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P:\7. Working Docs\Personnel data\2016-17\ENE17\"/>
    </mc:Choice>
  </mc:AlternateContent>
  <workbookProtection workbookAlgorithmName="SHA-512" workbookHashValue="/IlBPOGbc5EareD/n/meVszqAy8o1/PTNYOYnuoGNem5/m77ueFCtVjE4UW8z8ZHalCkfqoAXZ9fGQHjjc/JCQ==" workbookSaltValue="Y7+HvUUMYyel58Mo0XUeGw==" workbookSpinCount="100000" lockStructure="1"/>
  <bookViews>
    <workbookView xWindow="0" yWindow="0" windowWidth="28800" windowHeight="11235" tabRatio="880" firstSheet="3" activeTab="6"/>
  </bookViews>
  <sheets>
    <sheet name="ENEData" sheetId="76" state="hidden" r:id="rId1"/>
    <sheet name="MAPs" sheetId="73" state="hidden" r:id="rId2"/>
    <sheet name="PERSALDATA" sheetId="80" state="hidden" r:id="rId3"/>
    <sheet name="Help" sheetId="86" r:id="rId4"/>
    <sheet name="MTEC17_PROG" sheetId="88" state="hidden" r:id="rId5"/>
    <sheet name="Assumptions" sheetId="29" r:id="rId6"/>
    <sheet name="Results" sheetId="83" r:id="rId7"/>
    <sheet name="ENE17" sheetId="89" state="hidden" r:id="rId8"/>
    <sheet name="Metadata" sheetId="87" r:id="rId9"/>
    <sheet name="Employee Profile (2)" sheetId="85" state="hidden" r:id="rId10"/>
    <sheet name="WORKING" sheetId="82" state="hidden" r:id="rId11"/>
  </sheets>
  <externalReferences>
    <externalReference r:id="rId12"/>
    <externalReference r:id="rId13"/>
    <externalReference r:id="rId14"/>
  </externalReferences>
  <definedNames>
    <definedName name="_xlnm._FilterDatabase" localSheetId="2" hidden="1">PERSALDATA!$A$1:$H$20871</definedName>
    <definedName name="AreaCashFlowSht" hidden="1">#REF!</definedName>
    <definedName name="AreaCashFlowSummary1" hidden="1">#REF!</definedName>
    <definedName name="AreaCashFlowSummary2" hidden="1">#REF!</definedName>
    <definedName name="CalY0" hidden="1">#REF!</definedName>
    <definedName name="CalY1" hidden="1">#REF!</definedName>
    <definedName name="CalY2" hidden="1">#REF!</definedName>
    <definedName name="CalY3" hidden="1">#REF!</definedName>
    <definedName name="CalY4" hidden="1">#REF!</definedName>
    <definedName name="CalY5" hidden="1">#REF!</definedName>
    <definedName name="CalYPre" hidden="1">#REF!</definedName>
    <definedName name="CGDeptSelect" hidden="1">#REF!</definedName>
    <definedName name="CGDrop25Cell" hidden="1">#REF!</definedName>
    <definedName name="CGDrop25Dept" hidden="1">#REF!</definedName>
    <definedName name="CGDrop25Lines" hidden="1">#REF!</definedName>
    <definedName name="CGDrop25List" hidden="1">#REF!</definedName>
    <definedName name="CGSortRange" hidden="1">#REF!</definedName>
    <definedName name="CountFormatMax" hidden="1">#REF!</definedName>
    <definedName name="CountOrderSht">#REF!</definedName>
    <definedName name="CurrentShtOrder">#REF!</definedName>
    <definedName name="Economic_L2">#REF!</definedName>
    <definedName name="EndColumn" hidden="1">#REF!</definedName>
    <definedName name="EndRow" hidden="1">#REF!</definedName>
    <definedName name="FilterColumn" hidden="1">#REF!</definedName>
    <definedName name="FilterRowEnd" hidden="1">#REF!</definedName>
    <definedName name="FilterRowStart" hidden="1">#REF!</definedName>
    <definedName name="FinY0" hidden="1">#REF!</definedName>
    <definedName name="FinY1" hidden="1">#REF!</definedName>
    <definedName name="FinY2" hidden="1">#REF!</definedName>
    <definedName name="FinY3" hidden="1">#REF!</definedName>
    <definedName name="FinY4" hidden="1">#REF!</definedName>
    <definedName name="FinY5" hidden="1">#REF!</definedName>
    <definedName name="FinYear" localSheetId="8" hidden="1">#REF!</definedName>
    <definedName name="FinYearDay1" hidden="1">#REF!</definedName>
    <definedName name="FinYears">{"2007/08","2008/09","2009/10             Adj. Appr.","2009/10           Prelim outcome","2010/11","2011/12","2012/13","2013/14"}</definedName>
    <definedName name="FinYearsMTEF">{"2011/12","2012/13","2013/14"}</definedName>
    <definedName name="FinYPre" hidden="1">#REF!</definedName>
    <definedName name="FormatShtCount" hidden="1">#REF!</definedName>
    <definedName name="FormatShtIndex" hidden="1">#REF!</definedName>
    <definedName name="GrantsAprilColNumber" hidden="1">#REF!</definedName>
    <definedName name="helptxt1">"Text Box 91"</definedName>
    <definedName name="Home">"AutoShape 8"</definedName>
    <definedName name="Import_April_CG" hidden="1">#REF!</definedName>
    <definedName name="ImportDestination" hidden="1">#REF!</definedName>
    <definedName name="ImportSourceFinal" hidden="1">#REF!</definedName>
    <definedName name="ImportUnitNumber" hidden="1">#REF!</definedName>
    <definedName name="InfraDept1" hidden="1">#REF!</definedName>
    <definedName name="InfraDept2" hidden="1">#REF!</definedName>
    <definedName name="InfraDept3" hidden="1">#REF!</definedName>
    <definedName name="InfraDept4" hidden="1">#REF!</definedName>
    <definedName name="InfraDept5" hidden="1">#REF!</definedName>
    <definedName name="InfraDept6" hidden="1">#REF!</definedName>
    <definedName name="InfraHandler" hidden="1">#REF!</definedName>
    <definedName name="InfraIGP1" hidden="1">#REF!</definedName>
    <definedName name="InfraIGP2" hidden="1">#REF!</definedName>
    <definedName name="InfraIGP3" hidden="1">#REF!</definedName>
    <definedName name="InfraIGP4" hidden="1">#REF!</definedName>
    <definedName name="InfraIGP5" hidden="1">#REF!</definedName>
    <definedName name="InfraSGrantId" hidden="1">#REF!</definedName>
    <definedName name="Infrastructure1" hidden="1">[1]Summary!$C$257</definedName>
    <definedName name="Intro">"Picture 15"</definedName>
    <definedName name="J" hidden="1">#REF!</definedName>
    <definedName name="LastColumnCopy" hidden="1">#REF!</definedName>
    <definedName name="Level2010" hidden="1">#REF!</definedName>
    <definedName name="LevelMax" hidden="1">#REF!</definedName>
    <definedName name="LevelOfModelDescription" hidden="1">#REF!</definedName>
    <definedName name="Lock_April_CG" hidden="1">#REF!</definedName>
    <definedName name="Lock_April_Sum" hidden="1">#REF!</definedName>
    <definedName name="Lock_April_Suspense" hidden="1">#REF!</definedName>
    <definedName name="Lock_April1" hidden="1">#REF!</definedName>
    <definedName name="Lock_BudPY_CG" hidden="1">#REF!</definedName>
    <definedName name="Lock_BudPY_Sum" hidden="1">#REF!</definedName>
    <definedName name="Lock_BudPY1" hidden="1">#REF!</definedName>
    <definedName name="Lock_CashFlow" hidden="1">#REF!</definedName>
    <definedName name="Lock_CashFlowSum" hidden="1">#REF!</definedName>
    <definedName name="Lock_Post_Adjust_Sum" hidden="1">#REF!</definedName>
    <definedName name="Lock_Post_Adjust1" hidden="1">#REF!</definedName>
    <definedName name="Lock_Pre_Adjust_Sum" hidden="1">#REF!</definedName>
    <definedName name="Lock_Pre_Adjust1" hidden="1">#REF!</definedName>
    <definedName name="LockApril1Indi" hidden="1">#REF!</definedName>
    <definedName name="LockAprilCGmIndi" hidden="1">#REF!</definedName>
    <definedName name="LockAprilSumIndi" hidden="1">#REF!</definedName>
    <definedName name="LockBudPY1Indi" hidden="1">#REF!</definedName>
    <definedName name="LockBudPYCGIndi" hidden="1">#REF!</definedName>
    <definedName name="LockBudPYSumIndi" hidden="1">#REF!</definedName>
    <definedName name="LockCashFlowSumIndi" hidden="1">#REF!</definedName>
    <definedName name="LockDateAE" hidden="1">#REF!</definedName>
    <definedName name="LockDateBudPY" hidden="1">#REF!</definedName>
    <definedName name="LockDateCashFlow" hidden="1">#REF!</definedName>
    <definedName name="LockMonthsNumberOpen" hidden="1">#REF!</definedName>
    <definedName name="LockPostAdjust1Indi" hidden="1">#REF!</definedName>
    <definedName name="LockPostAdjustSumIndi" hidden="1">#REF!</definedName>
    <definedName name="LockPostCashFlow1Indi" hidden="1">#REF!</definedName>
    <definedName name="LockPreAdjust1Indi" hidden="1">#REF!</definedName>
    <definedName name="LockPreAdjustSumIndi" hidden="1">#REF!</definedName>
    <definedName name="LockUnlock_PYSummary" hidden="1">#REF!</definedName>
    <definedName name="MApr" hidden="1">#REF!</definedName>
    <definedName name="MAug" hidden="1">#REF!</definedName>
    <definedName name="Max">0.5</definedName>
    <definedName name="MDec" hidden="1">#REF!</definedName>
    <definedName name="MFeb" hidden="1">#REF!</definedName>
    <definedName name="Min">-0.49999999999</definedName>
    <definedName name="MJan" hidden="1">#REF!</definedName>
    <definedName name="MJul" hidden="1">#REF!</definedName>
    <definedName name="MJun" hidden="1">#REF!</definedName>
    <definedName name="MMar" hidden="1">#REF!</definedName>
    <definedName name="MMay" hidden="1">#REF!</definedName>
    <definedName name="MNov" hidden="1">#REF!</definedName>
    <definedName name="MOct" hidden="1">#REF!</definedName>
    <definedName name="month" hidden="1">[2]Settings!$N$8</definedName>
    <definedName name="Month_April" hidden="1">#REF!</definedName>
    <definedName name="Month_March" hidden="1">#REF!</definedName>
    <definedName name="MonthSelect" hidden="1">#REF!</definedName>
    <definedName name="MSep" hidden="1">#REF!</definedName>
    <definedName name="MTEF_Headings">#REF!</definedName>
    <definedName name="MyAllCapturingCells_CostContainSht">#REF!,#REF!,#REF!,#REF!,#REF!,#REF!,#REF!,#REF!,#REF!,#REF!,#REF!,#REF!,#REF!,#REF!,#REF!,#REF!,#REF!,#REF!,#REF!,#REF!</definedName>
    <definedName name="MyAllCapturingCells_ProposalSht">#REF!,#REF!,#REF!,#REF!,#REF!,#REF!,#REF!,#REF!,#REF!,#REF!,#REF!,#REF!,#REF!,#REF!,#REF!,#REF!,#REF!,#REF!,#REF!,#REF!,#REF!</definedName>
    <definedName name="MyArrayCounter">#REF!</definedName>
    <definedName name="MyCurCap">#REF!</definedName>
    <definedName name="MyDept_Code">#REF!</definedName>
    <definedName name="MyDept_Name">#REF!</definedName>
    <definedName name="MyDORCat1">#REF!</definedName>
    <definedName name="MyDORCat2">#REF!</definedName>
    <definedName name="MyDORCat3">#REF!</definedName>
    <definedName name="MyDORCat4">#REF!</definedName>
    <definedName name="MyFlow">#REF!</definedName>
    <definedName name="MyFrom_Description">#REF!</definedName>
    <definedName name="MyGoodsAndServicesIndi">#REF!</definedName>
    <definedName name="MyGoodsAndServicesLevel">#REF!</definedName>
    <definedName name="MyGroupID_marker">#REF!</definedName>
    <definedName name="MyIncreaseDecreaseIndi">#REF!</definedName>
    <definedName name="MyInfraListCount">#REF!</definedName>
    <definedName name="MyInfraNatureOfInvestmentList">[3]!Table25[Nature of investment / Current/Capital transfer]</definedName>
    <definedName name="MyInfraProjectStageList">[3]!T_ProjectStage[Current project stage]</definedName>
    <definedName name="MyInputCells">#REF!,#REF!,#REF!,#REF!,#REF!,#REF!,#REF!,#REF!,#REF!,#REF!,#REF!,#REF!,#REF!,#REF!,#REF!,#REF!,#REF!,#REF!,#REF!,#REF!</definedName>
    <definedName name="MyInputCells_Step">#REF!,#REF!,#REF!,#REF!,#REF!,#REF!,#REF!,#REF!,#REF!</definedName>
    <definedName name="MyInputCellsEcon">#REF!,#REF!,#REF!</definedName>
    <definedName name="MyMax">0.5</definedName>
    <definedName name="MyMin">-0.49999999999</definedName>
    <definedName name="MyOuterYearInflator">#REF!</definedName>
    <definedName name="MyPivotDataArea">OFFSET(#REF!,0,0,COUNTA(#REF!),51)</definedName>
    <definedName name="MyPivotDataArea_AltS1">OFFSET(#REF!,0,0,COUNTA(#REF!),51)</definedName>
    <definedName name="MyPivotDataArea_AltS2">OFFSET(#REF!,0,0,COUNTA(#REF!),51)</definedName>
    <definedName name="MyProgIndi">#REF!</definedName>
    <definedName name="MyProposalIndi">#REF!</definedName>
    <definedName name="MyPYSourceIndi">#REF!</definedName>
    <definedName name="MyScene">#REF!</definedName>
    <definedName name="MySceneIndi">#REF!</definedName>
    <definedName name="MySPList_Marker">#REF!</definedName>
    <definedName name="MySprogIndi">#REF!</definedName>
    <definedName name="MySubGroupID_marker">#REF!</definedName>
    <definedName name="MyTo_Description">#REF!</definedName>
    <definedName name="MyTypeofChange_marker">[3]!Table18[[#Headers],[Type_of_change]]</definedName>
    <definedName name="MyTypeOfChangeIndi">#REF!</definedName>
    <definedName name="MyYear3">#REF!</definedName>
    <definedName name="MyYear4">#REF!</definedName>
    <definedName name="MyYear5">#REF!</definedName>
    <definedName name="MyYear6">#REF!</definedName>
    <definedName name="MyYear7">#REF!</definedName>
    <definedName name="MyZeroArea">#REF!,#REF!,#REF!,#REF!,#REF!,#REF!,#REF!,#REF!,#REF!,#REF!,#REF!</definedName>
    <definedName name="NumberOfProgs">#REF!</definedName>
    <definedName name="ObjectiveSegmentDetail" hidden="1">#REF!</definedName>
    <definedName name="OutputMarker">#REF!</definedName>
    <definedName name="PercentCuttOff" hidden="1">#REF!</definedName>
    <definedName name="Personnel1" hidden="1">[1]Summary!$C$223</definedName>
    <definedName name="ProgID_Range">#REF!</definedName>
    <definedName name="ProgName_Range">#REF!</definedName>
    <definedName name="ProgNumber">!$B$8</definedName>
    <definedName name="RevisedShtOrder">#REF!</definedName>
    <definedName name="ShtShowBank" hidden="1">#REF!</definedName>
    <definedName name="ShtShowSuspense" hidden="1">#REF!</definedName>
    <definedName name="SignOffCG1" hidden="1">#REF!</definedName>
    <definedName name="SignOffCG2" hidden="1">#REF!</definedName>
    <definedName name="SignOffCG3" hidden="1">#REF!</definedName>
    <definedName name="SignOffCG4" hidden="1">#REF!</definedName>
    <definedName name="SignOffCG5" hidden="1">#REF!</definedName>
    <definedName name="SignOffCG6" hidden="1">#REF!</definedName>
    <definedName name="SignOffCG7" hidden="1">#REF!</definedName>
    <definedName name="SignOffRow1" hidden="1">#REF!</definedName>
    <definedName name="SignOffRow2" hidden="1">#REF!</definedName>
    <definedName name="SignOffRow3" hidden="1">#REF!</definedName>
    <definedName name="SignOffRow4" hidden="1">#REF!</definedName>
    <definedName name="SignOffRow5" hidden="1">#REF!</definedName>
    <definedName name="SignOffRow6" hidden="1">#REF!</definedName>
    <definedName name="SignOffRow7" hidden="1">#REF!</definedName>
    <definedName name="SourceSP" hidden="1">#REF!</definedName>
    <definedName name="StartColumn" hidden="1">#REF!</definedName>
    <definedName name="T_1">"Rectangle 17"</definedName>
    <definedName name="U" hidden="1">#REF!</definedName>
    <definedName name="UnitRepeats" hidden="1">#REF!</definedName>
    <definedName name="UserSelectDept" hidden="1">#REF!</definedName>
    <definedName name="UserSelectItem1" hidden="1">#REF!</definedName>
    <definedName name="UserSelectItem10" hidden="1">#REF!</definedName>
    <definedName name="UserSelectItem11" hidden="1">#REF!</definedName>
    <definedName name="UserSelectItem12" hidden="1">#REF!</definedName>
    <definedName name="UserSelectItem13" hidden="1">#REF!</definedName>
    <definedName name="UserSelectItem14" hidden="1">#REF!</definedName>
    <definedName name="UserSelectItem15" hidden="1">#REF!</definedName>
    <definedName name="UserSelectItem16" hidden="1">#REF!</definedName>
    <definedName name="UserSelectItem17" hidden="1">#REF!</definedName>
    <definedName name="UserSelectItem18" hidden="1">#REF!</definedName>
    <definedName name="UserSelectItem19" hidden="1">#REF!</definedName>
    <definedName name="UserSelectItem2" hidden="1">#REF!</definedName>
    <definedName name="UserSelectItem20" hidden="1">#REF!</definedName>
    <definedName name="UserSelectItem3" hidden="1">#REF!</definedName>
    <definedName name="UserSelectItem4" hidden="1">#REF!</definedName>
    <definedName name="UserSelectItem5" hidden="1">#REF!</definedName>
    <definedName name="UserSelectItem6" hidden="1">#REF!</definedName>
    <definedName name="UserSelectItem7" hidden="1">#REF!</definedName>
    <definedName name="UserSelectItem8" hidden="1">#REF!</definedName>
    <definedName name="UserSelectItem9" hidden="1">#REF!</definedName>
    <definedName name="UserSelectProg" hidden="1">#REF!</definedName>
    <definedName name="UserSelectProv" hidden="1">#REF!</definedName>
    <definedName name="UserSelectSubprog" hidden="1">#REF!</definedName>
    <definedName name="Z_14A37906_4245_11D2_A0DD_006008720D93_.wvu.PrintArea" localSheetId="9" hidden="1">#REF!</definedName>
    <definedName name="Z_14A37906_4245_11D2_A0DD_006008720D93_.wvu.PrintArea" localSheetId="8" hidden="1">#REF!</definedName>
    <definedName name="Z_14A37906_4245_11D2_A0DD_006008720D93_.wvu.PrintArea" localSheetId="6" hidden="1">#REF!</definedName>
    <definedName name="Z_14A37906_4245_11D2_A0DD_006008720D93_.wvu.PrintArea" hidden="1">#REF!</definedName>
    <definedName name="Z_8EEF5401_87C6_11D3_BF6F_444553540000_.wvu.PrintArea" localSheetId="9" hidden="1">#REF!</definedName>
    <definedName name="Z_8EEF5401_87C6_11D3_BF6F_444553540000_.wvu.PrintArea" localSheetId="8" hidden="1">#REF!</definedName>
    <definedName name="Z_8EEF5401_87C6_11D3_BF6F_444553540000_.wvu.PrintArea" localSheetId="6" hidden="1">#REF!</definedName>
    <definedName name="Z_8EEF5401_87C6_11D3_BF6F_444553540000_.wvu.PrintArea" hidden="1">#REF!</definedName>
    <definedName name="Z_B5B3C281_3E7C_11D3_BF6D_444553540000_.wvu.Cols" localSheetId="9" hidden="1">#REF!,#REF!,#REF!,#REF!</definedName>
    <definedName name="Z_B5B3C281_3E7C_11D3_BF6D_444553540000_.wvu.Cols" localSheetId="8" hidden="1">#REF!,#REF!,#REF!,#REF!</definedName>
    <definedName name="Z_B5B3C281_3E7C_11D3_BF6D_444553540000_.wvu.Cols" localSheetId="6" hidden="1">#REF!,#REF!,#REF!,#REF!</definedName>
    <definedName name="Z_B5B3C281_3E7C_11D3_BF6D_444553540000_.wvu.Cols" hidden="1">#REF!,#REF!,#REF!,#REF!</definedName>
    <definedName name="Z_B5B3C281_3E7C_11D3_BF6D_444553540000_.wvu.PrintArea" localSheetId="9" hidden="1">#REF!</definedName>
    <definedName name="Z_B5B3C281_3E7C_11D3_BF6D_444553540000_.wvu.PrintArea" localSheetId="8" hidden="1">#REF!</definedName>
    <definedName name="Z_B5B3C281_3E7C_11D3_BF6D_444553540000_.wvu.PrintArea" localSheetId="6" hidden="1">#REF!</definedName>
    <definedName name="Z_B5B3C281_3E7C_11D3_BF6D_444553540000_.wvu.PrintArea" hidden="1">#REF!</definedName>
    <definedName name="Z_B5B3C281_3E7C_11D3_BF6D_444553540000_.wvu.Rows" localSheetId="9" hidden="1">#REF!</definedName>
    <definedName name="Z_B5B3C281_3E7C_11D3_BF6D_444553540000_.wvu.Rows" localSheetId="8" hidden="1">#REF!</definedName>
    <definedName name="Z_B5B3C281_3E7C_11D3_BF6D_444553540000_.wvu.Rows" localSheetId="6" hidden="1">#REF!</definedName>
    <definedName name="Z_B5B3C281_3E7C_11D3_BF6D_444553540000_.wvu.Rows" hidden="1">#REF!</definedName>
    <definedName name="Z_E06AAC6B_EB02_4A68_A314_AB97A5C2BEF4_.wvu.PrintArea" localSheetId="9" hidden="1">#REF!</definedName>
    <definedName name="Z_E06AAC6B_EB02_4A68_A314_AB97A5C2BEF4_.wvu.PrintArea" localSheetId="8" hidden="1">#REF!</definedName>
    <definedName name="Z_E06AAC6B_EB02_4A68_A314_AB97A5C2BEF4_.wvu.PrintArea" localSheetId="6" hidden="1">#REF!</definedName>
    <definedName name="Z_E06AAC6B_EB02_4A68_A314_AB97A5C2BEF4_.wvu.PrintArea" hidden="1">#REF!</definedName>
  </definedNames>
  <calcPr calcId="152511"/>
</workbook>
</file>

<file path=xl/calcChain.xml><?xml version="1.0" encoding="utf-8"?>
<calcChain xmlns="http://schemas.openxmlformats.org/spreadsheetml/2006/main">
  <c r="C481" i="83" l="1" a="1"/>
  <c r="C481" i="83" s="1"/>
  <c r="C44" i="83" s="1"/>
  <c r="C453" i="83" a="1"/>
  <c r="C453" i="83" s="1"/>
  <c r="C43" i="83" s="1"/>
  <c r="C425" i="83" a="1"/>
  <c r="C425" i="83" s="1"/>
  <c r="C42" i="83" s="1"/>
  <c r="C397" i="83" a="1"/>
  <c r="C397" i="83" s="1"/>
  <c r="C41" i="83" s="1"/>
  <c r="C369" i="83" a="1"/>
  <c r="C369" i="83" s="1"/>
  <c r="C40" i="83" s="1"/>
  <c r="C341" i="83" a="1"/>
  <c r="C341" i="83" s="1"/>
  <c r="C39" i="83" s="1"/>
  <c r="C313" i="83" a="1"/>
  <c r="C313" i="83" s="1"/>
  <c r="C38" i="83" s="1"/>
  <c r="C285" i="83" a="1"/>
  <c r="C285" i="83" s="1"/>
  <c r="C37" i="83" s="1"/>
  <c r="C257" i="83" a="1"/>
  <c r="C257" i="83" s="1"/>
  <c r="C36" i="83" s="1"/>
  <c r="C229" i="83" a="1"/>
  <c r="C229" i="83" s="1"/>
  <c r="C35" i="83" s="1"/>
  <c r="C201" i="83" a="1"/>
  <c r="C201" i="83" s="1"/>
  <c r="C34" i="83" s="1"/>
  <c r="C173" i="83" a="1"/>
  <c r="C173" i="83" s="1"/>
  <c r="C33" i="83" s="1"/>
  <c r="C145" i="83" a="1"/>
  <c r="C145" i="83" s="1"/>
  <c r="C32" i="83" s="1"/>
  <c r="C117" i="83" a="1"/>
  <c r="C117" i="83" s="1"/>
  <c r="C31" i="83" s="1"/>
  <c r="C89" i="83" a="1"/>
  <c r="C89" i="83" s="1"/>
  <c r="C30" i="83" s="1"/>
  <c r="C61" i="83" a="1"/>
  <c r="C61" i="83" s="1"/>
  <c r="C29" i="83" s="1"/>
  <c r="AI45" i="83" l="1"/>
  <c r="AB45" i="83"/>
  <c r="U45" i="83"/>
  <c r="N45" i="83"/>
  <c r="E504" i="83" l="1"/>
  <c r="E44" i="83" s="1"/>
  <c r="D504" i="83"/>
  <c r="D44" i="83" s="1"/>
  <c r="E476" i="83"/>
  <c r="E43" i="83" s="1"/>
  <c r="D476" i="83"/>
  <c r="D43" i="83" s="1"/>
  <c r="E448" i="83"/>
  <c r="E42" i="83" s="1"/>
  <c r="D448" i="83"/>
  <c r="D42" i="83" s="1"/>
  <c r="E420" i="83"/>
  <c r="E41" i="83" s="1"/>
  <c r="D420" i="83"/>
  <c r="D41" i="83" s="1"/>
  <c r="E392" i="83"/>
  <c r="E40" i="83" s="1"/>
  <c r="D392" i="83"/>
  <c r="D40" i="83" s="1"/>
  <c r="E364" i="83"/>
  <c r="E39" i="83" s="1"/>
  <c r="D364" i="83"/>
  <c r="D39" i="83" s="1"/>
  <c r="E336" i="83"/>
  <c r="E38" i="83" s="1"/>
  <c r="D336" i="83"/>
  <c r="D38" i="83" s="1"/>
  <c r="E308" i="83"/>
  <c r="E37" i="83" s="1"/>
  <c r="D308" i="83"/>
  <c r="D37" i="83" s="1"/>
  <c r="E280" i="83"/>
  <c r="E36" i="83" s="1"/>
  <c r="D280" i="83"/>
  <c r="D36" i="83" s="1"/>
  <c r="E252" i="83"/>
  <c r="E35" i="83" s="1"/>
  <c r="D252" i="83"/>
  <c r="D35" i="83" s="1"/>
  <c r="E224" i="83"/>
  <c r="E34" i="83" s="1"/>
  <c r="D224" i="83"/>
  <c r="D34" i="83" s="1"/>
  <c r="E196" i="83"/>
  <c r="E33" i="83" s="1"/>
  <c r="D196" i="83"/>
  <c r="D33" i="83" s="1"/>
  <c r="E168" i="83"/>
  <c r="E32" i="83" s="1"/>
  <c r="D168" i="83"/>
  <c r="D32" i="83" s="1"/>
  <c r="E140" i="83"/>
  <c r="E31" i="83" s="1"/>
  <c r="D140" i="83"/>
  <c r="D31" i="83" s="1"/>
  <c r="E112" i="83"/>
  <c r="E30" i="83" s="1"/>
  <c r="D112" i="83"/>
  <c r="D30" i="83" s="1"/>
  <c r="E84" i="83"/>
  <c r="E29" i="83" s="1"/>
  <c r="D84" i="83"/>
  <c r="D29" i="83" s="1"/>
  <c r="E45" i="83" l="1"/>
  <c r="D45" i="83"/>
  <c r="A274" i="82"/>
  <c r="AC274" i="82" s="1"/>
  <c r="A273" i="82"/>
  <c r="AC273" i="82" s="1"/>
  <c r="A272" i="82"/>
  <c r="A271" i="82"/>
  <c r="A270" i="82"/>
  <c r="AC270" i="82" s="1"/>
  <c r="A269" i="82"/>
  <c r="AC269" i="82" s="1"/>
  <c r="A268" i="82"/>
  <c r="A267" i="82"/>
  <c r="AC267" i="82" s="1"/>
  <c r="A266" i="82"/>
  <c r="AC266" i="82" s="1"/>
  <c r="A265" i="82"/>
  <c r="AB265" i="82" s="1"/>
  <c r="A264" i="82"/>
  <c r="AB264" i="82" s="1"/>
  <c r="A263" i="82"/>
  <c r="AC263" i="82" s="1"/>
  <c r="A262" i="82"/>
  <c r="AB262" i="82" s="1"/>
  <c r="A261" i="82"/>
  <c r="AB261" i="82" s="1"/>
  <c r="A260" i="82"/>
  <c r="A259" i="82"/>
  <c r="A258" i="82"/>
  <c r="AB258" i="82" s="1"/>
  <c r="A257" i="82"/>
  <c r="A256" i="82"/>
  <c r="AB256" i="82" s="1"/>
  <c r="A255" i="82"/>
  <c r="AC255" i="82" s="1"/>
  <c r="A254" i="82"/>
  <c r="AC254" i="82" s="1"/>
  <c r="A253" i="82"/>
  <c r="A252" i="82"/>
  <c r="A251" i="82"/>
  <c r="A250" i="82"/>
  <c r="AB250" i="82" s="1"/>
  <c r="A249" i="82"/>
  <c r="A248" i="82"/>
  <c r="A247" i="82"/>
  <c r="A246" i="82"/>
  <c r="AB246" i="82" s="1"/>
  <c r="A245" i="82"/>
  <c r="A244" i="82"/>
  <c r="A243" i="82"/>
  <c r="A242" i="82"/>
  <c r="AC242" i="82" s="1"/>
  <c r="A241" i="82"/>
  <c r="A240" i="82"/>
  <c r="AB240" i="82" s="1"/>
  <c r="A239" i="82"/>
  <c r="A238" i="82"/>
  <c r="AC238" i="82" s="1"/>
  <c r="A237" i="82"/>
  <c r="AB237" i="82" s="1"/>
  <c r="A236" i="82"/>
  <c r="A235" i="82"/>
  <c r="A234" i="82"/>
  <c r="A233" i="82"/>
  <c r="AC233" i="82" s="1"/>
  <c r="A232" i="82"/>
  <c r="AB232" i="82" s="1"/>
  <c r="A231" i="82"/>
  <c r="AB231" i="82" s="1"/>
  <c r="A230" i="82"/>
  <c r="AC230" i="82" s="1"/>
  <c r="A229" i="82"/>
  <c r="AB229" i="82" s="1"/>
  <c r="A228" i="82"/>
  <c r="AB228" i="82" s="1"/>
  <c r="A227" i="82"/>
  <c r="AB227" i="82" s="1"/>
  <c r="A226" i="82"/>
  <c r="AB226" i="82" s="1"/>
  <c r="A225" i="82"/>
  <c r="AB225" i="82" s="1"/>
  <c r="A224" i="82"/>
  <c r="AC224" i="82" s="1"/>
  <c r="A223" i="82"/>
  <c r="A222" i="82"/>
  <c r="AB222" i="82" s="1"/>
  <c r="A221" i="82"/>
  <c r="AC221" i="82" s="1"/>
  <c r="A220" i="82"/>
  <c r="AC220" i="82" s="1"/>
  <c r="A219" i="82"/>
  <c r="A218" i="82"/>
  <c r="A217" i="82"/>
  <c r="A216" i="82"/>
  <c r="AB216" i="82" s="1"/>
  <c r="A215" i="82"/>
  <c r="AB215" i="82" s="1"/>
  <c r="A214" i="82"/>
  <c r="AB214" i="82" s="1"/>
  <c r="A213" i="82"/>
  <c r="AC213" i="82" s="1"/>
  <c r="A212" i="82"/>
  <c r="AB212" i="82" s="1"/>
  <c r="A211" i="82"/>
  <c r="AB211" i="82" s="1"/>
  <c r="A210" i="82"/>
  <c r="AB210" i="82" s="1"/>
  <c r="A209" i="82"/>
  <c r="A208" i="82"/>
  <c r="AC208" i="82" s="1"/>
  <c r="A207" i="82"/>
  <c r="AB207" i="82" s="1"/>
  <c r="A206" i="82"/>
  <c r="AC206" i="82" s="1"/>
  <c r="A205" i="82"/>
  <c r="AC205" i="82" s="1"/>
  <c r="A204" i="82"/>
  <c r="A203" i="82"/>
  <c r="A202" i="82"/>
  <c r="AC202" i="82" s="1"/>
  <c r="A201" i="82"/>
  <c r="A200" i="82"/>
  <c r="A199" i="82"/>
  <c r="AC199" i="82" s="1"/>
  <c r="A198" i="82"/>
  <c r="AC198" i="82" s="1"/>
  <c r="A197" i="82"/>
  <c r="AB197" i="82" s="1"/>
  <c r="A196" i="82"/>
  <c r="AB196" i="82" s="1"/>
  <c r="A195" i="82"/>
  <c r="AC195" i="82" s="1"/>
  <c r="A194" i="82"/>
  <c r="AB194" i="82" s="1"/>
  <c r="A193" i="82"/>
  <c r="AB193" i="82" s="1"/>
  <c r="A192" i="82"/>
  <c r="AC192" i="82" s="1"/>
  <c r="A191" i="82"/>
  <c r="AB191" i="82" s="1"/>
  <c r="A190" i="82"/>
  <c r="A189" i="82"/>
  <c r="AB189" i="82" s="1"/>
  <c r="A188" i="82"/>
  <c r="AB188" i="82" s="1"/>
  <c r="A187" i="82"/>
  <c r="A186" i="82"/>
  <c r="A185" i="82"/>
  <c r="AB185" i="82" s="1"/>
  <c r="A184" i="82"/>
  <c r="A183" i="82"/>
  <c r="A182" i="82"/>
  <c r="AC182" i="82" s="1"/>
  <c r="A181" i="82"/>
  <c r="AC181" i="82" s="1"/>
  <c r="A180" i="82"/>
  <c r="AB180" i="82" s="1"/>
  <c r="A179" i="82"/>
  <c r="AB179" i="82" s="1"/>
  <c r="A178" i="82"/>
  <c r="AC178" i="82" s="1"/>
  <c r="A177" i="82"/>
  <c r="AB177" i="82" s="1"/>
  <c r="A176" i="82"/>
  <c r="AB176" i="82" s="1"/>
  <c r="A175" i="82"/>
  <c r="A174" i="82"/>
  <c r="AC174" i="82" s="1"/>
  <c r="A173" i="82"/>
  <c r="AB173" i="82" s="1"/>
  <c r="B506" i="83"/>
  <c r="AQ505" i="83"/>
  <c r="AI44" i="83" s="1"/>
  <c r="AI505" i="83"/>
  <c r="AB44" i="83" s="1"/>
  <c r="AA505" i="83"/>
  <c r="U44" i="83" s="1"/>
  <c r="S505" i="83"/>
  <c r="N44" i="83" s="1"/>
  <c r="B505" i="83"/>
  <c r="AM504" i="83"/>
  <c r="AL504" i="83"/>
  <c r="AE504" i="83"/>
  <c r="W44" i="83" s="1"/>
  <c r="AD504" i="83"/>
  <c r="W504" i="83"/>
  <c r="V504" i="83"/>
  <c r="O504" i="83"/>
  <c r="I44" i="83" s="1"/>
  <c r="N504" i="83"/>
  <c r="B504" i="83"/>
  <c r="B503" i="83"/>
  <c r="B502" i="83"/>
  <c r="B501" i="83"/>
  <c r="B500" i="83"/>
  <c r="B499" i="83"/>
  <c r="B498" i="83"/>
  <c r="B497" i="83"/>
  <c r="B496" i="83"/>
  <c r="B495" i="83"/>
  <c r="B494" i="83"/>
  <c r="B493" i="83"/>
  <c r="B492" i="83"/>
  <c r="B491" i="83"/>
  <c r="B490" i="83"/>
  <c r="B489" i="83"/>
  <c r="B488" i="83"/>
  <c r="B487" i="83"/>
  <c r="B486" i="83"/>
  <c r="B485" i="83"/>
  <c r="B484" i="83"/>
  <c r="B483" i="83"/>
  <c r="B482" i="83"/>
  <c r="B481" i="83"/>
  <c r="B478" i="83"/>
  <c r="AQ477" i="83"/>
  <c r="AI43" i="83" s="1"/>
  <c r="AI477" i="83"/>
  <c r="AB43" i="83" s="1"/>
  <c r="AA477" i="83"/>
  <c r="U43" i="83" s="1"/>
  <c r="S477" i="83"/>
  <c r="N43" i="83" s="1"/>
  <c r="B477" i="83"/>
  <c r="AM476" i="83"/>
  <c r="AD43" i="83" s="1"/>
  <c r="AL476" i="83"/>
  <c r="AE476" i="83"/>
  <c r="AD476" i="83"/>
  <c r="W476" i="83"/>
  <c r="P43" i="83" s="1"/>
  <c r="V476" i="83"/>
  <c r="O476" i="83"/>
  <c r="N476" i="83"/>
  <c r="B476" i="83"/>
  <c r="B475" i="83"/>
  <c r="B474" i="83"/>
  <c r="B473" i="83"/>
  <c r="B472" i="83"/>
  <c r="B471" i="83"/>
  <c r="B470" i="83"/>
  <c r="B469" i="83"/>
  <c r="B468" i="83"/>
  <c r="B467" i="83"/>
  <c r="B466" i="83"/>
  <c r="B465" i="83"/>
  <c r="B464" i="83"/>
  <c r="B463" i="83"/>
  <c r="B462" i="83"/>
  <c r="B461" i="83"/>
  <c r="B460" i="83"/>
  <c r="B459" i="83"/>
  <c r="B458" i="83"/>
  <c r="B457" i="83"/>
  <c r="B456" i="83"/>
  <c r="B455" i="83"/>
  <c r="B454" i="83"/>
  <c r="B453" i="83"/>
  <c r="B450" i="83"/>
  <c r="AQ449" i="83"/>
  <c r="AI42" i="83" s="1"/>
  <c r="AI449" i="83"/>
  <c r="AB42" i="83" s="1"/>
  <c r="AA449" i="83"/>
  <c r="U42" i="83" s="1"/>
  <c r="S449" i="83"/>
  <c r="N42" i="83" s="1"/>
  <c r="B449" i="83"/>
  <c r="AM448" i="83"/>
  <c r="AL448" i="83"/>
  <c r="AE448" i="83"/>
  <c r="W42" i="83" s="1"/>
  <c r="AD448" i="83"/>
  <c r="W448" i="83"/>
  <c r="V448" i="83"/>
  <c r="O448" i="83"/>
  <c r="I42" i="83" s="1"/>
  <c r="N448" i="83"/>
  <c r="B448" i="83"/>
  <c r="B447" i="83"/>
  <c r="B446" i="83"/>
  <c r="B445" i="83"/>
  <c r="B444" i="83"/>
  <c r="B443" i="83"/>
  <c r="B442" i="83"/>
  <c r="B441" i="83"/>
  <c r="B440" i="83"/>
  <c r="B439" i="83"/>
  <c r="B438" i="83"/>
  <c r="B437" i="83"/>
  <c r="B436" i="83"/>
  <c r="B435" i="83"/>
  <c r="B434" i="83"/>
  <c r="B433" i="83"/>
  <c r="B432" i="83"/>
  <c r="B431" i="83"/>
  <c r="B430" i="83"/>
  <c r="B429" i="83"/>
  <c r="B428" i="83"/>
  <c r="B427" i="83"/>
  <c r="B426" i="83"/>
  <c r="B425" i="83"/>
  <c r="B422" i="83"/>
  <c r="AQ421" i="83"/>
  <c r="AI41" i="83" s="1"/>
  <c r="AI421" i="83"/>
  <c r="AB41" i="83" s="1"/>
  <c r="AA421" i="83"/>
  <c r="U41" i="83" s="1"/>
  <c r="S421" i="83"/>
  <c r="N41" i="83" s="1"/>
  <c r="B421" i="83"/>
  <c r="AM420" i="83"/>
  <c r="AD41" i="83" s="1"/>
  <c r="AL420" i="83"/>
  <c r="AE420" i="83"/>
  <c r="AD420" i="83"/>
  <c r="W420" i="83"/>
  <c r="P41" i="83" s="1"/>
  <c r="V420" i="83"/>
  <c r="O420" i="83"/>
  <c r="N420" i="83"/>
  <c r="B420" i="83"/>
  <c r="B419" i="83"/>
  <c r="B418" i="83"/>
  <c r="B417" i="83"/>
  <c r="B416" i="83"/>
  <c r="B415" i="83"/>
  <c r="B414" i="83"/>
  <c r="B413" i="83"/>
  <c r="B412" i="83"/>
  <c r="B411" i="83"/>
  <c r="B410" i="83"/>
  <c r="B409" i="83"/>
  <c r="B408" i="83"/>
  <c r="B407" i="83"/>
  <c r="B406" i="83"/>
  <c r="B405" i="83"/>
  <c r="B404" i="83"/>
  <c r="B403" i="83"/>
  <c r="B402" i="83"/>
  <c r="B401" i="83"/>
  <c r="B400" i="83"/>
  <c r="B399" i="83"/>
  <c r="B398" i="83"/>
  <c r="B397" i="83"/>
  <c r="B394" i="83"/>
  <c r="AQ393" i="83"/>
  <c r="AI40" i="83" s="1"/>
  <c r="AI393" i="83"/>
  <c r="AB40" i="83" s="1"/>
  <c r="AA393" i="83"/>
  <c r="U40" i="83" s="1"/>
  <c r="S393" i="83"/>
  <c r="N40" i="83" s="1"/>
  <c r="B393" i="83"/>
  <c r="AM392" i="83"/>
  <c r="AL392" i="83"/>
  <c r="AE392" i="83"/>
  <c r="W40" i="83" s="1"/>
  <c r="AD392" i="83"/>
  <c r="W392" i="83"/>
  <c r="V392" i="83"/>
  <c r="O392" i="83"/>
  <c r="I40" i="83" s="1"/>
  <c r="N392" i="83"/>
  <c r="B392" i="83"/>
  <c r="B391" i="83"/>
  <c r="B390" i="83"/>
  <c r="B389" i="83"/>
  <c r="B388" i="83"/>
  <c r="B387" i="83"/>
  <c r="B386" i="83"/>
  <c r="B385" i="83"/>
  <c r="B384" i="83"/>
  <c r="B383" i="83"/>
  <c r="B382" i="83"/>
  <c r="B381" i="83"/>
  <c r="B380" i="83"/>
  <c r="B379" i="83"/>
  <c r="B378" i="83"/>
  <c r="B377" i="83"/>
  <c r="B376" i="83"/>
  <c r="B375" i="83"/>
  <c r="B374" i="83"/>
  <c r="B373" i="83"/>
  <c r="B372" i="83"/>
  <c r="B371" i="83"/>
  <c r="B370" i="83"/>
  <c r="B369" i="83"/>
  <c r="B366" i="83"/>
  <c r="AQ365" i="83"/>
  <c r="AI39" i="83" s="1"/>
  <c r="AI365" i="83"/>
  <c r="AB39" i="83" s="1"/>
  <c r="AA365" i="83"/>
  <c r="U39" i="83" s="1"/>
  <c r="S365" i="83"/>
  <c r="N39" i="83" s="1"/>
  <c r="B365" i="83"/>
  <c r="AM364" i="83"/>
  <c r="AD39" i="83" s="1"/>
  <c r="AL364" i="83"/>
  <c r="AE364" i="83"/>
  <c r="AD364" i="83"/>
  <c r="W364" i="83"/>
  <c r="P39" i="83" s="1"/>
  <c r="V364" i="83"/>
  <c r="O364" i="83"/>
  <c r="N364" i="83"/>
  <c r="B364" i="83"/>
  <c r="B363" i="83"/>
  <c r="B362" i="83"/>
  <c r="B361" i="83"/>
  <c r="B360" i="83"/>
  <c r="B359" i="83"/>
  <c r="B358" i="83"/>
  <c r="B357" i="83"/>
  <c r="B356" i="83"/>
  <c r="B355" i="83"/>
  <c r="B354" i="83"/>
  <c r="B353" i="83"/>
  <c r="B352" i="83"/>
  <c r="B351" i="83"/>
  <c r="B350" i="83"/>
  <c r="B349" i="83"/>
  <c r="B348" i="83"/>
  <c r="B347" i="83"/>
  <c r="B346" i="83"/>
  <c r="B345" i="83"/>
  <c r="B344" i="83"/>
  <c r="B343" i="83"/>
  <c r="B342" i="83"/>
  <c r="B341" i="83"/>
  <c r="AB270" i="82" l="1"/>
  <c r="I39" i="83"/>
  <c r="AD40" i="83"/>
  <c r="I41" i="83"/>
  <c r="AD42" i="83"/>
  <c r="I43" i="83"/>
  <c r="W43" i="83"/>
  <c r="P44" i="83"/>
  <c r="AD44" i="83"/>
  <c r="W39" i="83"/>
  <c r="P40" i="83"/>
  <c r="W41" i="83"/>
  <c r="P42" i="83"/>
  <c r="AC191" i="82"/>
  <c r="AB202" i="82"/>
  <c r="AB181" i="82"/>
  <c r="AC246" i="82"/>
  <c r="AB233" i="82"/>
  <c r="AC216" i="82"/>
  <c r="AB224" i="82"/>
  <c r="AC258" i="82"/>
  <c r="AC177" i="82"/>
  <c r="AB254" i="82"/>
  <c r="AB266" i="82"/>
  <c r="AC189" i="82"/>
  <c r="AB220" i="82"/>
  <c r="AC194" i="82"/>
  <c r="AB198" i="82"/>
  <c r="AC212" i="82"/>
  <c r="AC185" i="82"/>
  <c r="AB206" i="82"/>
  <c r="AC225" i="82"/>
  <c r="AC229" i="82"/>
  <c r="AC237" i="82"/>
  <c r="AB242" i="82"/>
  <c r="AC250" i="82"/>
  <c r="AC262" i="82"/>
  <c r="AB274" i="82"/>
  <c r="AC173" i="82"/>
  <c r="AC207" i="82"/>
  <c r="AC260" i="82"/>
  <c r="AB260" i="82"/>
  <c r="AC259" i="82"/>
  <c r="AB259" i="82"/>
  <c r="AB273" i="82"/>
  <c r="AB267" i="82"/>
  <c r="AC268" i="82"/>
  <c r="AB268" i="82"/>
  <c r="AC261" i="82"/>
  <c r="AB269" i="82"/>
  <c r="AB271" i="82"/>
  <c r="AC271" i="82"/>
  <c r="AB263" i="82"/>
  <c r="AC264" i="82"/>
  <c r="AC265" i="82"/>
  <c r="AC272" i="82"/>
  <c r="AB272" i="82"/>
  <c r="AC245" i="82"/>
  <c r="AB245" i="82"/>
  <c r="AB241" i="82"/>
  <c r="AB243" i="82"/>
  <c r="AC243" i="82"/>
  <c r="AC241" i="82"/>
  <c r="AC244" i="82"/>
  <c r="AB244" i="82"/>
  <c r="AB253" i="82"/>
  <c r="AB247" i="82"/>
  <c r="AC248" i="82"/>
  <c r="AC249" i="82"/>
  <c r="AC253" i="82"/>
  <c r="AC257" i="82"/>
  <c r="AB257" i="82"/>
  <c r="AB251" i="82"/>
  <c r="AC251" i="82"/>
  <c r="AC247" i="82"/>
  <c r="AB248" i="82"/>
  <c r="AB249" i="82"/>
  <c r="AC252" i="82"/>
  <c r="AB252" i="82"/>
  <c r="AB255" i="82"/>
  <c r="AC256" i="82"/>
  <c r="AC235" i="82"/>
  <c r="AB235" i="82"/>
  <c r="AC240" i="82"/>
  <c r="AB236" i="82"/>
  <c r="AB239" i="82"/>
  <c r="AC239" i="82"/>
  <c r="AB230" i="82"/>
  <c r="AC231" i="82"/>
  <c r="AC232" i="82"/>
  <c r="AC236" i="82"/>
  <c r="AC226" i="82"/>
  <c r="AC227" i="82"/>
  <c r="AC228" i="82"/>
  <c r="AB234" i="82"/>
  <c r="AC234" i="82"/>
  <c r="AB238" i="82"/>
  <c r="AB209" i="82"/>
  <c r="AC209" i="82"/>
  <c r="AB208" i="82"/>
  <c r="AC210" i="82"/>
  <c r="AC211" i="82"/>
  <c r="AB217" i="82"/>
  <c r="AC217" i="82"/>
  <c r="AC218" i="82"/>
  <c r="AB218" i="82"/>
  <c r="AB213" i="82"/>
  <c r="AC214" i="82"/>
  <c r="AC215" i="82"/>
  <c r="AB219" i="82"/>
  <c r="AB221" i="82"/>
  <c r="AC223" i="82"/>
  <c r="AB223" i="82"/>
  <c r="AC219" i="82"/>
  <c r="AC222" i="82"/>
  <c r="AC190" i="82"/>
  <c r="AB190" i="82"/>
  <c r="AB201" i="82"/>
  <c r="AC201" i="82"/>
  <c r="AC204" i="82"/>
  <c r="AB204" i="82"/>
  <c r="AB192" i="82"/>
  <c r="AB205" i="82"/>
  <c r="AB195" i="82"/>
  <c r="AC196" i="82"/>
  <c r="AC197" i="82"/>
  <c r="AC193" i="82"/>
  <c r="AB199" i="82"/>
  <c r="AC200" i="82"/>
  <c r="AB200" i="82"/>
  <c r="AB203" i="82"/>
  <c r="AC203" i="82"/>
  <c r="AC175" i="82"/>
  <c r="AB175" i="82"/>
  <c r="AC176" i="82"/>
  <c r="AB174" i="82"/>
  <c r="AB184" i="82"/>
  <c r="AB178" i="82"/>
  <c r="AC179" i="82"/>
  <c r="AC180" i="82"/>
  <c r="AC184" i="82"/>
  <c r="AC187" i="82"/>
  <c r="AB187" i="82"/>
  <c r="AB182" i="82"/>
  <c r="AC183" i="82"/>
  <c r="AB183" i="82"/>
  <c r="AC186" i="82"/>
  <c r="AB186" i="82"/>
  <c r="AC188" i="82"/>
  <c r="B335" i="83" l="1"/>
  <c r="B334" i="83"/>
  <c r="B333" i="83"/>
  <c r="B332" i="83"/>
  <c r="B307" i="83"/>
  <c r="B306" i="83"/>
  <c r="B305" i="83"/>
  <c r="B304" i="83"/>
  <c r="B279" i="83"/>
  <c r="B278" i="83"/>
  <c r="B277" i="83"/>
  <c r="B276" i="83"/>
  <c r="B251" i="83"/>
  <c r="B250" i="83"/>
  <c r="B249" i="83"/>
  <c r="B248" i="83"/>
  <c r="B223" i="83"/>
  <c r="B222" i="83"/>
  <c r="B221" i="83"/>
  <c r="B220" i="83"/>
  <c r="B195" i="83"/>
  <c r="B194" i="83"/>
  <c r="B193" i="83"/>
  <c r="B192" i="83"/>
  <c r="B167" i="83"/>
  <c r="B166" i="83"/>
  <c r="B165" i="83"/>
  <c r="B164" i="83"/>
  <c r="B139" i="83"/>
  <c r="B138" i="83"/>
  <c r="B137" i="83"/>
  <c r="B136" i="83"/>
  <c r="B111" i="83"/>
  <c r="B110" i="83"/>
  <c r="B109" i="83"/>
  <c r="B108" i="83"/>
  <c r="B83" i="83"/>
  <c r="B82" i="83"/>
  <c r="B81" i="83"/>
  <c r="B80" i="83"/>
  <c r="AM336" i="83" l="1"/>
  <c r="AL336" i="83"/>
  <c r="AE336" i="83"/>
  <c r="AD336" i="83"/>
  <c r="W336" i="83"/>
  <c r="V336" i="83"/>
  <c r="O336" i="83"/>
  <c r="N336" i="83"/>
  <c r="AM308" i="83"/>
  <c r="AL308" i="83"/>
  <c r="AE308" i="83"/>
  <c r="AD308" i="83"/>
  <c r="W308" i="83"/>
  <c r="V308" i="83"/>
  <c r="O308" i="83"/>
  <c r="N308" i="83"/>
  <c r="AM280" i="83"/>
  <c r="AL280" i="83"/>
  <c r="AE280" i="83"/>
  <c r="AD280" i="83"/>
  <c r="W280" i="83"/>
  <c r="V280" i="83"/>
  <c r="O280" i="83"/>
  <c r="N280" i="83"/>
  <c r="AM252" i="83"/>
  <c r="AL252" i="83"/>
  <c r="AE252" i="83"/>
  <c r="AD252" i="83"/>
  <c r="W252" i="83"/>
  <c r="V252" i="83"/>
  <c r="O252" i="83"/>
  <c r="N252" i="83"/>
  <c r="AM224" i="83"/>
  <c r="AL224" i="83"/>
  <c r="AE224" i="83"/>
  <c r="AD224" i="83"/>
  <c r="W224" i="83"/>
  <c r="V224" i="83"/>
  <c r="O224" i="83"/>
  <c r="N224" i="83"/>
  <c r="AM196" i="83"/>
  <c r="AL196" i="83"/>
  <c r="AE196" i="83"/>
  <c r="W33" i="83" s="1"/>
  <c r="AD196" i="83"/>
  <c r="W196" i="83"/>
  <c r="V196" i="83"/>
  <c r="O196" i="83"/>
  <c r="N196" i="83"/>
  <c r="AM168" i="83"/>
  <c r="AL168" i="83"/>
  <c r="AE168" i="83"/>
  <c r="AD168" i="83"/>
  <c r="W168" i="83"/>
  <c r="V168" i="83"/>
  <c r="O168" i="83"/>
  <c r="N168" i="83"/>
  <c r="AM140" i="83"/>
  <c r="AL140" i="83"/>
  <c r="AE140" i="83"/>
  <c r="AD140" i="83"/>
  <c r="W140" i="83"/>
  <c r="V140" i="83"/>
  <c r="O140" i="83"/>
  <c r="N140" i="83"/>
  <c r="AM112" i="83"/>
  <c r="AL112" i="83"/>
  <c r="AE112" i="83"/>
  <c r="AD112" i="83"/>
  <c r="W112" i="83"/>
  <c r="V112" i="83"/>
  <c r="O112" i="83"/>
  <c r="I30" i="83" s="1"/>
  <c r="N112" i="83"/>
  <c r="AM84" i="83"/>
  <c r="J16" i="83" s="1"/>
  <c r="AL84" i="83"/>
  <c r="AE84" i="83"/>
  <c r="I16" i="83" s="1"/>
  <c r="AD84" i="83"/>
  <c r="V84" i="83"/>
  <c r="O84" i="83"/>
  <c r="N84" i="83"/>
  <c r="I35" i="83" l="1"/>
  <c r="I31" i="83"/>
  <c r="I32" i="83"/>
  <c r="I33" i="83"/>
  <c r="W34" i="83"/>
  <c r="W30" i="83"/>
  <c r="W31" i="83"/>
  <c r="W32" i="83"/>
  <c r="I34" i="83"/>
  <c r="I37" i="83"/>
  <c r="W38" i="83"/>
  <c r="W35" i="83"/>
  <c r="W36" i="83"/>
  <c r="I38" i="83"/>
  <c r="I36" i="83"/>
  <c r="W37" i="83"/>
  <c r="P30" i="83"/>
  <c r="P31" i="83"/>
  <c r="AD31" i="83"/>
  <c r="AD32" i="83"/>
  <c r="AD33" i="83"/>
  <c r="AD34" i="83"/>
  <c r="AD35" i="83"/>
  <c r="AD36" i="83"/>
  <c r="AD37" i="83"/>
  <c r="AD30" i="83"/>
  <c r="P32" i="83"/>
  <c r="P33" i="83"/>
  <c r="P34" i="83"/>
  <c r="P35" i="83"/>
  <c r="P36" i="83"/>
  <c r="P37" i="83"/>
  <c r="P38" i="83"/>
  <c r="AD38" i="83"/>
  <c r="AD29" i="83"/>
  <c r="W29" i="83"/>
  <c r="G16" i="83"/>
  <c r="I29" i="83"/>
  <c r="W84" i="83"/>
  <c r="H16" i="83" s="1"/>
  <c r="P29" i="83" l="1"/>
  <c r="H3" i="76"/>
  <c r="H4" i="76"/>
  <c r="H5" i="76"/>
  <c r="H6" i="76"/>
  <c r="H7" i="76"/>
  <c r="H8" i="76"/>
  <c r="H9" i="76"/>
  <c r="H10" i="76"/>
  <c r="H11" i="76"/>
  <c r="H12" i="76"/>
  <c r="H13" i="76"/>
  <c r="H14" i="76"/>
  <c r="H15" i="76"/>
  <c r="H16" i="76"/>
  <c r="H17" i="76"/>
  <c r="H18" i="76"/>
  <c r="H19" i="76"/>
  <c r="H20" i="76"/>
  <c r="H21" i="76"/>
  <c r="H22" i="76"/>
  <c r="H23" i="76"/>
  <c r="H24" i="76"/>
  <c r="H25" i="76"/>
  <c r="H26" i="76"/>
  <c r="H27" i="76"/>
  <c r="H28" i="76"/>
  <c r="H29" i="76"/>
  <c r="H30" i="76"/>
  <c r="H31" i="76"/>
  <c r="H32" i="76"/>
  <c r="H33" i="76"/>
  <c r="H34" i="76"/>
  <c r="H35" i="76"/>
  <c r="H36" i="76"/>
  <c r="H37" i="76"/>
  <c r="H38" i="76"/>
  <c r="H39" i="76"/>
  <c r="H40" i="76"/>
  <c r="H41" i="76"/>
  <c r="H42" i="76"/>
  <c r="H43" i="76"/>
  <c r="H44" i="76"/>
  <c r="H45" i="76"/>
  <c r="H46" i="76"/>
  <c r="H47" i="76"/>
  <c r="H48" i="76"/>
  <c r="H49" i="76"/>
  <c r="H50" i="76"/>
  <c r="H51" i="76"/>
  <c r="H52" i="76"/>
  <c r="H53" i="76"/>
  <c r="H54" i="76"/>
  <c r="H55" i="76"/>
  <c r="H56" i="76"/>
  <c r="H57" i="76"/>
  <c r="H58" i="76"/>
  <c r="H59" i="76"/>
  <c r="H60" i="76"/>
  <c r="H61" i="76"/>
  <c r="H62" i="76"/>
  <c r="H63" i="76"/>
  <c r="H64" i="76"/>
  <c r="H65" i="76"/>
  <c r="H66" i="76"/>
  <c r="H67" i="76"/>
  <c r="H68" i="76"/>
  <c r="H69" i="76"/>
  <c r="H70" i="76"/>
  <c r="H71" i="76"/>
  <c r="H72" i="76"/>
  <c r="H73" i="76"/>
  <c r="H74" i="76"/>
  <c r="H75" i="76"/>
  <c r="H76" i="76"/>
  <c r="H77" i="76"/>
  <c r="H78" i="76"/>
  <c r="H79" i="76"/>
  <c r="H80" i="76"/>
  <c r="H81" i="76"/>
  <c r="H82" i="76"/>
  <c r="H83" i="76"/>
  <c r="H84" i="76"/>
  <c r="H85" i="76"/>
  <c r="H86" i="76"/>
  <c r="H87" i="76"/>
  <c r="H88" i="76"/>
  <c r="H89" i="76"/>
  <c r="H90" i="76"/>
  <c r="H91" i="76"/>
  <c r="H92" i="76"/>
  <c r="H93" i="76"/>
  <c r="H94" i="76"/>
  <c r="H95" i="76"/>
  <c r="H96" i="76"/>
  <c r="H97" i="76"/>
  <c r="H98" i="76"/>
  <c r="H99" i="76"/>
  <c r="H100" i="76"/>
  <c r="H101" i="76"/>
  <c r="H102" i="76"/>
  <c r="H103" i="76"/>
  <c r="H104" i="76"/>
  <c r="H105" i="76"/>
  <c r="H106" i="76"/>
  <c r="H107" i="76"/>
  <c r="H108" i="76"/>
  <c r="H109" i="76"/>
  <c r="H110" i="76"/>
  <c r="H111" i="76"/>
  <c r="H112" i="76"/>
  <c r="H113" i="76"/>
  <c r="H114" i="76"/>
  <c r="H115" i="76"/>
  <c r="H116" i="76"/>
  <c r="H117" i="76"/>
  <c r="H118" i="76"/>
  <c r="H119" i="76"/>
  <c r="H120" i="76"/>
  <c r="H121" i="76"/>
  <c r="H122" i="76"/>
  <c r="H123" i="76"/>
  <c r="H124" i="76"/>
  <c r="H125" i="76"/>
  <c r="H126" i="76"/>
  <c r="H127" i="76"/>
  <c r="H128" i="76"/>
  <c r="H129" i="76"/>
  <c r="H130" i="76"/>
  <c r="H131" i="76"/>
  <c r="H132" i="76"/>
  <c r="H133" i="76"/>
  <c r="H134" i="76"/>
  <c r="H135" i="76"/>
  <c r="H136" i="76"/>
  <c r="H137" i="76"/>
  <c r="H138" i="76"/>
  <c r="H139" i="76"/>
  <c r="H140" i="76"/>
  <c r="H141" i="76"/>
  <c r="H142" i="76"/>
  <c r="H143" i="76"/>
  <c r="H144" i="76"/>
  <c r="H145" i="76"/>
  <c r="H146" i="76"/>
  <c r="H147" i="76"/>
  <c r="H148" i="76"/>
  <c r="H149" i="76"/>
  <c r="H150" i="76"/>
  <c r="H151" i="76"/>
  <c r="H152" i="76"/>
  <c r="H153" i="76"/>
  <c r="H154" i="76"/>
  <c r="H155" i="76"/>
  <c r="H156" i="76"/>
  <c r="H157" i="76"/>
  <c r="H158" i="76"/>
  <c r="H159" i="76"/>
  <c r="H160" i="76"/>
  <c r="H161" i="76"/>
  <c r="H162" i="76"/>
  <c r="H163" i="76"/>
  <c r="H164" i="76"/>
  <c r="H165" i="76"/>
  <c r="H166" i="76"/>
  <c r="H167" i="76"/>
  <c r="H168" i="76"/>
  <c r="H169" i="76"/>
  <c r="H170" i="76"/>
  <c r="H171" i="76"/>
  <c r="H172" i="76"/>
  <c r="H173" i="76"/>
  <c r="H174" i="76"/>
  <c r="H175" i="76"/>
  <c r="H176" i="76"/>
  <c r="H177" i="76"/>
  <c r="H178" i="76"/>
  <c r="H179" i="76"/>
  <c r="H180" i="76"/>
  <c r="H181" i="76"/>
  <c r="H182" i="76"/>
  <c r="H183" i="76"/>
  <c r="H184" i="76"/>
  <c r="H185" i="76"/>
  <c r="H186" i="76"/>
  <c r="H187" i="76"/>
  <c r="H188" i="76"/>
  <c r="H189" i="76"/>
  <c r="H190" i="76"/>
  <c r="H191" i="76"/>
  <c r="H192" i="76"/>
  <c r="H193" i="76"/>
  <c r="H194" i="76"/>
  <c r="H195" i="76"/>
  <c r="H196" i="76"/>
  <c r="H197" i="76"/>
  <c r="H198" i="76"/>
  <c r="H199" i="76"/>
  <c r="H200" i="76"/>
  <c r="H201" i="76"/>
  <c r="H202" i="76"/>
  <c r="H203" i="76"/>
  <c r="H204" i="76"/>
  <c r="H205" i="76"/>
  <c r="H206" i="76"/>
  <c r="H207" i="76"/>
  <c r="H208" i="76"/>
  <c r="H209" i="76"/>
  <c r="H210" i="76"/>
  <c r="H211" i="76"/>
  <c r="H212" i="76"/>
  <c r="H213" i="76"/>
  <c r="H214" i="76"/>
  <c r="H215" i="76"/>
  <c r="H216" i="76"/>
  <c r="H217" i="76"/>
  <c r="H218" i="76"/>
  <c r="H219" i="76"/>
  <c r="H220" i="76"/>
  <c r="H2" i="76"/>
  <c r="H221" i="76" l="1"/>
  <c r="D16" i="87"/>
  <c r="D19" i="87" s="1"/>
  <c r="D7" i="87"/>
  <c r="D8" i="87"/>
  <c r="D24" i="87"/>
  <c r="D23" i="87"/>
  <c r="D22" i="87"/>
  <c r="D21" i="87"/>
  <c r="D20" i="87"/>
  <c r="D18" i="87"/>
  <c r="D17" i="87"/>
  <c r="AC9" i="83" l="1"/>
  <c r="AC10" i="83" s="1"/>
  <c r="AB9" i="83"/>
  <c r="AB10" i="83" s="1"/>
  <c r="Z13" i="83"/>
  <c r="Y13" i="83" s="1"/>
  <c r="Z12" i="83"/>
  <c r="Y12" i="83" s="1"/>
  <c r="Z11" i="83"/>
  <c r="Y11" i="83" s="1"/>
  <c r="Z10" i="83"/>
  <c r="Y10" i="83" s="1"/>
  <c r="Z9" i="83"/>
  <c r="Y9" i="83" s="1"/>
  <c r="W11" i="83"/>
  <c r="V11" i="83" s="1"/>
  <c r="W10" i="83"/>
  <c r="V10" i="83" s="1"/>
  <c r="W9" i="83"/>
  <c r="V9" i="83" s="1"/>
  <c r="T13" i="83"/>
  <c r="S13" i="83" s="1"/>
  <c r="T12" i="83"/>
  <c r="S12" i="83" s="1"/>
  <c r="T11" i="83"/>
  <c r="S11" i="83" s="1"/>
  <c r="T10" i="83"/>
  <c r="S10" i="83" s="1"/>
  <c r="T9" i="83"/>
  <c r="S9" i="83" s="1"/>
  <c r="Q12" i="83"/>
  <c r="P12" i="83" s="1"/>
  <c r="Q11" i="83"/>
  <c r="P11" i="83" s="1"/>
  <c r="Q10" i="83"/>
  <c r="P10" i="83" s="1"/>
  <c r="Q9" i="83"/>
  <c r="P9" i="83" s="1"/>
  <c r="N15" i="83"/>
  <c r="M15" i="83" s="1"/>
  <c r="N14" i="83"/>
  <c r="M14" i="83" s="1"/>
  <c r="N13" i="83"/>
  <c r="M13" i="83" s="1"/>
  <c r="N12" i="83"/>
  <c r="M12" i="83" s="1"/>
  <c r="N11" i="83"/>
  <c r="M11" i="83" s="1"/>
  <c r="N10" i="83"/>
  <c r="M10" i="83" s="1"/>
  <c r="N9" i="83"/>
  <c r="M9" i="83" s="1"/>
  <c r="E3" i="83"/>
  <c r="D5" i="87" s="1"/>
  <c r="G15" i="83" l="1"/>
  <c r="H15" i="83"/>
  <c r="M24" i="29" l="1"/>
  <c r="L24" i="29"/>
  <c r="K24" i="29"/>
  <c r="J24" i="29"/>
  <c r="M22" i="29"/>
  <c r="L22" i="29"/>
  <c r="K22" i="29"/>
  <c r="J22" i="29"/>
  <c r="M20" i="29"/>
  <c r="L20" i="29"/>
  <c r="K20" i="29"/>
  <c r="J20" i="29"/>
  <c r="M19" i="29"/>
  <c r="L19" i="29"/>
  <c r="K19" i="29"/>
  <c r="J19" i="29"/>
  <c r="M18" i="29"/>
  <c r="L18" i="29"/>
  <c r="K18" i="29"/>
  <c r="J18" i="29"/>
  <c r="M17" i="29"/>
  <c r="L17" i="29"/>
  <c r="K17" i="29"/>
  <c r="J17" i="29"/>
  <c r="M16" i="29"/>
  <c r="L16" i="29"/>
  <c r="K16" i="29"/>
  <c r="J16" i="29"/>
  <c r="M15" i="29"/>
  <c r="L15" i="29"/>
  <c r="K15" i="29"/>
  <c r="J15" i="29"/>
  <c r="M14" i="29"/>
  <c r="L14" i="29"/>
  <c r="K14" i="29"/>
  <c r="J14" i="29"/>
  <c r="M12" i="29"/>
  <c r="L12" i="29"/>
  <c r="K12" i="29"/>
  <c r="J12" i="29"/>
  <c r="M11" i="29"/>
  <c r="L11" i="29"/>
  <c r="K11" i="29"/>
  <c r="J11" i="29"/>
  <c r="M9" i="29"/>
  <c r="L9" i="29"/>
  <c r="K9" i="29"/>
  <c r="J9" i="29"/>
  <c r="M7" i="29"/>
  <c r="L7" i="29"/>
  <c r="K7" i="29"/>
  <c r="J7" i="29"/>
  <c r="K6" i="29"/>
  <c r="L6" i="29"/>
  <c r="M6" i="29"/>
  <c r="J6" i="29"/>
  <c r="A4" i="82" l="1"/>
  <c r="A5" i="82"/>
  <c r="A6" i="82"/>
  <c r="A7" i="82"/>
  <c r="A8" i="82"/>
  <c r="A9" i="82"/>
  <c r="A10" i="82"/>
  <c r="A11" i="82"/>
  <c r="A12" i="82"/>
  <c r="A13" i="82"/>
  <c r="A14" i="82"/>
  <c r="A15" i="82"/>
  <c r="A16" i="82"/>
  <c r="A17" i="82"/>
  <c r="A18" i="82"/>
  <c r="A19" i="82"/>
  <c r="A20" i="82"/>
  <c r="A21" i="82"/>
  <c r="A22" i="82"/>
  <c r="A23" i="82"/>
  <c r="A24" i="82"/>
  <c r="A25" i="82"/>
  <c r="A26" i="82"/>
  <c r="A27" i="82"/>
  <c r="A28" i="82"/>
  <c r="A29" i="82"/>
  <c r="A30" i="82"/>
  <c r="A31" i="82"/>
  <c r="A32" i="82"/>
  <c r="A33" i="82"/>
  <c r="A34" i="82"/>
  <c r="A35" i="82"/>
  <c r="A36" i="82"/>
  <c r="A37" i="82"/>
  <c r="A38" i="82"/>
  <c r="A39" i="82"/>
  <c r="A40" i="82"/>
  <c r="A41" i="82"/>
  <c r="A42" i="82"/>
  <c r="A43" i="82"/>
  <c r="A44" i="82"/>
  <c r="A45" i="82"/>
  <c r="A46" i="82"/>
  <c r="A47" i="82"/>
  <c r="A48" i="82"/>
  <c r="A49" i="82"/>
  <c r="A50" i="82"/>
  <c r="A51" i="82"/>
  <c r="A52" i="82"/>
  <c r="A53" i="82"/>
  <c r="A54" i="82"/>
  <c r="A55" i="82"/>
  <c r="A56" i="82"/>
  <c r="A57" i="82"/>
  <c r="A58" i="82"/>
  <c r="A59" i="82"/>
  <c r="A60" i="82"/>
  <c r="A61" i="82"/>
  <c r="A62" i="82"/>
  <c r="A63" i="82"/>
  <c r="A64" i="82"/>
  <c r="A65" i="82"/>
  <c r="A66" i="82"/>
  <c r="A67" i="82"/>
  <c r="A68" i="82"/>
  <c r="A69" i="82"/>
  <c r="A70" i="82"/>
  <c r="A71" i="82"/>
  <c r="A72" i="82"/>
  <c r="A73" i="82"/>
  <c r="A74" i="82"/>
  <c r="A75" i="82"/>
  <c r="A76" i="82"/>
  <c r="A77" i="82"/>
  <c r="A78" i="82"/>
  <c r="A79" i="82"/>
  <c r="A80" i="82"/>
  <c r="A81" i="82"/>
  <c r="A82" i="82"/>
  <c r="A83" i="82"/>
  <c r="A84" i="82"/>
  <c r="A85" i="82"/>
  <c r="A86" i="82"/>
  <c r="A87" i="82"/>
  <c r="A88" i="82"/>
  <c r="A89" i="82"/>
  <c r="A90" i="82"/>
  <c r="A91" i="82"/>
  <c r="A92" i="82"/>
  <c r="A93" i="82"/>
  <c r="A94" i="82"/>
  <c r="A95" i="82"/>
  <c r="A96" i="82"/>
  <c r="A97" i="82"/>
  <c r="A98" i="82"/>
  <c r="A99" i="82"/>
  <c r="A100" i="82"/>
  <c r="A101" i="82"/>
  <c r="A102" i="82"/>
  <c r="A103" i="82"/>
  <c r="A104" i="82"/>
  <c r="A105" i="82"/>
  <c r="A106" i="82"/>
  <c r="A107" i="82"/>
  <c r="A108" i="82"/>
  <c r="A109" i="82"/>
  <c r="A110" i="82"/>
  <c r="A111" i="82"/>
  <c r="A112" i="82"/>
  <c r="A113" i="82"/>
  <c r="A114" i="82"/>
  <c r="A115" i="82"/>
  <c r="A116" i="82"/>
  <c r="A117" i="82"/>
  <c r="A118" i="82"/>
  <c r="A119" i="82"/>
  <c r="A120" i="82"/>
  <c r="A121" i="82"/>
  <c r="A122" i="82"/>
  <c r="A123" i="82"/>
  <c r="A124" i="82"/>
  <c r="A125" i="82"/>
  <c r="A126" i="82"/>
  <c r="A127" i="82"/>
  <c r="A128" i="82"/>
  <c r="A129" i="82"/>
  <c r="A130" i="82"/>
  <c r="A131" i="82"/>
  <c r="A132" i="82"/>
  <c r="A133" i="82"/>
  <c r="A134" i="82"/>
  <c r="A135" i="82"/>
  <c r="A136" i="82"/>
  <c r="A137" i="82"/>
  <c r="A138" i="82"/>
  <c r="A139" i="82"/>
  <c r="A140" i="82"/>
  <c r="A141" i="82"/>
  <c r="A142" i="82"/>
  <c r="A143" i="82"/>
  <c r="A144" i="82"/>
  <c r="A145" i="82"/>
  <c r="A146" i="82"/>
  <c r="A147" i="82"/>
  <c r="A148" i="82"/>
  <c r="A149" i="82"/>
  <c r="A150" i="82"/>
  <c r="A151" i="82"/>
  <c r="A152" i="82"/>
  <c r="A153" i="82"/>
  <c r="A154" i="82"/>
  <c r="A155" i="82"/>
  <c r="A156" i="82"/>
  <c r="A157" i="82"/>
  <c r="A158" i="82"/>
  <c r="A159" i="82"/>
  <c r="A160" i="82"/>
  <c r="A161" i="82"/>
  <c r="A162" i="82"/>
  <c r="A163" i="82"/>
  <c r="A164" i="82"/>
  <c r="A165" i="82"/>
  <c r="A166" i="82"/>
  <c r="A167" i="82"/>
  <c r="A168" i="82"/>
  <c r="A169" i="82"/>
  <c r="A170" i="82"/>
  <c r="A171" i="82"/>
  <c r="A172" i="82"/>
  <c r="A3" i="82"/>
  <c r="AQ337" i="83"/>
  <c r="AI38" i="83" s="1"/>
  <c r="AI337" i="83"/>
  <c r="AB38" i="83" s="1"/>
  <c r="AA337" i="83"/>
  <c r="U38" i="83" s="1"/>
  <c r="S337" i="83"/>
  <c r="N38" i="83" s="1"/>
  <c r="AQ309" i="83"/>
  <c r="AI37" i="83" s="1"/>
  <c r="AI309" i="83"/>
  <c r="AB37" i="83" s="1"/>
  <c r="AA309" i="83"/>
  <c r="U37" i="83" s="1"/>
  <c r="S309" i="83"/>
  <c r="N37" i="83" s="1"/>
  <c r="AQ281" i="83"/>
  <c r="AI36" i="83" s="1"/>
  <c r="AI281" i="83"/>
  <c r="AB36" i="83" s="1"/>
  <c r="AA281" i="83"/>
  <c r="U36" i="83" s="1"/>
  <c r="S281" i="83"/>
  <c r="N36" i="83" s="1"/>
  <c r="AQ253" i="83"/>
  <c r="AI35" i="83" s="1"/>
  <c r="AI253" i="83"/>
  <c r="AB35" i="83" s="1"/>
  <c r="AA253" i="83"/>
  <c r="U35" i="83" s="1"/>
  <c r="S253" i="83"/>
  <c r="N35" i="83" s="1"/>
  <c r="AQ225" i="83"/>
  <c r="AI34" i="83" s="1"/>
  <c r="AI225" i="83"/>
  <c r="AB34" i="83" s="1"/>
  <c r="AA225" i="83"/>
  <c r="U34" i="83" s="1"/>
  <c r="S225" i="83"/>
  <c r="N34" i="83" s="1"/>
  <c r="AQ197" i="83"/>
  <c r="AI33" i="83" s="1"/>
  <c r="AI197" i="83"/>
  <c r="AB33" i="83" s="1"/>
  <c r="AA197" i="83"/>
  <c r="U33" i="83" s="1"/>
  <c r="S197" i="83"/>
  <c r="N33" i="83" s="1"/>
  <c r="AQ169" i="83"/>
  <c r="AI32" i="83" s="1"/>
  <c r="AI169" i="83"/>
  <c r="AB32" i="83" s="1"/>
  <c r="AA169" i="83"/>
  <c r="U32" i="83" s="1"/>
  <c r="S169" i="83"/>
  <c r="N32" i="83" s="1"/>
  <c r="AQ141" i="83"/>
  <c r="AI31" i="83" s="1"/>
  <c r="AI141" i="83"/>
  <c r="AB31" i="83" s="1"/>
  <c r="AA141" i="83"/>
  <c r="U31" i="83" s="1"/>
  <c r="S141" i="83"/>
  <c r="N31" i="83" s="1"/>
  <c r="AQ113" i="83"/>
  <c r="AI30" i="83" s="1"/>
  <c r="AI113" i="83"/>
  <c r="AB30" i="83" s="1"/>
  <c r="AA113" i="83"/>
  <c r="U30" i="83" s="1"/>
  <c r="S113" i="83"/>
  <c r="N30" i="83" s="1"/>
  <c r="AQ85" i="83"/>
  <c r="AI29" i="83" s="1"/>
  <c r="AI85" i="83"/>
  <c r="AB29" i="83" s="1"/>
  <c r="AA85" i="83"/>
  <c r="U29" i="83" s="1"/>
  <c r="S85" i="83"/>
  <c r="N29" i="83" s="1"/>
  <c r="B338" i="83"/>
  <c r="B337" i="83"/>
  <c r="B336" i="83"/>
  <c r="B331" i="83"/>
  <c r="B330" i="83"/>
  <c r="B329" i="83"/>
  <c r="B328" i="83"/>
  <c r="B327" i="83"/>
  <c r="B326" i="83"/>
  <c r="B325" i="83"/>
  <c r="B324" i="83"/>
  <c r="B323" i="83"/>
  <c r="B322" i="83"/>
  <c r="B321" i="83"/>
  <c r="B320" i="83"/>
  <c r="B319" i="83"/>
  <c r="B318" i="83"/>
  <c r="B317" i="83"/>
  <c r="B316" i="83"/>
  <c r="B315" i="83"/>
  <c r="B314" i="83"/>
  <c r="B312" i="83"/>
  <c r="B311" i="83"/>
  <c r="B310" i="83"/>
  <c r="B309" i="83"/>
  <c r="B308" i="83"/>
  <c r="B303" i="83"/>
  <c r="B302" i="83"/>
  <c r="B301" i="83"/>
  <c r="B300" i="83"/>
  <c r="B299" i="83"/>
  <c r="B298" i="83"/>
  <c r="B297" i="83"/>
  <c r="B296" i="83"/>
  <c r="B295" i="83"/>
  <c r="B294" i="83"/>
  <c r="B293" i="83"/>
  <c r="B292" i="83"/>
  <c r="B291" i="83"/>
  <c r="B290" i="83"/>
  <c r="B289" i="83"/>
  <c r="B288" i="83"/>
  <c r="B287" i="83"/>
  <c r="B286" i="83"/>
  <c r="B284" i="83"/>
  <c r="B283" i="83"/>
  <c r="B282" i="83"/>
  <c r="B281" i="83"/>
  <c r="B280" i="83"/>
  <c r="B275" i="83"/>
  <c r="B274" i="83"/>
  <c r="B273" i="83"/>
  <c r="B272" i="83"/>
  <c r="B271" i="83"/>
  <c r="B270" i="83"/>
  <c r="B269" i="83"/>
  <c r="B268" i="83"/>
  <c r="B267" i="83"/>
  <c r="B266" i="83"/>
  <c r="B265" i="83"/>
  <c r="B264" i="83"/>
  <c r="B263" i="83"/>
  <c r="B262" i="83"/>
  <c r="B261" i="83"/>
  <c r="B260" i="83"/>
  <c r="B259" i="83"/>
  <c r="B258" i="83"/>
  <c r="B256" i="83"/>
  <c r="B255" i="83"/>
  <c r="B254" i="83"/>
  <c r="B253" i="83"/>
  <c r="B252" i="83"/>
  <c r="B247" i="83"/>
  <c r="B246" i="83"/>
  <c r="B245" i="83"/>
  <c r="B244" i="83"/>
  <c r="B243" i="83"/>
  <c r="B242" i="83"/>
  <c r="B241" i="83"/>
  <c r="B240" i="83"/>
  <c r="B239" i="83"/>
  <c r="B238" i="83"/>
  <c r="B237" i="83"/>
  <c r="B236" i="83"/>
  <c r="B235" i="83"/>
  <c r="B234" i="83"/>
  <c r="B233" i="83"/>
  <c r="B232" i="83"/>
  <c r="B231" i="83"/>
  <c r="B230" i="83"/>
  <c r="B228" i="83"/>
  <c r="B227" i="83"/>
  <c r="B226" i="83"/>
  <c r="B225" i="83"/>
  <c r="B224" i="83"/>
  <c r="B219" i="83"/>
  <c r="B218" i="83"/>
  <c r="B217" i="83"/>
  <c r="B216" i="83"/>
  <c r="B215" i="83"/>
  <c r="B214" i="83"/>
  <c r="B213" i="83"/>
  <c r="B212" i="83"/>
  <c r="B211" i="83"/>
  <c r="B210" i="83"/>
  <c r="B209" i="83"/>
  <c r="B208" i="83"/>
  <c r="B207" i="83"/>
  <c r="B206" i="83"/>
  <c r="B205" i="83"/>
  <c r="B204" i="83"/>
  <c r="B203" i="83"/>
  <c r="B202" i="83"/>
  <c r="B200" i="83"/>
  <c r="B199" i="83"/>
  <c r="B198" i="83"/>
  <c r="B197" i="83"/>
  <c r="B196" i="83"/>
  <c r="B191" i="83"/>
  <c r="B190" i="83"/>
  <c r="B189" i="83"/>
  <c r="B188" i="83"/>
  <c r="B187" i="83"/>
  <c r="B186" i="83"/>
  <c r="B185" i="83"/>
  <c r="B184" i="83"/>
  <c r="B183" i="83"/>
  <c r="B182" i="83"/>
  <c r="B181" i="83"/>
  <c r="B180" i="83"/>
  <c r="B179" i="83"/>
  <c r="B178" i="83"/>
  <c r="B177" i="83"/>
  <c r="B176" i="83"/>
  <c r="B175" i="83"/>
  <c r="B174" i="83"/>
  <c r="B172" i="83"/>
  <c r="B171" i="83"/>
  <c r="B170" i="83"/>
  <c r="B169" i="83"/>
  <c r="B168" i="83"/>
  <c r="B163" i="83"/>
  <c r="B162" i="83"/>
  <c r="B161" i="83"/>
  <c r="B160" i="83"/>
  <c r="B159" i="83"/>
  <c r="B158" i="83"/>
  <c r="B157" i="83"/>
  <c r="B156" i="83"/>
  <c r="B155" i="83"/>
  <c r="B154" i="83"/>
  <c r="B153" i="83"/>
  <c r="B152" i="83"/>
  <c r="B151" i="83"/>
  <c r="B150" i="83"/>
  <c r="B149" i="83"/>
  <c r="B148" i="83"/>
  <c r="B147" i="83"/>
  <c r="B146" i="83"/>
  <c r="B144" i="83"/>
  <c r="B143" i="83"/>
  <c r="B142" i="83"/>
  <c r="B141" i="83"/>
  <c r="B140" i="83"/>
  <c r="B135" i="83"/>
  <c r="B134" i="83"/>
  <c r="B133" i="83"/>
  <c r="B132" i="83"/>
  <c r="B131" i="83"/>
  <c r="B130" i="83"/>
  <c r="B129" i="83"/>
  <c r="B128" i="83"/>
  <c r="B127" i="83"/>
  <c r="B126" i="83"/>
  <c r="B125" i="83"/>
  <c r="B124" i="83"/>
  <c r="B123" i="83"/>
  <c r="B122" i="83"/>
  <c r="B121" i="83"/>
  <c r="B120" i="83"/>
  <c r="B119" i="83"/>
  <c r="B118" i="83"/>
  <c r="B116" i="83"/>
  <c r="B115" i="83"/>
  <c r="B114" i="83"/>
  <c r="B113" i="83"/>
  <c r="B112" i="83"/>
  <c r="B107" i="83"/>
  <c r="B106" i="83"/>
  <c r="B105" i="83"/>
  <c r="B104" i="83"/>
  <c r="B103" i="83"/>
  <c r="B102" i="83"/>
  <c r="B101" i="83"/>
  <c r="B100" i="83"/>
  <c r="B99" i="83"/>
  <c r="B98" i="83"/>
  <c r="B97" i="83"/>
  <c r="B96" i="83"/>
  <c r="B95" i="83"/>
  <c r="B94" i="83"/>
  <c r="B93" i="83"/>
  <c r="B92" i="83"/>
  <c r="B91" i="83"/>
  <c r="B90" i="83"/>
  <c r="B88" i="83"/>
  <c r="B87" i="83"/>
  <c r="B86" i="83"/>
  <c r="B85" i="83"/>
  <c r="B84" i="83"/>
  <c r="B79" i="83"/>
  <c r="B78" i="83"/>
  <c r="B77" i="83"/>
  <c r="B76" i="83"/>
  <c r="B75" i="83"/>
  <c r="B74" i="83"/>
  <c r="B73" i="83"/>
  <c r="B72" i="83"/>
  <c r="B71" i="83"/>
  <c r="B70" i="83"/>
  <c r="B69" i="83"/>
  <c r="B68" i="83"/>
  <c r="B67" i="83"/>
  <c r="B66" i="83"/>
  <c r="B65" i="83"/>
  <c r="B64" i="83"/>
  <c r="J15" i="83"/>
  <c r="I15" i="83"/>
  <c r="F375" i="83" l="1"/>
  <c r="L375" i="83" s="1"/>
  <c r="P375" i="83" s="1"/>
  <c r="T375" i="83" s="1"/>
  <c r="X375" i="83" s="1"/>
  <c r="AB375" i="83" s="1"/>
  <c r="AF375" i="83" s="1"/>
  <c r="AJ375" i="83" s="1"/>
  <c r="AN375" i="83" s="1"/>
  <c r="F461" i="83"/>
  <c r="L461" i="83" s="1"/>
  <c r="P461" i="83" s="1"/>
  <c r="T461" i="83" s="1"/>
  <c r="X461" i="83" s="1"/>
  <c r="AB461" i="83" s="1"/>
  <c r="AF461" i="83" s="1"/>
  <c r="AJ461" i="83" s="1"/>
  <c r="AN461" i="83" s="1"/>
  <c r="G416" i="83"/>
  <c r="G470" i="83"/>
  <c r="F379" i="83"/>
  <c r="L379" i="83" s="1"/>
  <c r="P379" i="83" s="1"/>
  <c r="T379" i="83" s="1"/>
  <c r="X379" i="83" s="1"/>
  <c r="AB379" i="83" s="1"/>
  <c r="AF379" i="83" s="1"/>
  <c r="AJ379" i="83" s="1"/>
  <c r="AN379" i="83" s="1"/>
  <c r="F498" i="83"/>
  <c r="L498" i="83" s="1"/>
  <c r="P498" i="83" s="1"/>
  <c r="T498" i="83" s="1"/>
  <c r="X498" i="83" s="1"/>
  <c r="AB498" i="83" s="1"/>
  <c r="AF498" i="83" s="1"/>
  <c r="AJ498" i="83" s="1"/>
  <c r="AN498" i="83" s="1"/>
  <c r="G487" i="83"/>
  <c r="G377" i="83"/>
  <c r="G390" i="83"/>
  <c r="F415" i="83"/>
  <c r="L415" i="83" s="1"/>
  <c r="P415" i="83" s="1"/>
  <c r="T415" i="83" s="1"/>
  <c r="X415" i="83" s="1"/>
  <c r="AB415" i="83" s="1"/>
  <c r="AF415" i="83" s="1"/>
  <c r="AJ415" i="83" s="1"/>
  <c r="AN415" i="83" s="1"/>
  <c r="G440" i="83"/>
  <c r="F473" i="83"/>
  <c r="L473" i="83" s="1"/>
  <c r="P473" i="83" s="1"/>
  <c r="T473" i="83" s="1"/>
  <c r="X473" i="83" s="1"/>
  <c r="AB473" i="83" s="1"/>
  <c r="AF473" i="83" s="1"/>
  <c r="AJ473" i="83" s="1"/>
  <c r="AN473" i="83" s="1"/>
  <c r="F376" i="83"/>
  <c r="L376" i="83" s="1"/>
  <c r="P376" i="83" s="1"/>
  <c r="T376" i="83" s="1"/>
  <c r="X376" i="83" s="1"/>
  <c r="AB376" i="83" s="1"/>
  <c r="AF376" i="83" s="1"/>
  <c r="AJ376" i="83" s="1"/>
  <c r="AN376" i="83" s="1"/>
  <c r="G401" i="83"/>
  <c r="F428" i="83"/>
  <c r="F456" i="83"/>
  <c r="G489" i="83"/>
  <c r="F499" i="83"/>
  <c r="L499" i="83" s="1"/>
  <c r="P499" i="83" s="1"/>
  <c r="T499" i="83" s="1"/>
  <c r="X499" i="83" s="1"/>
  <c r="AB499" i="83" s="1"/>
  <c r="AF499" i="83" s="1"/>
  <c r="AJ499" i="83" s="1"/>
  <c r="AN499" i="83" s="1"/>
  <c r="F350" i="83"/>
  <c r="L350" i="83" s="1"/>
  <c r="P350" i="83" s="1"/>
  <c r="T350" i="83" s="1"/>
  <c r="X350" i="83" s="1"/>
  <c r="AB350" i="83" s="1"/>
  <c r="AF350" i="83" s="1"/>
  <c r="AJ350" i="83" s="1"/>
  <c r="AN350" i="83" s="1"/>
  <c r="G380" i="83"/>
  <c r="F400" i="83"/>
  <c r="G430" i="83"/>
  <c r="G456" i="83"/>
  <c r="F459" i="83"/>
  <c r="L459" i="83" s="1"/>
  <c r="P459" i="83" s="1"/>
  <c r="T459" i="83" s="1"/>
  <c r="X459" i="83" s="1"/>
  <c r="AB459" i="83" s="1"/>
  <c r="AF459" i="83" s="1"/>
  <c r="AJ459" i="83" s="1"/>
  <c r="AN459" i="83" s="1"/>
  <c r="G441" i="83"/>
  <c r="F390" i="83"/>
  <c r="L390" i="83" s="1"/>
  <c r="P390" i="83" s="1"/>
  <c r="T390" i="83" s="1"/>
  <c r="X390" i="83" s="1"/>
  <c r="AB390" i="83" s="1"/>
  <c r="AF390" i="83" s="1"/>
  <c r="AJ390" i="83" s="1"/>
  <c r="AN390" i="83" s="1"/>
  <c r="F467" i="83"/>
  <c r="L467" i="83" s="1"/>
  <c r="P467" i="83" s="1"/>
  <c r="T467" i="83" s="1"/>
  <c r="X467" i="83" s="1"/>
  <c r="AB467" i="83" s="1"/>
  <c r="AF467" i="83" s="1"/>
  <c r="AJ467" i="83" s="1"/>
  <c r="AN467" i="83" s="1"/>
  <c r="F488" i="83"/>
  <c r="L488" i="83" s="1"/>
  <c r="P488" i="83" s="1"/>
  <c r="T488" i="83" s="1"/>
  <c r="X488" i="83" s="1"/>
  <c r="AB488" i="83" s="1"/>
  <c r="AF488" i="83" s="1"/>
  <c r="AJ488" i="83" s="1"/>
  <c r="AN488" i="83" s="1"/>
  <c r="F503" i="83"/>
  <c r="L503" i="83" s="1"/>
  <c r="P503" i="83" s="1"/>
  <c r="T503" i="83" s="1"/>
  <c r="X503" i="83" s="1"/>
  <c r="AB503" i="83" s="1"/>
  <c r="AF503" i="83" s="1"/>
  <c r="AJ503" i="83" s="1"/>
  <c r="AN503" i="83" s="1"/>
  <c r="G492" i="83"/>
  <c r="F353" i="83"/>
  <c r="L353" i="83" s="1"/>
  <c r="P353" i="83" s="1"/>
  <c r="T353" i="83" s="1"/>
  <c r="X353" i="83" s="1"/>
  <c r="AB353" i="83" s="1"/>
  <c r="AF353" i="83" s="1"/>
  <c r="AJ353" i="83" s="1"/>
  <c r="AN353" i="83" s="1"/>
  <c r="G381" i="83"/>
  <c r="F403" i="83"/>
  <c r="L403" i="83" s="1"/>
  <c r="P403" i="83" s="1"/>
  <c r="T403" i="83" s="1"/>
  <c r="X403" i="83" s="1"/>
  <c r="AB403" i="83" s="1"/>
  <c r="AF403" i="83" s="1"/>
  <c r="AJ403" i="83" s="1"/>
  <c r="AN403" i="83" s="1"/>
  <c r="G429" i="83"/>
  <c r="G457" i="83"/>
  <c r="G484" i="83"/>
  <c r="F380" i="83"/>
  <c r="L380" i="83" s="1"/>
  <c r="P380" i="83" s="1"/>
  <c r="T380" i="83" s="1"/>
  <c r="X380" i="83" s="1"/>
  <c r="AB380" i="83" s="1"/>
  <c r="AF380" i="83" s="1"/>
  <c r="AJ380" i="83" s="1"/>
  <c r="AN380" i="83" s="1"/>
  <c r="G405" i="83"/>
  <c r="F432" i="83"/>
  <c r="L432" i="83" s="1"/>
  <c r="P432" i="83" s="1"/>
  <c r="T432" i="83" s="1"/>
  <c r="X432" i="83" s="1"/>
  <c r="AB432" i="83" s="1"/>
  <c r="AF432" i="83" s="1"/>
  <c r="AJ432" i="83" s="1"/>
  <c r="AN432" i="83" s="1"/>
  <c r="F460" i="83"/>
  <c r="L460" i="83" s="1"/>
  <c r="P460" i="83" s="1"/>
  <c r="T460" i="83" s="1"/>
  <c r="X460" i="83" s="1"/>
  <c r="AB460" i="83" s="1"/>
  <c r="AF460" i="83" s="1"/>
  <c r="AJ460" i="83" s="1"/>
  <c r="AN460" i="83" s="1"/>
  <c r="F492" i="83"/>
  <c r="L492" i="83" s="1"/>
  <c r="P492" i="83" s="1"/>
  <c r="T492" i="83" s="1"/>
  <c r="X492" i="83" s="1"/>
  <c r="AB492" i="83" s="1"/>
  <c r="AF492" i="83" s="1"/>
  <c r="AJ492" i="83" s="1"/>
  <c r="AN492" i="83" s="1"/>
  <c r="G501" i="83"/>
  <c r="F362" i="83"/>
  <c r="L362" i="83" s="1"/>
  <c r="P362" i="83" s="1"/>
  <c r="T362" i="83" s="1"/>
  <c r="X362" i="83" s="1"/>
  <c r="AB362" i="83" s="1"/>
  <c r="AF362" i="83" s="1"/>
  <c r="AJ362" i="83" s="1"/>
  <c r="AN362" i="83" s="1"/>
  <c r="G384" i="83"/>
  <c r="F404" i="83"/>
  <c r="L404" i="83" s="1"/>
  <c r="P404" i="83" s="1"/>
  <c r="T404" i="83" s="1"/>
  <c r="X404" i="83" s="1"/>
  <c r="AB404" i="83" s="1"/>
  <c r="AF404" i="83" s="1"/>
  <c r="AJ404" i="83" s="1"/>
  <c r="AN404" i="83" s="1"/>
  <c r="G434" i="83"/>
  <c r="G462" i="83"/>
  <c r="F344" i="83"/>
  <c r="F360" i="83"/>
  <c r="L360" i="83" s="1"/>
  <c r="P360" i="83" s="1"/>
  <c r="T360" i="83" s="1"/>
  <c r="X360" i="83" s="1"/>
  <c r="AB360" i="83" s="1"/>
  <c r="AF360" i="83" s="1"/>
  <c r="AJ360" i="83" s="1"/>
  <c r="AN360" i="83" s="1"/>
  <c r="F386" i="83"/>
  <c r="L386" i="83" s="1"/>
  <c r="P386" i="83" s="1"/>
  <c r="T386" i="83" s="1"/>
  <c r="X386" i="83" s="1"/>
  <c r="AB386" i="83" s="1"/>
  <c r="AF386" i="83" s="1"/>
  <c r="AJ386" i="83" s="1"/>
  <c r="AN386" i="83" s="1"/>
  <c r="G414" i="83"/>
  <c r="F444" i="83"/>
  <c r="L444" i="83" s="1"/>
  <c r="P444" i="83" s="1"/>
  <c r="T444" i="83" s="1"/>
  <c r="X444" i="83" s="1"/>
  <c r="AB444" i="83" s="1"/>
  <c r="AF444" i="83" s="1"/>
  <c r="AJ444" i="83" s="1"/>
  <c r="AN444" i="83" s="1"/>
  <c r="F466" i="83"/>
  <c r="L466" i="83" s="1"/>
  <c r="P466" i="83" s="1"/>
  <c r="T466" i="83" s="1"/>
  <c r="X466" i="83" s="1"/>
  <c r="AB466" i="83" s="1"/>
  <c r="AF466" i="83" s="1"/>
  <c r="AJ466" i="83" s="1"/>
  <c r="AN466" i="83" s="1"/>
  <c r="F485" i="83"/>
  <c r="L485" i="83" s="1"/>
  <c r="P485" i="83" s="1"/>
  <c r="T485" i="83" s="1"/>
  <c r="X485" i="83" s="1"/>
  <c r="AB485" i="83" s="1"/>
  <c r="AF485" i="83" s="1"/>
  <c r="AJ485" i="83" s="1"/>
  <c r="AN485" i="83" s="1"/>
  <c r="F497" i="83"/>
  <c r="L497" i="83" s="1"/>
  <c r="P497" i="83" s="1"/>
  <c r="T497" i="83" s="1"/>
  <c r="X497" i="83" s="1"/>
  <c r="AB497" i="83" s="1"/>
  <c r="AF497" i="83" s="1"/>
  <c r="AJ497" i="83" s="1"/>
  <c r="AN497" i="83" s="1"/>
  <c r="G361" i="83"/>
  <c r="G387" i="83"/>
  <c r="G413" i="83"/>
  <c r="F445" i="83"/>
  <c r="L445" i="83" s="1"/>
  <c r="P445" i="83" s="1"/>
  <c r="T445" i="83" s="1"/>
  <c r="X445" i="83" s="1"/>
  <c r="AB445" i="83" s="1"/>
  <c r="AF445" i="83" s="1"/>
  <c r="AJ445" i="83" s="1"/>
  <c r="AN445" i="83" s="1"/>
  <c r="F471" i="83"/>
  <c r="L471" i="83" s="1"/>
  <c r="P471" i="83" s="1"/>
  <c r="T471" i="83" s="1"/>
  <c r="X471" i="83" s="1"/>
  <c r="AB471" i="83" s="1"/>
  <c r="AF471" i="83" s="1"/>
  <c r="AJ471" i="83" s="1"/>
  <c r="AN471" i="83" s="1"/>
  <c r="G348" i="83"/>
  <c r="G356" i="83"/>
  <c r="F373" i="83"/>
  <c r="L373" i="83" s="1"/>
  <c r="P373" i="83" s="1"/>
  <c r="T373" i="83" s="1"/>
  <c r="X373" i="83" s="1"/>
  <c r="AB373" i="83" s="1"/>
  <c r="AF373" i="83" s="1"/>
  <c r="AJ373" i="83" s="1"/>
  <c r="AN373" i="83" s="1"/>
  <c r="F381" i="83"/>
  <c r="L381" i="83" s="1"/>
  <c r="P381" i="83" s="1"/>
  <c r="T381" i="83" s="1"/>
  <c r="X381" i="83" s="1"/>
  <c r="AB381" i="83" s="1"/>
  <c r="AF381" i="83" s="1"/>
  <c r="AJ381" i="83" s="1"/>
  <c r="AN381" i="83" s="1"/>
  <c r="F389" i="83"/>
  <c r="L389" i="83" s="1"/>
  <c r="P389" i="83" s="1"/>
  <c r="T389" i="83" s="1"/>
  <c r="X389" i="83" s="1"/>
  <c r="AB389" i="83" s="1"/>
  <c r="AF389" i="83" s="1"/>
  <c r="AJ389" i="83" s="1"/>
  <c r="AN389" i="83" s="1"/>
  <c r="F405" i="83"/>
  <c r="L405" i="83" s="1"/>
  <c r="P405" i="83" s="1"/>
  <c r="T405" i="83" s="1"/>
  <c r="X405" i="83" s="1"/>
  <c r="AB405" i="83" s="1"/>
  <c r="AF405" i="83" s="1"/>
  <c r="AJ405" i="83" s="1"/>
  <c r="AN405" i="83" s="1"/>
  <c r="G411" i="83"/>
  <c r="G431" i="83"/>
  <c r="F443" i="83"/>
  <c r="L443" i="83" s="1"/>
  <c r="P443" i="83" s="1"/>
  <c r="T443" i="83" s="1"/>
  <c r="X443" i="83" s="1"/>
  <c r="AB443" i="83" s="1"/>
  <c r="AF443" i="83" s="1"/>
  <c r="AJ443" i="83" s="1"/>
  <c r="AN443" i="83" s="1"/>
  <c r="G447" i="83"/>
  <c r="G463" i="83"/>
  <c r="F470" i="83"/>
  <c r="L470" i="83" s="1"/>
  <c r="P470" i="83" s="1"/>
  <c r="T470" i="83" s="1"/>
  <c r="X470" i="83" s="1"/>
  <c r="AB470" i="83" s="1"/>
  <c r="AF470" i="83" s="1"/>
  <c r="AJ470" i="83" s="1"/>
  <c r="AN470" i="83" s="1"/>
  <c r="F484" i="83"/>
  <c r="F495" i="83"/>
  <c r="L495" i="83" s="1"/>
  <c r="P495" i="83" s="1"/>
  <c r="T495" i="83" s="1"/>
  <c r="X495" i="83" s="1"/>
  <c r="AB495" i="83" s="1"/>
  <c r="AF495" i="83" s="1"/>
  <c r="AJ495" i="83" s="1"/>
  <c r="AN495" i="83" s="1"/>
  <c r="G502" i="83"/>
  <c r="F433" i="83"/>
  <c r="L433" i="83" s="1"/>
  <c r="P433" i="83" s="1"/>
  <c r="T433" i="83" s="1"/>
  <c r="X433" i="83" s="1"/>
  <c r="AB433" i="83" s="1"/>
  <c r="AF433" i="83" s="1"/>
  <c r="AJ433" i="83" s="1"/>
  <c r="AN433" i="83" s="1"/>
  <c r="F500" i="83"/>
  <c r="L500" i="83" s="1"/>
  <c r="P500" i="83" s="1"/>
  <c r="T500" i="83" s="1"/>
  <c r="X500" i="83" s="1"/>
  <c r="AB500" i="83" s="1"/>
  <c r="AF500" i="83" s="1"/>
  <c r="AJ500" i="83" s="1"/>
  <c r="AN500" i="83" s="1"/>
  <c r="G438" i="83"/>
  <c r="G408" i="83"/>
  <c r="F437" i="83"/>
  <c r="L437" i="83" s="1"/>
  <c r="P437" i="83" s="1"/>
  <c r="T437" i="83" s="1"/>
  <c r="X437" i="83" s="1"/>
  <c r="AB437" i="83" s="1"/>
  <c r="AF437" i="83" s="1"/>
  <c r="AJ437" i="83" s="1"/>
  <c r="AN437" i="83" s="1"/>
  <c r="G500" i="83"/>
  <c r="F491" i="83"/>
  <c r="L491" i="83" s="1"/>
  <c r="P491" i="83" s="1"/>
  <c r="T491" i="83" s="1"/>
  <c r="X491" i="83" s="1"/>
  <c r="AB491" i="83" s="1"/>
  <c r="AF491" i="83" s="1"/>
  <c r="AJ491" i="83" s="1"/>
  <c r="AN491" i="83" s="1"/>
  <c r="F361" i="83"/>
  <c r="L361" i="83" s="1"/>
  <c r="P361" i="83" s="1"/>
  <c r="T361" i="83" s="1"/>
  <c r="X361" i="83" s="1"/>
  <c r="AB361" i="83" s="1"/>
  <c r="AF361" i="83" s="1"/>
  <c r="AJ361" i="83" s="1"/>
  <c r="AN361" i="83" s="1"/>
  <c r="G385" i="83"/>
  <c r="F407" i="83"/>
  <c r="L407" i="83" s="1"/>
  <c r="P407" i="83" s="1"/>
  <c r="T407" i="83" s="1"/>
  <c r="X407" i="83" s="1"/>
  <c r="AB407" i="83" s="1"/>
  <c r="AF407" i="83" s="1"/>
  <c r="AJ407" i="83" s="1"/>
  <c r="AN407" i="83" s="1"/>
  <c r="G433" i="83"/>
  <c r="G461" i="83"/>
  <c r="G363" i="83"/>
  <c r="F384" i="83"/>
  <c r="L384" i="83" s="1"/>
  <c r="P384" i="83" s="1"/>
  <c r="T384" i="83" s="1"/>
  <c r="X384" i="83" s="1"/>
  <c r="AB384" i="83" s="1"/>
  <c r="AF384" i="83" s="1"/>
  <c r="AJ384" i="83" s="1"/>
  <c r="AN384" i="83" s="1"/>
  <c r="G409" i="83"/>
  <c r="F436" i="83"/>
  <c r="L436" i="83" s="1"/>
  <c r="P436" i="83" s="1"/>
  <c r="T436" i="83" s="1"/>
  <c r="X436" i="83" s="1"/>
  <c r="AB436" i="83" s="1"/>
  <c r="AF436" i="83" s="1"/>
  <c r="AJ436" i="83" s="1"/>
  <c r="AN436" i="83" s="1"/>
  <c r="G473" i="83"/>
  <c r="G494" i="83"/>
  <c r="G372" i="83"/>
  <c r="G388" i="83"/>
  <c r="F408" i="83"/>
  <c r="L408" i="83" s="1"/>
  <c r="P408" i="83" s="1"/>
  <c r="T408" i="83" s="1"/>
  <c r="X408" i="83" s="1"/>
  <c r="AB408" i="83" s="1"/>
  <c r="AF408" i="83" s="1"/>
  <c r="AJ408" i="83" s="1"/>
  <c r="AN408" i="83" s="1"/>
  <c r="G439" i="83"/>
  <c r="G468" i="83"/>
  <c r="F348" i="83"/>
  <c r="L348" i="83" s="1"/>
  <c r="P348" i="83" s="1"/>
  <c r="T348" i="83" s="1"/>
  <c r="X348" i="83" s="1"/>
  <c r="AB348" i="83" s="1"/>
  <c r="AF348" i="83" s="1"/>
  <c r="AJ348" i="83" s="1"/>
  <c r="AN348" i="83" s="1"/>
  <c r="F374" i="83"/>
  <c r="L374" i="83" s="1"/>
  <c r="P374" i="83" s="1"/>
  <c r="T374" i="83" s="1"/>
  <c r="X374" i="83" s="1"/>
  <c r="AB374" i="83" s="1"/>
  <c r="AF374" i="83" s="1"/>
  <c r="AJ374" i="83" s="1"/>
  <c r="AN374" i="83" s="1"/>
  <c r="F402" i="83"/>
  <c r="L402" i="83" s="1"/>
  <c r="P402" i="83" s="1"/>
  <c r="T402" i="83" s="1"/>
  <c r="X402" i="83" s="1"/>
  <c r="AB402" i="83" s="1"/>
  <c r="AF402" i="83" s="1"/>
  <c r="AJ402" i="83" s="1"/>
  <c r="AN402" i="83" s="1"/>
  <c r="G418" i="83"/>
  <c r="F446" i="83"/>
  <c r="L446" i="83" s="1"/>
  <c r="P446" i="83" s="1"/>
  <c r="T446" i="83" s="1"/>
  <c r="X446" i="83" s="1"/>
  <c r="AB446" i="83" s="1"/>
  <c r="AF446" i="83" s="1"/>
  <c r="AJ446" i="83" s="1"/>
  <c r="AN446" i="83" s="1"/>
  <c r="G467" i="83"/>
  <c r="G486" i="83"/>
  <c r="G498" i="83"/>
  <c r="G345" i="83"/>
  <c r="G375" i="83"/>
  <c r="G403" i="83"/>
  <c r="G428" i="83"/>
  <c r="F447" i="83"/>
  <c r="L447" i="83" s="1"/>
  <c r="P447" i="83" s="1"/>
  <c r="T447" i="83" s="1"/>
  <c r="X447" i="83" s="1"/>
  <c r="AB447" i="83" s="1"/>
  <c r="AF447" i="83" s="1"/>
  <c r="AJ447" i="83" s="1"/>
  <c r="AN447" i="83" s="1"/>
  <c r="F351" i="83"/>
  <c r="L351" i="83" s="1"/>
  <c r="P351" i="83" s="1"/>
  <c r="T351" i="83" s="1"/>
  <c r="X351" i="83" s="1"/>
  <c r="AB351" i="83" s="1"/>
  <c r="AF351" i="83" s="1"/>
  <c r="AJ351" i="83" s="1"/>
  <c r="AN351" i="83" s="1"/>
  <c r="F359" i="83"/>
  <c r="L359" i="83" s="1"/>
  <c r="P359" i="83" s="1"/>
  <c r="T359" i="83" s="1"/>
  <c r="X359" i="83" s="1"/>
  <c r="AB359" i="83" s="1"/>
  <c r="AF359" i="83" s="1"/>
  <c r="AJ359" i="83" s="1"/>
  <c r="AN359" i="83" s="1"/>
  <c r="G374" i="83"/>
  <c r="G382" i="83"/>
  <c r="F391" i="83"/>
  <c r="L391" i="83" s="1"/>
  <c r="P391" i="83" s="1"/>
  <c r="T391" i="83" s="1"/>
  <c r="X391" i="83" s="1"/>
  <c r="AB391" i="83" s="1"/>
  <c r="AF391" i="83" s="1"/>
  <c r="AJ391" i="83" s="1"/>
  <c r="AN391" i="83" s="1"/>
  <c r="G406" i="83"/>
  <c r="G412" i="83"/>
  <c r="G435" i="83"/>
  <c r="G444" i="83"/>
  <c r="F457" i="83"/>
  <c r="L457" i="83" s="1"/>
  <c r="P457" i="83" s="1"/>
  <c r="T457" i="83" s="1"/>
  <c r="X457" i="83" s="1"/>
  <c r="AB457" i="83" s="1"/>
  <c r="AF457" i="83" s="1"/>
  <c r="AJ457" i="83" s="1"/>
  <c r="AN457" i="83" s="1"/>
  <c r="G465" i="83"/>
  <c r="G471" i="83"/>
  <c r="G485" i="83"/>
  <c r="F496" i="83"/>
  <c r="L496" i="83" s="1"/>
  <c r="P496" i="83" s="1"/>
  <c r="T496" i="83" s="1"/>
  <c r="X496" i="83" s="1"/>
  <c r="AB496" i="83" s="1"/>
  <c r="AF496" i="83" s="1"/>
  <c r="AJ496" i="83" s="1"/>
  <c r="AN496" i="83" s="1"/>
  <c r="G362" i="83"/>
  <c r="G400" i="83"/>
  <c r="G493" i="83"/>
  <c r="F429" i="83"/>
  <c r="L429" i="83" s="1"/>
  <c r="P429" i="83" s="1"/>
  <c r="T429" i="83" s="1"/>
  <c r="X429" i="83" s="1"/>
  <c r="AB429" i="83" s="1"/>
  <c r="AF429" i="83" s="1"/>
  <c r="AJ429" i="83" s="1"/>
  <c r="AN429" i="83" s="1"/>
  <c r="G495" i="83"/>
  <c r="F383" i="83"/>
  <c r="L383" i="83" s="1"/>
  <c r="P383" i="83" s="1"/>
  <c r="T383" i="83" s="1"/>
  <c r="X383" i="83" s="1"/>
  <c r="AB383" i="83" s="1"/>
  <c r="AF383" i="83" s="1"/>
  <c r="AJ383" i="83" s="1"/>
  <c r="AN383" i="83" s="1"/>
  <c r="G404" i="83"/>
  <c r="G499" i="83"/>
  <c r="G488" i="83"/>
  <c r="G373" i="83"/>
  <c r="G389" i="83"/>
  <c r="F413" i="83"/>
  <c r="L413" i="83" s="1"/>
  <c r="P413" i="83" s="1"/>
  <c r="T413" i="83" s="1"/>
  <c r="X413" i="83" s="1"/>
  <c r="AB413" i="83" s="1"/>
  <c r="AF413" i="83" s="1"/>
  <c r="AJ413" i="83" s="1"/>
  <c r="AN413" i="83" s="1"/>
  <c r="G437" i="83"/>
  <c r="G469" i="83"/>
  <c r="F372" i="83"/>
  <c r="F388" i="83"/>
  <c r="L388" i="83" s="1"/>
  <c r="P388" i="83" s="1"/>
  <c r="T388" i="83" s="1"/>
  <c r="X388" i="83" s="1"/>
  <c r="AB388" i="83" s="1"/>
  <c r="AF388" i="83" s="1"/>
  <c r="AJ388" i="83" s="1"/>
  <c r="AN388" i="83" s="1"/>
  <c r="G419" i="83"/>
  <c r="F439" i="83"/>
  <c r="L439" i="83" s="1"/>
  <c r="P439" i="83" s="1"/>
  <c r="T439" i="83" s="1"/>
  <c r="X439" i="83" s="1"/>
  <c r="AB439" i="83" s="1"/>
  <c r="AF439" i="83" s="1"/>
  <c r="AJ439" i="83" s="1"/>
  <c r="AN439" i="83" s="1"/>
  <c r="F487" i="83"/>
  <c r="L487" i="83" s="1"/>
  <c r="P487" i="83" s="1"/>
  <c r="T487" i="83" s="1"/>
  <c r="X487" i="83" s="1"/>
  <c r="AB487" i="83" s="1"/>
  <c r="AF487" i="83" s="1"/>
  <c r="AJ487" i="83" s="1"/>
  <c r="AN487" i="83" s="1"/>
  <c r="G496" i="83"/>
  <c r="F346" i="83"/>
  <c r="L346" i="83" s="1"/>
  <c r="P346" i="83" s="1"/>
  <c r="T346" i="83" s="1"/>
  <c r="X346" i="83" s="1"/>
  <c r="AB346" i="83" s="1"/>
  <c r="AF346" i="83" s="1"/>
  <c r="AJ346" i="83" s="1"/>
  <c r="AN346" i="83" s="1"/>
  <c r="G376" i="83"/>
  <c r="G391" i="83"/>
  <c r="F414" i="83"/>
  <c r="L414" i="83" s="1"/>
  <c r="P414" i="83" s="1"/>
  <c r="T414" i="83" s="1"/>
  <c r="X414" i="83" s="1"/>
  <c r="AB414" i="83" s="1"/>
  <c r="AF414" i="83" s="1"/>
  <c r="AJ414" i="83" s="1"/>
  <c r="AN414" i="83" s="1"/>
  <c r="G442" i="83"/>
  <c r="F472" i="83"/>
  <c r="L472" i="83" s="1"/>
  <c r="P472" i="83" s="1"/>
  <c r="T472" i="83" s="1"/>
  <c r="X472" i="83" s="1"/>
  <c r="AB472" i="83" s="1"/>
  <c r="AF472" i="83" s="1"/>
  <c r="AJ472" i="83" s="1"/>
  <c r="AN472" i="83" s="1"/>
  <c r="F352" i="83"/>
  <c r="L352" i="83" s="1"/>
  <c r="P352" i="83" s="1"/>
  <c r="T352" i="83" s="1"/>
  <c r="X352" i="83" s="1"/>
  <c r="AB352" i="83" s="1"/>
  <c r="AF352" i="83" s="1"/>
  <c r="AJ352" i="83" s="1"/>
  <c r="AN352" i="83" s="1"/>
  <c r="F378" i="83"/>
  <c r="L378" i="83" s="1"/>
  <c r="P378" i="83" s="1"/>
  <c r="T378" i="83" s="1"/>
  <c r="X378" i="83" s="1"/>
  <c r="AB378" i="83" s="1"/>
  <c r="AF378" i="83" s="1"/>
  <c r="AJ378" i="83" s="1"/>
  <c r="AN378" i="83" s="1"/>
  <c r="F406" i="83"/>
  <c r="L406" i="83" s="1"/>
  <c r="P406" i="83" s="1"/>
  <c r="T406" i="83" s="1"/>
  <c r="X406" i="83" s="1"/>
  <c r="AB406" i="83" s="1"/>
  <c r="AF406" i="83" s="1"/>
  <c r="AJ406" i="83" s="1"/>
  <c r="AN406" i="83" s="1"/>
  <c r="F431" i="83"/>
  <c r="L431" i="83" s="1"/>
  <c r="P431" i="83" s="1"/>
  <c r="T431" i="83" s="1"/>
  <c r="X431" i="83" s="1"/>
  <c r="AB431" i="83" s="1"/>
  <c r="AF431" i="83" s="1"/>
  <c r="AJ431" i="83" s="1"/>
  <c r="AN431" i="83" s="1"/>
  <c r="F458" i="83"/>
  <c r="L458" i="83" s="1"/>
  <c r="P458" i="83" s="1"/>
  <c r="T458" i="83" s="1"/>
  <c r="X458" i="83" s="1"/>
  <c r="AB458" i="83" s="1"/>
  <c r="AF458" i="83" s="1"/>
  <c r="AJ458" i="83" s="1"/>
  <c r="AN458" i="83" s="1"/>
  <c r="G472" i="83"/>
  <c r="F490" i="83"/>
  <c r="L490" i="83" s="1"/>
  <c r="P490" i="83" s="1"/>
  <c r="T490" i="83" s="1"/>
  <c r="X490" i="83" s="1"/>
  <c r="AB490" i="83" s="1"/>
  <c r="AF490" i="83" s="1"/>
  <c r="AJ490" i="83" s="1"/>
  <c r="AN490" i="83" s="1"/>
  <c r="F502" i="83"/>
  <c r="L502" i="83" s="1"/>
  <c r="P502" i="83" s="1"/>
  <c r="T502" i="83" s="1"/>
  <c r="X502" i="83" s="1"/>
  <c r="AB502" i="83" s="1"/>
  <c r="AF502" i="83" s="1"/>
  <c r="AJ502" i="83" s="1"/>
  <c r="AN502" i="83" s="1"/>
  <c r="G349" i="83"/>
  <c r="G379" i="83"/>
  <c r="G407" i="83"/>
  <c r="G432" i="83"/>
  <c r="G459" i="83"/>
  <c r="G344" i="83"/>
  <c r="G352" i="83"/>
  <c r="G360" i="83"/>
  <c r="F377" i="83"/>
  <c r="L377" i="83" s="1"/>
  <c r="P377" i="83" s="1"/>
  <c r="T377" i="83" s="1"/>
  <c r="X377" i="83" s="1"/>
  <c r="AB377" i="83" s="1"/>
  <c r="AF377" i="83" s="1"/>
  <c r="AJ377" i="83" s="1"/>
  <c r="AN377" i="83" s="1"/>
  <c r="F385" i="83"/>
  <c r="L385" i="83" s="1"/>
  <c r="P385" i="83" s="1"/>
  <c r="T385" i="83" s="1"/>
  <c r="X385" i="83" s="1"/>
  <c r="AB385" i="83" s="1"/>
  <c r="AF385" i="83" s="1"/>
  <c r="AJ385" i="83" s="1"/>
  <c r="AN385" i="83" s="1"/>
  <c r="F401" i="83"/>
  <c r="L401" i="83" s="1"/>
  <c r="P401" i="83" s="1"/>
  <c r="T401" i="83" s="1"/>
  <c r="X401" i="83" s="1"/>
  <c r="AB401" i="83" s="1"/>
  <c r="AF401" i="83" s="1"/>
  <c r="AJ401" i="83" s="1"/>
  <c r="AN401" i="83" s="1"/>
  <c r="F409" i="83"/>
  <c r="L409" i="83" s="1"/>
  <c r="P409" i="83" s="1"/>
  <c r="T409" i="83" s="1"/>
  <c r="X409" i="83" s="1"/>
  <c r="AB409" i="83" s="1"/>
  <c r="AF409" i="83" s="1"/>
  <c r="AJ409" i="83" s="1"/>
  <c r="AN409" i="83" s="1"/>
  <c r="G417" i="83"/>
  <c r="F440" i="83"/>
  <c r="L440" i="83" s="1"/>
  <c r="P440" i="83" s="1"/>
  <c r="T440" i="83" s="1"/>
  <c r="X440" i="83" s="1"/>
  <c r="AB440" i="83" s="1"/>
  <c r="AF440" i="83" s="1"/>
  <c r="AJ440" i="83" s="1"/>
  <c r="AN440" i="83" s="1"/>
  <c r="G445" i="83"/>
  <c r="G458" i="83"/>
  <c r="G466" i="83"/>
  <c r="F474" i="83"/>
  <c r="L474" i="83" s="1"/>
  <c r="P474" i="83" s="1"/>
  <c r="T474" i="83" s="1"/>
  <c r="X474" i="83" s="1"/>
  <c r="AB474" i="83" s="1"/>
  <c r="AF474" i="83" s="1"/>
  <c r="AJ474" i="83" s="1"/>
  <c r="AN474" i="83" s="1"/>
  <c r="F489" i="83"/>
  <c r="L489" i="83" s="1"/>
  <c r="P489" i="83" s="1"/>
  <c r="T489" i="83" s="1"/>
  <c r="X489" i="83" s="1"/>
  <c r="AB489" i="83" s="1"/>
  <c r="AF489" i="83" s="1"/>
  <c r="AJ489" i="83" s="1"/>
  <c r="AN489" i="83" s="1"/>
  <c r="G497" i="83"/>
  <c r="F356" i="83"/>
  <c r="L356" i="83" s="1"/>
  <c r="P356" i="83" s="1"/>
  <c r="T356" i="83" s="1"/>
  <c r="X356" i="83" s="1"/>
  <c r="AB356" i="83" s="1"/>
  <c r="AF356" i="83" s="1"/>
  <c r="AJ356" i="83" s="1"/>
  <c r="AN356" i="83" s="1"/>
  <c r="F382" i="83"/>
  <c r="L382" i="83" s="1"/>
  <c r="P382" i="83" s="1"/>
  <c r="T382" i="83" s="1"/>
  <c r="X382" i="83" s="1"/>
  <c r="AB382" i="83" s="1"/>
  <c r="AF382" i="83" s="1"/>
  <c r="AJ382" i="83" s="1"/>
  <c r="AN382" i="83" s="1"/>
  <c r="F410" i="83"/>
  <c r="L410" i="83" s="1"/>
  <c r="P410" i="83" s="1"/>
  <c r="T410" i="83" s="1"/>
  <c r="X410" i="83" s="1"/>
  <c r="AB410" i="83" s="1"/>
  <c r="AF410" i="83" s="1"/>
  <c r="AJ410" i="83" s="1"/>
  <c r="AN410" i="83" s="1"/>
  <c r="F435" i="83"/>
  <c r="L435" i="83" s="1"/>
  <c r="P435" i="83" s="1"/>
  <c r="T435" i="83" s="1"/>
  <c r="X435" i="83" s="1"/>
  <c r="AB435" i="83" s="1"/>
  <c r="AF435" i="83" s="1"/>
  <c r="AJ435" i="83" s="1"/>
  <c r="AN435" i="83" s="1"/>
  <c r="G460" i="83"/>
  <c r="F475" i="83"/>
  <c r="L475" i="83" s="1"/>
  <c r="P475" i="83" s="1"/>
  <c r="T475" i="83" s="1"/>
  <c r="X475" i="83" s="1"/>
  <c r="AB475" i="83" s="1"/>
  <c r="AF475" i="83" s="1"/>
  <c r="AJ475" i="83" s="1"/>
  <c r="AN475" i="83" s="1"/>
  <c r="G491" i="83"/>
  <c r="G503" i="83"/>
  <c r="G353" i="83"/>
  <c r="G383" i="83"/>
  <c r="F411" i="83"/>
  <c r="L411" i="83" s="1"/>
  <c r="P411" i="83" s="1"/>
  <c r="T411" i="83" s="1"/>
  <c r="X411" i="83" s="1"/>
  <c r="AB411" i="83" s="1"/>
  <c r="AF411" i="83" s="1"/>
  <c r="AJ411" i="83" s="1"/>
  <c r="AN411" i="83" s="1"/>
  <c r="G436" i="83"/>
  <c r="F465" i="83"/>
  <c r="L465" i="83" s="1"/>
  <c r="P465" i="83" s="1"/>
  <c r="T465" i="83" s="1"/>
  <c r="X465" i="83" s="1"/>
  <c r="AB465" i="83" s="1"/>
  <c r="AF465" i="83" s="1"/>
  <c r="AJ465" i="83" s="1"/>
  <c r="AN465" i="83" s="1"/>
  <c r="F347" i="83"/>
  <c r="L347" i="83" s="1"/>
  <c r="P347" i="83" s="1"/>
  <c r="T347" i="83" s="1"/>
  <c r="X347" i="83" s="1"/>
  <c r="AB347" i="83" s="1"/>
  <c r="AF347" i="83" s="1"/>
  <c r="AJ347" i="83" s="1"/>
  <c r="AN347" i="83" s="1"/>
  <c r="F355" i="83"/>
  <c r="L355" i="83" s="1"/>
  <c r="P355" i="83" s="1"/>
  <c r="T355" i="83" s="1"/>
  <c r="X355" i="83" s="1"/>
  <c r="AB355" i="83" s="1"/>
  <c r="AF355" i="83" s="1"/>
  <c r="AJ355" i="83" s="1"/>
  <c r="AN355" i="83" s="1"/>
  <c r="F363" i="83"/>
  <c r="L363" i="83" s="1"/>
  <c r="P363" i="83" s="1"/>
  <c r="T363" i="83" s="1"/>
  <c r="X363" i="83" s="1"/>
  <c r="AB363" i="83" s="1"/>
  <c r="AF363" i="83" s="1"/>
  <c r="AJ363" i="83" s="1"/>
  <c r="AN363" i="83" s="1"/>
  <c r="G378" i="83"/>
  <c r="G386" i="83"/>
  <c r="G402" i="83"/>
  <c r="G410" i="83"/>
  <c r="F430" i="83"/>
  <c r="L430" i="83" s="1"/>
  <c r="P430" i="83" s="1"/>
  <c r="T430" i="83" s="1"/>
  <c r="X430" i="83" s="1"/>
  <c r="AB430" i="83" s="1"/>
  <c r="AF430" i="83" s="1"/>
  <c r="AJ430" i="83" s="1"/>
  <c r="AN430" i="83" s="1"/>
  <c r="F441" i="83"/>
  <c r="L441" i="83" s="1"/>
  <c r="P441" i="83" s="1"/>
  <c r="T441" i="83" s="1"/>
  <c r="X441" i="83" s="1"/>
  <c r="AB441" i="83" s="1"/>
  <c r="AF441" i="83" s="1"/>
  <c r="AJ441" i="83" s="1"/>
  <c r="AN441" i="83" s="1"/>
  <c r="G446" i="83"/>
  <c r="F462" i="83"/>
  <c r="L462" i="83" s="1"/>
  <c r="P462" i="83" s="1"/>
  <c r="T462" i="83" s="1"/>
  <c r="X462" i="83" s="1"/>
  <c r="AB462" i="83" s="1"/>
  <c r="AF462" i="83" s="1"/>
  <c r="AJ462" i="83" s="1"/>
  <c r="AN462" i="83" s="1"/>
  <c r="F501" i="83"/>
  <c r="L501" i="83" s="1"/>
  <c r="P501" i="83" s="1"/>
  <c r="T501" i="83" s="1"/>
  <c r="X501" i="83" s="1"/>
  <c r="AB501" i="83" s="1"/>
  <c r="AF501" i="83" s="1"/>
  <c r="AJ501" i="83" s="1"/>
  <c r="AN501" i="83" s="1"/>
  <c r="F469" i="83"/>
  <c r="L469" i="83" s="1"/>
  <c r="P469" i="83" s="1"/>
  <c r="T469" i="83" s="1"/>
  <c r="X469" i="83" s="1"/>
  <c r="AB469" i="83" s="1"/>
  <c r="AF469" i="83" s="1"/>
  <c r="AJ469" i="83" s="1"/>
  <c r="AN469" i="83" s="1"/>
  <c r="G475" i="83"/>
  <c r="F493" i="83"/>
  <c r="L493" i="83" s="1"/>
  <c r="P493" i="83" s="1"/>
  <c r="T493" i="83" s="1"/>
  <c r="X493" i="83" s="1"/>
  <c r="AB493" i="83" s="1"/>
  <c r="AF493" i="83" s="1"/>
  <c r="AJ493" i="83" s="1"/>
  <c r="AN493" i="83" s="1"/>
  <c r="G351" i="83"/>
  <c r="G358" i="83"/>
  <c r="G357" i="83"/>
  <c r="F494" i="83"/>
  <c r="L494" i="83" s="1"/>
  <c r="P494" i="83" s="1"/>
  <c r="T494" i="83" s="1"/>
  <c r="X494" i="83" s="1"/>
  <c r="AB494" i="83" s="1"/>
  <c r="AF494" i="83" s="1"/>
  <c r="AJ494" i="83" s="1"/>
  <c r="AN494" i="83" s="1"/>
  <c r="F442" i="83"/>
  <c r="L442" i="83" s="1"/>
  <c r="P442" i="83" s="1"/>
  <c r="T442" i="83" s="1"/>
  <c r="X442" i="83" s="1"/>
  <c r="AB442" i="83" s="1"/>
  <c r="AF442" i="83" s="1"/>
  <c r="AJ442" i="83" s="1"/>
  <c r="AN442" i="83" s="1"/>
  <c r="G355" i="83"/>
  <c r="F463" i="83"/>
  <c r="L463" i="83" s="1"/>
  <c r="P463" i="83" s="1"/>
  <c r="T463" i="83" s="1"/>
  <c r="X463" i="83" s="1"/>
  <c r="AB463" i="83" s="1"/>
  <c r="AF463" i="83" s="1"/>
  <c r="AJ463" i="83" s="1"/>
  <c r="AN463" i="83" s="1"/>
  <c r="F416" i="83"/>
  <c r="L416" i="83" s="1"/>
  <c r="P416" i="83" s="1"/>
  <c r="T416" i="83" s="1"/>
  <c r="X416" i="83" s="1"/>
  <c r="AB416" i="83" s="1"/>
  <c r="AF416" i="83" s="1"/>
  <c r="AJ416" i="83" s="1"/>
  <c r="AN416" i="83" s="1"/>
  <c r="F418" i="83"/>
  <c r="L418" i="83" s="1"/>
  <c r="P418" i="83" s="1"/>
  <c r="T418" i="83" s="1"/>
  <c r="X418" i="83" s="1"/>
  <c r="AB418" i="83" s="1"/>
  <c r="AF418" i="83" s="1"/>
  <c r="AJ418" i="83" s="1"/>
  <c r="AN418" i="83" s="1"/>
  <c r="F357" i="83"/>
  <c r="L357" i="83" s="1"/>
  <c r="P357" i="83" s="1"/>
  <c r="T357" i="83" s="1"/>
  <c r="X357" i="83" s="1"/>
  <c r="AB357" i="83" s="1"/>
  <c r="AF357" i="83" s="1"/>
  <c r="AJ357" i="83" s="1"/>
  <c r="AN357" i="83" s="1"/>
  <c r="G359" i="83"/>
  <c r="F358" i="83"/>
  <c r="L358" i="83" s="1"/>
  <c r="P358" i="83" s="1"/>
  <c r="T358" i="83" s="1"/>
  <c r="X358" i="83" s="1"/>
  <c r="AB358" i="83" s="1"/>
  <c r="AF358" i="83" s="1"/>
  <c r="AJ358" i="83" s="1"/>
  <c r="AN358" i="83" s="1"/>
  <c r="F349" i="83"/>
  <c r="L349" i="83" s="1"/>
  <c r="P349" i="83" s="1"/>
  <c r="T349" i="83" s="1"/>
  <c r="X349" i="83" s="1"/>
  <c r="AB349" i="83" s="1"/>
  <c r="AF349" i="83" s="1"/>
  <c r="AJ349" i="83" s="1"/>
  <c r="AN349" i="83" s="1"/>
  <c r="F464" i="83"/>
  <c r="L464" i="83" s="1"/>
  <c r="P464" i="83" s="1"/>
  <c r="T464" i="83" s="1"/>
  <c r="X464" i="83" s="1"/>
  <c r="AB464" i="83" s="1"/>
  <c r="AF464" i="83" s="1"/>
  <c r="AJ464" i="83" s="1"/>
  <c r="AN464" i="83" s="1"/>
  <c r="F345" i="83"/>
  <c r="L345" i="83" s="1"/>
  <c r="P345" i="83" s="1"/>
  <c r="T345" i="83" s="1"/>
  <c r="X345" i="83" s="1"/>
  <c r="AB345" i="83" s="1"/>
  <c r="AF345" i="83" s="1"/>
  <c r="AJ345" i="83" s="1"/>
  <c r="AN345" i="83" s="1"/>
  <c r="F486" i="83"/>
  <c r="L486" i="83" s="1"/>
  <c r="P486" i="83" s="1"/>
  <c r="T486" i="83" s="1"/>
  <c r="X486" i="83" s="1"/>
  <c r="AB486" i="83" s="1"/>
  <c r="AF486" i="83" s="1"/>
  <c r="AJ486" i="83" s="1"/>
  <c r="AN486" i="83" s="1"/>
  <c r="F438" i="83"/>
  <c r="L438" i="83" s="1"/>
  <c r="P438" i="83" s="1"/>
  <c r="T438" i="83" s="1"/>
  <c r="X438" i="83" s="1"/>
  <c r="AB438" i="83" s="1"/>
  <c r="AF438" i="83" s="1"/>
  <c r="AJ438" i="83" s="1"/>
  <c r="AN438" i="83" s="1"/>
  <c r="F419" i="83"/>
  <c r="L419" i="83" s="1"/>
  <c r="P419" i="83" s="1"/>
  <c r="T419" i="83" s="1"/>
  <c r="X419" i="83" s="1"/>
  <c r="AB419" i="83" s="1"/>
  <c r="AF419" i="83" s="1"/>
  <c r="AJ419" i="83" s="1"/>
  <c r="AN419" i="83" s="1"/>
  <c r="F417" i="83"/>
  <c r="L417" i="83" s="1"/>
  <c r="P417" i="83" s="1"/>
  <c r="T417" i="83" s="1"/>
  <c r="X417" i="83" s="1"/>
  <c r="AB417" i="83" s="1"/>
  <c r="AF417" i="83" s="1"/>
  <c r="AJ417" i="83" s="1"/>
  <c r="AN417" i="83" s="1"/>
  <c r="G347" i="83"/>
  <c r="G354" i="83"/>
  <c r="G350" i="83"/>
  <c r="F387" i="83"/>
  <c r="L387" i="83" s="1"/>
  <c r="P387" i="83" s="1"/>
  <c r="T387" i="83" s="1"/>
  <c r="X387" i="83" s="1"/>
  <c r="AB387" i="83" s="1"/>
  <c r="AF387" i="83" s="1"/>
  <c r="AJ387" i="83" s="1"/>
  <c r="AN387" i="83" s="1"/>
  <c r="G464" i="83"/>
  <c r="F412" i="83"/>
  <c r="L412" i="83" s="1"/>
  <c r="P412" i="83" s="1"/>
  <c r="T412" i="83" s="1"/>
  <c r="X412" i="83" s="1"/>
  <c r="AB412" i="83" s="1"/>
  <c r="AF412" i="83" s="1"/>
  <c r="AJ412" i="83" s="1"/>
  <c r="AN412" i="83" s="1"/>
  <c r="G443" i="83"/>
  <c r="F354" i="83"/>
  <c r="L354" i="83" s="1"/>
  <c r="P354" i="83" s="1"/>
  <c r="T354" i="83" s="1"/>
  <c r="X354" i="83" s="1"/>
  <c r="AB354" i="83" s="1"/>
  <c r="AF354" i="83" s="1"/>
  <c r="AJ354" i="83" s="1"/>
  <c r="AN354" i="83" s="1"/>
  <c r="G346" i="83"/>
  <c r="F468" i="83"/>
  <c r="L468" i="83" s="1"/>
  <c r="P468" i="83" s="1"/>
  <c r="T468" i="83" s="1"/>
  <c r="X468" i="83" s="1"/>
  <c r="AB468" i="83" s="1"/>
  <c r="AF468" i="83" s="1"/>
  <c r="AJ468" i="83" s="1"/>
  <c r="AN468" i="83" s="1"/>
  <c r="G415" i="83"/>
  <c r="G490" i="83"/>
  <c r="F434" i="83"/>
  <c r="L434" i="83" s="1"/>
  <c r="P434" i="83" s="1"/>
  <c r="T434" i="83" s="1"/>
  <c r="X434" i="83" s="1"/>
  <c r="AB434" i="83" s="1"/>
  <c r="AF434" i="83" s="1"/>
  <c r="AJ434" i="83" s="1"/>
  <c r="AN434" i="83" s="1"/>
  <c r="G474" i="83"/>
  <c r="G17" i="83"/>
  <c r="B145" i="83"/>
  <c r="B257" i="83"/>
  <c r="B117" i="83"/>
  <c r="H17" i="83"/>
  <c r="B173" i="83"/>
  <c r="B285" i="83"/>
  <c r="B229" i="83"/>
  <c r="B201" i="83"/>
  <c r="B313" i="83"/>
  <c r="I17" i="83"/>
  <c r="B89" i="83"/>
  <c r="J17" i="83"/>
  <c r="N55" i="83" l="1"/>
  <c r="N51" i="83"/>
  <c r="X55" i="83"/>
  <c r="I55" i="83"/>
  <c r="I51" i="83"/>
  <c r="X54" i="83"/>
  <c r="E55" i="83"/>
  <c r="S52" i="83"/>
  <c r="N54" i="83"/>
  <c r="D52" i="83"/>
  <c r="X52" i="83"/>
  <c r="I54" i="83"/>
  <c r="E52" i="83"/>
  <c r="X53" i="83"/>
  <c r="X51" i="83"/>
  <c r="S51" i="83"/>
  <c r="N53" i="83"/>
  <c r="D54" i="83"/>
  <c r="S54" i="83"/>
  <c r="I53" i="83"/>
  <c r="E54" i="83"/>
  <c r="D53" i="83"/>
  <c r="D55" i="83"/>
  <c r="N52" i="83"/>
  <c r="E51" i="83"/>
  <c r="E53" i="83"/>
  <c r="I52" i="83"/>
  <c r="D51" i="83"/>
  <c r="S53" i="83"/>
  <c r="S55" i="83"/>
  <c r="K474" i="83"/>
  <c r="H474" i="83"/>
  <c r="H354" i="83"/>
  <c r="K354" i="83"/>
  <c r="H351" i="83"/>
  <c r="K351" i="83"/>
  <c r="K378" i="83"/>
  <c r="H378" i="83"/>
  <c r="H353" i="83"/>
  <c r="K353" i="83"/>
  <c r="K460" i="83"/>
  <c r="H460" i="83"/>
  <c r="K466" i="83"/>
  <c r="H466" i="83"/>
  <c r="H417" i="83"/>
  <c r="K417" i="83"/>
  <c r="H459" i="83"/>
  <c r="K459" i="83"/>
  <c r="K349" i="83"/>
  <c r="H349" i="83"/>
  <c r="K391" i="83"/>
  <c r="H391" i="83"/>
  <c r="L372" i="83"/>
  <c r="F392" i="83"/>
  <c r="I392" i="83"/>
  <c r="F40" i="83" s="1"/>
  <c r="H389" i="83"/>
  <c r="K389" i="83"/>
  <c r="H404" i="83"/>
  <c r="K404" i="83"/>
  <c r="K493" i="83"/>
  <c r="H493" i="83"/>
  <c r="K485" i="83"/>
  <c r="H485" i="83"/>
  <c r="K444" i="83"/>
  <c r="H444" i="83"/>
  <c r="K375" i="83"/>
  <c r="H375" i="83"/>
  <c r="H467" i="83"/>
  <c r="K467" i="83"/>
  <c r="K473" i="83"/>
  <c r="H473" i="83"/>
  <c r="H363" i="83"/>
  <c r="K363" i="83"/>
  <c r="H385" i="83"/>
  <c r="K385" i="83"/>
  <c r="H431" i="83"/>
  <c r="K431" i="83"/>
  <c r="K361" i="83"/>
  <c r="H361" i="83"/>
  <c r="L344" i="83"/>
  <c r="I364" i="83"/>
  <c r="F39" i="83" s="1"/>
  <c r="F364" i="83"/>
  <c r="H384" i="83"/>
  <c r="K384" i="83"/>
  <c r="H484" i="83"/>
  <c r="J504" i="83"/>
  <c r="H44" i="83" s="1"/>
  <c r="K484" i="83"/>
  <c r="G504" i="83"/>
  <c r="H381" i="83"/>
  <c r="K381" i="83"/>
  <c r="H380" i="83"/>
  <c r="K380" i="83"/>
  <c r="I476" i="83"/>
  <c r="F43" i="83" s="1"/>
  <c r="L456" i="83"/>
  <c r="F476" i="83"/>
  <c r="H377" i="83"/>
  <c r="K377" i="83"/>
  <c r="H470" i="83"/>
  <c r="K470" i="83"/>
  <c r="K346" i="83"/>
  <c r="H346" i="83"/>
  <c r="H464" i="83"/>
  <c r="K464" i="83"/>
  <c r="K347" i="83"/>
  <c r="H347" i="83"/>
  <c r="H410" i="83"/>
  <c r="K410" i="83"/>
  <c r="H436" i="83"/>
  <c r="K436" i="83"/>
  <c r="K503" i="83"/>
  <c r="H503" i="83"/>
  <c r="H497" i="83"/>
  <c r="K497" i="83"/>
  <c r="K458" i="83"/>
  <c r="H458" i="83"/>
  <c r="H360" i="83"/>
  <c r="K360" i="83"/>
  <c r="H432" i="83"/>
  <c r="K432" i="83"/>
  <c r="K376" i="83"/>
  <c r="H376" i="83"/>
  <c r="K469" i="83"/>
  <c r="H469" i="83"/>
  <c r="H373" i="83"/>
  <c r="K373" i="83"/>
  <c r="K400" i="83"/>
  <c r="H400" i="83"/>
  <c r="J420" i="83"/>
  <c r="H41" i="83" s="1"/>
  <c r="G420" i="83"/>
  <c r="K471" i="83"/>
  <c r="H471" i="83"/>
  <c r="H435" i="83"/>
  <c r="K435" i="83"/>
  <c r="H382" i="83"/>
  <c r="K382" i="83"/>
  <c r="K345" i="83"/>
  <c r="H345" i="83"/>
  <c r="H388" i="83"/>
  <c r="K388" i="83"/>
  <c r="K461" i="83"/>
  <c r="H461" i="83"/>
  <c r="K408" i="83"/>
  <c r="H408" i="83"/>
  <c r="K502" i="83"/>
  <c r="H502" i="83"/>
  <c r="K463" i="83"/>
  <c r="H463" i="83"/>
  <c r="K411" i="83"/>
  <c r="H411" i="83"/>
  <c r="K414" i="83"/>
  <c r="H414" i="83"/>
  <c r="K462" i="83"/>
  <c r="H462" i="83"/>
  <c r="K457" i="83"/>
  <c r="H457" i="83"/>
  <c r="K456" i="83"/>
  <c r="J476" i="83"/>
  <c r="G476" i="83"/>
  <c r="H456" i="83"/>
  <c r="L428" i="83"/>
  <c r="F448" i="83"/>
  <c r="I448" i="83"/>
  <c r="F42" i="83" s="1"/>
  <c r="K440" i="83"/>
  <c r="H440" i="83"/>
  <c r="K487" i="83"/>
  <c r="H487" i="83"/>
  <c r="K416" i="83"/>
  <c r="H416" i="83"/>
  <c r="K490" i="83"/>
  <c r="H490" i="83"/>
  <c r="H359" i="83"/>
  <c r="K359" i="83"/>
  <c r="K357" i="83"/>
  <c r="H357" i="83"/>
  <c r="K475" i="83"/>
  <c r="H475" i="83"/>
  <c r="H446" i="83"/>
  <c r="K446" i="83"/>
  <c r="K402" i="83"/>
  <c r="H402" i="83"/>
  <c r="H491" i="83"/>
  <c r="K491" i="83"/>
  <c r="K445" i="83"/>
  <c r="H445" i="83"/>
  <c r="H352" i="83"/>
  <c r="K352" i="83"/>
  <c r="K407" i="83"/>
  <c r="H407" i="83"/>
  <c r="H442" i="83"/>
  <c r="K442" i="83"/>
  <c r="K419" i="83"/>
  <c r="H419" i="83"/>
  <c r="K437" i="83"/>
  <c r="H437" i="83"/>
  <c r="K488" i="83"/>
  <c r="H488" i="83"/>
  <c r="K495" i="83"/>
  <c r="H495" i="83"/>
  <c r="H362" i="83"/>
  <c r="K362" i="83"/>
  <c r="K465" i="83"/>
  <c r="H465" i="83"/>
  <c r="H412" i="83"/>
  <c r="K412" i="83"/>
  <c r="H374" i="83"/>
  <c r="K374" i="83"/>
  <c r="K428" i="83"/>
  <c r="J448" i="83"/>
  <c r="H42" i="83" s="1"/>
  <c r="G448" i="83"/>
  <c r="H428" i="83"/>
  <c r="K498" i="83"/>
  <c r="H498" i="83"/>
  <c r="K418" i="83"/>
  <c r="H418" i="83"/>
  <c r="H468" i="83"/>
  <c r="K468" i="83"/>
  <c r="K372" i="83"/>
  <c r="G392" i="83"/>
  <c r="H372" i="83"/>
  <c r="J392" i="83"/>
  <c r="H40" i="83" s="1"/>
  <c r="K409" i="83"/>
  <c r="H409" i="83"/>
  <c r="H433" i="83"/>
  <c r="K433" i="83"/>
  <c r="K438" i="83"/>
  <c r="H438" i="83"/>
  <c r="H447" i="83"/>
  <c r="K447" i="83"/>
  <c r="H356" i="83"/>
  <c r="K356" i="83"/>
  <c r="K413" i="83"/>
  <c r="H413" i="83"/>
  <c r="K434" i="83"/>
  <c r="H434" i="83"/>
  <c r="H501" i="83"/>
  <c r="K501" i="83"/>
  <c r="H405" i="83"/>
  <c r="K405" i="83"/>
  <c r="H429" i="83"/>
  <c r="K429" i="83"/>
  <c r="H492" i="83"/>
  <c r="K492" i="83"/>
  <c r="K430" i="83"/>
  <c r="H430" i="83"/>
  <c r="H401" i="83"/>
  <c r="K401" i="83"/>
  <c r="K415" i="83"/>
  <c r="H415" i="83"/>
  <c r="K443" i="83"/>
  <c r="H443" i="83"/>
  <c r="H350" i="83"/>
  <c r="K350" i="83"/>
  <c r="H355" i="83"/>
  <c r="K355" i="83"/>
  <c r="H358" i="83"/>
  <c r="K358" i="83"/>
  <c r="K386" i="83"/>
  <c r="H386" i="83"/>
  <c r="H383" i="83"/>
  <c r="K383" i="83"/>
  <c r="H344" i="83"/>
  <c r="J364" i="83"/>
  <c r="H39" i="83" s="1"/>
  <c r="K344" i="83"/>
  <c r="G364" i="83"/>
  <c r="K379" i="83"/>
  <c r="H379" i="83"/>
  <c r="H472" i="83"/>
  <c r="K472" i="83"/>
  <c r="H496" i="83"/>
  <c r="K496" i="83"/>
  <c r="K499" i="83"/>
  <c r="H499" i="83"/>
  <c r="K406" i="83"/>
  <c r="H406" i="83"/>
  <c r="H403" i="83"/>
  <c r="K403" i="83"/>
  <c r="H486" i="83"/>
  <c r="K486" i="83"/>
  <c r="H439" i="83"/>
  <c r="K439" i="83"/>
  <c r="H494" i="83"/>
  <c r="K494" i="83"/>
  <c r="K500" i="83"/>
  <c r="H500" i="83"/>
  <c r="L484" i="83"/>
  <c r="F504" i="83"/>
  <c r="I504" i="83"/>
  <c r="F44" i="83" s="1"/>
  <c r="K348" i="83"/>
  <c r="H348" i="83"/>
  <c r="K387" i="83"/>
  <c r="H387" i="83"/>
  <c r="K441" i="83"/>
  <c r="H441" i="83"/>
  <c r="L400" i="83"/>
  <c r="F420" i="83"/>
  <c r="I420" i="83"/>
  <c r="F41" i="83" s="1"/>
  <c r="K489" i="83"/>
  <c r="H489" i="83"/>
  <c r="K390" i="83"/>
  <c r="H390" i="83"/>
  <c r="H420" i="83" l="1"/>
  <c r="K476" i="83"/>
  <c r="G43" i="83" s="1"/>
  <c r="H43" i="83"/>
  <c r="D56" i="83"/>
  <c r="E56" i="83"/>
  <c r="H504" i="83"/>
  <c r="K364" i="83"/>
  <c r="G39" i="83" s="1"/>
  <c r="L420" i="83"/>
  <c r="P400" i="83"/>
  <c r="H476" i="83"/>
  <c r="P456" i="83"/>
  <c r="L476" i="83"/>
  <c r="K504" i="83"/>
  <c r="G44" i="83" s="1"/>
  <c r="H392" i="83"/>
  <c r="H448" i="83"/>
  <c r="L392" i="83"/>
  <c r="P372" i="83"/>
  <c r="P484" i="83"/>
  <c r="L504" i="83"/>
  <c r="H364" i="83"/>
  <c r="K392" i="83"/>
  <c r="G40" i="83" s="1"/>
  <c r="K448" i="83"/>
  <c r="G42" i="83" s="1"/>
  <c r="P428" i="83"/>
  <c r="L448" i="83"/>
  <c r="K420" i="83"/>
  <c r="G41" i="83" s="1"/>
  <c r="L364" i="83"/>
  <c r="P344" i="83"/>
  <c r="AC4" i="82"/>
  <c r="G65" i="83" s="1"/>
  <c r="AC5" i="82"/>
  <c r="G66" i="83" s="1"/>
  <c r="AC6" i="82"/>
  <c r="G67" i="83" s="1"/>
  <c r="AC7" i="82"/>
  <c r="G68" i="83" s="1"/>
  <c r="AC8" i="82"/>
  <c r="G69" i="83" s="1"/>
  <c r="AC9" i="82"/>
  <c r="G70" i="83" s="1"/>
  <c r="AC10" i="82"/>
  <c r="G71" i="83" s="1"/>
  <c r="AC11" i="82"/>
  <c r="G72" i="83" s="1"/>
  <c r="AC12" i="82"/>
  <c r="G73" i="83" s="1"/>
  <c r="AC13" i="82"/>
  <c r="G74" i="83" s="1"/>
  <c r="AC14" i="82"/>
  <c r="G75" i="83" s="1"/>
  <c r="AC15" i="82"/>
  <c r="G76" i="83" s="1"/>
  <c r="AC16" i="82"/>
  <c r="G77" i="83" s="1"/>
  <c r="AC17" i="82"/>
  <c r="G78" i="83" s="1"/>
  <c r="AC18" i="82"/>
  <c r="G79" i="83" s="1"/>
  <c r="AC19" i="82"/>
  <c r="AC20" i="82"/>
  <c r="G92" i="83" s="1"/>
  <c r="AC21" i="82"/>
  <c r="G93" i="83" s="1"/>
  <c r="AC22" i="82"/>
  <c r="G94" i="83" s="1"/>
  <c r="AC23" i="82"/>
  <c r="G95" i="83" s="1"/>
  <c r="AC24" i="82"/>
  <c r="G96" i="83" s="1"/>
  <c r="AC25" i="82"/>
  <c r="G97" i="83" s="1"/>
  <c r="AC26" i="82"/>
  <c r="G98" i="83" s="1"/>
  <c r="AC27" i="82"/>
  <c r="G99" i="83" s="1"/>
  <c r="AC28" i="82"/>
  <c r="G100" i="83" s="1"/>
  <c r="AC29" i="82"/>
  <c r="G101" i="83" s="1"/>
  <c r="AC30" i="82"/>
  <c r="G102" i="83" s="1"/>
  <c r="AC31" i="82"/>
  <c r="G103" i="83" s="1"/>
  <c r="AC32" i="82"/>
  <c r="G104" i="83" s="1"/>
  <c r="AC33" i="82"/>
  <c r="G105" i="83" s="1"/>
  <c r="AC34" i="82"/>
  <c r="G106" i="83" s="1"/>
  <c r="AC35" i="82"/>
  <c r="G107" i="83" s="1"/>
  <c r="AC36" i="82"/>
  <c r="AC37" i="82"/>
  <c r="G120" i="83" s="1"/>
  <c r="AC38" i="82"/>
  <c r="G121" i="83" s="1"/>
  <c r="AC39" i="82"/>
  <c r="G122" i="83" s="1"/>
  <c r="AC40" i="82"/>
  <c r="G123" i="83" s="1"/>
  <c r="AC41" i="82"/>
  <c r="G124" i="83" s="1"/>
  <c r="AC42" i="82"/>
  <c r="G125" i="83" s="1"/>
  <c r="AC43" i="82"/>
  <c r="G126" i="83" s="1"/>
  <c r="AC44" i="82"/>
  <c r="G127" i="83" s="1"/>
  <c r="AC45" i="82"/>
  <c r="G128" i="83" s="1"/>
  <c r="AC46" i="82"/>
  <c r="G129" i="83" s="1"/>
  <c r="AC47" i="82"/>
  <c r="G130" i="83" s="1"/>
  <c r="AC48" i="82"/>
  <c r="G131" i="83" s="1"/>
  <c r="AC49" i="82"/>
  <c r="G132" i="83" s="1"/>
  <c r="AC50" i="82"/>
  <c r="G133" i="83" s="1"/>
  <c r="AC51" i="82"/>
  <c r="G134" i="83" s="1"/>
  <c r="AC52" i="82"/>
  <c r="G135" i="83" s="1"/>
  <c r="AC53" i="82"/>
  <c r="AC54" i="82"/>
  <c r="G148" i="83" s="1"/>
  <c r="AC55" i="82"/>
  <c r="G149" i="83" s="1"/>
  <c r="AC56" i="82"/>
  <c r="G150" i="83" s="1"/>
  <c r="AC57" i="82"/>
  <c r="G151" i="83" s="1"/>
  <c r="AC58" i="82"/>
  <c r="G152" i="83" s="1"/>
  <c r="AC59" i="82"/>
  <c r="G153" i="83" s="1"/>
  <c r="AC60" i="82"/>
  <c r="G154" i="83" s="1"/>
  <c r="AC61" i="82"/>
  <c r="G155" i="83" s="1"/>
  <c r="AC62" i="82"/>
  <c r="G156" i="83" s="1"/>
  <c r="AC63" i="82"/>
  <c r="G157" i="83" s="1"/>
  <c r="AC64" i="82"/>
  <c r="G158" i="83" s="1"/>
  <c r="AC65" i="82"/>
  <c r="G159" i="83" s="1"/>
  <c r="AC66" i="82"/>
  <c r="G160" i="83" s="1"/>
  <c r="AC67" i="82"/>
  <c r="G161" i="83" s="1"/>
  <c r="AC68" i="82"/>
  <c r="G162" i="83" s="1"/>
  <c r="AC69" i="82"/>
  <c r="G163" i="83" s="1"/>
  <c r="AC70" i="82"/>
  <c r="AC71" i="82"/>
  <c r="G176" i="83" s="1"/>
  <c r="AC72" i="82"/>
  <c r="G177" i="83" s="1"/>
  <c r="AC73" i="82"/>
  <c r="G178" i="83" s="1"/>
  <c r="AC74" i="82"/>
  <c r="G179" i="83" s="1"/>
  <c r="AC75" i="82"/>
  <c r="G180" i="83" s="1"/>
  <c r="AC76" i="82"/>
  <c r="G181" i="83" s="1"/>
  <c r="AC77" i="82"/>
  <c r="G182" i="83" s="1"/>
  <c r="AC78" i="82"/>
  <c r="G183" i="83" s="1"/>
  <c r="AC79" i="82"/>
  <c r="G184" i="83" s="1"/>
  <c r="AC80" i="82"/>
  <c r="G185" i="83" s="1"/>
  <c r="AC81" i="82"/>
  <c r="G186" i="83" s="1"/>
  <c r="AC82" i="82"/>
  <c r="G187" i="83" s="1"/>
  <c r="AC83" i="82"/>
  <c r="G188" i="83" s="1"/>
  <c r="AC84" i="82"/>
  <c r="G189" i="83" s="1"/>
  <c r="AC85" i="82"/>
  <c r="G190" i="83" s="1"/>
  <c r="AC86" i="82"/>
  <c r="G191" i="83" s="1"/>
  <c r="AC87" i="82"/>
  <c r="AC88" i="82"/>
  <c r="G204" i="83" s="1"/>
  <c r="AC89" i="82"/>
  <c r="G205" i="83" s="1"/>
  <c r="AC90" i="82"/>
  <c r="G206" i="83" s="1"/>
  <c r="AC91" i="82"/>
  <c r="G207" i="83" s="1"/>
  <c r="AC92" i="82"/>
  <c r="G208" i="83" s="1"/>
  <c r="AC93" i="82"/>
  <c r="G209" i="83" s="1"/>
  <c r="AC94" i="82"/>
  <c r="G210" i="83" s="1"/>
  <c r="AC95" i="82"/>
  <c r="G211" i="83" s="1"/>
  <c r="AC96" i="82"/>
  <c r="G212" i="83" s="1"/>
  <c r="AC97" i="82"/>
  <c r="G213" i="83" s="1"/>
  <c r="AC98" i="82"/>
  <c r="G214" i="83" s="1"/>
  <c r="AC99" i="82"/>
  <c r="G215" i="83" s="1"/>
  <c r="AC100" i="82"/>
  <c r="G216" i="83" s="1"/>
  <c r="AC101" i="82"/>
  <c r="G217" i="83" s="1"/>
  <c r="AC102" i="82"/>
  <c r="G218" i="83" s="1"/>
  <c r="AC103" i="82"/>
  <c r="G219" i="83" s="1"/>
  <c r="AC104" i="82"/>
  <c r="AC105" i="82"/>
  <c r="G232" i="83" s="1"/>
  <c r="AC106" i="82"/>
  <c r="G233" i="83" s="1"/>
  <c r="AC107" i="82"/>
  <c r="G234" i="83" s="1"/>
  <c r="AC108" i="82"/>
  <c r="G235" i="83" s="1"/>
  <c r="AC109" i="82"/>
  <c r="G236" i="83" s="1"/>
  <c r="AC110" i="82"/>
  <c r="G237" i="83" s="1"/>
  <c r="AC111" i="82"/>
  <c r="G238" i="83" s="1"/>
  <c r="AC112" i="82"/>
  <c r="G239" i="83" s="1"/>
  <c r="AC113" i="82"/>
  <c r="G240" i="83" s="1"/>
  <c r="AC114" i="82"/>
  <c r="G241" i="83" s="1"/>
  <c r="AC115" i="82"/>
  <c r="G242" i="83" s="1"/>
  <c r="AC116" i="82"/>
  <c r="G243" i="83" s="1"/>
  <c r="AC117" i="82"/>
  <c r="G244" i="83" s="1"/>
  <c r="AC118" i="82"/>
  <c r="G245" i="83" s="1"/>
  <c r="AC119" i="82"/>
  <c r="G246" i="83" s="1"/>
  <c r="AC120" i="82"/>
  <c r="G247" i="83" s="1"/>
  <c r="AC121" i="82"/>
  <c r="AC122" i="82"/>
  <c r="G260" i="83" s="1"/>
  <c r="AC123" i="82"/>
  <c r="G261" i="83" s="1"/>
  <c r="AC124" i="82"/>
  <c r="G262" i="83" s="1"/>
  <c r="AC125" i="82"/>
  <c r="G263" i="83" s="1"/>
  <c r="AC126" i="82"/>
  <c r="G264" i="83" s="1"/>
  <c r="AC127" i="82"/>
  <c r="G265" i="83" s="1"/>
  <c r="AC128" i="82"/>
  <c r="G266" i="83" s="1"/>
  <c r="AC129" i="82"/>
  <c r="G267" i="83" s="1"/>
  <c r="AC130" i="82"/>
  <c r="G268" i="83" s="1"/>
  <c r="AC131" i="82"/>
  <c r="G269" i="83" s="1"/>
  <c r="AC132" i="82"/>
  <c r="G270" i="83" s="1"/>
  <c r="AC133" i="82"/>
  <c r="G271" i="83" s="1"/>
  <c r="AC134" i="82"/>
  <c r="G272" i="83" s="1"/>
  <c r="AC135" i="82"/>
  <c r="G273" i="83" s="1"/>
  <c r="AC136" i="82"/>
  <c r="G274" i="83" s="1"/>
  <c r="AC137" i="82"/>
  <c r="G275" i="83" s="1"/>
  <c r="AC138" i="82"/>
  <c r="AC139" i="82"/>
  <c r="G288" i="83" s="1"/>
  <c r="AC140" i="82"/>
  <c r="G289" i="83" s="1"/>
  <c r="AC141" i="82"/>
  <c r="G290" i="83" s="1"/>
  <c r="AC142" i="82"/>
  <c r="G291" i="83" s="1"/>
  <c r="AC143" i="82"/>
  <c r="G292" i="83" s="1"/>
  <c r="AC144" i="82"/>
  <c r="G293" i="83" s="1"/>
  <c r="AC145" i="82"/>
  <c r="G294" i="83" s="1"/>
  <c r="AC146" i="82"/>
  <c r="G295" i="83" s="1"/>
  <c r="AC147" i="82"/>
  <c r="G296" i="83" s="1"/>
  <c r="AC148" i="82"/>
  <c r="G297" i="83" s="1"/>
  <c r="AC149" i="82"/>
  <c r="G298" i="83" s="1"/>
  <c r="AC150" i="82"/>
  <c r="G299" i="83" s="1"/>
  <c r="AC151" i="82"/>
  <c r="G300" i="83" s="1"/>
  <c r="AC152" i="82"/>
  <c r="G301" i="83" s="1"/>
  <c r="AC153" i="82"/>
  <c r="G302" i="83" s="1"/>
  <c r="AC154" i="82"/>
  <c r="G303" i="83" s="1"/>
  <c r="AC155" i="82"/>
  <c r="AC156" i="82"/>
  <c r="G316" i="83" s="1"/>
  <c r="AC157" i="82"/>
  <c r="G317" i="83" s="1"/>
  <c r="AC158" i="82"/>
  <c r="G318" i="83" s="1"/>
  <c r="AC159" i="82"/>
  <c r="G319" i="83" s="1"/>
  <c r="AC160" i="82"/>
  <c r="G320" i="83" s="1"/>
  <c r="AC161" i="82"/>
  <c r="G321" i="83" s="1"/>
  <c r="AC162" i="82"/>
  <c r="G322" i="83" s="1"/>
  <c r="AC163" i="82"/>
  <c r="G323" i="83" s="1"/>
  <c r="AC164" i="82"/>
  <c r="G324" i="83" s="1"/>
  <c r="AC165" i="82"/>
  <c r="G325" i="83" s="1"/>
  <c r="AC166" i="82"/>
  <c r="G326" i="83" s="1"/>
  <c r="AC167" i="82"/>
  <c r="G327" i="83" s="1"/>
  <c r="AC168" i="82"/>
  <c r="G328" i="83" s="1"/>
  <c r="AC169" i="82"/>
  <c r="G329" i="83" s="1"/>
  <c r="AC170" i="82"/>
  <c r="G330" i="83" s="1"/>
  <c r="AC171" i="82"/>
  <c r="G331" i="83" s="1"/>
  <c r="AC172" i="82"/>
  <c r="AC3" i="82"/>
  <c r="G64" i="83" s="1"/>
  <c r="AB3" i="82"/>
  <c r="F64" i="83" s="1"/>
  <c r="AB4" i="82"/>
  <c r="AB5" i="82"/>
  <c r="AB6" i="82"/>
  <c r="AB7" i="82"/>
  <c r="AB8" i="82"/>
  <c r="AB9" i="82"/>
  <c r="AB10" i="82"/>
  <c r="AB11" i="82"/>
  <c r="AB12" i="82"/>
  <c r="AB13" i="82"/>
  <c r="AB14" i="82"/>
  <c r="AB15" i="82"/>
  <c r="AB16" i="82"/>
  <c r="AB17" i="82"/>
  <c r="AB18" i="82"/>
  <c r="AB19" i="82"/>
  <c r="AB20" i="82"/>
  <c r="F92" i="83" s="1"/>
  <c r="AB21" i="82"/>
  <c r="F93" i="83" s="1"/>
  <c r="AB22" i="82"/>
  <c r="F94" i="83" s="1"/>
  <c r="AB23" i="82"/>
  <c r="F95" i="83" s="1"/>
  <c r="AB24" i="82"/>
  <c r="F96" i="83" s="1"/>
  <c r="AB25" i="82"/>
  <c r="F97" i="83" s="1"/>
  <c r="AB26" i="82"/>
  <c r="F98" i="83" s="1"/>
  <c r="AB27" i="82"/>
  <c r="F99" i="83" s="1"/>
  <c r="AB28" i="82"/>
  <c r="F100" i="83" s="1"/>
  <c r="AB29" i="82"/>
  <c r="F101" i="83" s="1"/>
  <c r="AB30" i="82"/>
  <c r="F102" i="83" s="1"/>
  <c r="AB31" i="82"/>
  <c r="F103" i="83" s="1"/>
  <c r="AB32" i="82"/>
  <c r="F104" i="83" s="1"/>
  <c r="AB33" i="82"/>
  <c r="F105" i="83" s="1"/>
  <c r="AB34" i="82"/>
  <c r="F106" i="83" s="1"/>
  <c r="AB35" i="82"/>
  <c r="F107" i="83" s="1"/>
  <c r="AB36" i="82"/>
  <c r="AB37" i="82"/>
  <c r="F120" i="83" s="1"/>
  <c r="AB38" i="82"/>
  <c r="F121" i="83" s="1"/>
  <c r="AB39" i="82"/>
  <c r="F122" i="83" s="1"/>
  <c r="AB40" i="82"/>
  <c r="F123" i="83" s="1"/>
  <c r="AB41" i="82"/>
  <c r="F124" i="83" s="1"/>
  <c r="AB42" i="82"/>
  <c r="F125" i="83" s="1"/>
  <c r="AB43" i="82"/>
  <c r="F126" i="83" s="1"/>
  <c r="AB44" i="82"/>
  <c r="F127" i="83" s="1"/>
  <c r="AB45" i="82"/>
  <c r="F128" i="83" s="1"/>
  <c r="AB46" i="82"/>
  <c r="F129" i="83" s="1"/>
  <c r="AB47" i="82"/>
  <c r="F130" i="83" s="1"/>
  <c r="AB48" i="82"/>
  <c r="F131" i="83" s="1"/>
  <c r="AB49" i="82"/>
  <c r="F132" i="83" s="1"/>
  <c r="AB50" i="82"/>
  <c r="F133" i="83" s="1"/>
  <c r="AB51" i="82"/>
  <c r="F134" i="83" s="1"/>
  <c r="AB52" i="82"/>
  <c r="F135" i="83" s="1"/>
  <c r="AB53" i="82"/>
  <c r="AB54" i="82"/>
  <c r="F148" i="83" s="1"/>
  <c r="AB55" i="82"/>
  <c r="F149" i="83" s="1"/>
  <c r="AB56" i="82"/>
  <c r="F150" i="83" s="1"/>
  <c r="AB57" i="82"/>
  <c r="F151" i="83" s="1"/>
  <c r="AB58" i="82"/>
  <c r="F152" i="83" s="1"/>
  <c r="AB59" i="82"/>
  <c r="F153" i="83" s="1"/>
  <c r="AB60" i="82"/>
  <c r="F154" i="83" s="1"/>
  <c r="AB61" i="82"/>
  <c r="F155" i="83" s="1"/>
  <c r="AB62" i="82"/>
  <c r="F156" i="83" s="1"/>
  <c r="AB63" i="82"/>
  <c r="F157" i="83" s="1"/>
  <c r="AB64" i="82"/>
  <c r="F158" i="83" s="1"/>
  <c r="AB65" i="82"/>
  <c r="F159" i="83" s="1"/>
  <c r="AB66" i="82"/>
  <c r="F160" i="83" s="1"/>
  <c r="AB67" i="82"/>
  <c r="F161" i="83" s="1"/>
  <c r="AB68" i="82"/>
  <c r="F162" i="83" s="1"/>
  <c r="AB69" i="82"/>
  <c r="F163" i="83" s="1"/>
  <c r="AB70" i="82"/>
  <c r="AB71" i="82"/>
  <c r="F176" i="83" s="1"/>
  <c r="AB72" i="82"/>
  <c r="F177" i="83" s="1"/>
  <c r="AB73" i="82"/>
  <c r="F178" i="83" s="1"/>
  <c r="AB74" i="82"/>
  <c r="F179" i="83" s="1"/>
  <c r="AB75" i="82"/>
  <c r="F180" i="83" s="1"/>
  <c r="AB76" i="82"/>
  <c r="F181" i="83" s="1"/>
  <c r="AB77" i="82"/>
  <c r="F182" i="83" s="1"/>
  <c r="AB78" i="82"/>
  <c r="F183" i="83" s="1"/>
  <c r="AB79" i="82"/>
  <c r="F184" i="83" s="1"/>
  <c r="AB80" i="82"/>
  <c r="F185" i="83" s="1"/>
  <c r="AB81" i="82"/>
  <c r="F186" i="83" s="1"/>
  <c r="AB82" i="82"/>
  <c r="F187" i="83" s="1"/>
  <c r="AB83" i="82"/>
  <c r="F188" i="83" s="1"/>
  <c r="AB84" i="82"/>
  <c r="F189" i="83" s="1"/>
  <c r="AB85" i="82"/>
  <c r="F190" i="83" s="1"/>
  <c r="AB86" i="82"/>
  <c r="F191" i="83" s="1"/>
  <c r="AB87" i="82"/>
  <c r="AB88" i="82"/>
  <c r="F204" i="83" s="1"/>
  <c r="AB89" i="82"/>
  <c r="F205" i="83" s="1"/>
  <c r="AB90" i="82"/>
  <c r="F206" i="83" s="1"/>
  <c r="AB91" i="82"/>
  <c r="F207" i="83" s="1"/>
  <c r="AB92" i="82"/>
  <c r="F208" i="83" s="1"/>
  <c r="AB93" i="82"/>
  <c r="F209" i="83" s="1"/>
  <c r="AB94" i="82"/>
  <c r="F210" i="83" s="1"/>
  <c r="AB95" i="82"/>
  <c r="F211" i="83" s="1"/>
  <c r="AB96" i="82"/>
  <c r="F212" i="83" s="1"/>
  <c r="AB97" i="82"/>
  <c r="F213" i="83" s="1"/>
  <c r="AB98" i="82"/>
  <c r="F214" i="83" s="1"/>
  <c r="AB99" i="82"/>
  <c r="F215" i="83" s="1"/>
  <c r="AB100" i="82"/>
  <c r="F216" i="83" s="1"/>
  <c r="AB101" i="82"/>
  <c r="F217" i="83" s="1"/>
  <c r="AB102" i="82"/>
  <c r="F218" i="83" s="1"/>
  <c r="AB103" i="82"/>
  <c r="F219" i="83" s="1"/>
  <c r="AB104" i="82"/>
  <c r="AB105" i="82"/>
  <c r="F232" i="83" s="1"/>
  <c r="AB106" i="82"/>
  <c r="F233" i="83" s="1"/>
  <c r="AB107" i="82"/>
  <c r="F234" i="83" s="1"/>
  <c r="AB108" i="82"/>
  <c r="F235" i="83" s="1"/>
  <c r="AB109" i="82"/>
  <c r="F236" i="83" s="1"/>
  <c r="AB110" i="82"/>
  <c r="F237" i="83" s="1"/>
  <c r="AB111" i="82"/>
  <c r="F238" i="83" s="1"/>
  <c r="AB112" i="82"/>
  <c r="F239" i="83" s="1"/>
  <c r="AB113" i="82"/>
  <c r="F240" i="83" s="1"/>
  <c r="AB114" i="82"/>
  <c r="F241" i="83" s="1"/>
  <c r="AB115" i="82"/>
  <c r="F242" i="83" s="1"/>
  <c r="AB116" i="82"/>
  <c r="F243" i="83" s="1"/>
  <c r="AB117" i="82"/>
  <c r="F244" i="83" s="1"/>
  <c r="AB118" i="82"/>
  <c r="F245" i="83" s="1"/>
  <c r="AB119" i="82"/>
  <c r="F246" i="83" s="1"/>
  <c r="AB120" i="82"/>
  <c r="F247" i="83" s="1"/>
  <c r="AB121" i="82"/>
  <c r="AB122" i="82"/>
  <c r="F260" i="83" s="1"/>
  <c r="AB123" i="82"/>
  <c r="F261" i="83" s="1"/>
  <c r="AB124" i="82"/>
  <c r="F262" i="83" s="1"/>
  <c r="AB125" i="82"/>
  <c r="F263" i="83" s="1"/>
  <c r="AB126" i="82"/>
  <c r="F264" i="83" s="1"/>
  <c r="AB127" i="82"/>
  <c r="F265" i="83" s="1"/>
  <c r="AB128" i="82"/>
  <c r="F266" i="83" s="1"/>
  <c r="AB129" i="82"/>
  <c r="F267" i="83" s="1"/>
  <c r="AB130" i="82"/>
  <c r="F268" i="83" s="1"/>
  <c r="AB131" i="82"/>
  <c r="F269" i="83" s="1"/>
  <c r="AB132" i="82"/>
  <c r="F270" i="83" s="1"/>
  <c r="AB133" i="82"/>
  <c r="F271" i="83" s="1"/>
  <c r="AB134" i="82"/>
  <c r="F272" i="83" s="1"/>
  <c r="AB135" i="82"/>
  <c r="F273" i="83" s="1"/>
  <c r="AB136" i="82"/>
  <c r="F274" i="83" s="1"/>
  <c r="AB137" i="82"/>
  <c r="F275" i="83" s="1"/>
  <c r="AB138" i="82"/>
  <c r="AB139" i="82"/>
  <c r="F288" i="83" s="1"/>
  <c r="AB140" i="82"/>
  <c r="F289" i="83" s="1"/>
  <c r="AB141" i="82"/>
  <c r="F290" i="83" s="1"/>
  <c r="AB142" i="82"/>
  <c r="F291" i="83" s="1"/>
  <c r="AB143" i="82"/>
  <c r="F292" i="83" s="1"/>
  <c r="AB144" i="82"/>
  <c r="F293" i="83" s="1"/>
  <c r="AB145" i="82"/>
  <c r="F294" i="83" s="1"/>
  <c r="AB146" i="82"/>
  <c r="F295" i="83" s="1"/>
  <c r="AB147" i="82"/>
  <c r="F296" i="83" s="1"/>
  <c r="AB148" i="82"/>
  <c r="F297" i="83" s="1"/>
  <c r="AB149" i="82"/>
  <c r="F298" i="83" s="1"/>
  <c r="AB150" i="82"/>
  <c r="F299" i="83" s="1"/>
  <c r="AB151" i="82"/>
  <c r="F300" i="83" s="1"/>
  <c r="AB152" i="82"/>
  <c r="F301" i="83" s="1"/>
  <c r="AB153" i="82"/>
  <c r="F302" i="83" s="1"/>
  <c r="AB154" i="82"/>
  <c r="F303" i="83" s="1"/>
  <c r="AB155" i="82"/>
  <c r="AB156" i="82"/>
  <c r="F316" i="83" s="1"/>
  <c r="AB157" i="82"/>
  <c r="F317" i="83" s="1"/>
  <c r="AB158" i="82"/>
  <c r="F318" i="83" s="1"/>
  <c r="AB159" i="82"/>
  <c r="F319" i="83" s="1"/>
  <c r="AB160" i="82"/>
  <c r="F320" i="83" s="1"/>
  <c r="AB161" i="82"/>
  <c r="F321" i="83" s="1"/>
  <c r="AB162" i="82"/>
  <c r="F322" i="83" s="1"/>
  <c r="AB163" i="82"/>
  <c r="F323" i="83" s="1"/>
  <c r="AB164" i="82"/>
  <c r="F324" i="83" s="1"/>
  <c r="AB165" i="82"/>
  <c r="F325" i="83" s="1"/>
  <c r="AB166" i="82"/>
  <c r="F326" i="83" s="1"/>
  <c r="AB167" i="82"/>
  <c r="F327" i="83" s="1"/>
  <c r="AB168" i="82"/>
  <c r="F328" i="83" s="1"/>
  <c r="AB169" i="82"/>
  <c r="F329" i="83" s="1"/>
  <c r="AB170" i="82"/>
  <c r="F330" i="83" s="1"/>
  <c r="AB171" i="82"/>
  <c r="F331" i="83" s="1"/>
  <c r="AB172" i="82"/>
  <c r="D1" i="82"/>
  <c r="E1" i="82"/>
  <c r="F1" i="82"/>
  <c r="G1" i="82"/>
  <c r="H1" i="82"/>
  <c r="I1" i="82"/>
  <c r="J1" i="82"/>
  <c r="K1" i="82"/>
  <c r="L1" i="82"/>
  <c r="M1" i="82"/>
  <c r="N1" i="82"/>
  <c r="O1" i="82"/>
  <c r="P1" i="82"/>
  <c r="Q1" i="82"/>
  <c r="R1" i="82"/>
  <c r="S1" i="82"/>
  <c r="T1" i="82"/>
  <c r="U1" i="82"/>
  <c r="V1" i="82"/>
  <c r="D3" i="82"/>
  <c r="E3" i="82"/>
  <c r="F3" i="82"/>
  <c r="G3" i="82"/>
  <c r="H3" i="82"/>
  <c r="I3" i="82"/>
  <c r="J3" i="82"/>
  <c r="K3" i="82"/>
  <c r="L3" i="82"/>
  <c r="M3" i="82"/>
  <c r="N3" i="82"/>
  <c r="O3" i="82"/>
  <c r="P3" i="82"/>
  <c r="Q3" i="82"/>
  <c r="R3" i="82"/>
  <c r="S3" i="82"/>
  <c r="T3" i="82"/>
  <c r="U3" i="82"/>
  <c r="V3" i="82"/>
  <c r="D4" i="82"/>
  <c r="E4" i="82"/>
  <c r="F4" i="82"/>
  <c r="G4" i="82"/>
  <c r="H4" i="82"/>
  <c r="I4" i="82"/>
  <c r="J4" i="82"/>
  <c r="K4" i="82"/>
  <c r="L4" i="82"/>
  <c r="M4" i="82"/>
  <c r="N4" i="82"/>
  <c r="O4" i="82"/>
  <c r="P4" i="82"/>
  <c r="Q4" i="82"/>
  <c r="R4" i="82"/>
  <c r="S4" i="82"/>
  <c r="T4" i="82"/>
  <c r="U4" i="82"/>
  <c r="V4" i="82"/>
  <c r="D5" i="82"/>
  <c r="E5" i="82"/>
  <c r="F5" i="82"/>
  <c r="G5" i="82"/>
  <c r="H5" i="82"/>
  <c r="I5" i="82"/>
  <c r="J5" i="82"/>
  <c r="K5" i="82"/>
  <c r="L5" i="82"/>
  <c r="M5" i="82"/>
  <c r="N5" i="82"/>
  <c r="O5" i="82"/>
  <c r="P5" i="82"/>
  <c r="Q5" i="82"/>
  <c r="R5" i="82"/>
  <c r="S5" i="82"/>
  <c r="T5" i="82"/>
  <c r="U5" i="82"/>
  <c r="V5" i="82"/>
  <c r="D6" i="82"/>
  <c r="E6" i="82"/>
  <c r="F6" i="82"/>
  <c r="G6" i="82"/>
  <c r="H6" i="82"/>
  <c r="I6" i="82"/>
  <c r="J6" i="82"/>
  <c r="K6" i="82"/>
  <c r="L6" i="82"/>
  <c r="M6" i="82"/>
  <c r="N6" i="82"/>
  <c r="O6" i="82"/>
  <c r="P6" i="82"/>
  <c r="Q6" i="82"/>
  <c r="R6" i="82"/>
  <c r="S6" i="82"/>
  <c r="T6" i="82"/>
  <c r="U6" i="82"/>
  <c r="V6" i="82"/>
  <c r="D7" i="82"/>
  <c r="E7" i="82"/>
  <c r="F7" i="82"/>
  <c r="G7" i="82"/>
  <c r="H7" i="82"/>
  <c r="I7" i="82"/>
  <c r="J7" i="82"/>
  <c r="K7" i="82"/>
  <c r="L7" i="82"/>
  <c r="M7" i="82"/>
  <c r="N7" i="82"/>
  <c r="O7" i="82"/>
  <c r="P7" i="82"/>
  <c r="Q7" i="82"/>
  <c r="R7" i="82"/>
  <c r="S7" i="82"/>
  <c r="T7" i="82"/>
  <c r="U7" i="82"/>
  <c r="V7" i="82"/>
  <c r="D8" i="82"/>
  <c r="E8" i="82"/>
  <c r="F8" i="82"/>
  <c r="G8" i="82"/>
  <c r="H8" i="82"/>
  <c r="I8" i="82"/>
  <c r="J8" i="82"/>
  <c r="K8" i="82"/>
  <c r="L8" i="82"/>
  <c r="M8" i="82"/>
  <c r="N8" i="82"/>
  <c r="O8" i="82"/>
  <c r="P8" i="82"/>
  <c r="Q8" i="82"/>
  <c r="R8" i="82"/>
  <c r="S8" i="82"/>
  <c r="T8" i="82"/>
  <c r="U8" i="82"/>
  <c r="V8" i="82"/>
  <c r="D9" i="82"/>
  <c r="E9" i="82"/>
  <c r="F9" i="82"/>
  <c r="G9" i="82"/>
  <c r="H9" i="82"/>
  <c r="I9" i="82"/>
  <c r="J9" i="82"/>
  <c r="K9" i="82"/>
  <c r="L9" i="82"/>
  <c r="M9" i="82"/>
  <c r="N9" i="82"/>
  <c r="O9" i="82"/>
  <c r="P9" i="82"/>
  <c r="Q9" i="82"/>
  <c r="R9" i="82"/>
  <c r="S9" i="82"/>
  <c r="T9" i="82"/>
  <c r="U9" i="82"/>
  <c r="V9" i="82"/>
  <c r="D10" i="82"/>
  <c r="E10" i="82"/>
  <c r="F10" i="82"/>
  <c r="G10" i="82"/>
  <c r="H10" i="82"/>
  <c r="I10" i="82"/>
  <c r="J10" i="82"/>
  <c r="K10" i="82"/>
  <c r="L10" i="82"/>
  <c r="M10" i="82"/>
  <c r="N10" i="82"/>
  <c r="O10" i="82"/>
  <c r="P10" i="82"/>
  <c r="Q10" i="82"/>
  <c r="R10" i="82"/>
  <c r="S10" i="82"/>
  <c r="T10" i="82"/>
  <c r="U10" i="82"/>
  <c r="V10" i="82"/>
  <c r="D11" i="82"/>
  <c r="E11" i="82"/>
  <c r="F11" i="82"/>
  <c r="G11" i="82"/>
  <c r="H11" i="82"/>
  <c r="I11" i="82"/>
  <c r="J11" i="82"/>
  <c r="K11" i="82"/>
  <c r="L11" i="82"/>
  <c r="M11" i="82"/>
  <c r="N11" i="82"/>
  <c r="O11" i="82"/>
  <c r="P11" i="82"/>
  <c r="Q11" i="82"/>
  <c r="R11" i="82"/>
  <c r="S11" i="82"/>
  <c r="T11" i="82"/>
  <c r="U11" i="82"/>
  <c r="V11" i="82"/>
  <c r="D12" i="82"/>
  <c r="E12" i="82"/>
  <c r="F12" i="82"/>
  <c r="G12" i="82"/>
  <c r="H12" i="82"/>
  <c r="I12" i="82"/>
  <c r="J12" i="82"/>
  <c r="K12" i="82"/>
  <c r="L12" i="82"/>
  <c r="M12" i="82"/>
  <c r="N12" i="82"/>
  <c r="O12" i="82"/>
  <c r="P12" i="82"/>
  <c r="Q12" i="82"/>
  <c r="R12" i="82"/>
  <c r="S12" i="82"/>
  <c r="T12" i="82"/>
  <c r="U12" i="82"/>
  <c r="V12" i="82"/>
  <c r="D13" i="82"/>
  <c r="E13" i="82"/>
  <c r="F13" i="82"/>
  <c r="G13" i="82"/>
  <c r="H13" i="82"/>
  <c r="I13" i="82"/>
  <c r="J13" i="82"/>
  <c r="K13" i="82"/>
  <c r="L13" i="82"/>
  <c r="M13" i="82"/>
  <c r="N13" i="82"/>
  <c r="O13" i="82"/>
  <c r="P13" i="82"/>
  <c r="Q13" i="82"/>
  <c r="R13" i="82"/>
  <c r="S13" i="82"/>
  <c r="T13" i="82"/>
  <c r="U13" i="82"/>
  <c r="V13" i="82"/>
  <c r="D14" i="82"/>
  <c r="E14" i="82"/>
  <c r="F14" i="82"/>
  <c r="G14" i="82"/>
  <c r="H14" i="82"/>
  <c r="I14" i="82"/>
  <c r="J14" i="82"/>
  <c r="K14" i="82"/>
  <c r="L14" i="82"/>
  <c r="M14" i="82"/>
  <c r="N14" i="82"/>
  <c r="O14" i="82"/>
  <c r="P14" i="82"/>
  <c r="Q14" i="82"/>
  <c r="R14" i="82"/>
  <c r="S14" i="82"/>
  <c r="T14" i="82"/>
  <c r="U14" i="82"/>
  <c r="V14" i="82"/>
  <c r="D15" i="82"/>
  <c r="E15" i="82"/>
  <c r="F15" i="82"/>
  <c r="G15" i="82"/>
  <c r="H15" i="82"/>
  <c r="I15" i="82"/>
  <c r="J15" i="82"/>
  <c r="K15" i="82"/>
  <c r="L15" i="82"/>
  <c r="M15" i="82"/>
  <c r="N15" i="82"/>
  <c r="O15" i="82"/>
  <c r="P15" i="82"/>
  <c r="Q15" i="82"/>
  <c r="R15" i="82"/>
  <c r="S15" i="82"/>
  <c r="T15" i="82"/>
  <c r="U15" i="82"/>
  <c r="V15" i="82"/>
  <c r="D16" i="82"/>
  <c r="E16" i="82"/>
  <c r="F16" i="82"/>
  <c r="G16" i="82"/>
  <c r="H16" i="82"/>
  <c r="I16" i="82"/>
  <c r="J16" i="82"/>
  <c r="K16" i="82"/>
  <c r="L16" i="82"/>
  <c r="M16" i="82"/>
  <c r="N16" i="82"/>
  <c r="O16" i="82"/>
  <c r="P16" i="82"/>
  <c r="Q16" i="82"/>
  <c r="R16" i="82"/>
  <c r="S16" i="82"/>
  <c r="T16" i="82"/>
  <c r="U16" i="82"/>
  <c r="V16" i="82"/>
  <c r="D17" i="82"/>
  <c r="E17" i="82"/>
  <c r="F17" i="82"/>
  <c r="G17" i="82"/>
  <c r="H17" i="82"/>
  <c r="I17" i="82"/>
  <c r="J17" i="82"/>
  <c r="K17" i="82"/>
  <c r="L17" i="82"/>
  <c r="M17" i="82"/>
  <c r="N17" i="82"/>
  <c r="O17" i="82"/>
  <c r="P17" i="82"/>
  <c r="Q17" i="82"/>
  <c r="R17" i="82"/>
  <c r="S17" i="82"/>
  <c r="T17" i="82"/>
  <c r="U17" i="82"/>
  <c r="V17" i="82"/>
  <c r="D18" i="82"/>
  <c r="E18" i="82"/>
  <c r="F18" i="82"/>
  <c r="G18" i="82"/>
  <c r="H18" i="82"/>
  <c r="I18" i="82"/>
  <c r="J18" i="82"/>
  <c r="K18" i="82"/>
  <c r="L18" i="82"/>
  <c r="M18" i="82"/>
  <c r="N18" i="82"/>
  <c r="O18" i="82"/>
  <c r="P18" i="82"/>
  <c r="Q18" i="82"/>
  <c r="R18" i="82"/>
  <c r="S18" i="82"/>
  <c r="T18" i="82"/>
  <c r="U18" i="82"/>
  <c r="V18" i="82"/>
  <c r="D19" i="82"/>
  <c r="E19" i="82"/>
  <c r="F19" i="82"/>
  <c r="G19" i="82"/>
  <c r="H19" i="82"/>
  <c r="I19" i="82"/>
  <c r="J19" i="82"/>
  <c r="K19" i="82"/>
  <c r="L19" i="82"/>
  <c r="M19" i="82"/>
  <c r="N19" i="82"/>
  <c r="O19" i="82"/>
  <c r="P19" i="82"/>
  <c r="Q19" i="82"/>
  <c r="R19" i="82"/>
  <c r="S19" i="82"/>
  <c r="T19" i="82"/>
  <c r="U19" i="82"/>
  <c r="V19" i="82"/>
  <c r="D20" i="82"/>
  <c r="E20" i="82"/>
  <c r="F20" i="82"/>
  <c r="G20" i="82"/>
  <c r="H20" i="82"/>
  <c r="I20" i="82"/>
  <c r="J20" i="82"/>
  <c r="K20" i="82"/>
  <c r="L20" i="82"/>
  <c r="M20" i="82"/>
  <c r="N20" i="82"/>
  <c r="O20" i="82"/>
  <c r="P20" i="82"/>
  <c r="Q20" i="82"/>
  <c r="R20" i="82"/>
  <c r="S20" i="82"/>
  <c r="T20" i="82"/>
  <c r="U20" i="82"/>
  <c r="V20" i="82"/>
  <c r="D21" i="82"/>
  <c r="E21" i="82"/>
  <c r="F21" i="82"/>
  <c r="G21" i="82"/>
  <c r="H21" i="82"/>
  <c r="I21" i="82"/>
  <c r="J21" i="82"/>
  <c r="K21" i="82"/>
  <c r="L21" i="82"/>
  <c r="M21" i="82"/>
  <c r="N21" i="82"/>
  <c r="O21" i="82"/>
  <c r="P21" i="82"/>
  <c r="Q21" i="82"/>
  <c r="R21" i="82"/>
  <c r="S21" i="82"/>
  <c r="T21" i="82"/>
  <c r="U21" i="82"/>
  <c r="V21" i="82"/>
  <c r="D22" i="82"/>
  <c r="E22" i="82"/>
  <c r="F22" i="82"/>
  <c r="G22" i="82"/>
  <c r="H22" i="82"/>
  <c r="I22" i="82"/>
  <c r="J22" i="82"/>
  <c r="K22" i="82"/>
  <c r="L22" i="82"/>
  <c r="M22" i="82"/>
  <c r="N22" i="82"/>
  <c r="O22" i="82"/>
  <c r="P22" i="82"/>
  <c r="Q22" i="82"/>
  <c r="R22" i="82"/>
  <c r="S22" i="82"/>
  <c r="T22" i="82"/>
  <c r="U22" i="82"/>
  <c r="V22" i="82"/>
  <c r="D23" i="82"/>
  <c r="E23" i="82"/>
  <c r="F23" i="82"/>
  <c r="G23" i="82"/>
  <c r="H23" i="82"/>
  <c r="I23" i="82"/>
  <c r="J23" i="82"/>
  <c r="K23" i="82"/>
  <c r="L23" i="82"/>
  <c r="M23" i="82"/>
  <c r="N23" i="82"/>
  <c r="O23" i="82"/>
  <c r="P23" i="82"/>
  <c r="Q23" i="82"/>
  <c r="R23" i="82"/>
  <c r="S23" i="82"/>
  <c r="T23" i="82"/>
  <c r="U23" i="82"/>
  <c r="V23" i="82"/>
  <c r="D24" i="82"/>
  <c r="E24" i="82"/>
  <c r="F24" i="82"/>
  <c r="G24" i="82"/>
  <c r="H24" i="82"/>
  <c r="I24" i="82"/>
  <c r="J24" i="82"/>
  <c r="K24" i="82"/>
  <c r="L24" i="82"/>
  <c r="M24" i="82"/>
  <c r="N24" i="82"/>
  <c r="O24" i="82"/>
  <c r="P24" i="82"/>
  <c r="Q24" i="82"/>
  <c r="R24" i="82"/>
  <c r="S24" i="82"/>
  <c r="T24" i="82"/>
  <c r="U24" i="82"/>
  <c r="V24" i="82"/>
  <c r="D25" i="82"/>
  <c r="E25" i="82"/>
  <c r="F25" i="82"/>
  <c r="G25" i="82"/>
  <c r="H25" i="82"/>
  <c r="I25" i="82"/>
  <c r="J25" i="82"/>
  <c r="K25" i="82"/>
  <c r="L25" i="82"/>
  <c r="M25" i="82"/>
  <c r="N25" i="82"/>
  <c r="O25" i="82"/>
  <c r="P25" i="82"/>
  <c r="Q25" i="82"/>
  <c r="R25" i="82"/>
  <c r="S25" i="82"/>
  <c r="T25" i="82"/>
  <c r="U25" i="82"/>
  <c r="V25" i="82"/>
  <c r="D26" i="82"/>
  <c r="E26" i="82"/>
  <c r="F26" i="82"/>
  <c r="G26" i="82"/>
  <c r="H26" i="82"/>
  <c r="I26" i="82"/>
  <c r="J26" i="82"/>
  <c r="K26" i="82"/>
  <c r="L26" i="82"/>
  <c r="M26" i="82"/>
  <c r="N26" i="82"/>
  <c r="O26" i="82"/>
  <c r="P26" i="82"/>
  <c r="Q26" i="82"/>
  <c r="R26" i="82"/>
  <c r="S26" i="82"/>
  <c r="T26" i="82"/>
  <c r="U26" i="82"/>
  <c r="V26" i="82"/>
  <c r="D27" i="82"/>
  <c r="E27" i="82"/>
  <c r="F27" i="82"/>
  <c r="G27" i="82"/>
  <c r="H27" i="82"/>
  <c r="I27" i="82"/>
  <c r="J27" i="82"/>
  <c r="K27" i="82"/>
  <c r="L27" i="82"/>
  <c r="M27" i="82"/>
  <c r="N27" i="82"/>
  <c r="O27" i="82"/>
  <c r="P27" i="82"/>
  <c r="Q27" i="82"/>
  <c r="R27" i="82"/>
  <c r="S27" i="82"/>
  <c r="T27" i="82"/>
  <c r="U27" i="82"/>
  <c r="V27" i="82"/>
  <c r="D28" i="82"/>
  <c r="E28" i="82"/>
  <c r="F28" i="82"/>
  <c r="G28" i="82"/>
  <c r="H28" i="82"/>
  <c r="I28" i="82"/>
  <c r="J28" i="82"/>
  <c r="K28" i="82"/>
  <c r="L28" i="82"/>
  <c r="M28" i="82"/>
  <c r="N28" i="82"/>
  <c r="O28" i="82"/>
  <c r="P28" i="82"/>
  <c r="Q28" i="82"/>
  <c r="R28" i="82"/>
  <c r="S28" i="82"/>
  <c r="T28" i="82"/>
  <c r="U28" i="82"/>
  <c r="V28" i="82"/>
  <c r="D29" i="82"/>
  <c r="E29" i="82"/>
  <c r="F29" i="82"/>
  <c r="G29" i="82"/>
  <c r="H29" i="82"/>
  <c r="I29" i="82"/>
  <c r="J29" i="82"/>
  <c r="K29" i="82"/>
  <c r="L29" i="82"/>
  <c r="M29" i="82"/>
  <c r="N29" i="82"/>
  <c r="O29" i="82"/>
  <c r="P29" i="82"/>
  <c r="Q29" i="82"/>
  <c r="R29" i="82"/>
  <c r="S29" i="82"/>
  <c r="T29" i="82"/>
  <c r="U29" i="82"/>
  <c r="V29" i="82"/>
  <c r="D30" i="82"/>
  <c r="E30" i="82"/>
  <c r="F30" i="82"/>
  <c r="G30" i="82"/>
  <c r="H30" i="82"/>
  <c r="I30" i="82"/>
  <c r="J30" i="82"/>
  <c r="K30" i="82"/>
  <c r="L30" i="82"/>
  <c r="M30" i="82"/>
  <c r="N30" i="82"/>
  <c r="O30" i="82"/>
  <c r="P30" i="82"/>
  <c r="Q30" i="82"/>
  <c r="R30" i="82"/>
  <c r="S30" i="82"/>
  <c r="T30" i="82"/>
  <c r="U30" i="82"/>
  <c r="V30" i="82"/>
  <c r="D31" i="82"/>
  <c r="E31" i="82"/>
  <c r="F31" i="82"/>
  <c r="G31" i="82"/>
  <c r="H31" i="82"/>
  <c r="I31" i="82"/>
  <c r="J31" i="82"/>
  <c r="K31" i="82"/>
  <c r="L31" i="82"/>
  <c r="M31" i="82"/>
  <c r="N31" i="82"/>
  <c r="O31" i="82"/>
  <c r="P31" i="82"/>
  <c r="Q31" i="82"/>
  <c r="R31" i="82"/>
  <c r="S31" i="82"/>
  <c r="T31" i="82"/>
  <c r="U31" i="82"/>
  <c r="V31" i="82"/>
  <c r="D32" i="82"/>
  <c r="E32" i="82"/>
  <c r="F32" i="82"/>
  <c r="G32" i="82"/>
  <c r="H32" i="82"/>
  <c r="I32" i="82"/>
  <c r="J32" i="82"/>
  <c r="K32" i="82"/>
  <c r="L32" i="82"/>
  <c r="M32" i="82"/>
  <c r="N32" i="82"/>
  <c r="O32" i="82"/>
  <c r="P32" i="82"/>
  <c r="Q32" i="82"/>
  <c r="R32" i="82"/>
  <c r="S32" i="82"/>
  <c r="T32" i="82"/>
  <c r="U32" i="82"/>
  <c r="V32" i="82"/>
  <c r="D33" i="82"/>
  <c r="E33" i="82"/>
  <c r="F33" i="82"/>
  <c r="G33" i="82"/>
  <c r="H33" i="82"/>
  <c r="I33" i="82"/>
  <c r="J33" i="82"/>
  <c r="K33" i="82"/>
  <c r="L33" i="82"/>
  <c r="M33" i="82"/>
  <c r="N33" i="82"/>
  <c r="O33" i="82"/>
  <c r="P33" i="82"/>
  <c r="Q33" i="82"/>
  <c r="R33" i="82"/>
  <c r="S33" i="82"/>
  <c r="T33" i="82"/>
  <c r="U33" i="82"/>
  <c r="V33" i="82"/>
  <c r="D34" i="82"/>
  <c r="E34" i="82"/>
  <c r="F34" i="82"/>
  <c r="G34" i="82"/>
  <c r="H34" i="82"/>
  <c r="I34" i="82"/>
  <c r="J34" i="82"/>
  <c r="K34" i="82"/>
  <c r="L34" i="82"/>
  <c r="M34" i="82"/>
  <c r="N34" i="82"/>
  <c r="O34" i="82"/>
  <c r="P34" i="82"/>
  <c r="Q34" i="82"/>
  <c r="R34" i="82"/>
  <c r="S34" i="82"/>
  <c r="T34" i="82"/>
  <c r="U34" i="82"/>
  <c r="V34" i="82"/>
  <c r="D35" i="82"/>
  <c r="E35" i="82"/>
  <c r="F35" i="82"/>
  <c r="G35" i="82"/>
  <c r="H35" i="82"/>
  <c r="I35" i="82"/>
  <c r="J35" i="82"/>
  <c r="K35" i="82"/>
  <c r="L35" i="82"/>
  <c r="M35" i="82"/>
  <c r="N35" i="82"/>
  <c r="O35" i="82"/>
  <c r="P35" i="82"/>
  <c r="Q35" i="82"/>
  <c r="R35" i="82"/>
  <c r="S35" i="82"/>
  <c r="T35" i="82"/>
  <c r="U35" i="82"/>
  <c r="V35" i="82"/>
  <c r="D36" i="82"/>
  <c r="E36" i="82"/>
  <c r="F36" i="82"/>
  <c r="G36" i="82"/>
  <c r="H36" i="82"/>
  <c r="I36" i="82"/>
  <c r="J36" i="82"/>
  <c r="K36" i="82"/>
  <c r="L36" i="82"/>
  <c r="M36" i="82"/>
  <c r="N36" i="82"/>
  <c r="O36" i="82"/>
  <c r="P36" i="82"/>
  <c r="Q36" i="82"/>
  <c r="R36" i="82"/>
  <c r="S36" i="82"/>
  <c r="T36" i="82"/>
  <c r="U36" i="82"/>
  <c r="V36" i="82"/>
  <c r="D37" i="82"/>
  <c r="E37" i="82"/>
  <c r="F37" i="82"/>
  <c r="G37" i="82"/>
  <c r="H37" i="82"/>
  <c r="I37" i="82"/>
  <c r="J37" i="82"/>
  <c r="K37" i="82"/>
  <c r="L37" i="82"/>
  <c r="M37" i="82"/>
  <c r="N37" i="82"/>
  <c r="O37" i="82"/>
  <c r="P37" i="82"/>
  <c r="Q37" i="82"/>
  <c r="R37" i="82"/>
  <c r="S37" i="82"/>
  <c r="T37" i="82"/>
  <c r="U37" i="82"/>
  <c r="V37" i="82"/>
  <c r="D38" i="82"/>
  <c r="E38" i="82"/>
  <c r="F38" i="82"/>
  <c r="G38" i="82"/>
  <c r="H38" i="82"/>
  <c r="I38" i="82"/>
  <c r="J38" i="82"/>
  <c r="K38" i="82"/>
  <c r="L38" i="82"/>
  <c r="M38" i="82"/>
  <c r="N38" i="82"/>
  <c r="O38" i="82"/>
  <c r="P38" i="82"/>
  <c r="Q38" i="82"/>
  <c r="R38" i="82"/>
  <c r="S38" i="82"/>
  <c r="T38" i="82"/>
  <c r="U38" i="82"/>
  <c r="V38" i="82"/>
  <c r="D39" i="82"/>
  <c r="E39" i="82"/>
  <c r="F39" i="82"/>
  <c r="G39" i="82"/>
  <c r="H39" i="82"/>
  <c r="I39" i="82"/>
  <c r="J39" i="82"/>
  <c r="K39" i="82"/>
  <c r="L39" i="82"/>
  <c r="M39" i="82"/>
  <c r="N39" i="82"/>
  <c r="O39" i="82"/>
  <c r="P39" i="82"/>
  <c r="Q39" i="82"/>
  <c r="R39" i="82"/>
  <c r="S39" i="82"/>
  <c r="T39" i="82"/>
  <c r="U39" i="82"/>
  <c r="V39" i="82"/>
  <c r="D40" i="82"/>
  <c r="E40" i="82"/>
  <c r="F40" i="82"/>
  <c r="G40" i="82"/>
  <c r="H40" i="82"/>
  <c r="I40" i="82"/>
  <c r="J40" i="82"/>
  <c r="K40" i="82"/>
  <c r="L40" i="82"/>
  <c r="M40" i="82"/>
  <c r="N40" i="82"/>
  <c r="O40" i="82"/>
  <c r="P40" i="82"/>
  <c r="Q40" i="82"/>
  <c r="R40" i="82"/>
  <c r="S40" i="82"/>
  <c r="T40" i="82"/>
  <c r="U40" i="82"/>
  <c r="V40" i="82"/>
  <c r="D41" i="82"/>
  <c r="E41" i="82"/>
  <c r="F41" i="82"/>
  <c r="G41" i="82"/>
  <c r="H41" i="82"/>
  <c r="I41" i="82"/>
  <c r="J41" i="82"/>
  <c r="K41" i="82"/>
  <c r="L41" i="82"/>
  <c r="M41" i="82"/>
  <c r="N41" i="82"/>
  <c r="O41" i="82"/>
  <c r="P41" i="82"/>
  <c r="Q41" i="82"/>
  <c r="R41" i="82"/>
  <c r="S41" i="82"/>
  <c r="T41" i="82"/>
  <c r="U41" i="82"/>
  <c r="V41" i="82"/>
  <c r="D42" i="82"/>
  <c r="E42" i="82"/>
  <c r="F42" i="82"/>
  <c r="G42" i="82"/>
  <c r="H42" i="82"/>
  <c r="I42" i="82"/>
  <c r="J42" i="82"/>
  <c r="K42" i="82"/>
  <c r="L42" i="82"/>
  <c r="M42" i="82"/>
  <c r="N42" i="82"/>
  <c r="O42" i="82"/>
  <c r="P42" i="82"/>
  <c r="Q42" i="82"/>
  <c r="R42" i="82"/>
  <c r="S42" i="82"/>
  <c r="T42" i="82"/>
  <c r="U42" i="82"/>
  <c r="V42" i="82"/>
  <c r="D43" i="82"/>
  <c r="E43" i="82"/>
  <c r="F43" i="82"/>
  <c r="G43" i="82"/>
  <c r="H43" i="82"/>
  <c r="I43" i="82"/>
  <c r="J43" i="82"/>
  <c r="K43" i="82"/>
  <c r="L43" i="82"/>
  <c r="M43" i="82"/>
  <c r="N43" i="82"/>
  <c r="O43" i="82"/>
  <c r="P43" i="82"/>
  <c r="Q43" i="82"/>
  <c r="R43" i="82"/>
  <c r="S43" i="82"/>
  <c r="T43" i="82"/>
  <c r="U43" i="82"/>
  <c r="V43" i="82"/>
  <c r="D44" i="82"/>
  <c r="E44" i="82"/>
  <c r="F44" i="82"/>
  <c r="G44" i="82"/>
  <c r="H44" i="82"/>
  <c r="I44" i="82"/>
  <c r="J44" i="82"/>
  <c r="K44" i="82"/>
  <c r="L44" i="82"/>
  <c r="M44" i="82"/>
  <c r="N44" i="82"/>
  <c r="O44" i="82"/>
  <c r="P44" i="82"/>
  <c r="Q44" i="82"/>
  <c r="R44" i="82"/>
  <c r="S44" i="82"/>
  <c r="T44" i="82"/>
  <c r="U44" i="82"/>
  <c r="V44" i="82"/>
  <c r="D45" i="82"/>
  <c r="E45" i="82"/>
  <c r="F45" i="82"/>
  <c r="G45" i="82"/>
  <c r="H45" i="82"/>
  <c r="I45" i="82"/>
  <c r="J45" i="82"/>
  <c r="K45" i="82"/>
  <c r="L45" i="82"/>
  <c r="M45" i="82"/>
  <c r="N45" i="82"/>
  <c r="O45" i="82"/>
  <c r="P45" i="82"/>
  <c r="Q45" i="82"/>
  <c r="R45" i="82"/>
  <c r="S45" i="82"/>
  <c r="T45" i="82"/>
  <c r="U45" i="82"/>
  <c r="V45" i="82"/>
  <c r="D46" i="82"/>
  <c r="E46" i="82"/>
  <c r="F46" i="82"/>
  <c r="G46" i="82"/>
  <c r="H46" i="82"/>
  <c r="I46" i="82"/>
  <c r="J46" i="82"/>
  <c r="K46" i="82"/>
  <c r="L46" i="82"/>
  <c r="M46" i="82"/>
  <c r="N46" i="82"/>
  <c r="O46" i="82"/>
  <c r="P46" i="82"/>
  <c r="Q46" i="82"/>
  <c r="R46" i="82"/>
  <c r="S46" i="82"/>
  <c r="T46" i="82"/>
  <c r="U46" i="82"/>
  <c r="V46" i="82"/>
  <c r="D47" i="82"/>
  <c r="E47" i="82"/>
  <c r="F47" i="82"/>
  <c r="G47" i="82"/>
  <c r="H47" i="82"/>
  <c r="I47" i="82"/>
  <c r="J47" i="82"/>
  <c r="K47" i="82"/>
  <c r="L47" i="82"/>
  <c r="M47" i="82"/>
  <c r="N47" i="82"/>
  <c r="O47" i="82"/>
  <c r="P47" i="82"/>
  <c r="Q47" i="82"/>
  <c r="R47" i="82"/>
  <c r="S47" i="82"/>
  <c r="T47" i="82"/>
  <c r="U47" i="82"/>
  <c r="V47" i="82"/>
  <c r="D48" i="82"/>
  <c r="E48" i="82"/>
  <c r="F48" i="82"/>
  <c r="G48" i="82"/>
  <c r="H48" i="82"/>
  <c r="I48" i="82"/>
  <c r="J48" i="82"/>
  <c r="K48" i="82"/>
  <c r="L48" i="82"/>
  <c r="M48" i="82"/>
  <c r="N48" i="82"/>
  <c r="O48" i="82"/>
  <c r="P48" i="82"/>
  <c r="Q48" i="82"/>
  <c r="R48" i="82"/>
  <c r="S48" i="82"/>
  <c r="T48" i="82"/>
  <c r="U48" i="82"/>
  <c r="V48" i="82"/>
  <c r="D49" i="82"/>
  <c r="E49" i="82"/>
  <c r="F49" i="82"/>
  <c r="G49" i="82"/>
  <c r="H49" i="82"/>
  <c r="I49" i="82"/>
  <c r="J49" i="82"/>
  <c r="K49" i="82"/>
  <c r="L49" i="82"/>
  <c r="M49" i="82"/>
  <c r="N49" i="82"/>
  <c r="O49" i="82"/>
  <c r="P49" i="82"/>
  <c r="Q49" i="82"/>
  <c r="R49" i="82"/>
  <c r="S49" i="82"/>
  <c r="T49" i="82"/>
  <c r="U49" i="82"/>
  <c r="V49" i="82"/>
  <c r="D50" i="82"/>
  <c r="E50" i="82"/>
  <c r="F50" i="82"/>
  <c r="G50" i="82"/>
  <c r="H50" i="82"/>
  <c r="I50" i="82"/>
  <c r="J50" i="82"/>
  <c r="K50" i="82"/>
  <c r="L50" i="82"/>
  <c r="M50" i="82"/>
  <c r="N50" i="82"/>
  <c r="O50" i="82"/>
  <c r="P50" i="82"/>
  <c r="Q50" i="82"/>
  <c r="R50" i="82"/>
  <c r="S50" i="82"/>
  <c r="T50" i="82"/>
  <c r="U50" i="82"/>
  <c r="V50" i="82"/>
  <c r="D51" i="82"/>
  <c r="E51" i="82"/>
  <c r="F51" i="82"/>
  <c r="G51" i="82"/>
  <c r="H51" i="82"/>
  <c r="I51" i="82"/>
  <c r="J51" i="82"/>
  <c r="K51" i="82"/>
  <c r="L51" i="82"/>
  <c r="M51" i="82"/>
  <c r="N51" i="82"/>
  <c r="O51" i="82"/>
  <c r="P51" i="82"/>
  <c r="Q51" i="82"/>
  <c r="R51" i="82"/>
  <c r="S51" i="82"/>
  <c r="T51" i="82"/>
  <c r="U51" i="82"/>
  <c r="V51" i="82"/>
  <c r="D52" i="82"/>
  <c r="E52" i="82"/>
  <c r="F52" i="82"/>
  <c r="G52" i="82"/>
  <c r="H52" i="82"/>
  <c r="I52" i="82"/>
  <c r="J52" i="82"/>
  <c r="K52" i="82"/>
  <c r="L52" i="82"/>
  <c r="M52" i="82"/>
  <c r="N52" i="82"/>
  <c r="O52" i="82"/>
  <c r="P52" i="82"/>
  <c r="Q52" i="82"/>
  <c r="R52" i="82"/>
  <c r="S52" i="82"/>
  <c r="T52" i="82"/>
  <c r="U52" i="82"/>
  <c r="V52" i="82"/>
  <c r="D53" i="82"/>
  <c r="E53" i="82"/>
  <c r="F53" i="82"/>
  <c r="G53" i="82"/>
  <c r="H53" i="82"/>
  <c r="I53" i="82"/>
  <c r="J53" i="82"/>
  <c r="K53" i="82"/>
  <c r="L53" i="82"/>
  <c r="M53" i="82"/>
  <c r="N53" i="82"/>
  <c r="O53" i="82"/>
  <c r="P53" i="82"/>
  <c r="Q53" i="82"/>
  <c r="R53" i="82"/>
  <c r="S53" i="82"/>
  <c r="T53" i="82"/>
  <c r="U53" i="82"/>
  <c r="V53" i="82"/>
  <c r="D54" i="82"/>
  <c r="E54" i="82"/>
  <c r="F54" i="82"/>
  <c r="G54" i="82"/>
  <c r="H54" i="82"/>
  <c r="I54" i="82"/>
  <c r="J54" i="82"/>
  <c r="K54" i="82"/>
  <c r="L54" i="82"/>
  <c r="M54" i="82"/>
  <c r="N54" i="82"/>
  <c r="O54" i="82"/>
  <c r="P54" i="82"/>
  <c r="Q54" i="82"/>
  <c r="R54" i="82"/>
  <c r="S54" i="82"/>
  <c r="T54" i="82"/>
  <c r="U54" i="82"/>
  <c r="V54" i="82"/>
  <c r="D55" i="82"/>
  <c r="E55" i="82"/>
  <c r="F55" i="82"/>
  <c r="G55" i="82"/>
  <c r="H55" i="82"/>
  <c r="I55" i="82"/>
  <c r="J55" i="82"/>
  <c r="K55" i="82"/>
  <c r="L55" i="82"/>
  <c r="M55" i="82"/>
  <c r="N55" i="82"/>
  <c r="O55" i="82"/>
  <c r="P55" i="82"/>
  <c r="Q55" i="82"/>
  <c r="R55" i="82"/>
  <c r="S55" i="82"/>
  <c r="T55" i="82"/>
  <c r="U55" i="82"/>
  <c r="V55" i="82"/>
  <c r="D56" i="82"/>
  <c r="E56" i="82"/>
  <c r="F56" i="82"/>
  <c r="G56" i="82"/>
  <c r="H56" i="82"/>
  <c r="I56" i="82"/>
  <c r="J56" i="82"/>
  <c r="K56" i="82"/>
  <c r="L56" i="82"/>
  <c r="M56" i="82"/>
  <c r="N56" i="82"/>
  <c r="O56" i="82"/>
  <c r="P56" i="82"/>
  <c r="Q56" i="82"/>
  <c r="R56" i="82"/>
  <c r="S56" i="82"/>
  <c r="T56" i="82"/>
  <c r="U56" i="82"/>
  <c r="V56" i="82"/>
  <c r="D57" i="82"/>
  <c r="E57" i="82"/>
  <c r="F57" i="82"/>
  <c r="G57" i="82"/>
  <c r="H57" i="82"/>
  <c r="I57" i="82"/>
  <c r="J57" i="82"/>
  <c r="K57" i="82"/>
  <c r="L57" i="82"/>
  <c r="M57" i="82"/>
  <c r="N57" i="82"/>
  <c r="O57" i="82"/>
  <c r="P57" i="82"/>
  <c r="Q57" i="82"/>
  <c r="R57" i="82"/>
  <c r="S57" i="82"/>
  <c r="T57" i="82"/>
  <c r="U57" i="82"/>
  <c r="V57" i="82"/>
  <c r="D58" i="82"/>
  <c r="E58" i="82"/>
  <c r="F58" i="82"/>
  <c r="G58" i="82"/>
  <c r="H58" i="82"/>
  <c r="I58" i="82"/>
  <c r="J58" i="82"/>
  <c r="K58" i="82"/>
  <c r="L58" i="82"/>
  <c r="M58" i="82"/>
  <c r="N58" i="82"/>
  <c r="O58" i="82"/>
  <c r="P58" i="82"/>
  <c r="Q58" i="82"/>
  <c r="R58" i="82"/>
  <c r="S58" i="82"/>
  <c r="T58" i="82"/>
  <c r="U58" i="82"/>
  <c r="V58" i="82"/>
  <c r="D59" i="82"/>
  <c r="E59" i="82"/>
  <c r="F59" i="82"/>
  <c r="G59" i="82"/>
  <c r="H59" i="82"/>
  <c r="I59" i="82"/>
  <c r="J59" i="82"/>
  <c r="K59" i="82"/>
  <c r="L59" i="82"/>
  <c r="M59" i="82"/>
  <c r="N59" i="82"/>
  <c r="O59" i="82"/>
  <c r="P59" i="82"/>
  <c r="Q59" i="82"/>
  <c r="R59" i="82"/>
  <c r="S59" i="82"/>
  <c r="T59" i="82"/>
  <c r="U59" i="82"/>
  <c r="V59" i="82"/>
  <c r="D60" i="82"/>
  <c r="E60" i="82"/>
  <c r="F60" i="82"/>
  <c r="G60" i="82"/>
  <c r="H60" i="82"/>
  <c r="I60" i="82"/>
  <c r="J60" i="82"/>
  <c r="K60" i="82"/>
  <c r="L60" i="82"/>
  <c r="M60" i="82"/>
  <c r="N60" i="82"/>
  <c r="O60" i="82"/>
  <c r="P60" i="82"/>
  <c r="Q60" i="82"/>
  <c r="R60" i="82"/>
  <c r="S60" i="82"/>
  <c r="T60" i="82"/>
  <c r="U60" i="82"/>
  <c r="V60" i="82"/>
  <c r="D61" i="82"/>
  <c r="E61" i="82"/>
  <c r="F61" i="82"/>
  <c r="G61" i="82"/>
  <c r="H61" i="82"/>
  <c r="I61" i="82"/>
  <c r="J61" i="82"/>
  <c r="K61" i="82"/>
  <c r="L61" i="82"/>
  <c r="M61" i="82"/>
  <c r="N61" i="82"/>
  <c r="O61" i="82"/>
  <c r="P61" i="82"/>
  <c r="Q61" i="82"/>
  <c r="R61" i="82"/>
  <c r="S61" i="82"/>
  <c r="T61" i="82"/>
  <c r="U61" i="82"/>
  <c r="V61" i="82"/>
  <c r="D62" i="82"/>
  <c r="E62" i="82"/>
  <c r="F62" i="82"/>
  <c r="G62" i="82"/>
  <c r="H62" i="82"/>
  <c r="I62" i="82"/>
  <c r="J62" i="82"/>
  <c r="K62" i="82"/>
  <c r="L62" i="82"/>
  <c r="M62" i="82"/>
  <c r="N62" i="82"/>
  <c r="O62" i="82"/>
  <c r="P62" i="82"/>
  <c r="Q62" i="82"/>
  <c r="R62" i="82"/>
  <c r="S62" i="82"/>
  <c r="T62" i="82"/>
  <c r="U62" i="82"/>
  <c r="V62" i="82"/>
  <c r="D63" i="82"/>
  <c r="E63" i="82"/>
  <c r="F63" i="82"/>
  <c r="G63" i="82"/>
  <c r="H63" i="82"/>
  <c r="I63" i="82"/>
  <c r="J63" i="82"/>
  <c r="K63" i="82"/>
  <c r="L63" i="82"/>
  <c r="M63" i="82"/>
  <c r="N63" i="82"/>
  <c r="O63" i="82"/>
  <c r="P63" i="82"/>
  <c r="Q63" i="82"/>
  <c r="R63" i="82"/>
  <c r="S63" i="82"/>
  <c r="T63" i="82"/>
  <c r="U63" i="82"/>
  <c r="V63" i="82"/>
  <c r="D64" i="82"/>
  <c r="E64" i="82"/>
  <c r="F64" i="82"/>
  <c r="G64" i="82"/>
  <c r="H64" i="82"/>
  <c r="I64" i="82"/>
  <c r="J64" i="82"/>
  <c r="K64" i="82"/>
  <c r="L64" i="82"/>
  <c r="M64" i="82"/>
  <c r="N64" i="82"/>
  <c r="O64" i="82"/>
  <c r="P64" i="82"/>
  <c r="Q64" i="82"/>
  <c r="R64" i="82"/>
  <c r="S64" i="82"/>
  <c r="T64" i="82"/>
  <c r="U64" i="82"/>
  <c r="V64" i="82"/>
  <c r="D65" i="82"/>
  <c r="E65" i="82"/>
  <c r="F65" i="82"/>
  <c r="G65" i="82"/>
  <c r="H65" i="82"/>
  <c r="I65" i="82"/>
  <c r="J65" i="82"/>
  <c r="K65" i="82"/>
  <c r="L65" i="82"/>
  <c r="M65" i="82"/>
  <c r="N65" i="82"/>
  <c r="O65" i="82"/>
  <c r="P65" i="82"/>
  <c r="Q65" i="82"/>
  <c r="R65" i="82"/>
  <c r="S65" i="82"/>
  <c r="T65" i="82"/>
  <c r="U65" i="82"/>
  <c r="V65" i="82"/>
  <c r="D66" i="82"/>
  <c r="E66" i="82"/>
  <c r="F66" i="82"/>
  <c r="G66" i="82"/>
  <c r="H66" i="82"/>
  <c r="I66" i="82"/>
  <c r="J66" i="82"/>
  <c r="K66" i="82"/>
  <c r="L66" i="82"/>
  <c r="M66" i="82"/>
  <c r="N66" i="82"/>
  <c r="O66" i="82"/>
  <c r="P66" i="82"/>
  <c r="Q66" i="82"/>
  <c r="R66" i="82"/>
  <c r="S66" i="82"/>
  <c r="T66" i="82"/>
  <c r="U66" i="82"/>
  <c r="V66" i="82"/>
  <c r="D67" i="82"/>
  <c r="E67" i="82"/>
  <c r="F67" i="82"/>
  <c r="G67" i="82"/>
  <c r="H67" i="82"/>
  <c r="I67" i="82"/>
  <c r="J67" i="82"/>
  <c r="K67" i="82"/>
  <c r="L67" i="82"/>
  <c r="M67" i="82"/>
  <c r="N67" i="82"/>
  <c r="O67" i="82"/>
  <c r="P67" i="82"/>
  <c r="Q67" i="82"/>
  <c r="R67" i="82"/>
  <c r="S67" i="82"/>
  <c r="T67" i="82"/>
  <c r="U67" i="82"/>
  <c r="V67" i="82"/>
  <c r="D68" i="82"/>
  <c r="E68" i="82"/>
  <c r="F68" i="82"/>
  <c r="G68" i="82"/>
  <c r="H68" i="82"/>
  <c r="I68" i="82"/>
  <c r="J68" i="82"/>
  <c r="K68" i="82"/>
  <c r="L68" i="82"/>
  <c r="M68" i="82"/>
  <c r="N68" i="82"/>
  <c r="O68" i="82"/>
  <c r="P68" i="82"/>
  <c r="Q68" i="82"/>
  <c r="R68" i="82"/>
  <c r="S68" i="82"/>
  <c r="T68" i="82"/>
  <c r="U68" i="82"/>
  <c r="V68" i="82"/>
  <c r="D69" i="82"/>
  <c r="E69" i="82"/>
  <c r="F69" i="82"/>
  <c r="G69" i="82"/>
  <c r="H69" i="82"/>
  <c r="I69" i="82"/>
  <c r="J69" i="82"/>
  <c r="K69" i="82"/>
  <c r="L69" i="82"/>
  <c r="M69" i="82"/>
  <c r="N69" i="82"/>
  <c r="O69" i="82"/>
  <c r="P69" i="82"/>
  <c r="Q69" i="82"/>
  <c r="R69" i="82"/>
  <c r="S69" i="82"/>
  <c r="T69" i="82"/>
  <c r="U69" i="82"/>
  <c r="V69" i="82"/>
  <c r="D70" i="82"/>
  <c r="E70" i="82"/>
  <c r="F70" i="82"/>
  <c r="G70" i="82"/>
  <c r="H70" i="82"/>
  <c r="I70" i="82"/>
  <c r="J70" i="82"/>
  <c r="K70" i="82"/>
  <c r="L70" i="82"/>
  <c r="M70" i="82"/>
  <c r="N70" i="82"/>
  <c r="O70" i="82"/>
  <c r="P70" i="82"/>
  <c r="Q70" i="82"/>
  <c r="R70" i="82"/>
  <c r="S70" i="82"/>
  <c r="T70" i="82"/>
  <c r="U70" i="82"/>
  <c r="V70" i="82"/>
  <c r="D71" i="82"/>
  <c r="E71" i="82"/>
  <c r="F71" i="82"/>
  <c r="G71" i="82"/>
  <c r="H71" i="82"/>
  <c r="I71" i="82"/>
  <c r="J71" i="82"/>
  <c r="K71" i="82"/>
  <c r="L71" i="82"/>
  <c r="M71" i="82"/>
  <c r="N71" i="82"/>
  <c r="O71" i="82"/>
  <c r="P71" i="82"/>
  <c r="Q71" i="82"/>
  <c r="R71" i="82"/>
  <c r="S71" i="82"/>
  <c r="T71" i="82"/>
  <c r="U71" i="82"/>
  <c r="V71" i="82"/>
  <c r="D72" i="82"/>
  <c r="E72" i="82"/>
  <c r="F72" i="82"/>
  <c r="G72" i="82"/>
  <c r="H72" i="82"/>
  <c r="I72" i="82"/>
  <c r="J72" i="82"/>
  <c r="K72" i="82"/>
  <c r="L72" i="82"/>
  <c r="M72" i="82"/>
  <c r="N72" i="82"/>
  <c r="O72" i="82"/>
  <c r="P72" i="82"/>
  <c r="Q72" i="82"/>
  <c r="R72" i="82"/>
  <c r="S72" i="82"/>
  <c r="T72" i="82"/>
  <c r="U72" i="82"/>
  <c r="V72" i="82"/>
  <c r="D73" i="82"/>
  <c r="E73" i="82"/>
  <c r="F73" i="82"/>
  <c r="G73" i="82"/>
  <c r="H73" i="82"/>
  <c r="I73" i="82"/>
  <c r="J73" i="82"/>
  <c r="K73" i="82"/>
  <c r="L73" i="82"/>
  <c r="M73" i="82"/>
  <c r="N73" i="82"/>
  <c r="O73" i="82"/>
  <c r="P73" i="82"/>
  <c r="Q73" i="82"/>
  <c r="R73" i="82"/>
  <c r="S73" i="82"/>
  <c r="T73" i="82"/>
  <c r="U73" i="82"/>
  <c r="V73" i="82"/>
  <c r="D74" i="82"/>
  <c r="E74" i="82"/>
  <c r="F74" i="82"/>
  <c r="G74" i="82"/>
  <c r="H74" i="82"/>
  <c r="I74" i="82"/>
  <c r="J74" i="82"/>
  <c r="K74" i="82"/>
  <c r="L74" i="82"/>
  <c r="M74" i="82"/>
  <c r="N74" i="82"/>
  <c r="O74" i="82"/>
  <c r="P74" i="82"/>
  <c r="Q74" i="82"/>
  <c r="R74" i="82"/>
  <c r="S74" i="82"/>
  <c r="T74" i="82"/>
  <c r="U74" i="82"/>
  <c r="V74" i="82"/>
  <c r="D75" i="82"/>
  <c r="E75" i="82"/>
  <c r="F75" i="82"/>
  <c r="G75" i="82"/>
  <c r="H75" i="82"/>
  <c r="I75" i="82"/>
  <c r="J75" i="82"/>
  <c r="K75" i="82"/>
  <c r="L75" i="82"/>
  <c r="M75" i="82"/>
  <c r="N75" i="82"/>
  <c r="O75" i="82"/>
  <c r="P75" i="82"/>
  <c r="Q75" i="82"/>
  <c r="R75" i="82"/>
  <c r="S75" i="82"/>
  <c r="T75" i="82"/>
  <c r="U75" i="82"/>
  <c r="V75" i="82"/>
  <c r="D76" i="82"/>
  <c r="E76" i="82"/>
  <c r="F76" i="82"/>
  <c r="G76" i="82"/>
  <c r="H76" i="82"/>
  <c r="I76" i="82"/>
  <c r="J76" i="82"/>
  <c r="K76" i="82"/>
  <c r="L76" i="82"/>
  <c r="M76" i="82"/>
  <c r="N76" i="82"/>
  <c r="O76" i="82"/>
  <c r="P76" i="82"/>
  <c r="Q76" i="82"/>
  <c r="R76" i="82"/>
  <c r="S76" i="82"/>
  <c r="T76" i="82"/>
  <c r="U76" i="82"/>
  <c r="V76" i="82"/>
  <c r="D77" i="82"/>
  <c r="E77" i="82"/>
  <c r="F77" i="82"/>
  <c r="G77" i="82"/>
  <c r="H77" i="82"/>
  <c r="I77" i="82"/>
  <c r="J77" i="82"/>
  <c r="K77" i="82"/>
  <c r="L77" i="82"/>
  <c r="M77" i="82"/>
  <c r="N77" i="82"/>
  <c r="O77" i="82"/>
  <c r="P77" i="82"/>
  <c r="Q77" i="82"/>
  <c r="R77" i="82"/>
  <c r="S77" i="82"/>
  <c r="T77" i="82"/>
  <c r="U77" i="82"/>
  <c r="V77" i="82"/>
  <c r="D78" i="82"/>
  <c r="E78" i="82"/>
  <c r="F78" i="82"/>
  <c r="G78" i="82"/>
  <c r="H78" i="82"/>
  <c r="I78" i="82"/>
  <c r="J78" i="82"/>
  <c r="K78" i="82"/>
  <c r="L78" i="82"/>
  <c r="M78" i="82"/>
  <c r="N78" i="82"/>
  <c r="O78" i="82"/>
  <c r="P78" i="82"/>
  <c r="Q78" i="82"/>
  <c r="R78" i="82"/>
  <c r="S78" i="82"/>
  <c r="T78" i="82"/>
  <c r="U78" i="82"/>
  <c r="V78" i="82"/>
  <c r="D79" i="82"/>
  <c r="E79" i="82"/>
  <c r="F79" i="82"/>
  <c r="G79" i="82"/>
  <c r="H79" i="82"/>
  <c r="I79" i="82"/>
  <c r="J79" i="82"/>
  <c r="K79" i="82"/>
  <c r="L79" i="82"/>
  <c r="M79" i="82"/>
  <c r="N79" i="82"/>
  <c r="O79" i="82"/>
  <c r="P79" i="82"/>
  <c r="Q79" i="82"/>
  <c r="R79" i="82"/>
  <c r="S79" i="82"/>
  <c r="T79" i="82"/>
  <c r="U79" i="82"/>
  <c r="V79" i="82"/>
  <c r="D80" i="82"/>
  <c r="E80" i="82"/>
  <c r="F80" i="82"/>
  <c r="G80" i="82"/>
  <c r="H80" i="82"/>
  <c r="I80" i="82"/>
  <c r="J80" i="82"/>
  <c r="K80" i="82"/>
  <c r="L80" i="82"/>
  <c r="M80" i="82"/>
  <c r="N80" i="82"/>
  <c r="O80" i="82"/>
  <c r="P80" i="82"/>
  <c r="Q80" i="82"/>
  <c r="R80" i="82"/>
  <c r="S80" i="82"/>
  <c r="T80" i="82"/>
  <c r="U80" i="82"/>
  <c r="V80" i="82"/>
  <c r="D81" i="82"/>
  <c r="E81" i="82"/>
  <c r="F81" i="82"/>
  <c r="G81" i="82"/>
  <c r="H81" i="82"/>
  <c r="I81" i="82"/>
  <c r="J81" i="82"/>
  <c r="K81" i="82"/>
  <c r="L81" i="82"/>
  <c r="M81" i="82"/>
  <c r="N81" i="82"/>
  <c r="O81" i="82"/>
  <c r="P81" i="82"/>
  <c r="Q81" i="82"/>
  <c r="R81" i="82"/>
  <c r="S81" i="82"/>
  <c r="T81" i="82"/>
  <c r="U81" i="82"/>
  <c r="V81" i="82"/>
  <c r="D82" i="82"/>
  <c r="E82" i="82"/>
  <c r="F82" i="82"/>
  <c r="G82" i="82"/>
  <c r="H82" i="82"/>
  <c r="I82" i="82"/>
  <c r="J82" i="82"/>
  <c r="K82" i="82"/>
  <c r="L82" i="82"/>
  <c r="M82" i="82"/>
  <c r="N82" i="82"/>
  <c r="O82" i="82"/>
  <c r="P82" i="82"/>
  <c r="Q82" i="82"/>
  <c r="R82" i="82"/>
  <c r="S82" i="82"/>
  <c r="T82" i="82"/>
  <c r="U82" i="82"/>
  <c r="V82" i="82"/>
  <c r="D83" i="82"/>
  <c r="E83" i="82"/>
  <c r="F83" i="82"/>
  <c r="G83" i="82"/>
  <c r="H83" i="82"/>
  <c r="I83" i="82"/>
  <c r="J83" i="82"/>
  <c r="K83" i="82"/>
  <c r="L83" i="82"/>
  <c r="M83" i="82"/>
  <c r="N83" i="82"/>
  <c r="O83" i="82"/>
  <c r="P83" i="82"/>
  <c r="Q83" i="82"/>
  <c r="R83" i="82"/>
  <c r="S83" i="82"/>
  <c r="T83" i="82"/>
  <c r="U83" i="82"/>
  <c r="V83" i="82"/>
  <c r="D84" i="82"/>
  <c r="E84" i="82"/>
  <c r="F84" i="82"/>
  <c r="G84" i="82"/>
  <c r="H84" i="82"/>
  <c r="I84" i="82"/>
  <c r="J84" i="82"/>
  <c r="K84" i="82"/>
  <c r="L84" i="82"/>
  <c r="M84" i="82"/>
  <c r="N84" i="82"/>
  <c r="O84" i="82"/>
  <c r="P84" i="82"/>
  <c r="Q84" i="82"/>
  <c r="R84" i="82"/>
  <c r="S84" i="82"/>
  <c r="T84" i="82"/>
  <c r="U84" i="82"/>
  <c r="V84" i="82"/>
  <c r="D85" i="82"/>
  <c r="E85" i="82"/>
  <c r="F85" i="82"/>
  <c r="G85" i="82"/>
  <c r="H85" i="82"/>
  <c r="I85" i="82"/>
  <c r="J85" i="82"/>
  <c r="K85" i="82"/>
  <c r="L85" i="82"/>
  <c r="M85" i="82"/>
  <c r="N85" i="82"/>
  <c r="O85" i="82"/>
  <c r="P85" i="82"/>
  <c r="Q85" i="82"/>
  <c r="R85" i="82"/>
  <c r="S85" i="82"/>
  <c r="T85" i="82"/>
  <c r="U85" i="82"/>
  <c r="V85" i="82"/>
  <c r="D86" i="82"/>
  <c r="E86" i="82"/>
  <c r="F86" i="82"/>
  <c r="G86" i="82"/>
  <c r="H86" i="82"/>
  <c r="I86" i="82"/>
  <c r="J86" i="82"/>
  <c r="K86" i="82"/>
  <c r="L86" i="82"/>
  <c r="M86" i="82"/>
  <c r="N86" i="82"/>
  <c r="O86" i="82"/>
  <c r="P86" i="82"/>
  <c r="Q86" i="82"/>
  <c r="R86" i="82"/>
  <c r="S86" i="82"/>
  <c r="T86" i="82"/>
  <c r="U86" i="82"/>
  <c r="V86" i="82"/>
  <c r="D87" i="82"/>
  <c r="E87" i="82"/>
  <c r="F87" i="82"/>
  <c r="G87" i="82"/>
  <c r="H87" i="82"/>
  <c r="I87" i="82"/>
  <c r="J87" i="82"/>
  <c r="K87" i="82"/>
  <c r="L87" i="82"/>
  <c r="M87" i="82"/>
  <c r="N87" i="82"/>
  <c r="O87" i="82"/>
  <c r="P87" i="82"/>
  <c r="Q87" i="82"/>
  <c r="R87" i="82"/>
  <c r="S87" i="82"/>
  <c r="T87" i="82"/>
  <c r="U87" i="82"/>
  <c r="V87" i="82"/>
  <c r="D88" i="82"/>
  <c r="E88" i="82"/>
  <c r="F88" i="82"/>
  <c r="G88" i="82"/>
  <c r="H88" i="82"/>
  <c r="I88" i="82"/>
  <c r="J88" i="82"/>
  <c r="K88" i="82"/>
  <c r="L88" i="82"/>
  <c r="M88" i="82"/>
  <c r="N88" i="82"/>
  <c r="O88" i="82"/>
  <c r="P88" i="82"/>
  <c r="Q88" i="82"/>
  <c r="R88" i="82"/>
  <c r="S88" i="82"/>
  <c r="T88" i="82"/>
  <c r="U88" i="82"/>
  <c r="V88" i="82"/>
  <c r="D89" i="82"/>
  <c r="E89" i="82"/>
  <c r="F89" i="82"/>
  <c r="G89" i="82"/>
  <c r="H89" i="82"/>
  <c r="I89" i="82"/>
  <c r="J89" i="82"/>
  <c r="K89" i="82"/>
  <c r="L89" i="82"/>
  <c r="M89" i="82"/>
  <c r="N89" i="82"/>
  <c r="O89" i="82"/>
  <c r="P89" i="82"/>
  <c r="Q89" i="82"/>
  <c r="R89" i="82"/>
  <c r="S89" i="82"/>
  <c r="T89" i="82"/>
  <c r="U89" i="82"/>
  <c r="V89" i="82"/>
  <c r="D90" i="82"/>
  <c r="E90" i="82"/>
  <c r="F90" i="82"/>
  <c r="G90" i="82"/>
  <c r="H90" i="82"/>
  <c r="I90" i="82"/>
  <c r="J90" i="82"/>
  <c r="K90" i="82"/>
  <c r="L90" i="82"/>
  <c r="M90" i="82"/>
  <c r="N90" i="82"/>
  <c r="O90" i="82"/>
  <c r="P90" i="82"/>
  <c r="Q90" i="82"/>
  <c r="R90" i="82"/>
  <c r="S90" i="82"/>
  <c r="T90" i="82"/>
  <c r="U90" i="82"/>
  <c r="V90" i="82"/>
  <c r="D91" i="82"/>
  <c r="E91" i="82"/>
  <c r="F91" i="82"/>
  <c r="G91" i="82"/>
  <c r="H91" i="82"/>
  <c r="I91" i="82"/>
  <c r="J91" i="82"/>
  <c r="K91" i="82"/>
  <c r="L91" i="82"/>
  <c r="M91" i="82"/>
  <c r="N91" i="82"/>
  <c r="O91" i="82"/>
  <c r="P91" i="82"/>
  <c r="Q91" i="82"/>
  <c r="R91" i="82"/>
  <c r="S91" i="82"/>
  <c r="T91" i="82"/>
  <c r="U91" i="82"/>
  <c r="V91" i="82"/>
  <c r="D92" i="82"/>
  <c r="E92" i="82"/>
  <c r="F92" i="82"/>
  <c r="G92" i="82"/>
  <c r="H92" i="82"/>
  <c r="I92" i="82"/>
  <c r="J92" i="82"/>
  <c r="K92" i="82"/>
  <c r="L92" i="82"/>
  <c r="M92" i="82"/>
  <c r="N92" i="82"/>
  <c r="O92" i="82"/>
  <c r="P92" i="82"/>
  <c r="Q92" i="82"/>
  <c r="R92" i="82"/>
  <c r="S92" i="82"/>
  <c r="T92" i="82"/>
  <c r="U92" i="82"/>
  <c r="V92" i="82"/>
  <c r="D93" i="82"/>
  <c r="E93" i="82"/>
  <c r="F93" i="82"/>
  <c r="G93" i="82"/>
  <c r="H93" i="82"/>
  <c r="I93" i="82"/>
  <c r="J93" i="82"/>
  <c r="K93" i="82"/>
  <c r="L93" i="82"/>
  <c r="M93" i="82"/>
  <c r="N93" i="82"/>
  <c r="O93" i="82"/>
  <c r="P93" i="82"/>
  <c r="Q93" i="82"/>
  <c r="R93" i="82"/>
  <c r="S93" i="82"/>
  <c r="T93" i="82"/>
  <c r="U93" i="82"/>
  <c r="V93" i="82"/>
  <c r="D94" i="82"/>
  <c r="E94" i="82"/>
  <c r="F94" i="82"/>
  <c r="G94" i="82"/>
  <c r="H94" i="82"/>
  <c r="I94" i="82"/>
  <c r="J94" i="82"/>
  <c r="K94" i="82"/>
  <c r="L94" i="82"/>
  <c r="M94" i="82"/>
  <c r="N94" i="82"/>
  <c r="O94" i="82"/>
  <c r="P94" i="82"/>
  <c r="Q94" i="82"/>
  <c r="R94" i="82"/>
  <c r="S94" i="82"/>
  <c r="T94" i="82"/>
  <c r="U94" i="82"/>
  <c r="V94" i="82"/>
  <c r="D95" i="82"/>
  <c r="E95" i="82"/>
  <c r="F95" i="82"/>
  <c r="G95" i="82"/>
  <c r="H95" i="82"/>
  <c r="I95" i="82"/>
  <c r="J95" i="82"/>
  <c r="K95" i="82"/>
  <c r="L95" i="82"/>
  <c r="M95" i="82"/>
  <c r="N95" i="82"/>
  <c r="O95" i="82"/>
  <c r="P95" i="82"/>
  <c r="Q95" i="82"/>
  <c r="R95" i="82"/>
  <c r="S95" i="82"/>
  <c r="T95" i="82"/>
  <c r="U95" i="82"/>
  <c r="V95" i="82"/>
  <c r="D96" i="82"/>
  <c r="E96" i="82"/>
  <c r="F96" i="82"/>
  <c r="G96" i="82"/>
  <c r="H96" i="82"/>
  <c r="I96" i="82"/>
  <c r="J96" i="82"/>
  <c r="K96" i="82"/>
  <c r="L96" i="82"/>
  <c r="M96" i="82"/>
  <c r="N96" i="82"/>
  <c r="O96" i="82"/>
  <c r="P96" i="82"/>
  <c r="Q96" i="82"/>
  <c r="R96" i="82"/>
  <c r="S96" i="82"/>
  <c r="T96" i="82"/>
  <c r="U96" i="82"/>
  <c r="V96" i="82"/>
  <c r="D97" i="82"/>
  <c r="E97" i="82"/>
  <c r="F97" i="82"/>
  <c r="G97" i="82"/>
  <c r="H97" i="82"/>
  <c r="I97" i="82"/>
  <c r="J97" i="82"/>
  <c r="K97" i="82"/>
  <c r="L97" i="82"/>
  <c r="M97" i="82"/>
  <c r="N97" i="82"/>
  <c r="O97" i="82"/>
  <c r="P97" i="82"/>
  <c r="Q97" i="82"/>
  <c r="R97" i="82"/>
  <c r="S97" i="82"/>
  <c r="T97" i="82"/>
  <c r="U97" i="82"/>
  <c r="V97" i="82"/>
  <c r="D98" i="82"/>
  <c r="E98" i="82"/>
  <c r="F98" i="82"/>
  <c r="G98" i="82"/>
  <c r="H98" i="82"/>
  <c r="I98" i="82"/>
  <c r="J98" i="82"/>
  <c r="K98" i="82"/>
  <c r="L98" i="82"/>
  <c r="M98" i="82"/>
  <c r="N98" i="82"/>
  <c r="O98" i="82"/>
  <c r="P98" i="82"/>
  <c r="Q98" i="82"/>
  <c r="R98" i="82"/>
  <c r="S98" i="82"/>
  <c r="T98" i="82"/>
  <c r="U98" i="82"/>
  <c r="V98" i="82"/>
  <c r="D99" i="82"/>
  <c r="E99" i="82"/>
  <c r="F99" i="82"/>
  <c r="G99" i="82"/>
  <c r="H99" i="82"/>
  <c r="I99" i="82"/>
  <c r="J99" i="82"/>
  <c r="K99" i="82"/>
  <c r="L99" i="82"/>
  <c r="M99" i="82"/>
  <c r="N99" i="82"/>
  <c r="O99" i="82"/>
  <c r="P99" i="82"/>
  <c r="Q99" i="82"/>
  <c r="R99" i="82"/>
  <c r="S99" i="82"/>
  <c r="T99" i="82"/>
  <c r="U99" i="82"/>
  <c r="V99" i="82"/>
  <c r="D100" i="82"/>
  <c r="E100" i="82"/>
  <c r="F100" i="82"/>
  <c r="G100" i="82"/>
  <c r="H100" i="82"/>
  <c r="I100" i="82"/>
  <c r="J100" i="82"/>
  <c r="K100" i="82"/>
  <c r="L100" i="82"/>
  <c r="M100" i="82"/>
  <c r="N100" i="82"/>
  <c r="O100" i="82"/>
  <c r="P100" i="82"/>
  <c r="Q100" i="82"/>
  <c r="R100" i="82"/>
  <c r="S100" i="82"/>
  <c r="T100" i="82"/>
  <c r="U100" i="82"/>
  <c r="V100" i="82"/>
  <c r="D101" i="82"/>
  <c r="E101" i="82"/>
  <c r="F101" i="82"/>
  <c r="G101" i="82"/>
  <c r="H101" i="82"/>
  <c r="I101" i="82"/>
  <c r="J101" i="82"/>
  <c r="K101" i="82"/>
  <c r="L101" i="82"/>
  <c r="M101" i="82"/>
  <c r="N101" i="82"/>
  <c r="O101" i="82"/>
  <c r="P101" i="82"/>
  <c r="Q101" i="82"/>
  <c r="R101" i="82"/>
  <c r="S101" i="82"/>
  <c r="T101" i="82"/>
  <c r="U101" i="82"/>
  <c r="V101" i="82"/>
  <c r="D102" i="82"/>
  <c r="E102" i="82"/>
  <c r="F102" i="82"/>
  <c r="G102" i="82"/>
  <c r="H102" i="82"/>
  <c r="I102" i="82"/>
  <c r="J102" i="82"/>
  <c r="K102" i="82"/>
  <c r="L102" i="82"/>
  <c r="M102" i="82"/>
  <c r="N102" i="82"/>
  <c r="O102" i="82"/>
  <c r="P102" i="82"/>
  <c r="Q102" i="82"/>
  <c r="R102" i="82"/>
  <c r="S102" i="82"/>
  <c r="T102" i="82"/>
  <c r="U102" i="82"/>
  <c r="V102" i="82"/>
  <c r="D103" i="82"/>
  <c r="E103" i="82"/>
  <c r="F103" i="82"/>
  <c r="G103" i="82"/>
  <c r="H103" i="82"/>
  <c r="I103" i="82"/>
  <c r="J103" i="82"/>
  <c r="K103" i="82"/>
  <c r="L103" i="82"/>
  <c r="M103" i="82"/>
  <c r="N103" i="82"/>
  <c r="O103" i="82"/>
  <c r="P103" i="82"/>
  <c r="Q103" i="82"/>
  <c r="R103" i="82"/>
  <c r="S103" i="82"/>
  <c r="T103" i="82"/>
  <c r="U103" i="82"/>
  <c r="V103" i="82"/>
  <c r="D104" i="82"/>
  <c r="E104" i="82"/>
  <c r="F104" i="82"/>
  <c r="G104" i="82"/>
  <c r="H104" i="82"/>
  <c r="I104" i="82"/>
  <c r="J104" i="82"/>
  <c r="K104" i="82"/>
  <c r="L104" i="82"/>
  <c r="M104" i="82"/>
  <c r="N104" i="82"/>
  <c r="O104" i="82"/>
  <c r="P104" i="82"/>
  <c r="Q104" i="82"/>
  <c r="R104" i="82"/>
  <c r="S104" i="82"/>
  <c r="T104" i="82"/>
  <c r="U104" i="82"/>
  <c r="V104" i="82"/>
  <c r="D105" i="82"/>
  <c r="E105" i="82"/>
  <c r="F105" i="82"/>
  <c r="G105" i="82"/>
  <c r="H105" i="82"/>
  <c r="I105" i="82"/>
  <c r="J105" i="82"/>
  <c r="K105" i="82"/>
  <c r="L105" i="82"/>
  <c r="M105" i="82"/>
  <c r="N105" i="82"/>
  <c r="O105" i="82"/>
  <c r="P105" i="82"/>
  <c r="Q105" i="82"/>
  <c r="R105" i="82"/>
  <c r="S105" i="82"/>
  <c r="T105" i="82"/>
  <c r="U105" i="82"/>
  <c r="V105" i="82"/>
  <c r="D106" i="82"/>
  <c r="E106" i="82"/>
  <c r="F106" i="82"/>
  <c r="G106" i="82"/>
  <c r="H106" i="82"/>
  <c r="I106" i="82"/>
  <c r="J106" i="82"/>
  <c r="K106" i="82"/>
  <c r="L106" i="82"/>
  <c r="M106" i="82"/>
  <c r="N106" i="82"/>
  <c r="O106" i="82"/>
  <c r="P106" i="82"/>
  <c r="Q106" i="82"/>
  <c r="R106" i="82"/>
  <c r="S106" i="82"/>
  <c r="T106" i="82"/>
  <c r="U106" i="82"/>
  <c r="V106" i="82"/>
  <c r="D107" i="82"/>
  <c r="E107" i="82"/>
  <c r="F107" i="82"/>
  <c r="G107" i="82"/>
  <c r="H107" i="82"/>
  <c r="I107" i="82"/>
  <c r="J107" i="82"/>
  <c r="K107" i="82"/>
  <c r="L107" i="82"/>
  <c r="M107" i="82"/>
  <c r="N107" i="82"/>
  <c r="O107" i="82"/>
  <c r="P107" i="82"/>
  <c r="Q107" i="82"/>
  <c r="R107" i="82"/>
  <c r="S107" i="82"/>
  <c r="T107" i="82"/>
  <c r="U107" i="82"/>
  <c r="V107" i="82"/>
  <c r="D108" i="82"/>
  <c r="E108" i="82"/>
  <c r="F108" i="82"/>
  <c r="G108" i="82"/>
  <c r="H108" i="82"/>
  <c r="I108" i="82"/>
  <c r="J108" i="82"/>
  <c r="K108" i="82"/>
  <c r="L108" i="82"/>
  <c r="M108" i="82"/>
  <c r="N108" i="82"/>
  <c r="O108" i="82"/>
  <c r="P108" i="82"/>
  <c r="Q108" i="82"/>
  <c r="R108" i="82"/>
  <c r="S108" i="82"/>
  <c r="T108" i="82"/>
  <c r="U108" i="82"/>
  <c r="V108" i="82"/>
  <c r="D109" i="82"/>
  <c r="E109" i="82"/>
  <c r="F109" i="82"/>
  <c r="G109" i="82"/>
  <c r="H109" i="82"/>
  <c r="I109" i="82"/>
  <c r="J109" i="82"/>
  <c r="K109" i="82"/>
  <c r="L109" i="82"/>
  <c r="M109" i="82"/>
  <c r="N109" i="82"/>
  <c r="O109" i="82"/>
  <c r="P109" i="82"/>
  <c r="Q109" i="82"/>
  <c r="R109" i="82"/>
  <c r="S109" i="82"/>
  <c r="T109" i="82"/>
  <c r="U109" i="82"/>
  <c r="V109" i="82"/>
  <c r="D110" i="82"/>
  <c r="E110" i="82"/>
  <c r="F110" i="82"/>
  <c r="G110" i="82"/>
  <c r="H110" i="82"/>
  <c r="I110" i="82"/>
  <c r="J110" i="82"/>
  <c r="K110" i="82"/>
  <c r="L110" i="82"/>
  <c r="M110" i="82"/>
  <c r="N110" i="82"/>
  <c r="O110" i="82"/>
  <c r="P110" i="82"/>
  <c r="Q110" i="82"/>
  <c r="R110" i="82"/>
  <c r="S110" i="82"/>
  <c r="T110" i="82"/>
  <c r="U110" i="82"/>
  <c r="V110" i="82"/>
  <c r="D111" i="82"/>
  <c r="E111" i="82"/>
  <c r="F111" i="82"/>
  <c r="G111" i="82"/>
  <c r="H111" i="82"/>
  <c r="I111" i="82"/>
  <c r="J111" i="82"/>
  <c r="K111" i="82"/>
  <c r="L111" i="82"/>
  <c r="M111" i="82"/>
  <c r="N111" i="82"/>
  <c r="O111" i="82"/>
  <c r="P111" i="82"/>
  <c r="Q111" i="82"/>
  <c r="R111" i="82"/>
  <c r="S111" i="82"/>
  <c r="T111" i="82"/>
  <c r="U111" i="82"/>
  <c r="V111" i="82"/>
  <c r="D112" i="82"/>
  <c r="E112" i="82"/>
  <c r="F112" i="82"/>
  <c r="G112" i="82"/>
  <c r="H112" i="82"/>
  <c r="I112" i="82"/>
  <c r="J112" i="82"/>
  <c r="K112" i="82"/>
  <c r="L112" i="82"/>
  <c r="M112" i="82"/>
  <c r="N112" i="82"/>
  <c r="O112" i="82"/>
  <c r="P112" i="82"/>
  <c r="Q112" i="82"/>
  <c r="R112" i="82"/>
  <c r="S112" i="82"/>
  <c r="T112" i="82"/>
  <c r="U112" i="82"/>
  <c r="V112" i="82"/>
  <c r="D113" i="82"/>
  <c r="E113" i="82"/>
  <c r="F113" i="82"/>
  <c r="G113" i="82"/>
  <c r="H113" i="82"/>
  <c r="I113" i="82"/>
  <c r="J113" i="82"/>
  <c r="K113" i="82"/>
  <c r="L113" i="82"/>
  <c r="M113" i="82"/>
  <c r="N113" i="82"/>
  <c r="O113" i="82"/>
  <c r="P113" i="82"/>
  <c r="Q113" i="82"/>
  <c r="R113" i="82"/>
  <c r="S113" i="82"/>
  <c r="T113" i="82"/>
  <c r="U113" i="82"/>
  <c r="V113" i="82"/>
  <c r="D114" i="82"/>
  <c r="E114" i="82"/>
  <c r="F114" i="82"/>
  <c r="G114" i="82"/>
  <c r="H114" i="82"/>
  <c r="I114" i="82"/>
  <c r="J114" i="82"/>
  <c r="K114" i="82"/>
  <c r="L114" i="82"/>
  <c r="M114" i="82"/>
  <c r="N114" i="82"/>
  <c r="O114" i="82"/>
  <c r="P114" i="82"/>
  <c r="Q114" i="82"/>
  <c r="R114" i="82"/>
  <c r="S114" i="82"/>
  <c r="T114" i="82"/>
  <c r="U114" i="82"/>
  <c r="V114" i="82"/>
  <c r="D115" i="82"/>
  <c r="E115" i="82"/>
  <c r="F115" i="82"/>
  <c r="G115" i="82"/>
  <c r="H115" i="82"/>
  <c r="I115" i="82"/>
  <c r="J115" i="82"/>
  <c r="K115" i="82"/>
  <c r="L115" i="82"/>
  <c r="M115" i="82"/>
  <c r="N115" i="82"/>
  <c r="O115" i="82"/>
  <c r="P115" i="82"/>
  <c r="Q115" i="82"/>
  <c r="R115" i="82"/>
  <c r="S115" i="82"/>
  <c r="T115" i="82"/>
  <c r="U115" i="82"/>
  <c r="V115" i="82"/>
  <c r="D116" i="82"/>
  <c r="E116" i="82"/>
  <c r="F116" i="82"/>
  <c r="G116" i="82"/>
  <c r="H116" i="82"/>
  <c r="I116" i="82"/>
  <c r="J116" i="82"/>
  <c r="K116" i="82"/>
  <c r="L116" i="82"/>
  <c r="M116" i="82"/>
  <c r="N116" i="82"/>
  <c r="O116" i="82"/>
  <c r="P116" i="82"/>
  <c r="Q116" i="82"/>
  <c r="R116" i="82"/>
  <c r="S116" i="82"/>
  <c r="T116" i="82"/>
  <c r="U116" i="82"/>
  <c r="V116" i="82"/>
  <c r="D117" i="82"/>
  <c r="E117" i="82"/>
  <c r="F117" i="82"/>
  <c r="G117" i="82"/>
  <c r="H117" i="82"/>
  <c r="I117" i="82"/>
  <c r="J117" i="82"/>
  <c r="K117" i="82"/>
  <c r="L117" i="82"/>
  <c r="M117" i="82"/>
  <c r="N117" i="82"/>
  <c r="O117" i="82"/>
  <c r="P117" i="82"/>
  <c r="Q117" i="82"/>
  <c r="R117" i="82"/>
  <c r="S117" i="82"/>
  <c r="T117" i="82"/>
  <c r="U117" i="82"/>
  <c r="V117" i="82"/>
  <c r="D118" i="82"/>
  <c r="E118" i="82"/>
  <c r="F118" i="82"/>
  <c r="G118" i="82"/>
  <c r="H118" i="82"/>
  <c r="I118" i="82"/>
  <c r="J118" i="82"/>
  <c r="K118" i="82"/>
  <c r="L118" i="82"/>
  <c r="M118" i="82"/>
  <c r="N118" i="82"/>
  <c r="O118" i="82"/>
  <c r="P118" i="82"/>
  <c r="Q118" i="82"/>
  <c r="R118" i="82"/>
  <c r="S118" i="82"/>
  <c r="T118" i="82"/>
  <c r="U118" i="82"/>
  <c r="V118" i="82"/>
  <c r="D119" i="82"/>
  <c r="E119" i="82"/>
  <c r="F119" i="82"/>
  <c r="G119" i="82"/>
  <c r="H119" i="82"/>
  <c r="I119" i="82"/>
  <c r="J119" i="82"/>
  <c r="K119" i="82"/>
  <c r="L119" i="82"/>
  <c r="M119" i="82"/>
  <c r="N119" i="82"/>
  <c r="O119" i="82"/>
  <c r="P119" i="82"/>
  <c r="Q119" i="82"/>
  <c r="R119" i="82"/>
  <c r="S119" i="82"/>
  <c r="T119" i="82"/>
  <c r="U119" i="82"/>
  <c r="V119" i="82"/>
  <c r="D120" i="82"/>
  <c r="E120" i="82"/>
  <c r="F120" i="82"/>
  <c r="G120" i="82"/>
  <c r="H120" i="82"/>
  <c r="I120" i="82"/>
  <c r="J120" i="82"/>
  <c r="K120" i="82"/>
  <c r="L120" i="82"/>
  <c r="M120" i="82"/>
  <c r="N120" i="82"/>
  <c r="O120" i="82"/>
  <c r="P120" i="82"/>
  <c r="Q120" i="82"/>
  <c r="R120" i="82"/>
  <c r="S120" i="82"/>
  <c r="T120" i="82"/>
  <c r="U120" i="82"/>
  <c r="V120" i="82"/>
  <c r="D121" i="82"/>
  <c r="E121" i="82"/>
  <c r="F121" i="82"/>
  <c r="G121" i="82"/>
  <c r="H121" i="82"/>
  <c r="I121" i="82"/>
  <c r="J121" i="82"/>
  <c r="K121" i="82"/>
  <c r="L121" i="82"/>
  <c r="M121" i="82"/>
  <c r="N121" i="82"/>
  <c r="O121" i="82"/>
  <c r="P121" i="82"/>
  <c r="Q121" i="82"/>
  <c r="R121" i="82"/>
  <c r="S121" i="82"/>
  <c r="T121" i="82"/>
  <c r="U121" i="82"/>
  <c r="V121" i="82"/>
  <c r="D122" i="82"/>
  <c r="E122" i="82"/>
  <c r="F122" i="82"/>
  <c r="G122" i="82"/>
  <c r="H122" i="82"/>
  <c r="I122" i="82"/>
  <c r="J122" i="82"/>
  <c r="K122" i="82"/>
  <c r="L122" i="82"/>
  <c r="M122" i="82"/>
  <c r="N122" i="82"/>
  <c r="O122" i="82"/>
  <c r="P122" i="82"/>
  <c r="Q122" i="82"/>
  <c r="R122" i="82"/>
  <c r="S122" i="82"/>
  <c r="T122" i="82"/>
  <c r="U122" i="82"/>
  <c r="V122" i="82"/>
  <c r="D123" i="82"/>
  <c r="E123" i="82"/>
  <c r="F123" i="82"/>
  <c r="G123" i="82"/>
  <c r="H123" i="82"/>
  <c r="I123" i="82"/>
  <c r="J123" i="82"/>
  <c r="K123" i="82"/>
  <c r="L123" i="82"/>
  <c r="M123" i="82"/>
  <c r="N123" i="82"/>
  <c r="O123" i="82"/>
  <c r="P123" i="82"/>
  <c r="Q123" i="82"/>
  <c r="R123" i="82"/>
  <c r="S123" i="82"/>
  <c r="T123" i="82"/>
  <c r="U123" i="82"/>
  <c r="V123" i="82"/>
  <c r="D124" i="82"/>
  <c r="E124" i="82"/>
  <c r="F124" i="82"/>
  <c r="G124" i="82"/>
  <c r="H124" i="82"/>
  <c r="I124" i="82"/>
  <c r="J124" i="82"/>
  <c r="K124" i="82"/>
  <c r="L124" i="82"/>
  <c r="M124" i="82"/>
  <c r="N124" i="82"/>
  <c r="O124" i="82"/>
  <c r="P124" i="82"/>
  <c r="Q124" i="82"/>
  <c r="R124" i="82"/>
  <c r="S124" i="82"/>
  <c r="T124" i="82"/>
  <c r="U124" i="82"/>
  <c r="V124" i="82"/>
  <c r="D125" i="82"/>
  <c r="E125" i="82"/>
  <c r="F125" i="82"/>
  <c r="G125" i="82"/>
  <c r="H125" i="82"/>
  <c r="I125" i="82"/>
  <c r="J125" i="82"/>
  <c r="K125" i="82"/>
  <c r="L125" i="82"/>
  <c r="M125" i="82"/>
  <c r="N125" i="82"/>
  <c r="O125" i="82"/>
  <c r="P125" i="82"/>
  <c r="Q125" i="82"/>
  <c r="R125" i="82"/>
  <c r="S125" i="82"/>
  <c r="T125" i="82"/>
  <c r="U125" i="82"/>
  <c r="V125" i="82"/>
  <c r="D126" i="82"/>
  <c r="E126" i="82"/>
  <c r="F126" i="82"/>
  <c r="G126" i="82"/>
  <c r="H126" i="82"/>
  <c r="I126" i="82"/>
  <c r="J126" i="82"/>
  <c r="K126" i="82"/>
  <c r="L126" i="82"/>
  <c r="M126" i="82"/>
  <c r="N126" i="82"/>
  <c r="O126" i="82"/>
  <c r="P126" i="82"/>
  <c r="Q126" i="82"/>
  <c r="R126" i="82"/>
  <c r="S126" i="82"/>
  <c r="T126" i="82"/>
  <c r="U126" i="82"/>
  <c r="V126" i="82"/>
  <c r="D127" i="82"/>
  <c r="E127" i="82"/>
  <c r="F127" i="82"/>
  <c r="G127" i="82"/>
  <c r="H127" i="82"/>
  <c r="I127" i="82"/>
  <c r="J127" i="82"/>
  <c r="K127" i="82"/>
  <c r="L127" i="82"/>
  <c r="M127" i="82"/>
  <c r="N127" i="82"/>
  <c r="O127" i="82"/>
  <c r="P127" i="82"/>
  <c r="Q127" i="82"/>
  <c r="R127" i="82"/>
  <c r="S127" i="82"/>
  <c r="T127" i="82"/>
  <c r="U127" i="82"/>
  <c r="V127" i="82"/>
  <c r="D128" i="82"/>
  <c r="E128" i="82"/>
  <c r="F128" i="82"/>
  <c r="G128" i="82"/>
  <c r="H128" i="82"/>
  <c r="I128" i="82"/>
  <c r="J128" i="82"/>
  <c r="K128" i="82"/>
  <c r="L128" i="82"/>
  <c r="M128" i="82"/>
  <c r="N128" i="82"/>
  <c r="O128" i="82"/>
  <c r="P128" i="82"/>
  <c r="Q128" i="82"/>
  <c r="R128" i="82"/>
  <c r="S128" i="82"/>
  <c r="T128" i="82"/>
  <c r="U128" i="82"/>
  <c r="V128" i="82"/>
  <c r="D129" i="82"/>
  <c r="E129" i="82"/>
  <c r="F129" i="82"/>
  <c r="G129" i="82"/>
  <c r="H129" i="82"/>
  <c r="I129" i="82"/>
  <c r="J129" i="82"/>
  <c r="K129" i="82"/>
  <c r="L129" i="82"/>
  <c r="M129" i="82"/>
  <c r="N129" i="82"/>
  <c r="O129" i="82"/>
  <c r="P129" i="82"/>
  <c r="Q129" i="82"/>
  <c r="R129" i="82"/>
  <c r="S129" i="82"/>
  <c r="T129" i="82"/>
  <c r="U129" i="82"/>
  <c r="V129" i="82"/>
  <c r="D130" i="82"/>
  <c r="E130" i="82"/>
  <c r="F130" i="82"/>
  <c r="G130" i="82"/>
  <c r="H130" i="82"/>
  <c r="I130" i="82"/>
  <c r="J130" i="82"/>
  <c r="K130" i="82"/>
  <c r="L130" i="82"/>
  <c r="M130" i="82"/>
  <c r="N130" i="82"/>
  <c r="O130" i="82"/>
  <c r="P130" i="82"/>
  <c r="Q130" i="82"/>
  <c r="R130" i="82"/>
  <c r="S130" i="82"/>
  <c r="T130" i="82"/>
  <c r="U130" i="82"/>
  <c r="V130" i="82"/>
  <c r="D131" i="82"/>
  <c r="E131" i="82"/>
  <c r="F131" i="82"/>
  <c r="G131" i="82"/>
  <c r="H131" i="82"/>
  <c r="I131" i="82"/>
  <c r="J131" i="82"/>
  <c r="K131" i="82"/>
  <c r="L131" i="82"/>
  <c r="M131" i="82"/>
  <c r="N131" i="82"/>
  <c r="O131" i="82"/>
  <c r="P131" i="82"/>
  <c r="Q131" i="82"/>
  <c r="R131" i="82"/>
  <c r="S131" i="82"/>
  <c r="T131" i="82"/>
  <c r="U131" i="82"/>
  <c r="V131" i="82"/>
  <c r="D132" i="82"/>
  <c r="E132" i="82"/>
  <c r="F132" i="82"/>
  <c r="G132" i="82"/>
  <c r="H132" i="82"/>
  <c r="I132" i="82"/>
  <c r="J132" i="82"/>
  <c r="K132" i="82"/>
  <c r="L132" i="82"/>
  <c r="M132" i="82"/>
  <c r="N132" i="82"/>
  <c r="O132" i="82"/>
  <c r="P132" i="82"/>
  <c r="Q132" i="82"/>
  <c r="R132" i="82"/>
  <c r="S132" i="82"/>
  <c r="T132" i="82"/>
  <c r="U132" i="82"/>
  <c r="V132" i="82"/>
  <c r="D133" i="82"/>
  <c r="E133" i="82"/>
  <c r="F133" i="82"/>
  <c r="G133" i="82"/>
  <c r="H133" i="82"/>
  <c r="I133" i="82"/>
  <c r="J133" i="82"/>
  <c r="K133" i="82"/>
  <c r="L133" i="82"/>
  <c r="M133" i="82"/>
  <c r="N133" i="82"/>
  <c r="O133" i="82"/>
  <c r="P133" i="82"/>
  <c r="Q133" i="82"/>
  <c r="R133" i="82"/>
  <c r="S133" i="82"/>
  <c r="T133" i="82"/>
  <c r="U133" i="82"/>
  <c r="V133" i="82"/>
  <c r="D134" i="82"/>
  <c r="E134" i="82"/>
  <c r="F134" i="82"/>
  <c r="G134" i="82"/>
  <c r="H134" i="82"/>
  <c r="I134" i="82"/>
  <c r="J134" i="82"/>
  <c r="K134" i="82"/>
  <c r="L134" i="82"/>
  <c r="M134" i="82"/>
  <c r="N134" i="82"/>
  <c r="O134" i="82"/>
  <c r="P134" i="82"/>
  <c r="Q134" i="82"/>
  <c r="R134" i="82"/>
  <c r="S134" i="82"/>
  <c r="T134" i="82"/>
  <c r="U134" i="82"/>
  <c r="V134" i="82"/>
  <c r="D135" i="82"/>
  <c r="E135" i="82"/>
  <c r="F135" i="82"/>
  <c r="G135" i="82"/>
  <c r="H135" i="82"/>
  <c r="I135" i="82"/>
  <c r="J135" i="82"/>
  <c r="K135" i="82"/>
  <c r="L135" i="82"/>
  <c r="M135" i="82"/>
  <c r="N135" i="82"/>
  <c r="O135" i="82"/>
  <c r="P135" i="82"/>
  <c r="Q135" i="82"/>
  <c r="R135" i="82"/>
  <c r="S135" i="82"/>
  <c r="T135" i="82"/>
  <c r="U135" i="82"/>
  <c r="V135" i="82"/>
  <c r="D136" i="82"/>
  <c r="E136" i="82"/>
  <c r="F136" i="82"/>
  <c r="G136" i="82"/>
  <c r="H136" i="82"/>
  <c r="I136" i="82"/>
  <c r="J136" i="82"/>
  <c r="K136" i="82"/>
  <c r="L136" i="82"/>
  <c r="M136" i="82"/>
  <c r="N136" i="82"/>
  <c r="O136" i="82"/>
  <c r="P136" i="82"/>
  <c r="Q136" i="82"/>
  <c r="R136" i="82"/>
  <c r="S136" i="82"/>
  <c r="T136" i="82"/>
  <c r="U136" i="82"/>
  <c r="V136" i="82"/>
  <c r="D137" i="82"/>
  <c r="E137" i="82"/>
  <c r="F137" i="82"/>
  <c r="G137" i="82"/>
  <c r="H137" i="82"/>
  <c r="I137" i="82"/>
  <c r="J137" i="82"/>
  <c r="K137" i="82"/>
  <c r="L137" i="82"/>
  <c r="M137" i="82"/>
  <c r="N137" i="82"/>
  <c r="O137" i="82"/>
  <c r="P137" i="82"/>
  <c r="Q137" i="82"/>
  <c r="R137" i="82"/>
  <c r="S137" i="82"/>
  <c r="T137" i="82"/>
  <c r="U137" i="82"/>
  <c r="V137" i="82"/>
  <c r="D138" i="82"/>
  <c r="E138" i="82"/>
  <c r="F138" i="82"/>
  <c r="G138" i="82"/>
  <c r="H138" i="82"/>
  <c r="I138" i="82"/>
  <c r="J138" i="82"/>
  <c r="K138" i="82"/>
  <c r="L138" i="82"/>
  <c r="M138" i="82"/>
  <c r="N138" i="82"/>
  <c r="O138" i="82"/>
  <c r="P138" i="82"/>
  <c r="Q138" i="82"/>
  <c r="R138" i="82"/>
  <c r="S138" i="82"/>
  <c r="T138" i="82"/>
  <c r="U138" i="82"/>
  <c r="V138" i="82"/>
  <c r="D139" i="82"/>
  <c r="E139" i="82"/>
  <c r="F139" i="82"/>
  <c r="G139" i="82"/>
  <c r="H139" i="82"/>
  <c r="I139" i="82"/>
  <c r="J139" i="82"/>
  <c r="K139" i="82"/>
  <c r="L139" i="82"/>
  <c r="M139" i="82"/>
  <c r="N139" i="82"/>
  <c r="O139" i="82"/>
  <c r="P139" i="82"/>
  <c r="Q139" i="82"/>
  <c r="R139" i="82"/>
  <c r="S139" i="82"/>
  <c r="T139" i="82"/>
  <c r="U139" i="82"/>
  <c r="V139" i="82"/>
  <c r="D140" i="82"/>
  <c r="E140" i="82"/>
  <c r="F140" i="82"/>
  <c r="G140" i="82"/>
  <c r="H140" i="82"/>
  <c r="I140" i="82"/>
  <c r="J140" i="82"/>
  <c r="K140" i="82"/>
  <c r="L140" i="82"/>
  <c r="M140" i="82"/>
  <c r="N140" i="82"/>
  <c r="O140" i="82"/>
  <c r="P140" i="82"/>
  <c r="Q140" i="82"/>
  <c r="R140" i="82"/>
  <c r="S140" i="82"/>
  <c r="T140" i="82"/>
  <c r="U140" i="82"/>
  <c r="V140" i="82"/>
  <c r="D141" i="82"/>
  <c r="E141" i="82"/>
  <c r="F141" i="82"/>
  <c r="G141" i="82"/>
  <c r="H141" i="82"/>
  <c r="I141" i="82"/>
  <c r="J141" i="82"/>
  <c r="K141" i="82"/>
  <c r="L141" i="82"/>
  <c r="M141" i="82"/>
  <c r="N141" i="82"/>
  <c r="O141" i="82"/>
  <c r="P141" i="82"/>
  <c r="Q141" i="82"/>
  <c r="R141" i="82"/>
  <c r="S141" i="82"/>
  <c r="T141" i="82"/>
  <c r="U141" i="82"/>
  <c r="V141" i="82"/>
  <c r="D142" i="82"/>
  <c r="E142" i="82"/>
  <c r="F142" i="82"/>
  <c r="G142" i="82"/>
  <c r="H142" i="82"/>
  <c r="I142" i="82"/>
  <c r="J142" i="82"/>
  <c r="K142" i="82"/>
  <c r="L142" i="82"/>
  <c r="M142" i="82"/>
  <c r="N142" i="82"/>
  <c r="O142" i="82"/>
  <c r="P142" i="82"/>
  <c r="Q142" i="82"/>
  <c r="R142" i="82"/>
  <c r="S142" i="82"/>
  <c r="T142" i="82"/>
  <c r="U142" i="82"/>
  <c r="V142" i="82"/>
  <c r="D143" i="82"/>
  <c r="E143" i="82"/>
  <c r="F143" i="82"/>
  <c r="G143" i="82"/>
  <c r="H143" i="82"/>
  <c r="I143" i="82"/>
  <c r="J143" i="82"/>
  <c r="K143" i="82"/>
  <c r="L143" i="82"/>
  <c r="M143" i="82"/>
  <c r="N143" i="82"/>
  <c r="O143" i="82"/>
  <c r="P143" i="82"/>
  <c r="Q143" i="82"/>
  <c r="R143" i="82"/>
  <c r="S143" i="82"/>
  <c r="T143" i="82"/>
  <c r="U143" i="82"/>
  <c r="V143" i="82"/>
  <c r="D144" i="82"/>
  <c r="E144" i="82"/>
  <c r="F144" i="82"/>
  <c r="G144" i="82"/>
  <c r="H144" i="82"/>
  <c r="I144" i="82"/>
  <c r="J144" i="82"/>
  <c r="K144" i="82"/>
  <c r="L144" i="82"/>
  <c r="M144" i="82"/>
  <c r="N144" i="82"/>
  <c r="O144" i="82"/>
  <c r="P144" i="82"/>
  <c r="Q144" i="82"/>
  <c r="R144" i="82"/>
  <c r="S144" i="82"/>
  <c r="T144" i="82"/>
  <c r="U144" i="82"/>
  <c r="V144" i="82"/>
  <c r="D145" i="82"/>
  <c r="E145" i="82"/>
  <c r="F145" i="82"/>
  <c r="G145" i="82"/>
  <c r="H145" i="82"/>
  <c r="I145" i="82"/>
  <c r="J145" i="82"/>
  <c r="K145" i="82"/>
  <c r="L145" i="82"/>
  <c r="M145" i="82"/>
  <c r="N145" i="82"/>
  <c r="O145" i="82"/>
  <c r="P145" i="82"/>
  <c r="Q145" i="82"/>
  <c r="R145" i="82"/>
  <c r="S145" i="82"/>
  <c r="T145" i="82"/>
  <c r="U145" i="82"/>
  <c r="V145" i="82"/>
  <c r="D146" i="82"/>
  <c r="E146" i="82"/>
  <c r="F146" i="82"/>
  <c r="G146" i="82"/>
  <c r="H146" i="82"/>
  <c r="I146" i="82"/>
  <c r="J146" i="82"/>
  <c r="K146" i="82"/>
  <c r="L146" i="82"/>
  <c r="M146" i="82"/>
  <c r="N146" i="82"/>
  <c r="O146" i="82"/>
  <c r="P146" i="82"/>
  <c r="Q146" i="82"/>
  <c r="R146" i="82"/>
  <c r="S146" i="82"/>
  <c r="T146" i="82"/>
  <c r="U146" i="82"/>
  <c r="V146" i="82"/>
  <c r="D147" i="82"/>
  <c r="E147" i="82"/>
  <c r="F147" i="82"/>
  <c r="G147" i="82"/>
  <c r="H147" i="82"/>
  <c r="I147" i="82"/>
  <c r="J147" i="82"/>
  <c r="K147" i="82"/>
  <c r="L147" i="82"/>
  <c r="M147" i="82"/>
  <c r="N147" i="82"/>
  <c r="O147" i="82"/>
  <c r="P147" i="82"/>
  <c r="Q147" i="82"/>
  <c r="R147" i="82"/>
  <c r="S147" i="82"/>
  <c r="T147" i="82"/>
  <c r="U147" i="82"/>
  <c r="V147" i="82"/>
  <c r="D148" i="82"/>
  <c r="E148" i="82"/>
  <c r="F148" i="82"/>
  <c r="G148" i="82"/>
  <c r="H148" i="82"/>
  <c r="I148" i="82"/>
  <c r="J148" i="82"/>
  <c r="K148" i="82"/>
  <c r="L148" i="82"/>
  <c r="M148" i="82"/>
  <c r="N148" i="82"/>
  <c r="O148" i="82"/>
  <c r="P148" i="82"/>
  <c r="Q148" i="82"/>
  <c r="R148" i="82"/>
  <c r="S148" i="82"/>
  <c r="T148" i="82"/>
  <c r="U148" i="82"/>
  <c r="V148" i="82"/>
  <c r="D149" i="82"/>
  <c r="E149" i="82"/>
  <c r="F149" i="82"/>
  <c r="G149" i="82"/>
  <c r="H149" i="82"/>
  <c r="I149" i="82"/>
  <c r="J149" i="82"/>
  <c r="K149" i="82"/>
  <c r="L149" i="82"/>
  <c r="M149" i="82"/>
  <c r="N149" i="82"/>
  <c r="O149" i="82"/>
  <c r="P149" i="82"/>
  <c r="Q149" i="82"/>
  <c r="R149" i="82"/>
  <c r="S149" i="82"/>
  <c r="T149" i="82"/>
  <c r="U149" i="82"/>
  <c r="V149" i="82"/>
  <c r="D150" i="82"/>
  <c r="E150" i="82"/>
  <c r="F150" i="82"/>
  <c r="G150" i="82"/>
  <c r="H150" i="82"/>
  <c r="I150" i="82"/>
  <c r="J150" i="82"/>
  <c r="K150" i="82"/>
  <c r="L150" i="82"/>
  <c r="M150" i="82"/>
  <c r="N150" i="82"/>
  <c r="O150" i="82"/>
  <c r="P150" i="82"/>
  <c r="Q150" i="82"/>
  <c r="R150" i="82"/>
  <c r="S150" i="82"/>
  <c r="T150" i="82"/>
  <c r="U150" i="82"/>
  <c r="V150" i="82"/>
  <c r="D151" i="82"/>
  <c r="E151" i="82"/>
  <c r="F151" i="82"/>
  <c r="G151" i="82"/>
  <c r="H151" i="82"/>
  <c r="I151" i="82"/>
  <c r="J151" i="82"/>
  <c r="K151" i="82"/>
  <c r="L151" i="82"/>
  <c r="M151" i="82"/>
  <c r="N151" i="82"/>
  <c r="O151" i="82"/>
  <c r="P151" i="82"/>
  <c r="Q151" i="82"/>
  <c r="R151" i="82"/>
  <c r="S151" i="82"/>
  <c r="T151" i="82"/>
  <c r="U151" i="82"/>
  <c r="V151" i="82"/>
  <c r="D152" i="82"/>
  <c r="E152" i="82"/>
  <c r="F152" i="82"/>
  <c r="G152" i="82"/>
  <c r="H152" i="82"/>
  <c r="I152" i="82"/>
  <c r="J152" i="82"/>
  <c r="K152" i="82"/>
  <c r="L152" i="82"/>
  <c r="M152" i="82"/>
  <c r="N152" i="82"/>
  <c r="O152" i="82"/>
  <c r="P152" i="82"/>
  <c r="Q152" i="82"/>
  <c r="R152" i="82"/>
  <c r="S152" i="82"/>
  <c r="T152" i="82"/>
  <c r="U152" i="82"/>
  <c r="V152" i="82"/>
  <c r="D153" i="82"/>
  <c r="E153" i="82"/>
  <c r="F153" i="82"/>
  <c r="G153" i="82"/>
  <c r="H153" i="82"/>
  <c r="I153" i="82"/>
  <c r="J153" i="82"/>
  <c r="K153" i="82"/>
  <c r="L153" i="82"/>
  <c r="M153" i="82"/>
  <c r="N153" i="82"/>
  <c r="O153" i="82"/>
  <c r="P153" i="82"/>
  <c r="Q153" i="82"/>
  <c r="R153" i="82"/>
  <c r="S153" i="82"/>
  <c r="T153" i="82"/>
  <c r="U153" i="82"/>
  <c r="V153" i="82"/>
  <c r="D154" i="82"/>
  <c r="E154" i="82"/>
  <c r="F154" i="82"/>
  <c r="G154" i="82"/>
  <c r="H154" i="82"/>
  <c r="I154" i="82"/>
  <c r="J154" i="82"/>
  <c r="K154" i="82"/>
  <c r="L154" i="82"/>
  <c r="M154" i="82"/>
  <c r="N154" i="82"/>
  <c r="O154" i="82"/>
  <c r="P154" i="82"/>
  <c r="Q154" i="82"/>
  <c r="R154" i="82"/>
  <c r="S154" i="82"/>
  <c r="T154" i="82"/>
  <c r="U154" i="82"/>
  <c r="V154" i="82"/>
  <c r="D155" i="82"/>
  <c r="E155" i="82"/>
  <c r="F155" i="82"/>
  <c r="G155" i="82"/>
  <c r="H155" i="82"/>
  <c r="I155" i="82"/>
  <c r="J155" i="82"/>
  <c r="K155" i="82"/>
  <c r="L155" i="82"/>
  <c r="M155" i="82"/>
  <c r="N155" i="82"/>
  <c r="O155" i="82"/>
  <c r="P155" i="82"/>
  <c r="Q155" i="82"/>
  <c r="R155" i="82"/>
  <c r="S155" i="82"/>
  <c r="T155" i="82"/>
  <c r="U155" i="82"/>
  <c r="V155" i="82"/>
  <c r="D156" i="82"/>
  <c r="E156" i="82"/>
  <c r="F156" i="82"/>
  <c r="G156" i="82"/>
  <c r="H156" i="82"/>
  <c r="I156" i="82"/>
  <c r="J156" i="82"/>
  <c r="K156" i="82"/>
  <c r="L156" i="82"/>
  <c r="M156" i="82"/>
  <c r="N156" i="82"/>
  <c r="O156" i="82"/>
  <c r="P156" i="82"/>
  <c r="Q156" i="82"/>
  <c r="R156" i="82"/>
  <c r="S156" i="82"/>
  <c r="T156" i="82"/>
  <c r="U156" i="82"/>
  <c r="V156" i="82"/>
  <c r="D157" i="82"/>
  <c r="E157" i="82"/>
  <c r="F157" i="82"/>
  <c r="G157" i="82"/>
  <c r="H157" i="82"/>
  <c r="I157" i="82"/>
  <c r="J157" i="82"/>
  <c r="K157" i="82"/>
  <c r="L157" i="82"/>
  <c r="M157" i="82"/>
  <c r="N157" i="82"/>
  <c r="O157" i="82"/>
  <c r="P157" i="82"/>
  <c r="Q157" i="82"/>
  <c r="R157" i="82"/>
  <c r="S157" i="82"/>
  <c r="T157" i="82"/>
  <c r="U157" i="82"/>
  <c r="V157" i="82"/>
  <c r="D158" i="82"/>
  <c r="E158" i="82"/>
  <c r="F158" i="82"/>
  <c r="G158" i="82"/>
  <c r="H158" i="82"/>
  <c r="I158" i="82"/>
  <c r="J158" i="82"/>
  <c r="K158" i="82"/>
  <c r="L158" i="82"/>
  <c r="M158" i="82"/>
  <c r="N158" i="82"/>
  <c r="O158" i="82"/>
  <c r="P158" i="82"/>
  <c r="Q158" i="82"/>
  <c r="R158" i="82"/>
  <c r="S158" i="82"/>
  <c r="T158" i="82"/>
  <c r="U158" i="82"/>
  <c r="V158" i="82"/>
  <c r="D159" i="82"/>
  <c r="E159" i="82"/>
  <c r="F159" i="82"/>
  <c r="G159" i="82"/>
  <c r="H159" i="82"/>
  <c r="I159" i="82"/>
  <c r="J159" i="82"/>
  <c r="K159" i="82"/>
  <c r="L159" i="82"/>
  <c r="M159" i="82"/>
  <c r="N159" i="82"/>
  <c r="O159" i="82"/>
  <c r="P159" i="82"/>
  <c r="Q159" i="82"/>
  <c r="R159" i="82"/>
  <c r="S159" i="82"/>
  <c r="T159" i="82"/>
  <c r="U159" i="82"/>
  <c r="V159" i="82"/>
  <c r="D160" i="82"/>
  <c r="E160" i="82"/>
  <c r="F160" i="82"/>
  <c r="G160" i="82"/>
  <c r="H160" i="82"/>
  <c r="I160" i="82"/>
  <c r="J160" i="82"/>
  <c r="K160" i="82"/>
  <c r="L160" i="82"/>
  <c r="M160" i="82"/>
  <c r="N160" i="82"/>
  <c r="O160" i="82"/>
  <c r="P160" i="82"/>
  <c r="Q160" i="82"/>
  <c r="R160" i="82"/>
  <c r="S160" i="82"/>
  <c r="T160" i="82"/>
  <c r="U160" i="82"/>
  <c r="V160" i="82"/>
  <c r="D161" i="82"/>
  <c r="E161" i="82"/>
  <c r="F161" i="82"/>
  <c r="G161" i="82"/>
  <c r="H161" i="82"/>
  <c r="I161" i="82"/>
  <c r="J161" i="82"/>
  <c r="K161" i="82"/>
  <c r="L161" i="82"/>
  <c r="M161" i="82"/>
  <c r="N161" i="82"/>
  <c r="O161" i="82"/>
  <c r="P161" i="82"/>
  <c r="Q161" i="82"/>
  <c r="R161" i="82"/>
  <c r="S161" i="82"/>
  <c r="T161" i="82"/>
  <c r="U161" i="82"/>
  <c r="V161" i="82"/>
  <c r="D162" i="82"/>
  <c r="E162" i="82"/>
  <c r="F162" i="82"/>
  <c r="G162" i="82"/>
  <c r="H162" i="82"/>
  <c r="I162" i="82"/>
  <c r="J162" i="82"/>
  <c r="K162" i="82"/>
  <c r="L162" i="82"/>
  <c r="M162" i="82"/>
  <c r="N162" i="82"/>
  <c r="O162" i="82"/>
  <c r="P162" i="82"/>
  <c r="Q162" i="82"/>
  <c r="R162" i="82"/>
  <c r="S162" i="82"/>
  <c r="T162" i="82"/>
  <c r="U162" i="82"/>
  <c r="V162" i="82"/>
  <c r="D163" i="82"/>
  <c r="E163" i="82"/>
  <c r="F163" i="82"/>
  <c r="G163" i="82"/>
  <c r="H163" i="82"/>
  <c r="I163" i="82"/>
  <c r="J163" i="82"/>
  <c r="K163" i="82"/>
  <c r="L163" i="82"/>
  <c r="M163" i="82"/>
  <c r="N163" i="82"/>
  <c r="O163" i="82"/>
  <c r="P163" i="82"/>
  <c r="Q163" i="82"/>
  <c r="R163" i="82"/>
  <c r="S163" i="82"/>
  <c r="T163" i="82"/>
  <c r="U163" i="82"/>
  <c r="V163" i="82"/>
  <c r="D164" i="82"/>
  <c r="E164" i="82"/>
  <c r="F164" i="82"/>
  <c r="G164" i="82"/>
  <c r="H164" i="82"/>
  <c r="I164" i="82"/>
  <c r="J164" i="82"/>
  <c r="K164" i="82"/>
  <c r="L164" i="82"/>
  <c r="M164" i="82"/>
  <c r="N164" i="82"/>
  <c r="O164" i="82"/>
  <c r="P164" i="82"/>
  <c r="Q164" i="82"/>
  <c r="R164" i="82"/>
  <c r="S164" i="82"/>
  <c r="T164" i="82"/>
  <c r="U164" i="82"/>
  <c r="V164" i="82"/>
  <c r="D165" i="82"/>
  <c r="E165" i="82"/>
  <c r="F165" i="82"/>
  <c r="G165" i="82"/>
  <c r="H165" i="82"/>
  <c r="I165" i="82"/>
  <c r="J165" i="82"/>
  <c r="K165" i="82"/>
  <c r="L165" i="82"/>
  <c r="M165" i="82"/>
  <c r="N165" i="82"/>
  <c r="O165" i="82"/>
  <c r="P165" i="82"/>
  <c r="Q165" i="82"/>
  <c r="R165" i="82"/>
  <c r="S165" i="82"/>
  <c r="T165" i="82"/>
  <c r="U165" i="82"/>
  <c r="V165" i="82"/>
  <c r="D166" i="82"/>
  <c r="E166" i="82"/>
  <c r="F166" i="82"/>
  <c r="G166" i="82"/>
  <c r="H166" i="82"/>
  <c r="I166" i="82"/>
  <c r="J166" i="82"/>
  <c r="K166" i="82"/>
  <c r="L166" i="82"/>
  <c r="M166" i="82"/>
  <c r="N166" i="82"/>
  <c r="O166" i="82"/>
  <c r="P166" i="82"/>
  <c r="Q166" i="82"/>
  <c r="R166" i="82"/>
  <c r="S166" i="82"/>
  <c r="T166" i="82"/>
  <c r="U166" i="82"/>
  <c r="V166" i="82"/>
  <c r="D167" i="82"/>
  <c r="E167" i="82"/>
  <c r="F167" i="82"/>
  <c r="G167" i="82"/>
  <c r="H167" i="82"/>
  <c r="I167" i="82"/>
  <c r="J167" i="82"/>
  <c r="K167" i="82"/>
  <c r="L167" i="82"/>
  <c r="M167" i="82"/>
  <c r="N167" i="82"/>
  <c r="O167" i="82"/>
  <c r="P167" i="82"/>
  <c r="Q167" i="82"/>
  <c r="R167" i="82"/>
  <c r="S167" i="82"/>
  <c r="T167" i="82"/>
  <c r="U167" i="82"/>
  <c r="V167" i="82"/>
  <c r="D168" i="82"/>
  <c r="E168" i="82"/>
  <c r="F168" i="82"/>
  <c r="G168" i="82"/>
  <c r="H168" i="82"/>
  <c r="I168" i="82"/>
  <c r="J168" i="82"/>
  <c r="K168" i="82"/>
  <c r="L168" i="82"/>
  <c r="M168" i="82"/>
  <c r="N168" i="82"/>
  <c r="O168" i="82"/>
  <c r="P168" i="82"/>
  <c r="Q168" i="82"/>
  <c r="R168" i="82"/>
  <c r="S168" i="82"/>
  <c r="T168" i="82"/>
  <c r="U168" i="82"/>
  <c r="V168" i="82"/>
  <c r="D169" i="82"/>
  <c r="E169" i="82"/>
  <c r="F169" i="82"/>
  <c r="G169" i="82"/>
  <c r="H169" i="82"/>
  <c r="I169" i="82"/>
  <c r="J169" i="82"/>
  <c r="K169" i="82"/>
  <c r="L169" i="82"/>
  <c r="M169" i="82"/>
  <c r="N169" i="82"/>
  <c r="O169" i="82"/>
  <c r="P169" i="82"/>
  <c r="Q169" i="82"/>
  <c r="R169" i="82"/>
  <c r="S169" i="82"/>
  <c r="T169" i="82"/>
  <c r="U169" i="82"/>
  <c r="V169" i="82"/>
  <c r="D170" i="82"/>
  <c r="E170" i="82"/>
  <c r="F170" i="82"/>
  <c r="G170" i="82"/>
  <c r="H170" i="82"/>
  <c r="I170" i="82"/>
  <c r="J170" i="82"/>
  <c r="K170" i="82"/>
  <c r="L170" i="82"/>
  <c r="M170" i="82"/>
  <c r="N170" i="82"/>
  <c r="O170" i="82"/>
  <c r="P170" i="82"/>
  <c r="Q170" i="82"/>
  <c r="R170" i="82"/>
  <c r="S170" i="82"/>
  <c r="T170" i="82"/>
  <c r="U170" i="82"/>
  <c r="V170" i="82"/>
  <c r="D171" i="82"/>
  <c r="E171" i="82"/>
  <c r="F171" i="82"/>
  <c r="G171" i="82"/>
  <c r="H171" i="82"/>
  <c r="I171" i="82"/>
  <c r="J171" i="82"/>
  <c r="K171" i="82"/>
  <c r="L171" i="82"/>
  <c r="M171" i="82"/>
  <c r="N171" i="82"/>
  <c r="O171" i="82"/>
  <c r="P171" i="82"/>
  <c r="Q171" i="82"/>
  <c r="R171" i="82"/>
  <c r="S171" i="82"/>
  <c r="T171" i="82"/>
  <c r="U171" i="82"/>
  <c r="V171" i="82"/>
  <c r="D172" i="82"/>
  <c r="E172" i="82"/>
  <c r="F172" i="82"/>
  <c r="G172" i="82"/>
  <c r="H172" i="82"/>
  <c r="I172" i="82"/>
  <c r="J172" i="82"/>
  <c r="K172" i="82"/>
  <c r="L172" i="82"/>
  <c r="M172" i="82"/>
  <c r="N172" i="82"/>
  <c r="O172" i="82"/>
  <c r="P172" i="82"/>
  <c r="Q172" i="82"/>
  <c r="R172" i="82"/>
  <c r="S172" i="82"/>
  <c r="T172" i="82"/>
  <c r="U172" i="82"/>
  <c r="V172" i="82"/>
  <c r="AA25" i="82"/>
  <c r="AA26" i="82"/>
  <c r="AA27" i="82"/>
  <c r="AA28" i="82"/>
  <c r="AA29" i="82"/>
  <c r="AA30" i="82"/>
  <c r="AA31" i="82"/>
  <c r="AA32" i="82"/>
  <c r="AA33" i="82"/>
  <c r="AA34" i="82"/>
  <c r="AA35" i="82"/>
  <c r="AA36" i="82"/>
  <c r="AA37" i="82"/>
  <c r="AA38" i="82"/>
  <c r="AA39" i="82"/>
  <c r="AA40" i="82"/>
  <c r="AA41" i="82"/>
  <c r="AA42" i="82"/>
  <c r="AA43" i="82"/>
  <c r="AA44" i="82"/>
  <c r="AA45" i="82"/>
  <c r="AA46" i="82"/>
  <c r="AA47" i="82"/>
  <c r="AA48" i="82"/>
  <c r="AA49" i="82"/>
  <c r="AA50" i="82"/>
  <c r="AA51" i="82"/>
  <c r="AA52" i="82"/>
  <c r="AA53" i="82"/>
  <c r="AA54" i="82"/>
  <c r="AA55" i="82"/>
  <c r="AA56" i="82"/>
  <c r="AA57" i="82"/>
  <c r="AA58" i="82"/>
  <c r="AA59" i="82"/>
  <c r="AA60" i="82"/>
  <c r="AA61" i="82"/>
  <c r="AA62" i="82"/>
  <c r="AA63" i="82"/>
  <c r="AA64" i="82"/>
  <c r="AA65" i="82"/>
  <c r="AA66" i="82"/>
  <c r="AA67" i="82"/>
  <c r="AA68" i="82"/>
  <c r="AA69" i="82"/>
  <c r="AA70" i="82"/>
  <c r="AA71" i="82"/>
  <c r="AA72" i="82"/>
  <c r="AA73" i="82"/>
  <c r="AA74" i="82"/>
  <c r="AA75" i="82"/>
  <c r="AA76" i="82"/>
  <c r="AA77" i="82"/>
  <c r="AA78" i="82"/>
  <c r="AA79" i="82"/>
  <c r="AA80" i="82"/>
  <c r="AA81" i="82"/>
  <c r="AA82" i="82"/>
  <c r="AA83" i="82"/>
  <c r="AA84" i="82"/>
  <c r="AA85" i="82"/>
  <c r="AA86" i="82"/>
  <c r="AA87" i="82"/>
  <c r="AA88" i="82"/>
  <c r="AA89" i="82"/>
  <c r="AA90" i="82"/>
  <c r="AA91" i="82"/>
  <c r="AA92" i="82"/>
  <c r="AA93" i="82"/>
  <c r="AA94" i="82"/>
  <c r="AA95" i="82"/>
  <c r="AA96" i="82"/>
  <c r="AA97" i="82"/>
  <c r="AA98" i="82"/>
  <c r="AA99" i="82"/>
  <c r="AA102" i="82"/>
  <c r="AA103" i="82"/>
  <c r="AA104" i="82"/>
  <c r="AA105" i="82"/>
  <c r="AA106" i="82"/>
  <c r="AA107" i="82"/>
  <c r="AA4" i="82"/>
  <c r="AA5" i="82"/>
  <c r="AA6" i="82"/>
  <c r="AA7" i="82"/>
  <c r="AA8" i="82"/>
  <c r="AA9" i="82"/>
  <c r="AA10" i="82"/>
  <c r="AA11" i="82"/>
  <c r="AA12" i="82"/>
  <c r="AA13" i="82"/>
  <c r="AA14" i="82"/>
  <c r="AA15" i="82"/>
  <c r="AA16" i="82"/>
  <c r="AA17" i="82"/>
  <c r="AA18" i="82"/>
  <c r="AA19" i="82"/>
  <c r="AA20" i="82"/>
  <c r="AA21" i="82"/>
  <c r="AA22" i="82"/>
  <c r="AA23" i="82"/>
  <c r="AA24" i="82"/>
  <c r="W13" i="82"/>
  <c r="X13" i="82"/>
  <c r="Y13" i="82"/>
  <c r="Z13" i="82"/>
  <c r="W14" i="82"/>
  <c r="X14" i="82"/>
  <c r="Y14" i="82"/>
  <c r="Z14" i="82"/>
  <c r="W15" i="82"/>
  <c r="X15" i="82"/>
  <c r="Y15" i="82"/>
  <c r="Z15" i="82"/>
  <c r="W16" i="82"/>
  <c r="X16" i="82"/>
  <c r="Y16" i="82"/>
  <c r="Z16" i="82"/>
  <c r="W17" i="82"/>
  <c r="X17" i="82"/>
  <c r="Y17" i="82"/>
  <c r="Z17" i="82"/>
  <c r="W18" i="82"/>
  <c r="X18" i="82"/>
  <c r="Y18" i="82"/>
  <c r="Z18" i="82"/>
  <c r="W19" i="82"/>
  <c r="X19" i="82"/>
  <c r="Y19" i="82"/>
  <c r="Z19" i="82"/>
  <c r="W30" i="82"/>
  <c r="X30" i="82"/>
  <c r="Y30" i="82"/>
  <c r="Z30" i="82"/>
  <c r="W31" i="82"/>
  <c r="X31" i="82"/>
  <c r="Y31" i="82"/>
  <c r="Z31" i="82"/>
  <c r="W32" i="82"/>
  <c r="X32" i="82"/>
  <c r="Y32" i="82"/>
  <c r="Z32" i="82"/>
  <c r="W33" i="82"/>
  <c r="X33" i="82"/>
  <c r="Y33" i="82"/>
  <c r="Z33" i="82"/>
  <c r="W34" i="82"/>
  <c r="X34" i="82"/>
  <c r="Y34" i="82"/>
  <c r="Z34" i="82"/>
  <c r="W35" i="82"/>
  <c r="X35" i="82"/>
  <c r="Y35" i="82"/>
  <c r="Z35" i="82"/>
  <c r="W36" i="82"/>
  <c r="X36" i="82"/>
  <c r="Y36" i="82"/>
  <c r="Z36" i="82"/>
  <c r="W47" i="82"/>
  <c r="X47" i="82"/>
  <c r="Y47" i="82"/>
  <c r="Z47" i="82"/>
  <c r="W48" i="82"/>
  <c r="X48" i="82"/>
  <c r="Y48" i="82"/>
  <c r="Z48" i="82"/>
  <c r="W49" i="82"/>
  <c r="X49" i="82"/>
  <c r="Y49" i="82"/>
  <c r="Z49" i="82"/>
  <c r="W50" i="82"/>
  <c r="X50" i="82"/>
  <c r="Y50" i="82"/>
  <c r="Z50" i="82"/>
  <c r="W51" i="82"/>
  <c r="X51" i="82"/>
  <c r="Y51" i="82"/>
  <c r="Z51" i="82"/>
  <c r="W52" i="82"/>
  <c r="X52" i="82"/>
  <c r="Y52" i="82"/>
  <c r="Z52" i="82"/>
  <c r="W53" i="82"/>
  <c r="X53" i="82"/>
  <c r="Y53" i="82"/>
  <c r="Z53" i="82"/>
  <c r="W64" i="82"/>
  <c r="X64" i="82"/>
  <c r="Y64" i="82"/>
  <c r="Z64" i="82"/>
  <c r="W65" i="82"/>
  <c r="X65" i="82"/>
  <c r="Y65" i="82"/>
  <c r="Z65" i="82"/>
  <c r="W66" i="82"/>
  <c r="X66" i="82"/>
  <c r="Y66" i="82"/>
  <c r="Z66" i="82"/>
  <c r="W67" i="82"/>
  <c r="X67" i="82"/>
  <c r="Y67" i="82"/>
  <c r="Z67" i="82"/>
  <c r="W68" i="82"/>
  <c r="X68" i="82"/>
  <c r="Y68" i="82"/>
  <c r="Z68" i="82"/>
  <c r="W69" i="82"/>
  <c r="X69" i="82"/>
  <c r="Y69" i="82"/>
  <c r="Z69" i="82"/>
  <c r="W70" i="82"/>
  <c r="X70" i="82"/>
  <c r="Y70" i="82"/>
  <c r="Z70" i="82"/>
  <c r="W81" i="82"/>
  <c r="X81" i="82"/>
  <c r="Y81" i="82"/>
  <c r="Z81" i="82"/>
  <c r="W82" i="82"/>
  <c r="X82" i="82"/>
  <c r="Y82" i="82"/>
  <c r="Z82" i="82"/>
  <c r="W83" i="82"/>
  <c r="X83" i="82"/>
  <c r="Y83" i="82"/>
  <c r="Z83" i="82"/>
  <c r="W84" i="82"/>
  <c r="X84" i="82"/>
  <c r="Y84" i="82"/>
  <c r="Z84" i="82"/>
  <c r="W85" i="82"/>
  <c r="X85" i="82"/>
  <c r="Y85" i="82"/>
  <c r="Z85" i="82"/>
  <c r="W86" i="82"/>
  <c r="X86" i="82"/>
  <c r="Y86" i="82"/>
  <c r="Z86" i="82"/>
  <c r="W87" i="82"/>
  <c r="X87" i="82"/>
  <c r="Y87" i="82"/>
  <c r="Z87" i="82"/>
  <c r="W98" i="82"/>
  <c r="X98" i="82"/>
  <c r="Y98" i="82"/>
  <c r="Z98" i="82"/>
  <c r="W99" i="82"/>
  <c r="X99" i="82"/>
  <c r="Y99" i="82"/>
  <c r="Z99" i="82"/>
  <c r="W100" i="82"/>
  <c r="X100" i="82"/>
  <c r="Y100" i="82"/>
  <c r="Z100" i="82"/>
  <c r="W101" i="82"/>
  <c r="X101" i="82"/>
  <c r="Y101" i="82"/>
  <c r="Z101" i="82"/>
  <c r="W102" i="82"/>
  <c r="X102" i="82"/>
  <c r="Y102" i="82"/>
  <c r="Z102" i="82"/>
  <c r="W103" i="82"/>
  <c r="X103" i="82"/>
  <c r="Y103" i="82"/>
  <c r="Z103" i="82"/>
  <c r="W104" i="82"/>
  <c r="X104" i="82"/>
  <c r="Y104" i="82"/>
  <c r="Z104" i="82"/>
  <c r="W115" i="82"/>
  <c r="X115" i="82"/>
  <c r="Y115" i="82"/>
  <c r="Z115" i="82"/>
  <c r="W116" i="82"/>
  <c r="X116" i="82"/>
  <c r="Y116" i="82"/>
  <c r="Z116" i="82"/>
  <c r="W117" i="82"/>
  <c r="X117" i="82"/>
  <c r="Y117" i="82"/>
  <c r="Z117" i="82"/>
  <c r="W118" i="82"/>
  <c r="X118" i="82"/>
  <c r="Y118" i="82"/>
  <c r="Z118" i="82"/>
  <c r="W119" i="82"/>
  <c r="X119" i="82"/>
  <c r="Y119" i="82"/>
  <c r="Z119" i="82"/>
  <c r="W120" i="82"/>
  <c r="X120" i="82"/>
  <c r="Y120" i="82"/>
  <c r="Z120" i="82"/>
  <c r="W121" i="82"/>
  <c r="X121" i="82"/>
  <c r="Y121" i="82"/>
  <c r="Z121" i="82"/>
  <c r="W132" i="82"/>
  <c r="X132" i="82"/>
  <c r="Y132" i="82"/>
  <c r="Z132" i="82"/>
  <c r="W133" i="82"/>
  <c r="X133" i="82"/>
  <c r="Y133" i="82"/>
  <c r="Z133" i="82"/>
  <c r="W134" i="82"/>
  <c r="X134" i="82"/>
  <c r="Y134" i="82"/>
  <c r="Z134" i="82"/>
  <c r="W135" i="82"/>
  <c r="X135" i="82"/>
  <c r="Y135" i="82"/>
  <c r="Z135" i="82"/>
  <c r="W136" i="82"/>
  <c r="X136" i="82"/>
  <c r="Y136" i="82"/>
  <c r="Z136" i="82"/>
  <c r="W137" i="82"/>
  <c r="X137" i="82"/>
  <c r="Y137" i="82"/>
  <c r="Z137" i="82"/>
  <c r="W138" i="82"/>
  <c r="X138" i="82"/>
  <c r="Y138" i="82"/>
  <c r="Z138" i="82"/>
  <c r="W149" i="82"/>
  <c r="X149" i="82"/>
  <c r="Y149" i="82"/>
  <c r="Z149" i="82"/>
  <c r="W150" i="82"/>
  <c r="X150" i="82"/>
  <c r="Y150" i="82"/>
  <c r="Z150" i="82"/>
  <c r="W151" i="82"/>
  <c r="X151" i="82"/>
  <c r="Y151" i="82"/>
  <c r="Z151" i="82"/>
  <c r="W152" i="82"/>
  <c r="X152" i="82"/>
  <c r="Y152" i="82"/>
  <c r="Z152" i="82"/>
  <c r="W153" i="82"/>
  <c r="X153" i="82"/>
  <c r="Y153" i="82"/>
  <c r="Z153" i="82"/>
  <c r="W154" i="82"/>
  <c r="X154" i="82"/>
  <c r="Y154" i="82"/>
  <c r="Z154" i="82"/>
  <c r="W155" i="82"/>
  <c r="X155" i="82"/>
  <c r="Y155" i="82"/>
  <c r="Z155" i="82"/>
  <c r="W166" i="82"/>
  <c r="X166" i="82"/>
  <c r="Y166" i="82"/>
  <c r="Z166" i="82"/>
  <c r="W167" i="82"/>
  <c r="X167" i="82"/>
  <c r="Y167" i="82"/>
  <c r="Z167" i="82"/>
  <c r="W168" i="82"/>
  <c r="X168" i="82"/>
  <c r="Y168" i="82"/>
  <c r="Z168" i="82"/>
  <c r="W169" i="82"/>
  <c r="X169" i="82"/>
  <c r="Y169" i="82"/>
  <c r="Z169" i="82"/>
  <c r="W170" i="82"/>
  <c r="X170" i="82"/>
  <c r="Y170" i="82"/>
  <c r="Z170" i="82"/>
  <c r="W171" i="82"/>
  <c r="X171" i="82"/>
  <c r="Y171" i="82"/>
  <c r="Z171" i="82"/>
  <c r="W172" i="82"/>
  <c r="X172" i="82"/>
  <c r="Y172" i="82"/>
  <c r="Z172" i="82"/>
  <c r="K10416" i="80"/>
  <c r="K10417" i="80"/>
  <c r="K10418" i="80"/>
  <c r="K10419" i="80"/>
  <c r="K10420" i="80"/>
  <c r="K10421" i="80"/>
  <c r="K10422" i="80"/>
  <c r="K10423" i="80"/>
  <c r="K10424" i="80"/>
  <c r="K10425" i="80"/>
  <c r="K10426" i="80"/>
  <c r="K10427" i="80"/>
  <c r="K10428" i="80"/>
  <c r="K10429" i="80"/>
  <c r="K10430" i="80"/>
  <c r="K10431" i="80"/>
  <c r="K10432" i="80"/>
  <c r="K10433" i="80"/>
  <c r="K10415" i="80"/>
  <c r="U173" i="82" l="1"/>
  <c r="U177" i="82"/>
  <c r="U181" i="82"/>
  <c r="U185" i="82"/>
  <c r="U176" i="82"/>
  <c r="U180" i="82"/>
  <c r="U184" i="82"/>
  <c r="U175" i="82"/>
  <c r="U179" i="82"/>
  <c r="U183" i="82"/>
  <c r="U187" i="82"/>
  <c r="U178" i="82"/>
  <c r="U190" i="82"/>
  <c r="U194" i="82"/>
  <c r="U198" i="82"/>
  <c r="U174" i="82"/>
  <c r="U189" i="82"/>
  <c r="U193" i="82"/>
  <c r="U197" i="82"/>
  <c r="U186" i="82"/>
  <c r="U188" i="82"/>
  <c r="U192" i="82"/>
  <c r="U196" i="82"/>
  <c r="U201" i="82"/>
  <c r="U205" i="82"/>
  <c r="U209" i="82"/>
  <c r="U213" i="82"/>
  <c r="U217" i="82"/>
  <c r="U221" i="82"/>
  <c r="U182" i="82"/>
  <c r="U200" i="82"/>
  <c r="U204" i="82"/>
  <c r="U208" i="82"/>
  <c r="U212" i="82"/>
  <c r="U216" i="82"/>
  <c r="U220" i="82"/>
  <c r="U195" i="82"/>
  <c r="U199" i="82"/>
  <c r="U203" i="82"/>
  <c r="U207" i="82"/>
  <c r="U211" i="82"/>
  <c r="U215" i="82"/>
  <c r="U219" i="82"/>
  <c r="U223" i="82"/>
  <c r="U214" i="82"/>
  <c r="U226" i="82"/>
  <c r="U230" i="82"/>
  <c r="U210" i="82"/>
  <c r="U225" i="82"/>
  <c r="U229" i="82"/>
  <c r="U206" i="82"/>
  <c r="U222" i="82"/>
  <c r="U228" i="82"/>
  <c r="U191" i="82"/>
  <c r="U202" i="82"/>
  <c r="U218" i="82"/>
  <c r="U224" i="82"/>
  <c r="U227" i="82"/>
  <c r="U231" i="82"/>
  <c r="U232" i="82"/>
  <c r="U235" i="82"/>
  <c r="U239" i="82"/>
  <c r="U243" i="82"/>
  <c r="U247" i="82"/>
  <c r="U251" i="82"/>
  <c r="U255" i="82"/>
  <c r="U259" i="82"/>
  <c r="U234" i="82"/>
  <c r="U238" i="82"/>
  <c r="U242" i="82"/>
  <c r="U246" i="82"/>
  <c r="U250" i="82"/>
  <c r="U254" i="82"/>
  <c r="U258" i="82"/>
  <c r="U233" i="82"/>
  <c r="U237" i="82"/>
  <c r="U241" i="82"/>
  <c r="U245" i="82"/>
  <c r="U249" i="82"/>
  <c r="U253" i="82"/>
  <c r="U257" i="82"/>
  <c r="U261" i="82"/>
  <c r="U236" i="82"/>
  <c r="U240" i="82"/>
  <c r="U244" i="82"/>
  <c r="U248" i="82"/>
  <c r="U263" i="82"/>
  <c r="U267" i="82"/>
  <c r="U271" i="82"/>
  <c r="U256" i="82"/>
  <c r="U265" i="82"/>
  <c r="U269" i="82"/>
  <c r="U260" i="82"/>
  <c r="U262" i="82"/>
  <c r="U266" i="82"/>
  <c r="U270" i="82"/>
  <c r="U274" i="82"/>
  <c r="U273" i="82"/>
  <c r="U252" i="82"/>
  <c r="U264" i="82"/>
  <c r="U268" i="82"/>
  <c r="U272" i="82"/>
  <c r="Q173" i="82"/>
  <c r="Q177" i="82"/>
  <c r="Q181" i="82"/>
  <c r="Q185" i="82"/>
  <c r="Q176" i="82"/>
  <c r="Q180" i="82"/>
  <c r="Q184" i="82"/>
  <c r="Q175" i="82"/>
  <c r="Q179" i="82"/>
  <c r="Q183" i="82"/>
  <c r="Q187" i="82"/>
  <c r="Q174" i="82"/>
  <c r="Q190" i="82"/>
  <c r="Q194" i="82"/>
  <c r="Q198" i="82"/>
  <c r="Q186" i="82"/>
  <c r="Q189" i="82"/>
  <c r="Q193" i="82"/>
  <c r="Q197" i="82"/>
  <c r="Q182" i="82"/>
  <c r="Q188" i="82"/>
  <c r="Q192" i="82"/>
  <c r="Q196" i="82"/>
  <c r="Q201" i="82"/>
  <c r="Q205" i="82"/>
  <c r="Q209" i="82"/>
  <c r="Q213" i="82"/>
  <c r="Q217" i="82"/>
  <c r="Q221" i="82"/>
  <c r="Q195" i="82"/>
  <c r="Q200" i="82"/>
  <c r="Q204" i="82"/>
  <c r="Q208" i="82"/>
  <c r="Q212" i="82"/>
  <c r="Q216" i="82"/>
  <c r="Q220" i="82"/>
  <c r="Q191" i="82"/>
  <c r="Q199" i="82"/>
  <c r="Q203" i="82"/>
  <c r="Q207" i="82"/>
  <c r="Q211" i="82"/>
  <c r="Q215" i="82"/>
  <c r="Q219" i="82"/>
  <c r="Q223" i="82"/>
  <c r="Q210" i="82"/>
  <c r="Q226" i="82"/>
  <c r="Q230" i="82"/>
  <c r="Q206" i="82"/>
  <c r="Q222" i="82"/>
  <c r="Q224" i="82"/>
  <c r="Q225" i="82"/>
  <c r="Q229" i="82"/>
  <c r="Q178" i="82"/>
  <c r="Q202" i="82"/>
  <c r="Q218" i="82"/>
  <c r="Q228" i="82"/>
  <c r="Q214" i="82"/>
  <c r="Q227" i="82"/>
  <c r="Q231" i="82"/>
  <c r="Q235" i="82"/>
  <c r="Q239" i="82"/>
  <c r="Q243" i="82"/>
  <c r="Q247" i="82"/>
  <c r="Q251" i="82"/>
  <c r="Q255" i="82"/>
  <c r="Q259" i="82"/>
  <c r="Q232" i="82"/>
  <c r="Q234" i="82"/>
  <c r="Q238" i="82"/>
  <c r="Q242" i="82"/>
  <c r="Q246" i="82"/>
  <c r="Q250" i="82"/>
  <c r="Q254" i="82"/>
  <c r="Q258" i="82"/>
  <c r="Q233" i="82"/>
  <c r="Q237" i="82"/>
  <c r="Q241" i="82"/>
  <c r="Q245" i="82"/>
  <c r="Q249" i="82"/>
  <c r="Q253" i="82"/>
  <c r="Q257" i="82"/>
  <c r="Q261" i="82"/>
  <c r="Q236" i="82"/>
  <c r="Q240" i="82"/>
  <c r="Q244" i="82"/>
  <c r="Q248" i="82"/>
  <c r="Q260" i="82"/>
  <c r="Q263" i="82"/>
  <c r="Q267" i="82"/>
  <c r="Q271" i="82"/>
  <c r="Q252" i="82"/>
  <c r="Q265" i="82"/>
  <c r="Q273" i="82"/>
  <c r="Q256" i="82"/>
  <c r="Q262" i="82"/>
  <c r="Q266" i="82"/>
  <c r="Q270" i="82"/>
  <c r="Q274" i="82"/>
  <c r="Q269" i="82"/>
  <c r="Q264" i="82"/>
  <c r="Q268" i="82"/>
  <c r="Q272" i="82"/>
  <c r="M173" i="82"/>
  <c r="M177" i="82"/>
  <c r="M181" i="82"/>
  <c r="M185" i="82"/>
  <c r="M176" i="82"/>
  <c r="M180" i="82"/>
  <c r="M184" i="82"/>
  <c r="M175" i="82"/>
  <c r="M179" i="82"/>
  <c r="M183" i="82"/>
  <c r="M187" i="82"/>
  <c r="M186" i="82"/>
  <c r="M190" i="82"/>
  <c r="M194" i="82"/>
  <c r="M198" i="82"/>
  <c r="M182" i="82"/>
  <c r="M189" i="82"/>
  <c r="M193" i="82"/>
  <c r="M197" i="82"/>
  <c r="M178" i="82"/>
  <c r="M188" i="82"/>
  <c r="M192" i="82"/>
  <c r="M196" i="82"/>
  <c r="M195" i="82"/>
  <c r="M201" i="82"/>
  <c r="M205" i="82"/>
  <c r="M209" i="82"/>
  <c r="M213" i="82"/>
  <c r="M217" i="82"/>
  <c r="M221" i="82"/>
  <c r="M174" i="82"/>
  <c r="M191" i="82"/>
  <c r="M200" i="82"/>
  <c r="M204" i="82"/>
  <c r="M208" i="82"/>
  <c r="M212" i="82"/>
  <c r="M216" i="82"/>
  <c r="M220" i="82"/>
  <c r="M224" i="82"/>
  <c r="M199" i="82"/>
  <c r="M203" i="82"/>
  <c r="M207" i="82"/>
  <c r="M211" i="82"/>
  <c r="M215" i="82"/>
  <c r="M219" i="82"/>
  <c r="M223" i="82"/>
  <c r="M206" i="82"/>
  <c r="M222" i="82"/>
  <c r="M226" i="82"/>
  <c r="M230" i="82"/>
  <c r="M202" i="82"/>
  <c r="M218" i="82"/>
  <c r="M225" i="82"/>
  <c r="M229" i="82"/>
  <c r="M214" i="82"/>
  <c r="M228" i="82"/>
  <c r="M210" i="82"/>
  <c r="M227" i="82"/>
  <c r="M231" i="82"/>
  <c r="M235" i="82"/>
  <c r="M239" i="82"/>
  <c r="M243" i="82"/>
  <c r="M247" i="82"/>
  <c r="M251" i="82"/>
  <c r="M255" i="82"/>
  <c r="M259" i="82"/>
  <c r="M234" i="82"/>
  <c r="M238" i="82"/>
  <c r="M242" i="82"/>
  <c r="M246" i="82"/>
  <c r="M250" i="82"/>
  <c r="M254" i="82"/>
  <c r="M258" i="82"/>
  <c r="M232" i="82"/>
  <c r="M233" i="82"/>
  <c r="M237" i="82"/>
  <c r="M241" i="82"/>
  <c r="M245" i="82"/>
  <c r="M249" i="82"/>
  <c r="M253" i="82"/>
  <c r="M257" i="82"/>
  <c r="M261" i="82"/>
  <c r="M236" i="82"/>
  <c r="M240" i="82"/>
  <c r="M244" i="82"/>
  <c r="M248" i="82"/>
  <c r="M256" i="82"/>
  <c r="M263" i="82"/>
  <c r="M267" i="82"/>
  <c r="M271" i="82"/>
  <c r="M265" i="82"/>
  <c r="M269" i="82"/>
  <c r="M252" i="82"/>
  <c r="M262" i="82"/>
  <c r="M266" i="82"/>
  <c r="M270" i="82"/>
  <c r="M274" i="82"/>
  <c r="M273" i="82"/>
  <c r="M260" i="82"/>
  <c r="M264" i="82"/>
  <c r="M268" i="82"/>
  <c r="M272" i="82"/>
  <c r="I173" i="82"/>
  <c r="I177" i="82"/>
  <c r="I181" i="82"/>
  <c r="I185" i="82"/>
  <c r="I176" i="82"/>
  <c r="I180" i="82"/>
  <c r="I184" i="82"/>
  <c r="I175" i="82"/>
  <c r="I179" i="82"/>
  <c r="I183" i="82"/>
  <c r="I187" i="82"/>
  <c r="I182" i="82"/>
  <c r="I190" i="82"/>
  <c r="I194" i="82"/>
  <c r="I198" i="82"/>
  <c r="I178" i="82"/>
  <c r="I189" i="82"/>
  <c r="I193" i="82"/>
  <c r="I197" i="82"/>
  <c r="I174" i="82"/>
  <c r="I188" i="82"/>
  <c r="I192" i="82"/>
  <c r="I196" i="82"/>
  <c r="I191" i="82"/>
  <c r="I201" i="82"/>
  <c r="I205" i="82"/>
  <c r="I209" i="82"/>
  <c r="I213" i="82"/>
  <c r="I217" i="82"/>
  <c r="I221" i="82"/>
  <c r="I200" i="82"/>
  <c r="I204" i="82"/>
  <c r="I208" i="82"/>
  <c r="I212" i="82"/>
  <c r="I216" i="82"/>
  <c r="I220" i="82"/>
  <c r="I224" i="82"/>
  <c r="I186" i="82"/>
  <c r="I199" i="82"/>
  <c r="I203" i="82"/>
  <c r="I207" i="82"/>
  <c r="I211" i="82"/>
  <c r="I215" i="82"/>
  <c r="I219" i="82"/>
  <c r="I223" i="82"/>
  <c r="I195" i="82"/>
  <c r="I202" i="82"/>
  <c r="I218" i="82"/>
  <c r="I226" i="82"/>
  <c r="I230" i="82"/>
  <c r="I214" i="82"/>
  <c r="I225" i="82"/>
  <c r="I229" i="82"/>
  <c r="I210" i="82"/>
  <c r="I228" i="82"/>
  <c r="I232" i="82"/>
  <c r="I206" i="82"/>
  <c r="I222" i="82"/>
  <c r="I227" i="82"/>
  <c r="I231" i="82"/>
  <c r="I235" i="82"/>
  <c r="I239" i="82"/>
  <c r="I243" i="82"/>
  <c r="I247" i="82"/>
  <c r="I251" i="82"/>
  <c r="I255" i="82"/>
  <c r="I259" i="82"/>
  <c r="I234" i="82"/>
  <c r="I238" i="82"/>
  <c r="I242" i="82"/>
  <c r="I246" i="82"/>
  <c r="I250" i="82"/>
  <c r="I254" i="82"/>
  <c r="I258" i="82"/>
  <c r="I233" i="82"/>
  <c r="I237" i="82"/>
  <c r="I241" i="82"/>
  <c r="I245" i="82"/>
  <c r="I249" i="82"/>
  <c r="I253" i="82"/>
  <c r="I257" i="82"/>
  <c r="I261" i="82"/>
  <c r="I236" i="82"/>
  <c r="I240" i="82"/>
  <c r="I244" i="82"/>
  <c r="I248" i="82"/>
  <c r="I252" i="82"/>
  <c r="I263" i="82"/>
  <c r="I267" i="82"/>
  <c r="I271" i="82"/>
  <c r="I260" i="82"/>
  <c r="I265" i="82"/>
  <c r="I273" i="82"/>
  <c r="I262" i="82"/>
  <c r="I266" i="82"/>
  <c r="I270" i="82"/>
  <c r="I274" i="82"/>
  <c r="I269" i="82"/>
  <c r="I256" i="82"/>
  <c r="I264" i="82"/>
  <c r="I268" i="82"/>
  <c r="I272" i="82"/>
  <c r="E173" i="82"/>
  <c r="E177" i="82"/>
  <c r="E181" i="82"/>
  <c r="E185" i="82"/>
  <c r="E176" i="82"/>
  <c r="E180" i="82"/>
  <c r="E184" i="82"/>
  <c r="E175" i="82"/>
  <c r="E179" i="82"/>
  <c r="E183" i="82"/>
  <c r="E187" i="82"/>
  <c r="E178" i="82"/>
  <c r="E190" i="82"/>
  <c r="E194" i="82"/>
  <c r="E198" i="82"/>
  <c r="E174" i="82"/>
  <c r="E189" i="82"/>
  <c r="E193" i="82"/>
  <c r="E197" i="82"/>
  <c r="E186" i="82"/>
  <c r="E188" i="82"/>
  <c r="E192" i="82"/>
  <c r="E196" i="82"/>
  <c r="E182" i="82"/>
  <c r="E201" i="82"/>
  <c r="E205" i="82"/>
  <c r="E209" i="82"/>
  <c r="E213" i="82"/>
  <c r="E217" i="82"/>
  <c r="E221" i="82"/>
  <c r="E200" i="82"/>
  <c r="E204" i="82"/>
  <c r="E208" i="82"/>
  <c r="E212" i="82"/>
  <c r="E216" i="82"/>
  <c r="E220" i="82"/>
  <c r="E224" i="82"/>
  <c r="E195" i="82"/>
  <c r="E199" i="82"/>
  <c r="E203" i="82"/>
  <c r="E207" i="82"/>
  <c r="E211" i="82"/>
  <c r="E215" i="82"/>
  <c r="E219" i="82"/>
  <c r="E223" i="82"/>
  <c r="E214" i="82"/>
  <c r="E226" i="82"/>
  <c r="E230" i="82"/>
  <c r="E210" i="82"/>
  <c r="E225" i="82"/>
  <c r="E229" i="82"/>
  <c r="E191" i="82"/>
  <c r="E206" i="82"/>
  <c r="E222" i="82"/>
  <c r="E228" i="82"/>
  <c r="E232" i="82"/>
  <c r="E202" i="82"/>
  <c r="E218" i="82"/>
  <c r="E227" i="82"/>
  <c r="E231" i="82"/>
  <c r="E235" i="82"/>
  <c r="E239" i="82"/>
  <c r="E243" i="82"/>
  <c r="E247" i="82"/>
  <c r="E251" i="82"/>
  <c r="E255" i="82"/>
  <c r="E259" i="82"/>
  <c r="E234" i="82"/>
  <c r="E238" i="82"/>
  <c r="E242" i="82"/>
  <c r="E246" i="82"/>
  <c r="E250" i="82"/>
  <c r="E254" i="82"/>
  <c r="E258" i="82"/>
  <c r="E262" i="82"/>
  <c r="E233" i="82"/>
  <c r="E237" i="82"/>
  <c r="E241" i="82"/>
  <c r="E245" i="82"/>
  <c r="E249" i="82"/>
  <c r="E253" i="82"/>
  <c r="E257" i="82"/>
  <c r="E261" i="82"/>
  <c r="E236" i="82"/>
  <c r="E240" i="82"/>
  <c r="E244" i="82"/>
  <c r="E248" i="82"/>
  <c r="E252" i="82"/>
  <c r="E263" i="82"/>
  <c r="E267" i="82"/>
  <c r="E271" i="82"/>
  <c r="E256" i="82"/>
  <c r="E265" i="82"/>
  <c r="E269" i="82"/>
  <c r="E260" i="82"/>
  <c r="E266" i="82"/>
  <c r="E270" i="82"/>
  <c r="E274" i="82"/>
  <c r="E273" i="82"/>
  <c r="E264" i="82"/>
  <c r="E268" i="82"/>
  <c r="E272" i="82"/>
  <c r="T176" i="82"/>
  <c r="T180" i="82"/>
  <c r="T184" i="82"/>
  <c r="T175" i="82"/>
  <c r="T179" i="82"/>
  <c r="T183" i="82"/>
  <c r="T187" i="82"/>
  <c r="T174" i="82"/>
  <c r="T178" i="82"/>
  <c r="T182" i="82"/>
  <c r="T186" i="82"/>
  <c r="T185" i="82"/>
  <c r="T189" i="82"/>
  <c r="T193" i="82"/>
  <c r="T197" i="82"/>
  <c r="T181" i="82"/>
  <c r="T188" i="82"/>
  <c r="T192" i="82"/>
  <c r="T196" i="82"/>
  <c r="T177" i="82"/>
  <c r="T191" i="82"/>
  <c r="T195" i="82"/>
  <c r="T173" i="82"/>
  <c r="T194" i="82"/>
  <c r="T200" i="82"/>
  <c r="T204" i="82"/>
  <c r="T208" i="82"/>
  <c r="T212" i="82"/>
  <c r="T216" i="82"/>
  <c r="T220" i="82"/>
  <c r="T224" i="82"/>
  <c r="T190" i="82"/>
  <c r="T199" i="82"/>
  <c r="T203" i="82"/>
  <c r="T207" i="82"/>
  <c r="T211" i="82"/>
  <c r="T215" i="82"/>
  <c r="T219" i="82"/>
  <c r="T223" i="82"/>
  <c r="T202" i="82"/>
  <c r="T206" i="82"/>
  <c r="T210" i="82"/>
  <c r="T214" i="82"/>
  <c r="T218" i="82"/>
  <c r="T222" i="82"/>
  <c r="T205" i="82"/>
  <c r="T221" i="82"/>
  <c r="T225" i="82"/>
  <c r="T229" i="82"/>
  <c r="T198" i="82"/>
  <c r="T201" i="82"/>
  <c r="T217" i="82"/>
  <c r="T228" i="82"/>
  <c r="T213" i="82"/>
  <c r="T227" i="82"/>
  <c r="T231" i="82"/>
  <c r="T209" i="82"/>
  <c r="T226" i="82"/>
  <c r="T230" i="82"/>
  <c r="T234" i="82"/>
  <c r="T238" i="82"/>
  <c r="T242" i="82"/>
  <c r="T246" i="82"/>
  <c r="T250" i="82"/>
  <c r="T254" i="82"/>
  <c r="T258" i="82"/>
  <c r="T233" i="82"/>
  <c r="T237" i="82"/>
  <c r="T241" i="82"/>
  <c r="T245" i="82"/>
  <c r="T249" i="82"/>
  <c r="T253" i="82"/>
  <c r="T257" i="82"/>
  <c r="T261" i="82"/>
  <c r="T236" i="82"/>
  <c r="T240" i="82"/>
  <c r="T244" i="82"/>
  <c r="T248" i="82"/>
  <c r="T252" i="82"/>
  <c r="T256" i="82"/>
  <c r="T260" i="82"/>
  <c r="T232" i="82"/>
  <c r="T235" i="82"/>
  <c r="T239" i="82"/>
  <c r="T243" i="82"/>
  <c r="T247" i="82"/>
  <c r="T251" i="82"/>
  <c r="T255" i="82"/>
  <c r="T262" i="82"/>
  <c r="T266" i="82"/>
  <c r="T270" i="82"/>
  <c r="T274" i="82"/>
  <c r="T264" i="82"/>
  <c r="T265" i="82"/>
  <c r="T269" i="82"/>
  <c r="T273" i="82"/>
  <c r="T268" i="82"/>
  <c r="T272" i="82"/>
  <c r="T259" i="82"/>
  <c r="T263" i="82"/>
  <c r="T267" i="82"/>
  <c r="T271" i="82"/>
  <c r="P176" i="82"/>
  <c r="P180" i="82"/>
  <c r="P184" i="82"/>
  <c r="P175" i="82"/>
  <c r="P179" i="82"/>
  <c r="P183" i="82"/>
  <c r="P187" i="82"/>
  <c r="P174" i="82"/>
  <c r="P178" i="82"/>
  <c r="P182" i="82"/>
  <c r="P186" i="82"/>
  <c r="P181" i="82"/>
  <c r="P189" i="82"/>
  <c r="P193" i="82"/>
  <c r="P197" i="82"/>
  <c r="P177" i="82"/>
  <c r="P188" i="82"/>
  <c r="P192" i="82"/>
  <c r="P196" i="82"/>
  <c r="P173" i="82"/>
  <c r="P191" i="82"/>
  <c r="P195" i="82"/>
  <c r="P190" i="82"/>
  <c r="P200" i="82"/>
  <c r="P204" i="82"/>
  <c r="P208" i="82"/>
  <c r="P212" i="82"/>
  <c r="P216" i="82"/>
  <c r="P220" i="82"/>
  <c r="P224" i="82"/>
  <c r="P185" i="82"/>
  <c r="P199" i="82"/>
  <c r="P203" i="82"/>
  <c r="P207" i="82"/>
  <c r="P211" i="82"/>
  <c r="P215" i="82"/>
  <c r="P219" i="82"/>
  <c r="P223" i="82"/>
  <c r="P198" i="82"/>
  <c r="P202" i="82"/>
  <c r="P206" i="82"/>
  <c r="P210" i="82"/>
  <c r="P214" i="82"/>
  <c r="P218" i="82"/>
  <c r="P222" i="82"/>
  <c r="P201" i="82"/>
  <c r="P217" i="82"/>
  <c r="P225" i="82"/>
  <c r="P229" i="82"/>
  <c r="P213" i="82"/>
  <c r="P228" i="82"/>
  <c r="P209" i="82"/>
  <c r="P227" i="82"/>
  <c r="P231" i="82"/>
  <c r="P194" i="82"/>
  <c r="P205" i="82"/>
  <c r="P221" i="82"/>
  <c r="P226" i="82"/>
  <c r="P230" i="82"/>
  <c r="P232" i="82"/>
  <c r="P234" i="82"/>
  <c r="P238" i="82"/>
  <c r="P242" i="82"/>
  <c r="P246" i="82"/>
  <c r="P250" i="82"/>
  <c r="P254" i="82"/>
  <c r="P258" i="82"/>
  <c r="P233" i="82"/>
  <c r="P237" i="82"/>
  <c r="P241" i="82"/>
  <c r="P245" i="82"/>
  <c r="P249" i="82"/>
  <c r="P253" i="82"/>
  <c r="P257" i="82"/>
  <c r="P261" i="82"/>
  <c r="P236" i="82"/>
  <c r="P240" i="82"/>
  <c r="P244" i="82"/>
  <c r="P248" i="82"/>
  <c r="P252" i="82"/>
  <c r="P256" i="82"/>
  <c r="P260" i="82"/>
  <c r="P235" i="82"/>
  <c r="P239" i="82"/>
  <c r="P243" i="82"/>
  <c r="P247" i="82"/>
  <c r="P251" i="82"/>
  <c r="P262" i="82"/>
  <c r="P266" i="82"/>
  <c r="P270" i="82"/>
  <c r="P274" i="82"/>
  <c r="P259" i="82"/>
  <c r="P264" i="82"/>
  <c r="P268" i="82"/>
  <c r="P272" i="82"/>
  <c r="P265" i="82"/>
  <c r="P269" i="82"/>
  <c r="P273" i="82"/>
  <c r="P255" i="82"/>
  <c r="P263" i="82"/>
  <c r="P267" i="82"/>
  <c r="P271" i="82"/>
  <c r="L176" i="82"/>
  <c r="L180" i="82"/>
  <c r="L184" i="82"/>
  <c r="L175" i="82"/>
  <c r="L179" i="82"/>
  <c r="L183" i="82"/>
  <c r="L187" i="82"/>
  <c r="L174" i="82"/>
  <c r="L178" i="82"/>
  <c r="L182" i="82"/>
  <c r="L186" i="82"/>
  <c r="L177" i="82"/>
  <c r="L189" i="82"/>
  <c r="L193" i="82"/>
  <c r="L197" i="82"/>
  <c r="L173" i="82"/>
  <c r="L188" i="82"/>
  <c r="L192" i="82"/>
  <c r="L196" i="82"/>
  <c r="L185" i="82"/>
  <c r="L191" i="82"/>
  <c r="L195" i="82"/>
  <c r="L200" i="82"/>
  <c r="L204" i="82"/>
  <c r="L208" i="82"/>
  <c r="L212" i="82"/>
  <c r="L216" i="82"/>
  <c r="L220" i="82"/>
  <c r="L224" i="82"/>
  <c r="L198" i="82"/>
  <c r="L199" i="82"/>
  <c r="L203" i="82"/>
  <c r="L207" i="82"/>
  <c r="L211" i="82"/>
  <c r="L215" i="82"/>
  <c r="L219" i="82"/>
  <c r="L223" i="82"/>
  <c r="L194" i="82"/>
  <c r="L202" i="82"/>
  <c r="L206" i="82"/>
  <c r="L210" i="82"/>
  <c r="L214" i="82"/>
  <c r="L218" i="82"/>
  <c r="L222" i="82"/>
  <c r="L213" i="82"/>
  <c r="L225" i="82"/>
  <c r="L229" i="82"/>
  <c r="L190" i="82"/>
  <c r="L209" i="82"/>
  <c r="L228" i="82"/>
  <c r="L232" i="82"/>
  <c r="L205" i="82"/>
  <c r="L221" i="82"/>
  <c r="L227" i="82"/>
  <c r="L231" i="82"/>
  <c r="L181" i="82"/>
  <c r="L201" i="82"/>
  <c r="L217" i="82"/>
  <c r="L226" i="82"/>
  <c r="L230" i="82"/>
  <c r="L234" i="82"/>
  <c r="L238" i="82"/>
  <c r="L242" i="82"/>
  <c r="L246" i="82"/>
  <c r="L250" i="82"/>
  <c r="L254" i="82"/>
  <c r="L258" i="82"/>
  <c r="L233" i="82"/>
  <c r="L237" i="82"/>
  <c r="L241" i="82"/>
  <c r="L245" i="82"/>
  <c r="L249" i="82"/>
  <c r="L253" i="82"/>
  <c r="L257" i="82"/>
  <c r="L261" i="82"/>
  <c r="L236" i="82"/>
  <c r="L240" i="82"/>
  <c r="L244" i="82"/>
  <c r="L248" i="82"/>
  <c r="L252" i="82"/>
  <c r="L256" i="82"/>
  <c r="L260" i="82"/>
  <c r="L235" i="82"/>
  <c r="L239" i="82"/>
  <c r="L243" i="82"/>
  <c r="L247" i="82"/>
  <c r="L251" i="82"/>
  <c r="L262" i="82"/>
  <c r="L266" i="82"/>
  <c r="L270" i="82"/>
  <c r="L274" i="82"/>
  <c r="L255" i="82"/>
  <c r="L264" i="82"/>
  <c r="L259" i="82"/>
  <c r="L265" i="82"/>
  <c r="L269" i="82"/>
  <c r="L273" i="82"/>
  <c r="L268" i="82"/>
  <c r="L272" i="82"/>
  <c r="L263" i="82"/>
  <c r="L267" i="82"/>
  <c r="L271" i="82"/>
  <c r="H176" i="82"/>
  <c r="H180" i="82"/>
  <c r="H184" i="82"/>
  <c r="H175" i="82"/>
  <c r="H179" i="82"/>
  <c r="H183" i="82"/>
  <c r="H187" i="82"/>
  <c r="H174" i="82"/>
  <c r="H178" i="82"/>
  <c r="H182" i="82"/>
  <c r="H186" i="82"/>
  <c r="H173" i="82"/>
  <c r="H189" i="82"/>
  <c r="H193" i="82"/>
  <c r="H197" i="82"/>
  <c r="H185" i="82"/>
  <c r="H188" i="82"/>
  <c r="H192" i="82"/>
  <c r="H196" i="82"/>
  <c r="H181" i="82"/>
  <c r="H191" i="82"/>
  <c r="H195" i="82"/>
  <c r="H198" i="82"/>
  <c r="H200" i="82"/>
  <c r="H204" i="82"/>
  <c r="H208" i="82"/>
  <c r="H212" i="82"/>
  <c r="H216" i="82"/>
  <c r="H220" i="82"/>
  <c r="H224" i="82"/>
  <c r="H177" i="82"/>
  <c r="H194" i="82"/>
  <c r="H199" i="82"/>
  <c r="H203" i="82"/>
  <c r="H207" i="82"/>
  <c r="H211" i="82"/>
  <c r="H215" i="82"/>
  <c r="H219" i="82"/>
  <c r="H223" i="82"/>
  <c r="H190" i="82"/>
  <c r="H202" i="82"/>
  <c r="H206" i="82"/>
  <c r="H210" i="82"/>
  <c r="H214" i="82"/>
  <c r="H218" i="82"/>
  <c r="H222" i="82"/>
  <c r="H209" i="82"/>
  <c r="H225" i="82"/>
  <c r="H229" i="82"/>
  <c r="H205" i="82"/>
  <c r="H221" i="82"/>
  <c r="H228" i="82"/>
  <c r="H232" i="82"/>
  <c r="H201" i="82"/>
  <c r="H217" i="82"/>
  <c r="H227" i="82"/>
  <c r="H231" i="82"/>
  <c r="H213" i="82"/>
  <c r="H226" i="82"/>
  <c r="H230" i="82"/>
  <c r="H234" i="82"/>
  <c r="H238" i="82"/>
  <c r="H242" i="82"/>
  <c r="H246" i="82"/>
  <c r="H250" i="82"/>
  <c r="H254" i="82"/>
  <c r="H258" i="82"/>
  <c r="H233" i="82"/>
  <c r="H237" i="82"/>
  <c r="H241" i="82"/>
  <c r="H245" i="82"/>
  <c r="H249" i="82"/>
  <c r="H253" i="82"/>
  <c r="H257" i="82"/>
  <c r="H261" i="82"/>
  <c r="H236" i="82"/>
  <c r="H240" i="82"/>
  <c r="H244" i="82"/>
  <c r="H248" i="82"/>
  <c r="H252" i="82"/>
  <c r="H256" i="82"/>
  <c r="H260" i="82"/>
  <c r="H235" i="82"/>
  <c r="H239" i="82"/>
  <c r="H243" i="82"/>
  <c r="H247" i="82"/>
  <c r="H251" i="82"/>
  <c r="H259" i="82"/>
  <c r="H262" i="82"/>
  <c r="H266" i="82"/>
  <c r="H270" i="82"/>
  <c r="H274" i="82"/>
  <c r="H264" i="82"/>
  <c r="H268" i="82"/>
  <c r="H272" i="82"/>
  <c r="H255" i="82"/>
  <c r="H265" i="82"/>
  <c r="H269" i="82"/>
  <c r="H273" i="82"/>
  <c r="H263" i="82"/>
  <c r="H267" i="82"/>
  <c r="H271" i="82"/>
  <c r="D176" i="82"/>
  <c r="D180" i="82"/>
  <c r="D184" i="82"/>
  <c r="D175" i="82"/>
  <c r="D179" i="82"/>
  <c r="D183" i="82"/>
  <c r="D187" i="82"/>
  <c r="D174" i="82"/>
  <c r="D178" i="82"/>
  <c r="D182" i="82"/>
  <c r="AA182" i="82" s="1"/>
  <c r="D186" i="82"/>
  <c r="D185" i="82"/>
  <c r="D189" i="82"/>
  <c r="D193" i="82"/>
  <c r="D197" i="82"/>
  <c r="D181" i="82"/>
  <c r="D188" i="82"/>
  <c r="D192" i="82"/>
  <c r="D196" i="82"/>
  <c r="D177" i="82"/>
  <c r="D191" i="82"/>
  <c r="D195" i="82"/>
  <c r="D199" i="82"/>
  <c r="D194" i="82"/>
  <c r="D200" i="82"/>
  <c r="D204" i="82"/>
  <c r="D208" i="82"/>
  <c r="D212" i="82"/>
  <c r="D216" i="82"/>
  <c r="D220" i="82"/>
  <c r="D224" i="82"/>
  <c r="D190" i="82"/>
  <c r="D203" i="82"/>
  <c r="D207" i="82"/>
  <c r="D211" i="82"/>
  <c r="D215" i="82"/>
  <c r="D219" i="82"/>
  <c r="D223" i="82"/>
  <c r="D202" i="82"/>
  <c r="D206" i="82"/>
  <c r="D210" i="82"/>
  <c r="D214" i="82"/>
  <c r="D218" i="82"/>
  <c r="D222" i="82"/>
  <c r="D173" i="82"/>
  <c r="D198" i="82"/>
  <c r="D205" i="82"/>
  <c r="D221" i="82"/>
  <c r="D225" i="82"/>
  <c r="D229" i="82"/>
  <c r="D201" i="82"/>
  <c r="D217" i="82"/>
  <c r="D228" i="82"/>
  <c r="D232" i="82"/>
  <c r="D213" i="82"/>
  <c r="D227" i="82"/>
  <c r="D231" i="82"/>
  <c r="D209" i="82"/>
  <c r="D226" i="82"/>
  <c r="D230" i="82"/>
  <c r="D234" i="82"/>
  <c r="D238" i="82"/>
  <c r="D242" i="82"/>
  <c r="D246" i="82"/>
  <c r="D250" i="82"/>
  <c r="D254" i="82"/>
  <c r="D258" i="82"/>
  <c r="D233" i="82"/>
  <c r="D237" i="82"/>
  <c r="D241" i="82"/>
  <c r="D245" i="82"/>
  <c r="D249" i="82"/>
  <c r="D253" i="82"/>
  <c r="D257" i="82"/>
  <c r="D261" i="82"/>
  <c r="D236" i="82"/>
  <c r="D240" i="82"/>
  <c r="D244" i="82"/>
  <c r="D248" i="82"/>
  <c r="D252" i="82"/>
  <c r="D256" i="82"/>
  <c r="D260" i="82"/>
  <c r="D235" i="82"/>
  <c r="D239" i="82"/>
  <c r="D243" i="82"/>
  <c r="D247" i="82"/>
  <c r="D251" i="82"/>
  <c r="D255" i="82"/>
  <c r="D266" i="82"/>
  <c r="D270" i="82"/>
  <c r="AA270" i="82" s="1"/>
  <c r="D274" i="82"/>
  <c r="D264" i="82"/>
  <c r="D268" i="82"/>
  <c r="D262" i="82"/>
  <c r="AA262" i="82" s="1"/>
  <c r="D265" i="82"/>
  <c r="D269" i="82"/>
  <c r="D273" i="82"/>
  <c r="D272" i="82"/>
  <c r="D259" i="82"/>
  <c r="D263" i="82"/>
  <c r="D267" i="82"/>
  <c r="D271" i="82"/>
  <c r="S175" i="82"/>
  <c r="S179" i="82"/>
  <c r="S183" i="82"/>
  <c r="S187" i="82"/>
  <c r="S174" i="82"/>
  <c r="S178" i="82"/>
  <c r="S182" i="82"/>
  <c r="S186" i="82"/>
  <c r="S173" i="82"/>
  <c r="S177" i="82"/>
  <c r="S181" i="82"/>
  <c r="S185" i="82"/>
  <c r="S176" i="82"/>
  <c r="S188" i="82"/>
  <c r="S192" i="82"/>
  <c r="S196" i="82"/>
  <c r="S191" i="82"/>
  <c r="S195" i="82"/>
  <c r="S184" i="82"/>
  <c r="S190" i="82"/>
  <c r="S194" i="82"/>
  <c r="S198" i="82"/>
  <c r="S199" i="82"/>
  <c r="S203" i="82"/>
  <c r="S207" i="82"/>
  <c r="S211" i="82"/>
  <c r="S215" i="82"/>
  <c r="S219" i="82"/>
  <c r="S223" i="82"/>
  <c r="S197" i="82"/>
  <c r="S202" i="82"/>
  <c r="S206" i="82"/>
  <c r="S210" i="82"/>
  <c r="S214" i="82"/>
  <c r="S218" i="82"/>
  <c r="S222" i="82"/>
  <c r="S180" i="82"/>
  <c r="S193" i="82"/>
  <c r="S201" i="82"/>
  <c r="S205" i="82"/>
  <c r="S209" i="82"/>
  <c r="S213" i="82"/>
  <c r="S217" i="82"/>
  <c r="S221" i="82"/>
  <c r="S189" i="82"/>
  <c r="S212" i="82"/>
  <c r="S228" i="82"/>
  <c r="S208" i="82"/>
  <c r="S227" i="82"/>
  <c r="S231" i="82"/>
  <c r="S204" i="82"/>
  <c r="S220" i="82"/>
  <c r="S224" i="82"/>
  <c r="S226" i="82"/>
  <c r="S230" i="82"/>
  <c r="S200" i="82"/>
  <c r="S216" i="82"/>
  <c r="S225" i="82"/>
  <c r="S229" i="82"/>
  <c r="S233" i="82"/>
  <c r="S237" i="82"/>
  <c r="S241" i="82"/>
  <c r="S245" i="82"/>
  <c r="S249" i="82"/>
  <c r="S253" i="82"/>
  <c r="S257" i="82"/>
  <c r="S261" i="82"/>
  <c r="S236" i="82"/>
  <c r="S240" i="82"/>
  <c r="S244" i="82"/>
  <c r="S248" i="82"/>
  <c r="S252" i="82"/>
  <c r="S256" i="82"/>
  <c r="S260" i="82"/>
  <c r="S232" i="82"/>
  <c r="S235" i="82"/>
  <c r="S239" i="82"/>
  <c r="S243" i="82"/>
  <c r="S247" i="82"/>
  <c r="S251" i="82"/>
  <c r="S255" i="82"/>
  <c r="S259" i="82"/>
  <c r="S234" i="82"/>
  <c r="S238" i="82"/>
  <c r="S242" i="82"/>
  <c r="S246" i="82"/>
  <c r="S250" i="82"/>
  <c r="S265" i="82"/>
  <c r="S269" i="82"/>
  <c r="S273" i="82"/>
  <c r="S254" i="82"/>
  <c r="S263" i="82"/>
  <c r="S267" i="82"/>
  <c r="S258" i="82"/>
  <c r="S264" i="82"/>
  <c r="S268" i="82"/>
  <c r="S272" i="82"/>
  <c r="S271" i="82"/>
  <c r="S262" i="82"/>
  <c r="S266" i="82"/>
  <c r="S270" i="82"/>
  <c r="S274" i="82"/>
  <c r="O175" i="82"/>
  <c r="O179" i="82"/>
  <c r="O183" i="82"/>
  <c r="O187" i="82"/>
  <c r="O174" i="82"/>
  <c r="O178" i="82"/>
  <c r="O182" i="82"/>
  <c r="O186" i="82"/>
  <c r="O173" i="82"/>
  <c r="O177" i="82"/>
  <c r="O181" i="82"/>
  <c r="O185" i="82"/>
  <c r="O188" i="82"/>
  <c r="O192" i="82"/>
  <c r="O196" i="82"/>
  <c r="O184" i="82"/>
  <c r="O191" i="82"/>
  <c r="O195" i="82"/>
  <c r="O180" i="82"/>
  <c r="O190" i="82"/>
  <c r="O194" i="82"/>
  <c r="O198" i="82"/>
  <c r="O176" i="82"/>
  <c r="O197" i="82"/>
  <c r="O199" i="82"/>
  <c r="O203" i="82"/>
  <c r="O207" i="82"/>
  <c r="O211" i="82"/>
  <c r="O215" i="82"/>
  <c r="O219" i="82"/>
  <c r="O223" i="82"/>
  <c r="O193" i="82"/>
  <c r="O202" i="82"/>
  <c r="O206" i="82"/>
  <c r="O210" i="82"/>
  <c r="O214" i="82"/>
  <c r="O218" i="82"/>
  <c r="O222" i="82"/>
  <c r="O189" i="82"/>
  <c r="O201" i="82"/>
  <c r="O205" i="82"/>
  <c r="O209" i="82"/>
  <c r="O213" i="82"/>
  <c r="O217" i="82"/>
  <c r="O221" i="82"/>
  <c r="O208" i="82"/>
  <c r="O224" i="82"/>
  <c r="O228" i="82"/>
  <c r="O204" i="82"/>
  <c r="O220" i="82"/>
  <c r="O227" i="82"/>
  <c r="O231" i="82"/>
  <c r="O200" i="82"/>
  <c r="O216" i="82"/>
  <c r="O226" i="82"/>
  <c r="O230" i="82"/>
  <c r="O212" i="82"/>
  <c r="O225" i="82"/>
  <c r="O229" i="82"/>
  <c r="O233" i="82"/>
  <c r="O237" i="82"/>
  <c r="O241" i="82"/>
  <c r="O245" i="82"/>
  <c r="O249" i="82"/>
  <c r="O253" i="82"/>
  <c r="O257" i="82"/>
  <c r="O261" i="82"/>
  <c r="O236" i="82"/>
  <c r="O240" i="82"/>
  <c r="O244" i="82"/>
  <c r="O248" i="82"/>
  <c r="O252" i="82"/>
  <c r="O256" i="82"/>
  <c r="O260" i="82"/>
  <c r="O235" i="82"/>
  <c r="O239" i="82"/>
  <c r="O243" i="82"/>
  <c r="O247" i="82"/>
  <c r="O251" i="82"/>
  <c r="O255" i="82"/>
  <c r="O259" i="82"/>
  <c r="O232" i="82"/>
  <c r="O234" i="82"/>
  <c r="O238" i="82"/>
  <c r="O242" i="82"/>
  <c r="O246" i="82"/>
  <c r="O250" i="82"/>
  <c r="O258" i="82"/>
  <c r="O265" i="82"/>
  <c r="O269" i="82"/>
  <c r="O273" i="82"/>
  <c r="O263" i="82"/>
  <c r="O267" i="82"/>
  <c r="O271" i="82"/>
  <c r="O254" i="82"/>
  <c r="O264" i="82"/>
  <c r="O268" i="82"/>
  <c r="O272" i="82"/>
  <c r="O262" i="82"/>
  <c r="O266" i="82"/>
  <c r="O270" i="82"/>
  <c r="O274" i="82"/>
  <c r="K175" i="82"/>
  <c r="K179" i="82"/>
  <c r="K183" i="82"/>
  <c r="K187" i="82"/>
  <c r="K174" i="82"/>
  <c r="K178" i="82"/>
  <c r="K182" i="82"/>
  <c r="K186" i="82"/>
  <c r="K173" i="82"/>
  <c r="K177" i="82"/>
  <c r="K181" i="82"/>
  <c r="K185" i="82"/>
  <c r="K184" i="82"/>
  <c r="K188" i="82"/>
  <c r="K192" i="82"/>
  <c r="K196" i="82"/>
  <c r="K180" i="82"/>
  <c r="K191" i="82"/>
  <c r="K195" i="82"/>
  <c r="K176" i="82"/>
  <c r="K190" i="82"/>
  <c r="K194" i="82"/>
  <c r="K198" i="82"/>
  <c r="K193" i="82"/>
  <c r="K199" i="82"/>
  <c r="K203" i="82"/>
  <c r="K207" i="82"/>
  <c r="K211" i="82"/>
  <c r="K215" i="82"/>
  <c r="K219" i="82"/>
  <c r="K223" i="82"/>
  <c r="K189" i="82"/>
  <c r="K202" i="82"/>
  <c r="K206" i="82"/>
  <c r="K210" i="82"/>
  <c r="K214" i="82"/>
  <c r="K218" i="82"/>
  <c r="K222" i="82"/>
  <c r="K201" i="82"/>
  <c r="K205" i="82"/>
  <c r="K209" i="82"/>
  <c r="K213" i="82"/>
  <c r="K217" i="82"/>
  <c r="K221" i="82"/>
  <c r="K204" i="82"/>
  <c r="K220" i="82"/>
  <c r="K228" i="82"/>
  <c r="K200" i="82"/>
  <c r="K216" i="82"/>
  <c r="K227" i="82"/>
  <c r="K231" i="82"/>
  <c r="K212" i="82"/>
  <c r="K226" i="82"/>
  <c r="K230" i="82"/>
  <c r="K197" i="82"/>
  <c r="K208" i="82"/>
  <c r="K224" i="82"/>
  <c r="K225" i="82"/>
  <c r="K229" i="82"/>
  <c r="K233" i="82"/>
  <c r="K237" i="82"/>
  <c r="K241" i="82"/>
  <c r="K245" i="82"/>
  <c r="K249" i="82"/>
  <c r="K253" i="82"/>
  <c r="K257" i="82"/>
  <c r="K261" i="82"/>
  <c r="K232" i="82"/>
  <c r="K236" i="82"/>
  <c r="K240" i="82"/>
  <c r="K244" i="82"/>
  <c r="K248" i="82"/>
  <c r="K252" i="82"/>
  <c r="K256" i="82"/>
  <c r="K260" i="82"/>
  <c r="K235" i="82"/>
  <c r="K239" i="82"/>
  <c r="K243" i="82"/>
  <c r="K247" i="82"/>
  <c r="K251" i="82"/>
  <c r="K255" i="82"/>
  <c r="K259" i="82"/>
  <c r="K234" i="82"/>
  <c r="K238" i="82"/>
  <c r="K242" i="82"/>
  <c r="K246" i="82"/>
  <c r="K250" i="82"/>
  <c r="K254" i="82"/>
  <c r="K265" i="82"/>
  <c r="K269" i="82"/>
  <c r="K273" i="82"/>
  <c r="K263" i="82"/>
  <c r="K267" i="82"/>
  <c r="K264" i="82"/>
  <c r="K268" i="82"/>
  <c r="K272" i="82"/>
  <c r="K271" i="82"/>
  <c r="K258" i="82"/>
  <c r="K262" i="82"/>
  <c r="K266" i="82"/>
  <c r="K270" i="82"/>
  <c r="K274" i="82"/>
  <c r="G175" i="82"/>
  <c r="G179" i="82"/>
  <c r="G183" i="82"/>
  <c r="G187" i="82"/>
  <c r="G174" i="82"/>
  <c r="G178" i="82"/>
  <c r="G182" i="82"/>
  <c r="G186" i="82"/>
  <c r="G173" i="82"/>
  <c r="G177" i="82"/>
  <c r="G181" i="82"/>
  <c r="G185" i="82"/>
  <c r="G180" i="82"/>
  <c r="G188" i="82"/>
  <c r="G192" i="82"/>
  <c r="G196" i="82"/>
  <c r="G176" i="82"/>
  <c r="G191" i="82"/>
  <c r="G195" i="82"/>
  <c r="G190" i="82"/>
  <c r="G194" i="82"/>
  <c r="G198" i="82"/>
  <c r="G189" i="82"/>
  <c r="G199" i="82"/>
  <c r="G203" i="82"/>
  <c r="G207" i="82"/>
  <c r="G211" i="82"/>
  <c r="G215" i="82"/>
  <c r="G219" i="82"/>
  <c r="G223" i="82"/>
  <c r="G202" i="82"/>
  <c r="G206" i="82"/>
  <c r="G210" i="82"/>
  <c r="G214" i="82"/>
  <c r="G218" i="82"/>
  <c r="G222" i="82"/>
  <c r="G197" i="82"/>
  <c r="G201" i="82"/>
  <c r="G205" i="82"/>
  <c r="G209" i="82"/>
  <c r="G213" i="82"/>
  <c r="G217" i="82"/>
  <c r="G221" i="82"/>
  <c r="G184" i="82"/>
  <c r="G200" i="82"/>
  <c r="G216" i="82"/>
  <c r="G228" i="82"/>
  <c r="G193" i="82"/>
  <c r="G212" i="82"/>
  <c r="G227" i="82"/>
  <c r="G231" i="82"/>
  <c r="G208" i="82"/>
  <c r="G224" i="82"/>
  <c r="G226" i="82"/>
  <c r="G230" i="82"/>
  <c r="G204" i="82"/>
  <c r="G220" i="82"/>
  <c r="G225" i="82"/>
  <c r="G229" i="82"/>
  <c r="G232" i="82"/>
  <c r="G233" i="82"/>
  <c r="G237" i="82"/>
  <c r="G241" i="82"/>
  <c r="G245" i="82"/>
  <c r="G249" i="82"/>
  <c r="G253" i="82"/>
  <c r="G257" i="82"/>
  <c r="G261" i="82"/>
  <c r="G236" i="82"/>
  <c r="G240" i="82"/>
  <c r="G244" i="82"/>
  <c r="G248" i="82"/>
  <c r="G252" i="82"/>
  <c r="G256" i="82"/>
  <c r="G260" i="82"/>
  <c r="G235" i="82"/>
  <c r="G239" i="82"/>
  <c r="G243" i="82"/>
  <c r="G247" i="82"/>
  <c r="G251" i="82"/>
  <c r="G255" i="82"/>
  <c r="G259" i="82"/>
  <c r="G234" i="82"/>
  <c r="G238" i="82"/>
  <c r="G242" i="82"/>
  <c r="G246" i="82"/>
  <c r="G250" i="82"/>
  <c r="G265" i="82"/>
  <c r="G269" i="82"/>
  <c r="G273" i="82"/>
  <c r="G258" i="82"/>
  <c r="G263" i="82"/>
  <c r="G271" i="82"/>
  <c r="G264" i="82"/>
  <c r="G268" i="82"/>
  <c r="G272" i="82"/>
  <c r="G267" i="82"/>
  <c r="G254" i="82"/>
  <c r="G262" i="82"/>
  <c r="G266" i="82"/>
  <c r="G270" i="82"/>
  <c r="G274" i="82"/>
  <c r="V174" i="82"/>
  <c r="V178" i="82"/>
  <c r="V182" i="82"/>
  <c r="V186" i="82"/>
  <c r="V173" i="82"/>
  <c r="V177" i="82"/>
  <c r="V181" i="82"/>
  <c r="V185" i="82"/>
  <c r="V176" i="82"/>
  <c r="V180" i="82"/>
  <c r="V184" i="82"/>
  <c r="V187" i="82"/>
  <c r="V191" i="82"/>
  <c r="V195" i="82"/>
  <c r="V183" i="82"/>
  <c r="V190" i="82"/>
  <c r="V194" i="82"/>
  <c r="V198" i="82"/>
  <c r="V179" i="82"/>
  <c r="V189" i="82"/>
  <c r="V193" i="82"/>
  <c r="V197" i="82"/>
  <c r="V196" i="82"/>
  <c r="V202" i="82"/>
  <c r="V206" i="82"/>
  <c r="V210" i="82"/>
  <c r="V214" i="82"/>
  <c r="V218" i="82"/>
  <c r="V222" i="82"/>
  <c r="V192" i="82"/>
  <c r="V201" i="82"/>
  <c r="V205" i="82"/>
  <c r="V209" i="82"/>
  <c r="V213" i="82"/>
  <c r="V217" i="82"/>
  <c r="V221" i="82"/>
  <c r="V188" i="82"/>
  <c r="V200" i="82"/>
  <c r="V204" i="82"/>
  <c r="V208" i="82"/>
  <c r="V212" i="82"/>
  <c r="V216" i="82"/>
  <c r="V220" i="82"/>
  <c r="V224" i="82"/>
  <c r="V207" i="82"/>
  <c r="V223" i="82"/>
  <c r="V227" i="82"/>
  <c r="V231" i="82"/>
  <c r="V175" i="82"/>
  <c r="V203" i="82"/>
  <c r="V219" i="82"/>
  <c r="V226" i="82"/>
  <c r="V230" i="82"/>
  <c r="V199" i="82"/>
  <c r="V215" i="82"/>
  <c r="V225" i="82"/>
  <c r="V229" i="82"/>
  <c r="V211" i="82"/>
  <c r="V228" i="82"/>
  <c r="V232" i="82"/>
  <c r="V236" i="82"/>
  <c r="V240" i="82"/>
  <c r="V244" i="82"/>
  <c r="V248" i="82"/>
  <c r="V252" i="82"/>
  <c r="V256" i="82"/>
  <c r="V260" i="82"/>
  <c r="V235" i="82"/>
  <c r="V239" i="82"/>
  <c r="V243" i="82"/>
  <c r="V247" i="82"/>
  <c r="V251" i="82"/>
  <c r="V255" i="82"/>
  <c r="V259" i="82"/>
  <c r="V234" i="82"/>
  <c r="V238" i="82"/>
  <c r="V242" i="82"/>
  <c r="V246" i="82"/>
  <c r="V250" i="82"/>
  <c r="V254" i="82"/>
  <c r="V258" i="82"/>
  <c r="V233" i="82"/>
  <c r="V237" i="82"/>
  <c r="V241" i="82"/>
  <c r="V245" i="82"/>
  <c r="V249" i="82"/>
  <c r="V257" i="82"/>
  <c r="V264" i="82"/>
  <c r="V268" i="82"/>
  <c r="V272" i="82"/>
  <c r="V262" i="82"/>
  <c r="V266" i="82"/>
  <c r="V270" i="82"/>
  <c r="V274" i="82"/>
  <c r="V253" i="82"/>
  <c r="V263" i="82"/>
  <c r="V267" i="82"/>
  <c r="V271" i="82"/>
  <c r="V261" i="82"/>
  <c r="V265" i="82"/>
  <c r="V269" i="82"/>
  <c r="V273" i="82"/>
  <c r="R174" i="82"/>
  <c r="R178" i="82"/>
  <c r="R182" i="82"/>
  <c r="R186" i="82"/>
  <c r="R173" i="82"/>
  <c r="R177" i="82"/>
  <c r="R181" i="82"/>
  <c r="R185" i="82"/>
  <c r="R176" i="82"/>
  <c r="R180" i="82"/>
  <c r="R184" i="82"/>
  <c r="R183" i="82"/>
  <c r="R191" i="82"/>
  <c r="R195" i="82"/>
  <c r="R179" i="82"/>
  <c r="R190" i="82"/>
  <c r="R194" i="82"/>
  <c r="R198" i="82"/>
  <c r="R175" i="82"/>
  <c r="R189" i="82"/>
  <c r="R193" i="82"/>
  <c r="R197" i="82"/>
  <c r="R187" i="82"/>
  <c r="R192" i="82"/>
  <c r="R202" i="82"/>
  <c r="R206" i="82"/>
  <c r="R210" i="82"/>
  <c r="R214" i="82"/>
  <c r="R218" i="82"/>
  <c r="R222" i="82"/>
  <c r="R188" i="82"/>
  <c r="R201" i="82"/>
  <c r="R205" i="82"/>
  <c r="R209" i="82"/>
  <c r="R213" i="82"/>
  <c r="R217" i="82"/>
  <c r="R221" i="82"/>
  <c r="R200" i="82"/>
  <c r="R204" i="82"/>
  <c r="R208" i="82"/>
  <c r="R212" i="82"/>
  <c r="R216" i="82"/>
  <c r="R220" i="82"/>
  <c r="R224" i="82"/>
  <c r="R203" i="82"/>
  <c r="R219" i="82"/>
  <c r="R227" i="82"/>
  <c r="R231" i="82"/>
  <c r="R199" i="82"/>
  <c r="R215" i="82"/>
  <c r="R226" i="82"/>
  <c r="R230" i="82"/>
  <c r="R196" i="82"/>
  <c r="R211" i="82"/>
  <c r="R225" i="82"/>
  <c r="R229" i="82"/>
  <c r="R207" i="82"/>
  <c r="R223" i="82"/>
  <c r="R228" i="82"/>
  <c r="R232" i="82"/>
  <c r="R236" i="82"/>
  <c r="R240" i="82"/>
  <c r="R244" i="82"/>
  <c r="R248" i="82"/>
  <c r="R252" i="82"/>
  <c r="R256" i="82"/>
  <c r="R260" i="82"/>
  <c r="R235" i="82"/>
  <c r="R239" i="82"/>
  <c r="R243" i="82"/>
  <c r="R247" i="82"/>
  <c r="R251" i="82"/>
  <c r="R255" i="82"/>
  <c r="R259" i="82"/>
  <c r="R234" i="82"/>
  <c r="R238" i="82"/>
  <c r="R242" i="82"/>
  <c r="R246" i="82"/>
  <c r="R250" i="82"/>
  <c r="R254" i="82"/>
  <c r="R258" i="82"/>
  <c r="R233" i="82"/>
  <c r="R237" i="82"/>
  <c r="R241" i="82"/>
  <c r="R245" i="82"/>
  <c r="R249" i="82"/>
  <c r="R253" i="82"/>
  <c r="R264" i="82"/>
  <c r="R268" i="82"/>
  <c r="R272" i="82"/>
  <c r="R261" i="82"/>
  <c r="R262" i="82"/>
  <c r="R266" i="82"/>
  <c r="R263" i="82"/>
  <c r="R267" i="82"/>
  <c r="R271" i="82"/>
  <c r="R270" i="82"/>
  <c r="R274" i="82"/>
  <c r="R257" i="82"/>
  <c r="R265" i="82"/>
  <c r="R269" i="82"/>
  <c r="R273" i="82"/>
  <c r="N174" i="82"/>
  <c r="N178" i="82"/>
  <c r="N182" i="82"/>
  <c r="N186" i="82"/>
  <c r="N173" i="82"/>
  <c r="N177" i="82"/>
  <c r="N181" i="82"/>
  <c r="N185" i="82"/>
  <c r="N176" i="82"/>
  <c r="N180" i="82"/>
  <c r="N184" i="82"/>
  <c r="N179" i="82"/>
  <c r="N191" i="82"/>
  <c r="N195" i="82"/>
  <c r="N175" i="82"/>
  <c r="N190" i="82"/>
  <c r="N194" i="82"/>
  <c r="N198" i="82"/>
  <c r="N187" i="82"/>
  <c r="N189" i="82"/>
  <c r="N193" i="82"/>
  <c r="N197" i="82"/>
  <c r="N188" i="82"/>
  <c r="N202" i="82"/>
  <c r="N206" i="82"/>
  <c r="N210" i="82"/>
  <c r="N214" i="82"/>
  <c r="N218" i="82"/>
  <c r="N222" i="82"/>
  <c r="N201" i="82"/>
  <c r="N205" i="82"/>
  <c r="N209" i="82"/>
  <c r="N213" i="82"/>
  <c r="N217" i="82"/>
  <c r="N221" i="82"/>
  <c r="N183" i="82"/>
  <c r="N196" i="82"/>
  <c r="N200" i="82"/>
  <c r="N204" i="82"/>
  <c r="N208" i="82"/>
  <c r="N212" i="82"/>
  <c r="N216" i="82"/>
  <c r="N220" i="82"/>
  <c r="N224" i="82"/>
  <c r="N192" i="82"/>
  <c r="N199" i="82"/>
  <c r="N215" i="82"/>
  <c r="N227" i="82"/>
  <c r="N231" i="82"/>
  <c r="N211" i="82"/>
  <c r="N226" i="82"/>
  <c r="N230" i="82"/>
  <c r="N207" i="82"/>
  <c r="N223" i="82"/>
  <c r="N225" i="82"/>
  <c r="N229" i="82"/>
  <c r="N203" i="82"/>
  <c r="N219" i="82"/>
  <c r="N228" i="82"/>
  <c r="N232" i="82"/>
  <c r="N236" i="82"/>
  <c r="N240" i="82"/>
  <c r="N244" i="82"/>
  <c r="N248" i="82"/>
  <c r="N252" i="82"/>
  <c r="N256" i="82"/>
  <c r="N260" i="82"/>
  <c r="N235" i="82"/>
  <c r="N239" i="82"/>
  <c r="N243" i="82"/>
  <c r="N247" i="82"/>
  <c r="N251" i="82"/>
  <c r="N255" i="82"/>
  <c r="N259" i="82"/>
  <c r="N234" i="82"/>
  <c r="N238" i="82"/>
  <c r="N242" i="82"/>
  <c r="N246" i="82"/>
  <c r="N250" i="82"/>
  <c r="N254" i="82"/>
  <c r="N258" i="82"/>
  <c r="N233" i="82"/>
  <c r="N237" i="82"/>
  <c r="N241" i="82"/>
  <c r="N245" i="82"/>
  <c r="N249" i="82"/>
  <c r="N264" i="82"/>
  <c r="N268" i="82"/>
  <c r="N272" i="82"/>
  <c r="N257" i="82"/>
  <c r="N262" i="82"/>
  <c r="N266" i="82"/>
  <c r="N270" i="82"/>
  <c r="N261" i="82"/>
  <c r="N263" i="82"/>
  <c r="N267" i="82"/>
  <c r="N271" i="82"/>
  <c r="N274" i="82"/>
  <c r="N253" i="82"/>
  <c r="N265" i="82"/>
  <c r="N269" i="82"/>
  <c r="N273" i="82"/>
  <c r="J174" i="82"/>
  <c r="J178" i="82"/>
  <c r="J182" i="82"/>
  <c r="J186" i="82"/>
  <c r="J173" i="82"/>
  <c r="J177" i="82"/>
  <c r="J181" i="82"/>
  <c r="J185" i="82"/>
  <c r="J176" i="82"/>
  <c r="J180" i="82"/>
  <c r="J184" i="82"/>
  <c r="J175" i="82"/>
  <c r="J191" i="82"/>
  <c r="J195" i="82"/>
  <c r="J187" i="82"/>
  <c r="J190" i="82"/>
  <c r="J194" i="82"/>
  <c r="J198" i="82"/>
  <c r="J183" i="82"/>
  <c r="J189" i="82"/>
  <c r="J193" i="82"/>
  <c r="J197" i="82"/>
  <c r="J179" i="82"/>
  <c r="J202" i="82"/>
  <c r="J206" i="82"/>
  <c r="J210" i="82"/>
  <c r="J214" i="82"/>
  <c r="J218" i="82"/>
  <c r="J222" i="82"/>
  <c r="J196" i="82"/>
  <c r="J201" i="82"/>
  <c r="J205" i="82"/>
  <c r="J209" i="82"/>
  <c r="J213" i="82"/>
  <c r="J217" i="82"/>
  <c r="J221" i="82"/>
  <c r="J192" i="82"/>
  <c r="J200" i="82"/>
  <c r="J204" i="82"/>
  <c r="J208" i="82"/>
  <c r="J212" i="82"/>
  <c r="J216" i="82"/>
  <c r="J220" i="82"/>
  <c r="J224" i="82"/>
  <c r="J211" i="82"/>
  <c r="J227" i="82"/>
  <c r="J231" i="82"/>
  <c r="J207" i="82"/>
  <c r="J223" i="82"/>
  <c r="J226" i="82"/>
  <c r="J230" i="82"/>
  <c r="J188" i="82"/>
  <c r="J203" i="82"/>
  <c r="J219" i="82"/>
  <c r="J225" i="82"/>
  <c r="J229" i="82"/>
  <c r="J199" i="82"/>
  <c r="J215" i="82"/>
  <c r="J228" i="82"/>
  <c r="J232" i="82"/>
  <c r="J236" i="82"/>
  <c r="J240" i="82"/>
  <c r="J244" i="82"/>
  <c r="J248" i="82"/>
  <c r="J252" i="82"/>
  <c r="J256" i="82"/>
  <c r="J260" i="82"/>
  <c r="J235" i="82"/>
  <c r="J239" i="82"/>
  <c r="J243" i="82"/>
  <c r="J247" i="82"/>
  <c r="J251" i="82"/>
  <c r="J255" i="82"/>
  <c r="J259" i="82"/>
  <c r="J234" i="82"/>
  <c r="J238" i="82"/>
  <c r="J242" i="82"/>
  <c r="J246" i="82"/>
  <c r="J250" i="82"/>
  <c r="J254" i="82"/>
  <c r="J258" i="82"/>
  <c r="J233" i="82"/>
  <c r="J237" i="82"/>
  <c r="J241" i="82"/>
  <c r="J245" i="82"/>
  <c r="J249" i="82"/>
  <c r="J261" i="82"/>
  <c r="J264" i="82"/>
  <c r="J268" i="82"/>
  <c r="J272" i="82"/>
  <c r="J262" i="82"/>
  <c r="J266" i="82"/>
  <c r="J274" i="82"/>
  <c r="J257" i="82"/>
  <c r="J263" i="82"/>
  <c r="J267" i="82"/>
  <c r="J271" i="82"/>
  <c r="J253" i="82"/>
  <c r="J270" i="82"/>
  <c r="J265" i="82"/>
  <c r="J269" i="82"/>
  <c r="J273" i="82"/>
  <c r="F174" i="82"/>
  <c r="F178" i="82"/>
  <c r="F182" i="82"/>
  <c r="F186" i="82"/>
  <c r="F173" i="82"/>
  <c r="F177" i="82"/>
  <c r="F181" i="82"/>
  <c r="F185" i="82"/>
  <c r="F176" i="82"/>
  <c r="F180" i="82"/>
  <c r="F184" i="82"/>
  <c r="F187" i="82"/>
  <c r="F191" i="82"/>
  <c r="F195" i="82"/>
  <c r="F183" i="82"/>
  <c r="F190" i="82"/>
  <c r="F194" i="82"/>
  <c r="F198" i="82"/>
  <c r="F179" i="82"/>
  <c r="F189" i="82"/>
  <c r="F193" i="82"/>
  <c r="F197" i="82"/>
  <c r="F196" i="82"/>
  <c r="F202" i="82"/>
  <c r="F206" i="82"/>
  <c r="F210" i="82"/>
  <c r="F214" i="82"/>
  <c r="F218" i="82"/>
  <c r="F222" i="82"/>
  <c r="F192" i="82"/>
  <c r="F201" i="82"/>
  <c r="F205" i="82"/>
  <c r="F209" i="82"/>
  <c r="F213" i="82"/>
  <c r="F217" i="82"/>
  <c r="F221" i="82"/>
  <c r="F175" i="82"/>
  <c r="F188" i="82"/>
  <c r="F200" i="82"/>
  <c r="F204" i="82"/>
  <c r="F208" i="82"/>
  <c r="F212" i="82"/>
  <c r="F216" i="82"/>
  <c r="F220" i="82"/>
  <c r="F224" i="82"/>
  <c r="F207" i="82"/>
  <c r="F223" i="82"/>
  <c r="F227" i="82"/>
  <c r="F231" i="82"/>
  <c r="F203" i="82"/>
  <c r="F219" i="82"/>
  <c r="F226" i="82"/>
  <c r="F230" i="82"/>
  <c r="F199" i="82"/>
  <c r="F215" i="82"/>
  <c r="F225" i="82"/>
  <c r="F229" i="82"/>
  <c r="F211" i="82"/>
  <c r="F228" i="82"/>
  <c r="F232" i="82"/>
  <c r="F236" i="82"/>
  <c r="F240" i="82"/>
  <c r="F244" i="82"/>
  <c r="F248" i="82"/>
  <c r="F252" i="82"/>
  <c r="F256" i="82"/>
  <c r="F260" i="82"/>
  <c r="F235" i="82"/>
  <c r="F239" i="82"/>
  <c r="F243" i="82"/>
  <c r="F247" i="82"/>
  <c r="F251" i="82"/>
  <c r="F255" i="82"/>
  <c r="F259" i="82"/>
  <c r="F234" i="82"/>
  <c r="F238" i="82"/>
  <c r="F242" i="82"/>
  <c r="F246" i="82"/>
  <c r="F250" i="82"/>
  <c r="F254" i="82"/>
  <c r="F258" i="82"/>
  <c r="F233" i="82"/>
  <c r="F237" i="82"/>
  <c r="F241" i="82"/>
  <c r="F245" i="82"/>
  <c r="F249" i="82"/>
  <c r="F257" i="82"/>
  <c r="F264" i="82"/>
  <c r="F268" i="82"/>
  <c r="F272" i="82"/>
  <c r="F262" i="82"/>
  <c r="F266" i="82"/>
  <c r="F270" i="82"/>
  <c r="F253" i="82"/>
  <c r="F263" i="82"/>
  <c r="F267" i="82"/>
  <c r="F271" i="82"/>
  <c r="F274" i="82"/>
  <c r="F261" i="82"/>
  <c r="F265" i="82"/>
  <c r="F269" i="82"/>
  <c r="F273" i="82"/>
  <c r="H54" i="83"/>
  <c r="H52" i="83"/>
  <c r="H51" i="83"/>
  <c r="H53" i="83"/>
  <c r="T456" i="83"/>
  <c r="P476" i="83"/>
  <c r="J43" i="83" s="1"/>
  <c r="AA126" i="82"/>
  <c r="AA111" i="82"/>
  <c r="AA101" i="82"/>
  <c r="AA100" i="82"/>
  <c r="T428" i="83"/>
  <c r="P448" i="83"/>
  <c r="J42" i="83" s="1"/>
  <c r="T344" i="83"/>
  <c r="P364" i="83"/>
  <c r="J39" i="83" s="1"/>
  <c r="P504" i="83"/>
  <c r="J44" i="83" s="1"/>
  <c r="T484" i="83"/>
  <c r="P392" i="83"/>
  <c r="J40" i="83" s="1"/>
  <c r="T372" i="83"/>
  <c r="P420" i="83"/>
  <c r="J41" i="83" s="1"/>
  <c r="T400" i="83"/>
  <c r="F223" i="83"/>
  <c r="L223" i="83" s="1"/>
  <c r="P223" i="83" s="1"/>
  <c r="T223" i="83" s="1"/>
  <c r="X223" i="83" s="1"/>
  <c r="AB223" i="83" s="1"/>
  <c r="AF223" i="83" s="1"/>
  <c r="AJ223" i="83" s="1"/>
  <c r="AN223" i="83" s="1"/>
  <c r="F221" i="83"/>
  <c r="L221" i="83" s="1"/>
  <c r="P221" i="83" s="1"/>
  <c r="T221" i="83" s="1"/>
  <c r="X221" i="83" s="1"/>
  <c r="AB221" i="83" s="1"/>
  <c r="AF221" i="83" s="1"/>
  <c r="AJ221" i="83" s="1"/>
  <c r="AN221" i="83" s="1"/>
  <c r="F222" i="83"/>
  <c r="L222" i="83" s="1"/>
  <c r="P222" i="83" s="1"/>
  <c r="T222" i="83" s="1"/>
  <c r="X222" i="83" s="1"/>
  <c r="AB222" i="83" s="1"/>
  <c r="AF222" i="83" s="1"/>
  <c r="AJ222" i="83" s="1"/>
  <c r="AN222" i="83" s="1"/>
  <c r="F220" i="83"/>
  <c r="L220" i="83" s="1"/>
  <c r="P220" i="83" s="1"/>
  <c r="T220" i="83" s="1"/>
  <c r="X220" i="83" s="1"/>
  <c r="AB220" i="83" s="1"/>
  <c r="AF220" i="83" s="1"/>
  <c r="AJ220" i="83" s="1"/>
  <c r="AN220" i="83" s="1"/>
  <c r="G307" i="83"/>
  <c r="G305" i="83"/>
  <c r="G306" i="83"/>
  <c r="G304" i="83"/>
  <c r="F195" i="83"/>
  <c r="F193" i="83"/>
  <c r="L193" i="83" s="1"/>
  <c r="P193" i="83" s="1"/>
  <c r="T193" i="83" s="1"/>
  <c r="X193" i="83" s="1"/>
  <c r="AB193" i="83" s="1"/>
  <c r="AF193" i="83" s="1"/>
  <c r="AJ193" i="83" s="1"/>
  <c r="AN193" i="83" s="1"/>
  <c r="F194" i="83"/>
  <c r="L194" i="83" s="1"/>
  <c r="P194" i="83" s="1"/>
  <c r="T194" i="83" s="1"/>
  <c r="X194" i="83" s="1"/>
  <c r="AB194" i="83" s="1"/>
  <c r="AF194" i="83" s="1"/>
  <c r="AJ194" i="83" s="1"/>
  <c r="AN194" i="83" s="1"/>
  <c r="F192" i="83"/>
  <c r="L192" i="83" s="1"/>
  <c r="P192" i="83" s="1"/>
  <c r="T192" i="83" s="1"/>
  <c r="X192" i="83" s="1"/>
  <c r="AB192" i="83" s="1"/>
  <c r="AF192" i="83" s="1"/>
  <c r="AJ192" i="83" s="1"/>
  <c r="AN192" i="83" s="1"/>
  <c r="G279" i="83"/>
  <c r="G277" i="83"/>
  <c r="G276" i="83"/>
  <c r="G278" i="83"/>
  <c r="F167" i="83"/>
  <c r="F166" i="83"/>
  <c r="L166" i="83" s="1"/>
  <c r="P166" i="83" s="1"/>
  <c r="T166" i="83" s="1"/>
  <c r="X166" i="83" s="1"/>
  <c r="AB166" i="83" s="1"/>
  <c r="AF166" i="83" s="1"/>
  <c r="AJ166" i="83" s="1"/>
  <c r="AN166" i="83" s="1"/>
  <c r="F164" i="83"/>
  <c r="L164" i="83" s="1"/>
  <c r="P164" i="83" s="1"/>
  <c r="T164" i="83" s="1"/>
  <c r="X164" i="83" s="1"/>
  <c r="AB164" i="83" s="1"/>
  <c r="AF164" i="83" s="1"/>
  <c r="AJ164" i="83" s="1"/>
  <c r="AN164" i="83" s="1"/>
  <c r="F165" i="83"/>
  <c r="L165" i="83" s="1"/>
  <c r="P165" i="83" s="1"/>
  <c r="T165" i="83" s="1"/>
  <c r="X165" i="83" s="1"/>
  <c r="AB165" i="83" s="1"/>
  <c r="AF165" i="83" s="1"/>
  <c r="AJ165" i="83" s="1"/>
  <c r="AN165" i="83" s="1"/>
  <c r="G251" i="83"/>
  <c r="G250" i="83"/>
  <c r="G248" i="83"/>
  <c r="G249" i="83"/>
  <c r="F139" i="83"/>
  <c r="L139" i="83" s="1"/>
  <c r="P139" i="83" s="1"/>
  <c r="T139" i="83" s="1"/>
  <c r="X139" i="83" s="1"/>
  <c r="AB139" i="83" s="1"/>
  <c r="AF139" i="83" s="1"/>
  <c r="AJ139" i="83" s="1"/>
  <c r="AN139" i="83" s="1"/>
  <c r="F138" i="83"/>
  <c r="L138" i="83" s="1"/>
  <c r="P138" i="83" s="1"/>
  <c r="T138" i="83" s="1"/>
  <c r="X138" i="83" s="1"/>
  <c r="AB138" i="83" s="1"/>
  <c r="AF138" i="83" s="1"/>
  <c r="AJ138" i="83" s="1"/>
  <c r="AN138" i="83" s="1"/>
  <c r="F137" i="83"/>
  <c r="L137" i="83" s="1"/>
  <c r="P137" i="83" s="1"/>
  <c r="T137" i="83" s="1"/>
  <c r="X137" i="83" s="1"/>
  <c r="AB137" i="83" s="1"/>
  <c r="AF137" i="83" s="1"/>
  <c r="AJ137" i="83" s="1"/>
  <c r="AN137" i="83" s="1"/>
  <c r="F136" i="83"/>
  <c r="L136" i="83" s="1"/>
  <c r="P136" i="83" s="1"/>
  <c r="T136" i="83" s="1"/>
  <c r="X136" i="83" s="1"/>
  <c r="AB136" i="83" s="1"/>
  <c r="AF136" i="83" s="1"/>
  <c r="AJ136" i="83" s="1"/>
  <c r="AN136" i="83" s="1"/>
  <c r="G223" i="83"/>
  <c r="G220" i="83"/>
  <c r="G221" i="83"/>
  <c r="G222" i="83"/>
  <c r="F335" i="83"/>
  <c r="L335" i="83" s="1"/>
  <c r="P335" i="83" s="1"/>
  <c r="T335" i="83" s="1"/>
  <c r="X335" i="83" s="1"/>
  <c r="AB335" i="83" s="1"/>
  <c r="AF335" i="83" s="1"/>
  <c r="AJ335" i="83" s="1"/>
  <c r="AN335" i="83" s="1"/>
  <c r="F334" i="83"/>
  <c r="L334" i="83" s="1"/>
  <c r="P334" i="83" s="1"/>
  <c r="T334" i="83" s="1"/>
  <c r="X334" i="83" s="1"/>
  <c r="AB334" i="83" s="1"/>
  <c r="AF334" i="83" s="1"/>
  <c r="AJ334" i="83" s="1"/>
  <c r="AN334" i="83" s="1"/>
  <c r="F332" i="83"/>
  <c r="L332" i="83" s="1"/>
  <c r="P332" i="83" s="1"/>
  <c r="T332" i="83" s="1"/>
  <c r="X332" i="83" s="1"/>
  <c r="AB332" i="83" s="1"/>
  <c r="AF332" i="83" s="1"/>
  <c r="AJ332" i="83" s="1"/>
  <c r="AN332" i="83" s="1"/>
  <c r="F333" i="83"/>
  <c r="L333" i="83" s="1"/>
  <c r="P333" i="83" s="1"/>
  <c r="T333" i="83" s="1"/>
  <c r="X333" i="83" s="1"/>
  <c r="AB333" i="83" s="1"/>
  <c r="AF333" i="83" s="1"/>
  <c r="AJ333" i="83" s="1"/>
  <c r="AN333" i="83" s="1"/>
  <c r="F111" i="83"/>
  <c r="L111" i="83" s="1"/>
  <c r="P111" i="83" s="1"/>
  <c r="T111" i="83" s="1"/>
  <c r="X111" i="83" s="1"/>
  <c r="AB111" i="83" s="1"/>
  <c r="AF111" i="83" s="1"/>
  <c r="AJ111" i="83" s="1"/>
  <c r="AN111" i="83" s="1"/>
  <c r="F110" i="83"/>
  <c r="L110" i="83" s="1"/>
  <c r="P110" i="83" s="1"/>
  <c r="T110" i="83" s="1"/>
  <c r="X110" i="83" s="1"/>
  <c r="AB110" i="83" s="1"/>
  <c r="AF110" i="83" s="1"/>
  <c r="AJ110" i="83" s="1"/>
  <c r="AN110" i="83" s="1"/>
  <c r="F109" i="83"/>
  <c r="L109" i="83" s="1"/>
  <c r="P109" i="83" s="1"/>
  <c r="T109" i="83" s="1"/>
  <c r="X109" i="83" s="1"/>
  <c r="AB109" i="83" s="1"/>
  <c r="AF109" i="83" s="1"/>
  <c r="AJ109" i="83" s="1"/>
  <c r="AN109" i="83" s="1"/>
  <c r="F108" i="83"/>
  <c r="L108" i="83" s="1"/>
  <c r="P108" i="83" s="1"/>
  <c r="T108" i="83" s="1"/>
  <c r="X108" i="83" s="1"/>
  <c r="AB108" i="83" s="1"/>
  <c r="AF108" i="83" s="1"/>
  <c r="AJ108" i="83" s="1"/>
  <c r="AN108" i="83" s="1"/>
  <c r="G195" i="83"/>
  <c r="H195" i="83" s="1"/>
  <c r="G193" i="83"/>
  <c r="G192" i="83"/>
  <c r="G194" i="83"/>
  <c r="AA110" i="82"/>
  <c r="F307" i="83"/>
  <c r="F306" i="83"/>
  <c r="L306" i="83" s="1"/>
  <c r="P306" i="83" s="1"/>
  <c r="T306" i="83" s="1"/>
  <c r="X306" i="83" s="1"/>
  <c r="AB306" i="83" s="1"/>
  <c r="AF306" i="83" s="1"/>
  <c r="AJ306" i="83" s="1"/>
  <c r="AN306" i="83" s="1"/>
  <c r="F304" i="83"/>
  <c r="L304" i="83" s="1"/>
  <c r="P304" i="83" s="1"/>
  <c r="T304" i="83" s="1"/>
  <c r="X304" i="83" s="1"/>
  <c r="AB304" i="83" s="1"/>
  <c r="AF304" i="83" s="1"/>
  <c r="AJ304" i="83" s="1"/>
  <c r="AN304" i="83" s="1"/>
  <c r="F305" i="83"/>
  <c r="L305" i="83" s="1"/>
  <c r="P305" i="83" s="1"/>
  <c r="T305" i="83" s="1"/>
  <c r="X305" i="83" s="1"/>
  <c r="AB305" i="83" s="1"/>
  <c r="AF305" i="83" s="1"/>
  <c r="AJ305" i="83" s="1"/>
  <c r="AN305" i="83" s="1"/>
  <c r="G167" i="83"/>
  <c r="G164" i="83"/>
  <c r="G165" i="83"/>
  <c r="G166" i="83"/>
  <c r="F279" i="83"/>
  <c r="L279" i="83" s="1"/>
  <c r="P279" i="83" s="1"/>
  <c r="T279" i="83" s="1"/>
  <c r="X279" i="83" s="1"/>
  <c r="AB279" i="83" s="1"/>
  <c r="AF279" i="83" s="1"/>
  <c r="AJ279" i="83" s="1"/>
  <c r="AN279" i="83" s="1"/>
  <c r="F278" i="83"/>
  <c r="L278" i="83" s="1"/>
  <c r="P278" i="83" s="1"/>
  <c r="T278" i="83" s="1"/>
  <c r="X278" i="83" s="1"/>
  <c r="AB278" i="83" s="1"/>
  <c r="AF278" i="83" s="1"/>
  <c r="AJ278" i="83" s="1"/>
  <c r="AN278" i="83" s="1"/>
  <c r="F276" i="83"/>
  <c r="L276" i="83" s="1"/>
  <c r="P276" i="83" s="1"/>
  <c r="T276" i="83" s="1"/>
  <c r="X276" i="83" s="1"/>
  <c r="AB276" i="83" s="1"/>
  <c r="AF276" i="83" s="1"/>
  <c r="AJ276" i="83" s="1"/>
  <c r="AN276" i="83" s="1"/>
  <c r="F277" i="83"/>
  <c r="L277" i="83" s="1"/>
  <c r="P277" i="83" s="1"/>
  <c r="T277" i="83" s="1"/>
  <c r="X277" i="83" s="1"/>
  <c r="AB277" i="83" s="1"/>
  <c r="AF277" i="83" s="1"/>
  <c r="AJ277" i="83" s="1"/>
  <c r="AN277" i="83" s="1"/>
  <c r="G139" i="83"/>
  <c r="G137" i="83"/>
  <c r="G136" i="83"/>
  <c r="G138" i="83"/>
  <c r="F251" i="83"/>
  <c r="F250" i="83"/>
  <c r="L250" i="83" s="1"/>
  <c r="P250" i="83" s="1"/>
  <c r="T250" i="83" s="1"/>
  <c r="X250" i="83" s="1"/>
  <c r="AB250" i="83" s="1"/>
  <c r="AF250" i="83" s="1"/>
  <c r="AJ250" i="83" s="1"/>
  <c r="AN250" i="83" s="1"/>
  <c r="F248" i="83"/>
  <c r="L248" i="83" s="1"/>
  <c r="P248" i="83" s="1"/>
  <c r="T248" i="83" s="1"/>
  <c r="X248" i="83" s="1"/>
  <c r="AB248" i="83" s="1"/>
  <c r="AF248" i="83" s="1"/>
  <c r="AJ248" i="83" s="1"/>
  <c r="AN248" i="83" s="1"/>
  <c r="F249" i="83"/>
  <c r="L249" i="83" s="1"/>
  <c r="P249" i="83" s="1"/>
  <c r="T249" i="83" s="1"/>
  <c r="X249" i="83" s="1"/>
  <c r="AB249" i="83" s="1"/>
  <c r="AF249" i="83" s="1"/>
  <c r="AJ249" i="83" s="1"/>
  <c r="AN249" i="83" s="1"/>
  <c r="G335" i="83"/>
  <c r="G333" i="83"/>
  <c r="G334" i="83"/>
  <c r="G332" i="83"/>
  <c r="G111" i="83"/>
  <c r="G110" i="83"/>
  <c r="G108" i="83"/>
  <c r="G109" i="83"/>
  <c r="AA121" i="82"/>
  <c r="AA115" i="82"/>
  <c r="AA114" i="82"/>
  <c r="AA109" i="82"/>
  <c r="AA136" i="82"/>
  <c r="AA134" i="82"/>
  <c r="AA151" i="82"/>
  <c r="AA142" i="82"/>
  <c r="AA145" i="82"/>
  <c r="AA137" i="82"/>
  <c r="AA133" i="82"/>
  <c r="AA130" i="82"/>
  <c r="AA125" i="82"/>
  <c r="AA123" i="82"/>
  <c r="AA122" i="82"/>
  <c r="AA119" i="82"/>
  <c r="AA118" i="82"/>
  <c r="AA117" i="82"/>
  <c r="AA113" i="82"/>
  <c r="AA108" i="82"/>
  <c r="AA129" i="82"/>
  <c r="AA146" i="82"/>
  <c r="AA138" i="82"/>
  <c r="AA150" i="82"/>
  <c r="AA141" i="82"/>
  <c r="AA148" i="82"/>
  <c r="AA135" i="82"/>
  <c r="AA132" i="82"/>
  <c r="AA131" i="82"/>
  <c r="AA128" i="82"/>
  <c r="AA127" i="82"/>
  <c r="AA124" i="82"/>
  <c r="AA120" i="82"/>
  <c r="AA116" i="82"/>
  <c r="AA112" i="82"/>
  <c r="AA144" i="82"/>
  <c r="AA140" i="82"/>
  <c r="AA147" i="82"/>
  <c r="AA143" i="82"/>
  <c r="AA139" i="82"/>
  <c r="G80" i="83"/>
  <c r="G83" i="83"/>
  <c r="G81" i="83"/>
  <c r="G82" i="83"/>
  <c r="F82" i="83"/>
  <c r="L82" i="83" s="1"/>
  <c r="P82" i="83" s="1"/>
  <c r="T82" i="83" s="1"/>
  <c r="X82" i="83" s="1"/>
  <c r="AB82" i="83" s="1"/>
  <c r="AF82" i="83" s="1"/>
  <c r="AJ82" i="83" s="1"/>
  <c r="AN82" i="83" s="1"/>
  <c r="F83" i="83"/>
  <c r="L83" i="83" s="1"/>
  <c r="P83" i="83" s="1"/>
  <c r="T83" i="83" s="1"/>
  <c r="X83" i="83" s="1"/>
  <c r="AB83" i="83" s="1"/>
  <c r="AF83" i="83" s="1"/>
  <c r="AJ83" i="83" s="1"/>
  <c r="AN83" i="83" s="1"/>
  <c r="F81" i="83"/>
  <c r="L81" i="83" s="1"/>
  <c r="P81" i="83" s="1"/>
  <c r="T81" i="83" s="1"/>
  <c r="X81" i="83" s="1"/>
  <c r="AB81" i="83" s="1"/>
  <c r="AF81" i="83" s="1"/>
  <c r="AJ81" i="83" s="1"/>
  <c r="AN81" i="83" s="1"/>
  <c r="AA153" i="82"/>
  <c r="K331" i="83"/>
  <c r="H331" i="83"/>
  <c r="K327" i="83"/>
  <c r="H327" i="83"/>
  <c r="K323" i="83"/>
  <c r="H323" i="83"/>
  <c r="K319" i="83"/>
  <c r="H319" i="83"/>
  <c r="H300" i="83"/>
  <c r="K300" i="83"/>
  <c r="H296" i="83"/>
  <c r="K296" i="83"/>
  <c r="H292" i="83"/>
  <c r="K292" i="83"/>
  <c r="H288" i="83"/>
  <c r="K288" i="83"/>
  <c r="K273" i="83"/>
  <c r="H273" i="83"/>
  <c r="K269" i="83"/>
  <c r="H269" i="83"/>
  <c r="K265" i="83"/>
  <c r="H265" i="83"/>
  <c r="K261" i="83"/>
  <c r="H261" i="83"/>
  <c r="K246" i="83"/>
  <c r="H246" i="83"/>
  <c r="K242" i="83"/>
  <c r="H242" i="83"/>
  <c r="K238" i="83"/>
  <c r="H238" i="83"/>
  <c r="K234" i="83"/>
  <c r="H234" i="83"/>
  <c r="K219" i="83"/>
  <c r="H219" i="83"/>
  <c r="K215" i="83"/>
  <c r="H215" i="83"/>
  <c r="K211" i="83"/>
  <c r="H211" i="83"/>
  <c r="K207" i="83"/>
  <c r="H207" i="83"/>
  <c r="K188" i="83"/>
  <c r="H188" i="83"/>
  <c r="K184" i="83"/>
  <c r="H184" i="83"/>
  <c r="K180" i="83"/>
  <c r="H180" i="83"/>
  <c r="K176" i="83"/>
  <c r="H176" i="83"/>
  <c r="K161" i="83"/>
  <c r="H161" i="83"/>
  <c r="K157" i="83"/>
  <c r="H157" i="83"/>
  <c r="K153" i="83"/>
  <c r="H153" i="83"/>
  <c r="K149" i="83"/>
  <c r="H149" i="83"/>
  <c r="K134" i="83"/>
  <c r="H134" i="83"/>
  <c r="K130" i="83"/>
  <c r="H130" i="83"/>
  <c r="K126" i="83"/>
  <c r="H126" i="83"/>
  <c r="K122" i="83"/>
  <c r="H122" i="83"/>
  <c r="K107" i="83"/>
  <c r="H107" i="83"/>
  <c r="K103" i="83"/>
  <c r="H103" i="83"/>
  <c r="K99" i="83"/>
  <c r="H99" i="83"/>
  <c r="K95" i="83"/>
  <c r="H95" i="83"/>
  <c r="K330" i="83"/>
  <c r="H330" i="83"/>
  <c r="K326" i="83"/>
  <c r="H326" i="83"/>
  <c r="K322" i="83"/>
  <c r="H322" i="83"/>
  <c r="K318" i="83"/>
  <c r="H318" i="83"/>
  <c r="H303" i="83"/>
  <c r="K303" i="83"/>
  <c r="H299" i="83"/>
  <c r="K299" i="83"/>
  <c r="H295" i="83"/>
  <c r="K295" i="83"/>
  <c r="H291" i="83"/>
  <c r="K291" i="83"/>
  <c r="K272" i="83"/>
  <c r="H272" i="83"/>
  <c r="K268" i="83"/>
  <c r="H268" i="83"/>
  <c r="K264" i="83"/>
  <c r="H264" i="83"/>
  <c r="K260" i="83"/>
  <c r="H260" i="83"/>
  <c r="K245" i="83"/>
  <c r="H245" i="83"/>
  <c r="K241" i="83"/>
  <c r="H241" i="83"/>
  <c r="K237" i="83"/>
  <c r="H237" i="83"/>
  <c r="K233" i="83"/>
  <c r="H233" i="83"/>
  <c r="K218" i="83"/>
  <c r="H218" i="83"/>
  <c r="K214" i="83"/>
  <c r="H214" i="83"/>
  <c r="K210" i="83"/>
  <c r="H210" i="83"/>
  <c r="K206" i="83"/>
  <c r="H206" i="83"/>
  <c r="K191" i="83"/>
  <c r="H191" i="83"/>
  <c r="K187" i="83"/>
  <c r="H187" i="83"/>
  <c r="K183" i="83"/>
  <c r="H183" i="83"/>
  <c r="K179" i="83"/>
  <c r="H179" i="83"/>
  <c r="K160" i="83"/>
  <c r="H160" i="83"/>
  <c r="K156" i="83"/>
  <c r="H156" i="83"/>
  <c r="K152" i="83"/>
  <c r="H152" i="83"/>
  <c r="H148" i="83"/>
  <c r="K148" i="83"/>
  <c r="K133" i="83"/>
  <c r="H133" i="83"/>
  <c r="K129" i="83"/>
  <c r="H129" i="83"/>
  <c r="K125" i="83"/>
  <c r="H125" i="83"/>
  <c r="K121" i="83"/>
  <c r="H121" i="83"/>
  <c r="K106" i="83"/>
  <c r="H106" i="83"/>
  <c r="K102" i="83"/>
  <c r="H102" i="83"/>
  <c r="K98" i="83"/>
  <c r="H98" i="83"/>
  <c r="H94" i="83"/>
  <c r="K94" i="83"/>
  <c r="K64" i="83"/>
  <c r="H64" i="83"/>
  <c r="K329" i="83"/>
  <c r="H329" i="83"/>
  <c r="K325" i="83"/>
  <c r="H325" i="83"/>
  <c r="K321" i="83"/>
  <c r="H321" i="83"/>
  <c r="K317" i="83"/>
  <c r="H317" i="83"/>
  <c r="H302" i="83"/>
  <c r="K302" i="83"/>
  <c r="H298" i="83"/>
  <c r="K298" i="83"/>
  <c r="H294" i="83"/>
  <c r="K294" i="83"/>
  <c r="H290" i="83"/>
  <c r="K290" i="83"/>
  <c r="K275" i="83"/>
  <c r="H275" i="83"/>
  <c r="K271" i="83"/>
  <c r="H271" i="83"/>
  <c r="K267" i="83"/>
  <c r="H267" i="83"/>
  <c r="K263" i="83"/>
  <c r="H263" i="83"/>
  <c r="K244" i="83"/>
  <c r="H244" i="83"/>
  <c r="K240" i="83"/>
  <c r="H240" i="83"/>
  <c r="K236" i="83"/>
  <c r="H236" i="83"/>
  <c r="H232" i="83"/>
  <c r="K232" i="83"/>
  <c r="K217" i="83"/>
  <c r="H217" i="83"/>
  <c r="K213" i="83"/>
  <c r="H213" i="83"/>
  <c r="K209" i="83"/>
  <c r="H209" i="83"/>
  <c r="K205" i="83"/>
  <c r="H205" i="83"/>
  <c r="K190" i="83"/>
  <c r="H190" i="83"/>
  <c r="K186" i="83"/>
  <c r="H186" i="83"/>
  <c r="K182" i="83"/>
  <c r="H182" i="83"/>
  <c r="K178" i="83"/>
  <c r="H178" i="83"/>
  <c r="K163" i="83"/>
  <c r="H163" i="83"/>
  <c r="K159" i="83"/>
  <c r="H159" i="83"/>
  <c r="K155" i="83"/>
  <c r="H155" i="83"/>
  <c r="K151" i="83"/>
  <c r="H151" i="83"/>
  <c r="K132" i="83"/>
  <c r="H132" i="83"/>
  <c r="K128" i="83"/>
  <c r="H128" i="83"/>
  <c r="K124" i="83"/>
  <c r="H124" i="83"/>
  <c r="K120" i="83"/>
  <c r="H120" i="83"/>
  <c r="K105" i="83"/>
  <c r="H105" i="83"/>
  <c r="K101" i="83"/>
  <c r="H101" i="83"/>
  <c r="K97" i="83"/>
  <c r="H97" i="83"/>
  <c r="K93" i="83"/>
  <c r="H93" i="83"/>
  <c r="K328" i="83"/>
  <c r="H328" i="83"/>
  <c r="K324" i="83"/>
  <c r="H324" i="83"/>
  <c r="K320" i="83"/>
  <c r="H320" i="83"/>
  <c r="H316" i="83"/>
  <c r="K316" i="83"/>
  <c r="H301" i="83"/>
  <c r="K301" i="83"/>
  <c r="H297" i="83"/>
  <c r="K297" i="83"/>
  <c r="H293" i="83"/>
  <c r="K293" i="83"/>
  <c r="H289" i="83"/>
  <c r="K289" i="83"/>
  <c r="K274" i="83"/>
  <c r="H274" i="83"/>
  <c r="K270" i="83"/>
  <c r="H270" i="83"/>
  <c r="K266" i="83"/>
  <c r="H266" i="83"/>
  <c r="K262" i="83"/>
  <c r="H262" i="83"/>
  <c r="K247" i="83"/>
  <c r="H247" i="83"/>
  <c r="K243" i="83"/>
  <c r="H243" i="83"/>
  <c r="K239" i="83"/>
  <c r="H239" i="83"/>
  <c r="K235" i="83"/>
  <c r="H235" i="83"/>
  <c r="K216" i="83"/>
  <c r="H216" i="83"/>
  <c r="K212" i="83"/>
  <c r="H212" i="83"/>
  <c r="K208" i="83"/>
  <c r="H208" i="83"/>
  <c r="H204" i="83"/>
  <c r="K204" i="83"/>
  <c r="K189" i="83"/>
  <c r="H189" i="83"/>
  <c r="K185" i="83"/>
  <c r="H185" i="83"/>
  <c r="K181" i="83"/>
  <c r="H181" i="83"/>
  <c r="K177" i="83"/>
  <c r="H177" i="83"/>
  <c r="K162" i="83"/>
  <c r="H162" i="83"/>
  <c r="K158" i="83"/>
  <c r="H158" i="83"/>
  <c r="K154" i="83"/>
  <c r="H154" i="83"/>
  <c r="K150" i="83"/>
  <c r="H150" i="83"/>
  <c r="H135" i="83"/>
  <c r="K135" i="83"/>
  <c r="K131" i="83"/>
  <c r="H131" i="83"/>
  <c r="K127" i="83"/>
  <c r="H127" i="83"/>
  <c r="K123" i="83"/>
  <c r="H123" i="83"/>
  <c r="K104" i="83"/>
  <c r="H104" i="83"/>
  <c r="K100" i="83"/>
  <c r="H100" i="83"/>
  <c r="K96" i="83"/>
  <c r="H96" i="83"/>
  <c r="H92" i="83"/>
  <c r="K92" i="83"/>
  <c r="L328" i="83"/>
  <c r="P328" i="83" s="1"/>
  <c r="T328" i="83" s="1"/>
  <c r="X328" i="83" s="1"/>
  <c r="AB328" i="83" s="1"/>
  <c r="AF328" i="83" s="1"/>
  <c r="AJ328" i="83" s="1"/>
  <c r="AN328" i="83" s="1"/>
  <c r="L324" i="83"/>
  <c r="P324" i="83" s="1"/>
  <c r="T324" i="83" s="1"/>
  <c r="X324" i="83" s="1"/>
  <c r="AB324" i="83" s="1"/>
  <c r="AF324" i="83" s="1"/>
  <c r="AJ324" i="83" s="1"/>
  <c r="AN324" i="83" s="1"/>
  <c r="L320" i="83"/>
  <c r="P320" i="83" s="1"/>
  <c r="T320" i="83" s="1"/>
  <c r="X320" i="83" s="1"/>
  <c r="AB320" i="83" s="1"/>
  <c r="AF320" i="83" s="1"/>
  <c r="AJ320" i="83" s="1"/>
  <c r="AN320" i="83" s="1"/>
  <c r="L301" i="83"/>
  <c r="P301" i="83" s="1"/>
  <c r="T301" i="83" s="1"/>
  <c r="X301" i="83" s="1"/>
  <c r="AB301" i="83" s="1"/>
  <c r="AF301" i="83" s="1"/>
  <c r="AJ301" i="83" s="1"/>
  <c r="AN301" i="83" s="1"/>
  <c r="L297" i="83"/>
  <c r="P297" i="83" s="1"/>
  <c r="T297" i="83" s="1"/>
  <c r="X297" i="83" s="1"/>
  <c r="AB297" i="83" s="1"/>
  <c r="AF297" i="83" s="1"/>
  <c r="AJ297" i="83" s="1"/>
  <c r="AN297" i="83" s="1"/>
  <c r="L293" i="83"/>
  <c r="P293" i="83" s="1"/>
  <c r="T293" i="83" s="1"/>
  <c r="X293" i="83" s="1"/>
  <c r="AB293" i="83" s="1"/>
  <c r="AF293" i="83" s="1"/>
  <c r="AJ293" i="83" s="1"/>
  <c r="AN293" i="83" s="1"/>
  <c r="L289" i="83"/>
  <c r="P289" i="83" s="1"/>
  <c r="T289" i="83" s="1"/>
  <c r="X289" i="83" s="1"/>
  <c r="AB289" i="83" s="1"/>
  <c r="AF289" i="83" s="1"/>
  <c r="AJ289" i="83" s="1"/>
  <c r="AN289" i="83" s="1"/>
  <c r="L274" i="83"/>
  <c r="P274" i="83" s="1"/>
  <c r="T274" i="83" s="1"/>
  <c r="X274" i="83" s="1"/>
  <c r="AB274" i="83" s="1"/>
  <c r="AF274" i="83" s="1"/>
  <c r="AJ274" i="83" s="1"/>
  <c r="AN274" i="83" s="1"/>
  <c r="L270" i="83"/>
  <c r="P270" i="83" s="1"/>
  <c r="T270" i="83" s="1"/>
  <c r="X270" i="83" s="1"/>
  <c r="AB270" i="83" s="1"/>
  <c r="AF270" i="83" s="1"/>
  <c r="AJ270" i="83" s="1"/>
  <c r="AN270" i="83" s="1"/>
  <c r="L266" i="83"/>
  <c r="P266" i="83" s="1"/>
  <c r="T266" i="83" s="1"/>
  <c r="X266" i="83" s="1"/>
  <c r="AB266" i="83" s="1"/>
  <c r="AF266" i="83" s="1"/>
  <c r="AJ266" i="83" s="1"/>
  <c r="AN266" i="83" s="1"/>
  <c r="L262" i="83"/>
  <c r="P262" i="83" s="1"/>
  <c r="T262" i="83" s="1"/>
  <c r="X262" i="83" s="1"/>
  <c r="AB262" i="83" s="1"/>
  <c r="AF262" i="83" s="1"/>
  <c r="AJ262" i="83" s="1"/>
  <c r="AN262" i="83" s="1"/>
  <c r="L247" i="83"/>
  <c r="P247" i="83" s="1"/>
  <c r="T247" i="83" s="1"/>
  <c r="X247" i="83" s="1"/>
  <c r="AB247" i="83" s="1"/>
  <c r="AF247" i="83" s="1"/>
  <c r="AJ247" i="83" s="1"/>
  <c r="AN247" i="83" s="1"/>
  <c r="L243" i="83"/>
  <c r="P243" i="83" s="1"/>
  <c r="T243" i="83" s="1"/>
  <c r="X243" i="83" s="1"/>
  <c r="AB243" i="83" s="1"/>
  <c r="AF243" i="83" s="1"/>
  <c r="AJ243" i="83" s="1"/>
  <c r="AN243" i="83" s="1"/>
  <c r="L239" i="83"/>
  <c r="P239" i="83" s="1"/>
  <c r="T239" i="83" s="1"/>
  <c r="X239" i="83" s="1"/>
  <c r="AB239" i="83" s="1"/>
  <c r="AF239" i="83" s="1"/>
  <c r="AJ239" i="83" s="1"/>
  <c r="AN239" i="83" s="1"/>
  <c r="L235" i="83"/>
  <c r="P235" i="83" s="1"/>
  <c r="T235" i="83" s="1"/>
  <c r="X235" i="83" s="1"/>
  <c r="AB235" i="83" s="1"/>
  <c r="AF235" i="83" s="1"/>
  <c r="AJ235" i="83" s="1"/>
  <c r="AN235" i="83" s="1"/>
  <c r="L216" i="83"/>
  <c r="P216" i="83" s="1"/>
  <c r="T216" i="83" s="1"/>
  <c r="X216" i="83" s="1"/>
  <c r="AB216" i="83" s="1"/>
  <c r="AF216" i="83" s="1"/>
  <c r="AJ216" i="83" s="1"/>
  <c r="AN216" i="83" s="1"/>
  <c r="L212" i="83"/>
  <c r="P212" i="83" s="1"/>
  <c r="T212" i="83" s="1"/>
  <c r="X212" i="83" s="1"/>
  <c r="AB212" i="83" s="1"/>
  <c r="AF212" i="83" s="1"/>
  <c r="AJ212" i="83" s="1"/>
  <c r="AN212" i="83" s="1"/>
  <c r="L208" i="83"/>
  <c r="P208" i="83" s="1"/>
  <c r="T208" i="83" s="1"/>
  <c r="X208" i="83" s="1"/>
  <c r="AB208" i="83" s="1"/>
  <c r="AF208" i="83" s="1"/>
  <c r="AJ208" i="83" s="1"/>
  <c r="AN208" i="83" s="1"/>
  <c r="L189" i="83"/>
  <c r="P189" i="83" s="1"/>
  <c r="T189" i="83" s="1"/>
  <c r="X189" i="83" s="1"/>
  <c r="AB189" i="83" s="1"/>
  <c r="AF189" i="83" s="1"/>
  <c r="AJ189" i="83" s="1"/>
  <c r="AN189" i="83" s="1"/>
  <c r="L185" i="83"/>
  <c r="P185" i="83" s="1"/>
  <c r="T185" i="83" s="1"/>
  <c r="X185" i="83" s="1"/>
  <c r="AB185" i="83" s="1"/>
  <c r="AF185" i="83" s="1"/>
  <c r="AJ185" i="83" s="1"/>
  <c r="AN185" i="83" s="1"/>
  <c r="L181" i="83"/>
  <c r="P181" i="83" s="1"/>
  <c r="T181" i="83" s="1"/>
  <c r="X181" i="83" s="1"/>
  <c r="AB181" i="83" s="1"/>
  <c r="AF181" i="83" s="1"/>
  <c r="AJ181" i="83" s="1"/>
  <c r="AN181" i="83" s="1"/>
  <c r="L177" i="83"/>
  <c r="P177" i="83" s="1"/>
  <c r="T177" i="83" s="1"/>
  <c r="X177" i="83" s="1"/>
  <c r="AB177" i="83" s="1"/>
  <c r="AF177" i="83" s="1"/>
  <c r="AJ177" i="83" s="1"/>
  <c r="AN177" i="83" s="1"/>
  <c r="L162" i="83"/>
  <c r="P162" i="83" s="1"/>
  <c r="T162" i="83" s="1"/>
  <c r="X162" i="83" s="1"/>
  <c r="AB162" i="83" s="1"/>
  <c r="AF162" i="83" s="1"/>
  <c r="AJ162" i="83" s="1"/>
  <c r="AN162" i="83" s="1"/>
  <c r="L154" i="83"/>
  <c r="P154" i="83" s="1"/>
  <c r="T154" i="83" s="1"/>
  <c r="X154" i="83" s="1"/>
  <c r="AB154" i="83" s="1"/>
  <c r="AF154" i="83" s="1"/>
  <c r="AJ154" i="83" s="1"/>
  <c r="AN154" i="83" s="1"/>
  <c r="L135" i="83"/>
  <c r="P135" i="83" s="1"/>
  <c r="T135" i="83" s="1"/>
  <c r="X135" i="83" s="1"/>
  <c r="AB135" i="83" s="1"/>
  <c r="AF135" i="83" s="1"/>
  <c r="AJ135" i="83" s="1"/>
  <c r="AN135" i="83" s="1"/>
  <c r="L131" i="83"/>
  <c r="P131" i="83" s="1"/>
  <c r="T131" i="83" s="1"/>
  <c r="X131" i="83" s="1"/>
  <c r="AB131" i="83" s="1"/>
  <c r="AF131" i="83" s="1"/>
  <c r="AJ131" i="83" s="1"/>
  <c r="AN131" i="83" s="1"/>
  <c r="L123" i="83"/>
  <c r="P123" i="83" s="1"/>
  <c r="T123" i="83" s="1"/>
  <c r="X123" i="83" s="1"/>
  <c r="AB123" i="83" s="1"/>
  <c r="AF123" i="83" s="1"/>
  <c r="AJ123" i="83" s="1"/>
  <c r="AN123" i="83" s="1"/>
  <c r="L104" i="83"/>
  <c r="P104" i="83" s="1"/>
  <c r="T104" i="83" s="1"/>
  <c r="X104" i="83" s="1"/>
  <c r="AB104" i="83" s="1"/>
  <c r="AF104" i="83" s="1"/>
  <c r="AJ104" i="83" s="1"/>
  <c r="AN104" i="83" s="1"/>
  <c r="L100" i="83"/>
  <c r="P100" i="83" s="1"/>
  <c r="T100" i="83" s="1"/>
  <c r="X100" i="83" s="1"/>
  <c r="AB100" i="83" s="1"/>
  <c r="AF100" i="83" s="1"/>
  <c r="AJ100" i="83" s="1"/>
  <c r="AN100" i="83" s="1"/>
  <c r="F77" i="83"/>
  <c r="K77" i="83" s="1"/>
  <c r="F73" i="83"/>
  <c r="L73" i="83" s="1"/>
  <c r="P73" i="83" s="1"/>
  <c r="T73" i="83" s="1"/>
  <c r="X73" i="83" s="1"/>
  <c r="AB73" i="83" s="1"/>
  <c r="AF73" i="83" s="1"/>
  <c r="AJ73" i="83" s="1"/>
  <c r="AN73" i="83" s="1"/>
  <c r="F69" i="83"/>
  <c r="H69" i="83" s="1"/>
  <c r="F65" i="83"/>
  <c r="L65" i="83" s="1"/>
  <c r="P65" i="83" s="1"/>
  <c r="T65" i="83" s="1"/>
  <c r="X65" i="83" s="1"/>
  <c r="AB65" i="83" s="1"/>
  <c r="AF65" i="83" s="1"/>
  <c r="AJ65" i="83" s="1"/>
  <c r="AN65" i="83" s="1"/>
  <c r="L331" i="83"/>
  <c r="P331" i="83" s="1"/>
  <c r="T331" i="83" s="1"/>
  <c r="X331" i="83" s="1"/>
  <c r="AB331" i="83" s="1"/>
  <c r="AF331" i="83" s="1"/>
  <c r="AJ331" i="83" s="1"/>
  <c r="AN331" i="83" s="1"/>
  <c r="L327" i="83"/>
  <c r="P327" i="83" s="1"/>
  <c r="T327" i="83" s="1"/>
  <c r="X327" i="83" s="1"/>
  <c r="AB327" i="83" s="1"/>
  <c r="AF327" i="83" s="1"/>
  <c r="AJ327" i="83" s="1"/>
  <c r="AN327" i="83" s="1"/>
  <c r="L319" i="83"/>
  <c r="P319" i="83" s="1"/>
  <c r="T319" i="83" s="1"/>
  <c r="X319" i="83" s="1"/>
  <c r="AB319" i="83" s="1"/>
  <c r="AF319" i="83" s="1"/>
  <c r="AJ319" i="83" s="1"/>
  <c r="AN319" i="83" s="1"/>
  <c r="L300" i="83"/>
  <c r="P300" i="83" s="1"/>
  <c r="T300" i="83" s="1"/>
  <c r="X300" i="83" s="1"/>
  <c r="AB300" i="83" s="1"/>
  <c r="AF300" i="83" s="1"/>
  <c r="AJ300" i="83" s="1"/>
  <c r="AN300" i="83" s="1"/>
  <c r="L292" i="83"/>
  <c r="P292" i="83" s="1"/>
  <c r="T292" i="83" s="1"/>
  <c r="X292" i="83" s="1"/>
  <c r="AB292" i="83" s="1"/>
  <c r="AF292" i="83" s="1"/>
  <c r="AJ292" i="83" s="1"/>
  <c r="AN292" i="83" s="1"/>
  <c r="L269" i="83"/>
  <c r="P269" i="83" s="1"/>
  <c r="T269" i="83" s="1"/>
  <c r="X269" i="83" s="1"/>
  <c r="AB269" i="83" s="1"/>
  <c r="AF269" i="83" s="1"/>
  <c r="AJ269" i="83" s="1"/>
  <c r="AN269" i="83" s="1"/>
  <c r="L265" i="83"/>
  <c r="P265" i="83" s="1"/>
  <c r="T265" i="83" s="1"/>
  <c r="X265" i="83" s="1"/>
  <c r="AB265" i="83" s="1"/>
  <c r="AF265" i="83" s="1"/>
  <c r="AJ265" i="83" s="1"/>
  <c r="AN265" i="83" s="1"/>
  <c r="L261" i="83"/>
  <c r="P261" i="83" s="1"/>
  <c r="T261" i="83" s="1"/>
  <c r="X261" i="83" s="1"/>
  <c r="AB261" i="83" s="1"/>
  <c r="AF261" i="83" s="1"/>
  <c r="AJ261" i="83" s="1"/>
  <c r="AN261" i="83" s="1"/>
  <c r="L242" i="83"/>
  <c r="P242" i="83" s="1"/>
  <c r="T242" i="83" s="1"/>
  <c r="X242" i="83" s="1"/>
  <c r="AB242" i="83" s="1"/>
  <c r="AF242" i="83" s="1"/>
  <c r="AJ242" i="83" s="1"/>
  <c r="AN242" i="83" s="1"/>
  <c r="L238" i="83"/>
  <c r="P238" i="83" s="1"/>
  <c r="T238" i="83" s="1"/>
  <c r="X238" i="83" s="1"/>
  <c r="AB238" i="83" s="1"/>
  <c r="AF238" i="83" s="1"/>
  <c r="AJ238" i="83" s="1"/>
  <c r="AN238" i="83" s="1"/>
  <c r="L234" i="83"/>
  <c r="P234" i="83" s="1"/>
  <c r="T234" i="83" s="1"/>
  <c r="X234" i="83" s="1"/>
  <c r="AB234" i="83" s="1"/>
  <c r="AF234" i="83" s="1"/>
  <c r="AJ234" i="83" s="1"/>
  <c r="AN234" i="83" s="1"/>
  <c r="L215" i="83"/>
  <c r="P215" i="83" s="1"/>
  <c r="T215" i="83" s="1"/>
  <c r="X215" i="83" s="1"/>
  <c r="AB215" i="83" s="1"/>
  <c r="AF215" i="83" s="1"/>
  <c r="AJ215" i="83" s="1"/>
  <c r="AN215" i="83" s="1"/>
  <c r="L211" i="83"/>
  <c r="P211" i="83" s="1"/>
  <c r="T211" i="83" s="1"/>
  <c r="X211" i="83" s="1"/>
  <c r="AB211" i="83" s="1"/>
  <c r="AF211" i="83" s="1"/>
  <c r="AJ211" i="83" s="1"/>
  <c r="AN211" i="83" s="1"/>
  <c r="L207" i="83"/>
  <c r="P207" i="83" s="1"/>
  <c r="T207" i="83" s="1"/>
  <c r="X207" i="83" s="1"/>
  <c r="AB207" i="83" s="1"/>
  <c r="AF207" i="83" s="1"/>
  <c r="AJ207" i="83" s="1"/>
  <c r="AN207" i="83" s="1"/>
  <c r="L188" i="83"/>
  <c r="P188" i="83" s="1"/>
  <c r="T188" i="83" s="1"/>
  <c r="X188" i="83" s="1"/>
  <c r="AB188" i="83" s="1"/>
  <c r="AF188" i="83" s="1"/>
  <c r="AJ188" i="83" s="1"/>
  <c r="AN188" i="83" s="1"/>
  <c r="L184" i="83"/>
  <c r="P184" i="83" s="1"/>
  <c r="T184" i="83" s="1"/>
  <c r="X184" i="83" s="1"/>
  <c r="AB184" i="83" s="1"/>
  <c r="AF184" i="83" s="1"/>
  <c r="AJ184" i="83" s="1"/>
  <c r="AN184" i="83" s="1"/>
  <c r="L161" i="83"/>
  <c r="P161" i="83" s="1"/>
  <c r="T161" i="83" s="1"/>
  <c r="X161" i="83" s="1"/>
  <c r="AB161" i="83" s="1"/>
  <c r="AF161" i="83" s="1"/>
  <c r="AJ161" i="83" s="1"/>
  <c r="AN161" i="83" s="1"/>
  <c r="L157" i="83"/>
  <c r="P157" i="83" s="1"/>
  <c r="T157" i="83" s="1"/>
  <c r="X157" i="83" s="1"/>
  <c r="AB157" i="83" s="1"/>
  <c r="AF157" i="83" s="1"/>
  <c r="AJ157" i="83" s="1"/>
  <c r="AN157" i="83" s="1"/>
  <c r="L153" i="83"/>
  <c r="P153" i="83" s="1"/>
  <c r="T153" i="83" s="1"/>
  <c r="X153" i="83" s="1"/>
  <c r="AB153" i="83" s="1"/>
  <c r="AF153" i="83" s="1"/>
  <c r="AJ153" i="83" s="1"/>
  <c r="AN153" i="83" s="1"/>
  <c r="L149" i="83"/>
  <c r="P149" i="83" s="1"/>
  <c r="T149" i="83" s="1"/>
  <c r="X149" i="83" s="1"/>
  <c r="AB149" i="83" s="1"/>
  <c r="AF149" i="83" s="1"/>
  <c r="AJ149" i="83" s="1"/>
  <c r="AN149" i="83" s="1"/>
  <c r="L134" i="83"/>
  <c r="P134" i="83" s="1"/>
  <c r="T134" i="83" s="1"/>
  <c r="X134" i="83" s="1"/>
  <c r="AB134" i="83" s="1"/>
  <c r="AF134" i="83" s="1"/>
  <c r="AJ134" i="83" s="1"/>
  <c r="AN134" i="83" s="1"/>
  <c r="L126" i="83"/>
  <c r="P126" i="83" s="1"/>
  <c r="T126" i="83" s="1"/>
  <c r="X126" i="83" s="1"/>
  <c r="AB126" i="83" s="1"/>
  <c r="AF126" i="83" s="1"/>
  <c r="AJ126" i="83" s="1"/>
  <c r="AN126" i="83" s="1"/>
  <c r="L122" i="83"/>
  <c r="P122" i="83" s="1"/>
  <c r="T122" i="83" s="1"/>
  <c r="X122" i="83" s="1"/>
  <c r="AB122" i="83" s="1"/>
  <c r="AF122" i="83" s="1"/>
  <c r="AJ122" i="83" s="1"/>
  <c r="AN122" i="83" s="1"/>
  <c r="L95" i="83"/>
  <c r="P95" i="83" s="1"/>
  <c r="T95" i="83" s="1"/>
  <c r="X95" i="83" s="1"/>
  <c r="AB95" i="83" s="1"/>
  <c r="AF95" i="83" s="1"/>
  <c r="AJ95" i="83" s="1"/>
  <c r="AN95" i="83" s="1"/>
  <c r="F80" i="83"/>
  <c r="F76" i="83"/>
  <c r="F72" i="83"/>
  <c r="H72" i="83" s="1"/>
  <c r="F68" i="83"/>
  <c r="K68" i="83" s="1"/>
  <c r="L330" i="83"/>
  <c r="P330" i="83" s="1"/>
  <c r="T330" i="83" s="1"/>
  <c r="X330" i="83" s="1"/>
  <c r="AB330" i="83" s="1"/>
  <c r="AF330" i="83" s="1"/>
  <c r="AJ330" i="83" s="1"/>
  <c r="AN330" i="83" s="1"/>
  <c r="L322" i="83"/>
  <c r="P322" i="83" s="1"/>
  <c r="T322" i="83" s="1"/>
  <c r="X322" i="83" s="1"/>
  <c r="AB322" i="83" s="1"/>
  <c r="AF322" i="83" s="1"/>
  <c r="AJ322" i="83" s="1"/>
  <c r="AN322" i="83" s="1"/>
  <c r="L318" i="83"/>
  <c r="P318" i="83" s="1"/>
  <c r="T318" i="83" s="1"/>
  <c r="X318" i="83" s="1"/>
  <c r="AB318" i="83" s="1"/>
  <c r="AF318" i="83" s="1"/>
  <c r="AJ318" i="83" s="1"/>
  <c r="AN318" i="83" s="1"/>
  <c r="L303" i="83"/>
  <c r="P303" i="83" s="1"/>
  <c r="T303" i="83" s="1"/>
  <c r="X303" i="83" s="1"/>
  <c r="AB303" i="83" s="1"/>
  <c r="AF303" i="83" s="1"/>
  <c r="AJ303" i="83" s="1"/>
  <c r="AN303" i="83" s="1"/>
  <c r="L295" i="83"/>
  <c r="P295" i="83" s="1"/>
  <c r="T295" i="83" s="1"/>
  <c r="X295" i="83" s="1"/>
  <c r="AB295" i="83" s="1"/>
  <c r="AF295" i="83" s="1"/>
  <c r="AJ295" i="83" s="1"/>
  <c r="AN295" i="83" s="1"/>
  <c r="L291" i="83"/>
  <c r="P291" i="83" s="1"/>
  <c r="T291" i="83" s="1"/>
  <c r="X291" i="83" s="1"/>
  <c r="AB291" i="83" s="1"/>
  <c r="AF291" i="83" s="1"/>
  <c r="AJ291" i="83" s="1"/>
  <c r="AN291" i="83" s="1"/>
  <c r="L268" i="83"/>
  <c r="P268" i="83" s="1"/>
  <c r="T268" i="83" s="1"/>
  <c r="X268" i="83" s="1"/>
  <c r="AB268" i="83" s="1"/>
  <c r="AF268" i="83" s="1"/>
  <c r="AJ268" i="83" s="1"/>
  <c r="AN268" i="83" s="1"/>
  <c r="L264" i="83"/>
  <c r="P264" i="83" s="1"/>
  <c r="T264" i="83" s="1"/>
  <c r="X264" i="83" s="1"/>
  <c r="AB264" i="83" s="1"/>
  <c r="AF264" i="83" s="1"/>
  <c r="AJ264" i="83" s="1"/>
  <c r="AN264" i="83" s="1"/>
  <c r="L245" i="83"/>
  <c r="P245" i="83" s="1"/>
  <c r="T245" i="83" s="1"/>
  <c r="X245" i="83" s="1"/>
  <c r="AB245" i="83" s="1"/>
  <c r="AF245" i="83" s="1"/>
  <c r="AJ245" i="83" s="1"/>
  <c r="AN245" i="83" s="1"/>
  <c r="L237" i="83"/>
  <c r="P237" i="83" s="1"/>
  <c r="T237" i="83" s="1"/>
  <c r="X237" i="83" s="1"/>
  <c r="AB237" i="83" s="1"/>
  <c r="AF237" i="83" s="1"/>
  <c r="AJ237" i="83" s="1"/>
  <c r="AN237" i="83" s="1"/>
  <c r="L218" i="83"/>
  <c r="P218" i="83" s="1"/>
  <c r="T218" i="83" s="1"/>
  <c r="X218" i="83" s="1"/>
  <c r="AB218" i="83" s="1"/>
  <c r="AF218" i="83" s="1"/>
  <c r="AJ218" i="83" s="1"/>
  <c r="AN218" i="83" s="1"/>
  <c r="L210" i="83"/>
  <c r="P210" i="83" s="1"/>
  <c r="T210" i="83" s="1"/>
  <c r="X210" i="83" s="1"/>
  <c r="AB210" i="83" s="1"/>
  <c r="AF210" i="83" s="1"/>
  <c r="AJ210" i="83" s="1"/>
  <c r="AN210" i="83" s="1"/>
  <c r="L191" i="83"/>
  <c r="P191" i="83" s="1"/>
  <c r="T191" i="83" s="1"/>
  <c r="X191" i="83" s="1"/>
  <c r="AB191" i="83" s="1"/>
  <c r="AF191" i="83" s="1"/>
  <c r="AJ191" i="83" s="1"/>
  <c r="AN191" i="83" s="1"/>
  <c r="L183" i="83"/>
  <c r="P183" i="83" s="1"/>
  <c r="T183" i="83" s="1"/>
  <c r="X183" i="83" s="1"/>
  <c r="AB183" i="83" s="1"/>
  <c r="AF183" i="83" s="1"/>
  <c r="AJ183" i="83" s="1"/>
  <c r="AN183" i="83" s="1"/>
  <c r="L156" i="83"/>
  <c r="P156" i="83" s="1"/>
  <c r="T156" i="83" s="1"/>
  <c r="X156" i="83" s="1"/>
  <c r="AB156" i="83" s="1"/>
  <c r="AF156" i="83" s="1"/>
  <c r="AJ156" i="83" s="1"/>
  <c r="AN156" i="83" s="1"/>
  <c r="L125" i="83"/>
  <c r="P125" i="83" s="1"/>
  <c r="T125" i="83" s="1"/>
  <c r="X125" i="83" s="1"/>
  <c r="AB125" i="83" s="1"/>
  <c r="AF125" i="83" s="1"/>
  <c r="AJ125" i="83" s="1"/>
  <c r="AN125" i="83" s="1"/>
  <c r="L121" i="83"/>
  <c r="P121" i="83" s="1"/>
  <c r="T121" i="83" s="1"/>
  <c r="X121" i="83" s="1"/>
  <c r="AB121" i="83" s="1"/>
  <c r="AF121" i="83" s="1"/>
  <c r="AJ121" i="83" s="1"/>
  <c r="AN121" i="83" s="1"/>
  <c r="L106" i="83"/>
  <c r="P106" i="83" s="1"/>
  <c r="T106" i="83" s="1"/>
  <c r="X106" i="83" s="1"/>
  <c r="AB106" i="83" s="1"/>
  <c r="AF106" i="83" s="1"/>
  <c r="AJ106" i="83" s="1"/>
  <c r="AN106" i="83" s="1"/>
  <c r="L98" i="83"/>
  <c r="P98" i="83" s="1"/>
  <c r="T98" i="83" s="1"/>
  <c r="X98" i="83" s="1"/>
  <c r="AB98" i="83" s="1"/>
  <c r="AF98" i="83" s="1"/>
  <c r="AJ98" i="83" s="1"/>
  <c r="AN98" i="83" s="1"/>
  <c r="L94" i="83"/>
  <c r="P94" i="83" s="1"/>
  <c r="T94" i="83" s="1"/>
  <c r="X94" i="83" s="1"/>
  <c r="AB94" i="83" s="1"/>
  <c r="AF94" i="83" s="1"/>
  <c r="AJ94" i="83" s="1"/>
  <c r="AN94" i="83" s="1"/>
  <c r="F79" i="83"/>
  <c r="L79" i="83" s="1"/>
  <c r="P79" i="83" s="1"/>
  <c r="T79" i="83" s="1"/>
  <c r="X79" i="83" s="1"/>
  <c r="AB79" i="83" s="1"/>
  <c r="AF79" i="83" s="1"/>
  <c r="AJ79" i="83" s="1"/>
  <c r="AN79" i="83" s="1"/>
  <c r="F75" i="83"/>
  <c r="F71" i="83"/>
  <c r="F67" i="83"/>
  <c r="L67" i="83" s="1"/>
  <c r="P67" i="83" s="1"/>
  <c r="T67" i="83" s="1"/>
  <c r="X67" i="83" s="1"/>
  <c r="AB67" i="83" s="1"/>
  <c r="AF67" i="83" s="1"/>
  <c r="AJ67" i="83" s="1"/>
  <c r="AN67" i="83" s="1"/>
  <c r="AA154" i="82"/>
  <c r="AA149" i="82"/>
  <c r="L325" i="83"/>
  <c r="P325" i="83" s="1"/>
  <c r="T325" i="83" s="1"/>
  <c r="X325" i="83" s="1"/>
  <c r="AB325" i="83" s="1"/>
  <c r="AF325" i="83" s="1"/>
  <c r="AJ325" i="83" s="1"/>
  <c r="AN325" i="83" s="1"/>
  <c r="L298" i="83"/>
  <c r="P298" i="83" s="1"/>
  <c r="T298" i="83" s="1"/>
  <c r="X298" i="83" s="1"/>
  <c r="AB298" i="83" s="1"/>
  <c r="AF298" i="83" s="1"/>
  <c r="AJ298" i="83" s="1"/>
  <c r="AN298" i="83" s="1"/>
  <c r="L271" i="83"/>
  <c r="P271" i="83" s="1"/>
  <c r="T271" i="83" s="1"/>
  <c r="X271" i="83" s="1"/>
  <c r="AB271" i="83" s="1"/>
  <c r="AF271" i="83" s="1"/>
  <c r="AJ271" i="83" s="1"/>
  <c r="AN271" i="83" s="1"/>
  <c r="L263" i="83"/>
  <c r="P263" i="83" s="1"/>
  <c r="T263" i="83" s="1"/>
  <c r="X263" i="83" s="1"/>
  <c r="AB263" i="83" s="1"/>
  <c r="AF263" i="83" s="1"/>
  <c r="AJ263" i="83" s="1"/>
  <c r="AN263" i="83" s="1"/>
  <c r="L244" i="83"/>
  <c r="P244" i="83" s="1"/>
  <c r="T244" i="83" s="1"/>
  <c r="X244" i="83" s="1"/>
  <c r="AB244" i="83" s="1"/>
  <c r="AF244" i="83" s="1"/>
  <c r="AJ244" i="83" s="1"/>
  <c r="AN244" i="83" s="1"/>
  <c r="L236" i="83"/>
  <c r="P236" i="83" s="1"/>
  <c r="T236" i="83" s="1"/>
  <c r="X236" i="83" s="1"/>
  <c r="AB236" i="83" s="1"/>
  <c r="AF236" i="83" s="1"/>
  <c r="AJ236" i="83" s="1"/>
  <c r="AN236" i="83" s="1"/>
  <c r="L217" i="83"/>
  <c r="P217" i="83" s="1"/>
  <c r="T217" i="83" s="1"/>
  <c r="X217" i="83" s="1"/>
  <c r="AB217" i="83" s="1"/>
  <c r="AF217" i="83" s="1"/>
  <c r="AJ217" i="83" s="1"/>
  <c r="AN217" i="83" s="1"/>
  <c r="L209" i="83"/>
  <c r="P209" i="83" s="1"/>
  <c r="T209" i="83" s="1"/>
  <c r="X209" i="83" s="1"/>
  <c r="AB209" i="83" s="1"/>
  <c r="AF209" i="83" s="1"/>
  <c r="AJ209" i="83" s="1"/>
  <c r="AN209" i="83" s="1"/>
  <c r="L190" i="83"/>
  <c r="P190" i="83" s="1"/>
  <c r="T190" i="83" s="1"/>
  <c r="X190" i="83" s="1"/>
  <c r="AB190" i="83" s="1"/>
  <c r="AF190" i="83" s="1"/>
  <c r="AJ190" i="83" s="1"/>
  <c r="AN190" i="83" s="1"/>
  <c r="L182" i="83"/>
  <c r="P182" i="83" s="1"/>
  <c r="T182" i="83" s="1"/>
  <c r="X182" i="83" s="1"/>
  <c r="AB182" i="83" s="1"/>
  <c r="AF182" i="83" s="1"/>
  <c r="AJ182" i="83" s="1"/>
  <c r="AN182" i="83" s="1"/>
  <c r="L163" i="83"/>
  <c r="P163" i="83" s="1"/>
  <c r="T163" i="83" s="1"/>
  <c r="X163" i="83" s="1"/>
  <c r="AB163" i="83" s="1"/>
  <c r="AF163" i="83" s="1"/>
  <c r="AJ163" i="83" s="1"/>
  <c r="AN163" i="83" s="1"/>
  <c r="L155" i="83"/>
  <c r="P155" i="83" s="1"/>
  <c r="T155" i="83" s="1"/>
  <c r="X155" i="83" s="1"/>
  <c r="AB155" i="83" s="1"/>
  <c r="AF155" i="83" s="1"/>
  <c r="AJ155" i="83" s="1"/>
  <c r="AN155" i="83" s="1"/>
  <c r="L128" i="83"/>
  <c r="P128" i="83" s="1"/>
  <c r="T128" i="83" s="1"/>
  <c r="X128" i="83" s="1"/>
  <c r="AB128" i="83" s="1"/>
  <c r="AF128" i="83" s="1"/>
  <c r="AJ128" i="83" s="1"/>
  <c r="AN128" i="83" s="1"/>
  <c r="L124" i="83"/>
  <c r="P124" i="83" s="1"/>
  <c r="T124" i="83" s="1"/>
  <c r="X124" i="83" s="1"/>
  <c r="AB124" i="83" s="1"/>
  <c r="AF124" i="83" s="1"/>
  <c r="AJ124" i="83" s="1"/>
  <c r="AN124" i="83" s="1"/>
  <c r="L105" i="83"/>
  <c r="P105" i="83" s="1"/>
  <c r="T105" i="83" s="1"/>
  <c r="X105" i="83" s="1"/>
  <c r="AB105" i="83" s="1"/>
  <c r="AF105" i="83" s="1"/>
  <c r="AJ105" i="83" s="1"/>
  <c r="AN105" i="83" s="1"/>
  <c r="L101" i="83"/>
  <c r="P101" i="83" s="1"/>
  <c r="T101" i="83" s="1"/>
  <c r="X101" i="83" s="1"/>
  <c r="AB101" i="83" s="1"/>
  <c r="AF101" i="83" s="1"/>
  <c r="AJ101" i="83" s="1"/>
  <c r="AN101" i="83" s="1"/>
  <c r="F78" i="83"/>
  <c r="L78" i="83" s="1"/>
  <c r="P78" i="83" s="1"/>
  <c r="T78" i="83" s="1"/>
  <c r="X78" i="83" s="1"/>
  <c r="AB78" i="83" s="1"/>
  <c r="AF78" i="83" s="1"/>
  <c r="AJ78" i="83" s="1"/>
  <c r="AN78" i="83" s="1"/>
  <c r="F74" i="83"/>
  <c r="F70" i="83"/>
  <c r="F66" i="83"/>
  <c r="K66" i="83" s="1"/>
  <c r="AA152" i="82"/>
  <c r="AA161" i="82"/>
  <c r="AA157" i="82"/>
  <c r="AA156" i="82"/>
  <c r="AA155" i="82"/>
  <c r="AA162" i="82"/>
  <c r="AA160" i="82"/>
  <c r="AA159" i="82"/>
  <c r="AA158" i="82"/>
  <c r="AA164" i="82"/>
  <c r="AA168" i="82"/>
  <c r="AA166" i="82"/>
  <c r="L316" i="83"/>
  <c r="L204" i="83"/>
  <c r="L158" i="83"/>
  <c r="P158" i="83" s="1"/>
  <c r="T158" i="83" s="1"/>
  <c r="X158" i="83" s="1"/>
  <c r="AB158" i="83" s="1"/>
  <c r="AF158" i="83" s="1"/>
  <c r="AJ158" i="83" s="1"/>
  <c r="AN158" i="83" s="1"/>
  <c r="L150" i="83"/>
  <c r="P150" i="83" s="1"/>
  <c r="T150" i="83" s="1"/>
  <c r="X150" i="83" s="1"/>
  <c r="AB150" i="83" s="1"/>
  <c r="AF150" i="83" s="1"/>
  <c r="AJ150" i="83" s="1"/>
  <c r="AN150" i="83" s="1"/>
  <c r="L127" i="83"/>
  <c r="P127" i="83" s="1"/>
  <c r="T127" i="83" s="1"/>
  <c r="X127" i="83" s="1"/>
  <c r="AB127" i="83" s="1"/>
  <c r="AF127" i="83" s="1"/>
  <c r="AJ127" i="83" s="1"/>
  <c r="AN127" i="83" s="1"/>
  <c r="L96" i="83"/>
  <c r="P96" i="83" s="1"/>
  <c r="T96" i="83" s="1"/>
  <c r="X96" i="83" s="1"/>
  <c r="AB96" i="83" s="1"/>
  <c r="AF96" i="83" s="1"/>
  <c r="AJ96" i="83" s="1"/>
  <c r="AN96" i="83" s="1"/>
  <c r="L92" i="83"/>
  <c r="L288" i="83"/>
  <c r="L176" i="83"/>
  <c r="L260" i="83"/>
  <c r="L148" i="83"/>
  <c r="L133" i="83"/>
  <c r="P133" i="83" s="1"/>
  <c r="T133" i="83" s="1"/>
  <c r="X133" i="83" s="1"/>
  <c r="AB133" i="83" s="1"/>
  <c r="AF133" i="83" s="1"/>
  <c r="AJ133" i="83" s="1"/>
  <c r="AN133" i="83" s="1"/>
  <c r="AA172" i="82"/>
  <c r="AA171" i="82"/>
  <c r="AA170" i="82"/>
  <c r="AA169" i="82"/>
  <c r="AA167" i="82"/>
  <c r="AA165" i="82"/>
  <c r="AA163" i="82"/>
  <c r="L232" i="83"/>
  <c r="L120" i="83"/>
  <c r="AA3" i="82"/>
  <c r="L64" i="83"/>
  <c r="W1" i="82"/>
  <c r="Z1" i="82"/>
  <c r="Y1" i="82"/>
  <c r="X1" i="82"/>
  <c r="L10429" i="80"/>
  <c r="L10428" i="80"/>
  <c r="L10420" i="80"/>
  <c r="L10417" i="80"/>
  <c r="L10433" i="80"/>
  <c r="L10421" i="80"/>
  <c r="L10432" i="80"/>
  <c r="L10424" i="80"/>
  <c r="L10416" i="80"/>
  <c r="L10431" i="80"/>
  <c r="L10423" i="80"/>
  <c r="L10430" i="80"/>
  <c r="L10422" i="80"/>
  <c r="L10427" i="80"/>
  <c r="L10419" i="80"/>
  <c r="L10415" i="80"/>
  <c r="L10426" i="80"/>
  <c r="L10418" i="80"/>
  <c r="L10425" i="80"/>
  <c r="P8" i="73"/>
  <c r="P9" i="73"/>
  <c r="P10" i="73"/>
  <c r="P11" i="73"/>
  <c r="P12" i="73"/>
  <c r="P13" i="73"/>
  <c r="P14" i="73"/>
  <c r="P15" i="73"/>
  <c r="P16" i="73"/>
  <c r="P17" i="73"/>
  <c r="P18" i="73"/>
  <c r="P19" i="73"/>
  <c r="P20" i="73"/>
  <c r="P21" i="73"/>
  <c r="P22" i="73"/>
  <c r="P23" i="73"/>
  <c r="P24" i="73"/>
  <c r="P25" i="73"/>
  <c r="P26" i="73"/>
  <c r="P27" i="73"/>
  <c r="P28" i="73"/>
  <c r="P29" i="73"/>
  <c r="P30" i="73"/>
  <c r="P31" i="73"/>
  <c r="P32" i="73"/>
  <c r="P33" i="73"/>
  <c r="P34" i="73"/>
  <c r="P35" i="73"/>
  <c r="P36" i="73"/>
  <c r="P37" i="73"/>
  <c r="P38" i="73"/>
  <c r="P39" i="73"/>
  <c r="P40" i="73"/>
  <c r="P41" i="73"/>
  <c r="P42" i="73"/>
  <c r="P43" i="73"/>
  <c r="P44" i="73"/>
  <c r="P45" i="73"/>
  <c r="P46" i="73"/>
  <c r="P47" i="73"/>
  <c r="P48" i="73"/>
  <c r="P49" i="73"/>
  <c r="P50" i="73"/>
  <c r="P51" i="73"/>
  <c r="P52" i="73"/>
  <c r="P53" i="73"/>
  <c r="P54" i="73"/>
  <c r="P55" i="73"/>
  <c r="P56" i="73"/>
  <c r="P57" i="73"/>
  <c r="P58" i="73"/>
  <c r="P59" i="73"/>
  <c r="P60" i="73"/>
  <c r="P61" i="73"/>
  <c r="P62" i="73"/>
  <c r="P63" i="73"/>
  <c r="P64" i="73"/>
  <c r="P65" i="73"/>
  <c r="P66" i="73"/>
  <c r="P67" i="73"/>
  <c r="P68" i="73"/>
  <c r="P69" i="73"/>
  <c r="P70" i="73"/>
  <c r="P71" i="73"/>
  <c r="P72" i="73"/>
  <c r="P73" i="73"/>
  <c r="P74" i="73"/>
  <c r="P75" i="73"/>
  <c r="P76" i="73"/>
  <c r="P77" i="73"/>
  <c r="P78" i="73"/>
  <c r="P79" i="73"/>
  <c r="P80" i="73"/>
  <c r="P81" i="73"/>
  <c r="P82" i="73"/>
  <c r="P83" i="73"/>
  <c r="P84" i="73"/>
  <c r="P85" i="73"/>
  <c r="P86" i="73"/>
  <c r="P87" i="73"/>
  <c r="P88" i="73"/>
  <c r="P89" i="73"/>
  <c r="P90" i="73"/>
  <c r="P91" i="73"/>
  <c r="P92" i="73"/>
  <c r="P93" i="73"/>
  <c r="P94" i="73"/>
  <c r="P95" i="73"/>
  <c r="P96" i="73"/>
  <c r="P97" i="73"/>
  <c r="P98" i="73"/>
  <c r="P99" i="73"/>
  <c r="P100" i="73"/>
  <c r="P101" i="73"/>
  <c r="P102" i="73"/>
  <c r="P103" i="73"/>
  <c r="P104" i="73"/>
  <c r="P105" i="73"/>
  <c r="P106" i="73"/>
  <c r="P107" i="73"/>
  <c r="P108" i="73"/>
  <c r="P109" i="73"/>
  <c r="P110" i="73"/>
  <c r="P111" i="73"/>
  <c r="P112" i="73"/>
  <c r="P113" i="73"/>
  <c r="P114" i="73"/>
  <c r="P115" i="73"/>
  <c r="P116" i="73"/>
  <c r="P117" i="73"/>
  <c r="P118" i="73"/>
  <c r="P119" i="73"/>
  <c r="P120" i="73"/>
  <c r="P121" i="73"/>
  <c r="P122" i="73"/>
  <c r="P123" i="73"/>
  <c r="P124" i="73"/>
  <c r="P125" i="73"/>
  <c r="P126" i="73"/>
  <c r="P127" i="73"/>
  <c r="P128" i="73"/>
  <c r="P129" i="73"/>
  <c r="P130" i="73"/>
  <c r="P131" i="73"/>
  <c r="P132" i="73"/>
  <c r="P133" i="73"/>
  <c r="P134" i="73"/>
  <c r="P135" i="73"/>
  <c r="P136" i="73"/>
  <c r="P137" i="73"/>
  <c r="P138" i="73"/>
  <c r="P139" i="73"/>
  <c r="P140" i="73"/>
  <c r="P141" i="73"/>
  <c r="P142" i="73"/>
  <c r="P143" i="73"/>
  <c r="P144" i="73"/>
  <c r="P145" i="73"/>
  <c r="P146" i="73"/>
  <c r="P147" i="73"/>
  <c r="P148" i="73"/>
  <c r="P149" i="73"/>
  <c r="P150" i="73"/>
  <c r="P151" i="73"/>
  <c r="P152" i="73"/>
  <c r="P153" i="73"/>
  <c r="P154" i="73"/>
  <c r="P155" i="73"/>
  <c r="P156" i="73"/>
  <c r="P157" i="73"/>
  <c r="P158" i="73"/>
  <c r="P159" i="73"/>
  <c r="P160" i="73"/>
  <c r="P161" i="73"/>
  <c r="P162" i="73"/>
  <c r="P163" i="73"/>
  <c r="P164" i="73"/>
  <c r="P165" i="73"/>
  <c r="P166" i="73"/>
  <c r="P167" i="73"/>
  <c r="P168" i="73"/>
  <c r="P169" i="73"/>
  <c r="P170" i="73"/>
  <c r="P171" i="73"/>
  <c r="P172" i="73"/>
  <c r="P173" i="73"/>
  <c r="P174" i="73"/>
  <c r="P175" i="73"/>
  <c r="P176" i="73"/>
  <c r="P177" i="73"/>
  <c r="P178" i="73"/>
  <c r="P179" i="73"/>
  <c r="P180" i="73"/>
  <c r="P181" i="73"/>
  <c r="P182" i="73"/>
  <c r="P183" i="73"/>
  <c r="P184" i="73"/>
  <c r="P185" i="73"/>
  <c r="P186" i="73"/>
  <c r="P187" i="73"/>
  <c r="P188" i="73"/>
  <c r="P189" i="73"/>
  <c r="P190" i="73"/>
  <c r="P191" i="73"/>
  <c r="P192" i="73"/>
  <c r="P193" i="73"/>
  <c r="P194" i="73"/>
  <c r="P195" i="73"/>
  <c r="P196" i="73"/>
  <c r="P197" i="73"/>
  <c r="P198" i="73"/>
  <c r="P199" i="73"/>
  <c r="P200" i="73"/>
  <c r="P201" i="73"/>
  <c r="P202" i="73"/>
  <c r="P203" i="73"/>
  <c r="P204" i="73"/>
  <c r="P205" i="73"/>
  <c r="P206" i="73"/>
  <c r="P207" i="73"/>
  <c r="P208" i="73"/>
  <c r="P209" i="73"/>
  <c r="P210" i="73"/>
  <c r="P211" i="73"/>
  <c r="P212" i="73"/>
  <c r="P213" i="73"/>
  <c r="P214" i="73"/>
  <c r="P215" i="73"/>
  <c r="P216" i="73"/>
  <c r="P217" i="73"/>
  <c r="P218" i="73"/>
  <c r="P219" i="73"/>
  <c r="P220" i="73"/>
  <c r="P221" i="73"/>
  <c r="P222" i="73"/>
  <c r="P223" i="73"/>
  <c r="P224" i="73"/>
  <c r="P225" i="73"/>
  <c r="P226" i="73"/>
  <c r="P227" i="73"/>
  <c r="P228" i="73"/>
  <c r="P229" i="73"/>
  <c r="P230" i="73"/>
  <c r="P231" i="73"/>
  <c r="P232" i="73"/>
  <c r="P233" i="73"/>
  <c r="P234" i="73"/>
  <c r="P7" i="73"/>
  <c r="K223" i="83" l="1"/>
  <c r="F53" i="83"/>
  <c r="G53" i="83" s="1"/>
  <c r="AA271" i="82"/>
  <c r="AA272" i="82"/>
  <c r="AA247" i="82"/>
  <c r="AA260" i="82"/>
  <c r="AA244" i="82"/>
  <c r="AA257" i="82"/>
  <c r="AA241" i="82"/>
  <c r="AA254" i="82"/>
  <c r="AA238" i="82"/>
  <c r="AA209" i="82"/>
  <c r="AA232" i="82"/>
  <c r="AA229" i="82"/>
  <c r="AA198" i="82"/>
  <c r="AA214" i="82"/>
  <c r="AA223" i="82"/>
  <c r="AA207" i="82"/>
  <c r="AA220" i="82"/>
  <c r="AA204" i="82"/>
  <c r="AA195" i="82"/>
  <c r="AA192" i="82"/>
  <c r="AA193" i="82"/>
  <c r="AA183" i="82"/>
  <c r="AA180" i="82"/>
  <c r="W175" i="82"/>
  <c r="W179" i="82"/>
  <c r="W183" i="82"/>
  <c r="M354" i="83" s="1"/>
  <c r="W174" i="82"/>
  <c r="W178" i="82"/>
  <c r="W182" i="82"/>
  <c r="M353" i="83" s="1"/>
  <c r="W186" i="82"/>
  <c r="W173" i="82"/>
  <c r="W177" i="82"/>
  <c r="W181" i="82"/>
  <c r="W185" i="82"/>
  <c r="W180" i="82"/>
  <c r="M351" i="83" s="1"/>
  <c r="W188" i="82"/>
  <c r="W192" i="82"/>
  <c r="W196" i="82"/>
  <c r="W176" i="82"/>
  <c r="W187" i="82"/>
  <c r="W191" i="82"/>
  <c r="W195" i="82"/>
  <c r="W190" i="82"/>
  <c r="W194" i="82"/>
  <c r="W198" i="82"/>
  <c r="M380" i="83" s="1"/>
  <c r="W184" i="82"/>
  <c r="W189" i="82"/>
  <c r="W199" i="82"/>
  <c r="W203" i="82"/>
  <c r="W207" i="82"/>
  <c r="W211" i="82"/>
  <c r="W215" i="82"/>
  <c r="W219" i="82"/>
  <c r="W223" i="82"/>
  <c r="W202" i="82"/>
  <c r="W206" i="82"/>
  <c r="W210" i="82"/>
  <c r="W214" i="82"/>
  <c r="M407" i="83" s="1"/>
  <c r="W218" i="82"/>
  <c r="W222" i="82"/>
  <c r="W197" i="82"/>
  <c r="W201" i="82"/>
  <c r="W205" i="82"/>
  <c r="W209" i="82"/>
  <c r="M402" i="83" s="1"/>
  <c r="W213" i="82"/>
  <c r="W217" i="82"/>
  <c r="W221" i="82"/>
  <c r="W200" i="82"/>
  <c r="W216" i="82"/>
  <c r="W224" i="82"/>
  <c r="W228" i="82"/>
  <c r="W212" i="82"/>
  <c r="W227" i="82"/>
  <c r="W231" i="82"/>
  <c r="W193" i="82"/>
  <c r="M375" i="83" s="1"/>
  <c r="W208" i="82"/>
  <c r="W226" i="82"/>
  <c r="W230" i="82"/>
  <c r="W204" i="82"/>
  <c r="M386" i="83" s="1"/>
  <c r="W220" i="82"/>
  <c r="M413" i="83" s="1"/>
  <c r="W225" i="82"/>
  <c r="W229" i="82"/>
  <c r="W233" i="82"/>
  <c r="W237" i="82"/>
  <c r="W241" i="82"/>
  <c r="W245" i="82"/>
  <c r="W249" i="82"/>
  <c r="W253" i="82"/>
  <c r="W257" i="82"/>
  <c r="W261" i="82"/>
  <c r="W232" i="82"/>
  <c r="M436" i="83" s="1"/>
  <c r="W236" i="82"/>
  <c r="W240" i="82"/>
  <c r="W244" i="82"/>
  <c r="M459" i="83" s="1"/>
  <c r="W248" i="82"/>
  <c r="W252" i="82"/>
  <c r="W256" i="82"/>
  <c r="W260" i="82"/>
  <c r="W235" i="82"/>
  <c r="W239" i="82"/>
  <c r="W243" i="82"/>
  <c r="W247" i="82"/>
  <c r="W251" i="82"/>
  <c r="W255" i="82"/>
  <c r="W259" i="82"/>
  <c r="W234" i="82"/>
  <c r="W238" i="82"/>
  <c r="M442" i="83" s="1"/>
  <c r="W242" i="82"/>
  <c r="W246" i="82"/>
  <c r="W250" i="82"/>
  <c r="M465" i="83" s="1"/>
  <c r="W265" i="82"/>
  <c r="W269" i="82"/>
  <c r="W273" i="82"/>
  <c r="W258" i="82"/>
  <c r="M484" i="83" s="1"/>
  <c r="W263" i="82"/>
  <c r="W271" i="82"/>
  <c r="M497" i="83" s="1"/>
  <c r="W264" i="82"/>
  <c r="W268" i="82"/>
  <c r="W272" i="82"/>
  <c r="M498" i="83" s="1"/>
  <c r="W267" i="82"/>
  <c r="W254" i="82"/>
  <c r="W262" i="82"/>
  <c r="M488" i="83" s="1"/>
  <c r="W266" i="82"/>
  <c r="W270" i="82"/>
  <c r="M496" i="83" s="1"/>
  <c r="W274" i="82"/>
  <c r="Z174" i="82"/>
  <c r="Z178" i="82"/>
  <c r="Z182" i="82"/>
  <c r="Z186" i="82"/>
  <c r="Z173" i="82"/>
  <c r="Z177" i="82"/>
  <c r="Z181" i="82"/>
  <c r="Z185" i="82"/>
  <c r="Z176" i="82"/>
  <c r="Z180" i="82"/>
  <c r="Z184" i="82"/>
  <c r="Z175" i="82"/>
  <c r="Z187" i="82"/>
  <c r="Z191" i="82"/>
  <c r="Z195" i="82"/>
  <c r="Z190" i="82"/>
  <c r="Z194" i="82"/>
  <c r="Z183" i="82"/>
  <c r="Z189" i="82"/>
  <c r="Z193" i="82"/>
  <c r="Z197" i="82"/>
  <c r="Z202" i="82"/>
  <c r="Z206" i="82"/>
  <c r="Z210" i="82"/>
  <c r="Z214" i="82"/>
  <c r="Z218" i="82"/>
  <c r="Z222" i="82"/>
  <c r="Z179" i="82"/>
  <c r="Z196" i="82"/>
  <c r="Z198" i="82"/>
  <c r="Z201" i="82"/>
  <c r="Z205" i="82"/>
  <c r="Z209" i="82"/>
  <c r="Z213" i="82"/>
  <c r="Z217" i="82"/>
  <c r="Z221" i="82"/>
  <c r="Z192" i="82"/>
  <c r="Z200" i="82"/>
  <c r="Z204" i="82"/>
  <c r="Z208" i="82"/>
  <c r="Z212" i="82"/>
  <c r="Z216" i="82"/>
  <c r="Z220" i="82"/>
  <c r="Z211" i="82"/>
  <c r="Z227" i="82"/>
  <c r="Z231" i="82"/>
  <c r="Z207" i="82"/>
  <c r="Z223" i="82"/>
  <c r="Z226" i="82"/>
  <c r="Z230" i="82"/>
  <c r="Z203" i="82"/>
  <c r="Z219" i="82"/>
  <c r="Z225" i="82"/>
  <c r="Z229" i="82"/>
  <c r="Z188" i="82"/>
  <c r="Z199" i="82"/>
  <c r="Z215" i="82"/>
  <c r="Z224" i="82"/>
  <c r="Z228" i="82"/>
  <c r="Z232" i="82"/>
  <c r="Z236" i="82"/>
  <c r="Z240" i="82"/>
  <c r="Z244" i="82"/>
  <c r="Z248" i="82"/>
  <c r="Z252" i="82"/>
  <c r="Z256" i="82"/>
  <c r="Z260" i="82"/>
  <c r="Z235" i="82"/>
  <c r="Z239" i="82"/>
  <c r="Z243" i="82"/>
  <c r="Z247" i="82"/>
  <c r="Z251" i="82"/>
  <c r="Z255" i="82"/>
  <c r="Z259" i="82"/>
  <c r="Z234" i="82"/>
  <c r="Z238" i="82"/>
  <c r="Z242" i="82"/>
  <c r="Z246" i="82"/>
  <c r="Z250" i="82"/>
  <c r="Z254" i="82"/>
  <c r="Z258" i="82"/>
  <c r="Z233" i="82"/>
  <c r="Z237" i="82"/>
  <c r="Z241" i="82"/>
  <c r="Z245" i="82"/>
  <c r="Z249" i="82"/>
  <c r="Z261" i="82"/>
  <c r="Z264" i="82"/>
  <c r="Z268" i="82"/>
  <c r="Z272" i="82"/>
  <c r="Z253" i="82"/>
  <c r="Z262" i="82"/>
  <c r="Z266" i="82"/>
  <c r="Z257" i="82"/>
  <c r="Z263" i="82"/>
  <c r="Z267" i="82"/>
  <c r="Z271" i="82"/>
  <c r="Z270" i="82"/>
  <c r="Z274" i="82"/>
  <c r="Z265" i="82"/>
  <c r="Z269" i="82"/>
  <c r="Z273" i="82"/>
  <c r="AA267" i="82"/>
  <c r="AA273" i="82"/>
  <c r="AA268" i="82"/>
  <c r="AA266" i="82"/>
  <c r="AA243" i="82"/>
  <c r="AA256" i="82"/>
  <c r="AA240" i="82"/>
  <c r="AA253" i="82"/>
  <c r="AA237" i="82"/>
  <c r="AA250" i="82"/>
  <c r="AA234" i="82"/>
  <c r="AA231" i="82"/>
  <c r="AA228" i="82"/>
  <c r="AA225" i="82"/>
  <c r="AA173" i="82"/>
  <c r="AA210" i="82"/>
  <c r="AA219" i="82"/>
  <c r="AA203" i="82"/>
  <c r="AA216" i="82"/>
  <c r="AA200" i="82"/>
  <c r="AA191" i="82"/>
  <c r="AA188" i="82"/>
  <c r="AA189" i="82"/>
  <c r="AA178" i="82"/>
  <c r="AA179" i="82"/>
  <c r="AA176" i="82"/>
  <c r="Y57" i="82"/>
  <c r="Y173" i="82"/>
  <c r="Y177" i="82"/>
  <c r="Y181" i="82"/>
  <c r="Y185" i="82"/>
  <c r="Y176" i="82"/>
  <c r="Y180" i="82"/>
  <c r="Y184" i="82"/>
  <c r="Y175" i="82"/>
  <c r="Y179" i="82"/>
  <c r="Y183" i="82"/>
  <c r="Y182" i="82"/>
  <c r="Y190" i="82"/>
  <c r="Y194" i="82"/>
  <c r="Y198" i="82"/>
  <c r="Y178" i="82"/>
  <c r="Y189" i="82"/>
  <c r="Y193" i="82"/>
  <c r="Y197" i="82"/>
  <c r="Y174" i="82"/>
  <c r="Y188" i="82"/>
  <c r="Y192" i="82"/>
  <c r="Y196" i="82"/>
  <c r="Y191" i="82"/>
  <c r="Y201" i="82"/>
  <c r="Y205" i="82"/>
  <c r="Y209" i="82"/>
  <c r="Y213" i="82"/>
  <c r="Y217" i="82"/>
  <c r="Y221" i="82"/>
  <c r="Y187" i="82"/>
  <c r="Y200" i="82"/>
  <c r="Y204" i="82"/>
  <c r="Y208" i="82"/>
  <c r="Y212" i="82"/>
  <c r="Y216" i="82"/>
  <c r="Y220" i="82"/>
  <c r="Y199" i="82"/>
  <c r="Y203" i="82"/>
  <c r="Y207" i="82"/>
  <c r="Y211" i="82"/>
  <c r="Y215" i="82"/>
  <c r="Y219" i="82"/>
  <c r="Y223" i="82"/>
  <c r="Y202" i="82"/>
  <c r="Y218" i="82"/>
  <c r="Y226" i="82"/>
  <c r="Y230" i="82"/>
  <c r="Y186" i="82"/>
  <c r="Y195" i="82"/>
  <c r="Y214" i="82"/>
  <c r="Y225" i="82"/>
  <c r="Y229" i="82"/>
  <c r="Y210" i="82"/>
  <c r="Y224" i="82"/>
  <c r="Y228" i="82"/>
  <c r="Y206" i="82"/>
  <c r="Y222" i="82"/>
  <c r="Y227" i="82"/>
  <c r="Y231" i="82"/>
  <c r="Y235" i="82"/>
  <c r="Y239" i="82"/>
  <c r="Y243" i="82"/>
  <c r="Y247" i="82"/>
  <c r="Y251" i="82"/>
  <c r="Y255" i="82"/>
  <c r="Y259" i="82"/>
  <c r="Y234" i="82"/>
  <c r="Y238" i="82"/>
  <c r="Y242" i="82"/>
  <c r="Y246" i="82"/>
  <c r="Y250" i="82"/>
  <c r="Y254" i="82"/>
  <c r="Y258" i="82"/>
  <c r="Y233" i="82"/>
  <c r="Y237" i="82"/>
  <c r="Y241" i="82"/>
  <c r="Y245" i="82"/>
  <c r="Y249" i="82"/>
  <c r="Y253" i="82"/>
  <c r="Y257" i="82"/>
  <c r="Y261" i="82"/>
  <c r="Y232" i="82"/>
  <c r="Y236" i="82"/>
  <c r="Y240" i="82"/>
  <c r="Y244" i="82"/>
  <c r="Y248" i="82"/>
  <c r="Y252" i="82"/>
  <c r="Y263" i="82"/>
  <c r="Y267" i="82"/>
  <c r="Y271" i="82"/>
  <c r="Y260" i="82"/>
  <c r="Y265" i="82"/>
  <c r="Y273" i="82"/>
  <c r="Y262" i="82"/>
  <c r="Y266" i="82"/>
  <c r="Y270" i="82"/>
  <c r="Y274" i="82"/>
  <c r="Y269" i="82"/>
  <c r="Y256" i="82"/>
  <c r="Y264" i="82"/>
  <c r="Y268" i="82"/>
  <c r="Y272" i="82"/>
  <c r="W44" i="82"/>
  <c r="AA263" i="82"/>
  <c r="AA269" i="82"/>
  <c r="AA264" i="82"/>
  <c r="AA255" i="82"/>
  <c r="AA239" i="82"/>
  <c r="AA252" i="82"/>
  <c r="AA236" i="82"/>
  <c r="AA249" i="82"/>
  <c r="AA233" i="82"/>
  <c r="AA246" i="82"/>
  <c r="AA230" i="82"/>
  <c r="AA227" i="82"/>
  <c r="AA217" i="82"/>
  <c r="AA221" i="82"/>
  <c r="AA222" i="82"/>
  <c r="AA206" i="82"/>
  <c r="AA215" i="82"/>
  <c r="AA190" i="82"/>
  <c r="AA212" i="82"/>
  <c r="AA194" i="82"/>
  <c r="AA177" i="82"/>
  <c r="AA181" i="82"/>
  <c r="AA185" i="82"/>
  <c r="AA174" i="82"/>
  <c r="AA175" i="82"/>
  <c r="X176" i="82"/>
  <c r="X180" i="82"/>
  <c r="X184" i="82"/>
  <c r="X175" i="82"/>
  <c r="X179" i="82"/>
  <c r="X183" i="82"/>
  <c r="X174" i="82"/>
  <c r="X178" i="82"/>
  <c r="X182" i="82"/>
  <c r="X186" i="82"/>
  <c r="X173" i="82"/>
  <c r="X189" i="82"/>
  <c r="X193" i="82"/>
  <c r="X197" i="82"/>
  <c r="X185" i="82"/>
  <c r="X188" i="82"/>
  <c r="X192" i="82"/>
  <c r="X196" i="82"/>
  <c r="X181" i="82"/>
  <c r="X187" i="82"/>
  <c r="X191" i="82"/>
  <c r="X195" i="82"/>
  <c r="X198" i="82"/>
  <c r="X200" i="82"/>
  <c r="X204" i="82"/>
  <c r="X208" i="82"/>
  <c r="X212" i="82"/>
  <c r="X216" i="82"/>
  <c r="X220" i="82"/>
  <c r="X194" i="82"/>
  <c r="X199" i="82"/>
  <c r="X203" i="82"/>
  <c r="X207" i="82"/>
  <c r="X211" i="82"/>
  <c r="X215" i="82"/>
  <c r="X219" i="82"/>
  <c r="X223" i="82"/>
  <c r="X177" i="82"/>
  <c r="X190" i="82"/>
  <c r="X202" i="82"/>
  <c r="X206" i="82"/>
  <c r="X210" i="82"/>
  <c r="X214" i="82"/>
  <c r="X218" i="82"/>
  <c r="X222" i="82"/>
  <c r="X209" i="82"/>
  <c r="X225" i="82"/>
  <c r="X229" i="82"/>
  <c r="X205" i="82"/>
  <c r="X221" i="82"/>
  <c r="X224" i="82"/>
  <c r="X228" i="82"/>
  <c r="X201" i="82"/>
  <c r="X217" i="82"/>
  <c r="X227" i="82"/>
  <c r="X231" i="82"/>
  <c r="X213" i="82"/>
  <c r="X226" i="82"/>
  <c r="X230" i="82"/>
  <c r="X234" i="82"/>
  <c r="X238" i="82"/>
  <c r="X242" i="82"/>
  <c r="X246" i="82"/>
  <c r="X250" i="82"/>
  <c r="X254" i="82"/>
  <c r="X258" i="82"/>
  <c r="X233" i="82"/>
  <c r="X237" i="82"/>
  <c r="X241" i="82"/>
  <c r="X245" i="82"/>
  <c r="X249" i="82"/>
  <c r="X253" i="82"/>
  <c r="X257" i="82"/>
  <c r="X261" i="82"/>
  <c r="X232" i="82"/>
  <c r="X236" i="82"/>
  <c r="X240" i="82"/>
  <c r="X244" i="82"/>
  <c r="X248" i="82"/>
  <c r="X252" i="82"/>
  <c r="X256" i="82"/>
  <c r="X260" i="82"/>
  <c r="X235" i="82"/>
  <c r="X239" i="82"/>
  <c r="X243" i="82"/>
  <c r="X247" i="82"/>
  <c r="X251" i="82"/>
  <c r="X259" i="82"/>
  <c r="X262" i="82"/>
  <c r="X266" i="82"/>
  <c r="X270" i="82"/>
  <c r="X274" i="82"/>
  <c r="X264" i="82"/>
  <c r="X268" i="82"/>
  <c r="X272" i="82"/>
  <c r="X255" i="82"/>
  <c r="X265" i="82"/>
  <c r="X269" i="82"/>
  <c r="X273" i="82"/>
  <c r="X263" i="82"/>
  <c r="X267" i="82"/>
  <c r="X271" i="82"/>
  <c r="AA259" i="82"/>
  <c r="AA265" i="82"/>
  <c r="AA274" i="82"/>
  <c r="AA251" i="82"/>
  <c r="AA235" i="82"/>
  <c r="AA248" i="82"/>
  <c r="AA261" i="82"/>
  <c r="AA245" i="82"/>
  <c r="AA258" i="82"/>
  <c r="AA242" i="82"/>
  <c r="AA226" i="82"/>
  <c r="AA213" i="82"/>
  <c r="AA201" i="82"/>
  <c r="AA205" i="82"/>
  <c r="AA218" i="82"/>
  <c r="AA202" i="82"/>
  <c r="AA211" i="82"/>
  <c r="AA224" i="82"/>
  <c r="AA208" i="82"/>
  <c r="AA199" i="82"/>
  <c r="AA196" i="82"/>
  <c r="AA197" i="82"/>
  <c r="AA186" i="82"/>
  <c r="AA187" i="82"/>
  <c r="AA184" i="82"/>
  <c r="H167" i="83"/>
  <c r="L167" i="83"/>
  <c r="P167" i="83" s="1"/>
  <c r="T167" i="83" s="1"/>
  <c r="X167" i="83" s="1"/>
  <c r="AB167" i="83" s="1"/>
  <c r="AF167" i="83" s="1"/>
  <c r="AJ167" i="83" s="1"/>
  <c r="AN167" i="83" s="1"/>
  <c r="H251" i="83"/>
  <c r="F54" i="83"/>
  <c r="G54" i="83" s="1"/>
  <c r="H55" i="83"/>
  <c r="H56" i="83" s="1"/>
  <c r="F52" i="83"/>
  <c r="G52" i="83" s="1"/>
  <c r="F55" i="83"/>
  <c r="F51" i="83"/>
  <c r="G51" i="83" s="1"/>
  <c r="K111" i="83"/>
  <c r="K251" i="83"/>
  <c r="K167" i="83"/>
  <c r="H223" i="83"/>
  <c r="K195" i="83"/>
  <c r="M195" i="83" s="1"/>
  <c r="U195" i="83" s="1"/>
  <c r="AC195" i="83" s="1"/>
  <c r="AK195" i="83" s="1"/>
  <c r="H111" i="83"/>
  <c r="H335" i="83"/>
  <c r="K139" i="83"/>
  <c r="K279" i="83"/>
  <c r="H307" i="83"/>
  <c r="H279" i="83"/>
  <c r="T392" i="83"/>
  <c r="X372" i="83"/>
  <c r="T476" i="83"/>
  <c r="X456" i="83"/>
  <c r="H139" i="83"/>
  <c r="T420" i="83"/>
  <c r="X400" i="83"/>
  <c r="X344" i="83"/>
  <c r="T364" i="83"/>
  <c r="T504" i="83"/>
  <c r="X484" i="83"/>
  <c r="X428" i="83"/>
  <c r="T448" i="83"/>
  <c r="G84" i="83"/>
  <c r="K334" i="83"/>
  <c r="H334" i="83"/>
  <c r="K136" i="83"/>
  <c r="H136" i="83"/>
  <c r="K222" i="83"/>
  <c r="H222" i="83"/>
  <c r="K249" i="83"/>
  <c r="H249" i="83"/>
  <c r="K278" i="83"/>
  <c r="H278" i="83"/>
  <c r="K304" i="83"/>
  <c r="H304" i="83"/>
  <c r="K335" i="83"/>
  <c r="H71" i="83"/>
  <c r="K333" i="83"/>
  <c r="H333" i="83"/>
  <c r="K137" i="83"/>
  <c r="H137" i="83"/>
  <c r="K166" i="83"/>
  <c r="H166" i="83"/>
  <c r="K221" i="83"/>
  <c r="H221" i="83"/>
  <c r="K248" i="83"/>
  <c r="H248" i="83"/>
  <c r="K276" i="83"/>
  <c r="H276" i="83"/>
  <c r="K306" i="83"/>
  <c r="H306" i="83"/>
  <c r="K165" i="83"/>
  <c r="H165" i="83"/>
  <c r="K220" i="83"/>
  <c r="H220" i="83"/>
  <c r="K250" i="83"/>
  <c r="H250" i="83"/>
  <c r="K277" i="83"/>
  <c r="H277" i="83"/>
  <c r="K305" i="83"/>
  <c r="H305" i="83"/>
  <c r="L307" i="83"/>
  <c r="P307" i="83" s="1"/>
  <c r="T307" i="83" s="1"/>
  <c r="X307" i="83" s="1"/>
  <c r="AB307" i="83" s="1"/>
  <c r="AF307" i="83" s="1"/>
  <c r="AJ307" i="83" s="1"/>
  <c r="AN307" i="83" s="1"/>
  <c r="K109" i="83"/>
  <c r="H109" i="83"/>
  <c r="J84" i="83"/>
  <c r="H29" i="83" s="1"/>
  <c r="K164" i="83"/>
  <c r="H164" i="83"/>
  <c r="K108" i="83"/>
  <c r="H108" i="83"/>
  <c r="K194" i="83"/>
  <c r="H194" i="83"/>
  <c r="K307" i="83"/>
  <c r="K110" i="83"/>
  <c r="H110" i="83"/>
  <c r="I84" i="83"/>
  <c r="F29" i="83" s="1"/>
  <c r="K192" i="83"/>
  <c r="H192" i="83"/>
  <c r="F84" i="83"/>
  <c r="K193" i="83"/>
  <c r="H193" i="83"/>
  <c r="K332" i="83"/>
  <c r="H332" i="83"/>
  <c r="K138" i="83"/>
  <c r="H138" i="83"/>
  <c r="I336" i="83"/>
  <c r="F38" i="83" s="1"/>
  <c r="F336" i="83"/>
  <c r="G336" i="83"/>
  <c r="J336" i="83"/>
  <c r="H38" i="83" s="1"/>
  <c r="G308" i="83"/>
  <c r="J308" i="83"/>
  <c r="H37" i="83" s="1"/>
  <c r="F308" i="83"/>
  <c r="I308" i="83"/>
  <c r="F37" i="83" s="1"/>
  <c r="F280" i="83"/>
  <c r="I280" i="83"/>
  <c r="F36" i="83" s="1"/>
  <c r="G280" i="83"/>
  <c r="J280" i="83"/>
  <c r="H36" i="83" s="1"/>
  <c r="I252" i="83"/>
  <c r="F35" i="83" s="1"/>
  <c r="F252" i="83"/>
  <c r="J252" i="83"/>
  <c r="H35" i="83" s="1"/>
  <c r="G252" i="83"/>
  <c r="I224" i="83"/>
  <c r="F34" i="83" s="1"/>
  <c r="F224" i="83"/>
  <c r="G224" i="83"/>
  <c r="J224" i="83"/>
  <c r="H34" i="83" s="1"/>
  <c r="I196" i="83"/>
  <c r="F33" i="83" s="1"/>
  <c r="F196" i="83"/>
  <c r="J196" i="83"/>
  <c r="H33" i="83" s="1"/>
  <c r="G196" i="83"/>
  <c r="I168" i="83"/>
  <c r="F32" i="83" s="1"/>
  <c r="F168" i="83"/>
  <c r="J168" i="83"/>
  <c r="H32" i="83" s="1"/>
  <c r="G168" i="83"/>
  <c r="I140" i="83"/>
  <c r="F31" i="83" s="1"/>
  <c r="F140" i="83"/>
  <c r="J140" i="83"/>
  <c r="H31" i="83" s="1"/>
  <c r="G140" i="83"/>
  <c r="I112" i="83"/>
  <c r="F30" i="83" s="1"/>
  <c r="F112" i="83"/>
  <c r="G112" i="83"/>
  <c r="J112" i="83"/>
  <c r="H30" i="83" s="1"/>
  <c r="M133" i="83"/>
  <c r="Q133" i="83" s="1"/>
  <c r="M161" i="83"/>
  <c r="Q161" i="83" s="1"/>
  <c r="H82" i="83"/>
  <c r="K82" i="83"/>
  <c r="K81" i="83"/>
  <c r="H81" i="83"/>
  <c r="K83" i="83"/>
  <c r="H83" i="83"/>
  <c r="K72" i="83"/>
  <c r="M105" i="83"/>
  <c r="R105" i="83" s="1"/>
  <c r="M130" i="83"/>
  <c r="Q130" i="83" s="1"/>
  <c r="K76" i="83"/>
  <c r="M132" i="83"/>
  <c r="Q132" i="83" s="1"/>
  <c r="M159" i="83"/>
  <c r="Q159" i="83" s="1"/>
  <c r="M102" i="83"/>
  <c r="U102" i="83" s="1"/>
  <c r="M160" i="83"/>
  <c r="U160" i="83" s="1"/>
  <c r="M103" i="83"/>
  <c r="U103" i="83" s="1"/>
  <c r="L70" i="83"/>
  <c r="P70" i="83" s="1"/>
  <c r="K80" i="83"/>
  <c r="M158" i="83"/>
  <c r="R158" i="83" s="1"/>
  <c r="L74" i="83"/>
  <c r="P74" i="83" s="1"/>
  <c r="M247" i="83"/>
  <c r="Q247" i="83" s="1"/>
  <c r="M244" i="83"/>
  <c r="U244" i="83" s="1"/>
  <c r="M186" i="83"/>
  <c r="U186" i="83" s="1"/>
  <c r="M271" i="83"/>
  <c r="U271" i="83" s="1"/>
  <c r="M298" i="83"/>
  <c r="R298" i="83" s="1"/>
  <c r="M187" i="83"/>
  <c r="U187" i="83" s="1"/>
  <c r="M214" i="83"/>
  <c r="R214" i="83" s="1"/>
  <c r="M272" i="83"/>
  <c r="R272" i="83" s="1"/>
  <c r="M299" i="83"/>
  <c r="U299" i="83" s="1"/>
  <c r="M135" i="83"/>
  <c r="R135" i="83" s="1"/>
  <c r="M163" i="83"/>
  <c r="U163" i="83" s="1"/>
  <c r="M190" i="83"/>
  <c r="S190" i="83" s="1"/>
  <c r="M217" i="83"/>
  <c r="S217" i="83" s="1"/>
  <c r="M275" i="83"/>
  <c r="U275" i="83" s="1"/>
  <c r="M302" i="83"/>
  <c r="Q302" i="83" s="1"/>
  <c r="M106" i="83"/>
  <c r="R106" i="83" s="1"/>
  <c r="M246" i="83"/>
  <c r="U246" i="83" s="1"/>
  <c r="M273" i="83"/>
  <c r="U273" i="83" s="1"/>
  <c r="M104" i="83"/>
  <c r="Q104" i="83" s="1"/>
  <c r="M131" i="83"/>
  <c r="Q131" i="83" s="1"/>
  <c r="M216" i="83"/>
  <c r="S216" i="83" s="1"/>
  <c r="M243" i="83"/>
  <c r="Q243" i="83" s="1"/>
  <c r="M270" i="83"/>
  <c r="Q270" i="83" s="1"/>
  <c r="M188" i="83"/>
  <c r="Q188" i="83" s="1"/>
  <c r="M215" i="83"/>
  <c r="S215" i="83" s="1"/>
  <c r="M242" i="83"/>
  <c r="R242" i="83" s="1"/>
  <c r="M300" i="83"/>
  <c r="R300" i="83" s="1"/>
  <c r="K65" i="83"/>
  <c r="H78" i="83"/>
  <c r="K71" i="83"/>
  <c r="K79" i="83"/>
  <c r="M303" i="83"/>
  <c r="U303" i="83" s="1"/>
  <c r="M326" i="83"/>
  <c r="U326" i="83" s="1"/>
  <c r="L69" i="83"/>
  <c r="P69" i="83" s="1"/>
  <c r="T69" i="83" s="1"/>
  <c r="X69" i="83" s="1"/>
  <c r="AB69" i="83" s="1"/>
  <c r="AF69" i="83" s="1"/>
  <c r="AJ69" i="83" s="1"/>
  <c r="AN69" i="83" s="1"/>
  <c r="H73" i="83"/>
  <c r="M162" i="83"/>
  <c r="U162" i="83" s="1"/>
  <c r="M189" i="83"/>
  <c r="U189" i="83" s="1"/>
  <c r="M274" i="83"/>
  <c r="U274" i="83" s="1"/>
  <c r="M107" i="83"/>
  <c r="R107" i="83" s="1"/>
  <c r="M134" i="83"/>
  <c r="Q134" i="83" s="1"/>
  <c r="M219" i="83"/>
  <c r="U219" i="83" s="1"/>
  <c r="L71" i="83"/>
  <c r="P71" i="83" s="1"/>
  <c r="T71" i="83" s="1"/>
  <c r="X71" i="83" s="1"/>
  <c r="AB71" i="83" s="1"/>
  <c r="AF71" i="83" s="1"/>
  <c r="AJ71" i="83" s="1"/>
  <c r="AN71" i="83" s="1"/>
  <c r="L77" i="83"/>
  <c r="P77" i="83" s="1"/>
  <c r="T77" i="83" s="1"/>
  <c r="X77" i="83" s="1"/>
  <c r="AB77" i="83" s="1"/>
  <c r="AF77" i="83" s="1"/>
  <c r="AJ77" i="83" s="1"/>
  <c r="AN77" i="83" s="1"/>
  <c r="K69" i="83"/>
  <c r="H77" i="83"/>
  <c r="M77" i="83" s="1"/>
  <c r="H70" i="83"/>
  <c r="K78" i="83"/>
  <c r="H79" i="83"/>
  <c r="H68" i="83"/>
  <c r="M301" i="83"/>
  <c r="Q301" i="83" s="1"/>
  <c r="H65" i="83"/>
  <c r="K73" i="83"/>
  <c r="H66" i="83"/>
  <c r="K74" i="83"/>
  <c r="M74" i="83" s="1"/>
  <c r="H67" i="83"/>
  <c r="H75" i="83"/>
  <c r="H80" i="83"/>
  <c r="K70" i="83"/>
  <c r="H74" i="83"/>
  <c r="K67" i="83"/>
  <c r="K75" i="83"/>
  <c r="M75" i="83" s="1"/>
  <c r="H76" i="83"/>
  <c r="L152" i="83"/>
  <c r="P152" i="83" s="1"/>
  <c r="T152" i="83" s="1"/>
  <c r="X152" i="83" s="1"/>
  <c r="AB152" i="83" s="1"/>
  <c r="AF152" i="83" s="1"/>
  <c r="AJ152" i="83" s="1"/>
  <c r="AN152" i="83" s="1"/>
  <c r="L160" i="83"/>
  <c r="P160" i="83" s="1"/>
  <c r="T160" i="83" s="1"/>
  <c r="X160" i="83" s="1"/>
  <c r="AB160" i="83" s="1"/>
  <c r="AF160" i="83" s="1"/>
  <c r="AJ160" i="83" s="1"/>
  <c r="AN160" i="83" s="1"/>
  <c r="L179" i="83"/>
  <c r="P179" i="83" s="1"/>
  <c r="T179" i="83" s="1"/>
  <c r="X179" i="83" s="1"/>
  <c r="AB179" i="83" s="1"/>
  <c r="AF179" i="83" s="1"/>
  <c r="AJ179" i="83" s="1"/>
  <c r="AN179" i="83" s="1"/>
  <c r="L187" i="83"/>
  <c r="P187" i="83" s="1"/>
  <c r="T187" i="83" s="1"/>
  <c r="X187" i="83" s="1"/>
  <c r="AB187" i="83" s="1"/>
  <c r="AF187" i="83" s="1"/>
  <c r="AJ187" i="83" s="1"/>
  <c r="AN187" i="83" s="1"/>
  <c r="L206" i="83"/>
  <c r="P206" i="83" s="1"/>
  <c r="T206" i="83" s="1"/>
  <c r="X206" i="83" s="1"/>
  <c r="AB206" i="83" s="1"/>
  <c r="AF206" i="83" s="1"/>
  <c r="AJ206" i="83" s="1"/>
  <c r="AN206" i="83" s="1"/>
  <c r="L214" i="83"/>
  <c r="P214" i="83" s="1"/>
  <c r="T214" i="83" s="1"/>
  <c r="X214" i="83" s="1"/>
  <c r="AB214" i="83" s="1"/>
  <c r="AF214" i="83" s="1"/>
  <c r="AJ214" i="83" s="1"/>
  <c r="AN214" i="83" s="1"/>
  <c r="L233" i="83"/>
  <c r="P233" i="83" s="1"/>
  <c r="T233" i="83" s="1"/>
  <c r="X233" i="83" s="1"/>
  <c r="AB233" i="83" s="1"/>
  <c r="AF233" i="83" s="1"/>
  <c r="AJ233" i="83" s="1"/>
  <c r="AN233" i="83" s="1"/>
  <c r="L241" i="83"/>
  <c r="P241" i="83" s="1"/>
  <c r="T241" i="83" s="1"/>
  <c r="X241" i="83" s="1"/>
  <c r="AB241" i="83" s="1"/>
  <c r="AF241" i="83" s="1"/>
  <c r="AJ241" i="83" s="1"/>
  <c r="AN241" i="83" s="1"/>
  <c r="L72" i="83"/>
  <c r="P72" i="83" s="1"/>
  <c r="T72" i="83" s="1"/>
  <c r="X72" i="83" s="1"/>
  <c r="AB72" i="83" s="1"/>
  <c r="AF72" i="83" s="1"/>
  <c r="AJ72" i="83" s="1"/>
  <c r="AN72" i="83" s="1"/>
  <c r="L80" i="83"/>
  <c r="L99" i="83"/>
  <c r="P99" i="83" s="1"/>
  <c r="T99" i="83" s="1"/>
  <c r="X99" i="83" s="1"/>
  <c r="AB99" i="83" s="1"/>
  <c r="AF99" i="83" s="1"/>
  <c r="AJ99" i="83" s="1"/>
  <c r="AN99" i="83" s="1"/>
  <c r="L107" i="83"/>
  <c r="P107" i="83" s="1"/>
  <c r="T107" i="83" s="1"/>
  <c r="X107" i="83" s="1"/>
  <c r="AB107" i="83" s="1"/>
  <c r="AF107" i="83" s="1"/>
  <c r="AJ107" i="83" s="1"/>
  <c r="AN107" i="83" s="1"/>
  <c r="L93" i="83"/>
  <c r="P93" i="83" s="1"/>
  <c r="T93" i="83" s="1"/>
  <c r="X93" i="83" s="1"/>
  <c r="AB93" i="83" s="1"/>
  <c r="AF93" i="83" s="1"/>
  <c r="AJ93" i="83" s="1"/>
  <c r="AN93" i="83" s="1"/>
  <c r="L240" i="83"/>
  <c r="P240" i="83" s="1"/>
  <c r="T240" i="83" s="1"/>
  <c r="X240" i="83" s="1"/>
  <c r="AB240" i="83" s="1"/>
  <c r="AF240" i="83" s="1"/>
  <c r="AJ240" i="83" s="1"/>
  <c r="AN240" i="83" s="1"/>
  <c r="L251" i="83"/>
  <c r="P251" i="83" s="1"/>
  <c r="T251" i="83" s="1"/>
  <c r="X251" i="83" s="1"/>
  <c r="AB251" i="83" s="1"/>
  <c r="AF251" i="83" s="1"/>
  <c r="AJ251" i="83" s="1"/>
  <c r="AN251" i="83" s="1"/>
  <c r="L267" i="83"/>
  <c r="P267" i="83" s="1"/>
  <c r="T267" i="83" s="1"/>
  <c r="X267" i="83" s="1"/>
  <c r="AB267" i="83" s="1"/>
  <c r="AF267" i="83" s="1"/>
  <c r="AJ267" i="83" s="1"/>
  <c r="AN267" i="83" s="1"/>
  <c r="L275" i="83"/>
  <c r="P275" i="83" s="1"/>
  <c r="T275" i="83" s="1"/>
  <c r="X275" i="83" s="1"/>
  <c r="AB275" i="83" s="1"/>
  <c r="AF275" i="83" s="1"/>
  <c r="AJ275" i="83" s="1"/>
  <c r="AN275" i="83" s="1"/>
  <c r="L294" i="83"/>
  <c r="P294" i="83" s="1"/>
  <c r="T294" i="83" s="1"/>
  <c r="X294" i="83" s="1"/>
  <c r="AB294" i="83" s="1"/>
  <c r="AF294" i="83" s="1"/>
  <c r="AJ294" i="83" s="1"/>
  <c r="AN294" i="83" s="1"/>
  <c r="L302" i="83"/>
  <c r="P302" i="83" s="1"/>
  <c r="T302" i="83" s="1"/>
  <c r="X302" i="83" s="1"/>
  <c r="AB302" i="83" s="1"/>
  <c r="AF302" i="83" s="1"/>
  <c r="AJ302" i="83" s="1"/>
  <c r="AN302" i="83" s="1"/>
  <c r="L321" i="83"/>
  <c r="P321" i="83" s="1"/>
  <c r="T321" i="83" s="1"/>
  <c r="X321" i="83" s="1"/>
  <c r="AB321" i="83" s="1"/>
  <c r="AF321" i="83" s="1"/>
  <c r="AJ321" i="83" s="1"/>
  <c r="AN321" i="83" s="1"/>
  <c r="L329" i="83"/>
  <c r="P329" i="83" s="1"/>
  <c r="T329" i="83" s="1"/>
  <c r="X329" i="83" s="1"/>
  <c r="AB329" i="83" s="1"/>
  <c r="AF329" i="83" s="1"/>
  <c r="AJ329" i="83" s="1"/>
  <c r="AN329" i="83" s="1"/>
  <c r="L132" i="83"/>
  <c r="P132" i="83" s="1"/>
  <c r="T132" i="83" s="1"/>
  <c r="X132" i="83" s="1"/>
  <c r="AB132" i="83" s="1"/>
  <c r="AF132" i="83" s="1"/>
  <c r="AJ132" i="83" s="1"/>
  <c r="AN132" i="83" s="1"/>
  <c r="L151" i="83"/>
  <c r="P151" i="83" s="1"/>
  <c r="T151" i="83" s="1"/>
  <c r="X151" i="83" s="1"/>
  <c r="AB151" i="83" s="1"/>
  <c r="AF151" i="83" s="1"/>
  <c r="AJ151" i="83" s="1"/>
  <c r="AN151" i="83" s="1"/>
  <c r="L159" i="83"/>
  <c r="P159" i="83" s="1"/>
  <c r="T159" i="83" s="1"/>
  <c r="X159" i="83" s="1"/>
  <c r="AB159" i="83" s="1"/>
  <c r="AF159" i="83" s="1"/>
  <c r="AJ159" i="83" s="1"/>
  <c r="AN159" i="83" s="1"/>
  <c r="L178" i="83"/>
  <c r="P178" i="83" s="1"/>
  <c r="T178" i="83" s="1"/>
  <c r="X178" i="83" s="1"/>
  <c r="AB178" i="83" s="1"/>
  <c r="AF178" i="83" s="1"/>
  <c r="AJ178" i="83" s="1"/>
  <c r="AN178" i="83" s="1"/>
  <c r="L186" i="83"/>
  <c r="P186" i="83" s="1"/>
  <c r="T186" i="83" s="1"/>
  <c r="X186" i="83" s="1"/>
  <c r="AB186" i="83" s="1"/>
  <c r="AF186" i="83" s="1"/>
  <c r="AJ186" i="83" s="1"/>
  <c r="AN186" i="83" s="1"/>
  <c r="L205" i="83"/>
  <c r="P205" i="83" s="1"/>
  <c r="T205" i="83" s="1"/>
  <c r="X205" i="83" s="1"/>
  <c r="AB205" i="83" s="1"/>
  <c r="AF205" i="83" s="1"/>
  <c r="AJ205" i="83" s="1"/>
  <c r="AN205" i="83" s="1"/>
  <c r="L213" i="83"/>
  <c r="P213" i="83" s="1"/>
  <c r="T213" i="83" s="1"/>
  <c r="X213" i="83" s="1"/>
  <c r="AB213" i="83" s="1"/>
  <c r="AF213" i="83" s="1"/>
  <c r="AJ213" i="83" s="1"/>
  <c r="AN213" i="83" s="1"/>
  <c r="L75" i="83"/>
  <c r="P75" i="83" s="1"/>
  <c r="T75" i="83" s="1"/>
  <c r="X75" i="83" s="1"/>
  <c r="AB75" i="83" s="1"/>
  <c r="AF75" i="83" s="1"/>
  <c r="AJ75" i="83" s="1"/>
  <c r="AN75" i="83" s="1"/>
  <c r="L102" i="83"/>
  <c r="P102" i="83" s="1"/>
  <c r="T102" i="83" s="1"/>
  <c r="X102" i="83" s="1"/>
  <c r="AB102" i="83" s="1"/>
  <c r="AF102" i="83" s="1"/>
  <c r="AJ102" i="83" s="1"/>
  <c r="AN102" i="83" s="1"/>
  <c r="L129" i="83"/>
  <c r="P129" i="83" s="1"/>
  <c r="T129" i="83" s="1"/>
  <c r="X129" i="83" s="1"/>
  <c r="AB129" i="83" s="1"/>
  <c r="AF129" i="83" s="1"/>
  <c r="AJ129" i="83" s="1"/>
  <c r="AN129" i="83" s="1"/>
  <c r="L272" i="83"/>
  <c r="P272" i="83" s="1"/>
  <c r="T272" i="83" s="1"/>
  <c r="X272" i="83" s="1"/>
  <c r="AB272" i="83" s="1"/>
  <c r="AF272" i="83" s="1"/>
  <c r="AJ272" i="83" s="1"/>
  <c r="AN272" i="83" s="1"/>
  <c r="L299" i="83"/>
  <c r="P299" i="83" s="1"/>
  <c r="T299" i="83" s="1"/>
  <c r="X299" i="83" s="1"/>
  <c r="AB299" i="83" s="1"/>
  <c r="AF299" i="83" s="1"/>
  <c r="AJ299" i="83" s="1"/>
  <c r="AN299" i="83" s="1"/>
  <c r="L326" i="83"/>
  <c r="P326" i="83" s="1"/>
  <c r="T326" i="83" s="1"/>
  <c r="X326" i="83" s="1"/>
  <c r="AB326" i="83" s="1"/>
  <c r="AF326" i="83" s="1"/>
  <c r="AJ326" i="83" s="1"/>
  <c r="AN326" i="83" s="1"/>
  <c r="M191" i="83"/>
  <c r="R191" i="83" s="1"/>
  <c r="M218" i="83"/>
  <c r="U218" i="83" s="1"/>
  <c r="M245" i="83"/>
  <c r="S245" i="83" s="1"/>
  <c r="L195" i="83"/>
  <c r="P195" i="83" s="1"/>
  <c r="T195" i="83" s="1"/>
  <c r="X195" i="83" s="1"/>
  <c r="AB195" i="83" s="1"/>
  <c r="AF195" i="83" s="1"/>
  <c r="AJ195" i="83" s="1"/>
  <c r="AN195" i="83" s="1"/>
  <c r="L219" i="83"/>
  <c r="P219" i="83" s="1"/>
  <c r="T219" i="83" s="1"/>
  <c r="X219" i="83" s="1"/>
  <c r="AB219" i="83" s="1"/>
  <c r="AF219" i="83" s="1"/>
  <c r="AJ219" i="83" s="1"/>
  <c r="AN219" i="83" s="1"/>
  <c r="L246" i="83"/>
  <c r="P246" i="83" s="1"/>
  <c r="T246" i="83" s="1"/>
  <c r="X246" i="83" s="1"/>
  <c r="AB246" i="83" s="1"/>
  <c r="AF246" i="83" s="1"/>
  <c r="AJ246" i="83" s="1"/>
  <c r="AN246" i="83" s="1"/>
  <c r="L273" i="83"/>
  <c r="P273" i="83" s="1"/>
  <c r="T273" i="83" s="1"/>
  <c r="X273" i="83" s="1"/>
  <c r="AB273" i="83" s="1"/>
  <c r="AF273" i="83" s="1"/>
  <c r="AJ273" i="83" s="1"/>
  <c r="AN273" i="83" s="1"/>
  <c r="L66" i="83"/>
  <c r="P66" i="83" s="1"/>
  <c r="T66" i="83" s="1"/>
  <c r="X66" i="83" s="1"/>
  <c r="AB66" i="83" s="1"/>
  <c r="AF66" i="83" s="1"/>
  <c r="AJ66" i="83" s="1"/>
  <c r="AN66" i="83" s="1"/>
  <c r="L97" i="83"/>
  <c r="P97" i="83" s="1"/>
  <c r="T97" i="83" s="1"/>
  <c r="X97" i="83" s="1"/>
  <c r="AB97" i="83" s="1"/>
  <c r="AF97" i="83" s="1"/>
  <c r="AJ97" i="83" s="1"/>
  <c r="AN97" i="83" s="1"/>
  <c r="L290" i="83"/>
  <c r="P290" i="83" s="1"/>
  <c r="T290" i="83" s="1"/>
  <c r="X290" i="83" s="1"/>
  <c r="AB290" i="83" s="1"/>
  <c r="AF290" i="83" s="1"/>
  <c r="AJ290" i="83" s="1"/>
  <c r="AN290" i="83" s="1"/>
  <c r="L317" i="83"/>
  <c r="P317" i="83" s="1"/>
  <c r="T317" i="83" s="1"/>
  <c r="X317" i="83" s="1"/>
  <c r="AB317" i="83" s="1"/>
  <c r="AF317" i="83" s="1"/>
  <c r="AJ317" i="83" s="1"/>
  <c r="AN317" i="83" s="1"/>
  <c r="L68" i="83"/>
  <c r="P68" i="83" s="1"/>
  <c r="T68" i="83" s="1"/>
  <c r="X68" i="83" s="1"/>
  <c r="AB68" i="83" s="1"/>
  <c r="AF68" i="83" s="1"/>
  <c r="AJ68" i="83" s="1"/>
  <c r="AN68" i="83" s="1"/>
  <c r="L76" i="83"/>
  <c r="L103" i="83"/>
  <c r="P103" i="83" s="1"/>
  <c r="T103" i="83" s="1"/>
  <c r="X103" i="83" s="1"/>
  <c r="AB103" i="83" s="1"/>
  <c r="AF103" i="83" s="1"/>
  <c r="AJ103" i="83" s="1"/>
  <c r="AN103" i="83" s="1"/>
  <c r="L130" i="83"/>
  <c r="P130" i="83" s="1"/>
  <c r="T130" i="83" s="1"/>
  <c r="X130" i="83" s="1"/>
  <c r="AB130" i="83" s="1"/>
  <c r="AF130" i="83" s="1"/>
  <c r="AJ130" i="83" s="1"/>
  <c r="AN130" i="83" s="1"/>
  <c r="L296" i="83"/>
  <c r="P296" i="83" s="1"/>
  <c r="T296" i="83" s="1"/>
  <c r="X296" i="83" s="1"/>
  <c r="AB296" i="83" s="1"/>
  <c r="AF296" i="83" s="1"/>
  <c r="AJ296" i="83" s="1"/>
  <c r="AN296" i="83" s="1"/>
  <c r="L323" i="83"/>
  <c r="P323" i="83" s="1"/>
  <c r="T323" i="83" s="1"/>
  <c r="X323" i="83" s="1"/>
  <c r="AB323" i="83" s="1"/>
  <c r="AF323" i="83" s="1"/>
  <c r="AJ323" i="83" s="1"/>
  <c r="AN323" i="83" s="1"/>
  <c r="L180" i="83"/>
  <c r="P180" i="83" s="1"/>
  <c r="T180" i="83" s="1"/>
  <c r="X180" i="83" s="1"/>
  <c r="AB180" i="83" s="1"/>
  <c r="AF180" i="83" s="1"/>
  <c r="AJ180" i="83" s="1"/>
  <c r="AN180" i="83" s="1"/>
  <c r="M328" i="83"/>
  <c r="U328" i="83" s="1"/>
  <c r="M329" i="83"/>
  <c r="M331" i="83"/>
  <c r="S331" i="83" s="1"/>
  <c r="P232" i="83"/>
  <c r="P260" i="83"/>
  <c r="P176" i="83"/>
  <c r="M327" i="83"/>
  <c r="P288" i="83"/>
  <c r="P148" i="83"/>
  <c r="P204" i="83"/>
  <c r="P120" i="83"/>
  <c r="M330" i="83"/>
  <c r="P92" i="83"/>
  <c r="M127" i="83"/>
  <c r="P316" i="83"/>
  <c r="P64" i="83"/>
  <c r="Z44" i="82"/>
  <c r="Y44" i="82"/>
  <c r="Y39" i="82"/>
  <c r="Z40" i="82"/>
  <c r="Z57" i="82"/>
  <c r="X3" i="82"/>
  <c r="X10" i="82"/>
  <c r="X5" i="82"/>
  <c r="X26" i="82"/>
  <c r="X12" i="82"/>
  <c r="X7" i="82"/>
  <c r="X4" i="82"/>
  <c r="X8" i="82"/>
  <c r="X28" i="82"/>
  <c r="X11" i="82"/>
  <c r="X25" i="82"/>
  <c r="X6" i="82"/>
  <c r="X9" i="82"/>
  <c r="X40" i="82"/>
  <c r="X44" i="82"/>
  <c r="X57" i="82"/>
  <c r="W12" i="82"/>
  <c r="W10" i="82"/>
  <c r="W8" i="82"/>
  <c r="W6" i="82"/>
  <c r="W4" i="82"/>
  <c r="W26" i="82"/>
  <c r="M98" i="83" s="1"/>
  <c r="W9" i="82"/>
  <c r="W28" i="82"/>
  <c r="M100" i="83" s="1"/>
  <c r="W11" i="82"/>
  <c r="W7" i="82"/>
  <c r="M68" i="83" s="1"/>
  <c r="W5" i="82"/>
  <c r="M66" i="83" s="1"/>
  <c r="W3" i="82"/>
  <c r="W25" i="82"/>
  <c r="M97" i="83" s="1"/>
  <c r="W40" i="82"/>
  <c r="M123" i="83" s="1"/>
  <c r="Y11" i="82"/>
  <c r="Y8" i="82"/>
  <c r="Y5" i="82"/>
  <c r="Y28" i="82"/>
  <c r="Y7" i="82"/>
  <c r="Y25" i="82"/>
  <c r="Y12" i="82"/>
  <c r="Y3" i="82"/>
  <c r="Y10" i="82"/>
  <c r="Y4" i="82"/>
  <c r="Y26" i="82"/>
  <c r="Y9" i="82"/>
  <c r="Z12" i="82"/>
  <c r="Z10" i="82"/>
  <c r="Z8" i="82"/>
  <c r="Z6" i="82"/>
  <c r="Z4" i="82"/>
  <c r="Z26" i="82"/>
  <c r="Z3" i="82"/>
  <c r="Z7" i="82"/>
  <c r="Z28" i="82"/>
  <c r="Z9" i="82"/>
  <c r="Z11" i="82"/>
  <c r="Z5" i="82"/>
  <c r="Z25" i="82"/>
  <c r="Y6" i="82"/>
  <c r="Z29" i="82"/>
  <c r="Z27" i="82"/>
  <c r="Z23" i="82"/>
  <c r="Z21" i="82"/>
  <c r="Z24" i="82"/>
  <c r="Z22" i="82"/>
  <c r="Z20" i="82"/>
  <c r="W39" i="82"/>
  <c r="M122" i="83" s="1"/>
  <c r="X41" i="82"/>
  <c r="W73" i="82"/>
  <c r="M178" i="83" s="1"/>
  <c r="Z97" i="82"/>
  <c r="Z113" i="82"/>
  <c r="Y145" i="82"/>
  <c r="X76" i="82"/>
  <c r="X108" i="82"/>
  <c r="X140" i="82"/>
  <c r="X156" i="82"/>
  <c r="Y55" i="82"/>
  <c r="X71" i="82"/>
  <c r="X95" i="82"/>
  <c r="Y127" i="82"/>
  <c r="Y159" i="82"/>
  <c r="X42" i="82"/>
  <c r="X74" i="82"/>
  <c r="X106" i="82"/>
  <c r="X122" i="82"/>
  <c r="X146" i="82"/>
  <c r="Z37" i="82"/>
  <c r="X61" i="82"/>
  <c r="X93" i="82"/>
  <c r="W125" i="82"/>
  <c r="M263" i="83" s="1"/>
  <c r="W157" i="82"/>
  <c r="M317" i="83" s="1"/>
  <c r="X56" i="82"/>
  <c r="X80" i="82"/>
  <c r="X96" i="82"/>
  <c r="X128" i="82"/>
  <c r="X160" i="82"/>
  <c r="W43" i="82"/>
  <c r="M126" i="83" s="1"/>
  <c r="Y75" i="82"/>
  <c r="Y107" i="82"/>
  <c r="Z131" i="82"/>
  <c r="X147" i="82"/>
  <c r="X46" i="82"/>
  <c r="X62" i="82"/>
  <c r="X94" i="82"/>
  <c r="X126" i="82"/>
  <c r="X158" i="82"/>
  <c r="Y40" i="82"/>
  <c r="W41" i="82"/>
  <c r="M124" i="83" s="1"/>
  <c r="Z73" i="82"/>
  <c r="X97" i="82"/>
  <c r="Y113" i="82"/>
  <c r="W145" i="82"/>
  <c r="M294" i="83" s="1"/>
  <c r="W76" i="82"/>
  <c r="M181" i="83" s="1"/>
  <c r="W108" i="82"/>
  <c r="M235" i="83" s="1"/>
  <c r="W140" i="82"/>
  <c r="M289" i="83" s="1"/>
  <c r="W156" i="82"/>
  <c r="M316" i="83" s="1"/>
  <c r="X55" i="82"/>
  <c r="W71" i="82"/>
  <c r="M176" i="83" s="1"/>
  <c r="Z95" i="82"/>
  <c r="X127" i="82"/>
  <c r="X159" i="82"/>
  <c r="W42" i="82"/>
  <c r="M125" i="83" s="1"/>
  <c r="W74" i="82"/>
  <c r="M179" i="83" s="1"/>
  <c r="W106" i="82"/>
  <c r="M233" i="83" s="1"/>
  <c r="W122" i="82"/>
  <c r="M260" i="83" s="1"/>
  <c r="W146" i="82"/>
  <c r="M295" i="83" s="1"/>
  <c r="Y37" i="82"/>
  <c r="W61" i="82"/>
  <c r="M155" i="83" s="1"/>
  <c r="W93" i="82"/>
  <c r="M209" i="83" s="1"/>
  <c r="Z125" i="82"/>
  <c r="X157" i="82"/>
  <c r="W56" i="82"/>
  <c r="M150" i="83" s="1"/>
  <c r="W80" i="82"/>
  <c r="M185" i="83" s="1"/>
  <c r="W96" i="82"/>
  <c r="M212" i="83" s="1"/>
  <c r="W128" i="82"/>
  <c r="M266" i="83" s="1"/>
  <c r="W160" i="82"/>
  <c r="M320" i="83" s="1"/>
  <c r="Z43" i="82"/>
  <c r="X75" i="82"/>
  <c r="X107" i="82"/>
  <c r="W131" i="82"/>
  <c r="M269" i="83" s="1"/>
  <c r="W147" i="82"/>
  <c r="M296" i="83" s="1"/>
  <c r="W46" i="82"/>
  <c r="M129" i="83" s="1"/>
  <c r="W62" i="82"/>
  <c r="M156" i="83" s="1"/>
  <c r="W94" i="82"/>
  <c r="M210" i="83" s="1"/>
  <c r="W126" i="82"/>
  <c r="M264" i="83" s="1"/>
  <c r="W158" i="82"/>
  <c r="M318" i="83" s="1"/>
  <c r="W89" i="82"/>
  <c r="M205" i="83" s="1"/>
  <c r="Y105" i="82"/>
  <c r="W129" i="82"/>
  <c r="M267" i="83" s="1"/>
  <c r="Y161" i="82"/>
  <c r="Y60" i="82"/>
  <c r="Y92" i="82"/>
  <c r="Y124" i="82"/>
  <c r="Y148" i="82"/>
  <c r="Y164" i="82"/>
  <c r="Y63" i="82"/>
  <c r="X79" i="82"/>
  <c r="X111" i="82"/>
  <c r="X143" i="82"/>
  <c r="Y58" i="82"/>
  <c r="Y90" i="82"/>
  <c r="Y114" i="82"/>
  <c r="Y130" i="82"/>
  <c r="Y162" i="82"/>
  <c r="W45" i="82"/>
  <c r="M128" i="83" s="1"/>
  <c r="W77" i="82"/>
  <c r="M182" i="83" s="1"/>
  <c r="W109" i="82"/>
  <c r="M236" i="83" s="1"/>
  <c r="X141" i="82"/>
  <c r="X165" i="82"/>
  <c r="Y72" i="82"/>
  <c r="Y88" i="82"/>
  <c r="Y112" i="82"/>
  <c r="Y144" i="82"/>
  <c r="W59" i="82"/>
  <c r="M153" i="83" s="1"/>
  <c r="Z91" i="82"/>
  <c r="Y123" i="82"/>
  <c r="X139" i="82"/>
  <c r="X163" i="82"/>
  <c r="Y38" i="82"/>
  <c r="Y54" i="82"/>
  <c r="Y78" i="82"/>
  <c r="Y110" i="82"/>
  <c r="Y142" i="82"/>
  <c r="X89" i="82"/>
  <c r="Z105" i="82"/>
  <c r="Z129" i="82"/>
  <c r="W161" i="82"/>
  <c r="M321" i="83" s="1"/>
  <c r="Z60" i="82"/>
  <c r="Z92" i="82"/>
  <c r="Z124" i="82"/>
  <c r="Z148" i="82"/>
  <c r="Z164" i="82"/>
  <c r="Z63" i="82"/>
  <c r="W79" i="82"/>
  <c r="M184" i="83" s="1"/>
  <c r="Z111" i="82"/>
  <c r="W143" i="82"/>
  <c r="M292" i="83" s="1"/>
  <c r="Z58" i="82"/>
  <c r="Z90" i="82"/>
  <c r="Z114" i="82"/>
  <c r="Z130" i="82"/>
  <c r="Z162" i="82"/>
  <c r="Z45" i="82"/>
  <c r="Z77" i="82"/>
  <c r="Z109" i="82"/>
  <c r="Z141" i="82"/>
  <c r="W165" i="82"/>
  <c r="M325" i="83" s="1"/>
  <c r="Z72" i="82"/>
  <c r="Z88" i="82"/>
  <c r="Z112" i="82"/>
  <c r="Z144" i="82"/>
  <c r="X59" i="82"/>
  <c r="Y91" i="82"/>
  <c r="Z123" i="82"/>
  <c r="Y139" i="82"/>
  <c r="Z163" i="82"/>
  <c r="Z38" i="82"/>
  <c r="Z54" i="82"/>
  <c r="Z78" i="82"/>
  <c r="Z110" i="82"/>
  <c r="Z142" i="82"/>
  <c r="Z89" i="82"/>
  <c r="W105" i="82"/>
  <c r="M232" i="83" s="1"/>
  <c r="Y129" i="82"/>
  <c r="Z161" i="82"/>
  <c r="X60" i="82"/>
  <c r="X92" i="82"/>
  <c r="X124" i="82"/>
  <c r="X148" i="82"/>
  <c r="X164" i="82"/>
  <c r="X63" i="82"/>
  <c r="Y79" i="82"/>
  <c r="Y111" i="82"/>
  <c r="Z143" i="82"/>
  <c r="X58" i="82"/>
  <c r="X90" i="82"/>
  <c r="X114" i="82"/>
  <c r="X130" i="82"/>
  <c r="X162" i="82"/>
  <c r="Y45" i="82"/>
  <c r="Y77" i="82"/>
  <c r="Y109" i="82"/>
  <c r="Y141" i="82"/>
  <c r="Z165" i="82"/>
  <c r="X72" i="82"/>
  <c r="X88" i="82"/>
  <c r="X112" i="82"/>
  <c r="X144" i="82"/>
  <c r="Z59" i="82"/>
  <c r="X91" i="82"/>
  <c r="X123" i="82"/>
  <c r="Z139" i="82"/>
  <c r="Y163" i="82"/>
  <c r="X38" i="82"/>
  <c r="X54" i="82"/>
  <c r="X78" i="82"/>
  <c r="X110" i="82"/>
  <c r="X142" i="82"/>
  <c r="W27" i="82"/>
  <c r="M99" i="83" s="1"/>
  <c r="W21" i="82"/>
  <c r="M93" i="83" s="1"/>
  <c r="W29" i="82"/>
  <c r="M101" i="83" s="1"/>
  <c r="W23" i="82"/>
  <c r="M95" i="83" s="1"/>
  <c r="W24" i="82"/>
  <c r="M96" i="83" s="1"/>
  <c r="W22" i="82"/>
  <c r="M94" i="83" s="1"/>
  <c r="W20" i="82"/>
  <c r="M92" i="83" s="1"/>
  <c r="W57" i="82"/>
  <c r="M151" i="83" s="1"/>
  <c r="Y89" i="82"/>
  <c r="X105" i="82"/>
  <c r="X129" i="82"/>
  <c r="X161" i="82"/>
  <c r="W60" i="82"/>
  <c r="M154" i="83" s="1"/>
  <c r="W92" i="82"/>
  <c r="M208" i="83" s="1"/>
  <c r="W124" i="82"/>
  <c r="M262" i="83" s="1"/>
  <c r="W148" i="82"/>
  <c r="M297" i="83" s="1"/>
  <c r="W164" i="82"/>
  <c r="M324" i="83" s="1"/>
  <c r="W63" i="82"/>
  <c r="M157" i="83" s="1"/>
  <c r="Z79" i="82"/>
  <c r="W111" i="82"/>
  <c r="M238" i="83" s="1"/>
  <c r="Y143" i="82"/>
  <c r="W58" i="82"/>
  <c r="M152" i="83" s="1"/>
  <c r="W90" i="82"/>
  <c r="M206" i="83" s="1"/>
  <c r="W114" i="82"/>
  <c r="M241" i="83" s="1"/>
  <c r="W130" i="82"/>
  <c r="M268" i="83" s="1"/>
  <c r="W162" i="82"/>
  <c r="M322" i="83" s="1"/>
  <c r="X45" i="82"/>
  <c r="X77" i="82"/>
  <c r="X109" i="82"/>
  <c r="W141" i="82"/>
  <c r="M290" i="83" s="1"/>
  <c r="Y165" i="82"/>
  <c r="W72" i="82"/>
  <c r="M177" i="83" s="1"/>
  <c r="W88" i="82"/>
  <c r="M204" i="83" s="1"/>
  <c r="W112" i="82"/>
  <c r="M239" i="83" s="1"/>
  <c r="W144" i="82"/>
  <c r="M293" i="83" s="1"/>
  <c r="Y59" i="82"/>
  <c r="W91" i="82"/>
  <c r="M207" i="83" s="1"/>
  <c r="W123" i="82"/>
  <c r="M261" i="83" s="1"/>
  <c r="W139" i="82"/>
  <c r="M288" i="83" s="1"/>
  <c r="W163" i="82"/>
  <c r="M323" i="83" s="1"/>
  <c r="W38" i="82"/>
  <c r="M121" i="83" s="1"/>
  <c r="W54" i="82"/>
  <c r="M148" i="83" s="1"/>
  <c r="W78" i="82"/>
  <c r="M183" i="83" s="1"/>
  <c r="W110" i="82"/>
  <c r="M237" i="83" s="1"/>
  <c r="W142" i="82"/>
  <c r="M291" i="83" s="1"/>
  <c r="X23" i="82"/>
  <c r="X21" i="82"/>
  <c r="X27" i="82"/>
  <c r="X29" i="82"/>
  <c r="X24" i="82"/>
  <c r="X22" i="82"/>
  <c r="X20" i="82"/>
  <c r="X39" i="82"/>
  <c r="Y41" i="82"/>
  <c r="Y73" i="82"/>
  <c r="Y97" i="82"/>
  <c r="W113" i="82"/>
  <c r="M240" i="83" s="1"/>
  <c r="Z145" i="82"/>
  <c r="Y76" i="82"/>
  <c r="Y108" i="82"/>
  <c r="Y140" i="82"/>
  <c r="Y156" i="82"/>
  <c r="W55" i="82"/>
  <c r="M149" i="83" s="1"/>
  <c r="Y71" i="82"/>
  <c r="W95" i="82"/>
  <c r="M211" i="83" s="1"/>
  <c r="Z127" i="82"/>
  <c r="Z159" i="82"/>
  <c r="Y42" i="82"/>
  <c r="Y74" i="82"/>
  <c r="Y106" i="82"/>
  <c r="Y122" i="82"/>
  <c r="Y146" i="82"/>
  <c r="W37" i="82"/>
  <c r="M120" i="83" s="1"/>
  <c r="Z61" i="82"/>
  <c r="Y93" i="82"/>
  <c r="Y125" i="82"/>
  <c r="Z157" i="82"/>
  <c r="Y56" i="82"/>
  <c r="Y80" i="82"/>
  <c r="Y96" i="82"/>
  <c r="Y128" i="82"/>
  <c r="Y160" i="82"/>
  <c r="X43" i="82"/>
  <c r="W75" i="82"/>
  <c r="M180" i="83" s="1"/>
  <c r="Z107" i="82"/>
  <c r="Y131" i="82"/>
  <c r="Y147" i="82"/>
  <c r="Y46" i="82"/>
  <c r="Y62" i="82"/>
  <c r="Y94" i="82"/>
  <c r="Y126" i="82"/>
  <c r="Y158" i="82"/>
  <c r="Y29" i="82"/>
  <c r="Y27" i="82"/>
  <c r="Y23" i="82"/>
  <c r="Y21" i="82"/>
  <c r="Y24" i="82"/>
  <c r="Y22" i="82"/>
  <c r="Y20" i="82"/>
  <c r="Z39" i="82"/>
  <c r="Z41" i="82"/>
  <c r="X73" i="82"/>
  <c r="W97" i="82"/>
  <c r="M213" i="83" s="1"/>
  <c r="X113" i="82"/>
  <c r="X145" i="82"/>
  <c r="Z76" i="82"/>
  <c r="Z108" i="82"/>
  <c r="Z140" i="82"/>
  <c r="Z156" i="82"/>
  <c r="Z55" i="82"/>
  <c r="Z71" i="82"/>
  <c r="Y95" i="82"/>
  <c r="W127" i="82"/>
  <c r="M265" i="83" s="1"/>
  <c r="W159" i="82"/>
  <c r="M319" i="83" s="1"/>
  <c r="Z42" i="82"/>
  <c r="Z74" i="82"/>
  <c r="Z106" i="82"/>
  <c r="Z122" i="82"/>
  <c r="Z146" i="82"/>
  <c r="X37" i="82"/>
  <c r="Y61" i="82"/>
  <c r="Z93" i="82"/>
  <c r="X125" i="82"/>
  <c r="Y157" i="82"/>
  <c r="Z56" i="82"/>
  <c r="Z80" i="82"/>
  <c r="Z96" i="82"/>
  <c r="Z128" i="82"/>
  <c r="Z160" i="82"/>
  <c r="Y43" i="82"/>
  <c r="Z75" i="82"/>
  <c r="W107" i="82"/>
  <c r="M234" i="83" s="1"/>
  <c r="X131" i="82"/>
  <c r="Z147" i="82"/>
  <c r="Z46" i="82"/>
  <c r="Z62" i="82"/>
  <c r="Z94" i="82"/>
  <c r="Z126" i="82"/>
  <c r="Z158" i="82"/>
  <c r="M223" i="83" l="1"/>
  <c r="U223" i="83" s="1"/>
  <c r="AC223" i="83" s="1"/>
  <c r="AK223" i="83" s="1"/>
  <c r="M78" i="83"/>
  <c r="R78" i="83" s="1"/>
  <c r="M462" i="83"/>
  <c r="R462" i="83" s="1"/>
  <c r="M486" i="83"/>
  <c r="U486" i="83" s="1"/>
  <c r="M487" i="83"/>
  <c r="M460" i="83"/>
  <c r="M433" i="83"/>
  <c r="Q433" i="83" s="1"/>
  <c r="M434" i="83"/>
  <c r="Q434" i="83" s="1"/>
  <c r="M435" i="83"/>
  <c r="M400" i="83"/>
  <c r="M377" i="83"/>
  <c r="R377" i="83" s="1"/>
  <c r="M167" i="83"/>
  <c r="U167" i="83" s="1"/>
  <c r="AC167" i="83" s="1"/>
  <c r="AK167" i="83" s="1"/>
  <c r="M469" i="83"/>
  <c r="M490" i="83"/>
  <c r="M461" i="83"/>
  <c r="S461" i="83" s="1"/>
  <c r="M458" i="83"/>
  <c r="Q458" i="83" s="1"/>
  <c r="M456" i="83"/>
  <c r="M374" i="83"/>
  <c r="M251" i="83"/>
  <c r="U251" i="83" s="1"/>
  <c r="AC251" i="83" s="1"/>
  <c r="AK251" i="83" s="1"/>
  <c r="S496" i="83"/>
  <c r="U496" i="83"/>
  <c r="Q496" i="83"/>
  <c r="R496" i="83"/>
  <c r="M493" i="83"/>
  <c r="R497" i="83"/>
  <c r="U497" i="83"/>
  <c r="S497" i="83"/>
  <c r="Q497" i="83"/>
  <c r="M495" i="83"/>
  <c r="M457" i="83"/>
  <c r="M470" i="83"/>
  <c r="M443" i="83"/>
  <c r="M467" i="83"/>
  <c r="M440" i="83"/>
  <c r="M468" i="83"/>
  <c r="M441" i="83"/>
  <c r="Q413" i="83"/>
  <c r="R413" i="83"/>
  <c r="U413" i="83"/>
  <c r="S413" i="83"/>
  <c r="M401" i="83"/>
  <c r="M405" i="83"/>
  <c r="M382" i="83"/>
  <c r="Q402" i="83"/>
  <c r="R402" i="83"/>
  <c r="U402" i="83"/>
  <c r="S402" i="83"/>
  <c r="M415" i="83"/>
  <c r="M389" i="83"/>
  <c r="M390" i="83"/>
  <c r="M391" i="83"/>
  <c r="M388" i="83"/>
  <c r="M408" i="83"/>
  <c r="M381" i="83"/>
  <c r="M376" i="83"/>
  <c r="M358" i="83"/>
  <c r="M359" i="83"/>
  <c r="M348" i="83"/>
  <c r="M349" i="83"/>
  <c r="M346" i="83"/>
  <c r="M492" i="83"/>
  <c r="U498" i="83"/>
  <c r="Q498" i="83"/>
  <c r="S498" i="83"/>
  <c r="R498" i="83"/>
  <c r="M489" i="83"/>
  <c r="M491" i="83"/>
  <c r="R442" i="83"/>
  <c r="U442" i="83"/>
  <c r="S442" i="83"/>
  <c r="Q442" i="83"/>
  <c r="M466" i="83"/>
  <c r="M439" i="83"/>
  <c r="M463" i="83"/>
  <c r="Q436" i="83"/>
  <c r="U436" i="83"/>
  <c r="S436" i="83"/>
  <c r="R436" i="83"/>
  <c r="M464" i="83"/>
  <c r="M437" i="83"/>
  <c r="Q386" i="83"/>
  <c r="S386" i="83"/>
  <c r="U386" i="83"/>
  <c r="R386" i="83"/>
  <c r="Q375" i="83"/>
  <c r="R375" i="83"/>
  <c r="U375" i="83"/>
  <c r="S375" i="83"/>
  <c r="M432" i="83"/>
  <c r="M414" i="83"/>
  <c r="M387" i="83"/>
  <c r="M411" i="83"/>
  <c r="M384" i="83"/>
  <c r="M404" i="83"/>
  <c r="M361" i="83"/>
  <c r="M362" i="83"/>
  <c r="M363" i="83"/>
  <c r="M360" i="83"/>
  <c r="M372" i="83"/>
  <c r="M347" i="83"/>
  <c r="S351" i="83"/>
  <c r="R351" i="83"/>
  <c r="U351" i="83"/>
  <c r="Q351" i="83"/>
  <c r="M344" i="83"/>
  <c r="M345" i="83"/>
  <c r="S488" i="83"/>
  <c r="U488" i="83"/>
  <c r="R488" i="83"/>
  <c r="Q488" i="83"/>
  <c r="M494" i="83"/>
  <c r="U484" i="83"/>
  <c r="AA484" i="83" s="1"/>
  <c r="Q484" i="83"/>
  <c r="S484" i="83"/>
  <c r="R484" i="83"/>
  <c r="Q465" i="83"/>
  <c r="R465" i="83"/>
  <c r="S465" i="83"/>
  <c r="U465" i="83"/>
  <c r="M438" i="83"/>
  <c r="U462" i="83"/>
  <c r="Q486" i="83"/>
  <c r="R459" i="83"/>
  <c r="S459" i="83"/>
  <c r="U459" i="83"/>
  <c r="Q459" i="83"/>
  <c r="R487" i="83"/>
  <c r="Q487" i="83"/>
  <c r="S487" i="83"/>
  <c r="U487" i="83"/>
  <c r="S460" i="83"/>
  <c r="R460" i="83"/>
  <c r="Q460" i="83"/>
  <c r="U460" i="83"/>
  <c r="U433" i="83"/>
  <c r="S434" i="83"/>
  <c r="Q435" i="83"/>
  <c r="S435" i="83"/>
  <c r="R435" i="83"/>
  <c r="U435" i="83"/>
  <c r="M428" i="83"/>
  <c r="M410" i="83"/>
  <c r="M383" i="83"/>
  <c r="U407" i="83"/>
  <c r="R407" i="83"/>
  <c r="Q407" i="83"/>
  <c r="S407" i="83"/>
  <c r="M416" i="83"/>
  <c r="M419" i="83"/>
  <c r="M417" i="83"/>
  <c r="M418" i="83"/>
  <c r="R400" i="83"/>
  <c r="Q400" i="83"/>
  <c r="S400" i="83"/>
  <c r="U400" i="83"/>
  <c r="M355" i="83"/>
  <c r="U377" i="83"/>
  <c r="M378" i="83"/>
  <c r="M356" i="83"/>
  <c r="M357" i="83"/>
  <c r="R354" i="83"/>
  <c r="U354" i="83"/>
  <c r="S354" i="83"/>
  <c r="Q354" i="83"/>
  <c r="M503" i="83"/>
  <c r="M501" i="83"/>
  <c r="M502" i="83"/>
  <c r="M500" i="83"/>
  <c r="Q469" i="83"/>
  <c r="S469" i="83"/>
  <c r="R469" i="83"/>
  <c r="U469" i="83"/>
  <c r="R490" i="83"/>
  <c r="Q490" i="83"/>
  <c r="U490" i="83"/>
  <c r="S490" i="83"/>
  <c r="M499" i="83"/>
  <c r="U461" i="83"/>
  <c r="M485" i="83"/>
  <c r="S458" i="83"/>
  <c r="M471" i="83"/>
  <c r="M445" i="83"/>
  <c r="M446" i="83"/>
  <c r="M444" i="83"/>
  <c r="M447" i="83"/>
  <c r="M473" i="83"/>
  <c r="M472" i="83"/>
  <c r="M475" i="83"/>
  <c r="M474" i="83"/>
  <c r="U456" i="83"/>
  <c r="AA456" i="83" s="1"/>
  <c r="Q456" i="83"/>
  <c r="S456" i="83"/>
  <c r="R456" i="83"/>
  <c r="M429" i="83"/>
  <c r="M430" i="83"/>
  <c r="M431" i="83"/>
  <c r="M409" i="83"/>
  <c r="M406" i="83"/>
  <c r="M379" i="83"/>
  <c r="M403" i="83"/>
  <c r="M412" i="83"/>
  <c r="M385" i="83"/>
  <c r="R380" i="83"/>
  <c r="U380" i="83"/>
  <c r="Q380" i="83"/>
  <c r="S380" i="83"/>
  <c r="M373" i="83"/>
  <c r="S374" i="83"/>
  <c r="U374" i="83"/>
  <c r="Q374" i="83"/>
  <c r="R374" i="83"/>
  <c r="M352" i="83"/>
  <c r="R353" i="83"/>
  <c r="S353" i="83"/>
  <c r="Q353" i="83"/>
  <c r="U353" i="83"/>
  <c r="M350" i="83"/>
  <c r="M139" i="83"/>
  <c r="U139" i="83" s="1"/>
  <c r="AC139" i="83" s="1"/>
  <c r="AK139" i="83" s="1"/>
  <c r="M111" i="83"/>
  <c r="U111" i="83" s="1"/>
  <c r="AC111" i="83" s="1"/>
  <c r="AK111" i="83" s="1"/>
  <c r="M307" i="83"/>
  <c r="U307" i="83" s="1"/>
  <c r="AC307" i="83" s="1"/>
  <c r="AK307" i="83" s="1"/>
  <c r="J51" i="83"/>
  <c r="R223" i="83"/>
  <c r="G55" i="83"/>
  <c r="T74" i="83"/>
  <c r="X74" i="83" s="1"/>
  <c r="O53" i="83" s="1"/>
  <c r="J53" i="83"/>
  <c r="T70" i="83"/>
  <c r="X70" i="83" s="1"/>
  <c r="O52" i="83" s="1"/>
  <c r="J52" i="83"/>
  <c r="M335" i="83"/>
  <c r="U335" i="83" s="1"/>
  <c r="AC335" i="83" s="1"/>
  <c r="AK335" i="83" s="1"/>
  <c r="U133" i="83"/>
  <c r="AC133" i="83" s="1"/>
  <c r="M279" i="83"/>
  <c r="U279" i="83" s="1"/>
  <c r="AC279" i="83" s="1"/>
  <c r="AK279" i="83" s="1"/>
  <c r="AB428" i="83"/>
  <c r="X448" i="83"/>
  <c r="Q42" i="83" s="1"/>
  <c r="X420" i="83"/>
  <c r="Q41" i="83" s="1"/>
  <c r="AB400" i="83"/>
  <c r="AB372" i="83"/>
  <c r="X392" i="83"/>
  <c r="Q40" i="83" s="1"/>
  <c r="AB344" i="83"/>
  <c r="X364" i="83"/>
  <c r="Q39" i="83" s="1"/>
  <c r="X476" i="83"/>
  <c r="Q43" i="83" s="1"/>
  <c r="AB456" i="83"/>
  <c r="R161" i="83"/>
  <c r="X504" i="83"/>
  <c r="Q44" i="83" s="1"/>
  <c r="AB484" i="83"/>
  <c r="U159" i="83"/>
  <c r="Y159" i="83" s="1"/>
  <c r="Q214" i="83"/>
  <c r="R159" i="83"/>
  <c r="R130" i="83"/>
  <c r="Q216" i="83"/>
  <c r="H84" i="83"/>
  <c r="M109" i="83"/>
  <c r="U109" i="83" s="1"/>
  <c r="R160" i="83"/>
  <c r="S133" i="83"/>
  <c r="Q160" i="83"/>
  <c r="R133" i="83"/>
  <c r="R132" i="83"/>
  <c r="K336" i="83"/>
  <c r="G38" i="83" s="1"/>
  <c r="M192" i="83"/>
  <c r="U192" i="83" s="1"/>
  <c r="M82" i="83"/>
  <c r="U82" i="83" s="1"/>
  <c r="AC82" i="83" s="1"/>
  <c r="AK82" i="83" s="1"/>
  <c r="S303" i="83"/>
  <c r="S135" i="83"/>
  <c r="Q244" i="83"/>
  <c r="M108" i="83"/>
  <c r="Q108" i="83" s="1"/>
  <c r="M304" i="83"/>
  <c r="U304" i="83" s="1"/>
  <c r="M249" i="83"/>
  <c r="Q249" i="83" s="1"/>
  <c r="M136" i="83"/>
  <c r="S136" i="83" s="1"/>
  <c r="H224" i="83"/>
  <c r="M194" i="83"/>
  <c r="S194" i="83" s="1"/>
  <c r="M278" i="83"/>
  <c r="S278" i="83" s="1"/>
  <c r="M222" i="83"/>
  <c r="R222" i="83" s="1"/>
  <c r="M334" i="83"/>
  <c r="Q334" i="83" s="1"/>
  <c r="U298" i="83"/>
  <c r="Y298" i="83" s="1"/>
  <c r="M138" i="83"/>
  <c r="R138" i="83" s="1"/>
  <c r="H140" i="83"/>
  <c r="H168" i="83"/>
  <c r="U215" i="83"/>
  <c r="AC215" i="83" s="1"/>
  <c r="M305" i="83"/>
  <c r="M165" i="83"/>
  <c r="M221" i="83"/>
  <c r="M83" i="83"/>
  <c r="U83" i="83" s="1"/>
  <c r="AC83" i="83" s="1"/>
  <c r="AK83" i="83" s="1"/>
  <c r="M332" i="83"/>
  <c r="M110" i="83"/>
  <c r="M164" i="83"/>
  <c r="M277" i="83"/>
  <c r="M306" i="83"/>
  <c r="M166" i="83"/>
  <c r="M80" i="83"/>
  <c r="U80" i="83" s="1"/>
  <c r="AC80" i="83" s="1"/>
  <c r="AK80" i="83" s="1"/>
  <c r="K280" i="83"/>
  <c r="G36" i="83" s="1"/>
  <c r="K84" i="83"/>
  <c r="G29" i="83" s="1"/>
  <c r="M81" i="83"/>
  <c r="U81" i="83" s="1"/>
  <c r="AC81" i="83" s="1"/>
  <c r="AK81" i="83" s="1"/>
  <c r="H280" i="83"/>
  <c r="M193" i="83"/>
  <c r="M250" i="83"/>
  <c r="M276" i="83"/>
  <c r="M137" i="83"/>
  <c r="U194" i="83"/>
  <c r="M220" i="83"/>
  <c r="M248" i="83"/>
  <c r="M333" i="83"/>
  <c r="L84" i="83"/>
  <c r="K252" i="83"/>
  <c r="G35" i="83" s="1"/>
  <c r="K196" i="83"/>
  <c r="G33" i="83" s="1"/>
  <c r="H196" i="83"/>
  <c r="K112" i="83"/>
  <c r="G30" i="83" s="1"/>
  <c r="H336" i="83"/>
  <c r="L336" i="83"/>
  <c r="L308" i="83"/>
  <c r="K308" i="83"/>
  <c r="G37" i="83" s="1"/>
  <c r="H308" i="83"/>
  <c r="L280" i="83"/>
  <c r="H252" i="83"/>
  <c r="L252" i="83"/>
  <c r="K224" i="83"/>
  <c r="G34" i="83" s="1"/>
  <c r="L224" i="83"/>
  <c r="L196" i="83"/>
  <c r="K168" i="83"/>
  <c r="G32" i="83" s="1"/>
  <c r="L168" i="83"/>
  <c r="K140" i="83"/>
  <c r="G31" i="83" s="1"/>
  <c r="L140" i="83"/>
  <c r="H112" i="83"/>
  <c r="L112" i="83"/>
  <c r="R302" i="83"/>
  <c r="R244" i="83"/>
  <c r="S244" i="83"/>
  <c r="U161" i="83"/>
  <c r="AA161" i="83" s="1"/>
  <c r="S163" i="83"/>
  <c r="S161" i="83"/>
  <c r="U130" i="83"/>
  <c r="AA130" i="83" s="1"/>
  <c r="Q105" i="83"/>
  <c r="R103" i="83"/>
  <c r="S243" i="83"/>
  <c r="Q242" i="83"/>
  <c r="Q190" i="83"/>
  <c r="R186" i="83"/>
  <c r="U132" i="83"/>
  <c r="Z132" i="83" s="1"/>
  <c r="S242" i="83"/>
  <c r="Q326" i="83"/>
  <c r="U302" i="83"/>
  <c r="Z302" i="83" s="1"/>
  <c r="U105" i="83"/>
  <c r="Z105" i="83" s="1"/>
  <c r="U243" i="83"/>
  <c r="Z243" i="83" s="1"/>
  <c r="Q103" i="83"/>
  <c r="U214" i="83"/>
  <c r="Y214" i="83" s="1"/>
  <c r="U190" i="83"/>
  <c r="AA190" i="83" s="1"/>
  <c r="Q186" i="83"/>
  <c r="Q162" i="83"/>
  <c r="U242" i="83"/>
  <c r="AC242" i="83" s="1"/>
  <c r="R326" i="83"/>
  <c r="R243" i="83"/>
  <c r="R190" i="83"/>
  <c r="S105" i="83"/>
  <c r="R247" i="83"/>
  <c r="R246" i="83"/>
  <c r="Q274" i="83"/>
  <c r="U247" i="83"/>
  <c r="AA247" i="83" s="1"/>
  <c r="U158" i="83"/>
  <c r="AA158" i="83" s="1"/>
  <c r="Q219" i="83"/>
  <c r="Q102" i="83"/>
  <c r="S247" i="83"/>
  <c r="Q299" i="83"/>
  <c r="U131" i="83"/>
  <c r="AC131" i="83" s="1"/>
  <c r="M76" i="83"/>
  <c r="R76" i="83" s="1"/>
  <c r="R299" i="83"/>
  <c r="Q298" i="83"/>
  <c r="Q158" i="83"/>
  <c r="R102" i="83"/>
  <c r="S103" i="83"/>
  <c r="S158" i="83"/>
  <c r="Q223" i="83"/>
  <c r="Q271" i="83"/>
  <c r="Q272" i="83"/>
  <c r="Q106" i="83"/>
  <c r="M79" i="83"/>
  <c r="Q79" i="83" s="1"/>
  <c r="U77" i="83"/>
  <c r="Y77" i="83" s="1"/>
  <c r="R77" i="83"/>
  <c r="Q77" i="83"/>
  <c r="R218" i="83"/>
  <c r="Q300" i="83"/>
  <c r="M69" i="83"/>
  <c r="Q69" i="83" s="1"/>
  <c r="S162" i="83"/>
  <c r="S186" i="83"/>
  <c r="R162" i="83"/>
  <c r="U107" i="83"/>
  <c r="Z107" i="83" s="1"/>
  <c r="R188" i="83"/>
  <c r="R195" i="83"/>
  <c r="U301" i="83"/>
  <c r="AC301" i="83" s="1"/>
  <c r="U188" i="83"/>
  <c r="Z188" i="83" s="1"/>
  <c r="Q195" i="83"/>
  <c r="S274" i="83"/>
  <c r="R131" i="83"/>
  <c r="S223" i="83"/>
  <c r="S271" i="83"/>
  <c r="U272" i="83"/>
  <c r="AA272" i="83" s="1"/>
  <c r="U191" i="83"/>
  <c r="AC191" i="83" s="1"/>
  <c r="U217" i="83"/>
  <c r="Z217" i="83" s="1"/>
  <c r="S246" i="83"/>
  <c r="S218" i="83"/>
  <c r="R271" i="83"/>
  <c r="S272" i="83"/>
  <c r="R270" i="83"/>
  <c r="S134" i="83"/>
  <c r="U104" i="83"/>
  <c r="Y104" i="83" s="1"/>
  <c r="Q191" i="83"/>
  <c r="R189" i="83"/>
  <c r="S160" i="83"/>
  <c r="S191" i="83"/>
  <c r="S214" i="83"/>
  <c r="S275" i="83"/>
  <c r="Q273" i="83"/>
  <c r="S219" i="83"/>
  <c r="Q303" i="83"/>
  <c r="R275" i="83"/>
  <c r="Q187" i="83"/>
  <c r="Q163" i="83"/>
  <c r="M71" i="83"/>
  <c r="U71" i="83" s="1"/>
  <c r="R273" i="83"/>
  <c r="Q246" i="83"/>
  <c r="R219" i="83"/>
  <c r="R303" i="83"/>
  <c r="R274" i="83"/>
  <c r="Q135" i="83"/>
  <c r="Q218" i="83"/>
  <c r="Q215" i="83"/>
  <c r="S188" i="83"/>
  <c r="Q275" i="83"/>
  <c r="R216" i="83"/>
  <c r="S131" i="83"/>
  <c r="S298" i="83"/>
  <c r="R187" i="83"/>
  <c r="R163" i="83"/>
  <c r="M70" i="83"/>
  <c r="S70" i="83" s="1"/>
  <c r="U135" i="83"/>
  <c r="Y135" i="83" s="1"/>
  <c r="R215" i="83"/>
  <c r="U216" i="83"/>
  <c r="AC216" i="83" s="1"/>
  <c r="M72" i="83"/>
  <c r="R72" i="83" s="1"/>
  <c r="M65" i="83"/>
  <c r="R65" i="83" s="1"/>
  <c r="M73" i="83"/>
  <c r="Q73" i="83" s="1"/>
  <c r="S159" i="83"/>
  <c r="S195" i="83"/>
  <c r="R301" i="83"/>
  <c r="AA223" i="83"/>
  <c r="R104" i="83"/>
  <c r="S78" i="83"/>
  <c r="U270" i="83"/>
  <c r="AC270" i="83" s="1"/>
  <c r="U134" i="83"/>
  <c r="AA134" i="83" s="1"/>
  <c r="S189" i="83"/>
  <c r="U300" i="83"/>
  <c r="AA300" i="83" s="1"/>
  <c r="U106" i="83"/>
  <c r="Z106" i="83" s="1"/>
  <c r="R217" i="83"/>
  <c r="M67" i="83"/>
  <c r="S67" i="83" s="1"/>
  <c r="S301" i="83"/>
  <c r="S104" i="83"/>
  <c r="S270" i="83"/>
  <c r="R134" i="83"/>
  <c r="Q189" i="83"/>
  <c r="S300" i="83"/>
  <c r="S130" i="83"/>
  <c r="S106" i="83"/>
  <c r="Q217" i="83"/>
  <c r="R245" i="83"/>
  <c r="Q107" i="83"/>
  <c r="S299" i="83"/>
  <c r="S77" i="83"/>
  <c r="U75" i="83"/>
  <c r="Z75" i="83" s="1"/>
  <c r="Q75" i="83"/>
  <c r="R75" i="83"/>
  <c r="S75" i="83"/>
  <c r="S273" i="83"/>
  <c r="S102" i="83"/>
  <c r="S251" i="83"/>
  <c r="Q78" i="83"/>
  <c r="U78" i="83"/>
  <c r="AA78" i="83" s="1"/>
  <c r="S187" i="83"/>
  <c r="U245" i="83"/>
  <c r="AA245" i="83" s="1"/>
  <c r="U74" i="83"/>
  <c r="Y74" i="83" s="1"/>
  <c r="S326" i="83"/>
  <c r="S329" i="83"/>
  <c r="S302" i="83"/>
  <c r="Q245" i="83"/>
  <c r="S132" i="83"/>
  <c r="S107" i="83"/>
  <c r="R74" i="83"/>
  <c r="Q74" i="83"/>
  <c r="S74" i="83"/>
  <c r="P80" i="83"/>
  <c r="J55" i="83" s="1"/>
  <c r="P76" i="83"/>
  <c r="J54" i="83" s="1"/>
  <c r="Q328" i="83"/>
  <c r="R328" i="83"/>
  <c r="S328" i="83"/>
  <c r="U329" i="83"/>
  <c r="AC329" i="83" s="1"/>
  <c r="R329" i="83"/>
  <c r="Q329" i="83"/>
  <c r="R331" i="83"/>
  <c r="U331" i="83"/>
  <c r="AC331" i="83" s="1"/>
  <c r="Q331" i="83"/>
  <c r="U291" i="83"/>
  <c r="R291" i="83"/>
  <c r="Q291" i="83"/>
  <c r="S291" i="83"/>
  <c r="U121" i="83"/>
  <c r="Q121" i="83"/>
  <c r="R121" i="83"/>
  <c r="S121" i="83"/>
  <c r="U207" i="83"/>
  <c r="Q207" i="83"/>
  <c r="R207" i="83"/>
  <c r="S207" i="83"/>
  <c r="U204" i="83"/>
  <c r="Q204" i="83"/>
  <c r="R204" i="83"/>
  <c r="S204" i="83"/>
  <c r="U268" i="83"/>
  <c r="Q268" i="83"/>
  <c r="S268" i="83"/>
  <c r="R268" i="83"/>
  <c r="U324" i="83"/>
  <c r="Q324" i="83"/>
  <c r="S324" i="83"/>
  <c r="R324" i="83"/>
  <c r="U154" i="83"/>
  <c r="Q154" i="83"/>
  <c r="R154" i="83"/>
  <c r="S154" i="83"/>
  <c r="U96" i="83"/>
  <c r="R96" i="83"/>
  <c r="Q96" i="83"/>
  <c r="S96" i="83"/>
  <c r="U99" i="83"/>
  <c r="Q99" i="83"/>
  <c r="S99" i="83"/>
  <c r="R99" i="83"/>
  <c r="U232" i="83"/>
  <c r="Q232" i="83"/>
  <c r="R232" i="83"/>
  <c r="U184" i="83"/>
  <c r="S184" i="83"/>
  <c r="R184" i="83"/>
  <c r="Q184" i="83"/>
  <c r="U153" i="83"/>
  <c r="Q153" i="83"/>
  <c r="S153" i="83"/>
  <c r="R153" i="83"/>
  <c r="U182" i="83"/>
  <c r="S182" i="83"/>
  <c r="R182" i="83"/>
  <c r="Q182" i="83"/>
  <c r="U318" i="83"/>
  <c r="Q318" i="83"/>
  <c r="S318" i="83"/>
  <c r="R318" i="83"/>
  <c r="S129" i="83"/>
  <c r="U129" i="83"/>
  <c r="R129" i="83"/>
  <c r="Q129" i="83"/>
  <c r="U212" i="83"/>
  <c r="R212" i="83"/>
  <c r="S212" i="83"/>
  <c r="Q212" i="83"/>
  <c r="U295" i="83"/>
  <c r="R295" i="83"/>
  <c r="Q295" i="83"/>
  <c r="S295" i="83"/>
  <c r="U125" i="83"/>
  <c r="R125" i="83"/>
  <c r="S125" i="83"/>
  <c r="Q125" i="83"/>
  <c r="U176" i="83"/>
  <c r="R176" i="83"/>
  <c r="Q176" i="83"/>
  <c r="S176" i="83"/>
  <c r="U235" i="83"/>
  <c r="R235" i="83"/>
  <c r="Q235" i="83"/>
  <c r="S235" i="83"/>
  <c r="U66" i="83"/>
  <c r="Q66" i="83"/>
  <c r="R66" i="83"/>
  <c r="S66" i="83"/>
  <c r="U265" i="83"/>
  <c r="Q265" i="83"/>
  <c r="S265" i="83"/>
  <c r="R265" i="83"/>
  <c r="U234" i="83"/>
  <c r="S234" i="83"/>
  <c r="Q234" i="83"/>
  <c r="R234" i="83"/>
  <c r="U180" i="83"/>
  <c r="R180" i="83"/>
  <c r="S180" i="83"/>
  <c r="Q180" i="83"/>
  <c r="U237" i="83"/>
  <c r="S237" i="83"/>
  <c r="R237" i="83"/>
  <c r="Q237" i="83"/>
  <c r="S323" i="83"/>
  <c r="R323" i="83"/>
  <c r="U323" i="83"/>
  <c r="Q323" i="83"/>
  <c r="U177" i="83"/>
  <c r="R177" i="83"/>
  <c r="Q177" i="83"/>
  <c r="S177" i="83"/>
  <c r="U241" i="83"/>
  <c r="S241" i="83"/>
  <c r="Q241" i="83"/>
  <c r="R241" i="83"/>
  <c r="U238" i="83"/>
  <c r="R238" i="83"/>
  <c r="S238" i="83"/>
  <c r="Q238" i="83"/>
  <c r="U297" i="83"/>
  <c r="S297" i="83"/>
  <c r="Q297" i="83"/>
  <c r="R297" i="83"/>
  <c r="U151" i="83"/>
  <c r="S151" i="83"/>
  <c r="Q151" i="83"/>
  <c r="R151" i="83"/>
  <c r="U95" i="83"/>
  <c r="S95" i="83"/>
  <c r="R95" i="83"/>
  <c r="Q95" i="83"/>
  <c r="U128" i="83"/>
  <c r="S128" i="83"/>
  <c r="Q128" i="83"/>
  <c r="R128" i="83"/>
  <c r="U264" i="83"/>
  <c r="R264" i="83"/>
  <c r="Q264" i="83"/>
  <c r="S264" i="83"/>
  <c r="U296" i="83"/>
  <c r="Q296" i="83"/>
  <c r="S296" i="83"/>
  <c r="R296" i="83"/>
  <c r="U185" i="83"/>
  <c r="R185" i="83"/>
  <c r="S185" i="83"/>
  <c r="Q185" i="83"/>
  <c r="U209" i="83"/>
  <c r="R209" i="83"/>
  <c r="Q209" i="83"/>
  <c r="S209" i="83"/>
  <c r="U260" i="83"/>
  <c r="Q260" i="83"/>
  <c r="R260" i="83"/>
  <c r="U126" i="83"/>
  <c r="R126" i="83"/>
  <c r="Q126" i="83"/>
  <c r="S126" i="83"/>
  <c r="U178" i="83"/>
  <c r="Q178" i="83"/>
  <c r="R178" i="83"/>
  <c r="S178" i="83"/>
  <c r="U123" i="83"/>
  <c r="R123" i="83"/>
  <c r="S123" i="83"/>
  <c r="Q123" i="83"/>
  <c r="U68" i="83"/>
  <c r="Q68" i="83"/>
  <c r="R68" i="83"/>
  <c r="S68" i="83"/>
  <c r="U120" i="83"/>
  <c r="Q120" i="83"/>
  <c r="R120" i="83"/>
  <c r="S120" i="83"/>
  <c r="U213" i="83"/>
  <c r="S213" i="83"/>
  <c r="R213" i="83"/>
  <c r="Q213" i="83"/>
  <c r="U183" i="83"/>
  <c r="S183" i="83"/>
  <c r="R183" i="83"/>
  <c r="Q183" i="83"/>
  <c r="U288" i="83"/>
  <c r="R288" i="83"/>
  <c r="Q288" i="83"/>
  <c r="U293" i="83"/>
  <c r="S293" i="83"/>
  <c r="R293" i="83"/>
  <c r="Q293" i="83"/>
  <c r="U206" i="83"/>
  <c r="Q206" i="83"/>
  <c r="R206" i="83"/>
  <c r="S206" i="83"/>
  <c r="U262" i="83"/>
  <c r="Q262" i="83"/>
  <c r="S262" i="83"/>
  <c r="R262" i="83"/>
  <c r="U92" i="83"/>
  <c r="R92" i="83"/>
  <c r="S92" i="83"/>
  <c r="Q92" i="83"/>
  <c r="U101" i="83"/>
  <c r="S101" i="83"/>
  <c r="R101" i="83"/>
  <c r="Q101" i="83"/>
  <c r="U292" i="83"/>
  <c r="Q292" i="83"/>
  <c r="S292" i="83"/>
  <c r="R292" i="83"/>
  <c r="U210" i="83"/>
  <c r="R210" i="83"/>
  <c r="Q210" i="83"/>
  <c r="S210" i="83"/>
  <c r="U269" i="83"/>
  <c r="R269" i="83"/>
  <c r="S269" i="83"/>
  <c r="Q269" i="83"/>
  <c r="U320" i="83"/>
  <c r="Q320" i="83"/>
  <c r="S320" i="83"/>
  <c r="R320" i="83"/>
  <c r="U150" i="83"/>
  <c r="R150" i="83"/>
  <c r="Q150" i="83"/>
  <c r="S150" i="83"/>
  <c r="U155" i="83"/>
  <c r="Q155" i="83"/>
  <c r="S155" i="83"/>
  <c r="R155" i="83"/>
  <c r="U233" i="83"/>
  <c r="R233" i="83"/>
  <c r="S233" i="83"/>
  <c r="Q233" i="83"/>
  <c r="U316" i="83"/>
  <c r="Q316" i="83"/>
  <c r="R316" i="83"/>
  <c r="S316" i="83"/>
  <c r="U124" i="83"/>
  <c r="R124" i="83"/>
  <c r="S124" i="83"/>
  <c r="Q124" i="83"/>
  <c r="U97" i="83"/>
  <c r="S97" i="83"/>
  <c r="Q97" i="83"/>
  <c r="R97" i="83"/>
  <c r="U211" i="83"/>
  <c r="S211" i="83"/>
  <c r="R211" i="83"/>
  <c r="Q211" i="83"/>
  <c r="U149" i="83"/>
  <c r="S149" i="83"/>
  <c r="R149" i="83"/>
  <c r="Q149" i="83"/>
  <c r="U319" i="83"/>
  <c r="Q319" i="83"/>
  <c r="S319" i="83"/>
  <c r="R319" i="83"/>
  <c r="U148" i="83"/>
  <c r="R148" i="83"/>
  <c r="Q148" i="83"/>
  <c r="U261" i="83"/>
  <c r="Q261" i="83"/>
  <c r="S261" i="83"/>
  <c r="R261" i="83"/>
  <c r="U239" i="83"/>
  <c r="Q239" i="83"/>
  <c r="S239" i="83"/>
  <c r="R239" i="83"/>
  <c r="U322" i="83"/>
  <c r="S322" i="83"/>
  <c r="Q322" i="83"/>
  <c r="R322" i="83"/>
  <c r="U152" i="83"/>
  <c r="S152" i="83"/>
  <c r="R152" i="83"/>
  <c r="Q152" i="83"/>
  <c r="U157" i="83"/>
  <c r="Q157" i="83"/>
  <c r="R157" i="83"/>
  <c r="S157" i="83"/>
  <c r="U208" i="83"/>
  <c r="R208" i="83"/>
  <c r="Q208" i="83"/>
  <c r="S208" i="83"/>
  <c r="U94" i="83"/>
  <c r="S94" i="83"/>
  <c r="Q94" i="83"/>
  <c r="R94" i="83"/>
  <c r="U93" i="83"/>
  <c r="S93" i="83"/>
  <c r="Q93" i="83"/>
  <c r="R93" i="83"/>
  <c r="U236" i="83"/>
  <c r="S236" i="83"/>
  <c r="R236" i="83"/>
  <c r="Q236" i="83"/>
  <c r="U205" i="83"/>
  <c r="Q205" i="83"/>
  <c r="R205" i="83"/>
  <c r="S205" i="83"/>
  <c r="U156" i="83"/>
  <c r="Q156" i="83"/>
  <c r="S156" i="83"/>
  <c r="R156" i="83"/>
  <c r="U266" i="83"/>
  <c r="R266" i="83"/>
  <c r="Q266" i="83"/>
  <c r="S266" i="83"/>
  <c r="U179" i="83"/>
  <c r="S179" i="83"/>
  <c r="R179" i="83"/>
  <c r="Q179" i="83"/>
  <c r="U289" i="83"/>
  <c r="Q289" i="83"/>
  <c r="S289" i="83"/>
  <c r="R289" i="83"/>
  <c r="U122" i="83"/>
  <c r="Q122" i="83"/>
  <c r="S122" i="83"/>
  <c r="R122" i="83"/>
  <c r="U100" i="83"/>
  <c r="S100" i="83"/>
  <c r="Q100" i="83"/>
  <c r="R100" i="83"/>
  <c r="U321" i="83"/>
  <c r="Q321" i="83"/>
  <c r="R321" i="83"/>
  <c r="S321" i="83"/>
  <c r="U317" i="83"/>
  <c r="R317" i="83"/>
  <c r="Q317" i="83"/>
  <c r="S317" i="83"/>
  <c r="T316" i="83"/>
  <c r="AC274" i="83"/>
  <c r="Y274" i="83"/>
  <c r="Z274" i="83"/>
  <c r="AA274" i="83"/>
  <c r="AC271" i="83"/>
  <c r="Y271" i="83"/>
  <c r="Z271" i="83"/>
  <c r="AA271" i="83"/>
  <c r="S288" i="83"/>
  <c r="T288" i="83"/>
  <c r="AC326" i="83"/>
  <c r="AA326" i="83"/>
  <c r="Y326" i="83"/>
  <c r="Z326" i="83"/>
  <c r="AC299" i="83"/>
  <c r="AA299" i="83"/>
  <c r="Y299" i="83"/>
  <c r="Z299" i="83"/>
  <c r="AC189" i="83"/>
  <c r="Z189" i="83"/>
  <c r="AA189" i="83"/>
  <c r="Y189" i="83"/>
  <c r="U294" i="83"/>
  <c r="R294" i="83"/>
  <c r="S294" i="83"/>
  <c r="Q294" i="83"/>
  <c r="R325" i="83"/>
  <c r="Q325" i="83"/>
  <c r="S325" i="83"/>
  <c r="U325" i="83"/>
  <c r="U263" i="83"/>
  <c r="S263" i="83"/>
  <c r="Q263" i="83"/>
  <c r="R263" i="83"/>
  <c r="U127" i="83"/>
  <c r="S127" i="83"/>
  <c r="Q127" i="83"/>
  <c r="R127" i="83"/>
  <c r="AC273" i="83"/>
  <c r="Z273" i="83"/>
  <c r="Y273" i="83"/>
  <c r="AA273" i="83"/>
  <c r="AC246" i="83"/>
  <c r="AA246" i="83"/>
  <c r="Z246" i="83"/>
  <c r="Y246" i="83"/>
  <c r="AC219" i="83"/>
  <c r="Y219" i="83"/>
  <c r="Z219" i="83"/>
  <c r="AA219" i="83"/>
  <c r="Z195" i="83"/>
  <c r="AA195" i="83"/>
  <c r="Y195" i="83"/>
  <c r="AC102" i="83"/>
  <c r="Y102" i="83"/>
  <c r="AA102" i="83"/>
  <c r="Z102" i="83"/>
  <c r="T120" i="83"/>
  <c r="T204" i="83"/>
  <c r="R327" i="83"/>
  <c r="Q327" i="83"/>
  <c r="S327" i="83"/>
  <c r="U327" i="83"/>
  <c r="T176" i="83"/>
  <c r="U290" i="83"/>
  <c r="Q290" i="83"/>
  <c r="R290" i="83"/>
  <c r="S290" i="83"/>
  <c r="U240" i="83"/>
  <c r="S240" i="83"/>
  <c r="Q240" i="83"/>
  <c r="R240" i="83"/>
  <c r="U267" i="83"/>
  <c r="S267" i="83"/>
  <c r="Q267" i="83"/>
  <c r="R267" i="83"/>
  <c r="U330" i="83"/>
  <c r="Q330" i="83"/>
  <c r="S330" i="83"/>
  <c r="R330" i="83"/>
  <c r="AC303" i="83"/>
  <c r="Z303" i="83"/>
  <c r="Y303" i="83"/>
  <c r="AA303" i="83"/>
  <c r="AC218" i="83"/>
  <c r="Z218" i="83"/>
  <c r="Y218" i="83"/>
  <c r="AA218" i="83"/>
  <c r="S260" i="83"/>
  <c r="T260" i="83"/>
  <c r="T92" i="83"/>
  <c r="Z186" i="83"/>
  <c r="Y186" i="83"/>
  <c r="AC186" i="83"/>
  <c r="AA186" i="83"/>
  <c r="U181" i="83"/>
  <c r="Q181" i="83"/>
  <c r="S181" i="83"/>
  <c r="R181" i="83"/>
  <c r="S148" i="83"/>
  <c r="T148" i="83"/>
  <c r="AC162" i="83"/>
  <c r="AA162" i="83"/>
  <c r="Z162" i="83"/>
  <c r="Y162" i="83"/>
  <c r="U98" i="83"/>
  <c r="S98" i="83"/>
  <c r="R98" i="83"/>
  <c r="Q98" i="83"/>
  <c r="AC275" i="83"/>
  <c r="Y275" i="83"/>
  <c r="AA275" i="83"/>
  <c r="Z275" i="83"/>
  <c r="AC103" i="83"/>
  <c r="Z103" i="83"/>
  <c r="AA103" i="83"/>
  <c r="Y103" i="83"/>
  <c r="AC187" i="83"/>
  <c r="Z187" i="83"/>
  <c r="AA187" i="83"/>
  <c r="Y187" i="83"/>
  <c r="AC160" i="83"/>
  <c r="Y160" i="83"/>
  <c r="Z160" i="83"/>
  <c r="AA160" i="83"/>
  <c r="Y133" i="83"/>
  <c r="AC163" i="83"/>
  <c r="Z163" i="83"/>
  <c r="Y163" i="83"/>
  <c r="AA163" i="83"/>
  <c r="Y139" i="83"/>
  <c r="S232" i="83"/>
  <c r="T232" i="83"/>
  <c r="AC328" i="83"/>
  <c r="AA328" i="83"/>
  <c r="Y328" i="83"/>
  <c r="Z328" i="83"/>
  <c r="AC244" i="83"/>
  <c r="Y244" i="83"/>
  <c r="Z244" i="83"/>
  <c r="AA244" i="83"/>
  <c r="T64" i="83"/>
  <c r="G221" i="76"/>
  <c r="F221" i="76"/>
  <c r="E221" i="76"/>
  <c r="Z279" i="83" l="1"/>
  <c r="AC298" i="83"/>
  <c r="S279" i="83"/>
  <c r="Z77" i="83"/>
  <c r="Z335" i="83"/>
  <c r="Z307" i="83"/>
  <c r="AA167" i="83"/>
  <c r="Z159" i="83"/>
  <c r="R307" i="83"/>
  <c r="AA133" i="83"/>
  <c r="Z133" i="83"/>
  <c r="AC245" i="83"/>
  <c r="AH245" i="83" s="1"/>
  <c r="AC214" i="83"/>
  <c r="AK214" i="83" s="1"/>
  <c r="AA242" i="83"/>
  <c r="Q335" i="83"/>
  <c r="S307" i="83"/>
  <c r="R335" i="83"/>
  <c r="Q251" i="83"/>
  <c r="Q461" i="83"/>
  <c r="Q377" i="83"/>
  <c r="S433" i="83"/>
  <c r="S462" i="83"/>
  <c r="R461" i="83"/>
  <c r="S377" i="83"/>
  <c r="R433" i="83"/>
  <c r="Q462" i="83"/>
  <c r="R251" i="83"/>
  <c r="R111" i="83"/>
  <c r="R167" i="83"/>
  <c r="R458" i="83"/>
  <c r="U434" i="83"/>
  <c r="R486" i="83"/>
  <c r="S167" i="83"/>
  <c r="Q111" i="83"/>
  <c r="AA111" i="83"/>
  <c r="S111" i="83"/>
  <c r="U458" i="83"/>
  <c r="R434" i="83"/>
  <c r="S486" i="83"/>
  <c r="AC190" i="83"/>
  <c r="AK190" i="83" s="1"/>
  <c r="AC132" i="83"/>
  <c r="Q167" i="83"/>
  <c r="S335" i="83"/>
  <c r="Q307" i="83"/>
  <c r="Q350" i="83"/>
  <c r="U350" i="83"/>
  <c r="R350" i="83"/>
  <c r="S350" i="83"/>
  <c r="AC374" i="83"/>
  <c r="AA374" i="83"/>
  <c r="Z374" i="83"/>
  <c r="Y374" i="83"/>
  <c r="R412" i="83"/>
  <c r="S412" i="83"/>
  <c r="U412" i="83"/>
  <c r="Q412" i="83"/>
  <c r="R409" i="83"/>
  <c r="Q409" i="83"/>
  <c r="S409" i="83"/>
  <c r="U409" i="83"/>
  <c r="S474" i="83"/>
  <c r="U474" i="83"/>
  <c r="R474" i="83"/>
  <c r="Q474" i="83"/>
  <c r="S447" i="83"/>
  <c r="U447" i="83"/>
  <c r="Q447" i="83"/>
  <c r="R447" i="83"/>
  <c r="U471" i="83"/>
  <c r="R471" i="83"/>
  <c r="S471" i="83"/>
  <c r="Q471" i="83"/>
  <c r="AA490" i="83"/>
  <c r="AC490" i="83"/>
  <c r="Y490" i="83"/>
  <c r="Z490" i="83"/>
  <c r="U502" i="83"/>
  <c r="R502" i="83"/>
  <c r="Q502" i="83"/>
  <c r="S502" i="83"/>
  <c r="R356" i="83"/>
  <c r="Q356" i="83"/>
  <c r="S356" i="83"/>
  <c r="U356" i="83"/>
  <c r="Q417" i="83"/>
  <c r="R417" i="83"/>
  <c r="U417" i="83"/>
  <c r="S417" i="83"/>
  <c r="U410" i="83"/>
  <c r="R410" i="83"/>
  <c r="S410" i="83"/>
  <c r="Q410" i="83"/>
  <c r="Z433" i="83"/>
  <c r="AA433" i="83"/>
  <c r="Y433" i="83"/>
  <c r="AC433" i="83"/>
  <c r="Y486" i="83"/>
  <c r="Z486" i="83"/>
  <c r="AC486" i="83"/>
  <c r="AA486" i="83"/>
  <c r="U345" i="83"/>
  <c r="R345" i="83"/>
  <c r="S345" i="83"/>
  <c r="Q345" i="83"/>
  <c r="S360" i="83"/>
  <c r="U360" i="83"/>
  <c r="Q360" i="83"/>
  <c r="R360" i="83"/>
  <c r="R404" i="83"/>
  <c r="S404" i="83"/>
  <c r="U404" i="83"/>
  <c r="Q404" i="83"/>
  <c r="U414" i="83"/>
  <c r="S414" i="83"/>
  <c r="Q414" i="83"/>
  <c r="R414" i="83"/>
  <c r="S463" i="83"/>
  <c r="R463" i="83"/>
  <c r="Q463" i="83"/>
  <c r="U463" i="83"/>
  <c r="Q489" i="83"/>
  <c r="U489" i="83"/>
  <c r="R489" i="83"/>
  <c r="S489" i="83"/>
  <c r="Z498" i="83"/>
  <c r="AA498" i="83"/>
  <c r="AC498" i="83"/>
  <c r="Y498" i="83"/>
  <c r="S348" i="83"/>
  <c r="Q348" i="83"/>
  <c r="R348" i="83"/>
  <c r="U348" i="83"/>
  <c r="U381" i="83"/>
  <c r="R381" i="83"/>
  <c r="S381" i="83"/>
  <c r="Q381" i="83"/>
  <c r="U390" i="83"/>
  <c r="Q390" i="83"/>
  <c r="S390" i="83"/>
  <c r="R390" i="83"/>
  <c r="AC402" i="83"/>
  <c r="AA402" i="83"/>
  <c r="Z402" i="83"/>
  <c r="Y402" i="83"/>
  <c r="S405" i="83"/>
  <c r="R405" i="83"/>
  <c r="Q405" i="83"/>
  <c r="U405" i="83"/>
  <c r="R440" i="83"/>
  <c r="S440" i="83"/>
  <c r="Q440" i="83"/>
  <c r="U440" i="83"/>
  <c r="S457" i="83"/>
  <c r="U457" i="83"/>
  <c r="Q457" i="83"/>
  <c r="R457" i="83"/>
  <c r="AA497" i="83"/>
  <c r="AC497" i="83"/>
  <c r="Y497" i="83"/>
  <c r="Z497" i="83"/>
  <c r="Y353" i="83"/>
  <c r="AC353" i="83"/>
  <c r="Z353" i="83"/>
  <c r="AA353" i="83"/>
  <c r="R352" i="83"/>
  <c r="U352" i="83"/>
  <c r="S352" i="83"/>
  <c r="Q352" i="83"/>
  <c r="AA380" i="83"/>
  <c r="AC380" i="83"/>
  <c r="Y380" i="83"/>
  <c r="Z380" i="83"/>
  <c r="S403" i="83"/>
  <c r="R403" i="83"/>
  <c r="Q403" i="83"/>
  <c r="U403" i="83"/>
  <c r="U431" i="83"/>
  <c r="Q431" i="83"/>
  <c r="S431" i="83"/>
  <c r="R431" i="83"/>
  <c r="Q475" i="83"/>
  <c r="R475" i="83"/>
  <c r="U475" i="83"/>
  <c r="S475" i="83"/>
  <c r="R444" i="83"/>
  <c r="U444" i="83"/>
  <c r="Q444" i="83"/>
  <c r="S444" i="83"/>
  <c r="Q485" i="83"/>
  <c r="R485" i="83"/>
  <c r="S485" i="83"/>
  <c r="U485" i="83"/>
  <c r="Y461" i="83"/>
  <c r="Z461" i="83"/>
  <c r="AA461" i="83"/>
  <c r="AC461" i="83"/>
  <c r="R501" i="83"/>
  <c r="S501" i="83"/>
  <c r="U501" i="83"/>
  <c r="Q501" i="83"/>
  <c r="AA354" i="83"/>
  <c r="Z354" i="83"/>
  <c r="AC354" i="83"/>
  <c r="Y354" i="83"/>
  <c r="R378" i="83"/>
  <c r="U378" i="83"/>
  <c r="S378" i="83"/>
  <c r="Q378" i="83"/>
  <c r="AA377" i="83"/>
  <c r="AC377" i="83"/>
  <c r="Y377" i="83"/>
  <c r="Z377" i="83"/>
  <c r="U419" i="83"/>
  <c r="Q419" i="83"/>
  <c r="R419" i="83"/>
  <c r="S419" i="83"/>
  <c r="S428" i="83"/>
  <c r="R428" i="83"/>
  <c r="Q428" i="83"/>
  <c r="U428" i="83"/>
  <c r="AA434" i="83"/>
  <c r="AC434" i="83"/>
  <c r="Z434" i="83"/>
  <c r="Y434" i="83"/>
  <c r="R344" i="83"/>
  <c r="U344" i="83"/>
  <c r="Q344" i="83"/>
  <c r="S344" i="83"/>
  <c r="U363" i="83"/>
  <c r="R363" i="83"/>
  <c r="S363" i="83"/>
  <c r="Q363" i="83"/>
  <c r="Q384" i="83"/>
  <c r="S384" i="83"/>
  <c r="R384" i="83"/>
  <c r="U384" i="83"/>
  <c r="R432" i="83"/>
  <c r="S432" i="83"/>
  <c r="U432" i="83"/>
  <c r="Q432" i="83"/>
  <c r="S439" i="83"/>
  <c r="U439" i="83"/>
  <c r="R439" i="83"/>
  <c r="Q439" i="83"/>
  <c r="AA442" i="83"/>
  <c r="Y442" i="83"/>
  <c r="AC442" i="83"/>
  <c r="Z442" i="83"/>
  <c r="U492" i="83"/>
  <c r="R492" i="83"/>
  <c r="S492" i="83"/>
  <c r="Q492" i="83"/>
  <c r="U359" i="83"/>
  <c r="Q359" i="83"/>
  <c r="S359" i="83"/>
  <c r="R359" i="83"/>
  <c r="R408" i="83"/>
  <c r="S408" i="83"/>
  <c r="Q408" i="83"/>
  <c r="U408" i="83"/>
  <c r="U389" i="83"/>
  <c r="S389" i="83"/>
  <c r="R389" i="83"/>
  <c r="Q389" i="83"/>
  <c r="R401" i="83"/>
  <c r="S401" i="83"/>
  <c r="U401" i="83"/>
  <c r="Q401" i="83"/>
  <c r="R467" i="83"/>
  <c r="S467" i="83"/>
  <c r="U467" i="83"/>
  <c r="Q467" i="83"/>
  <c r="Q495" i="83"/>
  <c r="U495" i="83"/>
  <c r="S495" i="83"/>
  <c r="R495" i="83"/>
  <c r="AC496" i="83"/>
  <c r="AA496" i="83"/>
  <c r="Z496" i="83"/>
  <c r="Y496" i="83"/>
  <c r="Q373" i="83"/>
  <c r="U373" i="83"/>
  <c r="R373" i="83"/>
  <c r="S373" i="83"/>
  <c r="U379" i="83"/>
  <c r="R379" i="83"/>
  <c r="Q379" i="83"/>
  <c r="S379" i="83"/>
  <c r="Q430" i="83"/>
  <c r="U430" i="83"/>
  <c r="S430" i="83"/>
  <c r="R430" i="83"/>
  <c r="U472" i="83"/>
  <c r="S472" i="83"/>
  <c r="R472" i="83"/>
  <c r="Q472" i="83"/>
  <c r="R446" i="83"/>
  <c r="S446" i="83"/>
  <c r="Q446" i="83"/>
  <c r="U446" i="83"/>
  <c r="S499" i="83"/>
  <c r="U499" i="83"/>
  <c r="Q499" i="83"/>
  <c r="R499" i="83"/>
  <c r="S503" i="83"/>
  <c r="R503" i="83"/>
  <c r="Q503" i="83"/>
  <c r="U503" i="83"/>
  <c r="S355" i="83"/>
  <c r="Q355" i="83"/>
  <c r="R355" i="83"/>
  <c r="U355" i="83"/>
  <c r="Q416" i="83"/>
  <c r="S416" i="83"/>
  <c r="U416" i="83"/>
  <c r="R416" i="83"/>
  <c r="AA407" i="83"/>
  <c r="AC407" i="83"/>
  <c r="Z407" i="83"/>
  <c r="Y407" i="83"/>
  <c r="AA435" i="83"/>
  <c r="Y435" i="83"/>
  <c r="AC435" i="83"/>
  <c r="Z435" i="83"/>
  <c r="Y460" i="83"/>
  <c r="AA460" i="83"/>
  <c r="AC460" i="83"/>
  <c r="Z460" i="83"/>
  <c r="AC487" i="83"/>
  <c r="Z487" i="83"/>
  <c r="AA487" i="83"/>
  <c r="Y487" i="83"/>
  <c r="R438" i="83"/>
  <c r="Q438" i="83"/>
  <c r="U438" i="83"/>
  <c r="S438" i="83"/>
  <c r="Y484" i="83"/>
  <c r="AC484" i="83"/>
  <c r="Z484" i="83"/>
  <c r="Z488" i="83"/>
  <c r="AC488" i="83"/>
  <c r="AA488" i="83"/>
  <c r="Y488" i="83"/>
  <c r="S347" i="83"/>
  <c r="Q347" i="83"/>
  <c r="U347" i="83"/>
  <c r="R347" i="83"/>
  <c r="S362" i="83"/>
  <c r="R362" i="83"/>
  <c r="U362" i="83"/>
  <c r="Q362" i="83"/>
  <c r="Q411" i="83"/>
  <c r="U411" i="83"/>
  <c r="R411" i="83"/>
  <c r="S411" i="83"/>
  <c r="Q437" i="83"/>
  <c r="U437" i="83"/>
  <c r="S437" i="83"/>
  <c r="R437" i="83"/>
  <c r="AA436" i="83"/>
  <c r="Z436" i="83"/>
  <c r="AC436" i="83"/>
  <c r="Y436" i="83"/>
  <c r="U466" i="83"/>
  <c r="R466" i="83"/>
  <c r="S466" i="83"/>
  <c r="Q466" i="83"/>
  <c r="R346" i="83"/>
  <c r="Q346" i="83"/>
  <c r="S346" i="83"/>
  <c r="U346" i="83"/>
  <c r="R358" i="83"/>
  <c r="S358" i="83"/>
  <c r="Q358" i="83"/>
  <c r="U358" i="83"/>
  <c r="S388" i="83"/>
  <c r="U388" i="83"/>
  <c r="Q388" i="83"/>
  <c r="R388" i="83"/>
  <c r="S415" i="83"/>
  <c r="Q415" i="83"/>
  <c r="R415" i="83"/>
  <c r="U415" i="83"/>
  <c r="Q441" i="83"/>
  <c r="R441" i="83"/>
  <c r="S441" i="83"/>
  <c r="U441" i="83"/>
  <c r="U443" i="83"/>
  <c r="Q443" i="83"/>
  <c r="S443" i="83"/>
  <c r="R443" i="83"/>
  <c r="S493" i="83"/>
  <c r="R493" i="83"/>
  <c r="U493" i="83"/>
  <c r="Q493" i="83"/>
  <c r="R385" i="83"/>
  <c r="Q385" i="83"/>
  <c r="U385" i="83"/>
  <c r="S385" i="83"/>
  <c r="U406" i="83"/>
  <c r="S406" i="83"/>
  <c r="Q406" i="83"/>
  <c r="R406" i="83"/>
  <c r="Q429" i="83"/>
  <c r="U429" i="83"/>
  <c r="R429" i="83"/>
  <c r="S429" i="83"/>
  <c r="AC456" i="83"/>
  <c r="Y456" i="83"/>
  <c r="Z456" i="83"/>
  <c r="Q473" i="83"/>
  <c r="R473" i="83"/>
  <c r="U473" i="83"/>
  <c r="S473" i="83"/>
  <c r="U445" i="83"/>
  <c r="S445" i="83"/>
  <c r="R445" i="83"/>
  <c r="Q445" i="83"/>
  <c r="AC458" i="83"/>
  <c r="Y458" i="83"/>
  <c r="AA458" i="83"/>
  <c r="Z458" i="83"/>
  <c r="Z469" i="83"/>
  <c r="AC469" i="83"/>
  <c r="Y469" i="83"/>
  <c r="AA469" i="83"/>
  <c r="U500" i="83"/>
  <c r="R500" i="83"/>
  <c r="Q500" i="83"/>
  <c r="S500" i="83"/>
  <c r="U357" i="83"/>
  <c r="R357" i="83"/>
  <c r="Q357" i="83"/>
  <c r="S357" i="83"/>
  <c r="Y400" i="83"/>
  <c r="AC400" i="83"/>
  <c r="Z400" i="83"/>
  <c r="U418" i="83"/>
  <c r="Q418" i="83"/>
  <c r="R418" i="83"/>
  <c r="S418" i="83"/>
  <c r="U383" i="83"/>
  <c r="S383" i="83"/>
  <c r="R383" i="83"/>
  <c r="Q383" i="83"/>
  <c r="Z459" i="83"/>
  <c r="AA459" i="83"/>
  <c r="AC459" i="83"/>
  <c r="Y459" i="83"/>
  <c r="AC462" i="83"/>
  <c r="Y462" i="83"/>
  <c r="Z462" i="83"/>
  <c r="AA462" i="83"/>
  <c r="AC465" i="83"/>
  <c r="AA465" i="83"/>
  <c r="Z465" i="83"/>
  <c r="Y465" i="83"/>
  <c r="S494" i="83"/>
  <c r="U494" i="83"/>
  <c r="R494" i="83"/>
  <c r="Q494" i="83"/>
  <c r="Z351" i="83"/>
  <c r="AC351" i="83"/>
  <c r="Y351" i="83"/>
  <c r="AA351" i="83"/>
  <c r="R372" i="83"/>
  <c r="U372" i="83"/>
  <c r="Q372" i="83"/>
  <c r="S372" i="83"/>
  <c r="S361" i="83"/>
  <c r="Q361" i="83"/>
  <c r="U361" i="83"/>
  <c r="R361" i="83"/>
  <c r="R387" i="83"/>
  <c r="Q387" i="83"/>
  <c r="U387" i="83"/>
  <c r="S387" i="83"/>
  <c r="Z375" i="83"/>
  <c r="AC375" i="83"/>
  <c r="AA375" i="83"/>
  <c r="Y375" i="83"/>
  <c r="AA386" i="83"/>
  <c r="Z386" i="83"/>
  <c r="AC386" i="83"/>
  <c r="Y386" i="83"/>
  <c r="S464" i="83"/>
  <c r="Q464" i="83"/>
  <c r="R464" i="83"/>
  <c r="U464" i="83"/>
  <c r="S491" i="83"/>
  <c r="R491" i="83"/>
  <c r="U491" i="83"/>
  <c r="Q491" i="83"/>
  <c r="R349" i="83"/>
  <c r="U349" i="83"/>
  <c r="S349" i="83"/>
  <c r="Q349" i="83"/>
  <c r="U376" i="83"/>
  <c r="R376" i="83"/>
  <c r="S376" i="83"/>
  <c r="Q376" i="83"/>
  <c r="S391" i="83"/>
  <c r="Q391" i="83"/>
  <c r="U391" i="83"/>
  <c r="R391" i="83"/>
  <c r="R382" i="83"/>
  <c r="U382" i="83"/>
  <c r="Q382" i="83"/>
  <c r="S382" i="83"/>
  <c r="AA413" i="83"/>
  <c r="Z413" i="83"/>
  <c r="Y413" i="83"/>
  <c r="AC413" i="83"/>
  <c r="Q468" i="83"/>
  <c r="U468" i="83"/>
  <c r="S468" i="83"/>
  <c r="R468" i="83"/>
  <c r="U470" i="83"/>
  <c r="R470" i="83"/>
  <c r="S470" i="83"/>
  <c r="Q470" i="83"/>
  <c r="AA400" i="83"/>
  <c r="AA139" i="83"/>
  <c r="S139" i="83"/>
  <c r="Q139" i="83"/>
  <c r="R139" i="83"/>
  <c r="Z139" i="83"/>
  <c r="AB70" i="83"/>
  <c r="AF70" i="83" s="1"/>
  <c r="T52" i="83" s="1"/>
  <c r="Z214" i="83"/>
  <c r="Z242" i="83"/>
  <c r="Y279" i="83"/>
  <c r="AC302" i="83"/>
  <c r="AI302" i="83" s="1"/>
  <c r="AB74" i="83"/>
  <c r="AF74" i="83" s="1"/>
  <c r="T53" i="83" s="1"/>
  <c r="AA279" i="83"/>
  <c r="AA77" i="83"/>
  <c r="R279" i="83"/>
  <c r="Y130" i="83"/>
  <c r="Q279" i="83"/>
  <c r="R334" i="83"/>
  <c r="Z134" i="83"/>
  <c r="U334" i="83"/>
  <c r="AA334" i="83" s="1"/>
  <c r="U108" i="83"/>
  <c r="AC108" i="83" s="1"/>
  <c r="R304" i="83"/>
  <c r="R192" i="83"/>
  <c r="AA298" i="83"/>
  <c r="AA159" i="83"/>
  <c r="Z298" i="83"/>
  <c r="R194" i="83"/>
  <c r="Q304" i="83"/>
  <c r="AC159" i="83"/>
  <c r="AK159" i="83" s="1"/>
  <c r="Q194" i="83"/>
  <c r="S304" i="83"/>
  <c r="AC161" i="83"/>
  <c r="AG161" i="83" s="1"/>
  <c r="S334" i="83"/>
  <c r="R108" i="83"/>
  <c r="AB476" i="83"/>
  <c r="AF456" i="83"/>
  <c r="AB420" i="83"/>
  <c r="AF400" i="83"/>
  <c r="S108" i="83"/>
  <c r="AB448" i="83"/>
  <c r="AF428" i="83"/>
  <c r="AB364" i="83"/>
  <c r="AF344" i="83"/>
  <c r="AB504" i="83"/>
  <c r="AF484" i="83"/>
  <c r="AF372" i="83"/>
  <c r="AB392" i="83"/>
  <c r="Y302" i="83"/>
  <c r="AA214" i="83"/>
  <c r="Z300" i="83"/>
  <c r="AA302" i="83"/>
  <c r="AC300" i="83"/>
  <c r="AK300" i="83" s="1"/>
  <c r="AC130" i="83"/>
  <c r="AK130" i="83" s="1"/>
  <c r="AA243" i="83"/>
  <c r="AC158" i="83"/>
  <c r="AG158" i="83" s="1"/>
  <c r="U136" i="83"/>
  <c r="AA136" i="83" s="1"/>
  <c r="R109" i="83"/>
  <c r="AA216" i="83"/>
  <c r="Y161" i="83"/>
  <c r="Y216" i="83"/>
  <c r="Z161" i="83"/>
  <c r="AA191" i="83"/>
  <c r="S109" i="83"/>
  <c r="R136" i="83"/>
  <c r="Z216" i="83"/>
  <c r="Z191" i="83"/>
  <c r="Q109" i="83"/>
  <c r="Q136" i="83"/>
  <c r="U222" i="83"/>
  <c r="AA222" i="83" s="1"/>
  <c r="Z131" i="83"/>
  <c r="Y191" i="83"/>
  <c r="Q278" i="83"/>
  <c r="S192" i="83"/>
  <c r="Y190" i="83"/>
  <c r="AA132" i="83"/>
  <c r="Z215" i="83"/>
  <c r="Q192" i="83"/>
  <c r="Z190" i="83"/>
  <c r="AA135" i="83"/>
  <c r="Y132" i="83"/>
  <c r="R249" i="83"/>
  <c r="S222" i="83"/>
  <c r="Q222" i="83"/>
  <c r="Y270" i="83"/>
  <c r="AA215" i="83"/>
  <c r="Z158" i="83"/>
  <c r="AC107" i="83"/>
  <c r="AH107" i="83" s="1"/>
  <c r="Y301" i="83"/>
  <c r="R278" i="83"/>
  <c r="U138" i="83"/>
  <c r="AC138" i="83" s="1"/>
  <c r="U249" i="83"/>
  <c r="AC249" i="83" s="1"/>
  <c r="U278" i="83"/>
  <c r="AA278" i="83" s="1"/>
  <c r="S249" i="83"/>
  <c r="Z130" i="83"/>
  <c r="Y243" i="83"/>
  <c r="Y215" i="83"/>
  <c r="AA107" i="83"/>
  <c r="AA301" i="83"/>
  <c r="AC243" i="83"/>
  <c r="AI243" i="83" s="1"/>
  <c r="Y158" i="83"/>
  <c r="Y107" i="83"/>
  <c r="Z301" i="83"/>
  <c r="S138" i="83"/>
  <c r="Y242" i="83"/>
  <c r="S81" i="83"/>
  <c r="R81" i="83"/>
  <c r="Q138" i="83"/>
  <c r="U276" i="83"/>
  <c r="Q276" i="83"/>
  <c r="S276" i="83"/>
  <c r="R276" i="83"/>
  <c r="AC136" i="83"/>
  <c r="U250" i="83"/>
  <c r="S250" i="83"/>
  <c r="R250" i="83"/>
  <c r="Q250" i="83"/>
  <c r="U166" i="83"/>
  <c r="S166" i="83"/>
  <c r="R166" i="83"/>
  <c r="Q166" i="83"/>
  <c r="AC109" i="83"/>
  <c r="Y109" i="83"/>
  <c r="Z109" i="83"/>
  <c r="AA109" i="83"/>
  <c r="U193" i="83"/>
  <c r="Q193" i="83"/>
  <c r="S193" i="83"/>
  <c r="R193" i="83"/>
  <c r="U306" i="83"/>
  <c r="R306" i="83"/>
  <c r="S306" i="83"/>
  <c r="Q306" i="83"/>
  <c r="Y138" i="83"/>
  <c r="U277" i="83"/>
  <c r="Q277" i="83"/>
  <c r="S277" i="83"/>
  <c r="R277" i="83"/>
  <c r="R80" i="83"/>
  <c r="U333" i="83"/>
  <c r="Q333" i="83"/>
  <c r="S333" i="83"/>
  <c r="R333" i="83"/>
  <c r="AC304" i="83"/>
  <c r="Y304" i="83"/>
  <c r="Z304" i="83"/>
  <c r="AA304" i="83"/>
  <c r="U164" i="83"/>
  <c r="R164" i="83"/>
  <c r="Q164" i="83"/>
  <c r="S164" i="83"/>
  <c r="U221" i="83"/>
  <c r="S221" i="83"/>
  <c r="R221" i="83"/>
  <c r="Q221" i="83"/>
  <c r="Q80" i="83"/>
  <c r="H45" i="83"/>
  <c r="U248" i="83"/>
  <c r="Q248" i="83"/>
  <c r="S248" i="83"/>
  <c r="R248" i="83"/>
  <c r="U110" i="83"/>
  <c r="R110" i="83"/>
  <c r="S110" i="83"/>
  <c r="Q110" i="83"/>
  <c r="U165" i="83"/>
  <c r="R165" i="83"/>
  <c r="S165" i="83"/>
  <c r="Q165" i="83"/>
  <c r="U220" i="83"/>
  <c r="Q220" i="83"/>
  <c r="R220" i="83"/>
  <c r="S220" i="83"/>
  <c r="AC194" i="83"/>
  <c r="AA194" i="83"/>
  <c r="Z194" i="83"/>
  <c r="Y194" i="83"/>
  <c r="U332" i="83"/>
  <c r="R332" i="83"/>
  <c r="S332" i="83"/>
  <c r="Q332" i="83"/>
  <c r="U305" i="83"/>
  <c r="Q305" i="83"/>
  <c r="S305" i="83"/>
  <c r="R305" i="83"/>
  <c r="AC192" i="83"/>
  <c r="AA192" i="83"/>
  <c r="Z192" i="83"/>
  <c r="Y192" i="83"/>
  <c r="U137" i="83"/>
  <c r="S137" i="83"/>
  <c r="R137" i="83"/>
  <c r="Q137" i="83"/>
  <c r="Y307" i="83"/>
  <c r="AA251" i="83"/>
  <c r="AC105" i="83"/>
  <c r="AH105" i="83" s="1"/>
  <c r="Q70" i="83"/>
  <c r="P84" i="83"/>
  <c r="J29" i="83" s="1"/>
  <c r="AA104" i="83"/>
  <c r="AA105" i="83"/>
  <c r="Y105" i="83"/>
  <c r="AC77" i="83"/>
  <c r="AK77" i="83" s="1"/>
  <c r="Q76" i="83"/>
  <c r="P336" i="83"/>
  <c r="J38" i="83" s="1"/>
  <c r="P308" i="83"/>
  <c r="J37" i="83" s="1"/>
  <c r="P280" i="83"/>
  <c r="J36" i="83" s="1"/>
  <c r="P252" i="83"/>
  <c r="J35" i="83" s="1"/>
  <c r="P224" i="83"/>
  <c r="J34" i="83" s="1"/>
  <c r="P196" i="83"/>
  <c r="J33" i="83" s="1"/>
  <c r="P168" i="83"/>
  <c r="J32" i="83" s="1"/>
  <c r="P140" i="83"/>
  <c r="J31" i="83" s="1"/>
  <c r="P112" i="83"/>
  <c r="J30" i="83" s="1"/>
  <c r="Y300" i="83"/>
  <c r="Y245" i="83"/>
  <c r="Z251" i="83"/>
  <c r="Z245" i="83"/>
  <c r="Y251" i="83"/>
  <c r="Z104" i="83"/>
  <c r="AA307" i="83"/>
  <c r="AI223" i="83"/>
  <c r="Q81" i="83"/>
  <c r="Q82" i="83"/>
  <c r="Z81" i="83"/>
  <c r="Y131" i="83"/>
  <c r="Y188" i="83"/>
  <c r="AA188" i="83"/>
  <c r="Z111" i="83"/>
  <c r="Y217" i="83"/>
  <c r="AA270" i="83"/>
  <c r="AC188" i="83"/>
  <c r="AI188" i="83" s="1"/>
  <c r="AA131" i="83"/>
  <c r="Z247" i="83"/>
  <c r="S82" i="83"/>
  <c r="R82" i="83"/>
  <c r="Z82" i="83"/>
  <c r="Y82" i="83"/>
  <c r="AA82" i="83"/>
  <c r="Q83" i="83"/>
  <c r="R83" i="83"/>
  <c r="S83" i="83"/>
  <c r="AA106" i="83"/>
  <c r="AC106" i="83"/>
  <c r="AK106" i="83" s="1"/>
  <c r="AC104" i="83"/>
  <c r="AI104" i="83" s="1"/>
  <c r="AC75" i="83"/>
  <c r="AH75" i="83" s="1"/>
  <c r="S73" i="83"/>
  <c r="R73" i="83"/>
  <c r="U73" i="83"/>
  <c r="AC73" i="83" s="1"/>
  <c r="U72" i="83"/>
  <c r="AA72" i="83" s="1"/>
  <c r="R71" i="83"/>
  <c r="Z270" i="83"/>
  <c r="Y106" i="83"/>
  <c r="Y272" i="83"/>
  <c r="Y111" i="83"/>
  <c r="AC217" i="83"/>
  <c r="AH217" i="83" s="1"/>
  <c r="Y223" i="83"/>
  <c r="R70" i="83"/>
  <c r="Y134" i="83"/>
  <c r="Y167" i="83"/>
  <c r="AC247" i="83"/>
  <c r="AG247" i="83" s="1"/>
  <c r="AA217" i="83"/>
  <c r="AC74" i="83"/>
  <c r="Z223" i="83"/>
  <c r="U70" i="83"/>
  <c r="AC134" i="83"/>
  <c r="AH134" i="83" s="1"/>
  <c r="AH167" i="83"/>
  <c r="Y247" i="83"/>
  <c r="U76" i="83"/>
  <c r="AC78" i="83"/>
  <c r="AK78" i="83" s="1"/>
  <c r="S72" i="83"/>
  <c r="Y78" i="83"/>
  <c r="U79" i="83"/>
  <c r="Z78" i="83"/>
  <c r="R79" i="83"/>
  <c r="S65" i="83"/>
  <c r="Q72" i="83"/>
  <c r="AA75" i="83"/>
  <c r="Y75" i="83"/>
  <c r="S79" i="83"/>
  <c r="R67" i="83"/>
  <c r="Q67" i="83"/>
  <c r="U67" i="83"/>
  <c r="Y67" i="83" s="1"/>
  <c r="R69" i="83"/>
  <c r="U69" i="83"/>
  <c r="AA69" i="83" s="1"/>
  <c r="S69" i="83"/>
  <c r="AG80" i="83"/>
  <c r="Z135" i="83"/>
  <c r="AC272" i="83"/>
  <c r="AI272" i="83" s="1"/>
  <c r="U65" i="83"/>
  <c r="Z65" i="83" s="1"/>
  <c r="Q71" i="83"/>
  <c r="AC135" i="83"/>
  <c r="AH135" i="83" s="1"/>
  <c r="Z272" i="83"/>
  <c r="Q65" i="83"/>
  <c r="S71" i="83"/>
  <c r="Y80" i="83"/>
  <c r="AA74" i="83"/>
  <c r="Z74" i="83"/>
  <c r="Z80" i="83"/>
  <c r="F45" i="83"/>
  <c r="Z167" i="83"/>
  <c r="T76" i="83"/>
  <c r="X76" i="83" s="1"/>
  <c r="O54" i="83" s="1"/>
  <c r="S76" i="83"/>
  <c r="T80" i="83"/>
  <c r="S80" i="83"/>
  <c r="F56" i="83"/>
  <c r="G56" i="83" s="1"/>
  <c r="Y329" i="83"/>
  <c r="AA329" i="83"/>
  <c r="Z329" i="83"/>
  <c r="Y331" i="83"/>
  <c r="AI335" i="83"/>
  <c r="AA335" i="83"/>
  <c r="Y335" i="83"/>
  <c r="AA331" i="83"/>
  <c r="Z331" i="83"/>
  <c r="AK133" i="83"/>
  <c r="AI133" i="83"/>
  <c r="AG133" i="83"/>
  <c r="AH133" i="83"/>
  <c r="AJ74" i="83"/>
  <c r="AN74" i="83" s="1"/>
  <c r="Y53" i="83" s="1"/>
  <c r="AK246" i="83"/>
  <c r="AI246" i="83"/>
  <c r="AG246" i="83"/>
  <c r="AH246" i="83"/>
  <c r="AK163" i="83"/>
  <c r="AG163" i="83"/>
  <c r="AH163" i="83"/>
  <c r="AI163" i="83"/>
  <c r="AK160" i="83"/>
  <c r="AI160" i="83"/>
  <c r="AH160" i="83"/>
  <c r="AG160" i="83"/>
  <c r="AK103" i="83"/>
  <c r="AH103" i="83"/>
  <c r="AG103" i="83"/>
  <c r="AI103" i="83"/>
  <c r="AJ70" i="83"/>
  <c r="AN70" i="83" s="1"/>
  <c r="Y52" i="83" s="1"/>
  <c r="AK132" i="83"/>
  <c r="AI132" i="83"/>
  <c r="AG132" i="83"/>
  <c r="AH132" i="83"/>
  <c r="X176" i="83"/>
  <c r="AI300" i="83"/>
  <c r="X120" i="83"/>
  <c r="AC263" i="83"/>
  <c r="Z263" i="83"/>
  <c r="AA263" i="83"/>
  <c r="Y263" i="83"/>
  <c r="AC294" i="83"/>
  <c r="AA294" i="83"/>
  <c r="Y294" i="83"/>
  <c r="Z294" i="83"/>
  <c r="AG329" i="83"/>
  <c r="AI329" i="83"/>
  <c r="AH329" i="83"/>
  <c r="AK329" i="83"/>
  <c r="AC260" i="83"/>
  <c r="Y260" i="83"/>
  <c r="Z260" i="83"/>
  <c r="AC209" i="83"/>
  <c r="Z209" i="83"/>
  <c r="Y209" i="83"/>
  <c r="AA209" i="83"/>
  <c r="AC185" i="83"/>
  <c r="Y185" i="83"/>
  <c r="Z185" i="83"/>
  <c r="AA185" i="83"/>
  <c r="AC296" i="83"/>
  <c r="AA296" i="83"/>
  <c r="Y296" i="83"/>
  <c r="Z296" i="83"/>
  <c r="AC264" i="83"/>
  <c r="Y264" i="83"/>
  <c r="Z264" i="83"/>
  <c r="AA264" i="83"/>
  <c r="AC128" i="83"/>
  <c r="Y128" i="83"/>
  <c r="AA128" i="83"/>
  <c r="Z128" i="83"/>
  <c r="AC95" i="83"/>
  <c r="AA95" i="83"/>
  <c r="Z95" i="83"/>
  <c r="Y95" i="83"/>
  <c r="AC151" i="83"/>
  <c r="Z151" i="83"/>
  <c r="Y151" i="83"/>
  <c r="AA151" i="83"/>
  <c r="AC297" i="83"/>
  <c r="Z297" i="83"/>
  <c r="Y297" i="83"/>
  <c r="AA297" i="83"/>
  <c r="AC238" i="83"/>
  <c r="Z238" i="83"/>
  <c r="AA238" i="83"/>
  <c r="Y238" i="83"/>
  <c r="AC241" i="83"/>
  <c r="Z241" i="83"/>
  <c r="Y241" i="83"/>
  <c r="AA241" i="83"/>
  <c r="AC177" i="83"/>
  <c r="Y177" i="83"/>
  <c r="AA177" i="83"/>
  <c r="Z177" i="83"/>
  <c r="AC237" i="83"/>
  <c r="AA237" i="83"/>
  <c r="Z237" i="83"/>
  <c r="Y237" i="83"/>
  <c r="AC180" i="83"/>
  <c r="AA180" i="83"/>
  <c r="Y180" i="83"/>
  <c r="Z180" i="83"/>
  <c r="AC234" i="83"/>
  <c r="AA234" i="83"/>
  <c r="Y234" i="83"/>
  <c r="Z234" i="83"/>
  <c r="AC265" i="83"/>
  <c r="AA265" i="83"/>
  <c r="Z265" i="83"/>
  <c r="Y265" i="83"/>
  <c r="AC66" i="83"/>
  <c r="AK66" i="83" s="1"/>
  <c r="Y66" i="83"/>
  <c r="Z66" i="83"/>
  <c r="AA66" i="83"/>
  <c r="AC235" i="83"/>
  <c r="Z235" i="83"/>
  <c r="Y235" i="83"/>
  <c r="AA235" i="83"/>
  <c r="AC176" i="83"/>
  <c r="Z176" i="83"/>
  <c r="Y176" i="83"/>
  <c r="AC125" i="83"/>
  <c r="Z125" i="83"/>
  <c r="Y125" i="83"/>
  <c r="AA125" i="83"/>
  <c r="AC295" i="83"/>
  <c r="Z295" i="83"/>
  <c r="AA295" i="83"/>
  <c r="Y295" i="83"/>
  <c r="AC212" i="83"/>
  <c r="Z212" i="83"/>
  <c r="Y212" i="83"/>
  <c r="AA212" i="83"/>
  <c r="AC318" i="83"/>
  <c r="AA318" i="83"/>
  <c r="Z318" i="83"/>
  <c r="Y318" i="83"/>
  <c r="AC182" i="83"/>
  <c r="Y182" i="83"/>
  <c r="Z182" i="83"/>
  <c r="AA182" i="83"/>
  <c r="AC153" i="83"/>
  <c r="AA153" i="83"/>
  <c r="Z153" i="83"/>
  <c r="Y153" i="83"/>
  <c r="Y184" i="83"/>
  <c r="Z184" i="83"/>
  <c r="AC184" i="83"/>
  <c r="AA184" i="83"/>
  <c r="X92" i="83"/>
  <c r="AI195" i="83"/>
  <c r="AG195" i="83"/>
  <c r="AH195" i="83"/>
  <c r="AI139" i="83"/>
  <c r="AH139" i="83"/>
  <c r="AG139" i="83"/>
  <c r="AG214" i="83"/>
  <c r="AI245" i="83"/>
  <c r="AK328" i="83"/>
  <c r="AG328" i="83"/>
  <c r="AI328" i="83"/>
  <c r="AH328" i="83"/>
  <c r="AK270" i="83"/>
  <c r="AG270" i="83"/>
  <c r="AH270" i="83"/>
  <c r="AI270" i="83"/>
  <c r="AK275" i="83"/>
  <c r="AI275" i="83"/>
  <c r="AG275" i="83"/>
  <c r="AH275" i="83"/>
  <c r="AC98" i="83"/>
  <c r="AA98" i="83"/>
  <c r="Y98" i="83"/>
  <c r="Z98" i="83"/>
  <c r="AK162" i="83"/>
  <c r="AI162" i="83"/>
  <c r="AG162" i="83"/>
  <c r="AH162" i="83"/>
  <c r="X148" i="83"/>
  <c r="AA148" i="83" s="1"/>
  <c r="AK215" i="83"/>
  <c r="AH215" i="83"/>
  <c r="AI215" i="83"/>
  <c r="AG215" i="83"/>
  <c r="AK242" i="83"/>
  <c r="AH242" i="83"/>
  <c r="AG242" i="83"/>
  <c r="AI242" i="83"/>
  <c r="AK218" i="83"/>
  <c r="AI218" i="83"/>
  <c r="AG218" i="83"/>
  <c r="AH218" i="83"/>
  <c r="AK331" i="83"/>
  <c r="AH331" i="83"/>
  <c r="AI331" i="83"/>
  <c r="AG331" i="83"/>
  <c r="AG279" i="83"/>
  <c r="AH279" i="83"/>
  <c r="AI279" i="83"/>
  <c r="AK303" i="83"/>
  <c r="AG303" i="83"/>
  <c r="AH303" i="83"/>
  <c r="AI303" i="83"/>
  <c r="AC330" i="83"/>
  <c r="Z330" i="83"/>
  <c r="AA330" i="83"/>
  <c r="Y330" i="83"/>
  <c r="AC267" i="83"/>
  <c r="Z267" i="83"/>
  <c r="AA267" i="83"/>
  <c r="Y267" i="83"/>
  <c r="AC240" i="83"/>
  <c r="Y240" i="83"/>
  <c r="Z240" i="83"/>
  <c r="AA240" i="83"/>
  <c r="AC290" i="83"/>
  <c r="Z290" i="83"/>
  <c r="Y290" i="83"/>
  <c r="AA290" i="83"/>
  <c r="AC327" i="83"/>
  <c r="AA327" i="83"/>
  <c r="Z327" i="83"/>
  <c r="Y327" i="83"/>
  <c r="AK298" i="83"/>
  <c r="AI298" i="83"/>
  <c r="AH298" i="83"/>
  <c r="AG298" i="83"/>
  <c r="AK131" i="83"/>
  <c r="AH131" i="83"/>
  <c r="AG131" i="83"/>
  <c r="AI131" i="83"/>
  <c r="AK102" i="83"/>
  <c r="AH102" i="83"/>
  <c r="AG102" i="83"/>
  <c r="AI102" i="83"/>
  <c r="AC325" i="83"/>
  <c r="AA325" i="83"/>
  <c r="Z325" i="83"/>
  <c r="Y325" i="83"/>
  <c r="X288" i="83"/>
  <c r="AC288" i="83"/>
  <c r="Z288" i="83"/>
  <c r="Y288" i="83"/>
  <c r="AC183" i="83"/>
  <c r="Z183" i="83"/>
  <c r="AA183" i="83"/>
  <c r="Y183" i="83"/>
  <c r="AC213" i="83"/>
  <c r="AA213" i="83"/>
  <c r="Z213" i="83"/>
  <c r="Y213" i="83"/>
  <c r="AC120" i="83"/>
  <c r="Z120" i="83"/>
  <c r="Y120" i="83"/>
  <c r="AC71" i="83"/>
  <c r="Y71" i="83"/>
  <c r="Z71" i="83"/>
  <c r="AA71" i="83"/>
  <c r="AC68" i="83"/>
  <c r="AA68" i="83"/>
  <c r="Z68" i="83"/>
  <c r="Y68" i="83"/>
  <c r="AC123" i="83"/>
  <c r="Z123" i="83"/>
  <c r="AA123" i="83"/>
  <c r="Y123" i="83"/>
  <c r="AC178" i="83"/>
  <c r="Z178" i="83"/>
  <c r="AA178" i="83"/>
  <c r="Y178" i="83"/>
  <c r="AC126" i="83"/>
  <c r="Z126" i="83"/>
  <c r="Y126" i="83"/>
  <c r="AA126" i="83"/>
  <c r="X204" i="83"/>
  <c r="AK273" i="83"/>
  <c r="AG273" i="83"/>
  <c r="AH273" i="83"/>
  <c r="AI273" i="83"/>
  <c r="AK187" i="83"/>
  <c r="AI187" i="83"/>
  <c r="AG187" i="83"/>
  <c r="AH187" i="83"/>
  <c r="AK244" i="83"/>
  <c r="AH244" i="83"/>
  <c r="AG244" i="83"/>
  <c r="AI244" i="83"/>
  <c r="AK216" i="83"/>
  <c r="AI216" i="83"/>
  <c r="AG216" i="83"/>
  <c r="AH216" i="83"/>
  <c r="AK161" i="83"/>
  <c r="AI161" i="83"/>
  <c r="AH161" i="83"/>
  <c r="AC181" i="83"/>
  <c r="AA181" i="83"/>
  <c r="Z181" i="83"/>
  <c r="Y181" i="83"/>
  <c r="AK186" i="83"/>
  <c r="AI186" i="83"/>
  <c r="AG186" i="83"/>
  <c r="AH186" i="83"/>
  <c r="X260" i="83"/>
  <c r="AK189" i="83"/>
  <c r="AI189" i="83"/>
  <c r="AG189" i="83"/>
  <c r="AH189" i="83"/>
  <c r="AK271" i="83"/>
  <c r="AG271" i="83"/>
  <c r="AH271" i="83"/>
  <c r="AI271" i="83"/>
  <c r="X316" i="83"/>
  <c r="AC148" i="83"/>
  <c r="Z148" i="83"/>
  <c r="Y148" i="83"/>
  <c r="AC319" i="83"/>
  <c r="Z319" i="83"/>
  <c r="AA319" i="83"/>
  <c r="Y319" i="83"/>
  <c r="AC149" i="83"/>
  <c r="AA149" i="83"/>
  <c r="Z149" i="83"/>
  <c r="Y149" i="83"/>
  <c r="AC211" i="83"/>
  <c r="Z211" i="83"/>
  <c r="Y211" i="83"/>
  <c r="AA211" i="83"/>
  <c r="AC97" i="83"/>
  <c r="AA97" i="83"/>
  <c r="Z97" i="83"/>
  <c r="Y97" i="83"/>
  <c r="AC124" i="83"/>
  <c r="AA124" i="83"/>
  <c r="Z124" i="83"/>
  <c r="Y124" i="83"/>
  <c r="AC316" i="83"/>
  <c r="Y316" i="83"/>
  <c r="Z316" i="83"/>
  <c r="AC233" i="83"/>
  <c r="Z233" i="83"/>
  <c r="AA233" i="83"/>
  <c r="Y233" i="83"/>
  <c r="AC155" i="83"/>
  <c r="AA155" i="83"/>
  <c r="Y155" i="83"/>
  <c r="Z155" i="83"/>
  <c r="AC150" i="83"/>
  <c r="AA150" i="83"/>
  <c r="Y150" i="83"/>
  <c r="Z150" i="83"/>
  <c r="AC320" i="83"/>
  <c r="Z320" i="83"/>
  <c r="Y320" i="83"/>
  <c r="AA320" i="83"/>
  <c r="AC269" i="83"/>
  <c r="Z269" i="83"/>
  <c r="Y269" i="83"/>
  <c r="AA269" i="83"/>
  <c r="AC210" i="83"/>
  <c r="AA210" i="83"/>
  <c r="Z210" i="83"/>
  <c r="Y210" i="83"/>
  <c r="AC292" i="83"/>
  <c r="Y292" i="83"/>
  <c r="Z292" i="83"/>
  <c r="AA292" i="83"/>
  <c r="AC101" i="83"/>
  <c r="Y101" i="83"/>
  <c r="Z101" i="83"/>
  <c r="AA101" i="83"/>
  <c r="AC92" i="83"/>
  <c r="Z92" i="83"/>
  <c r="Y92" i="83"/>
  <c r="AC262" i="83"/>
  <c r="Y262" i="83"/>
  <c r="AA262" i="83"/>
  <c r="Z262" i="83"/>
  <c r="AC206" i="83"/>
  <c r="Y206" i="83"/>
  <c r="Z206" i="83"/>
  <c r="AA206" i="83"/>
  <c r="AC293" i="83"/>
  <c r="Z293" i="83"/>
  <c r="Y293" i="83"/>
  <c r="AA293" i="83"/>
  <c r="AC323" i="83"/>
  <c r="Z323" i="83"/>
  <c r="Y323" i="83"/>
  <c r="AA323" i="83"/>
  <c r="X232" i="83"/>
  <c r="AK219" i="83"/>
  <c r="AH219" i="83"/>
  <c r="AG219" i="83"/>
  <c r="AI219" i="83"/>
  <c r="AC127" i="83"/>
  <c r="Z127" i="83"/>
  <c r="Y127" i="83"/>
  <c r="AA127" i="83"/>
  <c r="AK191" i="83"/>
  <c r="AG191" i="83"/>
  <c r="AI191" i="83"/>
  <c r="AH191" i="83"/>
  <c r="AH251" i="83"/>
  <c r="AG251" i="83"/>
  <c r="AI251" i="83"/>
  <c r="AG302" i="83"/>
  <c r="AK299" i="83"/>
  <c r="AH299" i="83"/>
  <c r="AI299" i="83"/>
  <c r="AG299" i="83"/>
  <c r="AK326" i="83"/>
  <c r="AG326" i="83"/>
  <c r="AI326" i="83"/>
  <c r="AH326" i="83"/>
  <c r="AH247" i="83"/>
  <c r="AK274" i="83"/>
  <c r="AI274" i="83"/>
  <c r="AH274" i="83"/>
  <c r="AG274" i="83"/>
  <c r="AK301" i="83"/>
  <c r="AH301" i="83"/>
  <c r="AG301" i="83"/>
  <c r="AI301" i="83"/>
  <c r="AC317" i="83"/>
  <c r="Z317" i="83"/>
  <c r="Y317" i="83"/>
  <c r="AA317" i="83"/>
  <c r="AC321" i="83"/>
  <c r="Z321" i="83"/>
  <c r="Y321" i="83"/>
  <c r="AA321" i="83"/>
  <c r="AC100" i="83"/>
  <c r="AA100" i="83"/>
  <c r="Z100" i="83"/>
  <c r="Y100" i="83"/>
  <c r="AC122" i="83"/>
  <c r="Y122" i="83"/>
  <c r="Z122" i="83"/>
  <c r="AA122" i="83"/>
  <c r="AC289" i="83"/>
  <c r="Z289" i="83"/>
  <c r="AA289" i="83"/>
  <c r="Y289" i="83"/>
  <c r="AC179" i="83"/>
  <c r="AA179" i="83"/>
  <c r="Y179" i="83"/>
  <c r="Z179" i="83"/>
  <c r="AC266" i="83"/>
  <c r="Y266" i="83"/>
  <c r="AA266" i="83"/>
  <c r="Z266" i="83"/>
  <c r="AC156" i="83"/>
  <c r="AA156" i="83"/>
  <c r="Z156" i="83"/>
  <c r="Y156" i="83"/>
  <c r="AC205" i="83"/>
  <c r="AA205" i="83"/>
  <c r="Z205" i="83"/>
  <c r="Y205" i="83"/>
  <c r="AC236" i="83"/>
  <c r="Y236" i="83"/>
  <c r="AA236" i="83"/>
  <c r="Z236" i="83"/>
  <c r="AC93" i="83"/>
  <c r="Z93" i="83"/>
  <c r="AA93" i="83"/>
  <c r="Y93" i="83"/>
  <c r="AC94" i="83"/>
  <c r="Z94" i="83"/>
  <c r="AA94" i="83"/>
  <c r="Y94" i="83"/>
  <c r="AC208" i="83"/>
  <c r="Z208" i="83"/>
  <c r="AA208" i="83"/>
  <c r="Y208" i="83"/>
  <c r="AC157" i="83"/>
  <c r="AA157" i="83"/>
  <c r="Y157" i="83"/>
  <c r="Z157" i="83"/>
  <c r="AC152" i="83"/>
  <c r="AA152" i="83"/>
  <c r="Z152" i="83"/>
  <c r="Y152" i="83"/>
  <c r="AC322" i="83"/>
  <c r="Y322" i="83"/>
  <c r="AA322" i="83"/>
  <c r="Z322" i="83"/>
  <c r="AC239" i="83"/>
  <c r="Y239" i="83"/>
  <c r="AA239" i="83"/>
  <c r="Z239" i="83"/>
  <c r="AC261" i="83"/>
  <c r="AA261" i="83"/>
  <c r="Z261" i="83"/>
  <c r="Y261" i="83"/>
  <c r="AC129" i="83"/>
  <c r="Y129" i="83"/>
  <c r="Z129" i="83"/>
  <c r="AA129" i="83"/>
  <c r="AC232" i="83"/>
  <c r="Y232" i="83"/>
  <c r="Z232" i="83"/>
  <c r="AC99" i="83"/>
  <c r="Z99" i="83"/>
  <c r="Y99" i="83"/>
  <c r="AA99" i="83"/>
  <c r="Z96" i="83"/>
  <c r="AC96" i="83"/>
  <c r="Y96" i="83"/>
  <c r="AA96" i="83"/>
  <c r="AC154" i="83"/>
  <c r="AA154" i="83"/>
  <c r="Y154" i="83"/>
  <c r="Z154" i="83"/>
  <c r="AC324" i="83"/>
  <c r="Y324" i="83"/>
  <c r="AA324" i="83"/>
  <c r="Z324" i="83"/>
  <c r="AC268" i="83"/>
  <c r="AA268" i="83"/>
  <c r="Z268" i="83"/>
  <c r="Y268" i="83"/>
  <c r="AC204" i="83"/>
  <c r="Y204" i="83"/>
  <c r="Z204" i="83"/>
  <c r="AC207" i="83"/>
  <c r="Y207" i="83"/>
  <c r="Z207" i="83"/>
  <c r="AA207" i="83"/>
  <c r="AC121" i="83"/>
  <c r="AA121" i="83"/>
  <c r="Z121" i="83"/>
  <c r="Y121" i="83"/>
  <c r="AC291" i="83"/>
  <c r="Y291" i="83"/>
  <c r="AA291" i="83"/>
  <c r="Z291" i="83"/>
  <c r="X64" i="83"/>
  <c r="D8" i="73"/>
  <c r="D9" i="73"/>
  <c r="D10" i="73"/>
  <c r="D11" i="73"/>
  <c r="D12" i="73"/>
  <c r="D13" i="73"/>
  <c r="D14" i="73"/>
  <c r="D15" i="73"/>
  <c r="D16" i="73"/>
  <c r="D17" i="73"/>
  <c r="D18" i="73"/>
  <c r="D19" i="73"/>
  <c r="D20" i="73"/>
  <c r="D21" i="73"/>
  <c r="D22" i="73"/>
  <c r="D7" i="73"/>
  <c r="AG190" i="83" l="1"/>
  <c r="AI214" i="83"/>
  <c r="AH214" i="83"/>
  <c r="AC334" i="83"/>
  <c r="AH302" i="83"/>
  <c r="AH158" i="83"/>
  <c r="AH190" i="83"/>
  <c r="AH243" i="83"/>
  <c r="AK245" i="83"/>
  <c r="AI247" i="83"/>
  <c r="AI190" i="83"/>
  <c r="AG245" i="83"/>
  <c r="Y108" i="83"/>
  <c r="Z108" i="83"/>
  <c r="AA108" i="83"/>
  <c r="AI130" i="83"/>
  <c r="R504" i="83"/>
  <c r="L53" i="83"/>
  <c r="M52" i="83"/>
  <c r="K52" i="83" s="1"/>
  <c r="AK302" i="83"/>
  <c r="AQ302" i="83" s="1"/>
  <c r="M53" i="83"/>
  <c r="K53" i="83" s="1"/>
  <c r="Q476" i="83"/>
  <c r="Q420" i="83"/>
  <c r="R476" i="83"/>
  <c r="S476" i="83"/>
  <c r="M43" i="83" s="1"/>
  <c r="R420" i="83"/>
  <c r="S504" i="83"/>
  <c r="S506" i="83" s="1"/>
  <c r="O44" i="83" s="1"/>
  <c r="S420" i="83"/>
  <c r="S422" i="83" s="1"/>
  <c r="O41" i="83" s="1"/>
  <c r="Q504" i="83"/>
  <c r="L44" i="83" s="1"/>
  <c r="M44" i="83"/>
  <c r="M504" i="83"/>
  <c r="K44" i="83" s="1"/>
  <c r="AI413" i="83"/>
  <c r="AK413" i="83"/>
  <c r="AH413" i="83"/>
  <c r="AG413" i="83"/>
  <c r="AC464" i="83"/>
  <c r="Z464" i="83"/>
  <c r="Y464" i="83"/>
  <c r="AA464" i="83"/>
  <c r="S392" i="83"/>
  <c r="AG465" i="83"/>
  <c r="AI465" i="83"/>
  <c r="AK465" i="83"/>
  <c r="AH465" i="83"/>
  <c r="AI462" i="83"/>
  <c r="AH462" i="83"/>
  <c r="AG462" i="83"/>
  <c r="AK462" i="83"/>
  <c r="AC383" i="83"/>
  <c r="AA383" i="83"/>
  <c r="Z383" i="83"/>
  <c r="Y383" i="83"/>
  <c r="Z418" i="83"/>
  <c r="Y418" i="83"/>
  <c r="AA418" i="83"/>
  <c r="AC418" i="83"/>
  <c r="AA385" i="83"/>
  <c r="Z385" i="83"/>
  <c r="AC385" i="83"/>
  <c r="Y385" i="83"/>
  <c r="Y441" i="83"/>
  <c r="Z441" i="83"/>
  <c r="AA441" i="83"/>
  <c r="AC441" i="83"/>
  <c r="Y415" i="83"/>
  <c r="AC415" i="83"/>
  <c r="AA415" i="83"/>
  <c r="Z415" i="83"/>
  <c r="Y358" i="83"/>
  <c r="AC358" i="83"/>
  <c r="AA358" i="83"/>
  <c r="Z358" i="83"/>
  <c r="AC346" i="83"/>
  <c r="Y346" i="83"/>
  <c r="AA346" i="83"/>
  <c r="Z346" i="83"/>
  <c r="AA438" i="83"/>
  <c r="Z438" i="83"/>
  <c r="AC438" i="83"/>
  <c r="Y438" i="83"/>
  <c r="AH460" i="83"/>
  <c r="AI460" i="83"/>
  <c r="AG460" i="83"/>
  <c r="AK460" i="83"/>
  <c r="AG435" i="83"/>
  <c r="AK435" i="83"/>
  <c r="AH435" i="83"/>
  <c r="AI435" i="83"/>
  <c r="AC416" i="83"/>
  <c r="Y416" i="83"/>
  <c r="AA416" i="83"/>
  <c r="Z416" i="83"/>
  <c r="AC355" i="83"/>
  <c r="AA355" i="83"/>
  <c r="Z355" i="83"/>
  <c r="Y355" i="83"/>
  <c r="Z503" i="83"/>
  <c r="AA503" i="83"/>
  <c r="AC503" i="83"/>
  <c r="Y503" i="83"/>
  <c r="AC446" i="83"/>
  <c r="AA446" i="83"/>
  <c r="Z446" i="83"/>
  <c r="Y446" i="83"/>
  <c r="Z379" i="83"/>
  <c r="Y379" i="83"/>
  <c r="AC379" i="83"/>
  <c r="AA379" i="83"/>
  <c r="AC495" i="83"/>
  <c r="Y495" i="83"/>
  <c r="Z495" i="83"/>
  <c r="AA495" i="83"/>
  <c r="AA439" i="83"/>
  <c r="AC439" i="83"/>
  <c r="Z439" i="83"/>
  <c r="Y439" i="83"/>
  <c r="Z344" i="83"/>
  <c r="Y344" i="83"/>
  <c r="AC344" i="83"/>
  <c r="AI344" i="83" s="1"/>
  <c r="AA344" i="83"/>
  <c r="Q448" i="83"/>
  <c r="AH461" i="83"/>
  <c r="AI461" i="83"/>
  <c r="AG461" i="83"/>
  <c r="AK461" i="83"/>
  <c r="AA485" i="83"/>
  <c r="AC485" i="83"/>
  <c r="Y485" i="83"/>
  <c r="Z485" i="83"/>
  <c r="Z431" i="83"/>
  <c r="Y431" i="83"/>
  <c r="AC431" i="83"/>
  <c r="AA431" i="83"/>
  <c r="AH402" i="83"/>
  <c r="AI402" i="83"/>
  <c r="AG402" i="83"/>
  <c r="AK402" i="83"/>
  <c r="Y390" i="83"/>
  <c r="AA390" i="83"/>
  <c r="Z390" i="83"/>
  <c r="AC390" i="83"/>
  <c r="AC381" i="83"/>
  <c r="Z381" i="83"/>
  <c r="AA381" i="83"/>
  <c r="Y381" i="83"/>
  <c r="Y414" i="83"/>
  <c r="Z414" i="83"/>
  <c r="AA414" i="83"/>
  <c r="AC414" i="83"/>
  <c r="AC345" i="83"/>
  <c r="Y345" i="83"/>
  <c r="Z345" i="83"/>
  <c r="AA345" i="83"/>
  <c r="AA409" i="83"/>
  <c r="AC409" i="83"/>
  <c r="Y409" i="83"/>
  <c r="Z409" i="83"/>
  <c r="Z391" i="83"/>
  <c r="Y391" i="83"/>
  <c r="AC391" i="83"/>
  <c r="AA391" i="83"/>
  <c r="AC491" i="83"/>
  <c r="Y491" i="83"/>
  <c r="AA491" i="83"/>
  <c r="Z491" i="83"/>
  <c r="AI386" i="83"/>
  <c r="AH386" i="83"/>
  <c r="AK386" i="83"/>
  <c r="AG386" i="83"/>
  <c r="AC387" i="83"/>
  <c r="AA387" i="83"/>
  <c r="Z387" i="83"/>
  <c r="Y387" i="83"/>
  <c r="Z361" i="83"/>
  <c r="Y361" i="83"/>
  <c r="AA361" i="83"/>
  <c r="AC361" i="83"/>
  <c r="Q392" i="83"/>
  <c r="Y473" i="83"/>
  <c r="AA473" i="83"/>
  <c r="Z473" i="83"/>
  <c r="AC473" i="83"/>
  <c r="Y429" i="83"/>
  <c r="AC429" i="83"/>
  <c r="AA429" i="83"/>
  <c r="Z429" i="83"/>
  <c r="Y493" i="83"/>
  <c r="AA493" i="83"/>
  <c r="Z493" i="83"/>
  <c r="AC493" i="83"/>
  <c r="AH436" i="83"/>
  <c r="AI436" i="83"/>
  <c r="AG436" i="83"/>
  <c r="AK436" i="83"/>
  <c r="AC362" i="83"/>
  <c r="Y362" i="83"/>
  <c r="AA362" i="83"/>
  <c r="Z362" i="83"/>
  <c r="Y347" i="83"/>
  <c r="AC347" i="83"/>
  <c r="Z347" i="83"/>
  <c r="AA347" i="83"/>
  <c r="AK484" i="83"/>
  <c r="AG484" i="83"/>
  <c r="AH484" i="83"/>
  <c r="AH407" i="83"/>
  <c r="AI407" i="83"/>
  <c r="AK407" i="83"/>
  <c r="AG407" i="83"/>
  <c r="AG496" i="83"/>
  <c r="AH496" i="83"/>
  <c r="AI496" i="83"/>
  <c r="AK496" i="83"/>
  <c r="AA389" i="83"/>
  <c r="AC389" i="83"/>
  <c r="Y389" i="83"/>
  <c r="Z389" i="83"/>
  <c r="Z359" i="83"/>
  <c r="AA359" i="83"/>
  <c r="AC359" i="83"/>
  <c r="Y359" i="83"/>
  <c r="AC492" i="83"/>
  <c r="Z492" i="83"/>
  <c r="AA492" i="83"/>
  <c r="Y492" i="83"/>
  <c r="AA363" i="83"/>
  <c r="AC363" i="83"/>
  <c r="Z363" i="83"/>
  <c r="Y363" i="83"/>
  <c r="R364" i="83"/>
  <c r="AG434" i="83"/>
  <c r="AI434" i="83"/>
  <c r="AK434" i="83"/>
  <c r="AH434" i="83"/>
  <c r="R448" i="83"/>
  <c r="AK354" i="83"/>
  <c r="AG354" i="83"/>
  <c r="AI354" i="83"/>
  <c r="AH354" i="83"/>
  <c r="AC501" i="83"/>
  <c r="Y501" i="83"/>
  <c r="AA501" i="83"/>
  <c r="Z501" i="83"/>
  <c r="AA475" i="83"/>
  <c r="AC475" i="83"/>
  <c r="Z475" i="83"/>
  <c r="Y475" i="83"/>
  <c r="Y403" i="83"/>
  <c r="AC403" i="83"/>
  <c r="Z403" i="83"/>
  <c r="AA403" i="83"/>
  <c r="AC440" i="83"/>
  <c r="Y440" i="83"/>
  <c r="Z440" i="83"/>
  <c r="AA440" i="83"/>
  <c r="Z405" i="83"/>
  <c r="AA405" i="83"/>
  <c r="Y405" i="83"/>
  <c r="AC405" i="83"/>
  <c r="AC348" i="83"/>
  <c r="AA348" i="83"/>
  <c r="Y348" i="83"/>
  <c r="Z348" i="83"/>
  <c r="Z463" i="83"/>
  <c r="AA463" i="83"/>
  <c r="AC463" i="83"/>
  <c r="Y463" i="83"/>
  <c r="AC410" i="83"/>
  <c r="Y410" i="83"/>
  <c r="Z410" i="83"/>
  <c r="AA410" i="83"/>
  <c r="AI490" i="83"/>
  <c r="AG490" i="83"/>
  <c r="AK490" i="83"/>
  <c r="AH490" i="83"/>
  <c r="Z447" i="83"/>
  <c r="AA447" i="83"/>
  <c r="AC447" i="83"/>
  <c r="Y447" i="83"/>
  <c r="Y474" i="83"/>
  <c r="Z474" i="83"/>
  <c r="AA474" i="83"/>
  <c r="AC474" i="83"/>
  <c r="AA412" i="83"/>
  <c r="Z412" i="83"/>
  <c r="Y412" i="83"/>
  <c r="AC412" i="83"/>
  <c r="AC468" i="83"/>
  <c r="AA468" i="83"/>
  <c r="Z468" i="83"/>
  <c r="Y468" i="83"/>
  <c r="Y382" i="83"/>
  <c r="AA382" i="83"/>
  <c r="Z382" i="83"/>
  <c r="AC382" i="83"/>
  <c r="Y349" i="83"/>
  <c r="Z349" i="83"/>
  <c r="AA349" i="83"/>
  <c r="AC349" i="83"/>
  <c r="AH375" i="83"/>
  <c r="AK375" i="83"/>
  <c r="AG375" i="83"/>
  <c r="AI375" i="83"/>
  <c r="Y372" i="83"/>
  <c r="AA372" i="83"/>
  <c r="Z372" i="83"/>
  <c r="AC372" i="83"/>
  <c r="AI351" i="83"/>
  <c r="AH351" i="83"/>
  <c r="AK351" i="83"/>
  <c r="AG351" i="83"/>
  <c r="Z494" i="83"/>
  <c r="Y494" i="83"/>
  <c r="AA494" i="83"/>
  <c r="AC494" i="83"/>
  <c r="AG459" i="83"/>
  <c r="AH459" i="83"/>
  <c r="AK459" i="83"/>
  <c r="AI459" i="83"/>
  <c r="AH400" i="83"/>
  <c r="AK400" i="83"/>
  <c r="AG400" i="83"/>
  <c r="AH469" i="83"/>
  <c r="AI469" i="83"/>
  <c r="AK469" i="83"/>
  <c r="AG469" i="83"/>
  <c r="AG456" i="83"/>
  <c r="AH456" i="83"/>
  <c r="AK456" i="83"/>
  <c r="Z406" i="83"/>
  <c r="AA406" i="83"/>
  <c r="AC406" i="83"/>
  <c r="Y406" i="83"/>
  <c r="Z388" i="83"/>
  <c r="AC388" i="83"/>
  <c r="Y388" i="83"/>
  <c r="AA388" i="83"/>
  <c r="AC437" i="83"/>
  <c r="Y437" i="83"/>
  <c r="AA437" i="83"/>
  <c r="Z437" i="83"/>
  <c r="Y411" i="83"/>
  <c r="Z411" i="83"/>
  <c r="AA411" i="83"/>
  <c r="AC411" i="83"/>
  <c r="AG488" i="83"/>
  <c r="AH488" i="83"/>
  <c r="AI488" i="83"/>
  <c r="AK488" i="83"/>
  <c r="AK487" i="83"/>
  <c r="AG487" i="83"/>
  <c r="AH487" i="83"/>
  <c r="AI487" i="83"/>
  <c r="AC499" i="83"/>
  <c r="Z499" i="83"/>
  <c r="Y499" i="83"/>
  <c r="AA499" i="83"/>
  <c r="AC408" i="83"/>
  <c r="AA408" i="83"/>
  <c r="Y408" i="83"/>
  <c r="Z408" i="83"/>
  <c r="Z384" i="83"/>
  <c r="Y384" i="83"/>
  <c r="AC384" i="83"/>
  <c r="AA384" i="83"/>
  <c r="S364" i="83"/>
  <c r="S448" i="83"/>
  <c r="AC419" i="83"/>
  <c r="Z419" i="83"/>
  <c r="Y419" i="83"/>
  <c r="AA419" i="83"/>
  <c r="AG377" i="83"/>
  <c r="AH377" i="83"/>
  <c r="AI377" i="83"/>
  <c r="AK377" i="83"/>
  <c r="Y378" i="83"/>
  <c r="AA378" i="83"/>
  <c r="AC378" i="83"/>
  <c r="Z378" i="83"/>
  <c r="Z444" i="83"/>
  <c r="AA444" i="83"/>
  <c r="AC444" i="83"/>
  <c r="Y444" i="83"/>
  <c r="AH498" i="83"/>
  <c r="AG498" i="83"/>
  <c r="AK498" i="83"/>
  <c r="AI498" i="83"/>
  <c r="Y404" i="83"/>
  <c r="AA404" i="83"/>
  <c r="AC404" i="83"/>
  <c r="Z404" i="83"/>
  <c r="AK433" i="83"/>
  <c r="AI433" i="83"/>
  <c r="AH433" i="83"/>
  <c r="AG433" i="83"/>
  <c r="AC502" i="83"/>
  <c r="Y502" i="83"/>
  <c r="Z502" i="83"/>
  <c r="AA502" i="83"/>
  <c r="Y471" i="83"/>
  <c r="Z471" i="83"/>
  <c r="AC471" i="83"/>
  <c r="AA471" i="83"/>
  <c r="Z350" i="83"/>
  <c r="AC350" i="83"/>
  <c r="AA350" i="83"/>
  <c r="Y350" i="83"/>
  <c r="AA470" i="83"/>
  <c r="Z470" i="83"/>
  <c r="Y470" i="83"/>
  <c r="AC470" i="83"/>
  <c r="AA376" i="83"/>
  <c r="AC376" i="83"/>
  <c r="Y376" i="83"/>
  <c r="Z376" i="83"/>
  <c r="R392" i="83"/>
  <c r="L40" i="83" s="1"/>
  <c r="Y357" i="83"/>
  <c r="AA357" i="83"/>
  <c r="AC357" i="83"/>
  <c r="Z357" i="83"/>
  <c r="Y500" i="83"/>
  <c r="AA500" i="83"/>
  <c r="Z500" i="83"/>
  <c r="AC500" i="83"/>
  <c r="AI458" i="83"/>
  <c r="AH458" i="83"/>
  <c r="AG458" i="83"/>
  <c r="AK458" i="83"/>
  <c r="AC445" i="83"/>
  <c r="Y445" i="83"/>
  <c r="Z445" i="83"/>
  <c r="AA445" i="83"/>
  <c r="AA443" i="83"/>
  <c r="AC443" i="83"/>
  <c r="Y443" i="83"/>
  <c r="Z443" i="83"/>
  <c r="AC466" i="83"/>
  <c r="Y466" i="83"/>
  <c r="Z466" i="83"/>
  <c r="AA466" i="83"/>
  <c r="AC472" i="83"/>
  <c r="Y472" i="83"/>
  <c r="AA472" i="83"/>
  <c r="Z472" i="83"/>
  <c r="AA430" i="83"/>
  <c r="AC430" i="83"/>
  <c r="Y430" i="83"/>
  <c r="Z430" i="83"/>
  <c r="AA373" i="83"/>
  <c r="AC373" i="83"/>
  <c r="Z373" i="83"/>
  <c r="Y373" i="83"/>
  <c r="Z467" i="83"/>
  <c r="Y467" i="83"/>
  <c r="AC467" i="83"/>
  <c r="AA467" i="83"/>
  <c r="AC401" i="83"/>
  <c r="Z401" i="83"/>
  <c r="Y401" i="83"/>
  <c r="AA401" i="83"/>
  <c r="AH442" i="83"/>
  <c r="AG442" i="83"/>
  <c r="AK442" i="83"/>
  <c r="AI442" i="83"/>
  <c r="Y432" i="83"/>
  <c r="Z432" i="83"/>
  <c r="AA432" i="83"/>
  <c r="AC432" i="83"/>
  <c r="Q364" i="83"/>
  <c r="Y428" i="83"/>
  <c r="Z428" i="83"/>
  <c r="AC428" i="83"/>
  <c r="AI428" i="83" s="1"/>
  <c r="AA428" i="83"/>
  <c r="AH380" i="83"/>
  <c r="AI380" i="83"/>
  <c r="AK380" i="83"/>
  <c r="AG380" i="83"/>
  <c r="AC352" i="83"/>
  <c r="AA352" i="83"/>
  <c r="Z352" i="83"/>
  <c r="Y352" i="83"/>
  <c r="AI353" i="83"/>
  <c r="AH353" i="83"/>
  <c r="AK353" i="83"/>
  <c r="AG353" i="83"/>
  <c r="AG497" i="83"/>
  <c r="AH497" i="83"/>
  <c r="AI497" i="83"/>
  <c r="AK497" i="83"/>
  <c r="Y457" i="83"/>
  <c r="Z457" i="83"/>
  <c r="AA457" i="83"/>
  <c r="AC457" i="83"/>
  <c r="Y489" i="83"/>
  <c r="Z489" i="83"/>
  <c r="AA489" i="83"/>
  <c r="AC489" i="83"/>
  <c r="AA360" i="83"/>
  <c r="AC360" i="83"/>
  <c r="Z360" i="83"/>
  <c r="Y360" i="83"/>
  <c r="AH486" i="83"/>
  <c r="AI486" i="83"/>
  <c r="AG486" i="83"/>
  <c r="AK486" i="83"/>
  <c r="Z417" i="83"/>
  <c r="AA417" i="83"/>
  <c r="Y417" i="83"/>
  <c r="AC417" i="83"/>
  <c r="Z356" i="83"/>
  <c r="Y356" i="83"/>
  <c r="AC356" i="83"/>
  <c r="AA356" i="83"/>
  <c r="AI374" i="83"/>
  <c r="AK374" i="83"/>
  <c r="AG374" i="83"/>
  <c r="AH374" i="83"/>
  <c r="AK107" i="83"/>
  <c r="AP107" i="83" s="1"/>
  <c r="AG159" i="83"/>
  <c r="R196" i="83"/>
  <c r="AG300" i="83"/>
  <c r="M54" i="83"/>
  <c r="K54" i="83" s="1"/>
  <c r="L54" i="83"/>
  <c r="AH300" i="83"/>
  <c r="AC278" i="83"/>
  <c r="AI278" i="83" s="1"/>
  <c r="S224" i="83"/>
  <c r="M34" i="83" s="1"/>
  <c r="Q196" i="83"/>
  <c r="AH130" i="83"/>
  <c r="R252" i="83"/>
  <c r="Z222" i="83"/>
  <c r="Z334" i="83"/>
  <c r="AG130" i="83"/>
  <c r="R336" i="83"/>
  <c r="AC222" i="83"/>
  <c r="AI222" i="83" s="1"/>
  <c r="Y334" i="83"/>
  <c r="M55" i="83"/>
  <c r="K55" i="83" s="1"/>
  <c r="R308" i="83"/>
  <c r="Y222" i="83"/>
  <c r="L52" i="83"/>
  <c r="L55" i="83"/>
  <c r="O51" i="83"/>
  <c r="Q112" i="83"/>
  <c r="AK158" i="83"/>
  <c r="AQ158" i="83" s="1"/>
  <c r="AI158" i="83"/>
  <c r="AG105" i="83"/>
  <c r="AK243" i="83"/>
  <c r="AO243" i="83" s="1"/>
  <c r="AG107" i="83"/>
  <c r="AH159" i="83"/>
  <c r="Q140" i="83"/>
  <c r="Y249" i="83"/>
  <c r="Q336" i="83"/>
  <c r="AG243" i="83"/>
  <c r="AI107" i="83"/>
  <c r="AI159" i="83"/>
  <c r="AA249" i="83"/>
  <c r="Z249" i="83"/>
  <c r="G45" i="83"/>
  <c r="AJ484" i="83"/>
  <c r="AF504" i="83"/>
  <c r="X44" i="83" s="1"/>
  <c r="AI484" i="83"/>
  <c r="AF448" i="83"/>
  <c r="X42" i="83" s="1"/>
  <c r="AJ428" i="83"/>
  <c r="AJ400" i="83"/>
  <c r="AF420" i="83"/>
  <c r="X41" i="83" s="1"/>
  <c r="AI400" i="83"/>
  <c r="AF364" i="83"/>
  <c r="X39" i="83" s="1"/>
  <c r="AJ344" i="83"/>
  <c r="AF476" i="83"/>
  <c r="X43" i="83" s="1"/>
  <c r="AJ456" i="83"/>
  <c r="AI456" i="83"/>
  <c r="AF392" i="83"/>
  <c r="X40" i="83" s="1"/>
  <c r="AJ372" i="83"/>
  <c r="AI372" i="83"/>
  <c r="Y136" i="83"/>
  <c r="S196" i="83"/>
  <c r="M33" i="83" s="1"/>
  <c r="Z136" i="83"/>
  <c r="AG188" i="83"/>
  <c r="R140" i="83"/>
  <c r="Y278" i="83"/>
  <c r="Z278" i="83"/>
  <c r="Z72" i="83"/>
  <c r="AG217" i="83"/>
  <c r="S336" i="83"/>
  <c r="S338" i="83" s="1"/>
  <c r="O38" i="83" s="1"/>
  <c r="Q252" i="83"/>
  <c r="AA138" i="83"/>
  <c r="AK247" i="83"/>
  <c r="AP247" i="83" s="1"/>
  <c r="AI217" i="83"/>
  <c r="Z138" i="83"/>
  <c r="AK217" i="83"/>
  <c r="AO217" i="83" s="1"/>
  <c r="S308" i="83"/>
  <c r="AK192" i="83"/>
  <c r="AG192" i="83"/>
  <c r="AI192" i="83"/>
  <c r="AH192" i="83"/>
  <c r="AC305" i="83"/>
  <c r="AA305" i="83"/>
  <c r="Y305" i="83"/>
  <c r="Z305" i="83"/>
  <c r="AK194" i="83"/>
  <c r="AG194" i="83"/>
  <c r="AH194" i="83"/>
  <c r="AI194" i="83"/>
  <c r="AC220" i="83"/>
  <c r="AA220" i="83"/>
  <c r="Z220" i="83"/>
  <c r="Y220" i="83"/>
  <c r="AC110" i="83"/>
  <c r="AA110" i="83"/>
  <c r="Z110" i="83"/>
  <c r="Y110" i="83"/>
  <c r="AC221" i="83"/>
  <c r="Z221" i="83"/>
  <c r="Y221" i="83"/>
  <c r="AA221" i="83"/>
  <c r="AK304" i="83"/>
  <c r="AG304" i="83"/>
  <c r="AI304" i="83"/>
  <c r="AH304" i="83"/>
  <c r="AK108" i="83"/>
  <c r="AH108" i="83"/>
  <c r="AG108" i="83"/>
  <c r="AI108" i="83"/>
  <c r="AC306" i="83"/>
  <c r="Z306" i="83"/>
  <c r="Y306" i="83"/>
  <c r="AA306" i="83"/>
  <c r="AK109" i="83"/>
  <c r="AG109" i="83"/>
  <c r="AI109" i="83"/>
  <c r="AH109" i="83"/>
  <c r="AC166" i="83"/>
  <c r="Y166" i="83"/>
  <c r="AA166" i="83"/>
  <c r="Z166" i="83"/>
  <c r="AK136" i="83"/>
  <c r="AG136" i="83"/>
  <c r="AH136" i="83"/>
  <c r="AI136" i="83"/>
  <c r="AC137" i="83"/>
  <c r="Z137" i="83"/>
  <c r="AA137" i="83"/>
  <c r="Y137" i="83"/>
  <c r="AK249" i="83"/>
  <c r="AI249" i="83"/>
  <c r="AG249" i="83"/>
  <c r="AH249" i="83"/>
  <c r="AC332" i="83"/>
  <c r="AA332" i="83"/>
  <c r="Z332" i="83"/>
  <c r="Y332" i="83"/>
  <c r="AC165" i="83"/>
  <c r="AA165" i="83"/>
  <c r="Z165" i="83"/>
  <c r="Y165" i="83"/>
  <c r="AC248" i="83"/>
  <c r="Z248" i="83"/>
  <c r="Y248" i="83"/>
  <c r="AA248" i="83"/>
  <c r="AC164" i="83"/>
  <c r="AA164" i="83"/>
  <c r="Z164" i="83"/>
  <c r="Y164" i="83"/>
  <c r="AC333" i="83"/>
  <c r="AA333" i="83"/>
  <c r="Y333" i="83"/>
  <c r="Z333" i="83"/>
  <c r="AC277" i="83"/>
  <c r="Z277" i="83"/>
  <c r="AA277" i="83"/>
  <c r="Y277" i="83"/>
  <c r="AK138" i="83"/>
  <c r="AG138" i="83"/>
  <c r="AH138" i="83"/>
  <c r="AI138" i="83"/>
  <c r="AC193" i="83"/>
  <c r="AA193" i="83"/>
  <c r="Z193" i="83"/>
  <c r="Z196" i="83" s="1"/>
  <c r="Y193" i="83"/>
  <c r="Y196" i="83" s="1"/>
  <c r="AK334" i="83"/>
  <c r="AH334" i="83"/>
  <c r="AI334" i="83"/>
  <c r="AG334" i="83"/>
  <c r="AC250" i="83"/>
  <c r="Y250" i="83"/>
  <c r="AA250" i="83"/>
  <c r="Z250" i="83"/>
  <c r="AC276" i="83"/>
  <c r="AA276" i="83"/>
  <c r="Z276" i="83"/>
  <c r="Y276" i="83"/>
  <c r="AG307" i="83"/>
  <c r="AH307" i="83"/>
  <c r="AI307" i="83"/>
  <c r="AP223" i="83"/>
  <c r="AH223" i="83"/>
  <c r="AG223" i="83"/>
  <c r="AP167" i="83"/>
  <c r="AH80" i="83"/>
  <c r="AI105" i="83"/>
  <c r="AK105" i="83"/>
  <c r="AQ105" i="83" s="1"/>
  <c r="AG75" i="83"/>
  <c r="AI75" i="83"/>
  <c r="Y72" i="83"/>
  <c r="AK75" i="83"/>
  <c r="AQ75" i="83" s="1"/>
  <c r="AC72" i="83"/>
  <c r="AI72" i="83" s="1"/>
  <c r="AG77" i="83"/>
  <c r="AI77" i="83"/>
  <c r="AH77" i="83"/>
  <c r="AK104" i="83"/>
  <c r="AO104" i="83" s="1"/>
  <c r="AK74" i="83"/>
  <c r="AO74" i="83" s="1"/>
  <c r="AA73" i="83"/>
  <c r="X80" i="83"/>
  <c r="T84" i="83"/>
  <c r="Y81" i="83"/>
  <c r="T336" i="83"/>
  <c r="Q308" i="83"/>
  <c r="T308" i="83"/>
  <c r="R280" i="83"/>
  <c r="T280" i="83"/>
  <c r="Q280" i="83"/>
  <c r="S280" i="83"/>
  <c r="S252" i="83"/>
  <c r="M35" i="83" s="1"/>
  <c r="T252" i="83"/>
  <c r="R224" i="83"/>
  <c r="Q224" i="83"/>
  <c r="T224" i="83"/>
  <c r="T196" i="83"/>
  <c r="R168" i="83"/>
  <c r="T168" i="83"/>
  <c r="Q168" i="83"/>
  <c r="S168" i="83"/>
  <c r="T140" i="83"/>
  <c r="S140" i="83"/>
  <c r="T112" i="83"/>
  <c r="R112" i="83"/>
  <c r="S112" i="83"/>
  <c r="AH104" i="83"/>
  <c r="AG104" i="83"/>
  <c r="AG167" i="83"/>
  <c r="AA81" i="83"/>
  <c r="AG81" i="83"/>
  <c r="AI134" i="83"/>
  <c r="AK188" i="83"/>
  <c r="AP188" i="83" s="1"/>
  <c r="AG106" i="83"/>
  <c r="AH188" i="83"/>
  <c r="AI167" i="83"/>
  <c r="AH106" i="83"/>
  <c r="AG134" i="83"/>
  <c r="AH78" i="83"/>
  <c r="AK134" i="83"/>
  <c r="AP134" i="83" s="1"/>
  <c r="AI106" i="83"/>
  <c r="AH82" i="83"/>
  <c r="AI82" i="83"/>
  <c r="AG82" i="83"/>
  <c r="AA83" i="83"/>
  <c r="Z83" i="83"/>
  <c r="Y83" i="83"/>
  <c r="Y65" i="83"/>
  <c r="AC65" i="83"/>
  <c r="AH65" i="83" s="1"/>
  <c r="AG78" i="83"/>
  <c r="AA65" i="83"/>
  <c r="AI78" i="83"/>
  <c r="Y73" i="83"/>
  <c r="Z67" i="83"/>
  <c r="Z73" i="83"/>
  <c r="AH74" i="83"/>
  <c r="AC67" i="83"/>
  <c r="AK67" i="83" s="1"/>
  <c r="AG74" i="83"/>
  <c r="AG272" i="83"/>
  <c r="AA70" i="83"/>
  <c r="AI111" i="83"/>
  <c r="AC69" i="83"/>
  <c r="AG69" i="83" s="1"/>
  <c r="AH272" i="83"/>
  <c r="AK272" i="83"/>
  <c r="AO272" i="83" s="1"/>
  <c r="Y76" i="83"/>
  <c r="AC76" i="83"/>
  <c r="Z70" i="83"/>
  <c r="Z76" i="83"/>
  <c r="AA67" i="83"/>
  <c r="AK135" i="83"/>
  <c r="AP135" i="83" s="1"/>
  <c r="AG111" i="83"/>
  <c r="AO80" i="83"/>
  <c r="AC70" i="83"/>
  <c r="AG70" i="83" s="1"/>
  <c r="AH111" i="83"/>
  <c r="Y70" i="83"/>
  <c r="AI74" i="83"/>
  <c r="Z79" i="83"/>
  <c r="AC79" i="83"/>
  <c r="AA79" i="83"/>
  <c r="Y79" i="83"/>
  <c r="Z69" i="83"/>
  <c r="AG135" i="83"/>
  <c r="AI135" i="83"/>
  <c r="Y69" i="83"/>
  <c r="J56" i="83"/>
  <c r="AB76" i="83"/>
  <c r="AF76" i="83" s="1"/>
  <c r="T54" i="83" s="1"/>
  <c r="AA76" i="83"/>
  <c r="AG335" i="83"/>
  <c r="AH335" i="83"/>
  <c r="AQ335" i="83"/>
  <c r="AK239" i="83"/>
  <c r="AG239" i="83"/>
  <c r="AI239" i="83"/>
  <c r="AH239" i="83"/>
  <c r="AK208" i="83"/>
  <c r="AH208" i="83"/>
  <c r="AI208" i="83"/>
  <c r="AG208" i="83"/>
  <c r="AK205" i="83"/>
  <c r="AG205" i="83"/>
  <c r="AH205" i="83"/>
  <c r="AI205" i="83"/>
  <c r="AK289" i="83"/>
  <c r="AG289" i="83"/>
  <c r="AI289" i="83"/>
  <c r="AH289" i="83"/>
  <c r="AK292" i="83"/>
  <c r="AI292" i="83"/>
  <c r="AH292" i="83"/>
  <c r="AG292" i="83"/>
  <c r="AK320" i="83"/>
  <c r="AH320" i="83"/>
  <c r="AG320" i="83"/>
  <c r="AI320" i="83"/>
  <c r="AK150" i="83"/>
  <c r="AG150" i="83"/>
  <c r="AH150" i="83"/>
  <c r="AI150" i="83"/>
  <c r="AK155" i="83"/>
  <c r="AG155" i="83"/>
  <c r="AH155" i="83"/>
  <c r="AI155" i="83"/>
  <c r="AK233" i="83"/>
  <c r="AH233" i="83"/>
  <c r="AG233" i="83"/>
  <c r="AI233" i="83"/>
  <c r="AA316" i="83"/>
  <c r="AB316" i="83"/>
  <c r="AQ106" i="83"/>
  <c r="AO106" i="83"/>
  <c r="AP106" i="83"/>
  <c r="AK120" i="83"/>
  <c r="AH120" i="83"/>
  <c r="AG120" i="83"/>
  <c r="AK213" i="83"/>
  <c r="AH213" i="83"/>
  <c r="AI213" i="83"/>
  <c r="AG213" i="83"/>
  <c r="AK183" i="83"/>
  <c r="AI183" i="83"/>
  <c r="AH183" i="83"/>
  <c r="AG183" i="83"/>
  <c r="AA288" i="83"/>
  <c r="AB288" i="83"/>
  <c r="AH325" i="83"/>
  <c r="AK325" i="83"/>
  <c r="AG325" i="83"/>
  <c r="AI325" i="83"/>
  <c r="AP102" i="83"/>
  <c r="AQ102" i="83"/>
  <c r="AO102" i="83"/>
  <c r="AK176" i="83"/>
  <c r="AH176" i="83"/>
  <c r="AG176" i="83"/>
  <c r="AK235" i="83"/>
  <c r="AI235" i="83"/>
  <c r="AG235" i="83"/>
  <c r="AH235" i="83"/>
  <c r="AI66" i="83"/>
  <c r="AH66" i="83"/>
  <c r="AG66" i="83"/>
  <c r="AK265" i="83"/>
  <c r="AG265" i="83"/>
  <c r="AI265" i="83"/>
  <c r="AH265" i="83"/>
  <c r="AK234" i="83"/>
  <c r="AH234" i="83"/>
  <c r="AG234" i="83"/>
  <c r="AI234" i="83"/>
  <c r="AK180" i="83"/>
  <c r="AI180" i="83"/>
  <c r="AG180" i="83"/>
  <c r="AH180" i="83"/>
  <c r="AK237" i="83"/>
  <c r="AG237" i="83"/>
  <c r="AI237" i="83"/>
  <c r="AH237" i="83"/>
  <c r="AK177" i="83"/>
  <c r="AG177" i="83"/>
  <c r="AI177" i="83"/>
  <c r="AH177" i="83"/>
  <c r="AK241" i="83"/>
  <c r="AI241" i="83"/>
  <c r="AG241" i="83"/>
  <c r="AH241" i="83"/>
  <c r="AK238" i="83"/>
  <c r="AG238" i="83"/>
  <c r="AI238" i="83"/>
  <c r="AH238" i="83"/>
  <c r="AK297" i="83"/>
  <c r="AI297" i="83"/>
  <c r="AG297" i="83"/>
  <c r="AH297" i="83"/>
  <c r="AK151" i="83"/>
  <c r="AG151" i="83"/>
  <c r="AH151" i="83"/>
  <c r="AI151" i="83"/>
  <c r="AK95" i="83"/>
  <c r="AI95" i="83"/>
  <c r="AH95" i="83"/>
  <c r="AG95" i="83"/>
  <c r="AK128" i="83"/>
  <c r="AG128" i="83"/>
  <c r="AI128" i="83"/>
  <c r="AH128" i="83"/>
  <c r="AK264" i="83"/>
  <c r="AG264" i="83"/>
  <c r="AH264" i="83"/>
  <c r="AI264" i="83"/>
  <c r="AK296" i="83"/>
  <c r="AI296" i="83"/>
  <c r="AH296" i="83"/>
  <c r="AG296" i="83"/>
  <c r="AK185" i="83"/>
  <c r="AH185" i="83"/>
  <c r="AG185" i="83"/>
  <c r="AI185" i="83"/>
  <c r="AK209" i="83"/>
  <c r="AH209" i="83"/>
  <c r="AI209" i="83"/>
  <c r="AG209" i="83"/>
  <c r="AO329" i="83"/>
  <c r="AQ329" i="83"/>
  <c r="AP329" i="83"/>
  <c r="AA120" i="83"/>
  <c r="AB120" i="83"/>
  <c r="AP159" i="83"/>
  <c r="AQ159" i="83"/>
  <c r="AO159" i="83"/>
  <c r="AQ132" i="83"/>
  <c r="AP132" i="83"/>
  <c r="AO132" i="83"/>
  <c r="AP133" i="83"/>
  <c r="AQ133" i="83"/>
  <c r="AO133" i="83"/>
  <c r="AK152" i="83"/>
  <c r="AG152" i="83"/>
  <c r="AH152" i="83"/>
  <c r="AI152" i="83"/>
  <c r="AK236" i="83"/>
  <c r="AH236" i="83"/>
  <c r="AG236" i="83"/>
  <c r="AI236" i="83"/>
  <c r="AK266" i="83"/>
  <c r="AG266" i="83"/>
  <c r="AI266" i="83"/>
  <c r="AH266" i="83"/>
  <c r="AK100" i="83"/>
  <c r="AI100" i="83"/>
  <c r="AG100" i="83"/>
  <c r="AH100" i="83"/>
  <c r="AQ301" i="83"/>
  <c r="AP301" i="83"/>
  <c r="AO301" i="83"/>
  <c r="AO299" i="83"/>
  <c r="AQ299" i="83"/>
  <c r="AP299" i="83"/>
  <c r="AP307" i="83"/>
  <c r="AO307" i="83"/>
  <c r="AQ307" i="83"/>
  <c r="AK101" i="83"/>
  <c r="AI101" i="83"/>
  <c r="AH101" i="83"/>
  <c r="AG101" i="83"/>
  <c r="AG129" i="83"/>
  <c r="AI129" i="83"/>
  <c r="AH129" i="83"/>
  <c r="AK129" i="83"/>
  <c r="AK127" i="83"/>
  <c r="AH127" i="83"/>
  <c r="AI127" i="83"/>
  <c r="AG127" i="83"/>
  <c r="AK206" i="83"/>
  <c r="AI206" i="83"/>
  <c r="AG206" i="83"/>
  <c r="AH206" i="83"/>
  <c r="AK126" i="83"/>
  <c r="AH126" i="83"/>
  <c r="AI126" i="83"/>
  <c r="AG126" i="83"/>
  <c r="AQ78" i="83"/>
  <c r="AO78" i="83"/>
  <c r="AP78" i="83"/>
  <c r="AQ131" i="83"/>
  <c r="AO131" i="83"/>
  <c r="AP131" i="83"/>
  <c r="AP298" i="83"/>
  <c r="AQ298" i="83"/>
  <c r="AO298" i="83"/>
  <c r="AG327" i="83"/>
  <c r="AI327" i="83"/>
  <c r="AH327" i="83"/>
  <c r="AK327" i="83"/>
  <c r="AK290" i="83"/>
  <c r="AH290" i="83"/>
  <c r="AG290" i="83"/>
  <c r="AI290" i="83"/>
  <c r="AK240" i="83"/>
  <c r="AI240" i="83"/>
  <c r="AH240" i="83"/>
  <c r="AG240" i="83"/>
  <c r="AK267" i="83"/>
  <c r="AG267" i="83"/>
  <c r="AH267" i="83"/>
  <c r="AI267" i="83"/>
  <c r="AK330" i="83"/>
  <c r="AH330" i="83"/>
  <c r="AG330" i="83"/>
  <c r="AI330" i="83"/>
  <c r="AQ303" i="83"/>
  <c r="AP303" i="83"/>
  <c r="AO303" i="83"/>
  <c r="AO279" i="83"/>
  <c r="AP279" i="83"/>
  <c r="AQ279" i="83"/>
  <c r="AP331" i="83"/>
  <c r="AO331" i="83"/>
  <c r="AQ331" i="83"/>
  <c r="AQ218" i="83"/>
  <c r="AO218" i="83"/>
  <c r="AP218" i="83"/>
  <c r="AO242" i="83"/>
  <c r="AP242" i="83"/>
  <c r="AQ242" i="83"/>
  <c r="AQ215" i="83"/>
  <c r="AP215" i="83"/>
  <c r="AO215" i="83"/>
  <c r="AO77" i="83"/>
  <c r="AP77" i="83"/>
  <c r="AQ77" i="83"/>
  <c r="AB148" i="83"/>
  <c r="AQ162" i="83"/>
  <c r="AP162" i="83"/>
  <c r="AO162" i="83"/>
  <c r="AK98" i="83"/>
  <c r="AG98" i="83"/>
  <c r="AH98" i="83"/>
  <c r="AI98" i="83"/>
  <c r="AO275" i="83"/>
  <c r="AQ275" i="83"/>
  <c r="AP275" i="83"/>
  <c r="AP270" i="83"/>
  <c r="AO270" i="83"/>
  <c r="AQ270" i="83"/>
  <c r="AK153" i="83"/>
  <c r="AG153" i="83"/>
  <c r="AI153" i="83"/>
  <c r="AH153" i="83"/>
  <c r="AK182" i="83"/>
  <c r="AH182" i="83"/>
  <c r="AG182" i="83"/>
  <c r="AI182" i="83"/>
  <c r="AK318" i="83"/>
  <c r="AI318" i="83"/>
  <c r="AG318" i="83"/>
  <c r="AH318" i="83"/>
  <c r="AK212" i="83"/>
  <c r="AI212" i="83"/>
  <c r="AH212" i="83"/>
  <c r="AG212" i="83"/>
  <c r="AK295" i="83"/>
  <c r="AI295" i="83"/>
  <c r="AG295" i="83"/>
  <c r="AH295" i="83"/>
  <c r="AK125" i="83"/>
  <c r="AH125" i="83"/>
  <c r="AI125" i="83"/>
  <c r="AG125" i="83"/>
  <c r="AP300" i="83"/>
  <c r="AQ300" i="83"/>
  <c r="AO300" i="83"/>
  <c r="AK261" i="83"/>
  <c r="AH261" i="83"/>
  <c r="AG261" i="83"/>
  <c r="AI261" i="83"/>
  <c r="AK157" i="83"/>
  <c r="AG157" i="83"/>
  <c r="AI157" i="83"/>
  <c r="AH157" i="83"/>
  <c r="AK93" i="83"/>
  <c r="AG93" i="83"/>
  <c r="AH93" i="83"/>
  <c r="AI93" i="83"/>
  <c r="AK179" i="83"/>
  <c r="AG179" i="83"/>
  <c r="AI179" i="83"/>
  <c r="AH179" i="83"/>
  <c r="AK321" i="83"/>
  <c r="AI321" i="83"/>
  <c r="AG321" i="83"/>
  <c r="AH321" i="83"/>
  <c r="AO274" i="83"/>
  <c r="AQ274" i="83"/>
  <c r="AP274" i="83"/>
  <c r="AP191" i="83"/>
  <c r="AQ191" i="83"/>
  <c r="AO191" i="83"/>
  <c r="AK210" i="83"/>
  <c r="AG210" i="83"/>
  <c r="AI210" i="83"/>
  <c r="AH210" i="83"/>
  <c r="AK96" i="83"/>
  <c r="AI96" i="83"/>
  <c r="AG96" i="83"/>
  <c r="AH96" i="83"/>
  <c r="AK293" i="83"/>
  <c r="AI293" i="83"/>
  <c r="AG293" i="83"/>
  <c r="AH293" i="83"/>
  <c r="AP271" i="83"/>
  <c r="AO271" i="83"/>
  <c r="AQ271" i="83"/>
  <c r="AA260" i="83"/>
  <c r="AB260" i="83"/>
  <c r="AK123" i="83"/>
  <c r="AH123" i="83"/>
  <c r="AG123" i="83"/>
  <c r="AI123" i="83"/>
  <c r="AK71" i="83"/>
  <c r="AH71" i="83"/>
  <c r="AI71" i="83"/>
  <c r="AG71" i="83"/>
  <c r="AK291" i="83"/>
  <c r="AH291" i="83"/>
  <c r="AI291" i="83"/>
  <c r="AG291" i="83"/>
  <c r="AK207" i="83"/>
  <c r="AI207" i="83"/>
  <c r="AH207" i="83"/>
  <c r="AG207" i="83"/>
  <c r="AK268" i="83"/>
  <c r="AH268" i="83"/>
  <c r="AG268" i="83"/>
  <c r="AI268" i="83"/>
  <c r="AK154" i="83"/>
  <c r="AG154" i="83"/>
  <c r="AH154" i="83"/>
  <c r="AI154" i="83"/>
  <c r="AO189" i="83"/>
  <c r="AP189" i="83"/>
  <c r="AQ189" i="83"/>
  <c r="AQ216" i="83"/>
  <c r="AO216" i="83"/>
  <c r="AP216" i="83"/>
  <c r="AO244" i="83"/>
  <c r="AP244" i="83"/>
  <c r="AQ244" i="83"/>
  <c r="AO187" i="83"/>
  <c r="AP187" i="83"/>
  <c r="AQ187" i="83"/>
  <c r="AO190" i="83"/>
  <c r="AP190" i="83"/>
  <c r="AQ190" i="83"/>
  <c r="AP328" i="83"/>
  <c r="AO328" i="83"/>
  <c r="AQ328" i="83"/>
  <c r="AQ245" i="83"/>
  <c r="AP245" i="83"/>
  <c r="AO245" i="83"/>
  <c r="AP214" i="83"/>
  <c r="AQ214" i="83"/>
  <c r="AO214" i="83"/>
  <c r="AO139" i="83"/>
  <c r="AQ139" i="83"/>
  <c r="AP139" i="83"/>
  <c r="AQ195" i="83"/>
  <c r="AO195" i="83"/>
  <c r="AP195" i="83"/>
  <c r="AP130" i="83"/>
  <c r="AO130" i="83"/>
  <c r="AQ130" i="83"/>
  <c r="AO103" i="83"/>
  <c r="AP103" i="83"/>
  <c r="AQ103" i="83"/>
  <c r="AP160" i="83"/>
  <c r="AO160" i="83"/>
  <c r="AQ160" i="83"/>
  <c r="AQ163" i="83"/>
  <c r="AP163" i="83"/>
  <c r="AO163" i="83"/>
  <c r="AO246" i="83"/>
  <c r="AQ246" i="83"/>
  <c r="AP246" i="83"/>
  <c r="AK322" i="83"/>
  <c r="AH322" i="83"/>
  <c r="AG322" i="83"/>
  <c r="AI322" i="83"/>
  <c r="AK94" i="83"/>
  <c r="AI94" i="83"/>
  <c r="AH94" i="83"/>
  <c r="AG94" i="83"/>
  <c r="AK156" i="83"/>
  <c r="AG156" i="83"/>
  <c r="AH156" i="83"/>
  <c r="AI156" i="83"/>
  <c r="AK122" i="83"/>
  <c r="AH122" i="83"/>
  <c r="AG122" i="83"/>
  <c r="AI122" i="83"/>
  <c r="AK317" i="83"/>
  <c r="AG317" i="83"/>
  <c r="AH317" i="83"/>
  <c r="AI317" i="83"/>
  <c r="AO326" i="83"/>
  <c r="AP326" i="83"/>
  <c r="AQ326" i="83"/>
  <c r="AQ251" i="83"/>
  <c r="AP251" i="83"/>
  <c r="AO251" i="83"/>
  <c r="AK92" i="83"/>
  <c r="AH92" i="83"/>
  <c r="AG92" i="83"/>
  <c r="AK269" i="83"/>
  <c r="AG269" i="83"/>
  <c r="AH269" i="83"/>
  <c r="AI269" i="83"/>
  <c r="AK232" i="83"/>
  <c r="AH232" i="83"/>
  <c r="AG232" i="83"/>
  <c r="AO219" i="83"/>
  <c r="AQ219" i="83"/>
  <c r="AP219" i="83"/>
  <c r="AK262" i="83"/>
  <c r="AI262" i="83"/>
  <c r="AG262" i="83"/>
  <c r="AH262" i="83"/>
  <c r="AO273" i="83"/>
  <c r="AQ273" i="83"/>
  <c r="AP273" i="83"/>
  <c r="AB204" i="83"/>
  <c r="AK178" i="83"/>
  <c r="AH178" i="83"/>
  <c r="AI178" i="83"/>
  <c r="AG178" i="83"/>
  <c r="AK68" i="83"/>
  <c r="AI68" i="83"/>
  <c r="AG68" i="83"/>
  <c r="AH68" i="83"/>
  <c r="AK121" i="83"/>
  <c r="AH121" i="83"/>
  <c r="AG121" i="83"/>
  <c r="AI121" i="83"/>
  <c r="AK204" i="83"/>
  <c r="AG204" i="83"/>
  <c r="AH204" i="83"/>
  <c r="AK324" i="83"/>
  <c r="AI324" i="83"/>
  <c r="AH324" i="83"/>
  <c r="AG324" i="83"/>
  <c r="AK99" i="83"/>
  <c r="AH99" i="83"/>
  <c r="AG99" i="83"/>
  <c r="AI99" i="83"/>
  <c r="AO186" i="83"/>
  <c r="AQ186" i="83"/>
  <c r="AP186" i="83"/>
  <c r="AK181" i="83"/>
  <c r="AI181" i="83"/>
  <c r="AG181" i="83"/>
  <c r="AH181" i="83"/>
  <c r="AQ161" i="83"/>
  <c r="AP161" i="83"/>
  <c r="AO161" i="83"/>
  <c r="AO111" i="83"/>
  <c r="AP111" i="83"/>
  <c r="AQ111" i="83"/>
  <c r="AA204" i="83"/>
  <c r="AA232" i="83"/>
  <c r="AB232" i="83"/>
  <c r="AG323" i="83"/>
  <c r="AI323" i="83"/>
  <c r="AH323" i="83"/>
  <c r="AK323" i="83"/>
  <c r="AK316" i="83"/>
  <c r="AG316" i="83"/>
  <c r="AH316" i="83"/>
  <c r="AK124" i="83"/>
  <c r="AI124" i="83"/>
  <c r="AG124" i="83"/>
  <c r="AH124" i="83"/>
  <c r="AK97" i="83"/>
  <c r="AI97" i="83"/>
  <c r="AG97" i="83"/>
  <c r="AH97" i="83"/>
  <c r="AK73" i="83"/>
  <c r="AH73" i="83"/>
  <c r="AG73" i="83"/>
  <c r="AI73" i="83"/>
  <c r="AK211" i="83"/>
  <c r="AH211" i="83"/>
  <c r="AG211" i="83"/>
  <c r="AI211" i="83"/>
  <c r="AK149" i="83"/>
  <c r="AH149" i="83"/>
  <c r="AG149" i="83"/>
  <c r="AI149" i="83"/>
  <c r="AK319" i="83"/>
  <c r="AH319" i="83"/>
  <c r="AI319" i="83"/>
  <c r="AG319" i="83"/>
  <c r="AK148" i="83"/>
  <c r="AG148" i="83"/>
  <c r="AH148" i="83"/>
  <c r="AK288" i="83"/>
  <c r="AH288" i="83"/>
  <c r="AG288" i="83"/>
  <c r="AA92" i="83"/>
  <c r="AB92" i="83"/>
  <c r="AK184" i="83"/>
  <c r="AI184" i="83"/>
  <c r="AG184" i="83"/>
  <c r="AH184" i="83"/>
  <c r="AK260" i="83"/>
  <c r="AG260" i="83"/>
  <c r="AH260" i="83"/>
  <c r="AK294" i="83"/>
  <c r="AH294" i="83"/>
  <c r="AG294" i="83"/>
  <c r="AI294" i="83"/>
  <c r="AK263" i="83"/>
  <c r="AH263" i="83"/>
  <c r="AG263" i="83"/>
  <c r="AI263" i="83"/>
  <c r="AA176" i="83"/>
  <c r="AB176" i="83"/>
  <c r="AB64" i="83"/>
  <c r="AH278" i="83" l="1"/>
  <c r="Y112" i="83"/>
  <c r="S478" i="83"/>
  <c r="O43" i="83" s="1"/>
  <c r="L41" i="83"/>
  <c r="AO302" i="83"/>
  <c r="S226" i="83"/>
  <c r="O34" i="83" s="1"/>
  <c r="AP302" i="83"/>
  <c r="L43" i="83"/>
  <c r="AP272" i="83"/>
  <c r="AO107" i="83"/>
  <c r="AQ107" i="83"/>
  <c r="AK222" i="83"/>
  <c r="AO222" i="83" s="1"/>
  <c r="AP243" i="83"/>
  <c r="AP158" i="83"/>
  <c r="AO158" i="83"/>
  <c r="AP217" i="83"/>
  <c r="L33" i="83"/>
  <c r="M41" i="83"/>
  <c r="Q53" i="83"/>
  <c r="M420" i="83"/>
  <c r="K41" i="83" s="1"/>
  <c r="Z504" i="83"/>
  <c r="AG278" i="83"/>
  <c r="Y420" i="83"/>
  <c r="AA476" i="83"/>
  <c r="AA420" i="83"/>
  <c r="AA422" i="83" s="1"/>
  <c r="V41" i="83" s="1"/>
  <c r="R53" i="83"/>
  <c r="P53" i="83" s="1"/>
  <c r="M476" i="83"/>
  <c r="K43" i="83" s="1"/>
  <c r="AH72" i="83"/>
  <c r="AK278" i="83"/>
  <c r="AQ278" i="83" s="1"/>
  <c r="Z476" i="83"/>
  <c r="L42" i="83"/>
  <c r="Y504" i="83"/>
  <c r="Y476" i="83"/>
  <c r="Y448" i="83"/>
  <c r="Z420" i="83"/>
  <c r="S41" i="83" s="1"/>
  <c r="M224" i="83"/>
  <c r="K34" i="83" s="1"/>
  <c r="AG222" i="83"/>
  <c r="AH222" i="83"/>
  <c r="S44" i="83"/>
  <c r="T41" i="83"/>
  <c r="AK352" i="83"/>
  <c r="AH352" i="83"/>
  <c r="AG352" i="83"/>
  <c r="AI352" i="83"/>
  <c r="AI373" i="83"/>
  <c r="AK373" i="83"/>
  <c r="AG373" i="83"/>
  <c r="AH373" i="83"/>
  <c r="AH430" i="83"/>
  <c r="AI430" i="83"/>
  <c r="AG430" i="83"/>
  <c r="AK430" i="83"/>
  <c r="AK443" i="83"/>
  <c r="AH443" i="83"/>
  <c r="AG443" i="83"/>
  <c r="AI443" i="83"/>
  <c r="AK470" i="83"/>
  <c r="AI470" i="83"/>
  <c r="AH470" i="83"/>
  <c r="AG470" i="83"/>
  <c r="AK502" i="83"/>
  <c r="AG502" i="83"/>
  <c r="AI502" i="83"/>
  <c r="AH502" i="83"/>
  <c r="AO433" i="83"/>
  <c r="AQ433" i="83"/>
  <c r="AP433" i="83"/>
  <c r="AH419" i="83"/>
  <c r="AK419" i="83"/>
  <c r="AG419" i="83"/>
  <c r="AI419" i="83"/>
  <c r="AG384" i="83"/>
  <c r="AH384" i="83"/>
  <c r="AI384" i="83"/>
  <c r="AK384" i="83"/>
  <c r="AQ488" i="83"/>
  <c r="AP488" i="83"/>
  <c r="AO488" i="83"/>
  <c r="AI411" i="83"/>
  <c r="AH411" i="83"/>
  <c r="AK411" i="83"/>
  <c r="AG411" i="83"/>
  <c r="AP456" i="83"/>
  <c r="AO456" i="83"/>
  <c r="AO469" i="83"/>
  <c r="AQ469" i="83"/>
  <c r="AP469" i="83"/>
  <c r="AP400" i="83"/>
  <c r="AO400" i="83"/>
  <c r="AA392" i="83"/>
  <c r="AP375" i="83"/>
  <c r="AQ375" i="83"/>
  <c r="AO375" i="83"/>
  <c r="AH403" i="83"/>
  <c r="AI403" i="83"/>
  <c r="AK403" i="83"/>
  <c r="AG403" i="83"/>
  <c r="AG475" i="83"/>
  <c r="AI475" i="83"/>
  <c r="AH475" i="83"/>
  <c r="AK475" i="83"/>
  <c r="AO434" i="83"/>
  <c r="AQ434" i="83"/>
  <c r="AP434" i="83"/>
  <c r="AO496" i="83"/>
  <c r="AQ496" i="83"/>
  <c r="AP496" i="83"/>
  <c r="AH473" i="83"/>
  <c r="AI473" i="83"/>
  <c r="AK473" i="83"/>
  <c r="AG473" i="83"/>
  <c r="AK409" i="83"/>
  <c r="AG409" i="83"/>
  <c r="AI409" i="83"/>
  <c r="AH409" i="83"/>
  <c r="AK485" i="83"/>
  <c r="AG485" i="83"/>
  <c r="AH485" i="83"/>
  <c r="AI485" i="83"/>
  <c r="AK344" i="83"/>
  <c r="AG344" i="83"/>
  <c r="AH344" i="83"/>
  <c r="AK379" i="83"/>
  <c r="AG379" i="83"/>
  <c r="AI379" i="83"/>
  <c r="AH379" i="83"/>
  <c r="AI503" i="83"/>
  <c r="AH503" i="83"/>
  <c r="AK503" i="83"/>
  <c r="AG503" i="83"/>
  <c r="AK438" i="83"/>
  <c r="AG438" i="83"/>
  <c r="AI438" i="83"/>
  <c r="AH438" i="83"/>
  <c r="AH441" i="83"/>
  <c r="AI441" i="83"/>
  <c r="AK441" i="83"/>
  <c r="AG441" i="83"/>
  <c r="AG383" i="83"/>
  <c r="AI383" i="83"/>
  <c r="AH383" i="83"/>
  <c r="AK383" i="83"/>
  <c r="AQ104" i="83"/>
  <c r="AQ272" i="83"/>
  <c r="AI417" i="83"/>
  <c r="AK417" i="83"/>
  <c r="AG417" i="83"/>
  <c r="AH417" i="83"/>
  <c r="AP486" i="83"/>
  <c r="AQ486" i="83"/>
  <c r="AO486" i="83"/>
  <c r="AK489" i="83"/>
  <c r="AG489" i="83"/>
  <c r="AI489" i="83"/>
  <c r="AH489" i="83"/>
  <c r="AK457" i="83"/>
  <c r="AG457" i="83"/>
  <c r="AH457" i="83"/>
  <c r="AI457" i="83"/>
  <c r="AQ497" i="83"/>
  <c r="AP497" i="83"/>
  <c r="AO497" i="83"/>
  <c r="AA448" i="83"/>
  <c r="AK401" i="83"/>
  <c r="AG401" i="83"/>
  <c r="AH401" i="83"/>
  <c r="AI401" i="83"/>
  <c r="AG472" i="83"/>
  <c r="AH472" i="83"/>
  <c r="AI472" i="83"/>
  <c r="AK472" i="83"/>
  <c r="AH466" i="83"/>
  <c r="AK466" i="83"/>
  <c r="AG466" i="83"/>
  <c r="AI466" i="83"/>
  <c r="AH445" i="83"/>
  <c r="AI445" i="83"/>
  <c r="AK445" i="83"/>
  <c r="AG445" i="83"/>
  <c r="AQ377" i="83"/>
  <c r="AP377" i="83"/>
  <c r="AO377" i="83"/>
  <c r="S450" i="83"/>
  <c r="O42" i="83" s="1"/>
  <c r="M448" i="83"/>
  <c r="K42" i="83" s="1"/>
  <c r="M42" i="83"/>
  <c r="AK406" i="83"/>
  <c r="AG406" i="83"/>
  <c r="AH406" i="83"/>
  <c r="AI406" i="83"/>
  <c r="Y392" i="83"/>
  <c r="AK468" i="83"/>
  <c r="AG468" i="83"/>
  <c r="AH468" i="83"/>
  <c r="AI468" i="83"/>
  <c r="AK410" i="83"/>
  <c r="AH410" i="83"/>
  <c r="AG410" i="83"/>
  <c r="AI410" i="83"/>
  <c r="AI348" i="83"/>
  <c r="AK348" i="83"/>
  <c r="AG348" i="83"/>
  <c r="AH348" i="83"/>
  <c r="AK440" i="83"/>
  <c r="AG440" i="83"/>
  <c r="AH440" i="83"/>
  <c r="AI440" i="83"/>
  <c r="AK501" i="83"/>
  <c r="AG501" i="83"/>
  <c r="AH501" i="83"/>
  <c r="AI501" i="83"/>
  <c r="AQ354" i="83"/>
  <c r="AP354" i="83"/>
  <c r="AO354" i="83"/>
  <c r="AH359" i="83"/>
  <c r="AK359" i="83"/>
  <c r="AI359" i="83"/>
  <c r="AG359" i="83"/>
  <c r="AO407" i="83"/>
  <c r="AP407" i="83"/>
  <c r="AQ407" i="83"/>
  <c r="AG347" i="83"/>
  <c r="AH347" i="83"/>
  <c r="AK347" i="83"/>
  <c r="AI347" i="83"/>
  <c r="AI429" i="83"/>
  <c r="AK429" i="83"/>
  <c r="AH429" i="83"/>
  <c r="AG429" i="83"/>
  <c r="AG387" i="83"/>
  <c r="AI387" i="83"/>
  <c r="AH387" i="83"/>
  <c r="AK387" i="83"/>
  <c r="AI491" i="83"/>
  <c r="AK491" i="83"/>
  <c r="AG491" i="83"/>
  <c r="AH491" i="83"/>
  <c r="AG345" i="83"/>
  <c r="AI345" i="83"/>
  <c r="AK345" i="83"/>
  <c r="AH345" i="83"/>
  <c r="AI381" i="83"/>
  <c r="AH381" i="83"/>
  <c r="AG381" i="83"/>
  <c r="AK381" i="83"/>
  <c r="AA504" i="83"/>
  <c r="Y364" i="83"/>
  <c r="AI439" i="83"/>
  <c r="AG439" i="83"/>
  <c r="AK439" i="83"/>
  <c r="AH439" i="83"/>
  <c r="AQ435" i="83"/>
  <c r="AP435" i="83"/>
  <c r="AO435" i="83"/>
  <c r="AI385" i="83"/>
  <c r="AH385" i="83"/>
  <c r="AG385" i="83"/>
  <c r="AK385" i="83"/>
  <c r="AG418" i="83"/>
  <c r="AI418" i="83"/>
  <c r="AH418" i="83"/>
  <c r="AK418" i="83"/>
  <c r="AP462" i="83"/>
  <c r="AQ462" i="83"/>
  <c r="AO462" i="83"/>
  <c r="AQ413" i="83"/>
  <c r="AP413" i="83"/>
  <c r="AO413" i="83"/>
  <c r="AG356" i="83"/>
  <c r="AK356" i="83"/>
  <c r="AI356" i="83"/>
  <c r="AH356" i="83"/>
  <c r="T43" i="83"/>
  <c r="U476" i="83"/>
  <c r="R43" i="83" s="1"/>
  <c r="AA478" i="83"/>
  <c r="V43" i="83" s="1"/>
  <c r="AP353" i="83"/>
  <c r="AO353" i="83"/>
  <c r="AQ353" i="83"/>
  <c r="AO380" i="83"/>
  <c r="AQ380" i="83"/>
  <c r="AP380" i="83"/>
  <c r="AK428" i="83"/>
  <c r="AG428" i="83"/>
  <c r="AH428" i="83"/>
  <c r="AK432" i="83"/>
  <c r="AG432" i="83"/>
  <c r="AI432" i="83"/>
  <c r="AH432" i="83"/>
  <c r="AQ458" i="83"/>
  <c r="AO458" i="83"/>
  <c r="AP458" i="83"/>
  <c r="AK500" i="83"/>
  <c r="AG500" i="83"/>
  <c r="AH500" i="83"/>
  <c r="AI500" i="83"/>
  <c r="AG376" i="83"/>
  <c r="AH376" i="83"/>
  <c r="AI376" i="83"/>
  <c r="AK376" i="83"/>
  <c r="AK471" i="83"/>
  <c r="AG471" i="83"/>
  <c r="AI471" i="83"/>
  <c r="AH471" i="83"/>
  <c r="AI404" i="83"/>
  <c r="AH404" i="83"/>
  <c r="AK404" i="83"/>
  <c r="AG404" i="83"/>
  <c r="AP498" i="83"/>
  <c r="AQ498" i="83"/>
  <c r="AO498" i="83"/>
  <c r="AG444" i="83"/>
  <c r="AH444" i="83"/>
  <c r="AI444" i="83"/>
  <c r="AK444" i="83"/>
  <c r="AI378" i="83"/>
  <c r="AK378" i="83"/>
  <c r="AG378" i="83"/>
  <c r="AH378" i="83"/>
  <c r="M39" i="83"/>
  <c r="S366" i="83"/>
  <c r="O39" i="83" s="1"/>
  <c r="M364" i="83"/>
  <c r="K39" i="83" s="1"/>
  <c r="AK408" i="83"/>
  <c r="AI408" i="83"/>
  <c r="AG408" i="83"/>
  <c r="AH408" i="83"/>
  <c r="AH499" i="83"/>
  <c r="AK499" i="83"/>
  <c r="AG499" i="83"/>
  <c r="AI499" i="83"/>
  <c r="AP487" i="83"/>
  <c r="AQ487" i="83"/>
  <c r="AO487" i="83"/>
  <c r="AG388" i="83"/>
  <c r="AI388" i="83"/>
  <c r="AK388" i="83"/>
  <c r="AH388" i="83"/>
  <c r="AH494" i="83"/>
  <c r="AK494" i="83"/>
  <c r="AI494" i="83"/>
  <c r="AG494" i="83"/>
  <c r="AH372" i="83"/>
  <c r="AK372" i="83"/>
  <c r="AG372" i="83"/>
  <c r="AI349" i="83"/>
  <c r="AK349" i="83"/>
  <c r="AH349" i="83"/>
  <c r="AG349" i="83"/>
  <c r="AI382" i="83"/>
  <c r="AH382" i="83"/>
  <c r="AG382" i="83"/>
  <c r="AK382" i="83"/>
  <c r="AH412" i="83"/>
  <c r="AI412" i="83"/>
  <c r="AK412" i="83"/>
  <c r="AG412" i="83"/>
  <c r="AI474" i="83"/>
  <c r="AH474" i="83"/>
  <c r="AK474" i="83"/>
  <c r="AG474" i="83"/>
  <c r="AG405" i="83"/>
  <c r="AI405" i="83"/>
  <c r="AH405" i="83"/>
  <c r="AK405" i="83"/>
  <c r="AK363" i="83"/>
  <c r="AH363" i="83"/>
  <c r="AG363" i="83"/>
  <c r="AI363" i="83"/>
  <c r="AI389" i="83"/>
  <c r="AH389" i="83"/>
  <c r="AK389" i="83"/>
  <c r="AG389" i="83"/>
  <c r="AP484" i="83"/>
  <c r="AO484" i="83"/>
  <c r="AH362" i="83"/>
  <c r="AK362" i="83"/>
  <c r="AG362" i="83"/>
  <c r="AI362" i="83"/>
  <c r="AK361" i="83"/>
  <c r="AH361" i="83"/>
  <c r="AG361" i="83"/>
  <c r="AI361" i="83"/>
  <c r="AK414" i="83"/>
  <c r="AI414" i="83"/>
  <c r="AH414" i="83"/>
  <c r="AG414" i="83"/>
  <c r="AK390" i="83"/>
  <c r="AI390" i="83"/>
  <c r="AH390" i="83"/>
  <c r="AG390" i="83"/>
  <c r="AO402" i="83"/>
  <c r="AP402" i="83"/>
  <c r="AQ402" i="83"/>
  <c r="AO461" i="83"/>
  <c r="AQ461" i="83"/>
  <c r="AP461" i="83"/>
  <c r="Z364" i="83"/>
  <c r="AG495" i="83"/>
  <c r="AI495" i="83"/>
  <c r="AH495" i="83"/>
  <c r="AK495" i="83"/>
  <c r="AI446" i="83"/>
  <c r="AK446" i="83"/>
  <c r="AH446" i="83"/>
  <c r="AG446" i="83"/>
  <c r="AK355" i="83"/>
  <c r="AG355" i="83"/>
  <c r="AI355" i="83"/>
  <c r="AH355" i="83"/>
  <c r="AK416" i="83"/>
  <c r="AG416" i="83"/>
  <c r="AH416" i="83"/>
  <c r="AI416" i="83"/>
  <c r="AI358" i="83"/>
  <c r="AH358" i="83"/>
  <c r="AK358" i="83"/>
  <c r="AG358" i="83"/>
  <c r="AK415" i="83"/>
  <c r="AG415" i="83"/>
  <c r="AH415" i="83"/>
  <c r="AI415" i="83"/>
  <c r="AP465" i="83"/>
  <c r="AO465" i="83"/>
  <c r="AQ465" i="83"/>
  <c r="M40" i="83"/>
  <c r="M392" i="83"/>
  <c r="K40" i="83" s="1"/>
  <c r="S394" i="83"/>
  <c r="O40" i="83" s="1"/>
  <c r="AG464" i="83"/>
  <c r="AK464" i="83"/>
  <c r="AI464" i="83"/>
  <c r="AH464" i="83"/>
  <c r="AQ217" i="83"/>
  <c r="AO374" i="83"/>
  <c r="AP374" i="83"/>
  <c r="AQ374" i="83"/>
  <c r="AH360" i="83"/>
  <c r="AG360" i="83"/>
  <c r="AI360" i="83"/>
  <c r="AK360" i="83"/>
  <c r="Z448" i="83"/>
  <c r="S42" i="83" s="1"/>
  <c r="AO442" i="83"/>
  <c r="AP442" i="83"/>
  <c r="AQ442" i="83"/>
  <c r="AG467" i="83"/>
  <c r="AI467" i="83"/>
  <c r="AH467" i="83"/>
  <c r="AK467" i="83"/>
  <c r="AH357" i="83"/>
  <c r="AK357" i="83"/>
  <c r="AI357" i="83"/>
  <c r="AG357" i="83"/>
  <c r="AI350" i="83"/>
  <c r="AK350" i="83"/>
  <c r="AG350" i="83"/>
  <c r="AH350" i="83"/>
  <c r="AG437" i="83"/>
  <c r="AI437" i="83"/>
  <c r="AH437" i="83"/>
  <c r="AK437" i="83"/>
  <c r="AO459" i="83"/>
  <c r="AP459" i="83"/>
  <c r="AQ459" i="83"/>
  <c r="AO351" i="83"/>
  <c r="AQ351" i="83"/>
  <c r="AP351" i="83"/>
  <c r="Z392" i="83"/>
  <c r="AI447" i="83"/>
  <c r="AG447" i="83"/>
  <c r="AK447" i="83"/>
  <c r="AH447" i="83"/>
  <c r="AP490" i="83"/>
  <c r="AQ490" i="83"/>
  <c r="AO490" i="83"/>
  <c r="AG463" i="83"/>
  <c r="AI463" i="83"/>
  <c r="AK463" i="83"/>
  <c r="AH463" i="83"/>
  <c r="L39" i="83"/>
  <c r="AH492" i="83"/>
  <c r="AI492" i="83"/>
  <c r="AK492" i="83"/>
  <c r="AG492" i="83"/>
  <c r="AO436" i="83"/>
  <c r="AQ436" i="83"/>
  <c r="AP436" i="83"/>
  <c r="AK493" i="83"/>
  <c r="AG493" i="83"/>
  <c r="AH493" i="83"/>
  <c r="AI493" i="83"/>
  <c r="AP386" i="83"/>
  <c r="AQ386" i="83"/>
  <c r="AO386" i="83"/>
  <c r="AI391" i="83"/>
  <c r="AK391" i="83"/>
  <c r="AH391" i="83"/>
  <c r="AG391" i="83"/>
  <c r="AG431" i="83"/>
  <c r="AH431" i="83"/>
  <c r="AK431" i="83"/>
  <c r="AI431" i="83"/>
  <c r="AA364" i="83"/>
  <c r="AO460" i="83"/>
  <c r="AQ460" i="83"/>
  <c r="AP460" i="83"/>
  <c r="AK346" i="83"/>
  <c r="AH346" i="83"/>
  <c r="AI346" i="83"/>
  <c r="AG346" i="83"/>
  <c r="AO105" i="83"/>
  <c r="L31" i="83"/>
  <c r="AQ243" i="83"/>
  <c r="AQ247" i="83"/>
  <c r="L30" i="83"/>
  <c r="L37" i="83"/>
  <c r="L35" i="83"/>
  <c r="L38" i="83"/>
  <c r="S198" i="83"/>
  <c r="O33" i="83" s="1"/>
  <c r="AP105" i="83"/>
  <c r="R54" i="83"/>
  <c r="P54" i="83" s="1"/>
  <c r="L36" i="83"/>
  <c r="Y280" i="83"/>
  <c r="Z224" i="83"/>
  <c r="S33" i="83"/>
  <c r="M196" i="83"/>
  <c r="K33" i="83" s="1"/>
  <c r="Q55" i="83"/>
  <c r="Q52" i="83"/>
  <c r="L32" i="83"/>
  <c r="M280" i="83"/>
  <c r="K36" i="83" s="1"/>
  <c r="M36" i="83"/>
  <c r="M168" i="83"/>
  <c r="K32" i="83" s="1"/>
  <c r="M32" i="83"/>
  <c r="L34" i="83"/>
  <c r="X84" i="83"/>
  <c r="Q29" i="83" s="1"/>
  <c r="O55" i="83"/>
  <c r="O56" i="83" s="1"/>
  <c r="Q54" i="83"/>
  <c r="R52" i="83"/>
  <c r="P52" i="83" s="1"/>
  <c r="M112" i="83"/>
  <c r="K30" i="83" s="1"/>
  <c r="M30" i="83"/>
  <c r="M140" i="83"/>
  <c r="K31" i="83" s="1"/>
  <c r="M31" i="83"/>
  <c r="M308" i="83"/>
  <c r="K37" i="83" s="1"/>
  <c r="M37" i="83"/>
  <c r="M336" i="83"/>
  <c r="K38" i="83" s="1"/>
  <c r="M38" i="83"/>
  <c r="Y140" i="83"/>
  <c r="AN456" i="83"/>
  <c r="AJ476" i="83"/>
  <c r="AJ420" i="83"/>
  <c r="AN400" i="83"/>
  <c r="AJ392" i="83"/>
  <c r="AN372" i="83"/>
  <c r="AN344" i="83"/>
  <c r="AJ364" i="83"/>
  <c r="AJ448" i="83"/>
  <c r="AN428" i="83"/>
  <c r="AJ504" i="83"/>
  <c r="AN484" i="83"/>
  <c r="Z140" i="83"/>
  <c r="Z308" i="83"/>
  <c r="AQ188" i="83"/>
  <c r="Z336" i="83"/>
  <c r="Z252" i="83"/>
  <c r="Y308" i="83"/>
  <c r="AO247" i="83"/>
  <c r="Y168" i="83"/>
  <c r="Y224" i="83"/>
  <c r="S310" i="83"/>
  <c r="O37" i="83" s="1"/>
  <c r="AP104" i="83"/>
  <c r="S282" i="83"/>
  <c r="O36" i="83" s="1"/>
  <c r="Z280" i="83"/>
  <c r="Y336" i="83"/>
  <c r="AK250" i="83"/>
  <c r="AI250" i="83"/>
  <c r="AG250" i="83"/>
  <c r="AH250" i="83"/>
  <c r="AK193" i="83"/>
  <c r="AI193" i="83"/>
  <c r="AG193" i="83"/>
  <c r="AG196" i="83" s="1"/>
  <c r="AH193" i="83"/>
  <c r="AH196" i="83" s="1"/>
  <c r="AK277" i="83"/>
  <c r="AH277" i="83"/>
  <c r="AG277" i="83"/>
  <c r="AI277" i="83"/>
  <c r="AK164" i="83"/>
  <c r="AH164" i="83"/>
  <c r="AG164" i="83"/>
  <c r="AI164" i="83"/>
  <c r="AK165" i="83"/>
  <c r="AG165" i="83"/>
  <c r="AI165" i="83"/>
  <c r="AH165" i="83"/>
  <c r="AK332" i="83"/>
  <c r="AG332" i="83"/>
  <c r="AI332" i="83"/>
  <c r="AH332" i="83"/>
  <c r="AK137" i="83"/>
  <c r="AI137" i="83"/>
  <c r="AH137" i="83"/>
  <c r="AH140" i="83" s="1"/>
  <c r="AG137" i="83"/>
  <c r="AG140" i="83" s="1"/>
  <c r="AK166" i="83"/>
  <c r="AG166" i="83"/>
  <c r="AI166" i="83"/>
  <c r="AH166" i="83"/>
  <c r="AK306" i="83"/>
  <c r="AH306" i="83"/>
  <c r="AG306" i="83"/>
  <c r="AI306" i="83"/>
  <c r="AP222" i="83"/>
  <c r="AQ222" i="83"/>
  <c r="AK221" i="83"/>
  <c r="AG221" i="83"/>
  <c r="AI221" i="83"/>
  <c r="AH221" i="83"/>
  <c r="AK220" i="83"/>
  <c r="AG220" i="83"/>
  <c r="AH220" i="83"/>
  <c r="AI220" i="83"/>
  <c r="AK305" i="83"/>
  <c r="AH305" i="83"/>
  <c r="AI305" i="83"/>
  <c r="AG305" i="83"/>
  <c r="AO188" i="83"/>
  <c r="AB80" i="83"/>
  <c r="AB84" i="83" s="1"/>
  <c r="AK276" i="83"/>
  <c r="AG276" i="83"/>
  <c r="AI276" i="83"/>
  <c r="AH276" i="83"/>
  <c r="AQ334" i="83"/>
  <c r="AP334" i="83"/>
  <c r="AO334" i="83"/>
  <c r="AP138" i="83"/>
  <c r="AQ138" i="83"/>
  <c r="AO138" i="83"/>
  <c r="AK333" i="83"/>
  <c r="AG333" i="83"/>
  <c r="AI333" i="83"/>
  <c r="AH333" i="83"/>
  <c r="AK248" i="83"/>
  <c r="AG248" i="83"/>
  <c r="AI248" i="83"/>
  <c r="AH248" i="83"/>
  <c r="AP278" i="83"/>
  <c r="AP249" i="83"/>
  <c r="AO249" i="83"/>
  <c r="AQ249" i="83"/>
  <c r="AP136" i="83"/>
  <c r="AQ136" i="83"/>
  <c r="AO136" i="83"/>
  <c r="AQ109" i="83"/>
  <c r="AO109" i="83"/>
  <c r="AP109" i="83"/>
  <c r="AQ108" i="83"/>
  <c r="AP108" i="83"/>
  <c r="AO108" i="83"/>
  <c r="AO304" i="83"/>
  <c r="AQ304" i="83"/>
  <c r="AP304" i="83"/>
  <c r="AK110" i="83"/>
  <c r="AG110" i="83"/>
  <c r="AG112" i="83" s="1"/>
  <c r="AI110" i="83"/>
  <c r="AH110" i="83"/>
  <c r="AQ194" i="83"/>
  <c r="AO194" i="83"/>
  <c r="AP194" i="83"/>
  <c r="AP192" i="83"/>
  <c r="AQ192" i="83"/>
  <c r="AO192" i="83"/>
  <c r="AP335" i="83"/>
  <c r="AO223" i="83"/>
  <c r="AQ223" i="83"/>
  <c r="AO167" i="83"/>
  <c r="AQ167" i="83"/>
  <c r="S170" i="83"/>
  <c r="O32" i="83" s="1"/>
  <c r="AI81" i="83"/>
  <c r="AH81" i="83"/>
  <c r="AP80" i="83"/>
  <c r="AP75" i="83"/>
  <c r="AO75" i="83"/>
  <c r="AQ81" i="83"/>
  <c r="AA80" i="83"/>
  <c r="R55" i="83" s="1"/>
  <c r="AK65" i="83"/>
  <c r="AQ65" i="83" s="1"/>
  <c r="AQ74" i="83"/>
  <c r="AP74" i="83"/>
  <c r="AH67" i="83"/>
  <c r="AG72" i="83"/>
  <c r="AK72" i="83"/>
  <c r="AQ72" i="83" s="1"/>
  <c r="AI70" i="83"/>
  <c r="AI67" i="83"/>
  <c r="AI69" i="83"/>
  <c r="S142" i="83"/>
  <c r="O31" i="83" s="1"/>
  <c r="X336" i="83"/>
  <c r="Q38" i="83" s="1"/>
  <c r="AA336" i="83"/>
  <c r="X308" i="83"/>
  <c r="Q37" i="83" s="1"/>
  <c r="AA308" i="83"/>
  <c r="X280" i="83"/>
  <c r="Q36" i="83" s="1"/>
  <c r="AA280" i="83"/>
  <c r="T36" i="83" s="1"/>
  <c r="Y252" i="83"/>
  <c r="J45" i="83"/>
  <c r="X252" i="83"/>
  <c r="Q35" i="83" s="1"/>
  <c r="AA252" i="83"/>
  <c r="T35" i="83" s="1"/>
  <c r="M252" i="83"/>
  <c r="K35" i="83" s="1"/>
  <c r="S254" i="83"/>
  <c r="O35" i="83" s="1"/>
  <c r="AA224" i="83"/>
  <c r="T34" i="83" s="1"/>
  <c r="X224" i="83"/>
  <c r="Q34" i="83" s="1"/>
  <c r="X196" i="83"/>
  <c r="Q33" i="83" s="1"/>
  <c r="AA196" i="83"/>
  <c r="Z168" i="83"/>
  <c r="X168" i="83"/>
  <c r="Q32" i="83" s="1"/>
  <c r="AA168" i="83"/>
  <c r="T32" i="83" s="1"/>
  <c r="X140" i="83"/>
  <c r="Q31" i="83" s="1"/>
  <c r="AA140" i="83"/>
  <c r="T31" i="83" s="1"/>
  <c r="Z112" i="83"/>
  <c r="S30" i="83" s="1"/>
  <c r="AA112" i="83"/>
  <c r="T30" i="83" s="1"/>
  <c r="X112" i="83"/>
  <c r="Q30" i="83" s="1"/>
  <c r="S114" i="83"/>
  <c r="O30" i="83" s="1"/>
  <c r="AQ134" i="83"/>
  <c r="AO135" i="83"/>
  <c r="AQ135" i="83"/>
  <c r="AO134" i="83"/>
  <c r="AH69" i="83"/>
  <c r="AG83" i="83"/>
  <c r="AH83" i="83"/>
  <c r="AI83" i="83"/>
  <c r="AP82" i="83"/>
  <c r="AO82" i="83"/>
  <c r="AQ82" i="83"/>
  <c r="AO81" i="83"/>
  <c r="AP81" i="83"/>
  <c r="AK70" i="83"/>
  <c r="AG67" i="83"/>
  <c r="AG65" i="83"/>
  <c r="AI65" i="83"/>
  <c r="AH70" i="83"/>
  <c r="AK69" i="83"/>
  <c r="AO69" i="83" s="1"/>
  <c r="AH76" i="83"/>
  <c r="AK76" i="83"/>
  <c r="AG76" i="83"/>
  <c r="AG79" i="83"/>
  <c r="AH79" i="83"/>
  <c r="AK79" i="83"/>
  <c r="AI79" i="83"/>
  <c r="AI76" i="83"/>
  <c r="AJ76" i="83"/>
  <c r="AN76" i="83" s="1"/>
  <c r="Y54" i="83" s="1"/>
  <c r="AO335" i="83"/>
  <c r="AO184" i="83"/>
  <c r="AP184" i="83"/>
  <c r="AQ184" i="83"/>
  <c r="AF260" i="83"/>
  <c r="AO93" i="83"/>
  <c r="AP93" i="83"/>
  <c r="AQ93" i="83"/>
  <c r="AP126" i="83"/>
  <c r="AQ126" i="83"/>
  <c r="AO126" i="83"/>
  <c r="AP294" i="83"/>
  <c r="AO294" i="83"/>
  <c r="AQ294" i="83"/>
  <c r="AO324" i="83"/>
  <c r="AQ324" i="83"/>
  <c r="AP324" i="83"/>
  <c r="AO260" i="83"/>
  <c r="AP260" i="83"/>
  <c r="AP148" i="83"/>
  <c r="AO148" i="83"/>
  <c r="AO319" i="83"/>
  <c r="AP319" i="83"/>
  <c r="AQ319" i="83"/>
  <c r="AO149" i="83"/>
  <c r="AQ149" i="83"/>
  <c r="AP149" i="83"/>
  <c r="AQ211" i="83"/>
  <c r="AP211" i="83"/>
  <c r="AO211" i="83"/>
  <c r="AQ73" i="83"/>
  <c r="AP73" i="83"/>
  <c r="AO73" i="83"/>
  <c r="AO97" i="83"/>
  <c r="AP97" i="83"/>
  <c r="AQ97" i="83"/>
  <c r="AP124" i="83"/>
  <c r="AO124" i="83"/>
  <c r="AQ124" i="83"/>
  <c r="AO96" i="83"/>
  <c r="AP96" i="83"/>
  <c r="AQ96" i="83"/>
  <c r="AO210" i="83"/>
  <c r="AQ210" i="83"/>
  <c r="AP210" i="83"/>
  <c r="AF120" i="83"/>
  <c r="AO176" i="83"/>
  <c r="AP176" i="83"/>
  <c r="AP120" i="83"/>
  <c r="AO120" i="83"/>
  <c r="AP288" i="83"/>
  <c r="AO288" i="83"/>
  <c r="AO323" i="83"/>
  <c r="AQ323" i="83"/>
  <c r="AP323" i="83"/>
  <c r="AQ262" i="83"/>
  <c r="AO262" i="83"/>
  <c r="AP262" i="83"/>
  <c r="AP179" i="83"/>
  <c r="AQ179" i="83"/>
  <c r="AO179" i="83"/>
  <c r="AP261" i="83"/>
  <c r="AO261" i="83"/>
  <c r="AQ261" i="83"/>
  <c r="AQ206" i="83"/>
  <c r="AO206" i="83"/>
  <c r="AP206" i="83"/>
  <c r="AQ127" i="83"/>
  <c r="AP127" i="83"/>
  <c r="AO127" i="83"/>
  <c r="AQ209" i="83"/>
  <c r="AP209" i="83"/>
  <c r="AO209" i="83"/>
  <c r="AO185" i="83"/>
  <c r="AP185" i="83"/>
  <c r="AQ185" i="83"/>
  <c r="AO296" i="83"/>
  <c r="AQ296" i="83"/>
  <c r="AP296" i="83"/>
  <c r="AQ264" i="83"/>
  <c r="AP264" i="83"/>
  <c r="AO264" i="83"/>
  <c r="AQ128" i="83"/>
  <c r="AP128" i="83"/>
  <c r="AO128" i="83"/>
  <c r="AQ95" i="83"/>
  <c r="AO95" i="83"/>
  <c r="AP95" i="83"/>
  <c r="AO151" i="83"/>
  <c r="AQ151" i="83"/>
  <c r="AP151" i="83"/>
  <c r="AP297" i="83"/>
  <c r="AQ297" i="83"/>
  <c r="AO297" i="83"/>
  <c r="AP238" i="83"/>
  <c r="AO238" i="83"/>
  <c r="AQ238" i="83"/>
  <c r="AP241" i="83"/>
  <c r="AQ241" i="83"/>
  <c r="AO241" i="83"/>
  <c r="AQ177" i="83"/>
  <c r="AO177" i="83"/>
  <c r="AP177" i="83"/>
  <c r="AQ237" i="83"/>
  <c r="AO237" i="83"/>
  <c r="AP237" i="83"/>
  <c r="AP180" i="83"/>
  <c r="AQ180" i="83"/>
  <c r="AO180" i="83"/>
  <c r="AO234" i="83"/>
  <c r="AQ234" i="83"/>
  <c r="AP234" i="83"/>
  <c r="AO265" i="83"/>
  <c r="AQ265" i="83"/>
  <c r="AP265" i="83"/>
  <c r="AP66" i="83"/>
  <c r="AO66" i="83"/>
  <c r="AQ66" i="83"/>
  <c r="AO235" i="83"/>
  <c r="AQ235" i="83"/>
  <c r="AP235" i="83"/>
  <c r="AO325" i="83"/>
  <c r="AP325" i="83"/>
  <c r="AQ325" i="83"/>
  <c r="AQ183" i="83"/>
  <c r="AO183" i="83"/>
  <c r="AP183" i="83"/>
  <c r="AO213" i="83"/>
  <c r="AQ213" i="83"/>
  <c r="AP213" i="83"/>
  <c r="AQ233" i="83"/>
  <c r="AP233" i="83"/>
  <c r="AO233" i="83"/>
  <c r="AO155" i="83"/>
  <c r="AP155" i="83"/>
  <c r="AQ155" i="83"/>
  <c r="AQ150" i="83"/>
  <c r="AO150" i="83"/>
  <c r="AP150" i="83"/>
  <c r="AP320" i="83"/>
  <c r="AO320" i="83"/>
  <c r="AQ320" i="83"/>
  <c r="AP292" i="83"/>
  <c r="AO292" i="83"/>
  <c r="AQ292" i="83"/>
  <c r="AP181" i="83"/>
  <c r="AQ181" i="83"/>
  <c r="AO181" i="83"/>
  <c r="AF204" i="83"/>
  <c r="AP293" i="83"/>
  <c r="AO293" i="83"/>
  <c r="AQ293" i="83"/>
  <c r="AQ157" i="83"/>
  <c r="AO157" i="83"/>
  <c r="AP157" i="83"/>
  <c r="AF176" i="83"/>
  <c r="AF92" i="83"/>
  <c r="AF232" i="83"/>
  <c r="AP204" i="83"/>
  <c r="AO204" i="83"/>
  <c r="AO121" i="83"/>
  <c r="AP121" i="83"/>
  <c r="AQ121" i="83"/>
  <c r="AP232" i="83"/>
  <c r="AO232" i="83"/>
  <c r="AP269" i="83"/>
  <c r="AO269" i="83"/>
  <c r="AQ269" i="83"/>
  <c r="AQ154" i="83"/>
  <c r="AP154" i="83"/>
  <c r="AO154" i="83"/>
  <c r="AP268" i="83"/>
  <c r="AO268" i="83"/>
  <c r="AQ268" i="83"/>
  <c r="AP207" i="83"/>
  <c r="AO207" i="83"/>
  <c r="AQ207" i="83"/>
  <c r="AP291" i="83"/>
  <c r="AQ291" i="83"/>
  <c r="AO291" i="83"/>
  <c r="AP125" i="83"/>
  <c r="AO125" i="83"/>
  <c r="AQ125" i="83"/>
  <c r="AP295" i="83"/>
  <c r="AQ295" i="83"/>
  <c r="AO295" i="83"/>
  <c r="AQ212" i="83"/>
  <c r="AP212" i="83"/>
  <c r="AO212" i="83"/>
  <c r="AP318" i="83"/>
  <c r="AQ318" i="83"/>
  <c r="AO318" i="83"/>
  <c r="AP182" i="83"/>
  <c r="AQ182" i="83"/>
  <c r="AO182" i="83"/>
  <c r="AQ153" i="83"/>
  <c r="AP153" i="83"/>
  <c r="AO153" i="83"/>
  <c r="AO98" i="83"/>
  <c r="AQ98" i="83"/>
  <c r="AP98" i="83"/>
  <c r="AF148" i="83"/>
  <c r="AO267" i="83"/>
  <c r="AQ267" i="83"/>
  <c r="AP267" i="83"/>
  <c r="AQ240" i="83"/>
  <c r="AP240" i="83"/>
  <c r="AO240" i="83"/>
  <c r="AO290" i="83"/>
  <c r="AQ290" i="83"/>
  <c r="AP290" i="83"/>
  <c r="AQ129" i="83"/>
  <c r="AP129" i="83"/>
  <c r="AO129" i="83"/>
  <c r="AP101" i="83"/>
  <c r="AQ101" i="83"/>
  <c r="AO101" i="83"/>
  <c r="AF316" i="83"/>
  <c r="AO92" i="83"/>
  <c r="AP92" i="83"/>
  <c r="AO321" i="83"/>
  <c r="AP321" i="83"/>
  <c r="AQ321" i="83"/>
  <c r="AQ263" i="83"/>
  <c r="AP263" i="83"/>
  <c r="AO263" i="83"/>
  <c r="AP316" i="83"/>
  <c r="AO316" i="83"/>
  <c r="AP99" i="83"/>
  <c r="AQ99" i="83"/>
  <c r="AO99" i="83"/>
  <c r="AP68" i="83"/>
  <c r="AQ68" i="83"/>
  <c r="AO68" i="83"/>
  <c r="AQ178" i="83"/>
  <c r="AO178" i="83"/>
  <c r="AP178" i="83"/>
  <c r="AO317" i="83"/>
  <c r="AQ317" i="83"/>
  <c r="AP317" i="83"/>
  <c r="AO122" i="83"/>
  <c r="AQ122" i="83"/>
  <c r="AP122" i="83"/>
  <c r="AQ156" i="83"/>
  <c r="AO156" i="83"/>
  <c r="AP156" i="83"/>
  <c r="AP94" i="83"/>
  <c r="AQ94" i="83"/>
  <c r="AO94" i="83"/>
  <c r="AO322" i="83"/>
  <c r="AQ322" i="83"/>
  <c r="AP322" i="83"/>
  <c r="AP71" i="83"/>
  <c r="AQ71" i="83"/>
  <c r="AO71" i="83"/>
  <c r="AP123" i="83"/>
  <c r="AO123" i="83"/>
  <c r="AQ123" i="83"/>
  <c r="AO330" i="83"/>
  <c r="AP330" i="83"/>
  <c r="AQ330" i="83"/>
  <c r="AO327" i="83"/>
  <c r="AQ327" i="83"/>
  <c r="AP327" i="83"/>
  <c r="AQ100" i="83"/>
  <c r="AP100" i="83"/>
  <c r="AO100" i="83"/>
  <c r="AQ266" i="83"/>
  <c r="AO266" i="83"/>
  <c r="AP266" i="83"/>
  <c r="AP236" i="83"/>
  <c r="AQ236" i="83"/>
  <c r="AO236" i="83"/>
  <c r="AP152" i="83"/>
  <c r="AQ152" i="83"/>
  <c r="AO152" i="83"/>
  <c r="AF288" i="83"/>
  <c r="AO67" i="83"/>
  <c r="AQ67" i="83"/>
  <c r="AP67" i="83"/>
  <c r="AQ289" i="83"/>
  <c r="AP289" i="83"/>
  <c r="AO289" i="83"/>
  <c r="AQ205" i="83"/>
  <c r="AO205" i="83"/>
  <c r="AP205" i="83"/>
  <c r="AO208" i="83"/>
  <c r="AQ208" i="83"/>
  <c r="AP208" i="83"/>
  <c r="AO239" i="83"/>
  <c r="AP239" i="83"/>
  <c r="AQ239" i="83"/>
  <c r="AF64" i="83"/>
  <c r="AO278" i="83" l="1"/>
  <c r="AG280" i="83"/>
  <c r="AG308" i="83"/>
  <c r="S39" i="83"/>
  <c r="S43" i="83"/>
  <c r="S40" i="83"/>
  <c r="U420" i="83"/>
  <c r="R41" i="83" s="1"/>
  <c r="V53" i="83"/>
  <c r="AG476" i="83"/>
  <c r="AG504" i="83"/>
  <c r="AG420" i="83"/>
  <c r="W53" i="83"/>
  <c r="U53" i="83" s="1"/>
  <c r="AI476" i="83"/>
  <c r="AH420" i="83"/>
  <c r="Z41" i="83" s="1"/>
  <c r="AI392" i="83"/>
  <c r="AA40" i="83" s="1"/>
  <c r="AH476" i="83"/>
  <c r="Z43" i="83" s="1"/>
  <c r="AI420" i="83"/>
  <c r="AI448" i="83"/>
  <c r="AC448" i="83" s="1"/>
  <c r="Y42" i="83" s="1"/>
  <c r="AI364" i="83"/>
  <c r="AC364" i="83" s="1"/>
  <c r="Y39" i="83" s="1"/>
  <c r="AI504" i="83"/>
  <c r="AA44" i="83" s="1"/>
  <c r="AH504" i="83"/>
  <c r="AA41" i="83"/>
  <c r="AI422" i="83"/>
  <c r="AC41" i="83" s="1"/>
  <c r="AC420" i="83"/>
  <c r="Y41" i="83" s="1"/>
  <c r="AA39" i="83"/>
  <c r="AA43" i="83"/>
  <c r="AC476" i="83"/>
  <c r="Y43" i="83" s="1"/>
  <c r="AI478" i="83"/>
  <c r="AC43" i="83" s="1"/>
  <c r="AP346" i="83"/>
  <c r="AO346" i="83"/>
  <c r="AQ346" i="83"/>
  <c r="T39" i="83"/>
  <c r="U364" i="83"/>
  <c r="R39" i="83" s="1"/>
  <c r="AA366" i="83"/>
  <c r="V39" i="83" s="1"/>
  <c r="AO492" i="83"/>
  <c r="AP492" i="83"/>
  <c r="AQ492" i="83"/>
  <c r="AQ447" i="83"/>
  <c r="AP447" i="83"/>
  <c r="AO447" i="83"/>
  <c r="AQ446" i="83"/>
  <c r="AP446" i="83"/>
  <c r="AO446" i="83"/>
  <c r="AP390" i="83"/>
  <c r="AO390" i="83"/>
  <c r="AQ390" i="83"/>
  <c r="AO414" i="83"/>
  <c r="AP414" i="83"/>
  <c r="AQ414" i="83"/>
  <c r="AP361" i="83"/>
  <c r="AO361" i="83"/>
  <c r="AQ361" i="83"/>
  <c r="AP389" i="83"/>
  <c r="AO389" i="83"/>
  <c r="AQ389" i="83"/>
  <c r="AO474" i="83"/>
  <c r="AP474" i="83"/>
  <c r="AQ474" i="83"/>
  <c r="AO412" i="83"/>
  <c r="AQ412" i="83"/>
  <c r="AP412" i="83"/>
  <c r="AP372" i="83"/>
  <c r="AO372" i="83"/>
  <c r="AQ494" i="83"/>
  <c r="AO494" i="83"/>
  <c r="AP494" i="83"/>
  <c r="AQ388" i="83"/>
  <c r="AP388" i="83"/>
  <c r="AO388" i="83"/>
  <c r="AQ499" i="83"/>
  <c r="AO499" i="83"/>
  <c r="AP499" i="83"/>
  <c r="AP376" i="83"/>
  <c r="AQ376" i="83"/>
  <c r="AO376" i="83"/>
  <c r="AG448" i="83"/>
  <c r="AO418" i="83"/>
  <c r="AP418" i="83"/>
  <c r="AQ418" i="83"/>
  <c r="AO385" i="83"/>
  <c r="AQ385" i="83"/>
  <c r="AP385" i="83"/>
  <c r="AQ439" i="83"/>
  <c r="AP439" i="83"/>
  <c r="AO439" i="83"/>
  <c r="T44" i="83"/>
  <c r="U504" i="83"/>
  <c r="R44" i="83" s="1"/>
  <c r="AA506" i="83"/>
  <c r="V44" i="83" s="1"/>
  <c r="AQ401" i="83"/>
  <c r="AO401" i="83"/>
  <c r="AP401" i="83"/>
  <c r="AQ457" i="83"/>
  <c r="AP457" i="83"/>
  <c r="AO457" i="83"/>
  <c r="AP489" i="83"/>
  <c r="AQ489" i="83"/>
  <c r="AO489" i="83"/>
  <c r="AO441" i="83"/>
  <c r="AP441" i="83"/>
  <c r="AQ441" i="83"/>
  <c r="AP503" i="83"/>
  <c r="AQ503" i="83"/>
  <c r="AO503" i="83"/>
  <c r="AG364" i="83"/>
  <c r="T40" i="83"/>
  <c r="AA394" i="83"/>
  <c r="V40" i="83" s="1"/>
  <c r="U392" i="83"/>
  <c r="R40" i="83" s="1"/>
  <c r="AO373" i="83"/>
  <c r="AQ373" i="83"/>
  <c r="AP373" i="83"/>
  <c r="AO463" i="83"/>
  <c r="AP463" i="83"/>
  <c r="AQ463" i="83"/>
  <c r="AQ350" i="83"/>
  <c r="AO350" i="83"/>
  <c r="AP350" i="83"/>
  <c r="AQ357" i="83"/>
  <c r="AP357" i="83"/>
  <c r="AO357" i="83"/>
  <c r="AO415" i="83"/>
  <c r="AP415" i="83"/>
  <c r="AQ415" i="83"/>
  <c r="AO416" i="83"/>
  <c r="AQ416" i="83"/>
  <c r="AP416" i="83"/>
  <c r="AQ355" i="83"/>
  <c r="AP355" i="83"/>
  <c r="AO355" i="83"/>
  <c r="AP349" i="83"/>
  <c r="AQ349" i="83"/>
  <c r="AO349" i="83"/>
  <c r="AH392" i="83"/>
  <c r="AP408" i="83"/>
  <c r="AQ408" i="83"/>
  <c r="AO408" i="83"/>
  <c r="AQ444" i="83"/>
  <c r="AP444" i="83"/>
  <c r="AO444" i="83"/>
  <c r="AQ404" i="83"/>
  <c r="AO404" i="83"/>
  <c r="AP404" i="83"/>
  <c r="AO428" i="83"/>
  <c r="AP428" i="83"/>
  <c r="AO356" i="83"/>
  <c r="AQ356" i="83"/>
  <c r="AP356" i="83"/>
  <c r="AP381" i="83"/>
  <c r="AQ381" i="83"/>
  <c r="AO381" i="83"/>
  <c r="AQ387" i="83"/>
  <c r="AP387" i="83"/>
  <c r="AO387" i="83"/>
  <c r="AQ472" i="83"/>
  <c r="AP472" i="83"/>
  <c r="AO472" i="83"/>
  <c r="T42" i="83"/>
  <c r="U448" i="83"/>
  <c r="R42" i="83" s="1"/>
  <c r="AA450" i="83"/>
  <c r="V42" i="83" s="1"/>
  <c r="AP344" i="83"/>
  <c r="AO344" i="83"/>
  <c r="AO485" i="83"/>
  <c r="AP485" i="83"/>
  <c r="AQ485" i="83"/>
  <c r="AP409" i="83"/>
  <c r="AQ409" i="83"/>
  <c r="AO409" i="83"/>
  <c r="AQ475" i="83"/>
  <c r="AO475" i="83"/>
  <c r="AP475" i="83"/>
  <c r="AQ411" i="83"/>
  <c r="AO411" i="83"/>
  <c r="AP411" i="83"/>
  <c r="AP419" i="83"/>
  <c r="AQ419" i="83"/>
  <c r="AO419" i="83"/>
  <c r="AP502" i="83"/>
  <c r="AQ502" i="83"/>
  <c r="AO502" i="83"/>
  <c r="AP470" i="83"/>
  <c r="AQ470" i="83"/>
  <c r="AO470" i="83"/>
  <c r="AQ443" i="83"/>
  <c r="AP443" i="83"/>
  <c r="AO443" i="83"/>
  <c r="AQ352" i="83"/>
  <c r="AP352" i="83"/>
  <c r="AO352" i="83"/>
  <c r="Z31" i="83"/>
  <c r="S36" i="83"/>
  <c r="AP431" i="83"/>
  <c r="AO431" i="83"/>
  <c r="AQ431" i="83"/>
  <c r="AQ464" i="83"/>
  <c r="AO464" i="83"/>
  <c r="AP464" i="83"/>
  <c r="AQ495" i="83"/>
  <c r="AO495" i="83"/>
  <c r="AP495" i="83"/>
  <c r="AQ363" i="83"/>
  <c r="AP363" i="83"/>
  <c r="AO363" i="83"/>
  <c r="AQ432" i="83"/>
  <c r="AP432" i="83"/>
  <c r="AO432" i="83"/>
  <c r="AQ345" i="83"/>
  <c r="AO345" i="83"/>
  <c r="AP345" i="83"/>
  <c r="AP347" i="83"/>
  <c r="AQ347" i="83"/>
  <c r="AO347" i="83"/>
  <c r="AQ348" i="83"/>
  <c r="AO348" i="83"/>
  <c r="AP348" i="83"/>
  <c r="AO406" i="83"/>
  <c r="AP406" i="83"/>
  <c r="AQ406" i="83"/>
  <c r="AP445" i="83"/>
  <c r="AQ445" i="83"/>
  <c r="AO445" i="83"/>
  <c r="AP417" i="83"/>
  <c r="AO417" i="83"/>
  <c r="AQ417" i="83"/>
  <c r="AQ438" i="83"/>
  <c r="AP438" i="83"/>
  <c r="AO438" i="83"/>
  <c r="AP379" i="83"/>
  <c r="AQ379" i="83"/>
  <c r="AO379" i="83"/>
  <c r="AP403" i="83"/>
  <c r="AQ403" i="83"/>
  <c r="AO403" i="83"/>
  <c r="AP430" i="83"/>
  <c r="AO430" i="83"/>
  <c r="AQ430" i="83"/>
  <c r="AQ391" i="83"/>
  <c r="AP391" i="83"/>
  <c r="AO391" i="83"/>
  <c r="AO493" i="83"/>
  <c r="AQ493" i="83"/>
  <c r="AP493" i="83"/>
  <c r="AQ437" i="83"/>
  <c r="AP437" i="83"/>
  <c r="AO437" i="83"/>
  <c r="AP467" i="83"/>
  <c r="AQ467" i="83"/>
  <c r="AO467" i="83"/>
  <c r="AP360" i="83"/>
  <c r="AO360" i="83"/>
  <c r="AQ360" i="83"/>
  <c r="AP358" i="83"/>
  <c r="AO358" i="83"/>
  <c r="AQ358" i="83"/>
  <c r="AQ362" i="83"/>
  <c r="AP362" i="83"/>
  <c r="AO362" i="83"/>
  <c r="AP405" i="83"/>
  <c r="AQ405" i="83"/>
  <c r="AO405" i="83"/>
  <c r="AP382" i="83"/>
  <c r="AO382" i="83"/>
  <c r="AQ382" i="83"/>
  <c r="AG392" i="83"/>
  <c r="AP378" i="83"/>
  <c r="AQ378" i="83"/>
  <c r="AO378" i="83"/>
  <c r="AO471" i="83"/>
  <c r="AP471" i="83"/>
  <c r="AQ471" i="83"/>
  <c r="AO500" i="83"/>
  <c r="AQ500" i="83"/>
  <c r="AP500" i="83"/>
  <c r="AH448" i="83"/>
  <c r="AP491" i="83"/>
  <c r="AQ491" i="83"/>
  <c r="AO491" i="83"/>
  <c r="AO429" i="83"/>
  <c r="AP429" i="83"/>
  <c r="AQ429" i="83"/>
  <c r="AO359" i="83"/>
  <c r="AP359" i="83"/>
  <c r="AQ359" i="83"/>
  <c r="AQ501" i="83"/>
  <c r="AP501" i="83"/>
  <c r="AO501" i="83"/>
  <c r="AQ440" i="83"/>
  <c r="AP440" i="83"/>
  <c r="AO440" i="83"/>
  <c r="AQ410" i="83"/>
  <c r="AP410" i="83"/>
  <c r="AO410" i="83"/>
  <c r="AQ468" i="83"/>
  <c r="AP468" i="83"/>
  <c r="AO468" i="83"/>
  <c r="AQ466" i="83"/>
  <c r="AO466" i="83"/>
  <c r="AP466" i="83"/>
  <c r="AP383" i="83"/>
  <c r="AO383" i="83"/>
  <c r="AQ383" i="83"/>
  <c r="AH364" i="83"/>
  <c r="AO473" i="83"/>
  <c r="AQ473" i="83"/>
  <c r="AP473" i="83"/>
  <c r="AP384" i="83"/>
  <c r="AO384" i="83"/>
  <c r="AQ384" i="83"/>
  <c r="S32" i="83"/>
  <c r="S31" i="83"/>
  <c r="S34" i="83"/>
  <c r="V52" i="83"/>
  <c r="Z33" i="83"/>
  <c r="W54" i="83"/>
  <c r="U54" i="83" s="1"/>
  <c r="V55" i="83"/>
  <c r="T51" i="83"/>
  <c r="AA338" i="83"/>
  <c r="V38" i="83" s="1"/>
  <c r="T38" i="83"/>
  <c r="S38" i="83"/>
  <c r="AA198" i="83"/>
  <c r="V33" i="83" s="1"/>
  <c r="T33" i="83"/>
  <c r="V54" i="83"/>
  <c r="AA310" i="83"/>
  <c r="V37" i="83" s="1"/>
  <c r="T37" i="83"/>
  <c r="AF80" i="83"/>
  <c r="T55" i="83" s="1"/>
  <c r="W52" i="83"/>
  <c r="U52" i="83" s="1"/>
  <c r="S37" i="83"/>
  <c r="S35" i="83"/>
  <c r="AN504" i="83"/>
  <c r="AE44" i="83" s="1"/>
  <c r="AQ484" i="83"/>
  <c r="AN392" i="83"/>
  <c r="AE40" i="83" s="1"/>
  <c r="AQ372" i="83"/>
  <c r="AN364" i="83"/>
  <c r="AE39" i="83" s="1"/>
  <c r="AQ344" i="83"/>
  <c r="AN476" i="83"/>
  <c r="AE43" i="83" s="1"/>
  <c r="AQ456" i="83"/>
  <c r="AN448" i="83"/>
  <c r="AE42" i="83" s="1"/>
  <c r="AQ428" i="83"/>
  <c r="AN420" i="83"/>
  <c r="AE41" i="83" s="1"/>
  <c r="AQ400" i="83"/>
  <c r="AH224" i="83"/>
  <c r="AG252" i="83"/>
  <c r="AH336" i="83"/>
  <c r="AA142" i="83"/>
  <c r="V31" i="83" s="1"/>
  <c r="AH168" i="83"/>
  <c r="AG336" i="83"/>
  <c r="AH280" i="83"/>
  <c r="Z36" i="83" s="1"/>
  <c r="AH308" i="83"/>
  <c r="Z37" i="83" s="1"/>
  <c r="AA282" i="83"/>
  <c r="V36" i="83" s="1"/>
  <c r="AA114" i="83"/>
  <c r="V30" i="83" s="1"/>
  <c r="AH252" i="83"/>
  <c r="AA254" i="83"/>
  <c r="V35" i="83" s="1"/>
  <c r="AQ248" i="83"/>
  <c r="AO248" i="83"/>
  <c r="AP248" i="83"/>
  <c r="AO166" i="83"/>
  <c r="AP166" i="83"/>
  <c r="AQ166" i="83"/>
  <c r="AO332" i="83"/>
  <c r="AP332" i="83"/>
  <c r="AQ332" i="83"/>
  <c r="AQ164" i="83"/>
  <c r="AP164" i="83"/>
  <c r="AO164" i="83"/>
  <c r="AQ193" i="83"/>
  <c r="AP193" i="83"/>
  <c r="AP196" i="83" s="1"/>
  <c r="AO193" i="83"/>
  <c r="AO196" i="83" s="1"/>
  <c r="AQ220" i="83"/>
  <c r="AP220" i="83"/>
  <c r="AO220" i="83"/>
  <c r="AO110" i="83"/>
  <c r="AO112" i="83" s="1"/>
  <c r="AP110" i="83"/>
  <c r="AQ110" i="83"/>
  <c r="AQ333" i="83"/>
  <c r="AO333" i="83"/>
  <c r="AO336" i="83" s="1"/>
  <c r="AP333" i="83"/>
  <c r="AP306" i="83"/>
  <c r="AO306" i="83"/>
  <c r="AQ306" i="83"/>
  <c r="AO137" i="83"/>
  <c r="AO140" i="83" s="1"/>
  <c r="AQ137" i="83"/>
  <c r="AP137" i="83"/>
  <c r="AP140" i="83" s="1"/>
  <c r="AP165" i="83"/>
  <c r="AQ165" i="83"/>
  <c r="AO165" i="83"/>
  <c r="AQ277" i="83"/>
  <c r="AP277" i="83"/>
  <c r="AO277" i="83"/>
  <c r="AP250" i="83"/>
  <c r="AO250" i="83"/>
  <c r="AQ250" i="83"/>
  <c r="AQ305" i="83"/>
  <c r="AP305" i="83"/>
  <c r="AP308" i="83" s="1"/>
  <c r="AO305" i="83"/>
  <c r="AO308" i="83" s="1"/>
  <c r="AQ221" i="83"/>
  <c r="AP221" i="83"/>
  <c r="AO221" i="83"/>
  <c r="AQ276" i="83"/>
  <c r="AO276" i="83"/>
  <c r="AP276" i="83"/>
  <c r="AA226" i="83"/>
  <c r="V34" i="83" s="1"/>
  <c r="AO65" i="83"/>
  <c r="AP65" i="83"/>
  <c r="AP72" i="83"/>
  <c r="AO70" i="83"/>
  <c r="AO72" i="83"/>
  <c r="U252" i="83"/>
  <c r="R35" i="83" s="1"/>
  <c r="U196" i="83"/>
  <c r="R33" i="83" s="1"/>
  <c r="AA170" i="83"/>
  <c r="V32" i="83" s="1"/>
  <c r="U336" i="83"/>
  <c r="R38" i="83" s="1"/>
  <c r="AB336" i="83"/>
  <c r="U308" i="83"/>
  <c r="R37" i="83" s="1"/>
  <c r="AB308" i="83"/>
  <c r="U280" i="83"/>
  <c r="R36" i="83" s="1"/>
  <c r="AB280" i="83"/>
  <c r="AB252" i="83"/>
  <c r="AG224" i="83"/>
  <c r="AB224" i="83"/>
  <c r="U224" i="83"/>
  <c r="R34" i="83" s="1"/>
  <c r="AB196" i="83"/>
  <c r="U168" i="83"/>
  <c r="R32" i="83" s="1"/>
  <c r="AB168" i="83"/>
  <c r="AG168" i="83"/>
  <c r="U140" i="83"/>
  <c r="R31" i="83" s="1"/>
  <c r="P55" i="83"/>
  <c r="AB140" i="83"/>
  <c r="U112" i="83"/>
  <c r="R30" i="83" s="1"/>
  <c r="AH112" i="83"/>
  <c r="Z30" i="83" s="1"/>
  <c r="AB112" i="83"/>
  <c r="AP70" i="83"/>
  <c r="AQ70" i="83"/>
  <c r="AQ83" i="83"/>
  <c r="AP83" i="83"/>
  <c r="AO83" i="83"/>
  <c r="AQ69" i="83"/>
  <c r="AP69" i="83"/>
  <c r="AO76" i="83"/>
  <c r="AP76" i="83"/>
  <c r="AO79" i="83"/>
  <c r="AP79" i="83"/>
  <c r="AQ79" i="83"/>
  <c r="AQ76" i="83"/>
  <c r="AI92" i="83"/>
  <c r="AJ92" i="83"/>
  <c r="AI316" i="83"/>
  <c r="AJ316" i="83"/>
  <c r="AJ148" i="83"/>
  <c r="AI148" i="83"/>
  <c r="AI176" i="83"/>
  <c r="AJ176" i="83"/>
  <c r="AI204" i="83"/>
  <c r="AJ204" i="83"/>
  <c r="AI260" i="83"/>
  <c r="AJ260" i="83"/>
  <c r="AI288" i="83"/>
  <c r="AJ288" i="83"/>
  <c r="AI232" i="83"/>
  <c r="AJ232" i="83"/>
  <c r="AI120" i="83"/>
  <c r="AJ120" i="83"/>
  <c r="AJ64" i="83"/>
  <c r="AI80" i="83" l="1"/>
  <c r="W55" i="83" s="1"/>
  <c r="AA42" i="83"/>
  <c r="AC392" i="83"/>
  <c r="Y40" i="83" s="1"/>
  <c r="AI450" i="83"/>
  <c r="AC42" i="83" s="1"/>
  <c r="Z44" i="83"/>
  <c r="AQ448" i="83"/>
  <c r="AH42" i="83" s="1"/>
  <c r="AQ364" i="83"/>
  <c r="AH39" i="83" s="1"/>
  <c r="AQ504" i="83"/>
  <c r="AH44" i="83" s="1"/>
  <c r="AC504" i="83"/>
  <c r="Y44" i="83" s="1"/>
  <c r="AP420" i="83"/>
  <c r="AB53" i="83"/>
  <c r="Z53" i="83" s="1"/>
  <c r="AO476" i="83"/>
  <c r="AA53" i="83"/>
  <c r="AP476" i="83"/>
  <c r="AI506" i="83"/>
  <c r="AC44" i="83" s="1"/>
  <c r="Z39" i="83"/>
  <c r="Z42" i="83"/>
  <c r="AO504" i="83"/>
  <c r="AI366" i="83"/>
  <c r="AC39" i="83" s="1"/>
  <c r="AO420" i="83"/>
  <c r="AI394" i="83"/>
  <c r="AC40" i="83" s="1"/>
  <c r="AQ420" i="83"/>
  <c r="AH41" i="83" s="1"/>
  <c r="AQ476" i="83"/>
  <c r="AH43" i="83" s="1"/>
  <c r="AQ392" i="83"/>
  <c r="AH40" i="83" s="1"/>
  <c r="AP504" i="83"/>
  <c r="AP392" i="83"/>
  <c r="AO364" i="83"/>
  <c r="Z40" i="83"/>
  <c r="AP364" i="83"/>
  <c r="AP448" i="83"/>
  <c r="AO448" i="83"/>
  <c r="AO392" i="83"/>
  <c r="AO252" i="83"/>
  <c r="AJ80" i="83"/>
  <c r="AN80" i="83" s="1"/>
  <c r="AQ80" i="83" s="1"/>
  <c r="AB55" i="83" s="1"/>
  <c r="AA52" i="83"/>
  <c r="AF84" i="83"/>
  <c r="X29" i="83" s="1"/>
  <c r="AA55" i="83"/>
  <c r="AA54" i="83"/>
  <c r="AG31" i="83"/>
  <c r="Z35" i="83"/>
  <c r="AG33" i="83"/>
  <c r="Z38" i="83"/>
  <c r="AG37" i="83"/>
  <c r="Z32" i="83"/>
  <c r="AB54" i="83"/>
  <c r="Z54" i="83" s="1"/>
  <c r="AB52" i="83"/>
  <c r="Z52" i="83" s="1"/>
  <c r="Z34" i="83"/>
  <c r="AQ366" i="83"/>
  <c r="AJ39" i="83" s="1"/>
  <c r="AP252" i="83"/>
  <c r="AG35" i="83" s="1"/>
  <c r="AO168" i="83"/>
  <c r="AP168" i="83"/>
  <c r="AP224" i="83"/>
  <c r="AO280" i="83"/>
  <c r="AP280" i="83"/>
  <c r="AP336" i="83"/>
  <c r="AG38" i="83" s="1"/>
  <c r="AF336" i="83"/>
  <c r="X38" i="83" s="1"/>
  <c r="AI336" i="83"/>
  <c r="AF308" i="83"/>
  <c r="X37" i="83" s="1"/>
  <c r="AI308" i="83"/>
  <c r="AF280" i="83"/>
  <c r="X36" i="83" s="1"/>
  <c r="AI280" i="83"/>
  <c r="Q45" i="83"/>
  <c r="AF252" i="83"/>
  <c r="X35" i="83" s="1"/>
  <c r="AI252" i="83"/>
  <c r="AA35" i="83" s="1"/>
  <c r="AO224" i="83"/>
  <c r="AF224" i="83"/>
  <c r="X34" i="83" s="1"/>
  <c r="AI224" i="83"/>
  <c r="AA34" i="83" s="1"/>
  <c r="AF196" i="83"/>
  <c r="X33" i="83" s="1"/>
  <c r="AI196" i="83"/>
  <c r="AF168" i="83"/>
  <c r="X32" i="83" s="1"/>
  <c r="AI168" i="83"/>
  <c r="AA32" i="83" s="1"/>
  <c r="AF140" i="83"/>
  <c r="X31" i="83" s="1"/>
  <c r="AI140" i="83"/>
  <c r="AA31" i="83" s="1"/>
  <c r="AF112" i="83"/>
  <c r="X30" i="83" s="1"/>
  <c r="T56" i="83"/>
  <c r="AP112" i="83"/>
  <c r="AG30" i="83" s="1"/>
  <c r="AI142" i="83"/>
  <c r="AC31" i="83" s="1"/>
  <c r="AN120" i="83"/>
  <c r="AN204" i="83"/>
  <c r="AN148" i="83"/>
  <c r="AN260" i="83"/>
  <c r="AN232" i="83"/>
  <c r="AN176" i="83"/>
  <c r="AN92" i="83"/>
  <c r="AN288" i="83"/>
  <c r="AN316" i="83"/>
  <c r="AN64" i="83"/>
  <c r="AK364" i="83" l="1"/>
  <c r="AF39" i="83" s="1"/>
  <c r="AQ450" i="83"/>
  <c r="AJ42" i="83" s="1"/>
  <c r="AK448" i="83"/>
  <c r="AF42" i="83" s="1"/>
  <c r="AK476" i="83"/>
  <c r="AF43" i="83" s="1"/>
  <c r="AK420" i="83"/>
  <c r="AF41" i="83" s="1"/>
  <c r="AG41" i="83"/>
  <c r="AG43" i="83"/>
  <c r="AQ478" i="83"/>
  <c r="AJ43" i="83" s="1"/>
  <c r="AQ394" i="83"/>
  <c r="AJ40" i="83" s="1"/>
  <c r="AQ506" i="83"/>
  <c r="AJ44" i="83" s="1"/>
  <c r="AK504" i="83"/>
  <c r="AF44" i="83" s="1"/>
  <c r="AK392" i="83"/>
  <c r="AF40" i="83" s="1"/>
  <c r="AG39" i="83"/>
  <c r="AQ422" i="83"/>
  <c r="AJ41" i="83" s="1"/>
  <c r="AG42" i="83"/>
  <c r="AG44" i="83"/>
  <c r="AG40" i="83"/>
  <c r="AJ84" i="83"/>
  <c r="Y55" i="83"/>
  <c r="AG36" i="83"/>
  <c r="AG32" i="83"/>
  <c r="AI198" i="83"/>
  <c r="AC33" i="83" s="1"/>
  <c r="AA33" i="83"/>
  <c r="AI282" i="83"/>
  <c r="AC36" i="83" s="1"/>
  <c r="AA36" i="83"/>
  <c r="AI338" i="83"/>
  <c r="AC38" i="83" s="1"/>
  <c r="AA38" i="83"/>
  <c r="AI310" i="83"/>
  <c r="AC37" i="83" s="1"/>
  <c r="AA37" i="83"/>
  <c r="AG34" i="83"/>
  <c r="AN84" i="83"/>
  <c r="AE29" i="83" s="1"/>
  <c r="Y51" i="83"/>
  <c r="AI254" i="83"/>
  <c r="AC35" i="83" s="1"/>
  <c r="AC336" i="83"/>
  <c r="Y38" i="83" s="1"/>
  <c r="AC252" i="83"/>
  <c r="Y35" i="83" s="1"/>
  <c r="AI226" i="83"/>
  <c r="AC34" i="83" s="1"/>
  <c r="AI170" i="83"/>
  <c r="AC32" i="83" s="1"/>
  <c r="AC196" i="83"/>
  <c r="Y33" i="83" s="1"/>
  <c r="AC168" i="83"/>
  <c r="Y32" i="83" s="1"/>
  <c r="AJ336" i="83"/>
  <c r="AC308" i="83"/>
  <c r="Y37" i="83" s="1"/>
  <c r="AJ308" i="83"/>
  <c r="AC280" i="83"/>
  <c r="Y36" i="83" s="1"/>
  <c r="AJ280" i="83"/>
  <c r="AJ252" i="83"/>
  <c r="AC224" i="83"/>
  <c r="Y34" i="83" s="1"/>
  <c r="AJ224" i="83"/>
  <c r="AJ196" i="83"/>
  <c r="AJ168" i="83"/>
  <c r="AC140" i="83"/>
  <c r="Y31" i="83" s="1"/>
  <c r="AJ140" i="83"/>
  <c r="AI112" i="83"/>
  <c r="AA30" i="83" s="1"/>
  <c r="U55" i="83"/>
  <c r="AJ112" i="83"/>
  <c r="AQ92" i="83"/>
  <c r="AQ176" i="83"/>
  <c r="AQ232" i="83"/>
  <c r="AQ148" i="83"/>
  <c r="AQ316" i="83"/>
  <c r="AQ204" i="83"/>
  <c r="AQ288" i="83"/>
  <c r="AQ260" i="83"/>
  <c r="AQ120" i="83"/>
  <c r="AN336" i="83" l="1"/>
  <c r="AE38" i="83" s="1"/>
  <c r="AQ336" i="83"/>
  <c r="AH38" i="83" s="1"/>
  <c r="AN308" i="83"/>
  <c r="AE37" i="83" s="1"/>
  <c r="AQ308" i="83"/>
  <c r="AH37" i="83" s="1"/>
  <c r="AN280" i="83"/>
  <c r="AE36" i="83" s="1"/>
  <c r="AQ280" i="83"/>
  <c r="AH36" i="83" s="1"/>
  <c r="X45" i="83"/>
  <c r="AN252" i="83"/>
  <c r="AE35" i="83" s="1"/>
  <c r="AQ252" i="83"/>
  <c r="AH35" i="83" s="1"/>
  <c r="AN224" i="83"/>
  <c r="AE34" i="83" s="1"/>
  <c r="AQ224" i="83"/>
  <c r="AN196" i="83"/>
  <c r="AE33" i="83" s="1"/>
  <c r="AQ196" i="83"/>
  <c r="AH33" i="83" s="1"/>
  <c r="AN168" i="83"/>
  <c r="AE32" i="83" s="1"/>
  <c r="AQ168" i="83"/>
  <c r="AN140" i="83"/>
  <c r="AE31" i="83" s="1"/>
  <c r="AQ140" i="83"/>
  <c r="AH31" i="83" s="1"/>
  <c r="AN112" i="83"/>
  <c r="AE30" i="83" s="1"/>
  <c r="Y56" i="83"/>
  <c r="AC112" i="83"/>
  <c r="Y30" i="83" s="1"/>
  <c r="AI114" i="83"/>
  <c r="AC30" i="83" s="1"/>
  <c r="AQ198" i="83" l="1"/>
  <c r="AJ33" i="83" s="1"/>
  <c r="AQ310" i="83"/>
  <c r="AJ37" i="83" s="1"/>
  <c r="AQ254" i="83"/>
  <c r="AJ35" i="83" s="1"/>
  <c r="AQ142" i="83"/>
  <c r="AJ31" i="83" s="1"/>
  <c r="AQ170" i="83"/>
  <c r="AJ32" i="83" s="1"/>
  <c r="AH32" i="83"/>
  <c r="AQ226" i="83"/>
  <c r="AJ34" i="83" s="1"/>
  <c r="AH34" i="83"/>
  <c r="AK336" i="83"/>
  <c r="AF38" i="83" s="1"/>
  <c r="AK252" i="83"/>
  <c r="AF35" i="83" s="1"/>
  <c r="AQ338" i="83"/>
  <c r="AJ38" i="83" s="1"/>
  <c r="AK280" i="83"/>
  <c r="AF36" i="83" s="1"/>
  <c r="AK196" i="83"/>
  <c r="AF33" i="83" s="1"/>
  <c r="AK308" i="83"/>
  <c r="AF37" i="83" s="1"/>
  <c r="AQ282" i="83"/>
  <c r="AJ36" i="83" s="1"/>
  <c r="AK224" i="83"/>
  <c r="AF34" i="83" s="1"/>
  <c r="AK168" i="83"/>
  <c r="AF32" i="83" s="1"/>
  <c r="AK140" i="83"/>
  <c r="AF31" i="83" s="1"/>
  <c r="Z55" i="83"/>
  <c r="AQ112" i="83"/>
  <c r="AH30" i="83" s="1"/>
  <c r="M64" i="83"/>
  <c r="I56" i="83" s="1"/>
  <c r="AE45" i="83" l="1"/>
  <c r="AK112" i="83"/>
  <c r="AF30" i="83" s="1"/>
  <c r="AQ114" i="83"/>
  <c r="AJ30" i="83" s="1"/>
  <c r="Q64" i="83"/>
  <c r="Q84" i="83" s="1"/>
  <c r="R64" i="83"/>
  <c r="S64" i="83"/>
  <c r="U64" i="83"/>
  <c r="N56" i="83" s="1"/>
  <c r="S84" i="83" l="1"/>
  <c r="M51" i="83"/>
  <c r="R84" i="83"/>
  <c r="L29" i="83" s="1"/>
  <c r="L45" i="83" s="1"/>
  <c r="L51" i="83"/>
  <c r="L56" i="83" s="1"/>
  <c r="Z64" i="83"/>
  <c r="AA64" i="83"/>
  <c r="Y64" i="83"/>
  <c r="Y84" i="83" s="1"/>
  <c r="AC64" i="83"/>
  <c r="S56" i="83" s="1"/>
  <c r="Z84" i="83" l="1"/>
  <c r="S29" i="83" s="1"/>
  <c r="S45" i="83" s="1"/>
  <c r="Q51" i="83"/>
  <c r="Q56" i="83" s="1"/>
  <c r="M84" i="83"/>
  <c r="K29" i="83" s="1"/>
  <c r="M29" i="83"/>
  <c r="M45" i="83" s="1"/>
  <c r="AA84" i="83"/>
  <c r="R51" i="83"/>
  <c r="AH64" i="83"/>
  <c r="AK64" i="83"/>
  <c r="X56" i="83" s="1"/>
  <c r="AG64" i="83"/>
  <c r="AG84" i="83" s="1"/>
  <c r="AI64" i="83"/>
  <c r="S86" i="83"/>
  <c r="K51" i="83"/>
  <c r="M56" i="83"/>
  <c r="K56" i="83" s="1"/>
  <c r="K45" i="83" l="1"/>
  <c r="O45" i="83"/>
  <c r="U84" i="83"/>
  <c r="R29" i="83" s="1"/>
  <c r="T29" i="83"/>
  <c r="T45" i="83" s="1"/>
  <c r="O29" i="83"/>
  <c r="AH84" i="83"/>
  <c r="Z29" i="83" s="1"/>
  <c r="Z45" i="83" s="1"/>
  <c r="V51" i="83"/>
  <c r="V56" i="83" s="1"/>
  <c r="AI84" i="83"/>
  <c r="W51" i="83"/>
  <c r="I45" i="83"/>
  <c r="AA86" i="83"/>
  <c r="AO64" i="83"/>
  <c r="AO84" i="83" s="1"/>
  <c r="AP64" i="83"/>
  <c r="AQ64" i="83"/>
  <c r="R56" i="83"/>
  <c r="P56" i="83" s="1"/>
  <c r="P51" i="83"/>
  <c r="R45" i="83" l="1"/>
  <c r="V45" i="83"/>
  <c r="AQ84" i="83"/>
  <c r="AB51" i="83"/>
  <c r="V29" i="83"/>
  <c r="AP84" i="83"/>
  <c r="AG29" i="83" s="1"/>
  <c r="AG45" i="83" s="1"/>
  <c r="AA51" i="83"/>
  <c r="AA56" i="83" s="1"/>
  <c r="AC84" i="83"/>
  <c r="Y29" i="83" s="1"/>
  <c r="AA29" i="83"/>
  <c r="AA45" i="83" s="1"/>
  <c r="P45" i="83"/>
  <c r="W56" i="83"/>
  <c r="U56" i="83" s="1"/>
  <c r="U51" i="83"/>
  <c r="AI86" i="83"/>
  <c r="Y45" i="83" l="1"/>
  <c r="AC45" i="83"/>
  <c r="AC29" i="83"/>
  <c r="AK84" i="83"/>
  <c r="AF29" i="83" s="1"/>
  <c r="AH29" i="83"/>
  <c r="AH45" i="83" s="1"/>
  <c r="W45" i="83"/>
  <c r="Z51" i="83"/>
  <c r="AB56" i="83"/>
  <c r="Z56" i="83" s="1"/>
  <c r="AQ86" i="83"/>
  <c r="AF45" i="83" l="1"/>
  <c r="AJ45" i="83"/>
  <c r="AJ29" i="83"/>
  <c r="AD45" i="83"/>
</calcChain>
</file>

<file path=xl/comments1.xml><?xml version="1.0" encoding="utf-8"?>
<comments xmlns="http://schemas.openxmlformats.org/spreadsheetml/2006/main">
  <authors>
    <author>Ayanda Sikhosana</author>
  </authors>
  <commentList>
    <comment ref="S17" authorId="0" shapeId="0">
      <text>
        <r>
          <rPr>
            <b/>
            <sz val="9"/>
            <color indexed="81"/>
            <rFont val="Tahoma"/>
            <family val="2"/>
          </rPr>
          <t>programme not found</t>
        </r>
      </text>
    </comment>
    <comment ref="S37" authorId="0" shapeId="0">
      <text>
        <r>
          <rPr>
            <b/>
            <sz val="9"/>
            <color indexed="81"/>
            <rFont val="Tahoma"/>
            <family val="2"/>
          </rPr>
          <t>only has 5 programmes in the ENE 15</t>
        </r>
      </text>
    </comment>
    <comment ref="S39" authorId="0" shapeId="0">
      <text>
        <r>
          <rPr>
            <b/>
            <sz val="9"/>
            <color indexed="81"/>
            <rFont val="Tahoma"/>
            <family val="2"/>
          </rPr>
          <t>2014 ENE programmes</t>
        </r>
      </text>
    </comment>
    <comment ref="S67" authorId="0" shapeId="0">
      <text>
        <r>
          <rPr>
            <b/>
            <sz val="9"/>
            <color indexed="81"/>
            <rFont val="Tahoma"/>
            <family val="2"/>
          </rPr>
          <t>Programmes inconsistent with ENE</t>
        </r>
      </text>
    </comment>
    <comment ref="S102" authorId="0" shapeId="0">
      <text>
        <r>
          <rPr>
            <b/>
            <sz val="9"/>
            <color indexed="81"/>
            <rFont val="Tahoma"/>
            <family val="2"/>
          </rPr>
          <t>programme name different to ENE</t>
        </r>
      </text>
    </comment>
    <comment ref="S116" authorId="0" shapeId="0">
      <text>
        <r>
          <rPr>
            <b/>
            <sz val="9"/>
            <color indexed="81"/>
            <rFont val="Tahoma"/>
            <family val="2"/>
          </rPr>
          <t>Merge with Justice</t>
        </r>
      </text>
    </comment>
    <comment ref="S132" authorId="0" shapeId="0">
      <text>
        <r>
          <rPr>
            <b/>
            <sz val="9"/>
            <color indexed="81"/>
            <rFont val="Tahoma"/>
            <family val="2"/>
          </rPr>
          <t>2013 ENE programme</t>
        </r>
      </text>
    </comment>
    <comment ref="S134" authorId="0" shapeId="0">
      <text>
        <r>
          <rPr>
            <b/>
            <sz val="9"/>
            <color indexed="81"/>
            <rFont val="Tahoma"/>
            <family val="2"/>
          </rPr>
          <t>2013 ENE programme</t>
        </r>
      </text>
    </comment>
    <comment ref="S139" authorId="0" shapeId="0">
      <text>
        <r>
          <rPr>
            <b/>
            <sz val="9"/>
            <color indexed="81"/>
            <rFont val="Tahoma"/>
            <family val="2"/>
          </rPr>
          <t>Programmes not found in ENE</t>
        </r>
      </text>
    </comment>
    <comment ref="S146" authorId="0" shapeId="0">
      <text>
        <r>
          <rPr>
            <b/>
            <sz val="9"/>
            <color indexed="81"/>
            <rFont val="Tahoma"/>
            <family val="2"/>
          </rPr>
          <t>Not found in ENE</t>
        </r>
      </text>
    </comment>
    <comment ref="S151" authorId="0" shapeId="0">
      <text>
        <r>
          <rPr>
            <b/>
            <sz val="9"/>
            <color indexed="81"/>
            <rFont val="Tahoma"/>
            <family val="2"/>
          </rPr>
          <t>programme not found in ENE15</t>
        </r>
      </text>
    </comment>
    <comment ref="S160" authorId="0" shapeId="0">
      <text>
        <r>
          <rPr>
            <b/>
            <sz val="9"/>
            <color indexed="81"/>
            <rFont val="Tahoma"/>
            <family val="2"/>
          </rPr>
          <t>Programmes not found</t>
        </r>
      </text>
    </comment>
    <comment ref="S163" authorId="0" shapeId="0">
      <text>
        <r>
          <rPr>
            <b/>
            <sz val="9"/>
            <color indexed="81"/>
            <rFont val="Tahoma"/>
            <family val="2"/>
          </rPr>
          <t>not found</t>
        </r>
      </text>
    </comment>
    <comment ref="S172" authorId="0" shapeId="0">
      <text>
        <r>
          <rPr>
            <b/>
            <sz val="9"/>
            <color indexed="81"/>
            <rFont val="Tahoma"/>
            <family val="2"/>
          </rPr>
          <t>not exact match</t>
        </r>
      </text>
    </comment>
    <comment ref="S178" authorId="0" shapeId="0">
      <text>
        <r>
          <rPr>
            <b/>
            <sz val="9"/>
            <color indexed="81"/>
            <rFont val="Tahoma"/>
            <family val="2"/>
          </rPr>
          <t>mapped to visible policing</t>
        </r>
      </text>
    </comment>
    <comment ref="S181" authorId="0" shapeId="0">
      <text>
        <r>
          <rPr>
            <b/>
            <sz val="9"/>
            <color indexed="81"/>
            <rFont val="Tahoma"/>
            <family val="2"/>
          </rPr>
          <t>no admin programme</t>
        </r>
      </text>
    </comment>
  </commentList>
</comments>
</file>

<file path=xl/comments2.xml><?xml version="1.0" encoding="utf-8"?>
<comments xmlns="http://schemas.openxmlformats.org/spreadsheetml/2006/main">
  <authors>
    <author>Ayanda Sikhosana</author>
  </authors>
  <commentList>
    <comment ref="D63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91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119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147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175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203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231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259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287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315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343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371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399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427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455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483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</commentList>
</comments>
</file>

<file path=xl/comments3.xml><?xml version="1.0" encoding="utf-8"?>
<comments xmlns="http://schemas.openxmlformats.org/spreadsheetml/2006/main">
  <authors>
    <author>Jeffery Smith</author>
  </authors>
  <commentList>
    <comment ref="A1" authorId="0" shapeId="0">
      <text>
        <r>
          <rPr>
            <sz val="9"/>
            <color indexed="81"/>
            <rFont val="Tahoma"/>
            <family val="2"/>
          </rPr>
          <t>Expenditure ceilings</t>
        </r>
      </text>
    </comment>
  </commentList>
</comments>
</file>

<file path=xl/sharedStrings.xml><?xml version="1.0" encoding="utf-8"?>
<sst xmlns="http://schemas.openxmlformats.org/spreadsheetml/2006/main" count="65943" uniqueCount="760">
  <si>
    <t>Total</t>
  </si>
  <si>
    <t>2016/17</t>
  </si>
  <si>
    <t>2017/18</t>
  </si>
  <si>
    <t>2018/19</t>
  </si>
  <si>
    <t>2019/20</t>
  </si>
  <si>
    <t>PAYMENT ITEM</t>
  </si>
  <si>
    <t>TABLE 3: COLA ESCALTION FACTORS (SMS)</t>
  </si>
  <si>
    <t>TABLE 2: COLA ESCALTION FACTORS (MMS)</t>
  </si>
  <si>
    <t>TABLE 4: PROGRESSION RATES</t>
  </si>
  <si>
    <t>TABLE 1: COLA ESCALTION FACTORS (Level 1 to 10)</t>
  </si>
  <si>
    <t>Programme</t>
  </si>
  <si>
    <t>Agriculture, Forestry and Fisheries</t>
  </si>
  <si>
    <t>Arts and Culture</t>
  </si>
  <si>
    <t>Basic Education</t>
  </si>
  <si>
    <t>South African Police Service</t>
  </si>
  <si>
    <t>Telecommunications and Postal Services</t>
  </si>
  <si>
    <t>Communications</t>
  </si>
  <si>
    <t>Cooperative Governance</t>
  </si>
  <si>
    <t>Correctional Services</t>
  </si>
  <si>
    <t>Economic Development</t>
  </si>
  <si>
    <t>Energy</t>
  </si>
  <si>
    <t>Environmental Affairs</t>
  </si>
  <si>
    <t>International Relations And Cooperation</t>
  </si>
  <si>
    <t>National Treasury</t>
  </si>
  <si>
    <t>Health</t>
  </si>
  <si>
    <t>Higher Education And Training</t>
  </si>
  <si>
    <t>Home Affairs</t>
  </si>
  <si>
    <t>Human Settlements</t>
  </si>
  <si>
    <t>Independent Police Investigative Directorate</t>
  </si>
  <si>
    <t>Justice and Constitutional Development</t>
  </si>
  <si>
    <t>Labour</t>
  </si>
  <si>
    <t>Rural Development and Land Reform</t>
  </si>
  <si>
    <t>Military Veterans</t>
  </si>
  <si>
    <t>Mineral Resources</t>
  </si>
  <si>
    <t>National Center for Public Service Innovation</t>
  </si>
  <si>
    <t>National Prosecuting Authority</t>
  </si>
  <si>
    <t>National School of Government</t>
  </si>
  <si>
    <t>Trade and Industry</t>
  </si>
  <si>
    <t>Women</t>
  </si>
  <si>
    <t>Planning, Monitoring and Evaluation.</t>
  </si>
  <si>
    <t>The Presidency</t>
  </si>
  <si>
    <t>Public Enterprises</t>
  </si>
  <si>
    <t>Public Service and Administration</t>
  </si>
  <si>
    <t>Public Service Commission</t>
  </si>
  <si>
    <t>Public Works</t>
  </si>
  <si>
    <t>Science And Technology</t>
  </si>
  <si>
    <t>Social Development</t>
  </si>
  <si>
    <t>Sport and Recreation South Africa</t>
  </si>
  <si>
    <t>Statistics South Africa</t>
  </si>
  <si>
    <t>Tourism</t>
  </si>
  <si>
    <t>Transport</t>
  </si>
  <si>
    <t>Water and Sanitation</t>
  </si>
  <si>
    <t>Department</t>
  </si>
  <si>
    <t>Unknown</t>
  </si>
  <si>
    <t>Vacant Funded Posts to be filled</t>
  </si>
  <si>
    <t>PROGRESSION ASSUMPTIONS</t>
  </si>
  <si>
    <t>COST OF LIVING ADJUSTMENT (COLA) ASSUMPTIONS</t>
  </si>
  <si>
    <t>Other</t>
  </si>
  <si>
    <t>Vacant Funded Posts to be filled and Headcount Reductions - PLEASE COMPLETE FOR EACH PROGRAMME</t>
  </si>
  <si>
    <t>Salary level</t>
  </si>
  <si>
    <t>Salary Level</t>
  </si>
  <si>
    <t>description</t>
  </si>
  <si>
    <t>program_desc</t>
  </si>
  <si>
    <t>itemdesc</t>
  </si>
  <si>
    <t>Distinct Count of persalno</t>
  </si>
  <si>
    <t>Agriculture, Forestry And Fisheries</t>
  </si>
  <si>
    <t>DAFF:ADMINISTRATION</t>
  </si>
  <si>
    <t>EMPL CONTR:BARGAIN COUNCIL(RES)</t>
  </si>
  <si>
    <t>EMPL CONTR:MEDICAL (RES)</t>
  </si>
  <si>
    <t>EMPL CONTR:PENSION (RES)</t>
  </si>
  <si>
    <t>S&amp;W: BASIC SALARY (RES)</t>
  </si>
  <si>
    <t>S&amp;W: CAPITAL REMUNERATION (RES)</t>
  </si>
  <si>
    <t>S&amp;W: NON PENSIONABLE ALL OTH(RES</t>
  </si>
  <si>
    <t>S&amp;W: SERVICE BONUS (RES)</t>
  </si>
  <si>
    <t>S&amp;W:COMPENS/CIRCUM OTHER (RES)</t>
  </si>
  <si>
    <t>S&amp;W:HOUSING ALLOWANCE (RES)</t>
  </si>
  <si>
    <t>S&amp;W:LEAVE DISCOUNTING (RES)</t>
  </si>
  <si>
    <t>S&amp;W:OVERTIME (RES)</t>
  </si>
  <si>
    <t>S&amp;W:PERFORMANCE BONUS (RES)</t>
  </si>
  <si>
    <t>S&amp;W:SERV BASED OTHER (RES)</t>
  </si>
  <si>
    <t>DAFF:AGRI PROD.HEALTH &amp; FOOD SAF</t>
  </si>
  <si>
    <t>DAFF:FISHERIES</t>
  </si>
  <si>
    <t>DAFF:FOOD SEC &amp; AGRARIAN REFORM</t>
  </si>
  <si>
    <t>DAFF:FORESTRY</t>
  </si>
  <si>
    <t>DAFF:TRADE PROMOTION &amp; MRKT ACC</t>
  </si>
  <si>
    <t>Arts And Culture</t>
  </si>
  <si>
    <t>DAC:ADMINISTRATION</t>
  </si>
  <si>
    <t>S&amp;W: PERIODIC PAYMENTS OTH (RES)</t>
  </si>
  <si>
    <t>S&amp;W:PERF AWARD OTHER (RES)</t>
  </si>
  <si>
    <t>DAC:ARTS AND CULTURE PROM &amp; DEV</t>
  </si>
  <si>
    <t>DAC:HERITAGE PROMOTION &amp;PRESERVA</t>
  </si>
  <si>
    <t>DAC:INSTITUTIONAL GOVERNANCE</t>
  </si>
  <si>
    <t>DEPARTMENT ECONOMICAL AFFAIRS</t>
  </si>
  <si>
    <t>EMPL CONTR:OFF UNIONS&amp;ASS(RES)</t>
  </si>
  <si>
    <t>Civilian Secretariat for Police</t>
  </si>
  <si>
    <t>ADMINSTRATION</t>
  </si>
  <si>
    <t>S&amp;W:LNRSP18.2/INTRN(RES)</t>
  </si>
  <si>
    <t>CIVILIAN OVERSIGHT MONITORING AND EVALUATIONS</t>
  </si>
  <si>
    <t>INTERSECTORAL COORDINATION AND STRATEGIC PARTNERSH</t>
  </si>
  <si>
    <t>LEGISLATION AND POLICY DEVELOPMENT</t>
  </si>
  <si>
    <t>DOC:ADMINISTRATION</t>
  </si>
  <si>
    <t>DOC:COMMU POLICY RESEARCH&amp;DEV</t>
  </si>
  <si>
    <t>DOC:ENTITY OVERSIGHT</t>
  </si>
  <si>
    <t>DOC:INDUSTRY AND CAPACITY DEV</t>
  </si>
  <si>
    <t>PROGRAM 1 ADMINISTRATION</t>
  </si>
  <si>
    <t>PROGRAM 2 GOV POLICY &amp; RESEARCH</t>
  </si>
  <si>
    <t>PROGRAM 3 GOVERNANCE&amp;INTERGOVERNANCE RELATIONS</t>
  </si>
  <si>
    <t>PROGRAM 4 NATIONAL DISASTER MANAGEMENT CENTRE</t>
  </si>
  <si>
    <t>PROGRAM 5 PROVINCIAL AND MUNICIPAL GOVERNMENT SYST</t>
  </si>
  <si>
    <t>PROGRAM 6 INFRASTRUCTURE AND ECONOMIC DEVELOPMENT</t>
  </si>
  <si>
    <t>DCS:ADMINISTRATION</t>
  </si>
  <si>
    <t>EMPL CONTR:UIF (RES)</t>
  </si>
  <si>
    <t>DCS:CARE</t>
  </si>
  <si>
    <t>DCS:INCARCERATION</t>
  </si>
  <si>
    <t>DCS:REHABILITATION</t>
  </si>
  <si>
    <t>DCS:SOCIAL REINTEGRATION</t>
  </si>
  <si>
    <t>PROG. 6 CORRECTIONS</t>
  </si>
  <si>
    <t>ADMINISTRATION</t>
  </si>
  <si>
    <t>ECONOMIC DEVELOPMENT AND DIALOGUE</t>
  </si>
  <si>
    <t>ECONOMIC PLANNING &amp; COORDINATION</t>
  </si>
  <si>
    <t>ECONOMIC POLICY DEVELOPMENT</t>
  </si>
  <si>
    <t>DOE:ADMINISTRATION</t>
  </si>
  <si>
    <t>DOE:CLEAN ENERGY</t>
  </si>
  <si>
    <t>DOE:ELECT&amp;ENER PROG &amp; PROJ MAN</t>
  </si>
  <si>
    <t>DOE:ENERGY POLICY AND PLANNING</t>
  </si>
  <si>
    <t>DOE:NUCLEAR ENERGY</t>
  </si>
  <si>
    <t>DOE:PETROLEUM&amp;PETROLEUM PROD REG</t>
  </si>
  <si>
    <t>PROG1/ADMIN</t>
  </si>
  <si>
    <t>PROG1: ADMINISTRATION</t>
  </si>
  <si>
    <t>PROG2/LACE</t>
  </si>
  <si>
    <t>PROG3/OC</t>
  </si>
  <si>
    <t>PROG4/CC&amp;AQ</t>
  </si>
  <si>
    <t>PROG5/B&amp;C</t>
  </si>
  <si>
    <t>PROG6/ENVPROG</t>
  </si>
  <si>
    <t>PROG7/CHEM&amp;WASTE MNG</t>
  </si>
  <si>
    <t>Government Communication And Information System</t>
  </si>
  <si>
    <t>DGC:ADMINISTRATION</t>
  </si>
  <si>
    <t>DGC:COMMUNICATION SERVICE AGENCY</t>
  </si>
  <si>
    <t>DGC:CONTENT PROCESSING&amp;DISSEMINA</t>
  </si>
  <si>
    <t>DGC:INTERGOV COORD&amp;STAKEHOLD MAN</t>
  </si>
  <si>
    <t>DOH:ADMINISTRATION</t>
  </si>
  <si>
    <t>DOH:HEALTH REGULATION&amp;COM PLAN</t>
  </si>
  <si>
    <t>DOH:HIV&amp;AIDS. TB. MAT&amp;CHILD HEAL</t>
  </si>
  <si>
    <t>DOH:HOSPITAL.TERTIARY SERVIC&amp;HRD</t>
  </si>
  <si>
    <t>DOH:NHI.HEALTH PLANING&amp;SYST ENAB</t>
  </si>
  <si>
    <t>DOH:PRIMARY HEALTH CARE SERVICES</t>
  </si>
  <si>
    <t>FALSE COMPONENTS</t>
  </si>
  <si>
    <t>EDUCATION</t>
  </si>
  <si>
    <t>GED:ADULT BASIC EDUCATION&amp;TRAIN</t>
  </si>
  <si>
    <t>GED:EDUC IN SPECIALISED SCHOOL</t>
  </si>
  <si>
    <t>GED:FURTHER EDUCATION &amp; TRAINING</t>
  </si>
  <si>
    <t>GED:PUBLIC ORDINARY SCHOOL EDUC</t>
  </si>
  <si>
    <t>PR1:ADMINISTRATION</t>
  </si>
  <si>
    <t>PR2:PUB ORDIN SCH EDU</t>
  </si>
  <si>
    <t>PR5:FURTHER EDUC &amp; TRAINING</t>
  </si>
  <si>
    <t>PR6:ADULT BASIC EDU &amp; TRAIN</t>
  </si>
  <si>
    <t>DHF:ADMINISTRATION</t>
  </si>
  <si>
    <t>DHF:CITIZEN AFFAIRS</t>
  </si>
  <si>
    <t>S&amp;W:FORGN ALL OFF:COL ALL</t>
  </si>
  <si>
    <t>DHF:IMMIGRATION AFFAIRS</t>
  </si>
  <si>
    <t>PROG 1: ADMINISTRATION</t>
  </si>
  <si>
    <t>PROG 2: HUMAN SETTLEMENTS POLICY STRATEGY AND PLAN</t>
  </si>
  <si>
    <t>PROG 3: PROGRAMME DELIVERY SUPPORT</t>
  </si>
  <si>
    <t>PROG 4: HOUSING DEVELOPMENT FINANCE</t>
  </si>
  <si>
    <t>DIC:ADMINISTRATION</t>
  </si>
  <si>
    <t>DIC:COMPL MONITORING &amp; STAKEH MAN</t>
  </si>
  <si>
    <t>DIC:INVESTIGATION AND INFOR MANAGEMENT</t>
  </si>
  <si>
    <t>DIC:LEGAL SERVICES</t>
  </si>
  <si>
    <t>DIR:ADMINISTRATION</t>
  </si>
  <si>
    <t>DIR:INTERNATIONAL COOPERATION</t>
  </si>
  <si>
    <t>DIR:INTERNATIONAL RELATIONS</t>
  </si>
  <si>
    <t>LEDGER ACCOUNT</t>
  </si>
  <si>
    <t>Justice And Constitutional Development</t>
  </si>
  <si>
    <t>DJC:ADMINISTRATION</t>
  </si>
  <si>
    <t>DJC:COURT SERVICES</t>
  </si>
  <si>
    <t>DJC:DIRECT CHARGES</t>
  </si>
  <si>
    <t>DJC:STATE LEGAL SERVICES</t>
  </si>
  <si>
    <t>DOL: ADMINISTRATION</t>
  </si>
  <si>
    <t>DOL: INSPECTION &amp; ENFORCEMENT SERV</t>
  </si>
  <si>
    <t>DOL: LABOUR POLICY &amp; INDRELATIONS</t>
  </si>
  <si>
    <t>DOL: PUBLIC EMPLOYMENT SERVICES</t>
  </si>
  <si>
    <t>PROGRAM 2: SERVICE DELIVERY</t>
  </si>
  <si>
    <t>EMPOWERMENT &amp; STAKEHOLDER MAN</t>
  </si>
  <si>
    <t>SOCIO-ECONOMIC SUPPORT</t>
  </si>
  <si>
    <t>DMR:ADMINISTRATION</t>
  </si>
  <si>
    <t>DMR:MINE HEALTH AND SAFETY</t>
  </si>
  <si>
    <t>DMR:MINERAL POLICY AND PROMOTION</t>
  </si>
  <si>
    <t>DMR:MINERAL REGULATION</t>
  </si>
  <si>
    <t>DMR:PROMOTION OF MINE SAFETY&amp;HEA</t>
  </si>
  <si>
    <t>CPS:ADMINISTRATION</t>
  </si>
  <si>
    <t>National Office of the Chief Justice</t>
  </si>
  <si>
    <t>OCJ:ADMINISTRATION</t>
  </si>
  <si>
    <t>OCJ:DIREC CHARGE AGAINST THE NRF</t>
  </si>
  <si>
    <t>OCJ:JUDICIAL EDUCATION&amp;RESEARCH</t>
  </si>
  <si>
    <t>OCJ:JUDICIAL SUP&amp;COURT ADMIN</t>
  </si>
  <si>
    <t>ADMINISTRATION OF LAW</t>
  </si>
  <si>
    <t>NATIONAL PROSECUTING AUTHORITY</t>
  </si>
  <si>
    <t>TEST</t>
  </si>
  <si>
    <t>National Small Business Development</t>
  </si>
  <si>
    <t>COOPERATIVE SUPPORT AND DEVELOPMENT</t>
  </si>
  <si>
    <t>ENTERPRISE DEVELOPMENT AND ENTREPRENEURSHIP</t>
  </si>
  <si>
    <t>PROG 1 ADMINISTRATION</t>
  </si>
  <si>
    <t>PROG 2 ECON POL TAX FIN REG AND RESEARCH</t>
  </si>
  <si>
    <t>PROG 3 PUBLIC FIN AND BUDGET MAN</t>
  </si>
  <si>
    <t>PROG 4 ASSET &amp; LIABILITY MAN</t>
  </si>
  <si>
    <t>PROG 5 FIN SYSTEMS AND ACCOUNTING</t>
  </si>
  <si>
    <t>PROG 6 INTER FIN RELATIONS</t>
  </si>
  <si>
    <t>PROG 8 TECH SUP AND DEV FIN</t>
  </si>
  <si>
    <t>DPM:NATIONAL PLANNING</t>
  </si>
  <si>
    <t>DPM:NYDA</t>
  </si>
  <si>
    <t>MONITORING AND EVALUATION SYSTEMS COORDINATION</t>
  </si>
  <si>
    <t>OUTCOMES MONITORING AND EVALUATION</t>
  </si>
  <si>
    <t>PUBLIC SECTOR OVERSIGHT</t>
  </si>
  <si>
    <t>DEP:ADMINISTRATION</t>
  </si>
  <si>
    <t>DEP:LEGAL AND GOVERNANCE</t>
  </si>
  <si>
    <t>DEP:PORTFOLIO MAN &amp; STRAT PARTN</t>
  </si>
  <si>
    <t>Public Service And Administration</t>
  </si>
  <si>
    <t>PROGRAMME 1: ADMINISTRATION</t>
  </si>
  <si>
    <t>PROGRAMME 2: LABOUR</t>
  </si>
  <si>
    <t>PROGRAMME 3: GOVERNANCE</t>
  </si>
  <si>
    <t>PROGRAMME 4: SERVICE DELIVERY</t>
  </si>
  <si>
    <t>PROGRAMME 5: POLICY</t>
  </si>
  <si>
    <t>PROGRAMME 6: OFFICE OF THE CHIEF GOVERN OFFICER</t>
  </si>
  <si>
    <t>PROGRAMME 7: RESEARCH AND ANALYSIS</t>
  </si>
  <si>
    <t>PROGRAM 1: ADMINISTRATION</t>
  </si>
  <si>
    <t>PROGRAM 2: FUNCTIONAL ASSISTANCE FOR CFA</t>
  </si>
  <si>
    <t>PROGRAM 3: AUXILIARY AND ASSOCIATED SERVICES</t>
  </si>
  <si>
    <t>DPW:INTERGOVERNMENTAL COORDINATN</t>
  </si>
  <si>
    <t>DPW:PRESTIGE POLICY</t>
  </si>
  <si>
    <t>PROGRAMME 1 DWP ADMINISTRATION</t>
  </si>
  <si>
    <t>PROGRAMME 2 DWP IMMOVABLE ASSET MANAGEMENT</t>
  </si>
  <si>
    <t>PROGRAMME 3 DWP EXPANDED PUBLIC WORKS PROGRAMME</t>
  </si>
  <si>
    <t>PROGRAMME 4 DWP PROP &amp; CONS INDUS POLICY REG</t>
  </si>
  <si>
    <t>Rural Development And Land Reform</t>
  </si>
  <si>
    <t>ADMINISTRATION.</t>
  </si>
  <si>
    <t>DRD:ADMINISTRATION</t>
  </si>
  <si>
    <t>DRD:LAND REFORM</t>
  </si>
  <si>
    <t>DRD:NAT GEOSPATIAL&amp;CADAS SERVICE</t>
  </si>
  <si>
    <t>DRD:RESTITUTION</t>
  </si>
  <si>
    <t>DRD:RURAL DEVELOPMENT</t>
  </si>
  <si>
    <t>RURAL ENTERPRISE AND INDUSTRIAL DEVELOPMENT</t>
  </si>
  <si>
    <t>SPATIAL PLANNING AND LAND USE MANAGEMENT</t>
  </si>
  <si>
    <t>HUMAN CAPITAL AND KNOWLEDGE SYSTEMS</t>
  </si>
  <si>
    <t>INTERNAT. COOP. &amp; RESOURCES</t>
  </si>
  <si>
    <t>RESEARCH DEVELOPMENT AND INNOVATION</t>
  </si>
  <si>
    <t>SOSIO-ECONOMIC PARTNERSHIPS</t>
  </si>
  <si>
    <t>DSD:ADMINISTRATION</t>
  </si>
  <si>
    <t>DSD:SOCIAL SECURITY POLICY&amp;ADM</t>
  </si>
  <si>
    <t>DSD:WEL SER POL DEV&amp;IMPL SUPPORT</t>
  </si>
  <si>
    <t>P1:ADMINISTRATION</t>
  </si>
  <si>
    <t>P3 SOCIAL SECURITY POLICY AND ADMINISTRATION</t>
  </si>
  <si>
    <t>P3:GRANT SYSTEMS AND SERVICE DELIVERY ASSURANCE</t>
  </si>
  <si>
    <t>P3:SOCIAL ASSISTANCEÄTRANSFER AND ADMINISTRATION</t>
  </si>
  <si>
    <t>P4:WELFARE SERVICES POLICY DEVELOPMENT</t>
  </si>
  <si>
    <t>WELFARE</t>
  </si>
  <si>
    <t>CRIME INTELLIGENCE</t>
  </si>
  <si>
    <t>CRIME PREVENTION</t>
  </si>
  <si>
    <t>DETECTIVE SERVICES</t>
  </si>
  <si>
    <t>PROTECTION SERVICES</t>
  </si>
  <si>
    <t>Sport And Recreation South Africa</t>
  </si>
  <si>
    <t>SPORT AND RECREATION</t>
  </si>
  <si>
    <t>SPORT SUPPORT SERVICES</t>
  </si>
  <si>
    <t>DSS:ADMINISTRATION</t>
  </si>
  <si>
    <t>DSS:ECONOMIC STATISTICS</t>
  </si>
  <si>
    <t>DSS:METHODOLOGY AND STANDARDS</t>
  </si>
  <si>
    <t>DSS:POPULATION&amp;SOCIAL STATISTIC</t>
  </si>
  <si>
    <t>DSS:STATISTICAL SUPPORT&amp;INFORMAT</t>
  </si>
  <si>
    <t>DSS:STATS COLLECTION &amp; OUTREACH</t>
  </si>
  <si>
    <t>DSS:SURVEY OPERATIONS</t>
  </si>
  <si>
    <t>RECOVERABLE EXPENDITURE</t>
  </si>
  <si>
    <t>DOC:ICT ENTERPRISE DEV&amp;SOE OVER</t>
  </si>
  <si>
    <t>DOC:ICT INFRASTRUCTURE SUPPORT</t>
  </si>
  <si>
    <t>DOC:ICT INTERNATIONAL AFFAIRS&amp;TR</t>
  </si>
  <si>
    <t>DOC:POLICY.RESEARCH&amp;CAPACITY DEV</t>
  </si>
  <si>
    <t>DTP:ADMINISTRATION</t>
  </si>
  <si>
    <t>DTP:ICT ENTRPS DEV&amp;SOE OVERSIGHT</t>
  </si>
  <si>
    <t>DTP:ICT INFRASTRUCTURE SUPPORT</t>
  </si>
  <si>
    <t>DTP:INTERNATIONAL AFFAIRS</t>
  </si>
  <si>
    <t>DTP:POLICY RESEARCH&amp;CAPACITY DEV</t>
  </si>
  <si>
    <t>DTP:EXECUTIVE SUPPORT</t>
  </si>
  <si>
    <t>DTT:ADMINISTRATION</t>
  </si>
  <si>
    <t>DTT:DOMESTIC TOURISM</t>
  </si>
  <si>
    <t>DTT:INTERNATIONAL TOURISM</t>
  </si>
  <si>
    <t>DTT:POLICY &amp; KNOWLEDGE SERVICES</t>
  </si>
  <si>
    <t>Trade And Industry</t>
  </si>
  <si>
    <t>DTI:ADMINISTRATION</t>
  </si>
  <si>
    <t>DTI:BROADENING PARTICIPATION</t>
  </si>
  <si>
    <t>DTI:CONSUMER&amp;CORPORATE REGULATIO</t>
  </si>
  <si>
    <t>DTI:INCENTIVE DEVELOPMENT &amp;ADMIN</t>
  </si>
  <si>
    <t>DTI:INDUSTRIAL DEVELOPMENT</t>
  </si>
  <si>
    <t>DTI:INTERNATIONAL TRADE AND ED</t>
  </si>
  <si>
    <t>DTI:TRADE&amp;INVESTMEN SOUTH AFRICA</t>
  </si>
  <si>
    <t>Traditional Affairs</t>
  </si>
  <si>
    <t>DTA:ADMINISTRATION</t>
  </si>
  <si>
    <t>DTA:INSTITUTIONAL SUPPORT &amp; CORD</t>
  </si>
  <si>
    <t>DTA:RESEARCH .POLICY&amp;LEGISTLATIO</t>
  </si>
  <si>
    <t>DTR: ADMINISTRATION</t>
  </si>
  <si>
    <t>DTR: CIVIL AVIATION</t>
  </si>
  <si>
    <t>DTR: INTEGRATED TRANSPORT PLANNING</t>
  </si>
  <si>
    <t>DTR: MARITIME TRANSPORT</t>
  </si>
  <si>
    <t>DTR: PUBLIC TRANSPORT</t>
  </si>
  <si>
    <t>DTR: RAIL TRANSPORT</t>
  </si>
  <si>
    <t>DTR: ROAD TRANSPORT</t>
  </si>
  <si>
    <t>DWA: WATER SECTOR REGULATION</t>
  </si>
  <si>
    <t>DWA:ADMINISTRATION</t>
  </si>
  <si>
    <t>DWA:WATER INFRASTRUCTURE MANGEME</t>
  </si>
  <si>
    <t>DWA:WATER SECTOR MANAGEMENT</t>
  </si>
  <si>
    <t>DWS: WATER SECTOR REGULATION</t>
  </si>
  <si>
    <t>DWS:ADMINISTRATION</t>
  </si>
  <si>
    <t>DWS:WATER &amp; SANITATION SERVICES</t>
  </si>
  <si>
    <t>DWS:WATER INFRASTRUCTURE DEV</t>
  </si>
  <si>
    <t>DWS:WATER PLANNING&amp;INFORMATI MAN</t>
  </si>
  <si>
    <t>DEPT OF WOMEN CHILDREN AND PEOPLE WITH DISABILITY</t>
  </si>
  <si>
    <t>DWO:ADMINISTRATION</t>
  </si>
  <si>
    <t>sallevn</t>
  </si>
  <si>
    <t>VoteNo</t>
  </si>
  <si>
    <t>DEPARTMENT MAP</t>
  </si>
  <si>
    <t>ProgNo</t>
  </si>
  <si>
    <t>Current Year</t>
  </si>
  <si>
    <t>Medium-term expenditure estimate</t>
  </si>
  <si>
    <t>Programmes</t>
  </si>
  <si>
    <t>Headcount</t>
  </si>
  <si>
    <t>Unit Cost</t>
  </si>
  <si>
    <t>Total Annual Cost</t>
  </si>
  <si>
    <t>Programme Number</t>
  </si>
  <si>
    <t>IYM Name</t>
  </si>
  <si>
    <t>FISHERIES</t>
  </si>
  <si>
    <t>FOOD SECURITY AND AGRARIAN REFORM</t>
  </si>
  <si>
    <t>FORESTRY</t>
  </si>
  <si>
    <t>TRADE PROMOTION AND MARKET ACCESS</t>
  </si>
  <si>
    <t>ARTS AND CULTURE PROMOTION AND DEVELOPMENT</t>
  </si>
  <si>
    <t>HERITAGE PROMOTION AND PRESERVATION</t>
  </si>
  <si>
    <t>INSTITUTIONAL GOVERNANCE</t>
  </si>
  <si>
    <t>CARE</t>
  </si>
  <si>
    <t>INCARCERATION</t>
  </si>
  <si>
    <t>REHABILITATION</t>
  </si>
  <si>
    <t>SOCIAL REINTEGRATION</t>
  </si>
  <si>
    <t>CLEAN ENERGY</t>
  </si>
  <si>
    <t>ELECTRIFICATION AND ENERGY PROGRAMME AND PROJECT MANAGEMENT</t>
  </si>
  <si>
    <t>ENERGY POLICY AND PLANNING</t>
  </si>
  <si>
    <t>NUCLEAR ENERGY</t>
  </si>
  <si>
    <t>PETROLEUM AND PETROLEUM PRODUCTS REGULATION</t>
  </si>
  <si>
    <t>COMMUNICATION SERVICE AGENCY</t>
  </si>
  <si>
    <t>CONTENT PROCESSING AND DISSEMINATION</t>
  </si>
  <si>
    <t>INTERGOVERNMENTAL COORDINATION AND STAKEHOLDER MANAGEMENT</t>
  </si>
  <si>
    <t>HEALTH REGULATION AND COMPLIANCE MANAGEMENT</t>
  </si>
  <si>
    <t>PRIMARY HEALTH CARE SERVICES</t>
  </si>
  <si>
    <t>CITIZEN AFFAIRS</t>
  </si>
  <si>
    <t>IMMIGRATION AFFAIRS</t>
  </si>
  <si>
    <t>LEGAL SERVICES</t>
  </si>
  <si>
    <t>INTERNATIONAL COOPERATION</t>
  </si>
  <si>
    <t>INTERNATIONAL RELATIONS</t>
  </si>
  <si>
    <t>COURT SERVICES</t>
  </si>
  <si>
    <t>DIRECT CHARGE AGAINST THE NATIONAL REVENUE FUND</t>
  </si>
  <si>
    <t>STATE LEGAL SERVICES</t>
  </si>
  <si>
    <t>PROGRAMME 3: EMPOWERMENT AND STAKEHOLDER MANAGAMENT</t>
  </si>
  <si>
    <t>PROGRAMME 2: SOCIO ECONOMIC SUPPORT</t>
  </si>
  <si>
    <t>MINERAL POLICY AND PROMOTION</t>
  </si>
  <si>
    <t>MINERAL REGULATION</t>
  </si>
  <si>
    <t>PROMOTION OF MINE SAFETY AND HEALTH</t>
  </si>
  <si>
    <t>LAND REFORM</t>
  </si>
  <si>
    <t>NATIONAL GEOMATICS MANAGEMENT SERVICES</t>
  </si>
  <si>
    <t>RESTITUTION</t>
  </si>
  <si>
    <t>RURAL DEVELOPMENT</t>
  </si>
  <si>
    <t>SOCIAL SECURITY POLICY AND ADMINISTRATION</t>
  </si>
  <si>
    <t>WELFARE SERVICES POLICY DEVELOPMENT AND IMPLEMENTATION SUPPORT</t>
  </si>
  <si>
    <t>ECONOMIC STATISTICS</t>
  </si>
  <si>
    <t>METHODOLOGY, STANDARDS AND RESEARCH</t>
  </si>
  <si>
    <t>POPULATION AND SOCIAL STATISTICS</t>
  </si>
  <si>
    <t>STATISTICAL SUPPORT AND INFORMATICS</t>
  </si>
  <si>
    <t>STATISTICAL COLLECTION AND OUTREACH</t>
  </si>
  <si>
    <t>SURVEY OPERATIONS</t>
  </si>
  <si>
    <t>ICT ENTERPRISE DEVELOPMENT AND SOE OVERSIGHT</t>
  </si>
  <si>
    <t>ICT INFRASTRUCTURE SUPPORT</t>
  </si>
  <si>
    <t>INTERNATIONAL AFFAIRS</t>
  </si>
  <si>
    <t>DOMESTIC TOURISM</t>
  </si>
  <si>
    <t>INTERNATIONAL TOURISM</t>
  </si>
  <si>
    <t>POLICY AND KNOWLEDGE SERVICES</t>
  </si>
  <si>
    <t>BROADENING PARTICIPATION</t>
  </si>
  <si>
    <t>CONSUMER AND CORPORATE REGULATION</t>
  </si>
  <si>
    <t>INCENTIVE DEVELOPMENT AND ADMINISTRATION</t>
  </si>
  <si>
    <t>INDUSTRIAL DEVELOPMENT</t>
  </si>
  <si>
    <t>INTERNATIONAL TRADE AND ECONOMIC DEVELOPMENT</t>
  </si>
  <si>
    <t>TRADE AND INVESTMENT SOUTH AFRICA</t>
  </si>
  <si>
    <t>WATER INFRASTRUCTURE MANAGEMENT</t>
  </si>
  <si>
    <t>PROGRAMME MAP</t>
  </si>
  <si>
    <t>SALARY BAND COSTS FROM DPSA</t>
  </si>
  <si>
    <t>Salary Band</t>
  </si>
  <si>
    <t>Basic Salary</t>
  </si>
  <si>
    <t>FCE</t>
  </si>
  <si>
    <t>Savings from reductions</t>
  </si>
  <si>
    <t>Head Count</t>
  </si>
  <si>
    <t>New Head Count</t>
  </si>
  <si>
    <t>Cost of Vacant Funded to be filled</t>
  </si>
  <si>
    <t>Projected Annual Cost</t>
  </si>
  <si>
    <t>Vote No.</t>
  </si>
  <si>
    <t>Programme No.</t>
  </si>
  <si>
    <t xml:space="preserve"> 2016/17 Revised baseline</t>
  </si>
  <si>
    <t xml:space="preserve"> 2017/18 Revised baseline</t>
  </si>
  <si>
    <t xml:space="preserve"> 2018/19 Revised baseline</t>
  </si>
  <si>
    <t>Administration</t>
  </si>
  <si>
    <t>Executive Support</t>
  </si>
  <si>
    <t>Direct charge against the National Revenue Fund</t>
  </si>
  <si>
    <t>Parliament</t>
  </si>
  <si>
    <t xml:space="preserve">Strategic Leadership and Governance </t>
  </si>
  <si>
    <t xml:space="preserve">Administration </t>
  </si>
  <si>
    <t>Core Business</t>
  </si>
  <si>
    <t xml:space="preserve">Support Services </t>
  </si>
  <si>
    <t xml:space="preserve">Associated Services </t>
  </si>
  <si>
    <t>Communications Policy, Research and Development</t>
  </si>
  <si>
    <t>Industry and Capacity Development</t>
  </si>
  <si>
    <t>Entity Oversight</t>
  </si>
  <si>
    <t>Cooperative Governance And Traditional Affairs</t>
  </si>
  <si>
    <t>Regional and Urban Development and Legislative Support</t>
  </si>
  <si>
    <t>Institutional Development</t>
  </si>
  <si>
    <t>National Disaster Management Centre</t>
  </si>
  <si>
    <t>Local Government Support and Intervention Management</t>
  </si>
  <si>
    <t>Community Work Programme</t>
  </si>
  <si>
    <t>Citizen Affairs</t>
  </si>
  <si>
    <t>Immigration Affairs</t>
  </si>
  <si>
    <t>International Relations and Cooperation</t>
  </si>
  <si>
    <t>International Relations</t>
  </si>
  <si>
    <t>International Cooperation</t>
  </si>
  <si>
    <t>Public Diplomacy and Protocol Services</t>
  </si>
  <si>
    <t>Economic Policy, Tax, Financial Regulation and Research</t>
  </si>
  <si>
    <t>Public Finance and Budget Management</t>
  </si>
  <si>
    <t>Asset and Liability Management</t>
  </si>
  <si>
    <t>Financial Accounting and Supply Chain Management Systems</t>
  </si>
  <si>
    <t>International Financial Relations</t>
  </si>
  <si>
    <t>Technical Support and Development Finance</t>
  </si>
  <si>
    <t>Planning, Monitoring and Evaluation</t>
  </si>
  <si>
    <t>Outcomes Monitoring and Evaluation</t>
  </si>
  <si>
    <t>Institutional Performance Monitoring and Evaluation</t>
  </si>
  <si>
    <t>National Planning</t>
  </si>
  <si>
    <t>National Youth Development</t>
  </si>
  <si>
    <t>Legal and Governance</t>
  </si>
  <si>
    <t>Portfolio Management and Strategic Partnerships</t>
  </si>
  <si>
    <t>Policy Development, Research and Analysis</t>
  </si>
  <si>
    <t>Labour Relations and Human Resource Management</t>
  </si>
  <si>
    <t>Government Chief Information Officer</t>
  </si>
  <si>
    <t>Service Delivery Support</t>
  </si>
  <si>
    <t>Governance of Public Administration</t>
  </si>
  <si>
    <t>Intergovernmental Coordination</t>
  </si>
  <si>
    <t>Expanded Public Works Programme</t>
  </si>
  <si>
    <t>Property and Construction Industry Policy and Research</t>
  </si>
  <si>
    <t>Prestige Policy</t>
  </si>
  <si>
    <t>Economic Statistics</t>
  </si>
  <si>
    <t>Population and Social Statistics</t>
  </si>
  <si>
    <t>Methodology, Standards and Research</t>
  </si>
  <si>
    <t>Statistical Support and Informatics</t>
  </si>
  <si>
    <t>Statistical Collection and Outreach</t>
  </si>
  <si>
    <t>Survey Operations</t>
  </si>
  <si>
    <t>Social Transformation and Economic Empowerment</t>
  </si>
  <si>
    <t>Policy, Stakeholder Coordination and Knowledge Management</t>
  </si>
  <si>
    <t>Curriculum Policy, Support and Monitoring</t>
  </si>
  <si>
    <t>Teachers, Education Human Resources and Institutional Development</t>
  </si>
  <si>
    <t>Planning, Information and Assessment</t>
  </si>
  <si>
    <t>Educational Enrichment Services</t>
  </si>
  <si>
    <t>Higher Education and Training</t>
  </si>
  <si>
    <t>Planning, Policy and Strategy</t>
  </si>
  <si>
    <t>University Education</t>
  </si>
  <si>
    <t>Technical and Vocational Education and Training</t>
  </si>
  <si>
    <t>Skills Development</t>
  </si>
  <si>
    <t>Community Education and Training</t>
  </si>
  <si>
    <t>National Health Insurance, Health Planning and Systems Enablement</t>
  </si>
  <si>
    <t>HIV and AIDS, Tuberculosis, and Maternal and Child Health</t>
  </si>
  <si>
    <t>Primary Health Care Services</t>
  </si>
  <si>
    <t>Hospitals, Tertiary Health Services and Human Resource Development</t>
  </si>
  <si>
    <t>Health Regulation and Compliance Management</t>
  </si>
  <si>
    <t>Social Security Policy and Administration</t>
  </si>
  <si>
    <t>Welfare Services Policy Development and Implementation Support</t>
  </si>
  <si>
    <t>Social Policy and Integrated Service Delivery</t>
  </si>
  <si>
    <t>Incarceration</t>
  </si>
  <si>
    <t>Rehabilitation</t>
  </si>
  <si>
    <t>Care</t>
  </si>
  <si>
    <t>Social Reintegration</t>
  </si>
  <si>
    <t>Defence And Military Veterans</t>
  </si>
  <si>
    <t>Force Employment</t>
  </si>
  <si>
    <t>Landward Defence</t>
  </si>
  <si>
    <t>Air Defence</t>
  </si>
  <si>
    <t>Maritime Defence</t>
  </si>
  <si>
    <t>Military Health Support</t>
  </si>
  <si>
    <t>Defence Intelligence</t>
  </si>
  <si>
    <t>General Support</t>
  </si>
  <si>
    <t>Investigation and Information Management</t>
  </si>
  <si>
    <t>Legal Services</t>
  </si>
  <si>
    <t>Compliance Monitoring and Stakeholder Management</t>
  </si>
  <si>
    <t>Court Services</t>
  </si>
  <si>
    <t>State Legal Services</t>
  </si>
  <si>
    <t>Office of the Chief Justice and Judicial Administration</t>
  </si>
  <si>
    <t>Judicial Support and Court Administration</t>
  </si>
  <si>
    <t>Judicial Education and Research</t>
  </si>
  <si>
    <t>Police</t>
  </si>
  <si>
    <t>Visible Policing</t>
  </si>
  <si>
    <t>Detective Services</t>
  </si>
  <si>
    <t>Crime Intelligence</t>
  </si>
  <si>
    <t>Protection and Security Services</t>
  </si>
  <si>
    <t>Agricultural Production, Health and Food Safety</t>
  </si>
  <si>
    <t>Food Security and Agrarian Reform</t>
  </si>
  <si>
    <t>Trade Promotion and Market Access</t>
  </si>
  <si>
    <t>Forestry and Natural Resources Management</t>
  </si>
  <si>
    <t>Fisheries</t>
  </si>
  <si>
    <t>Growth Path and Social Dialogue</t>
  </si>
  <si>
    <t>Investment, Competition and Trade</t>
  </si>
  <si>
    <t>Energy Policy and Planning</t>
  </si>
  <si>
    <t>Petroleum and Petroleum Products Regulation</t>
  </si>
  <si>
    <t>Electrification and Energy Programme and Project Management</t>
  </si>
  <si>
    <t>Nuclear Energy</t>
  </si>
  <si>
    <t>Clean Energy</t>
  </si>
  <si>
    <t>Legal, Authorisations and Compliance</t>
  </si>
  <si>
    <t>Oceans and Coasts</t>
  </si>
  <si>
    <t>Climate Change and Air Quality</t>
  </si>
  <si>
    <t>Biodiversity and Conservation</t>
  </si>
  <si>
    <t>Environmental Programmes</t>
  </si>
  <si>
    <t>Chemicals and Waste Management</t>
  </si>
  <si>
    <t>Inspection and Enforcement Services</t>
  </si>
  <si>
    <t>Public Employment Services</t>
  </si>
  <si>
    <t>Labour Policy and Industrial Relations</t>
  </si>
  <si>
    <t>Mine Health and Safety</t>
  </si>
  <si>
    <t>Mineral Regulation</t>
  </si>
  <si>
    <t>Mineral Policy and Promotion</t>
  </si>
  <si>
    <t>Science and Technology</t>
  </si>
  <si>
    <t>Technology Innovation</t>
  </si>
  <si>
    <t>International Cooperation and Resources</t>
  </si>
  <si>
    <t>Research, Development and Support</t>
  </si>
  <si>
    <t>Socio-Economic Innovation Partnerships</t>
  </si>
  <si>
    <t>Small Business Development</t>
  </si>
  <si>
    <t xml:space="preserve">Small Medium and Micro Enterprises and Cooperatives Policy and Research </t>
  </si>
  <si>
    <t>Small Medium and Micro Enterprises and Cooperatives Programme Design and Support</t>
  </si>
  <si>
    <t>International Affairs and Trade</t>
  </si>
  <si>
    <t>Policy, Research and Capacity Development</t>
  </si>
  <si>
    <t>ICT Enterprise Development and Oversight</t>
  </si>
  <si>
    <t>ICT Infrastructure Support</t>
  </si>
  <si>
    <t>Policy and Knowledge Services</t>
  </si>
  <si>
    <t>International Tourism</t>
  </si>
  <si>
    <t>Domestic Tourism</t>
  </si>
  <si>
    <t>International Trade and Economic Development</t>
  </si>
  <si>
    <t>Special Economic Zones and Economic Transformation</t>
  </si>
  <si>
    <t>Industrial Development</t>
  </si>
  <si>
    <t>Consumer and Corporate Regulation</t>
  </si>
  <si>
    <t>Incentive Development and Administration</t>
  </si>
  <si>
    <t>Trade Export South Africa</t>
  </si>
  <si>
    <t>Investment South Africa</t>
  </si>
  <si>
    <t>Integrated Transport Planning</t>
  </si>
  <si>
    <t>Rail Transport</t>
  </si>
  <si>
    <t>Road Transport</t>
  </si>
  <si>
    <t>Civil Aviation</t>
  </si>
  <si>
    <t>Maritime Transport</t>
  </si>
  <si>
    <t>Public Transport</t>
  </si>
  <si>
    <t>Water Planning and Information Management</t>
  </si>
  <si>
    <t>Water Infrastructure Development</t>
  </si>
  <si>
    <t>Water and Sanitation Services</t>
  </si>
  <si>
    <t>Water Sector Regulation</t>
  </si>
  <si>
    <t>Institutional Governance</t>
  </si>
  <si>
    <t>Arts and Culture Promotion and Development</t>
  </si>
  <si>
    <t>Heritage Promotion and Preservation</t>
  </si>
  <si>
    <t>Human Settlements Policy, Strategy and Planning</t>
  </si>
  <si>
    <t>Human Settlements Delivery Support</t>
  </si>
  <si>
    <t>Housing Development Finance</t>
  </si>
  <si>
    <t>National Geomatics Management Services</t>
  </si>
  <si>
    <t>Rural Development</t>
  </si>
  <si>
    <t>Restitution</t>
  </si>
  <si>
    <t>Land Reform</t>
  </si>
  <si>
    <t>Active Nation</t>
  </si>
  <si>
    <t>Winning Nation</t>
  </si>
  <si>
    <t>Sport Support</t>
  </si>
  <si>
    <t>Sport Infrastructure Support</t>
  </si>
  <si>
    <t>Civilian Secretariat</t>
  </si>
  <si>
    <t>Intersectoral Coordination and Strategic Partnerships</t>
  </si>
  <si>
    <t>Legislation and Policy Development</t>
  </si>
  <si>
    <t>Civilian Oversight, Monitoring and Evaluations</t>
  </si>
  <si>
    <t>Socio Economic Support</t>
  </si>
  <si>
    <t>Empowerment and Stakeholder Management</t>
  </si>
  <si>
    <t>Research, Policy and Legislation   </t>
  </si>
  <si>
    <t>Institutional Support and Coordination</t>
  </si>
  <si>
    <t>Leadership and Management Practices</t>
  </si>
  <si>
    <t>Monitoring and Evaluation</t>
  </si>
  <si>
    <t>Integrity and Anti-Corruption</t>
  </si>
  <si>
    <t>Government Communication and Information System</t>
  </si>
  <si>
    <t>Content Processing and Dissemination</t>
  </si>
  <si>
    <t>Intergovernmental Coordination and Stakeholder Management</t>
  </si>
  <si>
    <t>Centre for Public Service Innovation</t>
  </si>
  <si>
    <t>Public Sector Innovation</t>
  </si>
  <si>
    <t>Projected 2019/20 (using 18/19 * growth rate for specific department)</t>
  </si>
  <si>
    <t>MyDept</t>
  </si>
  <si>
    <t xml:space="preserve"> 2016_17</t>
  </si>
  <si>
    <t xml:space="preserve"> 2017_18</t>
  </si>
  <si>
    <t xml:space="preserve"> 2018_19</t>
  </si>
  <si>
    <t xml:space="preserve"> 2019_20</t>
  </si>
  <si>
    <t>GR</t>
  </si>
  <si>
    <t>ARTS AND CULTURE</t>
  </si>
  <si>
    <t>COOPERATIVE GOVERNANCE AND TRADITIONAL AFFAIRS</t>
  </si>
  <si>
    <t>ECONOMIC DEVELOPMENT</t>
  </si>
  <si>
    <t>HEALTH</t>
  </si>
  <si>
    <t>HUMAN SETTLEMENTS</t>
  </si>
  <si>
    <t>PUBLIC WORKS</t>
  </si>
  <si>
    <t>SOCIAL DEVELOPMENT</t>
  </si>
  <si>
    <t>TOURISM</t>
  </si>
  <si>
    <t>TRANSPORT</t>
  </si>
  <si>
    <t>Growth Rates - from current model in Donald's unit</t>
  </si>
  <si>
    <t>Under/(Over)</t>
  </si>
  <si>
    <t>ENE Ceiling</t>
  </si>
  <si>
    <t>2015/16</t>
  </si>
  <si>
    <t>amount</t>
  </si>
  <si>
    <t>Initial Head Count</t>
  </si>
  <si>
    <t>WEIGHTED AVERAGE COLA 2016/17</t>
  </si>
  <si>
    <t>WEIGHTED AVERAGE COLA 2017/18</t>
  </si>
  <si>
    <t>WEIGHTED AVERAGE COLA 2018/19</t>
  </si>
  <si>
    <t>WEIGHTED AVERAGE COLA 2019/20</t>
  </si>
  <si>
    <t>WEIGHTED AVERAGE PROGRESSION 2016/17</t>
  </si>
  <si>
    <t>HeadCounts</t>
  </si>
  <si>
    <t>15/16 Expenditure</t>
  </si>
  <si>
    <t>Strategies to reduce headcount:</t>
  </si>
  <si>
    <t>18-35 years</t>
  </si>
  <si>
    <t>36-49 years</t>
  </si>
  <si>
    <t>&gt;65 years</t>
  </si>
  <si>
    <t>Headcount reduction strategies</t>
  </si>
  <si>
    <t>Number</t>
  </si>
  <si>
    <t>1. Employee initiated severance package</t>
  </si>
  <si>
    <t>2. Early retirement</t>
  </si>
  <si>
    <t>&lt;10 years</t>
  </si>
  <si>
    <t>=&gt;10 &lt;20 years</t>
  </si>
  <si>
    <t>=&gt;20 &lt;30 years</t>
  </si>
  <si>
    <t>&gt;30 years</t>
  </si>
  <si>
    <t>3.Natural attrition</t>
  </si>
  <si>
    <t>4. Retirements</t>
  </si>
  <si>
    <t>5. Terminate contracts</t>
  </si>
  <si>
    <t>&lt; matric</t>
  </si>
  <si>
    <t>&lt;3 years post matric</t>
  </si>
  <si>
    <t>=&gt;3 &lt;6 years post matric</t>
  </si>
  <si>
    <t>&gt; 6 years post matric</t>
  </si>
  <si>
    <t>6. Redeployments</t>
  </si>
  <si>
    <t>Female</t>
  </si>
  <si>
    <t>Male</t>
  </si>
  <si>
    <t>Check</t>
  </si>
  <si>
    <t>African</t>
  </si>
  <si>
    <t>Coloured</t>
  </si>
  <si>
    <t>Indian</t>
  </si>
  <si>
    <t>White</t>
  </si>
  <si>
    <t>Funded Posts (%)</t>
  </si>
  <si>
    <t>Current VacancyRate (%)</t>
  </si>
  <si>
    <t>Previous Year</t>
  </si>
  <si>
    <t>Changes to Headcount</t>
  </si>
  <si>
    <t>Revised Headcount</t>
  </si>
  <si>
    <t>Changes to Annual Cost</t>
  </si>
  <si>
    <t>Salary Bands</t>
  </si>
  <si>
    <t>1 - 6</t>
  </si>
  <si>
    <t>7 - 10</t>
  </si>
  <si>
    <t>11 - 12</t>
  </si>
  <si>
    <t>13 - 16</t>
  </si>
  <si>
    <t>Salary band code</t>
  </si>
  <si>
    <t>Head Count (March 2016 Persal)</t>
  </si>
  <si>
    <t>Expenditure (2015/16 Persal)</t>
  </si>
  <si>
    <t>Unit Cost (2015/16 Persal)</t>
  </si>
  <si>
    <t>Departmental Personnel Profile</t>
  </si>
  <si>
    <t>Total programme reductions</t>
  </si>
  <si>
    <t>Progression rates</t>
  </si>
  <si>
    <t>EFFECTIVE PROGRESSION RATES</t>
  </si>
  <si>
    <t>50-54 years</t>
  </si>
  <si>
    <t>55-59 years</t>
  </si>
  <si>
    <t>60-65 years</t>
  </si>
  <si>
    <t>Age Unknown</t>
  </si>
  <si>
    <t>Qual Unknown</t>
  </si>
  <si>
    <t>Gender Unknown</t>
  </si>
  <si>
    <t>Race Unknown</t>
  </si>
  <si>
    <t>HeadCount</t>
  </si>
  <si>
    <t>Headcount Admin</t>
  </si>
  <si>
    <t>% Admin</t>
  </si>
  <si>
    <t>Proportion</t>
  </si>
  <si>
    <t>Age Profile</t>
  </si>
  <si>
    <t>Years of Service</t>
  </si>
  <si>
    <t>Qualification Profile</t>
  </si>
  <si>
    <t>Gender Profile</t>
  </si>
  <si>
    <t>Race Profile</t>
  </si>
  <si>
    <t>Admin vs Core</t>
  </si>
  <si>
    <t>Admin</t>
  </si>
  <si>
    <t>Core</t>
  </si>
  <si>
    <t>Vacant funded posts to be filled</t>
  </si>
  <si>
    <t>Headcount reductions to be made</t>
  </si>
  <si>
    <t>Strategies to reduce headcount</t>
  </si>
  <si>
    <t>- March 2016 headcount and 2015/16 expenditure data from PERSAL are used to generate an estimate of unit costs for 2015/16 per salary level per programme.</t>
  </si>
  <si>
    <t>- This estimate of unit costs is increased by escalation factors contained in the MTEF guidelines for each of the years beyond 2015/16.</t>
  </si>
  <si>
    <t>- To determine the projected annual cost from 2016/17 onwards, unit cost estimates are multiplied by the March 2016 headcount adjusted by vacant funded posts to be filled and headcount reductions in a given financial year.</t>
  </si>
  <si>
    <t>1) ASSUMPTIONS SHEET</t>
  </si>
  <si>
    <t>2) RESULTS SHEET</t>
  </si>
  <si>
    <r>
      <t xml:space="preserve">- These include warm bodies for which there are insufficient funds in the compensation baseline to sustain them going forward. </t>
    </r>
    <r>
      <rPr>
        <b/>
        <sz val="10"/>
        <color theme="1"/>
        <rFont val="Calibri"/>
        <family val="2"/>
        <scheme val="minor"/>
      </rPr>
      <t>Only positive numbers should be captured</t>
    </r>
    <r>
      <rPr>
        <sz val="10"/>
        <color theme="1"/>
        <rFont val="Calibri"/>
        <family val="2"/>
        <scheme val="minor"/>
      </rPr>
      <t xml:space="preserve"> in this column for each of the programmes per salary level.</t>
    </r>
  </si>
  <si>
    <r>
      <t xml:space="preserve">- Reductions should be made per salary level per programme in order to allow the department to </t>
    </r>
    <r>
      <rPr>
        <b/>
        <sz val="10"/>
        <color theme="1"/>
        <rFont val="Calibri"/>
        <family val="2"/>
        <scheme val="minor"/>
      </rPr>
      <t>remain within its overall compensation ceiling</t>
    </r>
    <r>
      <rPr>
        <sz val="10"/>
        <color theme="1"/>
        <rFont val="Calibri"/>
        <family val="2"/>
        <scheme val="minor"/>
      </rPr>
      <t>.</t>
    </r>
  </si>
  <si>
    <r>
      <t xml:space="preserve">- Given the headcount reductions indicated on each of the programme tables, departments should indicate the </t>
    </r>
    <r>
      <rPr>
        <b/>
        <sz val="10"/>
        <color theme="1"/>
        <rFont val="Calibri"/>
        <family val="2"/>
        <scheme val="minor"/>
      </rPr>
      <t>strategies that they plan to use in order to achieve the necessary headcount reductions</t>
    </r>
    <r>
      <rPr>
        <sz val="10"/>
        <color theme="1"/>
        <rFont val="Calibri"/>
        <family val="2"/>
        <scheme val="minor"/>
      </rPr>
      <t xml:space="preserve"> to remain within their overall compensation ceiling.</t>
    </r>
  </si>
  <si>
    <r>
      <t xml:space="preserve">- The total </t>
    </r>
    <r>
      <rPr>
        <b/>
        <sz val="10"/>
        <color theme="1"/>
        <rFont val="Calibri"/>
        <family val="2"/>
        <scheme val="minor"/>
      </rPr>
      <t>reductions captured</t>
    </r>
    <r>
      <rPr>
        <sz val="10"/>
        <color theme="1"/>
        <rFont val="Calibri"/>
        <family val="2"/>
        <scheme val="minor"/>
      </rPr>
      <t xml:space="preserve"> on this table should </t>
    </r>
    <r>
      <rPr>
        <b/>
        <sz val="10"/>
        <color theme="1"/>
        <rFont val="Calibri"/>
        <family val="2"/>
        <scheme val="minor"/>
      </rPr>
      <t>balance</t>
    </r>
    <r>
      <rPr>
        <sz val="10"/>
        <color theme="1"/>
        <rFont val="Calibri"/>
        <family val="2"/>
        <scheme val="minor"/>
      </rPr>
      <t xml:space="preserve"> with the total reductions captured on </t>
    </r>
    <r>
      <rPr>
        <b/>
        <sz val="10"/>
        <color theme="1"/>
        <rFont val="Calibri"/>
        <family val="2"/>
        <scheme val="minor"/>
      </rPr>
      <t>all the programme tables</t>
    </r>
    <r>
      <rPr>
        <sz val="10"/>
        <color theme="1"/>
        <rFont val="Calibri"/>
        <family val="2"/>
        <scheme val="minor"/>
      </rPr>
      <t>.</t>
    </r>
  </si>
  <si>
    <r>
      <t xml:space="preserve">- These include </t>
    </r>
    <r>
      <rPr>
        <b/>
        <sz val="10"/>
        <color theme="1"/>
        <rFont val="Calibri"/>
        <family val="2"/>
        <scheme val="minor"/>
      </rPr>
      <t>funded posts</t>
    </r>
    <r>
      <rPr>
        <sz val="10"/>
        <color theme="1"/>
        <rFont val="Calibri"/>
        <family val="2"/>
        <scheme val="minor"/>
      </rPr>
      <t xml:space="preserve"> which the department is planning to fill in the given financial year. </t>
    </r>
    <r>
      <rPr>
        <b/>
        <sz val="10"/>
        <color theme="1"/>
        <rFont val="Calibri"/>
        <family val="2"/>
        <scheme val="minor"/>
      </rPr>
      <t>Only positive numbers should be captured</t>
    </r>
    <r>
      <rPr>
        <sz val="10"/>
        <color theme="1"/>
        <rFont val="Calibri"/>
        <family val="2"/>
        <scheme val="minor"/>
      </rPr>
      <t xml:space="preserve"> in this column for each of the programmes per salary level.</t>
    </r>
  </si>
  <si>
    <t>- Provision (yellow cells) has been made for departments to adjust growth in their overtime and performance bonus payments downwards (if they wish to do so) as a mechanism to remain within their compensation ceiling. For example, (-50%) would halve payments made in preceeding financial year.</t>
  </si>
  <si>
    <t>Defence and Military Veterans</t>
  </si>
  <si>
    <r>
      <t xml:space="preserve">- </t>
    </r>
    <r>
      <rPr>
        <b/>
        <sz val="10"/>
        <color theme="1"/>
        <rFont val="Calibri"/>
        <family val="2"/>
        <scheme val="minor"/>
      </rPr>
      <t>Provision has been made for departments to adjust 2015/16 headcount and/or expenditure data if it is not a true reflection of data contained in their HR system</t>
    </r>
    <r>
      <rPr>
        <sz val="10"/>
        <color theme="1"/>
        <rFont val="Calibri"/>
        <family val="2"/>
        <scheme val="minor"/>
      </rPr>
      <t>.</t>
    </r>
  </si>
  <si>
    <t>Adjusted Expenditure (R thousand)</t>
  </si>
  <si>
    <t>Adjusted Head Count</t>
  </si>
  <si>
    <t>Adjusted Unit Cost</t>
  </si>
  <si>
    <t>Compensation Budget</t>
  </si>
  <si>
    <t>Head Count reductions to be made</t>
  </si>
  <si>
    <t>Metadata</t>
  </si>
  <si>
    <t>ContextData</t>
  </si>
  <si>
    <t>ProcessActivity</t>
  </si>
  <si>
    <t>Province</t>
  </si>
  <si>
    <t>National</t>
  </si>
  <si>
    <t>PublicEntity</t>
  </si>
  <si>
    <t>Fin Year</t>
  </si>
  <si>
    <t>Identifier</t>
  </si>
  <si>
    <t>ProgSectionCount</t>
  </si>
  <si>
    <t>SubprogSectionCount2</t>
  </si>
  <si>
    <t>SourceRef</t>
  </si>
  <si>
    <t>name</t>
  </si>
  <si>
    <t>email</t>
  </si>
  <si>
    <t>telephone</t>
  </si>
  <si>
    <t>mobile</t>
  </si>
  <si>
    <t>Platform</t>
  </si>
  <si>
    <t>file modified</t>
  </si>
  <si>
    <t>OS version</t>
  </si>
  <si>
    <t>Excel version</t>
  </si>
  <si>
    <t>SourceControl</t>
  </si>
  <si>
    <t>SourceIdentifier</t>
  </si>
  <si>
    <t>Filename</t>
  </si>
  <si>
    <t>FilePath</t>
  </si>
  <si>
    <t>template_versionDate</t>
  </si>
  <si>
    <t>LockDate1</t>
  </si>
  <si>
    <t>lockDate2</t>
  </si>
  <si>
    <t>LockStatus1</t>
  </si>
  <si>
    <t>1</t>
  </si>
  <si>
    <t>LockStatus2</t>
  </si>
  <si>
    <t>NAT_HRBP</t>
  </si>
  <si>
    <t>Headcount and expenditure adjustment for 2015/16</t>
  </si>
  <si>
    <t>- 'Other' below salary level 16 should be used to capture any employees who are not linked to salary levels 1 to 16.</t>
  </si>
  <si>
    <t>- The suggested strategies are voluntary and should not be forced upon employees. The information is required for exploratory and forecasting purposes.</t>
  </si>
  <si>
    <t>No. of posts on funded establishment</t>
  </si>
  <si>
    <t>No. of posts additional to the establishment</t>
  </si>
  <si>
    <t>2016/17 as at 30 Sept 2016</t>
  </si>
  <si>
    <t>VOTE NO</t>
  </si>
  <si>
    <t>DEPT</t>
  </si>
  <si>
    <t>International Transfers</t>
  </si>
  <si>
    <t>Civil and Military Pensions, Contributions to Funds and Other Benefits</t>
  </si>
  <si>
    <t>Revenue Administration</t>
  </si>
  <si>
    <t>Financial Intelligence and State Security</t>
  </si>
  <si>
    <t>Social Assistance</t>
  </si>
  <si>
    <t>Auxiliary and Associated Services</t>
  </si>
  <si>
    <t>Public Sector Organisational and Staff Development</t>
  </si>
  <si>
    <t>National Planning Coordination</t>
  </si>
  <si>
    <t>Sector Planning and Monitoring</t>
  </si>
  <si>
    <t>Institutional Performance Monitoring &amp; Capacity Development</t>
  </si>
  <si>
    <t>Frontline &amp; Citizen-based Service Delivery and Monitoring</t>
  </si>
  <si>
    <t>Evidence &amp; Knowledge Systems</t>
  </si>
  <si>
    <t>Superior Court Services</t>
  </si>
  <si>
    <t>Judicial Education and Support</t>
  </si>
  <si>
    <t>Tourism Policy and Planning</t>
  </si>
  <si>
    <t>Destination Development</t>
  </si>
  <si>
    <t>Enterprise and Visitor Support Services</t>
  </si>
  <si>
    <r>
      <t>- Escalation factors contained in the 2017 MTEF guidelines (updated with the latest inflation projections) have been used for each of the items of payments relating to employees on Salary Levels 1 to 10 (</t>
    </r>
    <r>
      <rPr>
        <b/>
        <sz val="10"/>
        <color theme="1"/>
        <rFont val="Calibri"/>
        <family val="2"/>
        <scheme val="minor"/>
      </rPr>
      <t>Table 1</t>
    </r>
    <r>
      <rPr>
        <sz val="10"/>
        <color theme="1"/>
        <rFont val="Calibri"/>
        <family val="2"/>
        <scheme val="minor"/>
      </rPr>
      <t>), MMS (</t>
    </r>
    <r>
      <rPr>
        <b/>
        <sz val="10"/>
        <color theme="1"/>
        <rFont val="Calibri"/>
        <family val="2"/>
        <scheme val="minor"/>
      </rPr>
      <t>Table 2</t>
    </r>
    <r>
      <rPr>
        <sz val="10"/>
        <color theme="1"/>
        <rFont val="Calibri"/>
        <family val="2"/>
        <scheme val="minor"/>
      </rPr>
      <t>) and SMS (</t>
    </r>
    <r>
      <rPr>
        <b/>
        <sz val="10"/>
        <color theme="1"/>
        <rFont val="Calibri"/>
        <family val="2"/>
        <scheme val="minor"/>
      </rPr>
      <t>Table 3</t>
    </r>
    <r>
      <rPr>
        <sz val="10"/>
        <color theme="1"/>
        <rFont val="Calibri"/>
        <family val="2"/>
        <scheme val="minor"/>
      </rPr>
      <t>).</t>
    </r>
  </si>
  <si>
    <t/>
  </si>
  <si>
    <t>1953 Learnerships &amp; internships + abnormal payments</t>
  </si>
  <si>
    <t>6949 Continuation members</t>
  </si>
  <si>
    <t xml:space="preserve">BAS  payments / journals  </t>
  </si>
  <si>
    <t>other</t>
  </si>
  <si>
    <t>Learnerships &amp; internships + abnormal payments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</si>
</sst>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7">
    <numFmt numFmtId="5" formatCode="&quot;$&quot;#,##0_);\(&quot;$&quot;#,##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 * #,##0.00_ ;_ * \-#,##0.00_ ;_ * &quot;-&quot;??_ ;_ @_ "/>
    <numFmt numFmtId="165" formatCode="0.0%"/>
    <numFmt numFmtId="166" formatCode="_(* #,##0_);_(* \(#,##0\);_(* &quot;-&quot;??_);_(@_)"/>
    <numFmt numFmtId="167" formatCode="_ * #,##0_ ;_ * \(#,##0\)_ ;_ * &quot;-&quot;??_ ;_ @_ "/>
    <numFmt numFmtId="168" formatCode="* #,##0;_*\ \(#,##0\);_*\ &quot;–&quot;_ ;_ @_ "/>
    <numFmt numFmtId="169" formatCode="#,##0;\(#,##0\);_*\ &quot;–&quot;_ ;_ @_ "/>
    <numFmt numFmtId="170" formatCode="_ * #,##0_ ;_ * \-#,##0_ ;_ * &quot;-&quot;??_ ;_ @_ "/>
    <numFmt numFmtId="171" formatCode="dd\-mmm\-yy_)"/>
    <numFmt numFmtId="172" formatCode="#,##0;\-#,##0;&quot;-&quot;"/>
    <numFmt numFmtId="173" formatCode="General_)"/>
    <numFmt numFmtId="174" formatCode="#,##0.00;\-#,##0.00;&quot;-&quot;"/>
    <numFmt numFmtId="175" formatCode="0.0%;\(0.0%\)"/>
    <numFmt numFmtId="176" formatCode="#,##0%;\-#,##0%;&quot;- &quot;"/>
    <numFmt numFmtId="177" formatCode="&quot;$&quot;#,##0.0"/>
    <numFmt numFmtId="178" formatCode="#,##0.0%;\-#,##0.0%;&quot;- &quot;"/>
    <numFmt numFmtId="179" formatCode="0.000000"/>
    <numFmt numFmtId="180" formatCode="#,##0.00%;\-#,##0.00%;&quot;- &quot;"/>
    <numFmt numFmtId="181" formatCode="0.00000"/>
    <numFmt numFmtId="182" formatCode="#,##0.0;\-#,##0.0;&quot;-&quot;"/>
    <numFmt numFmtId="183" formatCode="_-* #,##0.00_-;\-* #,##0.00_-;_-* &quot;-&quot;??_-;_-@_-"/>
    <numFmt numFmtId="184" formatCode="&quot;$&quot;#,##0,;\(&quot;$&quot;#,##0,\)"/>
    <numFmt numFmtId="185" formatCode="_-* #,##0_-;\-* #,##0_-;_-* &quot;-&quot;_-;_-@_-"/>
    <numFmt numFmtId="186" formatCode="d/m/yy"/>
    <numFmt numFmtId="187" formatCode="[Red]0%;[Red]\(0%\)"/>
    <numFmt numFmtId="188" formatCode="d/m/yy\ h:mm"/>
    <numFmt numFmtId="189" formatCode="0%;\(0%\)"/>
    <numFmt numFmtId="190" formatCode="0.0000000"/>
    <numFmt numFmtId="191" formatCode="\ \ @"/>
    <numFmt numFmtId="192" formatCode="0.00000000"/>
    <numFmt numFmtId="193" formatCode="\ \ \ \ @"/>
    <numFmt numFmtId="194" formatCode="_-&quot;£&quot;* #,##0_-;\-&quot;£&quot;* #,##0_-;_-&quot;£&quot;* &quot;-&quot;_-;_-@_-"/>
    <numFmt numFmtId="195" formatCode="_-&quot;£&quot;* #,##0.00_-;\-&quot;£&quot;* #,##0.00_-;_-&quot;£&quot;* &quot;-&quot;??_-;_-@_-"/>
    <numFmt numFmtId="196" formatCode="_(* #,##0.0000_);_(* \(#,##0.0000\);_(* &quot;-&quot;??_);_(@_)"/>
    <numFmt numFmtId="197" formatCode="_(* #,##0.00000_);_(* \(#,##0.00000\);_(* &quot;-&quot;??_);_(@_)"/>
  </numFmts>
  <fonts count="59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10"/>
      <name val="MS Sans Serif"/>
      <family val="2"/>
    </font>
    <font>
      <b/>
      <sz val="9"/>
      <color indexed="81"/>
      <name val="Tahoma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name val="Arial"/>
      <family val="2"/>
    </font>
    <font>
      <b/>
      <sz val="11"/>
      <color theme="0"/>
      <name val="Calibri"/>
      <family val="2"/>
      <scheme val="minor"/>
    </font>
    <font>
      <sz val="10"/>
      <name val="Arial Narrow"/>
      <family val="2"/>
    </font>
    <font>
      <b/>
      <sz val="14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10"/>
      <name val="Arial Narrow"/>
      <family val="2"/>
    </font>
    <font>
      <b/>
      <sz val="10"/>
      <color indexed="8"/>
      <name val="Arial Narrow"/>
      <family val="2"/>
    </font>
    <font>
      <b/>
      <sz val="22"/>
      <color theme="1"/>
      <name val="Calibri"/>
      <family val="2"/>
      <scheme val="minor"/>
    </font>
    <font>
      <sz val="8"/>
      <name val="Arial"/>
      <family val="2"/>
    </font>
    <font>
      <b/>
      <sz val="8"/>
      <name val="Arial"/>
      <family val="2"/>
    </font>
    <font>
      <sz val="8"/>
      <color theme="1"/>
      <name val="Arial"/>
      <family val="2"/>
    </font>
    <font>
      <b/>
      <sz val="10"/>
      <color theme="1"/>
      <name val="Calibri"/>
      <family val="2"/>
      <scheme val="minor"/>
    </font>
    <font>
      <b/>
      <sz val="16"/>
      <color theme="4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3"/>
      <color theme="1"/>
      <name val="Calibri"/>
      <family val="2"/>
      <scheme val="minor"/>
    </font>
    <font>
      <b/>
      <sz val="11"/>
      <name val="Arial Narrow"/>
      <family val="2"/>
    </font>
    <font>
      <sz val="10"/>
      <color indexed="8"/>
      <name val="Arial Narrow"/>
      <family val="2"/>
    </font>
    <font>
      <sz val="10"/>
      <color indexed="9"/>
      <name val="Arial Narrow"/>
      <family val="2"/>
    </font>
    <font>
      <sz val="10"/>
      <color indexed="20"/>
      <name val="Arial Narrow"/>
      <family val="2"/>
    </font>
    <font>
      <sz val="10"/>
      <color indexed="8"/>
      <name val="Arial"/>
      <family val="2"/>
    </font>
    <font>
      <b/>
      <sz val="10"/>
      <color indexed="52"/>
      <name val="Arial Narrow"/>
      <family val="2"/>
    </font>
    <font>
      <b/>
      <sz val="10"/>
      <color indexed="9"/>
      <name val="Arial Narrow"/>
      <family val="2"/>
    </font>
    <font>
      <sz val="11"/>
      <color indexed="8"/>
      <name val="Calibri"/>
      <family val="2"/>
    </font>
    <font>
      <sz val="10"/>
      <color indexed="12"/>
      <name val="Arial"/>
      <family val="2"/>
    </font>
    <font>
      <i/>
      <sz val="10"/>
      <color indexed="23"/>
      <name val="Arial Narrow"/>
      <family val="2"/>
    </font>
    <font>
      <sz val="18"/>
      <name val="Arial"/>
      <family val="2"/>
    </font>
    <font>
      <i/>
      <sz val="12"/>
      <name val="Arial"/>
      <family val="2"/>
    </font>
    <font>
      <sz val="12"/>
      <name val="Times New Roman"/>
      <family val="1"/>
    </font>
    <font>
      <sz val="18"/>
      <name val="Times New Roman"/>
      <family val="1"/>
    </font>
    <font>
      <sz val="8"/>
      <name val="Times New Roman"/>
      <family val="1"/>
    </font>
    <font>
      <i/>
      <sz val="12"/>
      <name val="Times New Roman"/>
      <family val="1"/>
    </font>
    <font>
      <sz val="10"/>
      <color indexed="17"/>
      <name val="Arial Narrow"/>
      <family val="2"/>
    </font>
    <font>
      <b/>
      <sz val="12"/>
      <name val="Arial"/>
      <family val="2"/>
    </font>
    <font>
      <b/>
      <sz val="18"/>
      <name val="Arial"/>
      <family val="2"/>
    </font>
    <font>
      <b/>
      <sz val="11"/>
      <color indexed="62"/>
      <name val="Arial Narrow"/>
      <family val="2"/>
    </font>
    <font>
      <u/>
      <sz val="10"/>
      <color indexed="12"/>
      <name val="Arial"/>
      <family val="2"/>
    </font>
    <font>
      <u/>
      <sz val="10"/>
      <color indexed="12"/>
      <name val="MS Sans Serif"/>
      <family val="2"/>
    </font>
    <font>
      <sz val="10"/>
      <color indexed="62"/>
      <name val="Arial Narrow"/>
      <family val="2"/>
    </font>
    <font>
      <sz val="10"/>
      <color indexed="14"/>
      <name val="Arial"/>
      <family val="2"/>
    </font>
    <font>
      <sz val="10"/>
      <color indexed="52"/>
      <name val="Arial Narrow"/>
      <family val="2"/>
    </font>
    <font>
      <sz val="10"/>
      <color indexed="60"/>
      <name val="Arial Narrow"/>
      <family val="2"/>
    </font>
    <font>
      <sz val="8"/>
      <name val="Arial Narrow"/>
      <family val="2"/>
    </font>
    <font>
      <b/>
      <sz val="14"/>
      <name val="Arial"/>
      <family val="2"/>
    </font>
    <font>
      <b/>
      <sz val="10"/>
      <color indexed="63"/>
      <name val="Arial Narrow"/>
      <family val="2"/>
    </font>
    <font>
      <sz val="10"/>
      <color indexed="10"/>
      <name val="Arial"/>
      <family val="2"/>
    </font>
    <font>
      <b/>
      <sz val="18"/>
      <color indexed="62"/>
      <name val="Cambria"/>
      <family val="2"/>
    </font>
    <font>
      <sz val="10"/>
      <color indexed="10"/>
      <name val="Arial Narrow"/>
      <family val="2"/>
    </font>
    <font>
      <b/>
      <sz val="9"/>
      <color theme="1"/>
      <name val="Calibri"/>
      <family val="2"/>
      <scheme val="minor"/>
    </font>
    <font>
      <sz val="9"/>
      <color indexed="81"/>
      <name val="Tahoma"/>
      <family val="2"/>
    </font>
    <font>
      <sz val="10"/>
      <color theme="1"/>
      <name val="Arial Narrow"/>
      <family val="2"/>
    </font>
  </fonts>
  <fills count="3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9B3737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99FFCC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indexed="36"/>
      </patternFill>
    </fill>
    <fill>
      <patternFill patternType="solid">
        <fgColor indexed="47"/>
      </patternFill>
    </fill>
    <fill>
      <patternFill patternType="solid">
        <fgColor indexed="26"/>
      </patternFill>
    </fill>
    <fill>
      <patternFill patternType="solid">
        <fgColor indexed="29"/>
      </patternFill>
    </fill>
    <fill>
      <patternFill patternType="solid">
        <fgColor indexed="43"/>
      </patternFill>
    </fill>
    <fill>
      <patternFill patternType="solid">
        <fgColor indexed="35"/>
      </patternFill>
    </fill>
    <fill>
      <patternFill patternType="solid">
        <fgColor indexed="49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45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42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8"/>
      </patternFill>
    </fill>
    <fill>
      <patternFill patternType="solid">
        <fgColor indexed="26"/>
        <bgColor indexed="64"/>
      </patternFill>
    </fill>
    <fill>
      <patternFill patternType="solid">
        <fgColor indexed="58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 tint="0.59999389629810485"/>
        <bgColor indexed="64"/>
      </patternFill>
    </fill>
  </fills>
  <borders count="62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hair">
        <color indexed="64"/>
      </right>
      <top/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hair">
        <color indexed="64"/>
      </right>
      <top/>
      <bottom style="dashDotDot">
        <color indexed="64"/>
      </bottom>
      <diagonal/>
    </border>
    <border>
      <left style="hair">
        <color indexed="64"/>
      </left>
      <right style="hair">
        <color indexed="64"/>
      </right>
      <top style="dashDotDot">
        <color indexed="64"/>
      </top>
      <bottom/>
      <diagonal/>
    </border>
    <border>
      <left/>
      <right style="thin">
        <color indexed="64"/>
      </right>
      <top style="dashDotDot">
        <color indexed="64"/>
      </top>
      <bottom/>
      <diagonal/>
    </border>
    <border>
      <left style="thin">
        <color indexed="64"/>
      </left>
      <right/>
      <top style="dashDotDot">
        <color indexed="64"/>
      </top>
      <bottom/>
      <diagonal/>
    </border>
    <border>
      <left style="thin">
        <color indexed="64"/>
      </left>
      <right/>
      <top/>
      <bottom style="dashDotDot">
        <color indexed="64"/>
      </bottom>
      <diagonal/>
    </border>
    <border>
      <left style="hair">
        <color indexed="64"/>
      </left>
      <right style="hair">
        <color indexed="64"/>
      </right>
      <top/>
      <bottom style="dashDotDot">
        <color indexed="64"/>
      </bottom>
      <diagonal/>
    </border>
    <border>
      <left/>
      <right style="thin">
        <color indexed="64"/>
      </right>
      <top/>
      <bottom style="dashDotDot">
        <color indexed="64"/>
      </bottom>
      <diagonal/>
    </border>
    <border>
      <left style="thin">
        <color indexed="64"/>
      </left>
      <right style="hair">
        <color indexed="64"/>
      </right>
      <top style="dashDotDot">
        <color indexed="64"/>
      </top>
      <bottom/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36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uble">
        <color indexed="8"/>
      </top>
      <bottom/>
      <diagonal/>
    </border>
    <border>
      <left/>
      <right/>
      <top style="double">
        <color indexed="0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thin">
        <color theme="4" tint="0.3999755851924192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</borders>
  <cellStyleXfs count="238">
    <xf numFmtId="0" fontId="0" fillId="0" borderId="0"/>
    <xf numFmtId="43" fontId="5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1" fillId="0" borderId="0"/>
    <xf numFmtId="0" fontId="2" fillId="0" borderId="0"/>
    <xf numFmtId="0" fontId="3" fillId="0" borderId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9" fillId="0" borderId="0"/>
    <xf numFmtId="9" fontId="7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1" fillId="0" borderId="0"/>
    <xf numFmtId="0" fontId="1" fillId="0" borderId="0"/>
    <xf numFmtId="164" fontId="5" fillId="0" borderId="0" applyFont="0" applyFill="0" applyBorder="0" applyAlignment="0" applyProtection="0"/>
    <xf numFmtId="0" fontId="17" fillId="0" borderId="0"/>
    <xf numFmtId="0" fontId="9" fillId="0" borderId="0"/>
    <xf numFmtId="0" fontId="25" fillId="17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8" borderId="0" applyNumberFormat="0" applyBorder="0" applyAlignment="0" applyProtection="0"/>
    <xf numFmtId="0" fontId="25" fillId="17" borderId="0" applyNumberFormat="0" applyBorder="0" applyAlignment="0" applyProtection="0"/>
    <xf numFmtId="0" fontId="25" fillId="20" borderId="0" applyNumberFormat="0" applyBorder="0" applyAlignment="0" applyProtection="0"/>
    <xf numFmtId="0" fontId="25" fillId="21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8" borderId="0" applyNumberFormat="0" applyBorder="0" applyAlignment="0" applyProtection="0"/>
    <xf numFmtId="0" fontId="26" fillId="17" borderId="0" applyNumberFormat="0" applyBorder="0" applyAlignment="0" applyProtection="0"/>
    <xf numFmtId="0" fontId="26" fillId="20" borderId="0" applyNumberFormat="0" applyBorder="0" applyAlignment="0" applyProtection="0"/>
    <xf numFmtId="0" fontId="26" fillId="21" borderId="0" applyNumberFormat="0" applyBorder="0" applyAlignment="0" applyProtection="0"/>
    <xf numFmtId="0" fontId="26" fillId="22" borderId="0" applyNumberFormat="0" applyBorder="0" applyAlignment="0" applyProtection="0"/>
    <xf numFmtId="0" fontId="26" fillId="17" borderId="0" applyNumberFormat="0" applyBorder="0" applyAlignment="0" applyProtection="0"/>
    <xf numFmtId="0" fontId="26" fillId="18" borderId="0" applyNumberFormat="0" applyBorder="0" applyAlignment="0" applyProtection="0"/>
    <xf numFmtId="0" fontId="26" fillId="23" borderId="0" applyNumberFormat="0" applyBorder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6" borderId="0" applyNumberFormat="0" applyBorder="0" applyAlignment="0" applyProtection="0"/>
    <xf numFmtId="0" fontId="26" fillId="23" borderId="0" applyNumberFormat="0" applyBorder="0" applyAlignment="0" applyProtection="0"/>
    <xf numFmtId="0" fontId="26" fillId="27" borderId="0" applyNumberFormat="0" applyBorder="0" applyAlignment="0" applyProtection="0"/>
    <xf numFmtId="0" fontId="27" fillId="28" borderId="0" applyNumberFormat="0" applyBorder="0" applyAlignment="0" applyProtection="0"/>
    <xf numFmtId="171" fontId="1" fillId="0" borderId="0" applyFill="0" applyBorder="0" applyAlignment="0"/>
    <xf numFmtId="172" fontId="28" fillId="0" borderId="0" applyFill="0" applyBorder="0" applyAlignment="0"/>
    <xf numFmtId="173" fontId="1" fillId="0" borderId="0" applyFill="0" applyBorder="0" applyAlignment="0"/>
    <xf numFmtId="174" fontId="28" fillId="0" borderId="0" applyFill="0" applyBorder="0" applyAlignment="0"/>
    <xf numFmtId="175" fontId="1" fillId="0" borderId="0" applyFill="0" applyBorder="0" applyAlignment="0"/>
    <xf numFmtId="176" fontId="28" fillId="0" borderId="0" applyFill="0" applyBorder="0" applyAlignment="0"/>
    <xf numFmtId="177" fontId="1" fillId="0" borderId="0" applyFill="0" applyBorder="0" applyAlignment="0"/>
    <xf numFmtId="178" fontId="28" fillId="0" borderId="0" applyFill="0" applyBorder="0" applyAlignment="0"/>
    <xf numFmtId="179" fontId="1" fillId="0" borderId="0" applyFill="0" applyBorder="0" applyAlignment="0"/>
    <xf numFmtId="180" fontId="28" fillId="0" borderId="0" applyFill="0" applyBorder="0" applyAlignment="0"/>
    <xf numFmtId="171" fontId="1" fillId="0" borderId="0" applyFill="0" applyBorder="0" applyAlignment="0"/>
    <xf numFmtId="172" fontId="28" fillId="0" borderId="0" applyFill="0" applyBorder="0" applyAlignment="0"/>
    <xf numFmtId="181" fontId="1" fillId="0" borderId="0" applyFill="0" applyBorder="0" applyAlignment="0"/>
    <xf numFmtId="182" fontId="28" fillId="0" borderId="0" applyFill="0" applyBorder="0" applyAlignment="0"/>
    <xf numFmtId="173" fontId="1" fillId="0" borderId="0" applyFill="0" applyBorder="0" applyAlignment="0"/>
    <xf numFmtId="174" fontId="28" fillId="0" borderId="0" applyFill="0" applyBorder="0" applyAlignment="0"/>
    <xf numFmtId="0" fontId="29" fillId="29" borderId="46" applyNumberFormat="0" applyAlignment="0" applyProtection="0"/>
    <xf numFmtId="0" fontId="30" fillId="30" borderId="47" applyNumberFormat="0" applyAlignment="0" applyProtection="0"/>
    <xf numFmtId="171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83" fontId="9" fillId="0" borderId="0" applyFont="0" applyFill="0" applyBorder="0" applyAlignment="0" applyProtection="0"/>
    <xf numFmtId="183" fontId="9" fillId="0" borderId="0" applyFont="0" applyFill="0" applyBorder="0" applyAlignment="0" applyProtection="0"/>
    <xf numFmtId="183" fontId="9" fillId="0" borderId="0" applyFont="0" applyFill="0" applyBorder="0" applyAlignment="0" applyProtection="0"/>
    <xf numFmtId="43" fontId="1" fillId="0" borderId="0" applyFont="0" applyFill="0" applyBorder="0" applyAlignment="0" applyProtection="0"/>
    <xf numFmtId="183" fontId="9" fillId="0" borderId="0" applyFont="0" applyFill="0" applyBorder="0" applyAlignment="0" applyProtection="0"/>
    <xf numFmtId="183" fontId="9" fillId="0" borderId="0" applyFont="0" applyFill="0" applyBorder="0" applyAlignment="0" applyProtection="0"/>
    <xf numFmtId="183" fontId="9" fillId="0" borderId="0" applyFont="0" applyFill="0" applyBorder="0" applyAlignment="0" applyProtection="0"/>
    <xf numFmtId="43" fontId="31" fillId="0" borderId="0" applyFont="0" applyFill="0" applyBorder="0" applyAlignment="0" applyProtection="0"/>
    <xf numFmtId="183" fontId="9" fillId="0" borderId="0" applyFont="0" applyFill="0" applyBorder="0" applyAlignment="0" applyProtection="0"/>
    <xf numFmtId="183" fontId="9" fillId="0" borderId="0" applyFont="0" applyFill="0" applyBorder="0" applyAlignment="0" applyProtection="0"/>
    <xf numFmtId="3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3" fontId="1" fillId="0" borderId="0" applyFont="0" applyFill="0" applyBorder="0" applyAlignment="0" applyProtection="0"/>
    <xf numFmtId="5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14" fontId="28" fillId="0" borderId="0" applyFill="0" applyBorder="0" applyAlignment="0"/>
    <xf numFmtId="0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ill="0" applyBorder="0" applyAlignment="0"/>
    <xf numFmtId="172" fontId="32" fillId="0" borderId="0" applyFill="0" applyBorder="0" applyAlignment="0"/>
    <xf numFmtId="173" fontId="1" fillId="0" borderId="0" applyFill="0" applyBorder="0" applyAlignment="0"/>
    <xf numFmtId="174" fontId="32" fillId="0" borderId="0" applyFill="0" applyBorder="0" applyAlignment="0"/>
    <xf numFmtId="171" fontId="1" fillId="0" borderId="0" applyFill="0" applyBorder="0" applyAlignment="0"/>
    <xf numFmtId="172" fontId="32" fillId="0" borderId="0" applyFill="0" applyBorder="0" applyAlignment="0"/>
    <xf numFmtId="181" fontId="1" fillId="0" borderId="0" applyFill="0" applyBorder="0" applyAlignment="0"/>
    <xf numFmtId="182" fontId="32" fillId="0" borderId="0" applyFill="0" applyBorder="0" applyAlignment="0"/>
    <xf numFmtId="173" fontId="1" fillId="0" borderId="0" applyFill="0" applyBorder="0" applyAlignment="0"/>
    <xf numFmtId="174" fontId="32" fillId="0" borderId="0" applyFill="0" applyBorder="0" applyAlignment="0"/>
    <xf numFmtId="0" fontId="33" fillId="0" borderId="0" applyNumberFormat="0" applyFill="0" applyBorder="0" applyAlignment="0" applyProtection="0"/>
    <xf numFmtId="0" fontId="34" fillId="0" borderId="0" applyProtection="0"/>
    <xf numFmtId="0" fontId="17" fillId="0" borderId="0" applyProtection="0"/>
    <xf numFmtId="0" fontId="35" fillId="0" borderId="0" applyProtection="0"/>
    <xf numFmtId="0" fontId="36" fillId="0" borderId="0" applyProtection="0"/>
    <xf numFmtId="0" fontId="37" fillId="0" borderId="0" applyProtection="0"/>
    <xf numFmtId="0" fontId="38" fillId="0" borderId="0" applyProtection="0"/>
    <xf numFmtId="0" fontId="39" fillId="0" borderId="0" applyProtection="0"/>
    <xf numFmtId="2" fontId="1" fillId="0" borderId="0" applyFont="0" applyFill="0" applyBorder="0" applyAlignment="0" applyProtection="0"/>
    <xf numFmtId="0" fontId="40" fillId="31" borderId="0" applyNumberFormat="0" applyBorder="0" applyAlignment="0" applyProtection="0"/>
    <xf numFmtId="38" fontId="17" fillId="32" borderId="0" applyNumberFormat="0" applyBorder="0" applyAlignment="0" applyProtection="0"/>
    <xf numFmtId="38" fontId="17" fillId="32" borderId="0" applyNumberFormat="0" applyBorder="0" applyAlignment="0" applyProtection="0"/>
    <xf numFmtId="38" fontId="17" fillId="32" borderId="0" applyNumberFormat="0" applyBorder="0" applyAlignment="0" applyProtection="0"/>
    <xf numFmtId="0" fontId="41" fillId="0" borderId="48" applyNumberFormat="0" applyAlignment="0" applyProtection="0">
      <alignment horizontal="left" vertical="center"/>
    </xf>
    <xf numFmtId="0" fontId="41" fillId="0" borderId="11">
      <alignment horizontal="left" vertical="center"/>
    </xf>
    <xf numFmtId="0" fontId="42" fillId="0" borderId="0" applyNumberFormat="0" applyFill="0" applyBorder="0" applyAlignment="0" applyProtection="0"/>
    <xf numFmtId="0" fontId="42" fillId="0" borderId="0" applyNumberFormat="0" applyFont="0" applyFill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ont="0" applyFill="0" applyAlignment="0" applyProtection="0"/>
    <xf numFmtId="0" fontId="43" fillId="0" borderId="49" applyNumberFormat="0" applyFill="0" applyAlignment="0" applyProtection="0"/>
    <xf numFmtId="0" fontId="43" fillId="0" borderId="0" applyNumberFormat="0" applyFill="0" applyBorder="0" applyAlignment="0" applyProtection="0"/>
    <xf numFmtId="0" fontId="42" fillId="33" borderId="0" applyNumberFormat="0" applyFill="0" applyBorder="0" applyAlignment="0" applyProtection="0"/>
    <xf numFmtId="0" fontId="41" fillId="33" borderId="0" applyNumberFormat="0" applyFill="0" applyBorder="0" applyAlignment="0" applyProtection="0"/>
    <xf numFmtId="0" fontId="41" fillId="33" borderId="0" applyNumberFormat="0" applyFill="0" applyBorder="0" applyAlignment="0" applyProtection="0"/>
    <xf numFmtId="0" fontId="41" fillId="33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top"/>
      <protection locked="0"/>
    </xf>
    <xf numFmtId="0" fontId="45" fillId="0" borderId="0" applyNumberFormat="0" applyFill="0" applyBorder="0" applyAlignment="0" applyProtection="0"/>
    <xf numFmtId="10" fontId="17" fillId="34" borderId="2" applyNumberFormat="0" applyBorder="0" applyAlignment="0" applyProtection="0"/>
    <xf numFmtId="10" fontId="17" fillId="34" borderId="2" applyNumberFormat="0" applyBorder="0" applyAlignment="0" applyProtection="0"/>
    <xf numFmtId="10" fontId="17" fillId="34" borderId="2" applyNumberFormat="0" applyBorder="0" applyAlignment="0" applyProtection="0"/>
    <xf numFmtId="0" fontId="46" fillId="18" borderId="46" applyNumberFormat="0" applyAlignment="0" applyProtection="0"/>
    <xf numFmtId="0" fontId="46" fillId="18" borderId="46" applyNumberFormat="0" applyAlignment="0" applyProtection="0"/>
    <xf numFmtId="0" fontId="46" fillId="18" borderId="46" applyNumberFormat="0" applyAlignment="0" applyProtection="0"/>
    <xf numFmtId="171" fontId="1" fillId="0" borderId="0" applyFill="0" applyBorder="0" applyAlignment="0"/>
    <xf numFmtId="172" fontId="47" fillId="0" borderId="0" applyFill="0" applyBorder="0" applyAlignment="0"/>
    <xf numFmtId="173" fontId="1" fillId="0" borderId="0" applyFill="0" applyBorder="0" applyAlignment="0"/>
    <xf numFmtId="174" fontId="47" fillId="0" borderId="0" applyFill="0" applyBorder="0" applyAlignment="0"/>
    <xf numFmtId="171" fontId="1" fillId="0" borderId="0" applyFill="0" applyBorder="0" applyAlignment="0"/>
    <xf numFmtId="172" fontId="47" fillId="0" borderId="0" applyFill="0" applyBorder="0" applyAlignment="0"/>
    <xf numFmtId="181" fontId="1" fillId="0" borderId="0" applyFill="0" applyBorder="0" applyAlignment="0"/>
    <xf numFmtId="182" fontId="47" fillId="0" borderId="0" applyFill="0" applyBorder="0" applyAlignment="0"/>
    <xf numFmtId="173" fontId="1" fillId="0" borderId="0" applyFill="0" applyBorder="0" applyAlignment="0"/>
    <xf numFmtId="174" fontId="47" fillId="0" borderId="0" applyFill="0" applyBorder="0" applyAlignment="0"/>
    <xf numFmtId="0" fontId="48" fillId="0" borderId="50" applyNumberFormat="0" applyFill="0" applyAlignment="0" applyProtection="0"/>
    <xf numFmtId="0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49" fillId="21" borderId="0" applyNumberFormat="0" applyBorder="0" applyAlignment="0" applyProtection="0"/>
    <xf numFmtId="186" fontId="1" fillId="0" borderId="0"/>
    <xf numFmtId="187" fontId="50" fillId="0" borderId="0"/>
    <xf numFmtId="0" fontId="5" fillId="0" borderId="0"/>
    <xf numFmtId="0" fontId="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5" fillId="0" borderId="0"/>
    <xf numFmtId="0" fontId="5" fillId="0" borderId="0"/>
    <xf numFmtId="0" fontId="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5" fillId="0" borderId="0"/>
    <xf numFmtId="0" fontId="51" fillId="0" borderId="0">
      <alignment vertical="top"/>
    </xf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5" fillId="0" borderId="0"/>
    <xf numFmtId="0" fontId="1" fillId="19" borderId="51" applyNumberFormat="0" applyFont="0" applyAlignment="0" applyProtection="0"/>
    <xf numFmtId="0" fontId="52" fillId="29" borderId="52" applyNumberFormat="0" applyAlignment="0" applyProtection="0"/>
    <xf numFmtId="179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171" fontId="1" fillId="0" borderId="0" applyFill="0" applyBorder="0" applyAlignment="0"/>
    <xf numFmtId="172" fontId="53" fillId="0" borderId="0" applyFill="0" applyBorder="0" applyAlignment="0"/>
    <xf numFmtId="173" fontId="1" fillId="0" borderId="0" applyFill="0" applyBorder="0" applyAlignment="0"/>
    <xf numFmtId="174" fontId="53" fillId="0" borderId="0" applyFill="0" applyBorder="0" applyAlignment="0"/>
    <xf numFmtId="171" fontId="1" fillId="0" borderId="0" applyFill="0" applyBorder="0" applyAlignment="0"/>
    <xf numFmtId="172" fontId="53" fillId="0" borderId="0" applyFill="0" applyBorder="0" applyAlignment="0"/>
    <xf numFmtId="181" fontId="1" fillId="0" borderId="0" applyFill="0" applyBorder="0" applyAlignment="0"/>
    <xf numFmtId="182" fontId="53" fillId="0" borderId="0" applyFill="0" applyBorder="0" applyAlignment="0"/>
    <xf numFmtId="173" fontId="1" fillId="0" borderId="0" applyFill="0" applyBorder="0" applyAlignment="0"/>
    <xf numFmtId="174" fontId="53" fillId="0" borderId="0" applyFill="0" applyBorder="0" applyAlignment="0"/>
    <xf numFmtId="0" fontId="1" fillId="35" borderId="0"/>
    <xf numFmtId="0" fontId="17" fillId="0" borderId="0" applyNumberFormat="0" applyFont="0" applyAlignment="0"/>
    <xf numFmtId="0" fontId="17" fillId="0" borderId="0" applyNumberFormat="0" applyFont="0" applyAlignment="0"/>
    <xf numFmtId="49" fontId="28" fillId="0" borderId="0" applyFill="0" applyBorder="0" applyAlignment="0"/>
    <xf numFmtId="190" fontId="1" fillId="0" borderId="0" applyFill="0" applyBorder="0" applyAlignment="0"/>
    <xf numFmtId="191" fontId="28" fillId="0" borderId="0" applyFill="0" applyBorder="0" applyAlignment="0"/>
    <xf numFmtId="192" fontId="1" fillId="0" borderId="0" applyFill="0" applyBorder="0" applyAlignment="0"/>
    <xf numFmtId="193" fontId="28" fillId="0" borderId="0" applyFill="0" applyBorder="0" applyAlignment="0"/>
    <xf numFmtId="0" fontId="54" fillId="0" borderId="0" applyNumberFormat="0" applyFill="0" applyBorder="0" applyAlignment="0" applyProtection="0"/>
    <xf numFmtId="0" fontId="1" fillId="0" borderId="53" applyNumberFormat="0" applyFont="0" applyFill="0" applyAlignment="0" applyProtection="0"/>
    <xf numFmtId="0" fontId="1" fillId="0" borderId="54" applyNumberFormat="0" applyFont="0" applyBorder="0" applyAlignment="0" applyProtection="0"/>
    <xf numFmtId="194" fontId="1" fillId="0" borderId="0" applyFont="0" applyFill="0" applyBorder="0" applyAlignment="0" applyProtection="0"/>
    <xf numFmtId="195" fontId="1" fillId="0" borderId="0" applyFont="0" applyFill="0" applyBorder="0" applyAlignment="0" applyProtection="0"/>
    <xf numFmtId="0" fontId="55" fillId="0" borderId="0" applyNumberFormat="0" applyFill="0" applyBorder="0" applyAlignment="0" applyProtection="0"/>
    <xf numFmtId="0" fontId="51" fillId="0" borderId="0">
      <alignment vertical="top"/>
    </xf>
  </cellStyleXfs>
  <cellXfs count="281">
    <xf numFmtId="0" fontId="0" fillId="0" borderId="0" xfId="0"/>
    <xf numFmtId="0" fontId="6" fillId="0" borderId="0" xfId="0" applyFont="1"/>
    <xf numFmtId="0" fontId="0" fillId="0" borderId="0" xfId="0"/>
    <xf numFmtId="0" fontId="0" fillId="2" borderId="0" xfId="0" applyFill="1"/>
    <xf numFmtId="0" fontId="0" fillId="0" borderId="0" xfId="0" applyBorder="1"/>
    <xf numFmtId="0" fontId="0" fillId="0" borderId="0" xfId="0" applyBorder="1" applyAlignment="1">
      <alignment horizontal="left"/>
    </xf>
    <xf numFmtId="0" fontId="0" fillId="0" borderId="7" xfId="0" applyBorder="1"/>
    <xf numFmtId="0" fontId="0" fillId="0" borderId="7" xfId="0" applyBorder="1" applyAlignment="1">
      <alignment horizontal="left"/>
    </xf>
    <xf numFmtId="0" fontId="10" fillId="0" borderId="0" xfId="0" applyFont="1"/>
    <xf numFmtId="0" fontId="11" fillId="2" borderId="0" xfId="0" applyFont="1" applyFill="1"/>
    <xf numFmtId="0" fontId="12" fillId="2" borderId="6" xfId="0" applyFont="1" applyFill="1" applyBorder="1" applyAlignment="1">
      <alignment horizontal="right" wrapText="1"/>
    </xf>
    <xf numFmtId="0" fontId="12" fillId="2" borderId="8" xfId="0" applyFont="1" applyFill="1" applyBorder="1" applyAlignment="1">
      <alignment wrapText="1"/>
    </xf>
    <xf numFmtId="0" fontId="12" fillId="2" borderId="4" xfId="0" applyFont="1" applyFill="1" applyBorder="1" applyAlignment="1">
      <alignment horizontal="right" wrapText="1"/>
    </xf>
    <xf numFmtId="0" fontId="6" fillId="0" borderId="9" xfId="0" applyFont="1" applyBorder="1"/>
    <xf numFmtId="0" fontId="12" fillId="2" borderId="1" xfId="0" applyFont="1" applyFill="1" applyBorder="1"/>
    <xf numFmtId="0" fontId="0" fillId="5" borderId="0" xfId="0" applyFill="1" applyBorder="1" applyAlignment="1">
      <alignment horizontal="left"/>
    </xf>
    <xf numFmtId="0" fontId="13" fillId="0" borderId="0" xfId="0" applyFont="1"/>
    <xf numFmtId="0" fontId="0" fillId="0" borderId="0" xfId="0" applyNumberFormat="1"/>
    <xf numFmtId="0" fontId="10" fillId="0" borderId="0" xfId="0" applyFont="1" applyAlignment="1">
      <alignment horizontal="center"/>
    </xf>
    <xf numFmtId="49" fontId="14" fillId="2" borderId="0" xfId="11" applyNumberFormat="1" applyFont="1" applyFill="1" applyBorder="1" applyAlignment="1" applyProtection="1">
      <alignment horizontal="left" vertical="top" wrapText="1"/>
    </xf>
    <xf numFmtId="169" fontId="14" fillId="2" borderId="15" xfId="11" quotePrefix="1" applyNumberFormat="1" applyFont="1" applyFill="1" applyBorder="1" applyAlignment="1" applyProtection="1">
      <alignment horizontal="center" wrapText="1"/>
    </xf>
    <xf numFmtId="169" fontId="9" fillId="2" borderId="17" xfId="12" applyNumberFormat="1" applyFont="1" applyFill="1" applyBorder="1" applyAlignment="1" applyProtection="1">
      <alignment vertical="top"/>
    </xf>
    <xf numFmtId="169" fontId="9" fillId="2" borderId="0" xfId="12" applyNumberFormat="1" applyFont="1" applyFill="1" applyBorder="1" applyAlignment="1" applyProtection="1">
      <alignment vertical="top"/>
    </xf>
    <xf numFmtId="169" fontId="9" fillId="2" borderId="18" xfId="12" applyNumberFormat="1" applyFont="1" applyFill="1" applyBorder="1" applyAlignment="1" applyProtection="1">
      <alignment vertical="top"/>
    </xf>
    <xf numFmtId="169" fontId="14" fillId="2" borderId="21" xfId="12" applyNumberFormat="1" applyFont="1" applyFill="1" applyBorder="1" applyAlignment="1" applyProtection="1">
      <alignment vertical="top"/>
    </xf>
    <xf numFmtId="169" fontId="14" fillId="2" borderId="22" xfId="12" applyNumberFormat="1" applyFont="1" applyFill="1" applyBorder="1" applyAlignment="1" applyProtection="1">
      <alignment vertical="top"/>
    </xf>
    <xf numFmtId="167" fontId="14" fillId="2" borderId="0" xfId="11" applyNumberFormat="1" applyFont="1" applyFill="1" applyBorder="1" applyAlignment="1" applyProtection="1">
      <alignment vertical="top"/>
    </xf>
    <xf numFmtId="49" fontId="14" fillId="2" borderId="16" xfId="11" applyNumberFormat="1" applyFont="1" applyFill="1" applyBorder="1" applyAlignment="1" applyProtection="1">
      <alignment horizontal="left" wrapText="1"/>
    </xf>
    <xf numFmtId="0" fontId="6" fillId="2" borderId="0" xfId="0" applyFont="1" applyFill="1"/>
    <xf numFmtId="0" fontId="9" fillId="2" borderId="0" xfId="11" applyNumberFormat="1" applyFont="1" applyFill="1" applyBorder="1" applyAlignment="1" applyProtection="1">
      <alignment horizontal="left" vertical="top" wrapText="1"/>
    </xf>
    <xf numFmtId="0" fontId="0" fillId="8" borderId="0" xfId="0" applyFill="1"/>
    <xf numFmtId="0" fontId="0" fillId="0" borderId="0" xfId="0" applyFill="1"/>
    <xf numFmtId="0" fontId="0" fillId="9" borderId="0" xfId="0" applyFill="1"/>
    <xf numFmtId="166" fontId="0" fillId="0" borderId="0" xfId="1" applyNumberFormat="1" applyFont="1"/>
    <xf numFmtId="166" fontId="0" fillId="0" borderId="0" xfId="1" applyNumberFormat="1" applyFont="1" applyBorder="1" applyAlignment="1">
      <alignment horizontal="right"/>
    </xf>
    <xf numFmtId="166" fontId="0" fillId="0" borderId="7" xfId="1" applyNumberFormat="1" applyFont="1" applyBorder="1" applyAlignment="1">
      <alignment horizontal="right"/>
    </xf>
    <xf numFmtId="1" fontId="0" fillId="0" borderId="0" xfId="0" applyNumberFormat="1" applyAlignment="1">
      <alignment horizontal="left" indent="1"/>
    </xf>
    <xf numFmtId="9" fontId="0" fillId="0" borderId="0" xfId="10" applyFont="1"/>
    <xf numFmtId="0" fontId="10" fillId="2" borderId="0" xfId="0" applyFont="1" applyFill="1"/>
    <xf numFmtId="0" fontId="6" fillId="0" borderId="11" xfId="0" applyFont="1" applyBorder="1"/>
    <xf numFmtId="166" fontId="0" fillId="0" borderId="5" xfId="1" applyNumberFormat="1" applyFont="1" applyBorder="1" applyAlignment="1">
      <alignment horizontal="right"/>
    </xf>
    <xf numFmtId="166" fontId="6" fillId="0" borderId="9" xfId="1" applyNumberFormat="1" applyFont="1" applyBorder="1"/>
    <xf numFmtId="166" fontId="6" fillId="0" borderId="10" xfId="1" applyNumberFormat="1" applyFont="1" applyBorder="1"/>
    <xf numFmtId="0" fontId="12" fillId="10" borderId="6" xfId="0" applyFont="1" applyFill="1" applyBorder="1" applyAlignment="1">
      <alignment horizontal="right" wrapText="1"/>
    </xf>
    <xf numFmtId="166" fontId="0" fillId="10" borderId="5" xfId="1" applyNumberFormat="1" applyFont="1" applyFill="1" applyBorder="1" applyAlignment="1">
      <alignment horizontal="right"/>
    </xf>
    <xf numFmtId="166" fontId="6" fillId="10" borderId="9" xfId="1" applyNumberFormat="1" applyFont="1" applyFill="1" applyBorder="1"/>
    <xf numFmtId="0" fontId="6" fillId="0" borderId="0" xfId="0" applyFont="1" applyAlignment="1">
      <alignment horizontal="right"/>
    </xf>
    <xf numFmtId="170" fontId="0" fillId="0" borderId="0" xfId="13" applyNumberFormat="1" applyFont="1"/>
    <xf numFmtId="170" fontId="6" fillId="0" borderId="0" xfId="13" applyNumberFormat="1" applyFont="1"/>
    <xf numFmtId="0" fontId="11" fillId="0" borderId="0" xfId="0" applyFont="1"/>
    <xf numFmtId="0" fontId="6" fillId="0" borderId="23" xfId="0" applyFont="1" applyBorder="1"/>
    <xf numFmtId="166" fontId="6" fillId="0" borderId="23" xfId="1" applyNumberFormat="1" applyFont="1" applyBorder="1"/>
    <xf numFmtId="166" fontId="6" fillId="10" borderId="23" xfId="1" applyNumberFormat="1" applyFont="1" applyFill="1" applyBorder="1"/>
    <xf numFmtId="166" fontId="6" fillId="0" borderId="11" xfId="1" applyNumberFormat="1" applyFont="1" applyBorder="1"/>
    <xf numFmtId="166" fontId="6" fillId="10" borderId="11" xfId="1" applyNumberFormat="1" applyFont="1" applyFill="1" applyBorder="1"/>
    <xf numFmtId="49" fontId="14" fillId="2" borderId="0" xfId="11" applyNumberFormat="1" applyFont="1" applyFill="1" applyBorder="1" applyAlignment="1" applyProtection="1">
      <alignment horizontal="left" vertical="center" wrapText="1"/>
    </xf>
    <xf numFmtId="169" fontId="14" fillId="2" borderId="0" xfId="12" applyNumberFormat="1" applyFont="1" applyFill="1" applyBorder="1" applyAlignment="1" applyProtection="1">
      <alignment vertical="top"/>
    </xf>
    <xf numFmtId="0" fontId="0" fillId="4" borderId="5" xfId="0" applyFill="1" applyBorder="1" applyAlignment="1" applyProtection="1">
      <alignment horizontal="right"/>
      <protection locked="0"/>
    </xf>
    <xf numFmtId="0" fontId="16" fillId="0" borderId="0" xfId="0" applyFont="1" applyAlignment="1">
      <alignment horizontal="left"/>
    </xf>
    <xf numFmtId="168" fontId="14" fillId="2" borderId="14" xfId="11" quotePrefix="1" applyNumberFormat="1" applyFont="1" applyFill="1" applyBorder="1" applyAlignment="1" applyProtection="1">
      <alignment horizontal="center" wrapText="1"/>
    </xf>
    <xf numFmtId="168" fontId="14" fillId="2" borderId="15" xfId="11" quotePrefix="1" applyNumberFormat="1" applyFont="1" applyFill="1" applyBorder="1" applyAlignment="1" applyProtection="1">
      <alignment horizontal="center" wrapText="1"/>
    </xf>
    <xf numFmtId="166" fontId="0" fillId="0" borderId="5" xfId="0" applyNumberFormat="1" applyBorder="1" applyAlignment="1">
      <alignment horizontal="right"/>
    </xf>
    <xf numFmtId="165" fontId="0" fillId="0" borderId="0" xfId="10" applyNumberFormat="1" applyFont="1"/>
    <xf numFmtId="10" fontId="0" fillId="0" borderId="0" xfId="10" applyNumberFormat="1" applyFont="1"/>
    <xf numFmtId="0" fontId="0" fillId="11" borderId="0" xfId="0" applyFill="1"/>
    <xf numFmtId="166" fontId="0" fillId="11" borderId="0" xfId="1" applyNumberFormat="1" applyFont="1" applyFill="1"/>
    <xf numFmtId="10" fontId="0" fillId="11" borderId="0" xfId="10" applyNumberFormat="1" applyFont="1" applyFill="1"/>
    <xf numFmtId="165" fontId="0" fillId="0" borderId="0" xfId="0" applyNumberFormat="1"/>
    <xf numFmtId="165" fontId="6" fillId="0" borderId="0" xfId="0" applyNumberFormat="1" applyFont="1"/>
    <xf numFmtId="165" fontId="0" fillId="11" borderId="0" xfId="10" applyNumberFormat="1" applyFont="1" applyFill="1"/>
    <xf numFmtId="10" fontId="6" fillId="11" borderId="0" xfId="0" applyNumberFormat="1" applyFont="1" applyFill="1"/>
    <xf numFmtId="0" fontId="6" fillId="11" borderId="0" xfId="0" applyFont="1" applyFill="1"/>
    <xf numFmtId="0" fontId="6" fillId="0" borderId="0" xfId="0" applyFont="1" applyAlignment="1">
      <alignment wrapText="1"/>
    </xf>
    <xf numFmtId="0" fontId="0" fillId="2" borderId="0" xfId="0" applyFill="1" applyBorder="1"/>
    <xf numFmtId="0" fontId="16" fillId="0" borderId="0" xfId="0" applyFont="1" applyAlignment="1"/>
    <xf numFmtId="0" fontId="10" fillId="2" borderId="0" xfId="0" applyFont="1" applyFill="1" applyBorder="1" applyAlignment="1">
      <alignment horizontal="left"/>
    </xf>
    <xf numFmtId="0" fontId="10" fillId="2" borderId="0" xfId="0" applyFont="1" applyFill="1" applyBorder="1" applyAlignment="1">
      <alignment horizontal="left" vertical="center"/>
    </xf>
    <xf numFmtId="167" fontId="14" fillId="2" borderId="4" xfId="11" applyNumberFormat="1" applyFont="1" applyFill="1" applyBorder="1" applyAlignment="1" applyProtection="1">
      <alignment horizontal="right" vertical="center" wrapText="1"/>
    </xf>
    <xf numFmtId="0" fontId="18" fillId="12" borderId="2" xfId="14" applyFont="1" applyFill="1" applyBorder="1" applyAlignment="1" applyProtection="1">
      <alignment horizontal="center" vertical="center" wrapText="1"/>
    </xf>
    <xf numFmtId="168" fontId="14" fillId="2" borderId="11" xfId="11" quotePrefix="1" applyNumberFormat="1" applyFont="1" applyFill="1" applyBorder="1" applyAlignment="1" applyProtection="1">
      <alignment horizontal="right" wrapText="1"/>
    </xf>
    <xf numFmtId="166" fontId="9" fillId="2" borderId="0" xfId="1" applyNumberFormat="1" applyFont="1" applyFill="1" applyBorder="1" applyAlignment="1" applyProtection="1">
      <alignment horizontal="right" vertical="top" wrapText="1"/>
    </xf>
    <xf numFmtId="166" fontId="9" fillId="2" borderId="12" xfId="1" applyNumberFormat="1" applyFont="1" applyFill="1" applyBorder="1" applyAlignment="1" applyProtection="1">
      <alignment horizontal="right" vertical="top" wrapText="1"/>
    </xf>
    <xf numFmtId="166" fontId="9" fillId="2" borderId="11" xfId="1" applyNumberFormat="1" applyFont="1" applyFill="1" applyBorder="1" applyAlignment="1" applyProtection="1">
      <alignment horizontal="right" vertical="top" wrapText="1"/>
    </xf>
    <xf numFmtId="166" fontId="9" fillId="2" borderId="0" xfId="1" applyNumberFormat="1" applyFont="1" applyFill="1" applyBorder="1" applyAlignment="1" applyProtection="1">
      <alignment horizontal="left" vertical="top" wrapText="1"/>
    </xf>
    <xf numFmtId="49" fontId="14" fillId="2" borderId="24" xfId="11" applyNumberFormat="1" applyFont="1" applyFill="1" applyBorder="1" applyAlignment="1" applyProtection="1">
      <alignment horizontal="left" wrapText="1"/>
    </xf>
    <xf numFmtId="169" fontId="14" fillId="2" borderId="16" xfId="11" quotePrefix="1" applyNumberFormat="1" applyFont="1" applyFill="1" applyBorder="1" applyAlignment="1" applyProtection="1">
      <alignment horizontal="center" wrapText="1"/>
    </xf>
    <xf numFmtId="49" fontId="9" fillId="2" borderId="26" xfId="11" applyNumberFormat="1" applyFont="1" applyFill="1" applyBorder="1" applyAlignment="1" applyProtection="1">
      <alignment horizontal="left" wrapText="1"/>
    </xf>
    <xf numFmtId="166" fontId="9" fillId="2" borderId="27" xfId="1" applyNumberFormat="1" applyFont="1" applyFill="1" applyBorder="1" applyAlignment="1" applyProtection="1">
      <alignment horizontal="left" vertical="top" wrapText="1"/>
    </xf>
    <xf numFmtId="169" fontId="9" fillId="2" borderId="27" xfId="12" applyNumberFormat="1" applyFont="1" applyFill="1" applyBorder="1" applyAlignment="1" applyProtection="1">
      <alignment vertical="top"/>
    </xf>
    <xf numFmtId="169" fontId="9" fillId="2" borderId="26" xfId="12" applyNumberFormat="1" applyFont="1" applyFill="1" applyBorder="1" applyAlignment="1" applyProtection="1">
      <alignment vertical="top"/>
    </xf>
    <xf numFmtId="49" fontId="9" fillId="2" borderId="28" xfId="11" applyNumberFormat="1" applyFont="1" applyFill="1" applyBorder="1" applyAlignment="1" applyProtection="1">
      <alignment horizontal="left" wrapText="1"/>
    </xf>
    <xf numFmtId="169" fontId="9" fillId="2" borderId="28" xfId="12" applyNumberFormat="1" applyFont="1" applyFill="1" applyBorder="1" applyAlignment="1" applyProtection="1">
      <alignment vertical="top"/>
    </xf>
    <xf numFmtId="166" fontId="14" fillId="2" borderId="21" xfId="11" applyNumberFormat="1" applyFont="1" applyFill="1" applyBorder="1" applyAlignment="1" applyProtection="1">
      <alignment horizontal="left" vertical="center" wrapText="1"/>
    </xf>
    <xf numFmtId="167" fontId="14" fillId="2" borderId="0" xfId="11" applyNumberFormat="1" applyFont="1" applyFill="1" applyBorder="1" applyAlignment="1" applyProtection="1">
      <alignment vertical="center" wrapText="1"/>
    </xf>
    <xf numFmtId="168" fontId="14" fillId="2" borderId="0" xfId="11" quotePrefix="1" applyNumberFormat="1" applyFont="1" applyFill="1" applyBorder="1" applyAlignment="1" applyProtection="1">
      <alignment wrapText="1"/>
    </xf>
    <xf numFmtId="168" fontId="14" fillId="2" borderId="0" xfId="11" quotePrefix="1" applyNumberFormat="1" applyFont="1" applyFill="1" applyBorder="1" applyAlignment="1" applyProtection="1">
      <alignment horizontal="center" wrapText="1"/>
    </xf>
    <xf numFmtId="49" fontId="9" fillId="2" borderId="26" xfId="11" quotePrefix="1" applyNumberFormat="1" applyFont="1" applyFill="1" applyBorder="1" applyAlignment="1" applyProtection="1">
      <alignment horizontal="left" wrapText="1"/>
    </xf>
    <xf numFmtId="166" fontId="9" fillId="2" borderId="18" xfId="1" applyNumberFormat="1" applyFont="1" applyFill="1" applyBorder="1" applyAlignment="1" applyProtection="1">
      <alignment horizontal="right" vertical="top" wrapText="1"/>
    </xf>
    <xf numFmtId="166" fontId="9" fillId="2" borderId="28" xfId="1" applyNumberFormat="1" applyFont="1" applyFill="1" applyBorder="1" applyAlignment="1" applyProtection="1">
      <alignment horizontal="right" vertical="top" wrapText="1"/>
    </xf>
    <xf numFmtId="49" fontId="9" fillId="2" borderId="28" xfId="11" quotePrefix="1" applyNumberFormat="1" applyFont="1" applyFill="1" applyBorder="1" applyAlignment="1" applyProtection="1">
      <alignment horizontal="left" wrapText="1"/>
    </xf>
    <xf numFmtId="49" fontId="9" fillId="2" borderId="29" xfId="11" quotePrefix="1" applyNumberFormat="1" applyFont="1" applyFill="1" applyBorder="1" applyAlignment="1" applyProtection="1">
      <alignment horizontal="left" wrapText="1"/>
    </xf>
    <xf numFmtId="166" fontId="9" fillId="2" borderId="19" xfId="1" applyNumberFormat="1" applyFont="1" applyFill="1" applyBorder="1" applyAlignment="1" applyProtection="1">
      <alignment horizontal="right" vertical="top" wrapText="1"/>
    </xf>
    <xf numFmtId="166" fontId="9" fillId="2" borderId="24" xfId="1" applyNumberFormat="1" applyFont="1" applyFill="1" applyBorder="1" applyAlignment="1" applyProtection="1">
      <alignment horizontal="right" vertical="top" wrapText="1"/>
    </xf>
    <xf numFmtId="166" fontId="9" fillId="2" borderId="29" xfId="1" applyNumberFormat="1" applyFont="1" applyFill="1" applyBorder="1" applyAlignment="1" applyProtection="1">
      <alignment horizontal="right" vertical="top" wrapText="1"/>
    </xf>
    <xf numFmtId="166" fontId="14" fillId="2" borderId="20" xfId="11" applyNumberFormat="1" applyFont="1" applyFill="1" applyBorder="1" applyAlignment="1" applyProtection="1">
      <alignment horizontal="left" vertical="center" wrapText="1"/>
    </xf>
    <xf numFmtId="166" fontId="14" fillId="2" borderId="0" xfId="11" applyNumberFormat="1" applyFont="1" applyFill="1" applyBorder="1" applyAlignment="1" applyProtection="1">
      <alignment horizontal="left" vertical="center" wrapText="1"/>
    </xf>
    <xf numFmtId="0" fontId="15" fillId="2" borderId="0" xfId="8" applyFont="1" applyFill="1" applyBorder="1" applyAlignment="1" applyProtection="1">
      <alignment horizontal="center" vertical="center" wrapText="1"/>
    </xf>
    <xf numFmtId="0" fontId="11" fillId="2" borderId="0" xfId="0" applyFont="1" applyFill="1" applyAlignment="1">
      <alignment wrapText="1"/>
    </xf>
    <xf numFmtId="0" fontId="0" fillId="0" borderId="23" xfId="0" applyBorder="1"/>
    <xf numFmtId="49" fontId="14" fillId="2" borderId="23" xfId="11" applyNumberFormat="1" applyFont="1" applyFill="1" applyBorder="1" applyAlignment="1" applyProtection="1">
      <alignment horizontal="left" wrapText="1"/>
    </xf>
    <xf numFmtId="0" fontId="0" fillId="0" borderId="11" xfId="0" applyBorder="1"/>
    <xf numFmtId="49" fontId="14" fillId="2" borderId="11" xfId="11" applyNumberFormat="1" applyFont="1" applyFill="1" applyBorder="1" applyAlignment="1" applyProtection="1">
      <alignment horizontal="left" wrapText="1"/>
    </xf>
    <xf numFmtId="166" fontId="14" fillId="2" borderId="11" xfId="1" applyNumberFormat="1" applyFont="1" applyFill="1" applyBorder="1" applyAlignment="1" applyProtection="1">
      <alignment horizontal="right" vertical="top" wrapText="1"/>
    </xf>
    <xf numFmtId="0" fontId="0" fillId="0" borderId="0" xfId="0" applyProtection="1"/>
    <xf numFmtId="0" fontId="0" fillId="2" borderId="0" xfId="0" applyFill="1" applyBorder="1" applyProtection="1"/>
    <xf numFmtId="0" fontId="10" fillId="0" borderId="0" xfId="0" applyFont="1" applyProtection="1"/>
    <xf numFmtId="0" fontId="10" fillId="2" borderId="0" xfId="0" applyFont="1" applyFill="1" applyBorder="1" applyProtection="1"/>
    <xf numFmtId="0" fontId="6" fillId="0" borderId="0" xfId="0" applyFont="1" applyProtection="1"/>
    <xf numFmtId="0" fontId="8" fillId="3" borderId="0" xfId="0" applyFont="1" applyFill="1" applyProtection="1"/>
    <xf numFmtId="0" fontId="8" fillId="3" borderId="0" xfId="0" applyFont="1" applyFill="1" applyAlignment="1" applyProtection="1">
      <alignment horizontal="right"/>
    </xf>
    <xf numFmtId="0" fontId="0" fillId="0" borderId="2" xfId="0" applyBorder="1" applyProtection="1"/>
    <xf numFmtId="165" fontId="0" fillId="0" borderId="2" xfId="0" applyNumberFormat="1" applyBorder="1" applyProtection="1"/>
    <xf numFmtId="165" fontId="0" fillId="2" borderId="3" xfId="0" applyNumberFormat="1" applyFill="1" applyBorder="1" applyProtection="1"/>
    <xf numFmtId="165" fontId="0" fillId="2" borderId="0" xfId="0" applyNumberFormat="1" applyFill="1" applyBorder="1" applyProtection="1"/>
    <xf numFmtId="0" fontId="0" fillId="0" borderId="0" xfId="0" applyBorder="1" applyProtection="1"/>
    <xf numFmtId="9" fontId="0" fillId="0" borderId="0" xfId="10" applyFont="1" applyBorder="1" applyProtection="1"/>
    <xf numFmtId="165" fontId="0" fillId="0" borderId="0" xfId="0" applyNumberFormat="1" applyBorder="1" applyProtection="1"/>
    <xf numFmtId="10" fontId="0" fillId="0" borderId="0" xfId="10" applyNumberFormat="1" applyFont="1" applyBorder="1" applyProtection="1"/>
    <xf numFmtId="165" fontId="0" fillId="4" borderId="2" xfId="0" applyNumberFormat="1" applyFill="1" applyBorder="1" applyProtection="1">
      <protection locked="0"/>
    </xf>
    <xf numFmtId="169" fontId="14" fillId="2" borderId="21" xfId="12" applyNumberFormat="1" applyFont="1" applyFill="1" applyBorder="1" applyAlignment="1" applyProtection="1">
      <alignment vertical="center"/>
    </xf>
    <xf numFmtId="0" fontId="0" fillId="0" borderId="30" xfId="0" applyBorder="1"/>
    <xf numFmtId="0" fontId="19" fillId="12" borderId="2" xfId="0" applyFont="1" applyFill="1" applyBorder="1" applyAlignment="1">
      <alignment horizontal="left" vertical="center"/>
    </xf>
    <xf numFmtId="0" fontId="18" fillId="12" borderId="5" xfId="14" applyFont="1" applyFill="1" applyBorder="1" applyAlignment="1" applyProtection="1">
      <alignment horizontal="center" vertical="center" wrapText="1"/>
    </xf>
    <xf numFmtId="165" fontId="0" fillId="0" borderId="2" xfId="10" applyNumberFormat="1" applyFont="1" applyBorder="1" applyAlignment="1">
      <alignment horizontal="center" vertical="center"/>
    </xf>
    <xf numFmtId="10" fontId="0" fillId="0" borderId="2" xfId="10" applyNumberFormat="1" applyFont="1" applyBorder="1"/>
    <xf numFmtId="165" fontId="0" fillId="0" borderId="31" xfId="10" applyNumberFormat="1" applyFont="1" applyBorder="1" applyAlignment="1">
      <alignment horizontal="center" vertical="center"/>
    </xf>
    <xf numFmtId="10" fontId="0" fillId="0" borderId="31" xfId="10" applyNumberFormat="1" applyFont="1" applyBorder="1"/>
    <xf numFmtId="0" fontId="0" fillId="0" borderId="1" xfId="0" applyBorder="1"/>
    <xf numFmtId="165" fontId="0" fillId="0" borderId="1" xfId="10" applyNumberFormat="1" applyFont="1" applyBorder="1" applyAlignment="1">
      <alignment horizontal="center" vertical="center"/>
    </xf>
    <xf numFmtId="10" fontId="0" fillId="0" borderId="1" xfId="10" applyNumberFormat="1" applyFont="1" applyBorder="1"/>
    <xf numFmtId="0" fontId="0" fillId="0" borderId="2" xfId="0" applyBorder="1"/>
    <xf numFmtId="9" fontId="0" fillId="0" borderId="2" xfId="10" applyFont="1" applyBorder="1"/>
    <xf numFmtId="0" fontId="0" fillId="2" borderId="2" xfId="0" applyFill="1" applyBorder="1"/>
    <xf numFmtId="166" fontId="0" fillId="2" borderId="2" xfId="1" applyNumberFormat="1" applyFont="1" applyFill="1" applyBorder="1" applyAlignment="1">
      <alignment horizontal="center" vertical="center"/>
    </xf>
    <xf numFmtId="166" fontId="0" fillId="2" borderId="2" xfId="1" applyNumberFormat="1" applyFont="1" applyFill="1" applyBorder="1" applyAlignment="1">
      <alignment vertical="center"/>
    </xf>
    <xf numFmtId="0" fontId="10" fillId="2" borderId="0" xfId="0" applyFont="1" applyFill="1" applyAlignment="1">
      <alignment horizontal="center"/>
    </xf>
    <xf numFmtId="0" fontId="0" fillId="2" borderId="12" xfId="0" applyFill="1" applyBorder="1"/>
    <xf numFmtId="165" fontId="0" fillId="2" borderId="2" xfId="10" applyNumberFormat="1" applyFont="1" applyFill="1" applyBorder="1" applyAlignment="1">
      <alignment vertical="center"/>
    </xf>
    <xf numFmtId="165" fontId="0" fillId="2" borderId="2" xfId="10" applyNumberFormat="1" applyFont="1" applyFill="1" applyBorder="1" applyAlignment="1">
      <alignment horizontal="right" vertical="center"/>
    </xf>
    <xf numFmtId="167" fontId="14" fillId="7" borderId="2" xfId="11" applyNumberFormat="1" applyFont="1" applyFill="1" applyBorder="1" applyAlignment="1" applyProtection="1">
      <alignment horizontal="center" vertical="center" wrapText="1"/>
    </xf>
    <xf numFmtId="167" fontId="14" fillId="7" borderId="2" xfId="11" applyNumberFormat="1" applyFont="1" applyFill="1" applyBorder="1" applyAlignment="1" applyProtection="1">
      <alignment horizontal="left" vertical="center" wrapText="1"/>
    </xf>
    <xf numFmtId="167" fontId="14" fillId="2" borderId="0" xfId="11" applyNumberFormat="1" applyFont="1" applyFill="1" applyBorder="1" applyAlignment="1" applyProtection="1">
      <alignment horizontal="center" vertical="center" wrapText="1"/>
    </xf>
    <xf numFmtId="0" fontId="22" fillId="0" borderId="0" xfId="0" quotePrefix="1" applyFont="1" applyAlignment="1">
      <alignment horizontal="left" indent="3"/>
    </xf>
    <xf numFmtId="0" fontId="0" fillId="0" borderId="0" xfId="0" applyAlignment="1">
      <alignment horizontal="left" indent="2"/>
    </xf>
    <xf numFmtId="0" fontId="23" fillId="0" borderId="0" xfId="0" applyFont="1" applyAlignment="1">
      <alignment horizontal="left" indent="2"/>
    </xf>
    <xf numFmtId="166" fontId="9" fillId="2" borderId="0" xfId="1" applyNumberFormat="1" applyFont="1" applyFill="1" applyBorder="1" applyAlignment="1" applyProtection="1">
      <alignment horizontal="left" vertical="top" wrapText="1"/>
    </xf>
    <xf numFmtId="0" fontId="0" fillId="4" borderId="31" xfId="0" applyFill="1" applyBorder="1" applyAlignment="1" applyProtection="1">
      <alignment horizontal="right"/>
      <protection locked="0"/>
    </xf>
    <xf numFmtId="0" fontId="0" fillId="4" borderId="6" xfId="0" applyFill="1" applyBorder="1" applyAlignment="1" applyProtection="1">
      <alignment horizontal="right"/>
      <protection locked="0"/>
    </xf>
    <xf numFmtId="166" fontId="0" fillId="4" borderId="0" xfId="1" applyNumberFormat="1" applyFont="1" applyFill="1" applyBorder="1" applyAlignment="1" applyProtection="1">
      <alignment horizontal="right" vertical="center"/>
      <protection locked="0"/>
    </xf>
    <xf numFmtId="0" fontId="9" fillId="0" borderId="0" xfId="15"/>
    <xf numFmtId="0" fontId="9" fillId="14" borderId="34" xfId="15" applyFont="1" applyFill="1" applyBorder="1"/>
    <xf numFmtId="3" fontId="9" fillId="14" borderId="35" xfId="15" applyNumberFormat="1" applyFill="1" applyBorder="1" applyAlignment="1">
      <alignment horizontal="left"/>
    </xf>
    <xf numFmtId="0" fontId="9" fillId="14" borderId="34" xfId="15" applyFill="1" applyBorder="1"/>
    <xf numFmtId="0" fontId="9" fillId="14" borderId="35" xfId="15" applyNumberFormat="1" applyFill="1" applyBorder="1" applyAlignment="1">
      <alignment horizontal="left"/>
    </xf>
    <xf numFmtId="3" fontId="9" fillId="14" borderId="35" xfId="15" quotePrefix="1" applyNumberFormat="1" applyFill="1" applyBorder="1" applyAlignment="1">
      <alignment horizontal="left"/>
    </xf>
    <xf numFmtId="0" fontId="9" fillId="6" borderId="37" xfId="15" applyFont="1" applyFill="1" applyBorder="1"/>
    <xf numFmtId="0" fontId="9" fillId="6" borderId="38" xfId="15" applyNumberFormat="1" applyFill="1" applyBorder="1" applyAlignment="1">
      <alignment horizontal="left"/>
    </xf>
    <xf numFmtId="49" fontId="9" fillId="0" borderId="0" xfId="15" applyNumberFormat="1"/>
    <xf numFmtId="0" fontId="9" fillId="6" borderId="34" xfId="15" applyFont="1" applyFill="1" applyBorder="1"/>
    <xf numFmtId="0" fontId="9" fillId="6" borderId="7" xfId="15" applyNumberFormat="1" applyFill="1" applyBorder="1" applyAlignment="1">
      <alignment horizontal="left"/>
    </xf>
    <xf numFmtId="0" fontId="9" fillId="15" borderId="37" xfId="15" applyFont="1" applyFill="1" applyBorder="1"/>
    <xf numFmtId="14" fontId="9" fillId="15" borderId="38" xfId="15" applyNumberFormat="1" applyFill="1" applyBorder="1" applyAlignment="1">
      <alignment horizontal="left"/>
    </xf>
    <xf numFmtId="0" fontId="9" fillId="15" borderId="34" xfId="15" applyFont="1" applyFill="1" applyBorder="1"/>
    <xf numFmtId="49" fontId="9" fillId="15" borderId="7" xfId="15" applyNumberFormat="1" applyFill="1" applyBorder="1" applyAlignment="1">
      <alignment horizontal="left"/>
    </xf>
    <xf numFmtId="0" fontId="9" fillId="15" borderId="41" xfId="15" applyFont="1" applyFill="1" applyBorder="1"/>
    <xf numFmtId="49" fontId="9" fillId="15" borderId="42" xfId="15" applyNumberFormat="1" applyFill="1" applyBorder="1" applyAlignment="1">
      <alignment horizontal="left"/>
    </xf>
    <xf numFmtId="0" fontId="9" fillId="16" borderId="34" xfId="15" applyFill="1" applyBorder="1"/>
    <xf numFmtId="0" fontId="9" fillId="16" borderId="7" xfId="15" applyNumberFormat="1" applyFont="1" applyFill="1" applyBorder="1" applyAlignment="1">
      <alignment horizontal="left"/>
    </xf>
    <xf numFmtId="0" fontId="9" fillId="16" borderId="35" xfId="15" applyNumberFormat="1" applyFont="1" applyFill="1" applyBorder="1" applyAlignment="1">
      <alignment horizontal="left"/>
    </xf>
    <xf numFmtId="0" fontId="9" fillId="16" borderId="35" xfId="15" applyNumberFormat="1" applyFill="1" applyBorder="1" applyAlignment="1">
      <alignment horizontal="left"/>
    </xf>
    <xf numFmtId="0" fontId="9" fillId="16" borderId="34" xfId="15" applyFont="1" applyFill="1" applyBorder="1"/>
    <xf numFmtId="14" fontId="9" fillId="16" borderId="35" xfId="15" applyNumberFormat="1" applyFill="1" applyBorder="1" applyAlignment="1">
      <alignment horizontal="left"/>
    </xf>
    <xf numFmtId="49" fontId="9" fillId="16" borderId="7" xfId="15" applyNumberFormat="1" applyFont="1" applyFill="1" applyBorder="1" applyAlignment="1">
      <alignment horizontal="left"/>
    </xf>
    <xf numFmtId="0" fontId="9" fillId="16" borderId="45" xfId="15" applyFont="1" applyFill="1" applyBorder="1"/>
    <xf numFmtId="49" fontId="9" fillId="16" borderId="8" xfId="15" applyNumberFormat="1" applyFont="1" applyFill="1" applyBorder="1" applyAlignment="1">
      <alignment horizontal="left"/>
    </xf>
    <xf numFmtId="196" fontId="0" fillId="0" borderId="0" xfId="1" applyNumberFormat="1" applyFont="1"/>
    <xf numFmtId="197" fontId="0" fillId="0" borderId="0" xfId="1" applyNumberFormat="1" applyFont="1"/>
    <xf numFmtId="0" fontId="0" fillId="4" borderId="0" xfId="0" applyFill="1" applyBorder="1" applyAlignment="1" applyProtection="1">
      <alignment horizontal="right"/>
      <protection locked="0"/>
    </xf>
    <xf numFmtId="0" fontId="21" fillId="0" borderId="0" xfId="0" applyFont="1" applyAlignment="1"/>
    <xf numFmtId="0" fontId="0" fillId="0" borderId="0" xfId="0" applyAlignment="1"/>
    <xf numFmtId="0" fontId="51" fillId="0" borderId="0" xfId="237" applyAlignment="1" applyProtection="1"/>
    <xf numFmtId="0" fontId="0" fillId="4" borderId="7" xfId="0" applyFill="1" applyBorder="1" applyProtection="1">
      <protection locked="0"/>
    </xf>
    <xf numFmtId="166" fontId="9" fillId="2" borderId="0" xfId="1" quotePrefix="1" applyNumberFormat="1" applyFont="1" applyFill="1" applyBorder="1" applyAlignment="1" applyProtection="1">
      <alignment horizontal="right" vertical="top" wrapText="1"/>
    </xf>
    <xf numFmtId="166" fontId="9" fillId="2" borderId="27" xfId="11" applyNumberFormat="1" applyFont="1" applyFill="1" applyBorder="1" applyAlignment="1" applyProtection="1">
      <alignment horizontal="right" vertical="center" wrapText="1"/>
    </xf>
    <xf numFmtId="166" fontId="6" fillId="4" borderId="23" xfId="1" applyNumberFormat="1" applyFont="1" applyFill="1" applyBorder="1" applyProtection="1">
      <protection locked="0"/>
    </xf>
    <xf numFmtId="0" fontId="6" fillId="0" borderId="56" xfId="0" applyFont="1" applyBorder="1"/>
    <xf numFmtId="0" fontId="6" fillId="0" borderId="4" xfId="0" applyFont="1" applyBorder="1"/>
    <xf numFmtId="0" fontId="6" fillId="10" borderId="56" xfId="0" applyFont="1" applyFill="1" applyBorder="1" applyAlignment="1">
      <alignment horizontal="right"/>
    </xf>
    <xf numFmtId="0" fontId="0" fillId="0" borderId="57" xfId="0" applyBorder="1"/>
    <xf numFmtId="0" fontId="0" fillId="0" borderId="25" xfId="0" applyBorder="1"/>
    <xf numFmtId="170" fontId="0" fillId="10" borderId="57" xfId="13" applyNumberFormat="1" applyFont="1" applyFill="1" applyBorder="1"/>
    <xf numFmtId="0" fontId="0" fillId="0" borderId="58" xfId="0" applyBorder="1"/>
    <xf numFmtId="0" fontId="0" fillId="0" borderId="14" xfId="0" applyBorder="1"/>
    <xf numFmtId="170" fontId="0" fillId="10" borderId="58" xfId="13" applyNumberFormat="1" applyFont="1" applyFill="1" applyBorder="1"/>
    <xf numFmtId="0" fontId="0" fillId="0" borderId="59" xfId="0" applyBorder="1"/>
    <xf numFmtId="0" fontId="0" fillId="0" borderId="22" xfId="0" applyBorder="1"/>
    <xf numFmtId="170" fontId="0" fillId="10" borderId="59" xfId="13" applyNumberFormat="1" applyFont="1" applyFill="1" applyBorder="1"/>
    <xf numFmtId="166" fontId="14" fillId="2" borderId="21" xfId="11" applyNumberFormat="1" applyFont="1" applyFill="1" applyBorder="1" applyAlignment="1" applyProtection="1">
      <alignment horizontal="left" vertical="top" wrapText="1"/>
    </xf>
    <xf numFmtId="0" fontId="56" fillId="36" borderId="60" xfId="0" applyFont="1" applyFill="1" applyBorder="1"/>
    <xf numFmtId="0" fontId="56" fillId="0" borderId="0" xfId="0" applyFont="1"/>
    <xf numFmtId="0" fontId="56" fillId="0" borderId="60" xfId="0" applyFont="1" applyBorder="1"/>
    <xf numFmtId="166" fontId="0" fillId="4" borderId="31" xfId="1" applyNumberFormat="1" applyFont="1" applyFill="1" applyBorder="1" applyAlignment="1" applyProtection="1">
      <alignment horizontal="right"/>
      <protection locked="0"/>
    </xf>
    <xf numFmtId="166" fontId="0" fillId="4" borderId="5" xfId="13" applyNumberFormat="1" applyFont="1" applyFill="1" applyBorder="1" applyAlignment="1" applyProtection="1">
      <alignment horizontal="right"/>
      <protection locked="0"/>
    </xf>
    <xf numFmtId="166" fontId="0" fillId="4" borderId="6" xfId="1" applyNumberFormat="1" applyFont="1" applyFill="1" applyBorder="1" applyAlignment="1" applyProtection="1">
      <alignment horizontal="right"/>
      <protection locked="0"/>
    </xf>
    <xf numFmtId="0" fontId="12" fillId="2" borderId="2" xfId="0" applyFont="1" applyFill="1" applyBorder="1" applyAlignment="1">
      <alignment wrapText="1"/>
    </xf>
    <xf numFmtId="0" fontId="12" fillId="2" borderId="13" xfId="0" applyFont="1" applyFill="1" applyBorder="1" applyAlignment="1">
      <alignment wrapText="1"/>
    </xf>
    <xf numFmtId="0" fontId="12" fillId="2" borderId="2" xfId="0" applyFont="1" applyFill="1" applyBorder="1" applyAlignment="1">
      <alignment horizontal="right" wrapText="1"/>
    </xf>
    <xf numFmtId="166" fontId="0" fillId="2" borderId="7" xfId="1" applyNumberFormat="1" applyFont="1" applyFill="1" applyBorder="1" applyAlignment="1" applyProtection="1">
      <alignment horizontal="right"/>
    </xf>
    <xf numFmtId="0" fontId="0" fillId="37" borderId="0" xfId="0" applyFill="1"/>
    <xf numFmtId="0" fontId="58" fillId="0" borderId="61" xfId="0" applyFont="1" applyBorder="1"/>
    <xf numFmtId="49" fontId="9" fillId="2" borderId="0" xfId="11" applyNumberFormat="1" applyFont="1" applyFill="1" applyBorder="1" applyAlignment="1" applyProtection="1">
      <alignment horizontal="left" wrapText="1"/>
    </xf>
    <xf numFmtId="0" fontId="58" fillId="0" borderId="34" xfId="0" applyFont="1" applyBorder="1"/>
    <xf numFmtId="166" fontId="9" fillId="2" borderId="0" xfId="1" applyNumberFormat="1" applyFont="1" applyFill="1" applyBorder="1" applyAlignment="1" applyProtection="1">
      <alignment horizontal="right" wrapText="1"/>
    </xf>
    <xf numFmtId="166" fontId="9" fillId="2" borderId="28" xfId="1" applyNumberFormat="1" applyFont="1" applyFill="1" applyBorder="1" applyAlignment="1" applyProtection="1">
      <alignment horizontal="right" wrapText="1"/>
    </xf>
    <xf numFmtId="166" fontId="14" fillId="2" borderId="22" xfId="1" applyNumberFormat="1" applyFont="1" applyFill="1" applyBorder="1" applyAlignment="1" applyProtection="1">
      <alignment horizontal="right" wrapText="1"/>
    </xf>
    <xf numFmtId="166" fontId="14" fillId="2" borderId="20" xfId="1" applyNumberFormat="1" applyFont="1" applyFill="1" applyBorder="1" applyAlignment="1" applyProtection="1">
      <alignment horizontal="right" wrapText="1"/>
    </xf>
    <xf numFmtId="166" fontId="9" fillId="2" borderId="0" xfId="1" quotePrefix="1" applyNumberFormat="1" applyFont="1" applyFill="1" applyBorder="1" applyAlignment="1" applyProtection="1">
      <alignment horizontal="right" wrapText="1"/>
    </xf>
    <xf numFmtId="166" fontId="9" fillId="2" borderId="28" xfId="1" quotePrefix="1" applyNumberFormat="1" applyFont="1" applyFill="1" applyBorder="1" applyAlignment="1" applyProtection="1">
      <alignment horizontal="right" wrapText="1"/>
    </xf>
    <xf numFmtId="166" fontId="0" fillId="4" borderId="7" xfId="1" applyNumberFormat="1" applyFont="1" applyFill="1" applyBorder="1" applyAlignment="1">
      <alignment horizontal="right"/>
    </xf>
    <xf numFmtId="166" fontId="0" fillId="4" borderId="7" xfId="1" applyNumberFormat="1" applyFont="1" applyFill="1" applyBorder="1" applyProtection="1">
      <protection locked="0"/>
    </xf>
    <xf numFmtId="0" fontId="12" fillId="2" borderId="12" xfId="0" applyFont="1" applyFill="1" applyBorder="1" applyAlignment="1">
      <alignment horizontal="center"/>
    </xf>
    <xf numFmtId="0" fontId="12" fillId="2" borderId="13" xfId="0" applyFont="1" applyFill="1" applyBorder="1" applyAlignment="1">
      <alignment horizontal="center"/>
    </xf>
    <xf numFmtId="0" fontId="14" fillId="2" borderId="14" xfId="0" applyFont="1" applyFill="1" applyBorder="1" applyAlignment="1">
      <alignment horizontal="center"/>
    </xf>
    <xf numFmtId="0" fontId="14" fillId="2" borderId="16" xfId="0" applyFont="1" applyFill="1" applyBorder="1" applyAlignment="1">
      <alignment horizontal="center"/>
    </xf>
    <xf numFmtId="0" fontId="12" fillId="2" borderId="11" xfId="0" applyFont="1" applyFill="1" applyBorder="1" applyAlignment="1">
      <alignment horizontal="center"/>
    </xf>
    <xf numFmtId="169" fontId="9" fillId="2" borderId="1" xfId="11" quotePrefix="1" applyNumberFormat="1" applyFont="1" applyFill="1" applyBorder="1" applyAlignment="1" applyProtection="1">
      <alignment horizontal="left" vertical="center" wrapText="1"/>
    </xf>
    <xf numFmtId="169" fontId="9" fillId="2" borderId="55" xfId="11" quotePrefix="1" applyNumberFormat="1" applyFont="1" applyFill="1" applyBorder="1" applyAlignment="1" applyProtection="1">
      <alignment horizontal="left" vertical="center" wrapText="1"/>
    </xf>
    <xf numFmtId="169" fontId="9" fillId="2" borderId="30" xfId="11" quotePrefix="1" applyNumberFormat="1" applyFont="1" applyFill="1" applyBorder="1" applyAlignment="1" applyProtection="1">
      <alignment horizontal="left" vertical="center" wrapText="1"/>
    </xf>
    <xf numFmtId="166" fontId="9" fillId="2" borderId="0" xfId="1" applyNumberFormat="1" applyFont="1" applyFill="1" applyBorder="1" applyAlignment="1" applyProtection="1">
      <alignment horizontal="left" vertical="center" wrapText="1"/>
    </xf>
    <xf numFmtId="166" fontId="9" fillId="2" borderId="7" xfId="1" applyNumberFormat="1" applyFont="1" applyFill="1" applyBorder="1" applyAlignment="1" applyProtection="1">
      <alignment horizontal="left" vertical="center" wrapText="1"/>
    </xf>
    <xf numFmtId="166" fontId="9" fillId="2" borderId="4" xfId="1" applyNumberFormat="1" applyFont="1" applyFill="1" applyBorder="1" applyAlignment="1" applyProtection="1">
      <alignment horizontal="left" vertical="center" wrapText="1"/>
    </xf>
    <xf numFmtId="166" fontId="9" fillId="2" borderId="8" xfId="1" applyNumberFormat="1" applyFont="1" applyFill="1" applyBorder="1" applyAlignment="1" applyProtection="1">
      <alignment horizontal="left" vertical="center" wrapText="1"/>
    </xf>
    <xf numFmtId="166" fontId="14" fillId="2" borderId="11" xfId="1" applyNumberFormat="1" applyFont="1" applyFill="1" applyBorder="1" applyAlignment="1" applyProtection="1">
      <alignment horizontal="left" vertical="top" wrapText="1"/>
    </xf>
    <xf numFmtId="166" fontId="14" fillId="2" borderId="13" xfId="1" applyNumberFormat="1" applyFont="1" applyFill="1" applyBorder="1" applyAlignment="1" applyProtection="1">
      <alignment horizontal="left" vertical="top" wrapText="1"/>
    </xf>
    <xf numFmtId="166" fontId="9" fillId="2" borderId="11" xfId="11" applyNumberFormat="1" applyFont="1" applyFill="1" applyBorder="1" applyAlignment="1" applyProtection="1">
      <alignment horizontal="left" vertical="center" wrapText="1"/>
    </xf>
    <xf numFmtId="166" fontId="9" fillId="2" borderId="13" xfId="11" applyNumberFormat="1" applyFont="1" applyFill="1" applyBorder="1" applyAlignment="1" applyProtection="1">
      <alignment horizontal="left" vertical="center" wrapText="1"/>
    </xf>
    <xf numFmtId="166" fontId="9" fillId="2" borderId="1" xfId="1" applyNumberFormat="1" applyFont="1" applyFill="1" applyBorder="1" applyAlignment="1" applyProtection="1">
      <alignment horizontal="left" vertical="top" wrapText="1"/>
    </xf>
    <xf numFmtId="166" fontId="9" fillId="2" borderId="55" xfId="1" applyNumberFormat="1" applyFont="1" applyFill="1" applyBorder="1" applyAlignment="1" applyProtection="1">
      <alignment horizontal="left" vertical="top" wrapText="1"/>
    </xf>
    <xf numFmtId="166" fontId="9" fillId="2" borderId="30" xfId="1" applyNumberFormat="1" applyFont="1" applyFill="1" applyBorder="1" applyAlignment="1" applyProtection="1">
      <alignment horizontal="left" vertical="top" wrapText="1"/>
    </xf>
    <xf numFmtId="167" fontId="14" fillId="7" borderId="17" xfId="11" applyNumberFormat="1" applyFont="1" applyFill="1" applyBorder="1" applyAlignment="1" applyProtection="1">
      <alignment horizontal="center" vertical="center" wrapText="1"/>
    </xf>
    <xf numFmtId="167" fontId="14" fillId="7" borderId="27" xfId="11" applyNumberFormat="1" applyFont="1" applyFill="1" applyBorder="1" applyAlignment="1" applyProtection="1">
      <alignment horizontal="center" vertical="center" wrapText="1"/>
    </xf>
    <xf numFmtId="167" fontId="14" fillId="7" borderId="26" xfId="11" applyNumberFormat="1" applyFont="1" applyFill="1" applyBorder="1" applyAlignment="1" applyProtection="1">
      <alignment horizontal="center" vertical="center" wrapText="1"/>
    </xf>
    <xf numFmtId="167" fontId="14" fillId="7" borderId="14" xfId="11" applyNumberFormat="1" applyFont="1" applyFill="1" applyBorder="1" applyAlignment="1" applyProtection="1">
      <alignment horizontal="center" vertical="center" wrapText="1"/>
    </xf>
    <xf numFmtId="167" fontId="14" fillId="7" borderId="15" xfId="11" applyNumberFormat="1" applyFont="1" applyFill="1" applyBorder="1" applyAlignment="1" applyProtection="1">
      <alignment horizontal="center" vertical="center" wrapText="1"/>
    </xf>
    <xf numFmtId="167" fontId="14" fillId="7" borderId="16" xfId="11" applyNumberFormat="1" applyFont="1" applyFill="1" applyBorder="1" applyAlignment="1" applyProtection="1">
      <alignment horizontal="center" vertical="center" wrapText="1"/>
    </xf>
    <xf numFmtId="168" fontId="14" fillId="2" borderId="14" xfId="11" quotePrefix="1" applyNumberFormat="1" applyFont="1" applyFill="1" applyBorder="1" applyAlignment="1" applyProtection="1">
      <alignment horizontal="center" wrapText="1"/>
    </xf>
    <xf numFmtId="168" fontId="14" fillId="2" borderId="15" xfId="11" quotePrefix="1" applyNumberFormat="1" applyFont="1" applyFill="1" applyBorder="1" applyAlignment="1" applyProtection="1">
      <alignment horizontal="center" wrapText="1"/>
    </xf>
    <xf numFmtId="168" fontId="14" fillId="2" borderId="16" xfId="11" quotePrefix="1" applyNumberFormat="1" applyFont="1" applyFill="1" applyBorder="1" applyAlignment="1" applyProtection="1">
      <alignment horizontal="center" wrapText="1"/>
    </xf>
    <xf numFmtId="0" fontId="15" fillId="6" borderId="14" xfId="8" applyFont="1" applyFill="1" applyBorder="1" applyAlignment="1" applyProtection="1">
      <alignment horizontal="center" vertical="center" wrapText="1"/>
    </xf>
    <xf numFmtId="0" fontId="15" fillId="6" borderId="15" xfId="8" applyFont="1" applyFill="1" applyBorder="1" applyAlignment="1" applyProtection="1">
      <alignment horizontal="center" vertical="center" wrapText="1"/>
    </xf>
    <xf numFmtId="0" fontId="15" fillId="6" borderId="16" xfId="8" applyFont="1" applyFill="1" applyBorder="1" applyAlignment="1" applyProtection="1">
      <alignment horizontal="center" vertical="center" wrapText="1"/>
    </xf>
    <xf numFmtId="0" fontId="6" fillId="0" borderId="12" xfId="0" applyFont="1" applyBorder="1" applyAlignment="1">
      <alignment horizontal="center"/>
    </xf>
    <xf numFmtId="0" fontId="6" fillId="0" borderId="11" xfId="0" applyFont="1" applyBorder="1" applyAlignment="1">
      <alignment horizontal="center"/>
    </xf>
    <xf numFmtId="0" fontId="6" fillId="0" borderId="13" xfId="0" applyFont="1" applyBorder="1" applyAlignment="1">
      <alignment horizontal="center"/>
    </xf>
    <xf numFmtId="0" fontId="6" fillId="0" borderId="12" xfId="0" applyFont="1" applyBorder="1" applyAlignment="1">
      <alignment horizontal="center" vertical="center"/>
    </xf>
    <xf numFmtId="0" fontId="6" fillId="0" borderId="11" xfId="0" applyFont="1" applyBorder="1" applyAlignment="1">
      <alignment horizontal="center" vertical="center"/>
    </xf>
    <xf numFmtId="0" fontId="6" fillId="0" borderId="13" xfId="0" applyFont="1" applyBorder="1" applyAlignment="1">
      <alignment horizontal="center" vertical="center"/>
    </xf>
    <xf numFmtId="168" fontId="14" fillId="2" borderId="11" xfId="11" quotePrefix="1" applyNumberFormat="1" applyFont="1" applyFill="1" applyBorder="1" applyAlignment="1" applyProtection="1">
      <alignment horizontal="left" wrapText="1"/>
    </xf>
    <xf numFmtId="168" fontId="14" fillId="2" borderId="13" xfId="11" quotePrefix="1" applyNumberFormat="1" applyFont="1" applyFill="1" applyBorder="1" applyAlignment="1" applyProtection="1">
      <alignment horizontal="left" wrapText="1"/>
    </xf>
    <xf numFmtId="0" fontId="24" fillId="13" borderId="32" xfId="15" applyFont="1" applyFill="1" applyBorder="1" applyAlignment="1">
      <alignment horizontal="left" vertical="center"/>
    </xf>
    <xf numFmtId="0" fontId="24" fillId="13" borderId="1" xfId="15" applyFont="1" applyFill="1" applyBorder="1" applyAlignment="1">
      <alignment horizontal="left" vertical="center"/>
    </xf>
    <xf numFmtId="0" fontId="24" fillId="13" borderId="30" xfId="15" applyFont="1" applyFill="1" applyBorder="1" applyAlignment="1">
      <alignment horizontal="left" vertical="center"/>
    </xf>
    <xf numFmtId="0" fontId="14" fillId="14" borderId="33" xfId="15" applyFont="1" applyFill="1" applyBorder="1" applyAlignment="1">
      <alignment horizontal="center" vertical="center"/>
    </xf>
    <xf numFmtId="0" fontId="14" fillId="14" borderId="36" xfId="15" applyFont="1" applyFill="1" applyBorder="1" applyAlignment="1">
      <alignment horizontal="center" vertical="center"/>
    </xf>
    <xf numFmtId="0" fontId="14" fillId="6" borderId="3" xfId="15" applyFont="1" applyFill="1" applyBorder="1" applyAlignment="1">
      <alignment horizontal="center" vertical="center"/>
    </xf>
    <xf numFmtId="0" fontId="14" fillId="15" borderId="39" xfId="15" applyFont="1" applyFill="1" applyBorder="1" applyAlignment="1">
      <alignment horizontal="center" vertical="center"/>
    </xf>
    <xf numFmtId="0" fontId="14" fillId="15" borderId="3" xfId="15" applyFont="1" applyFill="1" applyBorder="1" applyAlignment="1">
      <alignment horizontal="center" vertical="center"/>
    </xf>
    <xf numFmtId="0" fontId="14" fillId="15" borderId="40" xfId="15" applyFont="1" applyFill="1" applyBorder="1" applyAlignment="1">
      <alignment horizontal="center" vertical="center"/>
    </xf>
    <xf numFmtId="0" fontId="14" fillId="16" borderId="43" xfId="15" applyFont="1" applyFill="1" applyBorder="1" applyAlignment="1">
      <alignment horizontal="center" vertical="center"/>
    </xf>
    <xf numFmtId="0" fontId="14" fillId="16" borderId="33" xfId="15" applyFont="1" applyFill="1" applyBorder="1" applyAlignment="1">
      <alignment horizontal="center" vertical="center"/>
    </xf>
    <xf numFmtId="0" fontId="14" fillId="16" borderId="44" xfId="15" applyFont="1" applyFill="1" applyBorder="1" applyAlignment="1">
      <alignment horizontal="center" vertical="center"/>
    </xf>
  </cellXfs>
  <cellStyles count="238">
    <cellStyle name="20% - Accent1 2" xfId="16"/>
    <cellStyle name="20% - Accent2 2" xfId="17"/>
    <cellStyle name="20% - Accent3 2" xfId="18"/>
    <cellStyle name="20% - Accent4 2" xfId="19"/>
    <cellStyle name="20% - Accent5 2" xfId="20"/>
    <cellStyle name="20% - Accent6 2" xfId="21"/>
    <cellStyle name="40% - Accent1 2" xfId="22"/>
    <cellStyle name="40% - Accent2 2" xfId="23"/>
    <cellStyle name="40% - Accent3 2" xfId="24"/>
    <cellStyle name="40% - Accent4 2" xfId="25"/>
    <cellStyle name="40% - Accent5 2" xfId="26"/>
    <cellStyle name="40% - Accent6 2" xfId="27"/>
    <cellStyle name="60% - Accent1 2" xfId="28"/>
    <cellStyle name="60% - Accent2 2" xfId="29"/>
    <cellStyle name="60% - Accent3 2" xfId="30"/>
    <cellStyle name="60% - Accent4 2" xfId="31"/>
    <cellStyle name="60% - Accent5 2" xfId="32"/>
    <cellStyle name="60% - Accent6 2" xfId="33"/>
    <cellStyle name="Accent1 2" xfId="34"/>
    <cellStyle name="Accent2 2" xfId="35"/>
    <cellStyle name="Accent3 2" xfId="36"/>
    <cellStyle name="Accent4 2" xfId="37"/>
    <cellStyle name="Accent5 2" xfId="38"/>
    <cellStyle name="Accent6 2" xfId="39"/>
    <cellStyle name="Bad 2" xfId="40"/>
    <cellStyle name="Calc Currency (0)" xfId="41"/>
    <cellStyle name="Calc Currency (0) 2" xfId="42"/>
    <cellStyle name="Calc Currency (2)" xfId="43"/>
    <cellStyle name="Calc Currency (2) 2" xfId="44"/>
    <cellStyle name="Calc Percent (0)" xfId="45"/>
    <cellStyle name="Calc Percent (0) 2" xfId="46"/>
    <cellStyle name="Calc Percent (1)" xfId="47"/>
    <cellStyle name="Calc Percent (1) 2" xfId="48"/>
    <cellStyle name="Calc Percent (2)" xfId="49"/>
    <cellStyle name="Calc Percent (2) 2" xfId="50"/>
    <cellStyle name="Calc Units (0)" xfId="51"/>
    <cellStyle name="Calc Units (0) 2" xfId="52"/>
    <cellStyle name="Calc Units (1)" xfId="53"/>
    <cellStyle name="Calc Units (1) 2" xfId="54"/>
    <cellStyle name="Calc Units (2)" xfId="55"/>
    <cellStyle name="Calc Units (2) 2" xfId="56"/>
    <cellStyle name="Calculation 2" xfId="57"/>
    <cellStyle name="Check Cell 2" xfId="58"/>
    <cellStyle name="Comma" xfId="1" builtinId="3"/>
    <cellStyle name="Comma [00]" xfId="59"/>
    <cellStyle name="Comma [00] 2" xfId="60"/>
    <cellStyle name="Comma 10" xfId="61"/>
    <cellStyle name="Comma 11" xfId="62"/>
    <cellStyle name="Comma 12" xfId="63"/>
    <cellStyle name="Comma 2" xfId="2"/>
    <cellStyle name="Comma 2 2" xfId="64"/>
    <cellStyle name="Comma 3" xfId="13"/>
    <cellStyle name="Comma 4" xfId="65"/>
    <cellStyle name="Comma 5" xfId="66"/>
    <cellStyle name="Comma 6" xfId="67"/>
    <cellStyle name="Comma 7" xfId="68"/>
    <cellStyle name="Comma 8" xfId="69"/>
    <cellStyle name="Comma 9" xfId="70"/>
    <cellStyle name="Comma0" xfId="71"/>
    <cellStyle name="Couma_#B P&amp;L Evolution_BINV" xfId="72"/>
    <cellStyle name="Currency [00]" xfId="73"/>
    <cellStyle name="Currency [00] 2" xfId="74"/>
    <cellStyle name="Currency0" xfId="75"/>
    <cellStyle name="Currency0 2" xfId="76"/>
    <cellStyle name="Date" xfId="77"/>
    <cellStyle name="Date Short" xfId="78"/>
    <cellStyle name="Date_01 Econ Class-Reciepts" xfId="79"/>
    <cellStyle name="Dezimal [0]_Compiling Utility Macros" xfId="80"/>
    <cellStyle name="Dezimal_Compiling Utility Macros" xfId="81"/>
    <cellStyle name="Enter Currency (0)" xfId="82"/>
    <cellStyle name="Enter Currency (0) 2" xfId="83"/>
    <cellStyle name="Enter Currency (2)" xfId="84"/>
    <cellStyle name="Enter Currency (2) 2" xfId="85"/>
    <cellStyle name="Enter Units (0)" xfId="86"/>
    <cellStyle name="Enter Units (0) 2" xfId="87"/>
    <cellStyle name="Enter Units (1)" xfId="88"/>
    <cellStyle name="Enter Units (1) 2" xfId="89"/>
    <cellStyle name="Enter Units (2)" xfId="90"/>
    <cellStyle name="Enter Units (2) 2" xfId="91"/>
    <cellStyle name="Explanatory Text 2" xfId="92"/>
    <cellStyle name="F2" xfId="93"/>
    <cellStyle name="F3" xfId="94"/>
    <cellStyle name="F4" xfId="95"/>
    <cellStyle name="F5" xfId="96"/>
    <cellStyle name="F6" xfId="97"/>
    <cellStyle name="F7" xfId="98"/>
    <cellStyle name="F8" xfId="99"/>
    <cellStyle name="Fixed" xfId="100"/>
    <cellStyle name="Good 2" xfId="101"/>
    <cellStyle name="Grey" xfId="102"/>
    <cellStyle name="Grey 2" xfId="103"/>
    <cellStyle name="Grey_1" xfId="104"/>
    <cellStyle name="Header1" xfId="105"/>
    <cellStyle name="Header2" xfId="106"/>
    <cellStyle name="Heading 1 2" xfId="107"/>
    <cellStyle name="Heading 1 3" xfId="108"/>
    <cellStyle name="Heading 2 2" xfId="109"/>
    <cellStyle name="Heading 2 3" xfId="110"/>
    <cellStyle name="Heading 3 2" xfId="111"/>
    <cellStyle name="Heading 4 2" xfId="112"/>
    <cellStyle name="HEADING1" xfId="113"/>
    <cellStyle name="HEADING2" xfId="114"/>
    <cellStyle name="HEADING2 2" xfId="115"/>
    <cellStyle name="HEADING2_1" xfId="116"/>
    <cellStyle name="Hyperlink 2" xfId="117"/>
    <cellStyle name="Hyperlink 3" xfId="118"/>
    <cellStyle name="Input [yellow]" xfId="119"/>
    <cellStyle name="Input [yellow] 2" xfId="120"/>
    <cellStyle name="Input [yellow]_1" xfId="121"/>
    <cellStyle name="Input 2" xfId="122"/>
    <cellStyle name="Input 3" xfId="123"/>
    <cellStyle name="Input 4" xfId="124"/>
    <cellStyle name="Link Currency (0)" xfId="125"/>
    <cellStyle name="Link Currency (0) 2" xfId="126"/>
    <cellStyle name="Link Currency (2)" xfId="127"/>
    <cellStyle name="Link Currency (2) 2" xfId="128"/>
    <cellStyle name="Link Units (0)" xfId="129"/>
    <cellStyle name="Link Units (0) 2" xfId="130"/>
    <cellStyle name="Link Units (1)" xfId="131"/>
    <cellStyle name="Link Units (1) 2" xfId="132"/>
    <cellStyle name="Link Units (2)" xfId="133"/>
    <cellStyle name="Link Units (2) 2" xfId="134"/>
    <cellStyle name="Linked Cell 2" xfId="135"/>
    <cellStyle name="Monétaire [0]_rwhite" xfId="136"/>
    <cellStyle name="Monétaire_rwhite" xfId="137"/>
    <cellStyle name="Neutral 2" xfId="138"/>
    <cellStyle name="Normal" xfId="0" builtinId="0"/>
    <cellStyle name="Normal - Style1" xfId="139"/>
    <cellStyle name="Normal - Style1 2" xfId="140"/>
    <cellStyle name="Normal 10" xfId="8"/>
    <cellStyle name="Normal 10 2" xfId="141"/>
    <cellStyle name="Normal 10 3" xfId="142"/>
    <cellStyle name="Normal 10 4" xfId="143"/>
    <cellStyle name="Normal 11" xfId="144"/>
    <cellStyle name="Normal 12" xfId="145"/>
    <cellStyle name="Normal 13" xfId="146"/>
    <cellStyle name="Normal 14" xfId="147"/>
    <cellStyle name="Normal 15" xfId="148"/>
    <cellStyle name="Normal 16" xfId="149"/>
    <cellStyle name="Normal 17" xfId="150"/>
    <cellStyle name="Normal 18" xfId="151"/>
    <cellStyle name="Normal 19" xfId="152"/>
    <cellStyle name="Normal 2" xfId="3"/>
    <cellStyle name="Normal 2 2" xfId="4"/>
    <cellStyle name="Normal 2 3" xfId="153"/>
    <cellStyle name="Normal 2 4" xfId="154"/>
    <cellStyle name="Normal 2 5" xfId="155"/>
    <cellStyle name="Normal 20" xfId="156"/>
    <cellStyle name="Normal 21" xfId="157"/>
    <cellStyle name="Normal 22" xfId="158"/>
    <cellStyle name="Normal 23" xfId="159"/>
    <cellStyle name="Normal 24" xfId="160"/>
    <cellStyle name="Normal 25" xfId="161"/>
    <cellStyle name="Normal 26" xfId="162"/>
    <cellStyle name="Normal 27" xfId="163"/>
    <cellStyle name="Normal 28" xfId="164"/>
    <cellStyle name="Normal 29" xfId="165"/>
    <cellStyle name="Normal 3" xfId="5"/>
    <cellStyle name="Normal 3 2" xfId="166"/>
    <cellStyle name="Normal 3 3" xfId="167"/>
    <cellStyle name="Normal 3 5 2 2" xfId="168"/>
    <cellStyle name="Normal 30" xfId="169"/>
    <cellStyle name="Normal 31" xfId="170"/>
    <cellStyle name="Normal 32" xfId="171"/>
    <cellStyle name="Normal 33" xfId="172"/>
    <cellStyle name="Normal 34" xfId="173"/>
    <cellStyle name="Normal 35" xfId="174"/>
    <cellStyle name="Normal 36" xfId="175"/>
    <cellStyle name="Normal 36 2" xfId="176"/>
    <cellStyle name="Normal 37" xfId="177"/>
    <cellStyle name="Normal 4" xfId="178"/>
    <cellStyle name="Normal 4 2" xfId="179"/>
    <cellStyle name="Normal 4 3" xfId="180"/>
    <cellStyle name="Normal 4 4" xfId="181"/>
    <cellStyle name="Normal 5" xfId="15"/>
    <cellStyle name="Normal 5 2" xfId="182"/>
    <cellStyle name="Normal 5 3" xfId="183"/>
    <cellStyle name="Normal 5 4" xfId="184"/>
    <cellStyle name="Normal 6" xfId="185"/>
    <cellStyle name="Normal 6 2" xfId="186"/>
    <cellStyle name="Normal 6 3" xfId="187"/>
    <cellStyle name="Normal 7" xfId="188"/>
    <cellStyle name="Normal 7 3 2" xfId="237"/>
    <cellStyle name="Normal 8" xfId="189"/>
    <cellStyle name="Normal 8 2" xfId="190"/>
    <cellStyle name="Normal 8 3" xfId="191"/>
    <cellStyle name="Normal 9" xfId="192"/>
    <cellStyle name="Normal 9 2" xfId="193"/>
    <cellStyle name="Normal 9 3" xfId="194"/>
    <cellStyle name="Normal_Link to db" xfId="11"/>
    <cellStyle name="Normal_Revenue Tables 2" xfId="12"/>
    <cellStyle name="Normal_Salary Model" xfId="14"/>
    <cellStyle name="Note 2" xfId="195"/>
    <cellStyle name="Output 2" xfId="196"/>
    <cellStyle name="Percent" xfId="10" builtinId="5"/>
    <cellStyle name="Percent [0]" xfId="197"/>
    <cellStyle name="Percent [0] 2" xfId="198"/>
    <cellStyle name="Percent [00]" xfId="199"/>
    <cellStyle name="Percent [00] 2" xfId="200"/>
    <cellStyle name="Percent [2]" xfId="201"/>
    <cellStyle name="Percent 10" xfId="202"/>
    <cellStyle name="Percent 11" xfId="203"/>
    <cellStyle name="Percent 12" xfId="204"/>
    <cellStyle name="Percent 2" xfId="6"/>
    <cellStyle name="Percent 3" xfId="7"/>
    <cellStyle name="Percent 4" xfId="9"/>
    <cellStyle name="Percent 4 2" xfId="205"/>
    <cellStyle name="Percent 5" xfId="206"/>
    <cellStyle name="Percent 6" xfId="207"/>
    <cellStyle name="Percent 7" xfId="208"/>
    <cellStyle name="Percent 7 2" xfId="209"/>
    <cellStyle name="Percent 7 2 2" xfId="210"/>
    <cellStyle name="Percent 8" xfId="211"/>
    <cellStyle name="Percent 9" xfId="212"/>
    <cellStyle name="PrePop Currency (0)" xfId="213"/>
    <cellStyle name="PrePop Currency (0) 2" xfId="214"/>
    <cellStyle name="PrePop Currency (2)" xfId="215"/>
    <cellStyle name="PrePop Currency (2) 2" xfId="216"/>
    <cellStyle name="PrePop Units (0)" xfId="217"/>
    <cellStyle name="PrePop Units (0) 2" xfId="218"/>
    <cellStyle name="PrePop Units (1)" xfId="219"/>
    <cellStyle name="PrePop Units (1) 2" xfId="220"/>
    <cellStyle name="PrePop Units (2)" xfId="221"/>
    <cellStyle name="PrePop Units (2) 2" xfId="222"/>
    <cellStyle name="Standard_Anpassen der Amortisation" xfId="223"/>
    <cellStyle name="Table Text" xfId="224"/>
    <cellStyle name="Table Text 2" xfId="225"/>
    <cellStyle name="Text Indent A" xfId="226"/>
    <cellStyle name="Text Indent B" xfId="227"/>
    <cellStyle name="Text Indent B 2" xfId="228"/>
    <cellStyle name="Text Indent C" xfId="229"/>
    <cellStyle name="Text Indent C 2" xfId="230"/>
    <cellStyle name="Title 2" xfId="231"/>
    <cellStyle name="Total 2" xfId="232"/>
    <cellStyle name="Total 3" xfId="233"/>
    <cellStyle name="Währung [0]_Compiling Utility Macros" xfId="234"/>
    <cellStyle name="Währung_Compiling Utility Macros" xfId="235"/>
    <cellStyle name="Warning Text 2" xfId="236"/>
  </cellStyles>
  <dxfs count="134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FFFF99"/>
      <color rgb="FF000000"/>
      <color rgb="FF006600"/>
      <color rgb="FF9B373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20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304799</xdr:colOff>
      <xdr:row>28</xdr:row>
      <xdr:rowOff>180975</xdr:rowOff>
    </xdr:from>
    <xdr:to>
      <xdr:col>8</xdr:col>
      <xdr:colOff>523874</xdr:colOff>
      <xdr:row>30</xdr:row>
      <xdr:rowOff>133350</xdr:rowOff>
    </xdr:to>
    <xdr:sp macro="" textlink="">
      <xdr:nvSpPr>
        <xdr:cNvPr id="6" name="EPContactsBox"/>
        <xdr:cNvSpPr>
          <a:spLocks noChangeArrowheads="1"/>
        </xdr:cNvSpPr>
      </xdr:nvSpPr>
      <xdr:spPr bwMode="auto">
        <a:xfrm>
          <a:off x="2905124" y="5019675"/>
          <a:ext cx="2047875" cy="333375"/>
        </a:xfrm>
        <a:prstGeom prst="rect">
          <a:avLst/>
        </a:prstGeom>
        <a:ln/>
        <a:extLst/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27432" tIns="72000" rIns="0" bIns="0" anchor="t"/>
        <a:lstStyle/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n-ZA" sz="1000" b="1" i="0" u="none" strike="noStrike" kern="0" cap="none" spc="1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 Narrow"/>
            </a:rPr>
            <a:t> DataFileNAT@treasury.gov.za
</a:t>
          </a:r>
        </a:p>
      </xdr:txBody>
    </xdr:sp>
    <xdr:clientData/>
  </xdr:twoCellAnchor>
  <xdr:twoCellAnchor>
    <xdr:from>
      <xdr:col>2</xdr:col>
      <xdr:colOff>1</xdr:colOff>
      <xdr:row>29</xdr:row>
      <xdr:rowOff>0</xdr:rowOff>
    </xdr:from>
    <xdr:to>
      <xdr:col>5</xdr:col>
      <xdr:colOff>228601</xdr:colOff>
      <xdr:row>30</xdr:row>
      <xdr:rowOff>147874</xdr:rowOff>
    </xdr:to>
    <xdr:sp macro="" textlink="">
      <xdr:nvSpPr>
        <xdr:cNvPr id="10" name="ContactsBox"/>
        <xdr:cNvSpPr>
          <a:spLocks noChangeArrowheads="1"/>
        </xdr:cNvSpPr>
      </xdr:nvSpPr>
      <xdr:spPr bwMode="auto">
        <a:xfrm>
          <a:off x="771526" y="5029200"/>
          <a:ext cx="2057400" cy="338374"/>
        </a:xfrm>
        <a:prstGeom prst="rect">
          <a:avLst/>
        </a:prstGeom>
        <a:gradFill rotWithShape="1">
          <a:gsLst>
            <a:gs pos="0">
              <a:srgbClr val="333300"/>
            </a:gs>
            <a:gs pos="50000">
              <a:srgbClr val="C1C1B2"/>
            </a:gs>
            <a:gs pos="100000">
              <a:srgbClr val="333300"/>
            </a:gs>
          </a:gsLst>
          <a:lin ang="5400000" scaled="1"/>
        </a:gradFill>
        <a:ln>
          <a:noFill/>
        </a:ln>
        <a:extLst/>
      </xdr:spPr>
      <xdr:txBody>
        <a:bodyPr vertOverflow="clip" wrap="square" lIns="27432" tIns="22860" rIns="27432" bIns="22860" anchor="ctr"/>
        <a:lstStyle/>
        <a:p>
          <a:pPr algn="l" rtl="0">
            <a:defRPr sz="1000"/>
          </a:pPr>
          <a:r>
            <a:rPr lang="en-ZA" sz="1000" b="0" i="0" u="none" strike="noStrike" baseline="0">
              <a:solidFill>
                <a:srgbClr val="000000"/>
              </a:solidFill>
              <a:latin typeface="Arial Narrow"/>
            </a:rPr>
            <a:t>HRBP_Tool Template to be submitted to...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CD%20-%20PROVINCIAL%20BUDGET%20ANALYSIS\Provinces\Early%20Warning%20System\2012-13\11.%20Master%202012-13%20IYM%20Models\Macros\IYM%20Model%202009-10%20-%20Version%201.1%20(20090510)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B03\CD%20-%20PROVINCIAL%20BUDGET%20ANALYSIS\Provinces\Early%20Warning%20System\2008-09\01.%20IYM%20Model\EC\EC%20-%20IYM%20Model%202008-09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1.%20Budget/2017/MTEC/MTEC%20change%20sheet/MTEF%202017%20Baseline%20adjustment%20workbook%20Ver%201.1.88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neral"/>
      <sheetName val="Settings"/>
      <sheetName val="Summary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SP"/>
      <sheetName val="Deviations"/>
      <sheetName val="C-Grants"/>
      <sheetName val="Own Receipts"/>
      <sheetName val="Help"/>
      <sheetName val="Suspense Accounts"/>
      <sheetName val="Bank Recon"/>
      <sheetName val="ShtSet"/>
      <sheetName val="21"/>
      <sheetName val="IYM Model 2009-10 - Version 1"/>
      <sheetName val="Cover"/>
    </sheetNames>
    <sheetDataSet>
      <sheetData sheetId="0" refreshError="1"/>
      <sheetData sheetId="1" refreshError="1"/>
      <sheetData sheetId="2" refreshError="1">
        <row r="223">
          <cell r="C223">
            <v>0</v>
          </cell>
        </row>
        <row r="257">
          <cell r="C257">
            <v>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neral"/>
      <sheetName val="Settings"/>
      <sheetName val="Summary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SP"/>
      <sheetName val="Deviations"/>
      <sheetName val="C-Grants"/>
      <sheetName val="Own Receipts"/>
      <sheetName val="Help"/>
      <sheetName val="Suspense Accounts"/>
      <sheetName val="Bank Recon"/>
      <sheetName val="ShtSet"/>
      <sheetName val="21"/>
    </sheetNames>
    <sheetDataSet>
      <sheetData sheetId="0" refreshError="1"/>
      <sheetData sheetId="1" refreshError="1">
        <row r="8">
          <cell r="N8">
            <v>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tadata"/>
      <sheetName val="Econ ENE"/>
      <sheetName val="2015-16 Expenditure outcome_"/>
      <sheetName val="Tables"/>
      <sheetName val="Settings"/>
      <sheetName val="Help"/>
      <sheetName val="Cover"/>
      <sheetName val="Main adjustment proposal"/>
      <sheetName val="Proposal capture sheet"/>
      <sheetName val="Main_adjust_proposal_register_"/>
      <sheetName val="Pivot_Register"/>
      <sheetName val="Alternative scenario 1 register"/>
      <sheetName val="Pivot_Register (Scenario 1)"/>
      <sheetName val="Alternative scenario 2 register"/>
      <sheetName val="Pivot_Register (Scenario 2)"/>
      <sheetName val="Cost containment &amp; efficiencies"/>
      <sheetName val="Statement of cost pressures"/>
      <sheetName val="Personnel information"/>
      <sheetName val="Conditional and indirect grants"/>
      <sheetName val="MTEF 2017 Baseline adjustment w"/>
    </sheetNames>
    <sheetDataSet>
      <sheetData sheetId="0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Q223"/>
  <sheetViews>
    <sheetView zoomScale="90" zoomScaleNormal="90" workbookViewId="0">
      <selection activeCell="D30" sqref="D30"/>
    </sheetView>
  </sheetViews>
  <sheetFormatPr defaultRowHeight="15" x14ac:dyDescent="0.25"/>
  <cols>
    <col min="1" max="1" width="8.85546875" style="2" bestFit="1" customWidth="1"/>
    <col min="2" max="2" width="49.42578125" style="2" bestFit="1" customWidth="1"/>
    <col min="3" max="3" width="15" style="2" bestFit="1" customWidth="1"/>
    <col min="4" max="4" width="79.85546875" style="2" bestFit="1" customWidth="1"/>
    <col min="5" max="7" width="24.140625" style="2" bestFit="1" customWidth="1"/>
    <col min="8" max="8" width="23.42578125" style="2" customWidth="1"/>
    <col min="9" max="16384" width="9.140625" style="2"/>
  </cols>
  <sheetData>
    <row r="1" spans="1:17" x14ac:dyDescent="0.25">
      <c r="A1" s="1" t="s">
        <v>395</v>
      </c>
      <c r="B1" s="1" t="s">
        <v>52</v>
      </c>
      <c r="C1" s="1" t="s">
        <v>396</v>
      </c>
      <c r="D1" s="1" t="s">
        <v>10</v>
      </c>
      <c r="E1" s="1" t="s">
        <v>397</v>
      </c>
      <c r="F1" s="1" t="s">
        <v>398</v>
      </c>
      <c r="G1" s="1" t="s">
        <v>399</v>
      </c>
      <c r="H1" s="46" t="s">
        <v>583</v>
      </c>
    </row>
    <row r="2" spans="1:17" x14ac:dyDescent="0.25">
      <c r="A2" s="2">
        <v>1</v>
      </c>
      <c r="B2" s="2" t="s">
        <v>40</v>
      </c>
      <c r="C2" s="2">
        <v>1</v>
      </c>
      <c r="D2" s="2" t="s">
        <v>400</v>
      </c>
      <c r="E2" s="2">
        <v>303743</v>
      </c>
      <c r="F2" s="2">
        <v>298129</v>
      </c>
      <c r="G2" s="2">
        <v>307489</v>
      </c>
      <c r="H2" s="47">
        <f>G2*1.076</f>
        <v>330858.16400000005</v>
      </c>
      <c r="I2" s="186"/>
      <c r="L2" s="1" t="s">
        <v>599</v>
      </c>
    </row>
    <row r="3" spans="1:17" x14ac:dyDescent="0.25">
      <c r="A3" s="2">
        <v>1</v>
      </c>
      <c r="B3" s="2" t="s">
        <v>40</v>
      </c>
      <c r="C3" s="2">
        <v>2</v>
      </c>
      <c r="D3" s="2" t="s">
        <v>401</v>
      </c>
      <c r="E3" s="2">
        <v>19218</v>
      </c>
      <c r="F3" s="2">
        <v>17423</v>
      </c>
      <c r="G3" s="2">
        <v>18432</v>
      </c>
      <c r="H3" s="47">
        <f t="shared" ref="H3:H66" si="0">G3*1.076</f>
        <v>19832.832000000002</v>
      </c>
      <c r="I3" s="186"/>
    </row>
    <row r="4" spans="1:17" x14ac:dyDescent="0.25">
      <c r="A4" s="2">
        <v>1</v>
      </c>
      <c r="B4" s="2" t="s">
        <v>40</v>
      </c>
      <c r="C4" s="2">
        <v>3</v>
      </c>
      <c r="D4" s="2" t="s">
        <v>402</v>
      </c>
      <c r="E4" s="2">
        <v>6035</v>
      </c>
      <c r="F4" s="2">
        <v>6373</v>
      </c>
      <c r="G4" s="2">
        <v>6742</v>
      </c>
      <c r="H4" s="47">
        <f t="shared" si="0"/>
        <v>7254.3920000000007</v>
      </c>
      <c r="I4" s="186"/>
      <c r="L4" s="1" t="s">
        <v>584</v>
      </c>
      <c r="M4" s="1" t="s">
        <v>585</v>
      </c>
      <c r="N4" s="1" t="s">
        <v>586</v>
      </c>
      <c r="O4" s="1" t="s">
        <v>587</v>
      </c>
      <c r="P4" s="1" t="s">
        <v>588</v>
      </c>
      <c r="Q4" s="1" t="s">
        <v>589</v>
      </c>
    </row>
    <row r="5" spans="1:17" x14ac:dyDescent="0.25">
      <c r="A5" s="2">
        <v>2</v>
      </c>
      <c r="B5" s="2" t="s">
        <v>403</v>
      </c>
      <c r="C5" s="2">
        <v>1</v>
      </c>
      <c r="D5" s="2" t="s">
        <v>404</v>
      </c>
      <c r="E5" s="2">
        <v>46610</v>
      </c>
      <c r="F5" s="2">
        <v>44879</v>
      </c>
      <c r="G5" s="2">
        <v>45325</v>
      </c>
      <c r="H5" s="47">
        <f t="shared" si="0"/>
        <v>48769.700000000004</v>
      </c>
      <c r="L5" s="2" t="s">
        <v>11</v>
      </c>
      <c r="M5" s="2">
        <v>2055382</v>
      </c>
      <c r="N5" s="2">
        <v>2129171</v>
      </c>
      <c r="O5" s="2">
        <v>2201926</v>
      </c>
      <c r="P5" s="2">
        <v>2382627.2475004392</v>
      </c>
      <c r="Q5" s="2">
        <v>1.0820650864290804</v>
      </c>
    </row>
    <row r="6" spans="1:17" x14ac:dyDescent="0.25">
      <c r="A6" s="2">
        <v>2</v>
      </c>
      <c r="B6" s="2" t="s">
        <v>403</v>
      </c>
      <c r="C6" s="2">
        <v>2</v>
      </c>
      <c r="D6" s="2" t="s">
        <v>405</v>
      </c>
      <c r="E6" s="2">
        <v>76536</v>
      </c>
      <c r="F6" s="2">
        <v>76413</v>
      </c>
      <c r="G6" s="2">
        <v>77773</v>
      </c>
      <c r="H6" s="47">
        <f t="shared" si="0"/>
        <v>83683.748000000007</v>
      </c>
      <c r="L6" s="2" t="s">
        <v>590</v>
      </c>
      <c r="M6" s="2">
        <v>238342</v>
      </c>
      <c r="N6" s="2">
        <v>235049</v>
      </c>
      <c r="O6" s="2">
        <v>256403</v>
      </c>
      <c r="P6" s="2">
        <v>277534.75532377796</v>
      </c>
      <c r="Q6" s="2">
        <v>1.0824161781405754</v>
      </c>
    </row>
    <row r="7" spans="1:17" x14ac:dyDescent="0.25">
      <c r="A7" s="2">
        <v>2</v>
      </c>
      <c r="B7" s="2" t="s">
        <v>403</v>
      </c>
      <c r="C7" s="2">
        <v>3</v>
      </c>
      <c r="D7" s="2" t="s">
        <v>402</v>
      </c>
      <c r="E7" s="2">
        <v>529798</v>
      </c>
      <c r="F7" s="2">
        <v>556288</v>
      </c>
      <c r="G7" s="2">
        <v>588553</v>
      </c>
      <c r="H7" s="47">
        <f t="shared" si="0"/>
        <v>633283.02800000005</v>
      </c>
      <c r="L7" s="2" t="s">
        <v>13</v>
      </c>
      <c r="M7" s="2">
        <v>472143</v>
      </c>
      <c r="N7" s="2">
        <v>481996</v>
      </c>
      <c r="O7" s="2">
        <v>505953</v>
      </c>
      <c r="P7" s="2">
        <v>547775.59218627319</v>
      </c>
      <c r="Q7" s="2">
        <v>1.0826610222417363</v>
      </c>
    </row>
    <row r="8" spans="1:17" x14ac:dyDescent="0.25">
      <c r="A8" s="2">
        <v>2</v>
      </c>
      <c r="B8" s="2" t="s">
        <v>403</v>
      </c>
      <c r="C8" s="2">
        <v>3</v>
      </c>
      <c r="D8" s="2" t="s">
        <v>406</v>
      </c>
      <c r="E8" s="2">
        <v>380204</v>
      </c>
      <c r="F8" s="2">
        <v>407842</v>
      </c>
      <c r="G8" s="2">
        <v>419051</v>
      </c>
      <c r="H8" s="47">
        <f t="shared" si="0"/>
        <v>450898.87600000005</v>
      </c>
      <c r="L8" s="2" t="s">
        <v>16</v>
      </c>
      <c r="M8" s="2">
        <v>59169</v>
      </c>
      <c r="N8" s="2">
        <v>70857</v>
      </c>
      <c r="O8" s="2">
        <v>74787</v>
      </c>
      <c r="P8" s="2">
        <v>80982.610268265926</v>
      </c>
      <c r="Q8" s="2">
        <v>1.0828434122008628</v>
      </c>
    </row>
    <row r="9" spans="1:17" x14ac:dyDescent="0.25">
      <c r="A9" s="2">
        <v>2</v>
      </c>
      <c r="B9" s="2" t="s">
        <v>403</v>
      </c>
      <c r="C9" s="2">
        <v>4</v>
      </c>
      <c r="D9" s="2" t="s">
        <v>407</v>
      </c>
      <c r="E9" s="2">
        <v>215255</v>
      </c>
      <c r="F9" s="2">
        <v>208546</v>
      </c>
      <c r="G9" s="2">
        <v>209753</v>
      </c>
      <c r="H9" s="47">
        <f t="shared" si="0"/>
        <v>225694.228</v>
      </c>
      <c r="L9" s="2" t="s">
        <v>591</v>
      </c>
      <c r="M9" s="2">
        <v>320521</v>
      </c>
      <c r="N9" s="2">
        <v>342691</v>
      </c>
      <c r="O9" s="2">
        <v>343322</v>
      </c>
      <c r="P9" s="2">
        <v>371669.49611203448</v>
      </c>
      <c r="Q9" s="2">
        <v>1.0825682482102355</v>
      </c>
    </row>
    <row r="10" spans="1:17" x14ac:dyDescent="0.25">
      <c r="A10" s="2">
        <v>2</v>
      </c>
      <c r="B10" s="2" t="s">
        <v>403</v>
      </c>
      <c r="C10" s="2">
        <v>5</v>
      </c>
      <c r="D10" s="2" t="s">
        <v>408</v>
      </c>
      <c r="E10" s="2">
        <v>60211</v>
      </c>
      <c r="F10" s="2">
        <v>62746</v>
      </c>
      <c r="G10" s="2">
        <v>66470</v>
      </c>
      <c r="H10" s="47">
        <f t="shared" si="0"/>
        <v>71521.72</v>
      </c>
      <c r="L10" s="2" t="s">
        <v>18</v>
      </c>
      <c r="M10" s="2">
        <v>14821416</v>
      </c>
      <c r="N10" s="2">
        <v>15952152</v>
      </c>
      <c r="O10" s="2">
        <v>17228003</v>
      </c>
      <c r="P10" s="2">
        <v>18648201.022573628</v>
      </c>
      <c r="Q10" s="2">
        <v>1.0824354408676169</v>
      </c>
    </row>
    <row r="11" spans="1:17" x14ac:dyDescent="0.25">
      <c r="A11" s="2">
        <v>3</v>
      </c>
      <c r="B11" s="2" t="s">
        <v>16</v>
      </c>
      <c r="C11" s="2">
        <v>1</v>
      </c>
      <c r="D11" s="2" t="s">
        <v>400</v>
      </c>
      <c r="E11" s="2">
        <v>35953</v>
      </c>
      <c r="F11" s="2">
        <v>44224</v>
      </c>
      <c r="G11" s="2">
        <v>46208</v>
      </c>
      <c r="H11" s="47">
        <f t="shared" si="0"/>
        <v>49719.808000000005</v>
      </c>
      <c r="L11" s="2" t="s">
        <v>476</v>
      </c>
      <c r="M11" s="2">
        <v>26884559</v>
      </c>
      <c r="N11" s="2">
        <v>26447971</v>
      </c>
      <c r="O11" s="2">
        <v>27116696</v>
      </c>
      <c r="P11" s="2">
        <v>29353900.307270627</v>
      </c>
      <c r="Q11" s="2">
        <v>1.0825028354217869</v>
      </c>
    </row>
    <row r="12" spans="1:17" x14ac:dyDescent="0.25">
      <c r="A12" s="2">
        <v>3</v>
      </c>
      <c r="B12" s="2" t="s">
        <v>16</v>
      </c>
      <c r="C12" s="2">
        <v>2</v>
      </c>
      <c r="D12" s="2" t="s">
        <v>409</v>
      </c>
      <c r="E12" s="2">
        <v>6156</v>
      </c>
      <c r="F12" s="2">
        <v>7411</v>
      </c>
      <c r="G12" s="2">
        <v>8338</v>
      </c>
      <c r="H12" s="47">
        <f t="shared" si="0"/>
        <v>8971.6880000000001</v>
      </c>
      <c r="L12" s="2" t="s">
        <v>592</v>
      </c>
      <c r="M12" s="2">
        <v>93995</v>
      </c>
      <c r="N12" s="2">
        <v>91074</v>
      </c>
      <c r="O12" s="2">
        <v>91802</v>
      </c>
      <c r="P12" s="2">
        <v>99397.579907326552</v>
      </c>
      <c r="Q12" s="2">
        <v>1.0827387192798257</v>
      </c>
    </row>
    <row r="13" spans="1:17" x14ac:dyDescent="0.25">
      <c r="A13" s="2">
        <v>3</v>
      </c>
      <c r="B13" s="2" t="s">
        <v>16</v>
      </c>
      <c r="C13" s="2">
        <v>3</v>
      </c>
      <c r="D13" s="2" t="s">
        <v>410</v>
      </c>
      <c r="E13" s="2">
        <v>8116</v>
      </c>
      <c r="F13" s="2">
        <v>9765</v>
      </c>
      <c r="G13" s="2">
        <v>10245</v>
      </c>
      <c r="H13" s="47">
        <f t="shared" si="0"/>
        <v>11023.62</v>
      </c>
      <c r="L13" s="2" t="s">
        <v>20</v>
      </c>
      <c r="M13" s="2">
        <v>310797</v>
      </c>
      <c r="N13" s="2">
        <v>314102</v>
      </c>
      <c r="O13" s="2">
        <v>327522</v>
      </c>
      <c r="P13" s="2">
        <v>354460.28458697809</v>
      </c>
      <c r="Q13" s="2">
        <v>1.0822487789735593</v>
      </c>
    </row>
    <row r="14" spans="1:17" x14ac:dyDescent="0.25">
      <c r="A14" s="2">
        <v>3</v>
      </c>
      <c r="B14" s="2" t="s">
        <v>16</v>
      </c>
      <c r="C14" s="2">
        <v>4</v>
      </c>
      <c r="D14" s="2" t="s">
        <v>411</v>
      </c>
      <c r="E14" s="2">
        <v>8944</v>
      </c>
      <c r="F14" s="2">
        <v>9457</v>
      </c>
      <c r="G14" s="2">
        <v>9996</v>
      </c>
      <c r="H14" s="47">
        <f t="shared" si="0"/>
        <v>10755.696</v>
      </c>
      <c r="L14" s="2" t="s">
        <v>21</v>
      </c>
      <c r="M14" s="2">
        <v>1001609</v>
      </c>
      <c r="N14" s="2">
        <v>1046585</v>
      </c>
      <c r="O14" s="2">
        <v>1090839</v>
      </c>
      <c r="P14" s="2">
        <v>1180847.9925022635</v>
      </c>
      <c r="Q14" s="2">
        <v>1.0825135446223169</v>
      </c>
    </row>
    <row r="15" spans="1:17" x14ac:dyDescent="0.25">
      <c r="A15" s="2">
        <v>4</v>
      </c>
      <c r="B15" s="2" t="s">
        <v>412</v>
      </c>
      <c r="C15" s="2">
        <v>1</v>
      </c>
      <c r="D15" s="2" t="s">
        <v>400</v>
      </c>
      <c r="E15" s="2">
        <v>119906</v>
      </c>
      <c r="F15" s="2">
        <v>126770</v>
      </c>
      <c r="G15" s="2">
        <v>134073</v>
      </c>
      <c r="H15" s="47">
        <f t="shared" si="0"/>
        <v>144262.54800000001</v>
      </c>
      <c r="L15" s="2" t="s">
        <v>593</v>
      </c>
      <c r="M15" s="2">
        <v>873398</v>
      </c>
      <c r="N15" s="2">
        <v>878298</v>
      </c>
      <c r="O15" s="2">
        <v>954316</v>
      </c>
      <c r="P15" s="2">
        <v>1032895.2507601205</v>
      </c>
      <c r="Q15" s="2">
        <v>1.08234091303103</v>
      </c>
    </row>
    <row r="16" spans="1:17" x14ac:dyDescent="0.25">
      <c r="A16" s="2">
        <v>4</v>
      </c>
      <c r="B16" s="2" t="s">
        <v>412</v>
      </c>
      <c r="C16" s="2">
        <v>2</v>
      </c>
      <c r="D16" s="2" t="s">
        <v>413</v>
      </c>
      <c r="E16" s="2">
        <v>18225</v>
      </c>
      <c r="F16" s="2">
        <v>19355</v>
      </c>
      <c r="G16" s="2">
        <v>20555</v>
      </c>
      <c r="H16" s="47">
        <f t="shared" si="0"/>
        <v>22117.18</v>
      </c>
      <c r="L16" s="2" t="s">
        <v>458</v>
      </c>
      <c r="M16" s="2">
        <v>7839886</v>
      </c>
      <c r="N16" s="2">
        <v>8429841</v>
      </c>
      <c r="O16" s="2">
        <v>8961753</v>
      </c>
      <c r="P16" s="2">
        <v>9699962.0108476616</v>
      </c>
      <c r="Q16" s="2">
        <v>1.0823732824200423</v>
      </c>
    </row>
    <row r="17" spans="1:17" x14ac:dyDescent="0.25">
      <c r="A17" s="2">
        <v>4</v>
      </c>
      <c r="B17" s="2" t="s">
        <v>412</v>
      </c>
      <c r="C17" s="2">
        <v>3</v>
      </c>
      <c r="D17" s="2" t="s">
        <v>414</v>
      </c>
      <c r="E17" s="2">
        <v>33211</v>
      </c>
      <c r="F17" s="2">
        <v>35647</v>
      </c>
      <c r="G17" s="2">
        <v>35533</v>
      </c>
      <c r="H17" s="47">
        <f t="shared" si="0"/>
        <v>38233.508000000002</v>
      </c>
      <c r="L17" s="2" t="s">
        <v>26</v>
      </c>
      <c r="M17" s="2">
        <v>3146825</v>
      </c>
      <c r="N17" s="2">
        <v>3233745</v>
      </c>
      <c r="O17" s="2">
        <v>3328378</v>
      </c>
      <c r="P17" s="2">
        <v>3601454.0108998544</v>
      </c>
      <c r="Q17" s="2">
        <v>1.0820447710265644</v>
      </c>
    </row>
    <row r="18" spans="1:17" x14ac:dyDescent="0.25">
      <c r="A18" s="2">
        <v>4</v>
      </c>
      <c r="B18" s="2" t="s">
        <v>412</v>
      </c>
      <c r="C18" s="2">
        <v>4</v>
      </c>
      <c r="D18" s="2" t="s">
        <v>415</v>
      </c>
      <c r="E18" s="2">
        <v>27348</v>
      </c>
      <c r="F18" s="2">
        <v>28934</v>
      </c>
      <c r="G18" s="2">
        <v>24285</v>
      </c>
      <c r="H18" s="47">
        <f t="shared" si="0"/>
        <v>26130.66</v>
      </c>
      <c r="L18" s="2" t="s">
        <v>594</v>
      </c>
      <c r="M18" s="2">
        <v>383491</v>
      </c>
      <c r="N18" s="2">
        <v>387519</v>
      </c>
      <c r="O18" s="2">
        <v>381217</v>
      </c>
      <c r="P18" s="2">
        <v>412653.22674295428</v>
      </c>
      <c r="Q18" s="2">
        <v>1.0824628144677553</v>
      </c>
    </row>
    <row r="19" spans="1:17" x14ac:dyDescent="0.25">
      <c r="A19" s="2">
        <v>4</v>
      </c>
      <c r="B19" s="2" t="s">
        <v>412</v>
      </c>
      <c r="C19" s="2">
        <v>5</v>
      </c>
      <c r="D19" s="2" t="s">
        <v>416</v>
      </c>
      <c r="E19" s="2">
        <v>58348</v>
      </c>
      <c r="F19" s="2">
        <v>61991</v>
      </c>
      <c r="G19" s="2">
        <v>56734</v>
      </c>
      <c r="H19" s="47">
        <f t="shared" si="0"/>
        <v>61045.784000000007</v>
      </c>
      <c r="L19" s="2" t="s">
        <v>28</v>
      </c>
      <c r="M19" s="2">
        <v>178483</v>
      </c>
      <c r="N19" s="2">
        <v>186157</v>
      </c>
      <c r="O19" s="2">
        <v>195797</v>
      </c>
      <c r="P19" s="2">
        <v>211920.46490215289</v>
      </c>
      <c r="Q19" s="2">
        <v>1.0823478648914584</v>
      </c>
    </row>
    <row r="20" spans="1:17" x14ac:dyDescent="0.25">
      <c r="A20" s="2">
        <v>4</v>
      </c>
      <c r="B20" s="2" t="s">
        <v>412</v>
      </c>
      <c r="C20" s="2">
        <v>6</v>
      </c>
      <c r="D20" s="2" t="s">
        <v>417</v>
      </c>
      <c r="E20" s="2">
        <v>63483</v>
      </c>
      <c r="F20" s="2">
        <v>69994</v>
      </c>
      <c r="G20" s="2">
        <v>72142</v>
      </c>
      <c r="H20" s="47">
        <f t="shared" si="0"/>
        <v>77624.792000000001</v>
      </c>
      <c r="L20" s="2" t="s">
        <v>420</v>
      </c>
      <c r="M20" s="2">
        <v>2767354</v>
      </c>
      <c r="N20" s="2">
        <v>2563514</v>
      </c>
      <c r="O20" s="2">
        <v>2655820</v>
      </c>
      <c r="P20" s="2">
        <v>2868806.6575849983</v>
      </c>
      <c r="Q20" s="2">
        <v>1.0801961946159748</v>
      </c>
    </row>
    <row r="21" spans="1:17" x14ac:dyDescent="0.25">
      <c r="A21" s="2">
        <v>5</v>
      </c>
      <c r="B21" s="2" t="s">
        <v>26</v>
      </c>
      <c r="C21" s="2">
        <v>1</v>
      </c>
      <c r="D21" s="2" t="s">
        <v>400</v>
      </c>
      <c r="E21" s="2">
        <v>575153</v>
      </c>
      <c r="F21" s="2">
        <v>590638</v>
      </c>
      <c r="G21" s="2">
        <v>609633</v>
      </c>
      <c r="H21" s="47">
        <f t="shared" si="0"/>
        <v>655965.10800000001</v>
      </c>
      <c r="L21" s="2" t="s">
        <v>29</v>
      </c>
      <c r="M21" s="2">
        <v>10070197</v>
      </c>
      <c r="N21" s="2">
        <v>10578040</v>
      </c>
      <c r="O21" s="2">
        <v>11067609</v>
      </c>
      <c r="P21" s="2">
        <v>11979675.17483893</v>
      </c>
      <c r="Q21" s="2">
        <v>1.0824086010663125</v>
      </c>
    </row>
    <row r="22" spans="1:17" x14ac:dyDescent="0.25">
      <c r="A22" s="2">
        <v>5</v>
      </c>
      <c r="B22" s="2" t="s">
        <v>26</v>
      </c>
      <c r="C22" s="2">
        <v>2</v>
      </c>
      <c r="D22" s="2" t="s">
        <v>418</v>
      </c>
      <c r="E22" s="2">
        <v>1902296</v>
      </c>
      <c r="F22" s="2">
        <v>1953562</v>
      </c>
      <c r="G22" s="2">
        <v>2011489</v>
      </c>
      <c r="H22" s="47">
        <f t="shared" si="0"/>
        <v>2164362.1640000003</v>
      </c>
      <c r="L22" s="2" t="s">
        <v>30</v>
      </c>
      <c r="M22" s="2">
        <v>1132239</v>
      </c>
      <c r="N22" s="2">
        <v>1221487</v>
      </c>
      <c r="O22" s="2">
        <v>1307915</v>
      </c>
      <c r="P22" s="2">
        <v>1415415.4329855081</v>
      </c>
      <c r="Q22" s="2">
        <v>1.0821922166085014</v>
      </c>
    </row>
    <row r="23" spans="1:17" x14ac:dyDescent="0.25">
      <c r="A23" s="2">
        <v>5</v>
      </c>
      <c r="B23" s="2" t="s">
        <v>26</v>
      </c>
      <c r="C23" s="2">
        <v>3</v>
      </c>
      <c r="D23" s="2" t="s">
        <v>419</v>
      </c>
      <c r="E23" s="2">
        <v>669376</v>
      </c>
      <c r="F23" s="2">
        <v>689545</v>
      </c>
      <c r="G23" s="2">
        <v>707256</v>
      </c>
      <c r="H23" s="47">
        <f t="shared" si="0"/>
        <v>761007.45600000001</v>
      </c>
      <c r="L23" s="2" t="s">
        <v>33</v>
      </c>
      <c r="M23" s="2">
        <v>572130</v>
      </c>
      <c r="N23" s="2">
        <v>579130</v>
      </c>
      <c r="O23" s="2">
        <v>604785</v>
      </c>
      <c r="P23" s="2">
        <v>654632.10170390469</v>
      </c>
      <c r="Q23" s="2">
        <v>1.0824211938191335</v>
      </c>
    </row>
    <row r="24" spans="1:17" x14ac:dyDescent="0.25">
      <c r="A24" s="2">
        <v>6</v>
      </c>
      <c r="B24" s="2" t="s">
        <v>420</v>
      </c>
      <c r="C24" s="2">
        <v>1</v>
      </c>
      <c r="D24" s="2" t="s">
        <v>400</v>
      </c>
      <c r="E24" s="2">
        <v>401780</v>
      </c>
      <c r="F24" s="2">
        <v>421086</v>
      </c>
      <c r="G24" s="2">
        <v>472179</v>
      </c>
      <c r="H24" s="47">
        <f t="shared" si="0"/>
        <v>508064.60400000005</v>
      </c>
      <c r="L24" s="2" t="s">
        <v>23</v>
      </c>
      <c r="M24" s="2">
        <v>817558</v>
      </c>
      <c r="N24" s="2">
        <v>808165</v>
      </c>
      <c r="O24" s="2">
        <v>816915</v>
      </c>
      <c r="P24" s="2">
        <v>884483.44658448326</v>
      </c>
      <c r="Q24" s="2">
        <v>1.0827117222532128</v>
      </c>
    </row>
    <row r="25" spans="1:17" x14ac:dyDescent="0.25">
      <c r="A25" s="2">
        <v>6</v>
      </c>
      <c r="B25" s="2" t="s">
        <v>420</v>
      </c>
      <c r="C25" s="2">
        <v>2</v>
      </c>
      <c r="D25" s="2" t="s">
        <v>421</v>
      </c>
      <c r="E25" s="2">
        <v>1834429</v>
      </c>
      <c r="F25" s="2">
        <v>1633446</v>
      </c>
      <c r="G25" s="2">
        <v>1667536</v>
      </c>
      <c r="H25" s="47">
        <f t="shared" si="0"/>
        <v>1794268.736</v>
      </c>
      <c r="L25" s="2" t="s">
        <v>41</v>
      </c>
      <c r="M25" s="2">
        <v>168361</v>
      </c>
      <c r="N25" s="2">
        <v>168797</v>
      </c>
      <c r="O25" s="2">
        <v>173464</v>
      </c>
      <c r="P25" s="2">
        <v>187815.30950673396</v>
      </c>
      <c r="Q25" s="2">
        <v>1.0827336479427083</v>
      </c>
    </row>
    <row r="26" spans="1:17" x14ac:dyDescent="0.25">
      <c r="A26" s="2">
        <v>6</v>
      </c>
      <c r="B26" s="2" t="s">
        <v>420</v>
      </c>
      <c r="C26" s="2">
        <v>3</v>
      </c>
      <c r="D26" s="2" t="s">
        <v>422</v>
      </c>
      <c r="E26" s="2">
        <v>384632</v>
      </c>
      <c r="F26" s="2">
        <v>355309</v>
      </c>
      <c r="G26" s="2">
        <v>346658</v>
      </c>
      <c r="H26" s="47">
        <f t="shared" si="0"/>
        <v>373004.00800000003</v>
      </c>
      <c r="L26" s="2" t="s">
        <v>42</v>
      </c>
      <c r="M26" s="2">
        <v>272814</v>
      </c>
      <c r="N26" s="2">
        <v>278777</v>
      </c>
      <c r="O26" s="2">
        <v>291921</v>
      </c>
      <c r="P26" s="2">
        <v>316039.52972592803</v>
      </c>
      <c r="Q26" s="2">
        <v>1.082620057227565</v>
      </c>
    </row>
    <row r="27" spans="1:17" x14ac:dyDescent="0.25">
      <c r="A27" s="2">
        <v>6</v>
      </c>
      <c r="B27" s="2" t="s">
        <v>420</v>
      </c>
      <c r="C27" s="2">
        <v>4</v>
      </c>
      <c r="D27" s="2" t="s">
        <v>423</v>
      </c>
      <c r="E27" s="2">
        <v>146513</v>
      </c>
      <c r="F27" s="2">
        <v>153673</v>
      </c>
      <c r="G27" s="2">
        <v>169447</v>
      </c>
      <c r="H27" s="47">
        <f t="shared" si="0"/>
        <v>182324.97200000001</v>
      </c>
      <c r="L27" s="2" t="s">
        <v>595</v>
      </c>
      <c r="M27" s="2">
        <v>470825</v>
      </c>
      <c r="N27" s="2">
        <v>488401</v>
      </c>
      <c r="O27" s="2">
        <v>520564</v>
      </c>
      <c r="P27" s="2">
        <v>563409.24147459527</v>
      </c>
      <c r="Q27" s="2">
        <v>1.0823054254128124</v>
      </c>
    </row>
    <row r="28" spans="1:17" x14ac:dyDescent="0.25">
      <c r="A28" s="2">
        <v>7</v>
      </c>
      <c r="B28" s="2" t="s">
        <v>23</v>
      </c>
      <c r="C28" s="2">
        <v>1</v>
      </c>
      <c r="D28" s="2" t="s">
        <v>400</v>
      </c>
      <c r="E28" s="2">
        <v>196878</v>
      </c>
      <c r="F28" s="2">
        <v>197339</v>
      </c>
      <c r="G28" s="2">
        <v>203263</v>
      </c>
      <c r="H28" s="47">
        <f t="shared" si="0"/>
        <v>218710.98800000001</v>
      </c>
      <c r="L28" s="2" t="s">
        <v>31</v>
      </c>
      <c r="M28" s="2">
        <v>2142593</v>
      </c>
      <c r="N28" s="2">
        <v>2218992</v>
      </c>
      <c r="O28" s="2">
        <v>2351947</v>
      </c>
      <c r="P28" s="2">
        <v>2545771.1152846375</v>
      </c>
      <c r="Q28" s="2">
        <v>1.0824100693105063</v>
      </c>
    </row>
    <row r="29" spans="1:17" x14ac:dyDescent="0.25">
      <c r="A29" s="2">
        <v>7</v>
      </c>
      <c r="B29" s="2" t="s">
        <v>23</v>
      </c>
      <c r="C29" s="2">
        <v>2</v>
      </c>
      <c r="D29" s="2" t="s">
        <v>424</v>
      </c>
      <c r="E29" s="2">
        <v>90895</v>
      </c>
      <c r="F29" s="2">
        <v>88698</v>
      </c>
      <c r="G29" s="2">
        <v>88355</v>
      </c>
      <c r="H29" s="47">
        <f t="shared" si="0"/>
        <v>95069.98000000001</v>
      </c>
      <c r="L29" s="2" t="s">
        <v>521</v>
      </c>
      <c r="M29" s="2">
        <v>309156</v>
      </c>
      <c r="N29" s="2">
        <v>319036</v>
      </c>
      <c r="O29" s="2">
        <v>331404</v>
      </c>
      <c r="P29" s="2">
        <v>358775.47851922893</v>
      </c>
      <c r="Q29" s="2">
        <v>1.08259248083677</v>
      </c>
    </row>
    <row r="30" spans="1:17" x14ac:dyDescent="0.25">
      <c r="A30" s="2">
        <v>7</v>
      </c>
      <c r="B30" s="2" t="s">
        <v>23</v>
      </c>
      <c r="C30" s="2">
        <v>3</v>
      </c>
      <c r="D30" s="2" t="s">
        <v>425</v>
      </c>
      <c r="E30" s="2">
        <v>213822</v>
      </c>
      <c r="F30" s="2">
        <v>211523</v>
      </c>
      <c r="G30" s="2">
        <v>213773</v>
      </c>
      <c r="H30" s="47">
        <f t="shared" si="0"/>
        <v>230019.74800000002</v>
      </c>
      <c r="L30" s="2" t="s">
        <v>596</v>
      </c>
      <c r="M30" s="2">
        <v>458857</v>
      </c>
      <c r="N30" s="2">
        <v>465532</v>
      </c>
      <c r="O30" s="2">
        <v>478373</v>
      </c>
      <c r="P30" s="2">
        <v>517884.98239570804</v>
      </c>
      <c r="Q30" s="2">
        <v>1.0825965980431755</v>
      </c>
    </row>
    <row r="31" spans="1:17" x14ac:dyDescent="0.25">
      <c r="A31" s="2">
        <v>7</v>
      </c>
      <c r="B31" s="2" t="s">
        <v>23</v>
      </c>
      <c r="C31" s="2">
        <v>4</v>
      </c>
      <c r="D31" s="2" t="s">
        <v>426</v>
      </c>
      <c r="E31" s="2">
        <v>76828</v>
      </c>
      <c r="F31" s="2">
        <v>76708</v>
      </c>
      <c r="G31" s="2">
        <v>78267</v>
      </c>
      <c r="H31" s="47">
        <f t="shared" si="0"/>
        <v>84215.292000000001</v>
      </c>
      <c r="L31" s="2" t="s">
        <v>47</v>
      </c>
      <c r="M31" s="2">
        <v>108596</v>
      </c>
      <c r="N31" s="2">
        <v>107284</v>
      </c>
      <c r="O31" s="2">
        <v>113334</v>
      </c>
      <c r="P31" s="2">
        <v>122689.2978751763</v>
      </c>
      <c r="Q31" s="2">
        <v>1.0825462603912004</v>
      </c>
    </row>
    <row r="32" spans="1:17" x14ac:dyDescent="0.25">
      <c r="A32" s="2">
        <v>7</v>
      </c>
      <c r="B32" s="2" t="s">
        <v>23</v>
      </c>
      <c r="C32" s="2">
        <v>5</v>
      </c>
      <c r="D32" s="2" t="s">
        <v>427</v>
      </c>
      <c r="E32" s="2">
        <v>204165</v>
      </c>
      <c r="F32" s="2">
        <v>200095</v>
      </c>
      <c r="G32" s="2">
        <v>199968</v>
      </c>
      <c r="H32" s="47">
        <f t="shared" si="0"/>
        <v>215165.568</v>
      </c>
      <c r="L32" s="2" t="s">
        <v>48</v>
      </c>
      <c r="M32" s="2">
        <v>1470660</v>
      </c>
      <c r="N32" s="2">
        <v>1367257</v>
      </c>
      <c r="O32" s="2">
        <v>1373861</v>
      </c>
      <c r="P32" s="2">
        <v>1486904.6313152327</v>
      </c>
      <c r="Q32" s="2">
        <v>1.0822817092233004</v>
      </c>
    </row>
    <row r="33" spans="1:17" x14ac:dyDescent="0.25">
      <c r="A33" s="2">
        <v>7</v>
      </c>
      <c r="B33" s="2" t="s">
        <v>23</v>
      </c>
      <c r="C33" s="2">
        <v>6</v>
      </c>
      <c r="D33" s="2" t="s">
        <v>428</v>
      </c>
      <c r="E33" s="2">
        <v>34970</v>
      </c>
      <c r="F33" s="2">
        <v>33802</v>
      </c>
      <c r="G33" s="2">
        <v>33289</v>
      </c>
      <c r="H33" s="47">
        <f t="shared" si="0"/>
        <v>35818.964</v>
      </c>
      <c r="L33" s="2" t="s">
        <v>40</v>
      </c>
      <c r="M33" s="2">
        <v>328996</v>
      </c>
      <c r="N33" s="2">
        <v>321925</v>
      </c>
      <c r="O33" s="2">
        <v>332663</v>
      </c>
      <c r="P33" s="2">
        <v>360111.81944584841</v>
      </c>
      <c r="Q33" s="2">
        <v>1.0825123907553542</v>
      </c>
    </row>
    <row r="34" spans="1:17" x14ac:dyDescent="0.25">
      <c r="A34" s="2">
        <v>7</v>
      </c>
      <c r="B34" s="2" t="s">
        <v>23</v>
      </c>
      <c r="C34" s="2">
        <v>8</v>
      </c>
      <c r="D34" s="2" t="s">
        <v>429</v>
      </c>
      <c r="E34" s="2">
        <v>0</v>
      </c>
      <c r="F34" s="2">
        <v>0</v>
      </c>
      <c r="G34" s="2">
        <v>0</v>
      </c>
      <c r="H34" s="47">
        <f t="shared" si="0"/>
        <v>0</v>
      </c>
      <c r="L34" s="2" t="s">
        <v>597</v>
      </c>
      <c r="M34" s="2">
        <v>265541</v>
      </c>
      <c r="N34" s="2">
        <v>274896</v>
      </c>
      <c r="O34" s="2">
        <v>285801</v>
      </c>
      <c r="P34" s="2">
        <v>309327.21117872058</v>
      </c>
      <c r="Q34" s="2">
        <v>1.082316755990079</v>
      </c>
    </row>
    <row r="35" spans="1:17" x14ac:dyDescent="0.25">
      <c r="A35" s="2">
        <v>8</v>
      </c>
      <c r="B35" s="2" t="s">
        <v>430</v>
      </c>
      <c r="C35" s="2">
        <v>1</v>
      </c>
      <c r="D35" s="2" t="s">
        <v>400</v>
      </c>
      <c r="E35" s="2">
        <v>73812</v>
      </c>
      <c r="F35" s="2">
        <v>84985</v>
      </c>
      <c r="G35" s="2">
        <v>96611</v>
      </c>
      <c r="H35" s="47">
        <f t="shared" si="0"/>
        <v>103953.436</v>
      </c>
      <c r="L35" s="2" t="s">
        <v>37</v>
      </c>
      <c r="M35" s="2">
        <v>930311</v>
      </c>
      <c r="N35" s="2">
        <v>912451</v>
      </c>
      <c r="O35" s="2">
        <v>938361</v>
      </c>
      <c r="P35" s="2">
        <v>1015541.7002940384</v>
      </c>
      <c r="Q35" s="2">
        <v>1.0822505414164041</v>
      </c>
    </row>
    <row r="36" spans="1:17" x14ac:dyDescent="0.25">
      <c r="A36" s="2">
        <v>8</v>
      </c>
      <c r="B36" s="2" t="s">
        <v>430</v>
      </c>
      <c r="C36" s="2">
        <v>2</v>
      </c>
      <c r="D36" s="2" t="s">
        <v>431</v>
      </c>
      <c r="E36" s="2">
        <v>80868</v>
      </c>
      <c r="F36" s="2">
        <v>91207</v>
      </c>
      <c r="G36" s="2">
        <v>104519</v>
      </c>
      <c r="H36" s="47">
        <f t="shared" si="0"/>
        <v>112462.444</v>
      </c>
      <c r="L36" s="2" t="s">
        <v>598</v>
      </c>
      <c r="M36" s="2">
        <v>437139</v>
      </c>
      <c r="N36" s="2">
        <v>439021</v>
      </c>
      <c r="O36" s="2">
        <v>457837</v>
      </c>
      <c r="P36" s="2">
        <v>495597.20373578731</v>
      </c>
      <c r="Q36" s="2">
        <v>1.0824752122169841</v>
      </c>
    </row>
    <row r="37" spans="1:17" x14ac:dyDescent="0.25">
      <c r="A37" s="2">
        <v>8</v>
      </c>
      <c r="B37" s="2" t="s">
        <v>430</v>
      </c>
      <c r="C37" s="2">
        <v>3</v>
      </c>
      <c r="D37" s="2" t="s">
        <v>432</v>
      </c>
      <c r="E37" s="2">
        <v>47845</v>
      </c>
      <c r="F37" s="2">
        <v>53305</v>
      </c>
      <c r="G37" s="2">
        <v>60072</v>
      </c>
      <c r="H37" s="47">
        <f t="shared" si="0"/>
        <v>64637.472000000002</v>
      </c>
      <c r="L37" s="2" t="s">
        <v>403</v>
      </c>
      <c r="M37" s="2">
        <v>1308614</v>
      </c>
      <c r="N37" s="2">
        <v>1356714</v>
      </c>
      <c r="O37" s="2">
        <v>1406925</v>
      </c>
      <c r="P37" s="2">
        <v>1522439.5145873167</v>
      </c>
      <c r="Q37" s="2">
        <v>1.082104244780153</v>
      </c>
    </row>
    <row r="38" spans="1:17" x14ac:dyDescent="0.25">
      <c r="A38" s="2">
        <v>8</v>
      </c>
      <c r="B38" s="2" t="s">
        <v>430</v>
      </c>
      <c r="C38" s="2">
        <v>4</v>
      </c>
      <c r="D38" s="2" t="s">
        <v>433</v>
      </c>
      <c r="E38" s="2">
        <v>39772</v>
      </c>
      <c r="F38" s="2">
        <v>45009</v>
      </c>
      <c r="G38" s="2">
        <v>51796</v>
      </c>
      <c r="H38" s="47">
        <f t="shared" si="0"/>
        <v>55732.496000000006</v>
      </c>
      <c r="L38" s="2" t="s">
        <v>492</v>
      </c>
      <c r="M38" s="2">
        <v>62070439</v>
      </c>
      <c r="N38" s="2">
        <v>66196773</v>
      </c>
      <c r="O38" s="2">
        <v>70655395</v>
      </c>
      <c r="P38" s="2">
        <v>76452157.01188454</v>
      </c>
      <c r="Q38" s="2">
        <v>1.0820427373151695</v>
      </c>
    </row>
    <row r="39" spans="1:17" x14ac:dyDescent="0.25">
      <c r="A39" s="2">
        <v>8</v>
      </c>
      <c r="B39" s="2" t="s">
        <v>430</v>
      </c>
      <c r="C39" s="2">
        <v>5</v>
      </c>
      <c r="D39" s="2" t="s">
        <v>434</v>
      </c>
      <c r="E39" s="2">
        <v>4253</v>
      </c>
      <c r="F39" s="2">
        <v>4657</v>
      </c>
      <c r="G39" s="2">
        <v>5999</v>
      </c>
      <c r="H39" s="47">
        <f t="shared" si="0"/>
        <v>6454.924</v>
      </c>
      <c r="L39" s="2" t="s">
        <v>489</v>
      </c>
      <c r="M39" s="2">
        <v>1411852</v>
      </c>
      <c r="N39" s="2">
        <v>1524040</v>
      </c>
      <c r="O39" s="2">
        <v>1609065</v>
      </c>
      <c r="P39" s="2">
        <v>1742179.9326422743</v>
      </c>
      <c r="Q39" s="2">
        <v>1.0827281263605102</v>
      </c>
    </row>
    <row r="40" spans="1:17" x14ac:dyDescent="0.25">
      <c r="A40" s="2">
        <v>9</v>
      </c>
      <c r="B40" s="2" t="s">
        <v>41</v>
      </c>
      <c r="C40" s="2">
        <v>1</v>
      </c>
      <c r="D40" s="2" t="s">
        <v>400</v>
      </c>
      <c r="E40" s="2">
        <v>82151</v>
      </c>
      <c r="F40" s="2">
        <v>85377</v>
      </c>
      <c r="G40" s="2">
        <v>87886</v>
      </c>
      <c r="H40" s="47">
        <f t="shared" si="0"/>
        <v>94565.33600000001</v>
      </c>
      <c r="L40" s="2" t="s">
        <v>430</v>
      </c>
      <c r="M40" s="2">
        <v>246550</v>
      </c>
      <c r="N40" s="2">
        <v>279163</v>
      </c>
      <c r="O40" s="2">
        <v>318997</v>
      </c>
      <c r="P40" s="2">
        <v>345354.91744029149</v>
      </c>
      <c r="Q40" s="2">
        <v>1.0826274775007021</v>
      </c>
    </row>
    <row r="41" spans="1:17" x14ac:dyDescent="0.25">
      <c r="A41" s="2">
        <v>9</v>
      </c>
      <c r="B41" s="2" t="s">
        <v>41</v>
      </c>
      <c r="C41" s="2">
        <v>2</v>
      </c>
      <c r="D41" s="2" t="s">
        <v>435</v>
      </c>
      <c r="E41" s="2">
        <v>20258</v>
      </c>
      <c r="F41" s="2">
        <v>19592</v>
      </c>
      <c r="G41" s="2">
        <v>20347</v>
      </c>
      <c r="H41" s="47">
        <f t="shared" si="0"/>
        <v>21893.372000000003</v>
      </c>
      <c r="L41" s="2" t="s">
        <v>526</v>
      </c>
      <c r="M41" s="2">
        <v>136681</v>
      </c>
      <c r="N41" s="2">
        <v>139060</v>
      </c>
      <c r="O41" s="2">
        <v>143100</v>
      </c>
      <c r="P41" s="2">
        <v>154945.73286244718</v>
      </c>
      <c r="Q41" s="2">
        <v>1.0827794050485477</v>
      </c>
    </row>
    <row r="42" spans="1:17" x14ac:dyDescent="0.25">
      <c r="A42" s="2">
        <v>9</v>
      </c>
      <c r="B42" s="2" t="s">
        <v>41</v>
      </c>
      <c r="C42" s="2">
        <v>3</v>
      </c>
      <c r="D42" s="2" t="s">
        <v>436</v>
      </c>
      <c r="E42" s="2">
        <v>65952</v>
      </c>
      <c r="F42" s="2">
        <v>63828</v>
      </c>
      <c r="G42" s="2">
        <v>65231</v>
      </c>
      <c r="H42" s="47">
        <f t="shared" si="0"/>
        <v>70188.556000000011</v>
      </c>
      <c r="L42" s="2" t="s">
        <v>15</v>
      </c>
      <c r="M42" s="2">
        <v>213713</v>
      </c>
      <c r="N42" s="2">
        <v>217094</v>
      </c>
      <c r="O42" s="2">
        <v>226842</v>
      </c>
      <c r="P42" s="2">
        <v>245586.7492713104</v>
      </c>
      <c r="Q42" s="2">
        <v>1.0826335038101869</v>
      </c>
    </row>
    <row r="43" spans="1:17" x14ac:dyDescent="0.25">
      <c r="A43" s="2">
        <v>10</v>
      </c>
      <c r="B43" s="2" t="s">
        <v>42</v>
      </c>
      <c r="C43" s="2">
        <v>1</v>
      </c>
      <c r="D43" s="2" t="s">
        <v>400</v>
      </c>
      <c r="E43" s="2">
        <v>112158</v>
      </c>
      <c r="F43" s="2">
        <v>115201</v>
      </c>
      <c r="G43" s="2">
        <v>120885</v>
      </c>
      <c r="H43" s="47">
        <f t="shared" si="0"/>
        <v>130072.26000000001</v>
      </c>
      <c r="L43" s="2" t="s">
        <v>51</v>
      </c>
      <c r="M43" s="2">
        <v>1667217</v>
      </c>
      <c r="N43" s="2">
        <v>1670228</v>
      </c>
      <c r="O43" s="2">
        <v>1739701</v>
      </c>
      <c r="P43" s="2">
        <v>1882917.6167324858</v>
      </c>
      <c r="Q43" s="2">
        <v>1.0823225466516866</v>
      </c>
    </row>
    <row r="44" spans="1:17" x14ac:dyDescent="0.25">
      <c r="A44" s="2">
        <v>10</v>
      </c>
      <c r="B44" s="2" t="s">
        <v>42</v>
      </c>
      <c r="C44" s="2">
        <v>2</v>
      </c>
      <c r="D44" s="2" t="s">
        <v>437</v>
      </c>
      <c r="E44" s="2">
        <v>22520</v>
      </c>
      <c r="F44" s="2">
        <v>24334</v>
      </c>
      <c r="G44" s="2">
        <v>26052</v>
      </c>
      <c r="H44" s="47">
        <f t="shared" si="0"/>
        <v>28031.952000000001</v>
      </c>
      <c r="L44" s="2" t="s">
        <v>38</v>
      </c>
      <c r="M44" s="2">
        <v>72613</v>
      </c>
      <c r="N44" s="2">
        <v>72839</v>
      </c>
      <c r="O44" s="2">
        <v>74776</v>
      </c>
      <c r="P44" s="2">
        <v>80962.308512506555</v>
      </c>
      <c r="Q44" s="2">
        <v>1.0827312040294554</v>
      </c>
    </row>
    <row r="45" spans="1:17" x14ac:dyDescent="0.25">
      <c r="A45" s="2">
        <v>10</v>
      </c>
      <c r="B45" s="2" t="s">
        <v>42</v>
      </c>
      <c r="C45" s="2">
        <v>3</v>
      </c>
      <c r="D45" s="2" t="s">
        <v>438</v>
      </c>
      <c r="E45" s="2">
        <v>58116</v>
      </c>
      <c r="F45" s="2">
        <v>54095</v>
      </c>
      <c r="G45" s="2">
        <v>54294</v>
      </c>
      <c r="H45" s="47">
        <f t="shared" si="0"/>
        <v>58420.344000000005</v>
      </c>
      <c r="L45" s="2" t="s">
        <v>567</v>
      </c>
      <c r="M45" s="2">
        <v>79444</v>
      </c>
      <c r="N45" s="2">
        <v>89803</v>
      </c>
      <c r="O45" s="2">
        <v>98536</v>
      </c>
      <c r="P45" s="2">
        <v>106677.8419589656</v>
      </c>
      <c r="Q45" s="2">
        <v>1.082628094898977</v>
      </c>
    </row>
    <row r="46" spans="1:17" x14ac:dyDescent="0.25">
      <c r="A46" s="2">
        <v>10</v>
      </c>
      <c r="B46" s="2" t="s">
        <v>42</v>
      </c>
      <c r="C46" s="2">
        <v>4</v>
      </c>
      <c r="D46" s="2" t="s">
        <v>439</v>
      </c>
      <c r="E46" s="2">
        <v>14814</v>
      </c>
      <c r="F46" s="2">
        <v>15905</v>
      </c>
      <c r="G46" s="2">
        <v>16919</v>
      </c>
      <c r="H46" s="47">
        <f t="shared" si="0"/>
        <v>18204.844000000001</v>
      </c>
      <c r="L46" s="2" t="s">
        <v>32</v>
      </c>
      <c r="M46" s="2">
        <v>102739</v>
      </c>
      <c r="N46" s="2">
        <v>113829</v>
      </c>
      <c r="O46" s="2">
        <v>122257</v>
      </c>
      <c r="P46" s="2">
        <v>132373.71963533427</v>
      </c>
      <c r="Q46" s="2">
        <v>1.0827496146260278</v>
      </c>
    </row>
    <row r="47" spans="1:17" x14ac:dyDescent="0.25">
      <c r="A47" s="2">
        <v>10</v>
      </c>
      <c r="B47" s="2" t="s">
        <v>42</v>
      </c>
      <c r="C47" s="2">
        <v>5</v>
      </c>
      <c r="D47" s="2" t="s">
        <v>440</v>
      </c>
      <c r="E47" s="2">
        <v>30013</v>
      </c>
      <c r="F47" s="2">
        <v>31412</v>
      </c>
      <c r="G47" s="2">
        <v>33479</v>
      </c>
      <c r="H47" s="47">
        <f t="shared" si="0"/>
        <v>36023.404000000002</v>
      </c>
      <c r="L47" s="2" t="s">
        <v>36</v>
      </c>
      <c r="M47" s="2">
        <v>49989</v>
      </c>
      <c r="N47" s="2">
        <v>52488</v>
      </c>
      <c r="O47" s="2">
        <v>59340</v>
      </c>
      <c r="P47" s="2">
        <v>64244.388274703088</v>
      </c>
      <c r="Q47" s="2">
        <v>1.0826489429508441</v>
      </c>
    </row>
    <row r="48" spans="1:17" x14ac:dyDescent="0.25">
      <c r="A48" s="2">
        <v>10</v>
      </c>
      <c r="B48" s="2" t="s">
        <v>42</v>
      </c>
      <c r="C48" s="2">
        <v>6</v>
      </c>
      <c r="D48" s="2" t="s">
        <v>441</v>
      </c>
      <c r="E48" s="2">
        <v>35193</v>
      </c>
      <c r="F48" s="2">
        <v>37830</v>
      </c>
      <c r="G48" s="2">
        <v>40292</v>
      </c>
      <c r="H48" s="47">
        <f t="shared" si="0"/>
        <v>43354.192000000003</v>
      </c>
      <c r="L48" s="2" t="s">
        <v>43</v>
      </c>
      <c r="M48" s="2">
        <v>190801</v>
      </c>
      <c r="N48" s="2">
        <v>195322</v>
      </c>
      <c r="O48" s="2">
        <v>209569</v>
      </c>
      <c r="P48" s="2">
        <v>226880.83640466252</v>
      </c>
      <c r="Q48" s="2">
        <v>1.0826068569524239</v>
      </c>
    </row>
    <row r="49" spans="1:17" x14ac:dyDescent="0.25">
      <c r="A49" s="2">
        <v>11</v>
      </c>
      <c r="B49" s="2" t="s">
        <v>44</v>
      </c>
      <c r="C49" s="2">
        <v>1</v>
      </c>
      <c r="D49" s="2" t="s">
        <v>400</v>
      </c>
      <c r="E49" s="2">
        <v>251447</v>
      </c>
      <c r="F49" s="2">
        <v>262098</v>
      </c>
      <c r="G49" s="2">
        <v>283705</v>
      </c>
      <c r="H49" s="47">
        <f t="shared" si="0"/>
        <v>305266.58</v>
      </c>
      <c r="L49" s="2" t="s">
        <v>292</v>
      </c>
      <c r="M49" s="2">
        <v>61032</v>
      </c>
      <c r="N49" s="2">
        <v>69043</v>
      </c>
      <c r="O49" s="2">
        <v>73853</v>
      </c>
      <c r="P49" s="2">
        <v>79938.572246378797</v>
      </c>
      <c r="Q49" s="2">
        <v>1.0824011515629535</v>
      </c>
    </row>
    <row r="50" spans="1:17" x14ac:dyDescent="0.25">
      <c r="A50" s="2">
        <v>11</v>
      </c>
      <c r="B50" s="2" t="s">
        <v>44</v>
      </c>
      <c r="C50" s="2">
        <v>2</v>
      </c>
      <c r="D50" s="2" t="s">
        <v>442</v>
      </c>
      <c r="E50" s="2">
        <v>22081</v>
      </c>
      <c r="F50" s="2">
        <v>24235</v>
      </c>
      <c r="G50" s="2">
        <v>25641</v>
      </c>
      <c r="H50" s="47">
        <f t="shared" si="0"/>
        <v>27589.716</v>
      </c>
      <c r="L50" s="2" t="s">
        <v>578</v>
      </c>
      <c r="M50" s="2">
        <v>222801</v>
      </c>
      <c r="N50" s="2">
        <v>237604</v>
      </c>
      <c r="O50" s="2">
        <v>254821</v>
      </c>
      <c r="P50" s="2">
        <v>275837.39934377529</v>
      </c>
      <c r="Q50" s="2">
        <v>1.0824751466471574</v>
      </c>
    </row>
    <row r="51" spans="1:17" x14ac:dyDescent="0.25">
      <c r="A51" s="2">
        <v>11</v>
      </c>
      <c r="B51" s="2" t="s">
        <v>44</v>
      </c>
      <c r="C51" s="2">
        <v>3</v>
      </c>
      <c r="D51" s="2" t="s">
        <v>443</v>
      </c>
      <c r="E51" s="2">
        <v>154748</v>
      </c>
      <c r="F51" s="2">
        <v>158119</v>
      </c>
      <c r="G51" s="2">
        <v>165059</v>
      </c>
      <c r="H51" s="47">
        <f t="shared" si="0"/>
        <v>177603.484</v>
      </c>
      <c r="L51" s="2" t="s">
        <v>581</v>
      </c>
      <c r="M51" s="2">
        <v>17237</v>
      </c>
      <c r="N51" s="2">
        <v>18564</v>
      </c>
      <c r="O51" s="2">
        <v>19641</v>
      </c>
      <c r="P51" s="2">
        <v>21264.374321704345</v>
      </c>
      <c r="Q51" s="2">
        <v>1.0826523253247973</v>
      </c>
    </row>
    <row r="52" spans="1:17" x14ac:dyDescent="0.25">
      <c r="A52" s="2">
        <v>11</v>
      </c>
      <c r="B52" s="2" t="s">
        <v>44</v>
      </c>
      <c r="C52" s="2">
        <v>4</v>
      </c>
      <c r="D52" s="2" t="s">
        <v>444</v>
      </c>
      <c r="E52" s="2">
        <v>16284</v>
      </c>
      <c r="F52" s="2">
        <v>17393</v>
      </c>
      <c r="G52" s="2">
        <v>18598</v>
      </c>
      <c r="H52" s="47">
        <f t="shared" si="0"/>
        <v>20011.448</v>
      </c>
    </row>
    <row r="53" spans="1:17" x14ac:dyDescent="0.25">
      <c r="A53" s="2">
        <v>11</v>
      </c>
      <c r="B53" s="2" t="s">
        <v>44</v>
      </c>
      <c r="C53" s="2">
        <v>5</v>
      </c>
      <c r="D53" s="2" t="s">
        <v>445</v>
      </c>
      <c r="E53" s="2">
        <v>26265</v>
      </c>
      <c r="F53" s="2">
        <v>26556</v>
      </c>
      <c r="G53" s="2">
        <v>27561</v>
      </c>
      <c r="H53" s="47">
        <f t="shared" si="0"/>
        <v>29655.636000000002</v>
      </c>
    </row>
    <row r="54" spans="1:17" x14ac:dyDescent="0.25">
      <c r="A54" s="2">
        <v>12</v>
      </c>
      <c r="B54" s="2" t="s">
        <v>48</v>
      </c>
      <c r="C54" s="2">
        <v>1</v>
      </c>
      <c r="D54" s="2" t="s">
        <v>400</v>
      </c>
      <c r="E54" s="2">
        <v>266026</v>
      </c>
      <c r="F54" s="2">
        <v>240957</v>
      </c>
      <c r="G54" s="2">
        <v>234237</v>
      </c>
      <c r="H54" s="47">
        <f t="shared" si="0"/>
        <v>252039.01200000002</v>
      </c>
    </row>
    <row r="55" spans="1:17" x14ac:dyDescent="0.25">
      <c r="A55" s="2">
        <v>12</v>
      </c>
      <c r="B55" s="2" t="s">
        <v>48</v>
      </c>
      <c r="C55" s="2">
        <v>2</v>
      </c>
      <c r="D55" s="2" t="s">
        <v>446</v>
      </c>
      <c r="E55" s="2">
        <v>199575</v>
      </c>
      <c r="F55" s="2">
        <v>201656</v>
      </c>
      <c r="G55" s="2">
        <v>208443</v>
      </c>
      <c r="H55" s="47">
        <f t="shared" si="0"/>
        <v>224284.66800000001</v>
      </c>
    </row>
    <row r="56" spans="1:17" x14ac:dyDescent="0.25">
      <c r="A56" s="2">
        <v>12</v>
      </c>
      <c r="B56" s="2" t="s">
        <v>48</v>
      </c>
      <c r="C56" s="2">
        <v>3</v>
      </c>
      <c r="D56" s="2" t="s">
        <v>447</v>
      </c>
      <c r="E56" s="2">
        <v>103398</v>
      </c>
      <c r="F56" s="2">
        <v>103303</v>
      </c>
      <c r="G56" s="2">
        <v>106199</v>
      </c>
      <c r="H56" s="47">
        <f t="shared" si="0"/>
        <v>114270.12400000001</v>
      </c>
    </row>
    <row r="57" spans="1:17" x14ac:dyDescent="0.25">
      <c r="A57" s="2">
        <v>12</v>
      </c>
      <c r="B57" s="2" t="s">
        <v>48</v>
      </c>
      <c r="C57" s="2">
        <v>4</v>
      </c>
      <c r="D57" s="2" t="s">
        <v>448</v>
      </c>
      <c r="E57" s="2">
        <v>65388</v>
      </c>
      <c r="F57" s="2">
        <v>62508</v>
      </c>
      <c r="G57" s="2">
        <v>62860</v>
      </c>
      <c r="H57" s="47">
        <f t="shared" si="0"/>
        <v>67637.36</v>
      </c>
    </row>
    <row r="58" spans="1:17" x14ac:dyDescent="0.25">
      <c r="A58" s="2">
        <v>12</v>
      </c>
      <c r="B58" s="2" t="s">
        <v>48</v>
      </c>
      <c r="C58" s="2">
        <v>5</v>
      </c>
      <c r="D58" s="2" t="s">
        <v>449</v>
      </c>
      <c r="E58" s="2">
        <v>136500</v>
      </c>
      <c r="F58" s="2">
        <v>132085</v>
      </c>
      <c r="G58" s="2">
        <v>133650</v>
      </c>
      <c r="H58" s="47">
        <f t="shared" si="0"/>
        <v>143807.40000000002</v>
      </c>
    </row>
    <row r="59" spans="1:17" x14ac:dyDescent="0.25">
      <c r="A59" s="2">
        <v>12</v>
      </c>
      <c r="B59" s="2" t="s">
        <v>48</v>
      </c>
      <c r="C59" s="2">
        <v>6</v>
      </c>
      <c r="D59" s="2" t="s">
        <v>450</v>
      </c>
      <c r="E59" s="2">
        <v>466075</v>
      </c>
      <c r="F59" s="2">
        <v>473395</v>
      </c>
      <c r="G59" s="2">
        <v>490560</v>
      </c>
      <c r="H59" s="47">
        <f t="shared" si="0"/>
        <v>527842.56000000006</v>
      </c>
    </row>
    <row r="60" spans="1:17" x14ac:dyDescent="0.25">
      <c r="A60" s="2">
        <v>12</v>
      </c>
      <c r="B60" s="2" t="s">
        <v>48</v>
      </c>
      <c r="C60" s="2">
        <v>7</v>
      </c>
      <c r="D60" s="2" t="s">
        <v>451</v>
      </c>
      <c r="E60" s="2">
        <v>233698</v>
      </c>
      <c r="F60" s="2">
        <v>153353</v>
      </c>
      <c r="G60" s="2">
        <v>137912</v>
      </c>
      <c r="H60" s="47">
        <f t="shared" si="0"/>
        <v>148393.31200000001</v>
      </c>
    </row>
    <row r="61" spans="1:17" x14ac:dyDescent="0.25">
      <c r="A61" s="2">
        <v>13</v>
      </c>
      <c r="B61" s="2" t="s">
        <v>38</v>
      </c>
      <c r="C61" s="2">
        <v>1</v>
      </c>
      <c r="D61" s="2" t="s">
        <v>400</v>
      </c>
      <c r="E61" s="2">
        <v>51363</v>
      </c>
      <c r="F61" s="2">
        <v>50214</v>
      </c>
      <c r="G61" s="2">
        <v>51556</v>
      </c>
      <c r="H61" s="47">
        <f t="shared" si="0"/>
        <v>55474.256000000001</v>
      </c>
    </row>
    <row r="62" spans="1:17" x14ac:dyDescent="0.25">
      <c r="A62" s="2">
        <v>13</v>
      </c>
      <c r="B62" s="2" t="s">
        <v>38</v>
      </c>
      <c r="C62" s="2">
        <v>2</v>
      </c>
      <c r="D62" s="2" t="s">
        <v>452</v>
      </c>
      <c r="E62" s="2">
        <v>7265</v>
      </c>
      <c r="F62" s="2">
        <v>7008</v>
      </c>
      <c r="G62" s="2">
        <v>7216</v>
      </c>
      <c r="H62" s="47">
        <f t="shared" si="0"/>
        <v>7764.4160000000002</v>
      </c>
    </row>
    <row r="63" spans="1:17" x14ac:dyDescent="0.25">
      <c r="A63" s="2">
        <v>13</v>
      </c>
      <c r="B63" s="2" t="s">
        <v>38</v>
      </c>
      <c r="C63" s="2">
        <v>3</v>
      </c>
      <c r="D63" s="2" t="s">
        <v>453</v>
      </c>
      <c r="E63" s="2">
        <v>13985</v>
      </c>
      <c r="F63" s="2">
        <v>15617</v>
      </c>
      <c r="G63" s="2">
        <v>16004</v>
      </c>
      <c r="H63" s="47">
        <f t="shared" si="0"/>
        <v>17220.304</v>
      </c>
    </row>
    <row r="64" spans="1:17" x14ac:dyDescent="0.25">
      <c r="A64" s="2">
        <v>14</v>
      </c>
      <c r="B64" s="2" t="s">
        <v>13</v>
      </c>
      <c r="C64" s="2">
        <v>1</v>
      </c>
      <c r="D64" s="2" t="s">
        <v>400</v>
      </c>
      <c r="E64" s="2">
        <v>135296</v>
      </c>
      <c r="F64" s="2">
        <v>145212</v>
      </c>
      <c r="G64" s="2">
        <v>153087</v>
      </c>
      <c r="H64" s="47">
        <f t="shared" si="0"/>
        <v>164721.61200000002</v>
      </c>
    </row>
    <row r="65" spans="1:8" x14ac:dyDescent="0.25">
      <c r="A65" s="2">
        <v>14</v>
      </c>
      <c r="B65" s="2" t="s">
        <v>13</v>
      </c>
      <c r="C65" s="2">
        <v>2</v>
      </c>
      <c r="D65" s="2" t="s">
        <v>454</v>
      </c>
      <c r="E65" s="2">
        <v>85072</v>
      </c>
      <c r="F65" s="2">
        <v>81886</v>
      </c>
      <c r="G65" s="2">
        <v>85311</v>
      </c>
      <c r="H65" s="47">
        <f t="shared" si="0"/>
        <v>91794.635999999999</v>
      </c>
    </row>
    <row r="66" spans="1:8" x14ac:dyDescent="0.25">
      <c r="A66" s="2">
        <v>14</v>
      </c>
      <c r="B66" s="2" t="s">
        <v>13</v>
      </c>
      <c r="C66" s="2">
        <v>3</v>
      </c>
      <c r="D66" s="2" t="s">
        <v>455</v>
      </c>
      <c r="E66" s="2">
        <v>82397</v>
      </c>
      <c r="F66" s="2">
        <v>83228</v>
      </c>
      <c r="G66" s="2">
        <v>89318</v>
      </c>
      <c r="H66" s="47">
        <f t="shared" si="0"/>
        <v>96106.168000000005</v>
      </c>
    </row>
    <row r="67" spans="1:8" x14ac:dyDescent="0.25">
      <c r="A67" s="2">
        <v>14</v>
      </c>
      <c r="B67" s="2" t="s">
        <v>13</v>
      </c>
      <c r="C67" s="2">
        <v>4</v>
      </c>
      <c r="D67" s="2" t="s">
        <v>456</v>
      </c>
      <c r="E67" s="2">
        <v>129204</v>
      </c>
      <c r="F67" s="2">
        <v>127459</v>
      </c>
      <c r="G67" s="2">
        <v>131523</v>
      </c>
      <c r="H67" s="47">
        <f t="shared" ref="H67:H130" si="1">G67*1.076</f>
        <v>141518.74800000002</v>
      </c>
    </row>
    <row r="68" spans="1:8" x14ac:dyDescent="0.25">
      <c r="A68" s="2">
        <v>14</v>
      </c>
      <c r="B68" s="2" t="s">
        <v>13</v>
      </c>
      <c r="C68" s="2">
        <v>5</v>
      </c>
      <c r="D68" s="2" t="s">
        <v>457</v>
      </c>
      <c r="E68" s="2">
        <v>40174</v>
      </c>
      <c r="F68" s="2">
        <v>44211</v>
      </c>
      <c r="G68" s="2">
        <v>46714</v>
      </c>
      <c r="H68" s="47">
        <f t="shared" si="1"/>
        <v>50264.264000000003</v>
      </c>
    </row>
    <row r="69" spans="1:8" x14ac:dyDescent="0.25">
      <c r="A69" s="2">
        <v>15</v>
      </c>
      <c r="B69" s="2" t="s">
        <v>458</v>
      </c>
      <c r="C69" s="2">
        <v>1</v>
      </c>
      <c r="D69" s="2" t="s">
        <v>400</v>
      </c>
      <c r="E69" s="2">
        <v>203398</v>
      </c>
      <c r="F69" s="2">
        <v>219484</v>
      </c>
      <c r="G69" s="2">
        <v>235510</v>
      </c>
      <c r="H69" s="47">
        <f t="shared" si="1"/>
        <v>253408.76</v>
      </c>
    </row>
    <row r="70" spans="1:8" x14ac:dyDescent="0.25">
      <c r="A70" s="2">
        <v>15</v>
      </c>
      <c r="B70" s="2" t="s">
        <v>458</v>
      </c>
      <c r="C70" s="2">
        <v>2</v>
      </c>
      <c r="D70" s="2" t="s">
        <v>459</v>
      </c>
      <c r="E70" s="2">
        <v>58256</v>
      </c>
      <c r="F70" s="2">
        <v>62863</v>
      </c>
      <c r="G70" s="2">
        <v>67464</v>
      </c>
      <c r="H70" s="47">
        <f t="shared" si="1"/>
        <v>72591.26400000001</v>
      </c>
    </row>
    <row r="71" spans="1:8" x14ac:dyDescent="0.25">
      <c r="A71" s="2">
        <v>15</v>
      </c>
      <c r="B71" s="2" t="s">
        <v>458</v>
      </c>
      <c r="C71" s="2">
        <v>3</v>
      </c>
      <c r="D71" s="2" t="s">
        <v>460</v>
      </c>
      <c r="E71" s="2">
        <v>61094</v>
      </c>
      <c r="F71" s="2">
        <v>65944</v>
      </c>
      <c r="G71" s="2">
        <v>70768</v>
      </c>
      <c r="H71" s="47">
        <f t="shared" si="1"/>
        <v>76146.368000000002</v>
      </c>
    </row>
    <row r="72" spans="1:8" x14ac:dyDescent="0.25">
      <c r="A72" s="2">
        <v>15</v>
      </c>
      <c r="B72" s="2" t="s">
        <v>458</v>
      </c>
      <c r="C72" s="2">
        <v>4</v>
      </c>
      <c r="D72" s="2" t="s">
        <v>461</v>
      </c>
      <c r="E72" s="2">
        <v>5520998</v>
      </c>
      <c r="F72" s="2">
        <v>5913783</v>
      </c>
      <c r="G72" s="2">
        <v>6281526</v>
      </c>
      <c r="H72" s="47">
        <f t="shared" si="1"/>
        <v>6758921.9760000007</v>
      </c>
    </row>
    <row r="73" spans="1:8" x14ac:dyDescent="0.25">
      <c r="A73" s="2">
        <v>15</v>
      </c>
      <c r="B73" s="2" t="s">
        <v>458</v>
      </c>
      <c r="C73" s="2">
        <v>5</v>
      </c>
      <c r="D73" s="2" t="s">
        <v>462</v>
      </c>
      <c r="E73" s="2">
        <v>90347</v>
      </c>
      <c r="F73" s="2">
        <v>97980</v>
      </c>
      <c r="G73" s="2">
        <v>105149</v>
      </c>
      <c r="H73" s="47">
        <f t="shared" si="1"/>
        <v>113140.32400000001</v>
      </c>
    </row>
    <row r="74" spans="1:8" x14ac:dyDescent="0.25">
      <c r="A74" s="2">
        <v>15</v>
      </c>
      <c r="B74" s="2" t="s">
        <v>458</v>
      </c>
      <c r="C74" s="2">
        <v>6</v>
      </c>
      <c r="D74" s="2" t="s">
        <v>463</v>
      </c>
      <c r="E74" s="2">
        <v>1905793</v>
      </c>
      <c r="F74" s="2">
        <v>2069787</v>
      </c>
      <c r="G74" s="2">
        <v>2201336</v>
      </c>
      <c r="H74" s="47">
        <f t="shared" si="1"/>
        <v>2368637.5360000003</v>
      </c>
    </row>
    <row r="75" spans="1:8" x14ac:dyDescent="0.25">
      <c r="A75" s="2">
        <v>16</v>
      </c>
      <c r="B75" s="2" t="s">
        <v>24</v>
      </c>
      <c r="C75" s="2">
        <v>1</v>
      </c>
      <c r="D75" s="2" t="s">
        <v>400</v>
      </c>
      <c r="E75" s="2">
        <v>192521</v>
      </c>
      <c r="F75" s="2">
        <v>188973</v>
      </c>
      <c r="G75" s="2">
        <v>204939</v>
      </c>
      <c r="H75" s="47">
        <f t="shared" si="1"/>
        <v>220514.364</v>
      </c>
    </row>
    <row r="76" spans="1:8" x14ac:dyDescent="0.25">
      <c r="A76" s="2">
        <v>16</v>
      </c>
      <c r="B76" s="2" t="s">
        <v>24</v>
      </c>
      <c r="C76" s="2">
        <v>2</v>
      </c>
      <c r="D76" s="2" t="s">
        <v>464</v>
      </c>
      <c r="E76" s="2">
        <v>97271</v>
      </c>
      <c r="F76" s="2">
        <v>95413</v>
      </c>
      <c r="G76" s="2">
        <v>112946</v>
      </c>
      <c r="H76" s="47">
        <f t="shared" si="1"/>
        <v>121529.89600000001</v>
      </c>
    </row>
    <row r="77" spans="1:8" x14ac:dyDescent="0.25">
      <c r="A77" s="2">
        <v>16</v>
      </c>
      <c r="B77" s="2" t="s">
        <v>24</v>
      </c>
      <c r="C77" s="2">
        <v>3</v>
      </c>
      <c r="D77" s="2" t="s">
        <v>465</v>
      </c>
      <c r="E77" s="2">
        <v>75779</v>
      </c>
      <c r="F77" s="2">
        <v>77590</v>
      </c>
      <c r="G77" s="2">
        <v>83236</v>
      </c>
      <c r="H77" s="47">
        <f t="shared" si="1"/>
        <v>89561.936000000002</v>
      </c>
    </row>
    <row r="78" spans="1:8" x14ac:dyDescent="0.25">
      <c r="A78" s="2">
        <v>16</v>
      </c>
      <c r="B78" s="2" t="s">
        <v>24</v>
      </c>
      <c r="C78" s="2">
        <v>4</v>
      </c>
      <c r="D78" s="2" t="s">
        <v>466</v>
      </c>
      <c r="E78" s="2">
        <v>215633</v>
      </c>
      <c r="F78" s="2">
        <v>211609</v>
      </c>
      <c r="G78" s="2">
        <v>229425</v>
      </c>
      <c r="H78" s="47">
        <f t="shared" si="1"/>
        <v>246861.30000000002</v>
      </c>
    </row>
    <row r="79" spans="1:8" x14ac:dyDescent="0.25">
      <c r="A79" s="2">
        <v>16</v>
      </c>
      <c r="B79" s="2" t="s">
        <v>24</v>
      </c>
      <c r="C79" s="2">
        <v>5</v>
      </c>
      <c r="D79" s="2" t="s">
        <v>467</v>
      </c>
      <c r="E79" s="2">
        <v>131726</v>
      </c>
      <c r="F79" s="2">
        <v>136168</v>
      </c>
      <c r="G79" s="2">
        <v>145094</v>
      </c>
      <c r="H79" s="47">
        <f t="shared" si="1"/>
        <v>156121.144</v>
      </c>
    </row>
    <row r="80" spans="1:8" x14ac:dyDescent="0.25">
      <c r="A80" s="2">
        <v>16</v>
      </c>
      <c r="B80" s="2" t="s">
        <v>24</v>
      </c>
      <c r="C80" s="2">
        <v>6</v>
      </c>
      <c r="D80" s="2" t="s">
        <v>468</v>
      </c>
      <c r="E80" s="2">
        <v>160468</v>
      </c>
      <c r="F80" s="2">
        <v>168545</v>
      </c>
      <c r="G80" s="2">
        <v>178676</v>
      </c>
      <c r="H80" s="47">
        <f t="shared" si="1"/>
        <v>192255.37600000002</v>
      </c>
    </row>
    <row r="81" spans="1:8" x14ac:dyDescent="0.25">
      <c r="A81" s="2">
        <v>17</v>
      </c>
      <c r="B81" s="2" t="s">
        <v>46</v>
      </c>
      <c r="C81" s="2">
        <v>1</v>
      </c>
      <c r="D81" s="2" t="s">
        <v>400</v>
      </c>
      <c r="E81" s="2">
        <v>193856</v>
      </c>
      <c r="F81" s="2">
        <v>197504</v>
      </c>
      <c r="G81" s="2">
        <v>202804</v>
      </c>
      <c r="H81" s="47">
        <f t="shared" si="1"/>
        <v>218217.10400000002</v>
      </c>
    </row>
    <row r="82" spans="1:8" x14ac:dyDescent="0.25">
      <c r="A82" s="2">
        <v>17</v>
      </c>
      <c r="B82" s="2" t="s">
        <v>46</v>
      </c>
      <c r="C82" s="2">
        <v>3</v>
      </c>
      <c r="D82" s="2" t="s">
        <v>469</v>
      </c>
      <c r="E82" s="2">
        <v>50683</v>
      </c>
      <c r="F82" s="2">
        <v>51228</v>
      </c>
      <c r="G82" s="2">
        <v>52654</v>
      </c>
      <c r="H82" s="47">
        <f t="shared" si="1"/>
        <v>56655.704000000005</v>
      </c>
    </row>
    <row r="83" spans="1:8" x14ac:dyDescent="0.25">
      <c r="A83" s="2">
        <v>17</v>
      </c>
      <c r="B83" s="2" t="s">
        <v>46</v>
      </c>
      <c r="C83" s="2">
        <v>4</v>
      </c>
      <c r="D83" s="2" t="s">
        <v>470</v>
      </c>
      <c r="E83" s="2">
        <v>137075</v>
      </c>
      <c r="F83" s="2">
        <v>138650</v>
      </c>
      <c r="G83" s="2">
        <v>142616</v>
      </c>
      <c r="H83" s="47">
        <f t="shared" si="1"/>
        <v>153454.81600000002</v>
      </c>
    </row>
    <row r="84" spans="1:8" x14ac:dyDescent="0.25">
      <c r="A84" s="2">
        <v>17</v>
      </c>
      <c r="B84" s="2" t="s">
        <v>46</v>
      </c>
      <c r="C84" s="2">
        <v>5</v>
      </c>
      <c r="D84" s="2" t="s">
        <v>471</v>
      </c>
      <c r="E84" s="2">
        <v>77243</v>
      </c>
      <c r="F84" s="2">
        <v>78150</v>
      </c>
      <c r="G84" s="2">
        <v>80299</v>
      </c>
      <c r="H84" s="47">
        <f t="shared" si="1"/>
        <v>86401.724000000002</v>
      </c>
    </row>
    <row r="85" spans="1:8" x14ac:dyDescent="0.25">
      <c r="A85" s="2">
        <v>18</v>
      </c>
      <c r="B85" s="2" t="s">
        <v>18</v>
      </c>
      <c r="C85" s="2">
        <v>1</v>
      </c>
      <c r="D85" s="2" t="s">
        <v>400</v>
      </c>
      <c r="E85" s="2">
        <v>2964573</v>
      </c>
      <c r="F85" s="2">
        <v>3178853</v>
      </c>
      <c r="G85" s="2">
        <v>3362315</v>
      </c>
      <c r="H85" s="47">
        <f t="shared" si="1"/>
        <v>3617850.9400000004</v>
      </c>
    </row>
    <row r="86" spans="1:8" x14ac:dyDescent="0.25">
      <c r="A86" s="2">
        <v>18</v>
      </c>
      <c r="B86" s="2" t="s">
        <v>18</v>
      </c>
      <c r="C86" s="2">
        <v>2</v>
      </c>
      <c r="D86" s="2" t="s">
        <v>472</v>
      </c>
      <c r="E86" s="2">
        <v>9584610</v>
      </c>
      <c r="F86" s="2">
        <v>10203808</v>
      </c>
      <c r="G86" s="2">
        <v>11150441</v>
      </c>
      <c r="H86" s="47">
        <f t="shared" si="1"/>
        <v>11997874.516000001</v>
      </c>
    </row>
    <row r="87" spans="1:8" x14ac:dyDescent="0.25">
      <c r="A87" s="2">
        <v>18</v>
      </c>
      <c r="B87" s="2" t="s">
        <v>18</v>
      </c>
      <c r="C87" s="2">
        <v>3</v>
      </c>
      <c r="D87" s="2" t="s">
        <v>473</v>
      </c>
      <c r="E87" s="2">
        <v>844531</v>
      </c>
      <c r="F87" s="2">
        <v>999558</v>
      </c>
      <c r="G87" s="2">
        <v>1055061</v>
      </c>
      <c r="H87" s="47">
        <f t="shared" si="1"/>
        <v>1135245.6360000002</v>
      </c>
    </row>
    <row r="88" spans="1:8" x14ac:dyDescent="0.25">
      <c r="A88" s="2">
        <v>18</v>
      </c>
      <c r="B88" s="2" t="s">
        <v>18</v>
      </c>
      <c r="C88" s="2">
        <v>4</v>
      </c>
      <c r="D88" s="2" t="s">
        <v>474</v>
      </c>
      <c r="E88" s="2">
        <v>738385</v>
      </c>
      <c r="F88" s="2">
        <v>801463</v>
      </c>
      <c r="G88" s="2">
        <v>847592</v>
      </c>
      <c r="H88" s="47">
        <f t="shared" si="1"/>
        <v>912008.99200000009</v>
      </c>
    </row>
    <row r="89" spans="1:8" x14ac:dyDescent="0.25">
      <c r="A89" s="2">
        <v>18</v>
      </c>
      <c r="B89" s="2" t="s">
        <v>18</v>
      </c>
      <c r="C89" s="2">
        <v>5</v>
      </c>
      <c r="D89" s="2" t="s">
        <v>475</v>
      </c>
      <c r="E89" s="2">
        <v>689317</v>
      </c>
      <c r="F89" s="2">
        <v>768470</v>
      </c>
      <c r="G89" s="2">
        <v>812594</v>
      </c>
      <c r="H89" s="47">
        <f t="shared" si="1"/>
        <v>874351.14400000009</v>
      </c>
    </row>
    <row r="90" spans="1:8" x14ac:dyDescent="0.25">
      <c r="A90" s="2">
        <v>19</v>
      </c>
      <c r="B90" s="2" t="s">
        <v>476</v>
      </c>
      <c r="C90" s="2">
        <v>1</v>
      </c>
      <c r="D90" s="2" t="s">
        <v>400</v>
      </c>
      <c r="E90" s="2">
        <v>1860533</v>
      </c>
      <c r="F90" s="2">
        <v>1826081</v>
      </c>
      <c r="G90" s="2">
        <v>1862487</v>
      </c>
      <c r="H90" s="47">
        <f t="shared" si="1"/>
        <v>2004036.0120000001</v>
      </c>
    </row>
    <row r="91" spans="1:8" x14ac:dyDescent="0.25">
      <c r="A91" s="2">
        <v>19</v>
      </c>
      <c r="B91" s="2" t="s">
        <v>476</v>
      </c>
      <c r="C91" s="2">
        <v>2</v>
      </c>
      <c r="D91" s="2" t="s">
        <v>477</v>
      </c>
      <c r="E91" s="2">
        <v>2170263</v>
      </c>
      <c r="F91" s="2">
        <v>2107120</v>
      </c>
      <c r="G91" s="2">
        <v>2121672</v>
      </c>
      <c r="H91" s="47">
        <f t="shared" si="1"/>
        <v>2282919.0720000002</v>
      </c>
    </row>
    <row r="92" spans="1:8" x14ac:dyDescent="0.25">
      <c r="A92" s="2">
        <v>19</v>
      </c>
      <c r="B92" s="2" t="s">
        <v>476</v>
      </c>
      <c r="C92" s="2">
        <v>3</v>
      </c>
      <c r="D92" s="2" t="s">
        <v>478</v>
      </c>
      <c r="E92" s="2">
        <v>11295190</v>
      </c>
      <c r="F92" s="2">
        <v>11340926</v>
      </c>
      <c r="G92" s="2">
        <v>11846685</v>
      </c>
      <c r="H92" s="47">
        <f t="shared" si="1"/>
        <v>12747033.060000001</v>
      </c>
    </row>
    <row r="93" spans="1:8" x14ac:dyDescent="0.25">
      <c r="A93" s="2">
        <v>19</v>
      </c>
      <c r="B93" s="2" t="s">
        <v>476</v>
      </c>
      <c r="C93" s="2">
        <v>4</v>
      </c>
      <c r="D93" s="2" t="s">
        <v>479</v>
      </c>
      <c r="E93" s="2">
        <v>3499610</v>
      </c>
      <c r="F93" s="2">
        <v>3326786</v>
      </c>
      <c r="G93" s="2">
        <v>3341452</v>
      </c>
      <c r="H93" s="47">
        <f t="shared" si="1"/>
        <v>3595402.3520000004</v>
      </c>
    </row>
    <row r="94" spans="1:8" x14ac:dyDescent="0.25">
      <c r="A94" s="2">
        <v>19</v>
      </c>
      <c r="B94" s="2" t="s">
        <v>476</v>
      </c>
      <c r="C94" s="2">
        <v>5</v>
      </c>
      <c r="D94" s="2" t="s">
        <v>480</v>
      </c>
      <c r="E94" s="2">
        <v>2263018</v>
      </c>
      <c r="F94" s="2">
        <v>2213552</v>
      </c>
      <c r="G94" s="2">
        <v>2277163</v>
      </c>
      <c r="H94" s="47">
        <f t="shared" si="1"/>
        <v>2450227.3880000003</v>
      </c>
    </row>
    <row r="95" spans="1:8" x14ac:dyDescent="0.25">
      <c r="A95" s="2">
        <v>19</v>
      </c>
      <c r="B95" s="2" t="s">
        <v>476</v>
      </c>
      <c r="C95" s="2">
        <v>6</v>
      </c>
      <c r="D95" s="2" t="s">
        <v>481</v>
      </c>
      <c r="E95" s="2">
        <v>3362501</v>
      </c>
      <c r="F95" s="2">
        <v>3277455</v>
      </c>
      <c r="G95" s="2">
        <v>3322375</v>
      </c>
      <c r="H95" s="47">
        <f t="shared" si="1"/>
        <v>3574875.5</v>
      </c>
    </row>
    <row r="96" spans="1:8" x14ac:dyDescent="0.25">
      <c r="A96" s="2">
        <v>19</v>
      </c>
      <c r="B96" s="2" t="s">
        <v>476</v>
      </c>
      <c r="C96" s="2">
        <v>7</v>
      </c>
      <c r="D96" s="2" t="s">
        <v>482</v>
      </c>
      <c r="E96" s="2">
        <v>404891</v>
      </c>
      <c r="F96" s="2">
        <v>413116</v>
      </c>
      <c r="G96" s="2">
        <v>415048</v>
      </c>
      <c r="H96" s="47">
        <f t="shared" si="1"/>
        <v>446591.64800000004</v>
      </c>
    </row>
    <row r="97" spans="1:8" x14ac:dyDescent="0.25">
      <c r="A97" s="2">
        <v>19</v>
      </c>
      <c r="B97" s="2" t="s">
        <v>476</v>
      </c>
      <c r="C97" s="2">
        <v>8</v>
      </c>
      <c r="D97" s="2" t="s">
        <v>483</v>
      </c>
      <c r="E97" s="2">
        <v>2028553</v>
      </c>
      <c r="F97" s="2">
        <v>1942935</v>
      </c>
      <c r="G97" s="2">
        <v>1929814</v>
      </c>
      <c r="H97" s="47">
        <f t="shared" si="1"/>
        <v>2076479.8640000001</v>
      </c>
    </row>
    <row r="98" spans="1:8" x14ac:dyDescent="0.25">
      <c r="A98" s="2">
        <v>20</v>
      </c>
      <c r="B98" s="2" t="s">
        <v>28</v>
      </c>
      <c r="C98" s="2">
        <v>1</v>
      </c>
      <c r="D98" s="2" t="s">
        <v>400</v>
      </c>
      <c r="E98" s="2">
        <v>44729</v>
      </c>
      <c r="F98" s="2">
        <v>51646</v>
      </c>
      <c r="G98" s="2">
        <v>55968</v>
      </c>
      <c r="H98" s="47">
        <f t="shared" si="1"/>
        <v>60221.568000000007</v>
      </c>
    </row>
    <row r="99" spans="1:8" x14ac:dyDescent="0.25">
      <c r="A99" s="2">
        <v>20</v>
      </c>
      <c r="B99" s="2" t="s">
        <v>28</v>
      </c>
      <c r="C99" s="2">
        <v>2</v>
      </c>
      <c r="D99" s="2" t="s">
        <v>484</v>
      </c>
      <c r="E99" s="2">
        <v>120728</v>
      </c>
      <c r="F99" s="2">
        <v>119809</v>
      </c>
      <c r="G99" s="2">
        <v>124308</v>
      </c>
      <c r="H99" s="47">
        <f t="shared" si="1"/>
        <v>133755.408</v>
      </c>
    </row>
    <row r="100" spans="1:8" x14ac:dyDescent="0.25">
      <c r="A100" s="2">
        <v>20</v>
      </c>
      <c r="B100" s="2" t="s">
        <v>28</v>
      </c>
      <c r="C100" s="2">
        <v>3</v>
      </c>
      <c r="D100" s="2" t="s">
        <v>485</v>
      </c>
      <c r="E100" s="2">
        <v>5220</v>
      </c>
      <c r="F100" s="2">
        <v>5731</v>
      </c>
      <c r="G100" s="2">
        <v>6235</v>
      </c>
      <c r="H100" s="47">
        <f t="shared" si="1"/>
        <v>6708.8600000000006</v>
      </c>
    </row>
    <row r="101" spans="1:8" x14ac:dyDescent="0.25">
      <c r="A101" s="2">
        <v>20</v>
      </c>
      <c r="B101" s="2" t="s">
        <v>28</v>
      </c>
      <c r="C101" s="2">
        <v>4</v>
      </c>
      <c r="D101" s="2" t="s">
        <v>486</v>
      </c>
      <c r="E101" s="2">
        <v>7806</v>
      </c>
      <c r="F101" s="2">
        <v>8971</v>
      </c>
      <c r="G101" s="2">
        <v>9286</v>
      </c>
      <c r="H101" s="47">
        <f t="shared" si="1"/>
        <v>9991.7360000000008</v>
      </c>
    </row>
    <row r="102" spans="1:8" x14ac:dyDescent="0.25">
      <c r="A102" s="2">
        <v>21</v>
      </c>
      <c r="B102" s="2" t="s">
        <v>29</v>
      </c>
      <c r="C102" s="2">
        <v>1</v>
      </c>
      <c r="D102" s="2" t="s">
        <v>400</v>
      </c>
      <c r="E102" s="2">
        <v>552324</v>
      </c>
      <c r="F102" s="2">
        <v>572747</v>
      </c>
      <c r="G102" s="2">
        <v>563899</v>
      </c>
      <c r="H102" s="47">
        <f t="shared" si="1"/>
        <v>606755.32400000002</v>
      </c>
    </row>
    <row r="103" spans="1:8" x14ac:dyDescent="0.25">
      <c r="A103" s="2">
        <v>21</v>
      </c>
      <c r="B103" s="2" t="s">
        <v>29</v>
      </c>
      <c r="C103" s="2">
        <v>2</v>
      </c>
      <c r="D103" s="2" t="s">
        <v>487</v>
      </c>
      <c r="E103" s="2">
        <v>3573436</v>
      </c>
      <c r="F103" s="2">
        <v>3797819</v>
      </c>
      <c r="G103" s="2">
        <v>4008473</v>
      </c>
      <c r="H103" s="47">
        <f t="shared" si="1"/>
        <v>4313116.9479999999</v>
      </c>
    </row>
    <row r="104" spans="1:8" x14ac:dyDescent="0.25">
      <c r="A104" s="2">
        <v>21</v>
      </c>
      <c r="B104" s="2" t="s">
        <v>29</v>
      </c>
      <c r="C104" s="2">
        <v>6</v>
      </c>
      <c r="D104" s="2" t="s">
        <v>402</v>
      </c>
      <c r="E104" s="2">
        <v>1977024</v>
      </c>
      <c r="F104" s="2">
        <v>2074226</v>
      </c>
      <c r="G104" s="2">
        <v>2194531</v>
      </c>
      <c r="H104" s="47">
        <f t="shared" si="1"/>
        <v>2361315.3560000001</v>
      </c>
    </row>
    <row r="105" spans="1:8" x14ac:dyDescent="0.25">
      <c r="A105" s="2">
        <v>21</v>
      </c>
      <c r="B105" s="2" t="s">
        <v>29</v>
      </c>
      <c r="C105" s="2">
        <v>3</v>
      </c>
      <c r="D105" s="2" t="s">
        <v>488</v>
      </c>
      <c r="E105" s="2">
        <v>959950</v>
      </c>
      <c r="F105" s="2">
        <v>1022029</v>
      </c>
      <c r="G105" s="2">
        <v>1071488</v>
      </c>
      <c r="H105" s="47">
        <f t="shared" si="1"/>
        <v>1152921.088</v>
      </c>
    </row>
    <row r="106" spans="1:8" x14ac:dyDescent="0.25">
      <c r="A106" s="2">
        <v>21</v>
      </c>
      <c r="B106" s="2" t="s">
        <v>29</v>
      </c>
      <c r="C106" s="2">
        <v>4</v>
      </c>
      <c r="D106" s="2" t="s">
        <v>35</v>
      </c>
      <c r="E106" s="2">
        <v>3007463</v>
      </c>
      <c r="F106" s="2">
        <v>3111219</v>
      </c>
      <c r="G106" s="2">
        <v>3229218</v>
      </c>
      <c r="H106" s="47">
        <f t="shared" si="1"/>
        <v>3474638.5680000004</v>
      </c>
    </row>
    <row r="107" spans="1:8" x14ac:dyDescent="0.25">
      <c r="A107" s="2">
        <v>22</v>
      </c>
      <c r="B107" s="2" t="s">
        <v>489</v>
      </c>
      <c r="C107" s="2">
        <v>1</v>
      </c>
      <c r="D107" s="2" t="s">
        <v>400</v>
      </c>
      <c r="E107" s="2">
        <v>97070</v>
      </c>
      <c r="F107" s="2">
        <v>111476</v>
      </c>
      <c r="G107" s="2">
        <v>118163</v>
      </c>
      <c r="H107" s="47">
        <f t="shared" si="1"/>
        <v>127143.38800000001</v>
      </c>
    </row>
    <row r="108" spans="1:8" x14ac:dyDescent="0.25">
      <c r="A108" s="2">
        <v>22</v>
      </c>
      <c r="B108" s="2" t="s">
        <v>489</v>
      </c>
      <c r="C108" s="2">
        <v>2</v>
      </c>
      <c r="D108" s="2" t="s">
        <v>490</v>
      </c>
      <c r="E108" s="2">
        <v>434270</v>
      </c>
      <c r="F108" s="2">
        <v>486410</v>
      </c>
      <c r="G108" s="2">
        <v>510997</v>
      </c>
      <c r="H108" s="47">
        <f t="shared" si="1"/>
        <v>549832.772</v>
      </c>
    </row>
    <row r="109" spans="1:8" x14ac:dyDescent="0.25">
      <c r="A109" s="2">
        <v>22</v>
      </c>
      <c r="B109" s="2" t="s">
        <v>489</v>
      </c>
      <c r="C109" s="2">
        <v>5</v>
      </c>
      <c r="D109" s="2" t="s">
        <v>402</v>
      </c>
      <c r="E109" s="2">
        <v>864991</v>
      </c>
      <c r="F109" s="2">
        <v>908241</v>
      </c>
      <c r="G109" s="2">
        <v>960918</v>
      </c>
      <c r="H109" s="47">
        <f t="shared" si="1"/>
        <v>1033947.768</v>
      </c>
    </row>
    <row r="110" spans="1:8" x14ac:dyDescent="0.25">
      <c r="A110" s="2">
        <v>22</v>
      </c>
      <c r="B110" s="2" t="s">
        <v>489</v>
      </c>
      <c r="C110" s="2">
        <v>3</v>
      </c>
      <c r="D110" s="2" t="s">
        <v>491</v>
      </c>
      <c r="E110" s="2">
        <v>15521</v>
      </c>
      <c r="F110" s="2">
        <v>17913</v>
      </c>
      <c r="G110" s="2">
        <v>18987</v>
      </c>
      <c r="H110" s="47">
        <f t="shared" si="1"/>
        <v>20430.012000000002</v>
      </c>
    </row>
    <row r="111" spans="1:8" x14ac:dyDescent="0.25">
      <c r="A111" s="2">
        <v>23</v>
      </c>
      <c r="B111" s="2" t="s">
        <v>492</v>
      </c>
      <c r="C111" s="2">
        <v>1</v>
      </c>
      <c r="D111" s="2" t="s">
        <v>400</v>
      </c>
      <c r="E111" s="2">
        <v>11205496</v>
      </c>
      <c r="F111" s="2">
        <v>12004745</v>
      </c>
      <c r="G111" s="2">
        <v>12800794</v>
      </c>
      <c r="H111" s="47">
        <f t="shared" si="1"/>
        <v>13773654.344000001</v>
      </c>
    </row>
    <row r="112" spans="1:8" x14ac:dyDescent="0.25">
      <c r="A112" s="2">
        <v>23</v>
      </c>
      <c r="B112" s="2" t="s">
        <v>492</v>
      </c>
      <c r="C112" s="2">
        <v>2</v>
      </c>
      <c r="D112" s="2" t="s">
        <v>493</v>
      </c>
      <c r="E112" s="2">
        <v>32304514</v>
      </c>
      <c r="F112" s="2">
        <v>34474573</v>
      </c>
      <c r="G112" s="2">
        <v>36807765</v>
      </c>
      <c r="H112" s="47">
        <f t="shared" si="1"/>
        <v>39605155.140000001</v>
      </c>
    </row>
    <row r="113" spans="1:8" x14ac:dyDescent="0.25">
      <c r="A113" s="2">
        <v>23</v>
      </c>
      <c r="B113" s="2" t="s">
        <v>492</v>
      </c>
      <c r="C113" s="2">
        <v>3</v>
      </c>
      <c r="D113" s="2" t="s">
        <v>494</v>
      </c>
      <c r="E113" s="2">
        <v>13227372</v>
      </c>
      <c r="F113" s="2">
        <v>14080413</v>
      </c>
      <c r="G113" s="2">
        <v>15035440</v>
      </c>
      <c r="H113" s="47">
        <f t="shared" si="1"/>
        <v>16178133.440000001</v>
      </c>
    </row>
    <row r="114" spans="1:8" x14ac:dyDescent="0.25">
      <c r="A114" s="2">
        <v>23</v>
      </c>
      <c r="B114" s="2" t="s">
        <v>492</v>
      </c>
      <c r="C114" s="2">
        <v>4</v>
      </c>
      <c r="D114" s="2" t="s">
        <v>495</v>
      </c>
      <c r="E114" s="2">
        <v>3053973</v>
      </c>
      <c r="F114" s="2">
        <v>3227664</v>
      </c>
      <c r="G114" s="2">
        <v>3427826</v>
      </c>
      <c r="H114" s="47">
        <f t="shared" si="1"/>
        <v>3688340.7760000001</v>
      </c>
    </row>
    <row r="115" spans="1:8" x14ac:dyDescent="0.25">
      <c r="A115" s="2">
        <v>23</v>
      </c>
      <c r="B115" s="2" t="s">
        <v>492</v>
      </c>
      <c r="C115" s="2">
        <v>5</v>
      </c>
      <c r="D115" s="2" t="s">
        <v>496</v>
      </c>
      <c r="E115" s="2">
        <v>2279084</v>
      </c>
      <c r="F115" s="2">
        <v>2409378</v>
      </c>
      <c r="G115" s="2">
        <v>2583570</v>
      </c>
      <c r="H115" s="47">
        <f t="shared" si="1"/>
        <v>2779921.3200000003</v>
      </c>
    </row>
    <row r="116" spans="1:8" x14ac:dyDescent="0.25">
      <c r="A116" s="2">
        <v>24</v>
      </c>
      <c r="B116" s="2" t="s">
        <v>11</v>
      </c>
      <c r="C116" s="2">
        <v>1</v>
      </c>
      <c r="D116" s="2" t="s">
        <v>400</v>
      </c>
      <c r="E116" s="2">
        <v>434619</v>
      </c>
      <c r="F116" s="2">
        <v>452102</v>
      </c>
      <c r="G116" s="2">
        <v>466955</v>
      </c>
      <c r="H116" s="47">
        <f t="shared" si="1"/>
        <v>502443.58</v>
      </c>
    </row>
    <row r="117" spans="1:8" x14ac:dyDescent="0.25">
      <c r="A117" s="2">
        <v>24</v>
      </c>
      <c r="B117" s="2" t="s">
        <v>11</v>
      </c>
      <c r="C117" s="2">
        <v>2</v>
      </c>
      <c r="D117" s="2" t="s">
        <v>497</v>
      </c>
      <c r="E117" s="2">
        <v>591793</v>
      </c>
      <c r="F117" s="2">
        <v>615293</v>
      </c>
      <c r="G117" s="2">
        <v>636431</v>
      </c>
      <c r="H117" s="47">
        <f t="shared" si="1"/>
        <v>684799.75600000005</v>
      </c>
    </row>
    <row r="118" spans="1:8" x14ac:dyDescent="0.25">
      <c r="A118" s="2">
        <v>24</v>
      </c>
      <c r="B118" s="2" t="s">
        <v>11</v>
      </c>
      <c r="C118" s="2">
        <v>3</v>
      </c>
      <c r="D118" s="2" t="s">
        <v>498</v>
      </c>
      <c r="E118" s="2">
        <v>156788</v>
      </c>
      <c r="F118" s="2">
        <v>165114</v>
      </c>
      <c r="G118" s="2">
        <v>170860</v>
      </c>
      <c r="H118" s="47">
        <f t="shared" si="1"/>
        <v>183845.36000000002</v>
      </c>
    </row>
    <row r="119" spans="1:8" x14ac:dyDescent="0.25">
      <c r="A119" s="2">
        <v>24</v>
      </c>
      <c r="B119" s="2" t="s">
        <v>11</v>
      </c>
      <c r="C119" s="2">
        <v>4</v>
      </c>
      <c r="D119" s="2" t="s">
        <v>499</v>
      </c>
      <c r="E119" s="2">
        <v>101628</v>
      </c>
      <c r="F119" s="2">
        <v>106864</v>
      </c>
      <c r="G119" s="2">
        <v>110065</v>
      </c>
      <c r="H119" s="47">
        <f t="shared" si="1"/>
        <v>118429.94</v>
      </c>
    </row>
    <row r="120" spans="1:8" x14ac:dyDescent="0.25">
      <c r="A120" s="2">
        <v>24</v>
      </c>
      <c r="B120" s="2" t="s">
        <v>11</v>
      </c>
      <c r="C120" s="2">
        <v>5</v>
      </c>
      <c r="D120" s="2" t="s">
        <v>500</v>
      </c>
      <c r="E120" s="2">
        <v>553715</v>
      </c>
      <c r="F120" s="2">
        <v>566348</v>
      </c>
      <c r="G120" s="2">
        <v>586280</v>
      </c>
      <c r="H120" s="47">
        <f t="shared" si="1"/>
        <v>630837.28</v>
      </c>
    </row>
    <row r="121" spans="1:8" x14ac:dyDescent="0.25">
      <c r="A121" s="2">
        <v>24</v>
      </c>
      <c r="B121" s="2" t="s">
        <v>11</v>
      </c>
      <c r="C121" s="2">
        <v>6</v>
      </c>
      <c r="D121" s="2" t="s">
        <v>501</v>
      </c>
      <c r="E121" s="2">
        <v>216839</v>
      </c>
      <c r="F121" s="2">
        <v>223450</v>
      </c>
      <c r="G121" s="2">
        <v>231335</v>
      </c>
      <c r="H121" s="47">
        <f t="shared" si="1"/>
        <v>248916.46000000002</v>
      </c>
    </row>
    <row r="122" spans="1:8" x14ac:dyDescent="0.25">
      <c r="A122" s="2">
        <v>25</v>
      </c>
      <c r="B122" s="2" t="s">
        <v>19</v>
      </c>
      <c r="C122" s="2">
        <v>1</v>
      </c>
      <c r="D122" s="2" t="s">
        <v>400</v>
      </c>
      <c r="E122" s="2">
        <v>45804</v>
      </c>
      <c r="F122" s="2">
        <v>44918</v>
      </c>
      <c r="G122" s="2">
        <v>42718</v>
      </c>
      <c r="H122" s="47">
        <f t="shared" si="1"/>
        <v>45964.567999999999</v>
      </c>
    </row>
    <row r="123" spans="1:8" x14ac:dyDescent="0.25">
      <c r="A123" s="2">
        <v>25</v>
      </c>
      <c r="B123" s="2" t="s">
        <v>19</v>
      </c>
      <c r="C123" s="2">
        <v>2</v>
      </c>
      <c r="D123" s="2" t="s">
        <v>502</v>
      </c>
      <c r="E123" s="2">
        <v>30137</v>
      </c>
      <c r="F123" s="2">
        <v>29533</v>
      </c>
      <c r="G123" s="2">
        <v>32296</v>
      </c>
      <c r="H123" s="47">
        <f t="shared" si="1"/>
        <v>34750.495999999999</v>
      </c>
    </row>
    <row r="124" spans="1:8" x14ac:dyDescent="0.25">
      <c r="A124" s="2">
        <v>25</v>
      </c>
      <c r="B124" s="2" t="s">
        <v>19</v>
      </c>
      <c r="C124" s="2">
        <v>3</v>
      </c>
      <c r="D124" s="2" t="s">
        <v>503</v>
      </c>
      <c r="E124" s="2">
        <v>18054</v>
      </c>
      <c r="F124" s="2">
        <v>16623</v>
      </c>
      <c r="G124" s="2">
        <v>16788</v>
      </c>
      <c r="H124" s="47">
        <f t="shared" si="1"/>
        <v>18063.888000000003</v>
      </c>
    </row>
    <row r="125" spans="1:8" x14ac:dyDescent="0.25">
      <c r="A125" s="2">
        <v>26</v>
      </c>
      <c r="B125" s="2" t="s">
        <v>20</v>
      </c>
      <c r="C125" s="2">
        <v>1</v>
      </c>
      <c r="D125" s="2" t="s">
        <v>400</v>
      </c>
      <c r="E125" s="2">
        <v>136792</v>
      </c>
      <c r="F125" s="2">
        <v>143141</v>
      </c>
      <c r="G125" s="2">
        <v>148570</v>
      </c>
      <c r="H125" s="47">
        <f t="shared" si="1"/>
        <v>159861.32</v>
      </c>
    </row>
    <row r="126" spans="1:8" x14ac:dyDescent="0.25">
      <c r="A126" s="2">
        <v>26</v>
      </c>
      <c r="B126" s="2" t="s">
        <v>20</v>
      </c>
      <c r="C126" s="2">
        <v>2</v>
      </c>
      <c r="D126" s="2" t="s">
        <v>504</v>
      </c>
      <c r="E126" s="2">
        <v>34769</v>
      </c>
      <c r="F126" s="2">
        <v>33806</v>
      </c>
      <c r="G126" s="2">
        <v>37065</v>
      </c>
      <c r="H126" s="47">
        <f t="shared" si="1"/>
        <v>39881.94</v>
      </c>
    </row>
    <row r="127" spans="1:8" x14ac:dyDescent="0.25">
      <c r="A127" s="2">
        <v>26</v>
      </c>
      <c r="B127" s="2" t="s">
        <v>20</v>
      </c>
      <c r="C127" s="2">
        <v>3</v>
      </c>
      <c r="D127" s="2" t="s">
        <v>505</v>
      </c>
      <c r="E127" s="2">
        <v>56792</v>
      </c>
      <c r="F127" s="2">
        <v>55106</v>
      </c>
      <c r="G127" s="2">
        <v>57470</v>
      </c>
      <c r="H127" s="47">
        <f t="shared" si="1"/>
        <v>61837.72</v>
      </c>
    </row>
    <row r="128" spans="1:8" x14ac:dyDescent="0.25">
      <c r="A128" s="2">
        <v>26</v>
      </c>
      <c r="B128" s="2" t="s">
        <v>20</v>
      </c>
      <c r="C128" s="2">
        <v>4</v>
      </c>
      <c r="D128" s="2" t="s">
        <v>506</v>
      </c>
      <c r="E128" s="2">
        <v>45749</v>
      </c>
      <c r="F128" s="2">
        <v>45131</v>
      </c>
      <c r="G128" s="2">
        <v>46574</v>
      </c>
      <c r="H128" s="47">
        <f t="shared" si="1"/>
        <v>50113.624000000003</v>
      </c>
    </row>
    <row r="129" spans="1:8" x14ac:dyDescent="0.25">
      <c r="A129" s="2">
        <v>26</v>
      </c>
      <c r="B129" s="2" t="s">
        <v>20</v>
      </c>
      <c r="C129" s="2">
        <v>5</v>
      </c>
      <c r="D129" s="2" t="s">
        <v>507</v>
      </c>
      <c r="E129" s="2">
        <v>19429</v>
      </c>
      <c r="F129" s="2">
        <v>20125</v>
      </c>
      <c r="G129" s="2">
        <v>20331</v>
      </c>
      <c r="H129" s="47">
        <f t="shared" si="1"/>
        <v>21876.156000000003</v>
      </c>
    </row>
    <row r="130" spans="1:8" x14ac:dyDescent="0.25">
      <c r="A130" s="2">
        <v>26</v>
      </c>
      <c r="B130" s="2" t="s">
        <v>20</v>
      </c>
      <c r="C130" s="2">
        <v>6</v>
      </c>
      <c r="D130" s="2" t="s">
        <v>508</v>
      </c>
      <c r="E130" s="2">
        <v>17266</v>
      </c>
      <c r="F130" s="2">
        <v>16793</v>
      </c>
      <c r="G130" s="2">
        <v>17512</v>
      </c>
      <c r="H130" s="47">
        <f t="shared" si="1"/>
        <v>18842.912</v>
      </c>
    </row>
    <row r="131" spans="1:8" x14ac:dyDescent="0.25">
      <c r="A131" s="2">
        <v>27</v>
      </c>
      <c r="B131" s="2" t="s">
        <v>21</v>
      </c>
      <c r="C131" s="2">
        <v>1</v>
      </c>
      <c r="D131" s="2" t="s">
        <v>400</v>
      </c>
      <c r="E131" s="2">
        <v>385900</v>
      </c>
      <c r="F131" s="2">
        <v>440320</v>
      </c>
      <c r="G131" s="2">
        <v>475867</v>
      </c>
      <c r="H131" s="47">
        <f t="shared" ref="H131:H194" si="2">G131*1.076</f>
        <v>512032.89200000005</v>
      </c>
    </row>
    <row r="132" spans="1:8" x14ac:dyDescent="0.25">
      <c r="A132" s="2">
        <v>27</v>
      </c>
      <c r="B132" s="2" t="s">
        <v>21</v>
      </c>
      <c r="C132" s="2">
        <v>2</v>
      </c>
      <c r="D132" s="2" t="s">
        <v>509</v>
      </c>
      <c r="E132" s="2">
        <v>106463</v>
      </c>
      <c r="F132" s="2">
        <v>113194</v>
      </c>
      <c r="G132" s="2">
        <v>119806</v>
      </c>
      <c r="H132" s="47">
        <f t="shared" si="2"/>
        <v>128911.25600000001</v>
      </c>
    </row>
    <row r="133" spans="1:8" x14ac:dyDescent="0.25">
      <c r="A133" s="2">
        <v>27</v>
      </c>
      <c r="B133" s="2" t="s">
        <v>21</v>
      </c>
      <c r="C133" s="2">
        <v>3</v>
      </c>
      <c r="D133" s="2" t="s">
        <v>510</v>
      </c>
      <c r="E133" s="2">
        <v>110662</v>
      </c>
      <c r="F133" s="2">
        <v>106831</v>
      </c>
      <c r="G133" s="2">
        <v>110617</v>
      </c>
      <c r="H133" s="47">
        <f t="shared" si="2"/>
        <v>119023.89200000001</v>
      </c>
    </row>
    <row r="134" spans="1:8" x14ac:dyDescent="0.25">
      <c r="A134" s="2">
        <v>27</v>
      </c>
      <c r="B134" s="2" t="s">
        <v>21</v>
      </c>
      <c r="C134" s="2">
        <v>4</v>
      </c>
      <c r="D134" s="2" t="s">
        <v>511</v>
      </c>
      <c r="E134" s="2">
        <v>53691</v>
      </c>
      <c r="F134" s="2">
        <v>57067</v>
      </c>
      <c r="G134" s="2">
        <v>60376</v>
      </c>
      <c r="H134" s="47">
        <f t="shared" si="2"/>
        <v>64964.576000000001</v>
      </c>
    </row>
    <row r="135" spans="1:8" x14ac:dyDescent="0.25">
      <c r="A135" s="2">
        <v>27</v>
      </c>
      <c r="B135" s="2" t="s">
        <v>21</v>
      </c>
      <c r="C135" s="2">
        <v>5</v>
      </c>
      <c r="D135" s="2" t="s">
        <v>512</v>
      </c>
      <c r="E135" s="2">
        <v>69013</v>
      </c>
      <c r="F135" s="2">
        <v>73360</v>
      </c>
      <c r="G135" s="2">
        <v>77620</v>
      </c>
      <c r="H135" s="47">
        <f t="shared" si="2"/>
        <v>83519.12000000001</v>
      </c>
    </row>
    <row r="136" spans="1:8" x14ac:dyDescent="0.25">
      <c r="A136" s="2">
        <v>27</v>
      </c>
      <c r="B136" s="2" t="s">
        <v>21</v>
      </c>
      <c r="C136" s="2">
        <v>6</v>
      </c>
      <c r="D136" s="2" t="s">
        <v>513</v>
      </c>
      <c r="E136" s="2">
        <v>220453</v>
      </c>
      <c r="F136" s="2">
        <v>196853</v>
      </c>
      <c r="G136" s="2">
        <v>184174</v>
      </c>
      <c r="H136" s="47">
        <f t="shared" si="2"/>
        <v>198171.22400000002</v>
      </c>
    </row>
    <row r="137" spans="1:8" x14ac:dyDescent="0.25">
      <c r="A137" s="2">
        <v>27</v>
      </c>
      <c r="B137" s="2" t="s">
        <v>21</v>
      </c>
      <c r="C137" s="2">
        <v>7</v>
      </c>
      <c r="D137" s="2" t="s">
        <v>514</v>
      </c>
      <c r="E137" s="2">
        <v>55427</v>
      </c>
      <c r="F137" s="2">
        <v>58960</v>
      </c>
      <c r="G137" s="2">
        <v>62379</v>
      </c>
      <c r="H137" s="47">
        <f t="shared" si="2"/>
        <v>67119.804000000004</v>
      </c>
    </row>
    <row r="138" spans="1:8" x14ac:dyDescent="0.25">
      <c r="A138" s="2">
        <v>28</v>
      </c>
      <c r="B138" s="2" t="s">
        <v>30</v>
      </c>
      <c r="C138" s="2">
        <v>1</v>
      </c>
      <c r="D138" s="2" t="s">
        <v>400</v>
      </c>
      <c r="E138" s="2">
        <v>378796</v>
      </c>
      <c r="F138" s="2">
        <v>388862</v>
      </c>
      <c r="G138" s="2">
        <v>407559</v>
      </c>
      <c r="H138" s="47">
        <f t="shared" si="2"/>
        <v>438533.48400000005</v>
      </c>
    </row>
    <row r="139" spans="1:8" x14ac:dyDescent="0.25">
      <c r="A139" s="2">
        <v>28</v>
      </c>
      <c r="B139" s="2" t="s">
        <v>30</v>
      </c>
      <c r="C139" s="2">
        <v>2</v>
      </c>
      <c r="D139" s="2" t="s">
        <v>515</v>
      </c>
      <c r="E139" s="2">
        <v>416655</v>
      </c>
      <c r="F139" s="2">
        <v>424316</v>
      </c>
      <c r="G139" s="2">
        <v>469704</v>
      </c>
      <c r="H139" s="47">
        <f t="shared" si="2"/>
        <v>505401.50400000002</v>
      </c>
    </row>
    <row r="140" spans="1:8" x14ac:dyDescent="0.25">
      <c r="A140" s="2">
        <v>28</v>
      </c>
      <c r="B140" s="2" t="s">
        <v>30</v>
      </c>
      <c r="C140" s="2">
        <v>3</v>
      </c>
      <c r="D140" s="2" t="s">
        <v>516</v>
      </c>
      <c r="E140" s="2">
        <v>252442</v>
      </c>
      <c r="F140" s="2">
        <v>299092</v>
      </c>
      <c r="G140" s="2">
        <v>302761</v>
      </c>
      <c r="H140" s="47">
        <f t="shared" si="2"/>
        <v>325770.83600000001</v>
      </c>
    </row>
    <row r="141" spans="1:8" x14ac:dyDescent="0.25">
      <c r="A141" s="2">
        <v>28</v>
      </c>
      <c r="B141" s="2" t="s">
        <v>30</v>
      </c>
      <c r="C141" s="2">
        <v>4</v>
      </c>
      <c r="D141" s="2" t="s">
        <v>517</v>
      </c>
      <c r="E141" s="2">
        <v>84346</v>
      </c>
      <c r="F141" s="2">
        <v>109217</v>
      </c>
      <c r="G141" s="2">
        <v>127891</v>
      </c>
      <c r="H141" s="47">
        <f t="shared" si="2"/>
        <v>137610.71600000001</v>
      </c>
    </row>
    <row r="142" spans="1:8" x14ac:dyDescent="0.25">
      <c r="A142" s="2">
        <v>29</v>
      </c>
      <c r="B142" s="2" t="s">
        <v>33</v>
      </c>
      <c r="C142" s="2">
        <v>1</v>
      </c>
      <c r="D142" s="2" t="s">
        <v>400</v>
      </c>
      <c r="E142" s="2">
        <v>171702</v>
      </c>
      <c r="F142" s="2">
        <v>176188</v>
      </c>
      <c r="G142" s="2">
        <v>185165</v>
      </c>
      <c r="H142" s="47">
        <f t="shared" si="2"/>
        <v>199237.54</v>
      </c>
    </row>
    <row r="143" spans="1:8" x14ac:dyDescent="0.25">
      <c r="A143" s="2">
        <v>29</v>
      </c>
      <c r="B143" s="2" t="s">
        <v>33</v>
      </c>
      <c r="C143" s="2">
        <v>2</v>
      </c>
      <c r="D143" s="2" t="s">
        <v>518</v>
      </c>
      <c r="E143" s="2">
        <v>153995</v>
      </c>
      <c r="F143" s="2">
        <v>152654</v>
      </c>
      <c r="G143" s="2">
        <v>157818</v>
      </c>
      <c r="H143" s="47">
        <f t="shared" si="2"/>
        <v>169812.16800000001</v>
      </c>
    </row>
    <row r="144" spans="1:8" x14ac:dyDescent="0.25">
      <c r="A144" s="2">
        <v>29</v>
      </c>
      <c r="B144" s="2" t="s">
        <v>33</v>
      </c>
      <c r="C144" s="2">
        <v>3</v>
      </c>
      <c r="D144" s="2" t="s">
        <v>519</v>
      </c>
      <c r="E144" s="2">
        <v>178390</v>
      </c>
      <c r="F144" s="2">
        <v>182833</v>
      </c>
      <c r="G144" s="2">
        <v>192056</v>
      </c>
      <c r="H144" s="47">
        <f t="shared" si="2"/>
        <v>206652.25600000002</v>
      </c>
    </row>
    <row r="145" spans="1:8" x14ac:dyDescent="0.25">
      <c r="A145" s="2">
        <v>29</v>
      </c>
      <c r="B145" s="2" t="s">
        <v>33</v>
      </c>
      <c r="C145" s="2">
        <v>4</v>
      </c>
      <c r="D145" s="2" t="s">
        <v>520</v>
      </c>
      <c r="E145" s="2">
        <v>68043</v>
      </c>
      <c r="F145" s="2">
        <v>67455</v>
      </c>
      <c r="G145" s="2">
        <v>69746</v>
      </c>
      <c r="H145" s="47">
        <f t="shared" si="2"/>
        <v>75046.696000000011</v>
      </c>
    </row>
    <row r="146" spans="1:8" x14ac:dyDescent="0.25">
      <c r="A146" s="2">
        <v>30</v>
      </c>
      <c r="B146" s="2" t="s">
        <v>521</v>
      </c>
      <c r="C146" s="2">
        <v>1</v>
      </c>
      <c r="D146" s="2" t="s">
        <v>400</v>
      </c>
      <c r="E146" s="2">
        <v>149820</v>
      </c>
      <c r="F146" s="2">
        <v>154426</v>
      </c>
      <c r="G146" s="2">
        <v>160413</v>
      </c>
      <c r="H146" s="47">
        <f t="shared" si="2"/>
        <v>172604.38800000001</v>
      </c>
    </row>
    <row r="147" spans="1:8" x14ac:dyDescent="0.25">
      <c r="A147" s="2">
        <v>30</v>
      </c>
      <c r="B147" s="2" t="s">
        <v>521</v>
      </c>
      <c r="C147" s="2">
        <v>2</v>
      </c>
      <c r="D147" s="2" t="s">
        <v>522</v>
      </c>
      <c r="E147" s="2">
        <v>43543</v>
      </c>
      <c r="F147" s="2">
        <v>44937</v>
      </c>
      <c r="G147" s="2">
        <v>46681</v>
      </c>
      <c r="H147" s="47">
        <f t="shared" si="2"/>
        <v>50228.756000000001</v>
      </c>
    </row>
    <row r="148" spans="1:8" x14ac:dyDescent="0.25">
      <c r="A148" s="2">
        <v>30</v>
      </c>
      <c r="B148" s="2" t="s">
        <v>521</v>
      </c>
      <c r="C148" s="2">
        <v>3</v>
      </c>
      <c r="D148" s="2" t="s">
        <v>523</v>
      </c>
      <c r="E148" s="2">
        <v>46150</v>
      </c>
      <c r="F148" s="2">
        <v>47827</v>
      </c>
      <c r="G148" s="2">
        <v>49679</v>
      </c>
      <c r="H148" s="47">
        <f t="shared" si="2"/>
        <v>53454.604000000007</v>
      </c>
    </row>
    <row r="149" spans="1:8" x14ac:dyDescent="0.25">
      <c r="A149" s="2">
        <v>30</v>
      </c>
      <c r="B149" s="2" t="s">
        <v>521</v>
      </c>
      <c r="C149" s="2">
        <v>4</v>
      </c>
      <c r="D149" s="2" t="s">
        <v>524</v>
      </c>
      <c r="E149" s="2">
        <v>31805</v>
      </c>
      <c r="F149" s="2">
        <v>32796</v>
      </c>
      <c r="G149" s="2">
        <v>34065</v>
      </c>
      <c r="H149" s="47">
        <f t="shared" si="2"/>
        <v>36653.94</v>
      </c>
    </row>
    <row r="150" spans="1:8" x14ac:dyDescent="0.25">
      <c r="A150" s="2">
        <v>30</v>
      </c>
      <c r="B150" s="2" t="s">
        <v>521</v>
      </c>
      <c r="C150" s="2">
        <v>5</v>
      </c>
      <c r="D150" s="2" t="s">
        <v>525</v>
      </c>
      <c r="E150" s="2">
        <v>37838</v>
      </c>
      <c r="F150" s="2">
        <v>39050</v>
      </c>
      <c r="G150" s="2">
        <v>40566</v>
      </c>
      <c r="H150" s="47">
        <f t="shared" si="2"/>
        <v>43649.016000000003</v>
      </c>
    </row>
    <row r="151" spans="1:8" x14ac:dyDescent="0.25">
      <c r="A151" s="2">
        <v>31</v>
      </c>
      <c r="B151" s="2" t="s">
        <v>526</v>
      </c>
      <c r="C151" s="2">
        <v>1</v>
      </c>
      <c r="D151" s="2" t="s">
        <v>400</v>
      </c>
      <c r="E151" s="2">
        <v>64765</v>
      </c>
      <c r="F151" s="2">
        <v>67639</v>
      </c>
      <c r="G151" s="2">
        <v>67698</v>
      </c>
      <c r="H151" s="47">
        <f t="shared" si="2"/>
        <v>72843.04800000001</v>
      </c>
    </row>
    <row r="152" spans="1:8" x14ac:dyDescent="0.25">
      <c r="A152" s="2">
        <v>31</v>
      </c>
      <c r="B152" s="2" t="s">
        <v>526</v>
      </c>
      <c r="C152" s="2">
        <v>2</v>
      </c>
      <c r="D152" s="2" t="s">
        <v>527</v>
      </c>
      <c r="E152" s="2">
        <v>14186</v>
      </c>
      <c r="F152" s="2">
        <v>14184</v>
      </c>
      <c r="G152" s="2">
        <v>15896</v>
      </c>
      <c r="H152" s="47">
        <f t="shared" si="2"/>
        <v>17104.096000000001</v>
      </c>
    </row>
    <row r="153" spans="1:8" x14ac:dyDescent="0.25">
      <c r="A153" s="2">
        <v>31</v>
      </c>
      <c r="B153" s="2" t="s">
        <v>526</v>
      </c>
      <c r="C153" s="2">
        <v>3</v>
      </c>
      <c r="D153" s="2" t="s">
        <v>528</v>
      </c>
      <c r="E153" s="2">
        <v>57730</v>
      </c>
      <c r="F153" s="2">
        <v>57237</v>
      </c>
      <c r="G153" s="2">
        <v>59506</v>
      </c>
      <c r="H153" s="47">
        <f t="shared" si="2"/>
        <v>64028.456000000006</v>
      </c>
    </row>
    <row r="154" spans="1:8" x14ac:dyDescent="0.25">
      <c r="A154" s="2">
        <v>32</v>
      </c>
      <c r="B154" s="2" t="s">
        <v>15</v>
      </c>
      <c r="C154" s="2">
        <v>1</v>
      </c>
      <c r="D154" s="2" t="s">
        <v>400</v>
      </c>
      <c r="E154" s="2">
        <v>92349</v>
      </c>
      <c r="F154" s="2">
        <v>100047</v>
      </c>
      <c r="G154" s="2">
        <v>105352</v>
      </c>
      <c r="H154" s="47">
        <f t="shared" si="2"/>
        <v>113358.75200000001</v>
      </c>
    </row>
    <row r="155" spans="1:8" x14ac:dyDescent="0.25">
      <c r="A155" s="2">
        <v>32</v>
      </c>
      <c r="B155" s="2" t="s">
        <v>15</v>
      </c>
      <c r="C155" s="2">
        <v>2</v>
      </c>
      <c r="D155" s="2" t="s">
        <v>529</v>
      </c>
      <c r="E155" s="2">
        <v>13000</v>
      </c>
      <c r="F155" s="2">
        <v>13508</v>
      </c>
      <c r="G155" s="2">
        <v>14315</v>
      </c>
      <c r="H155" s="47">
        <f t="shared" si="2"/>
        <v>15402.94</v>
      </c>
    </row>
    <row r="156" spans="1:8" x14ac:dyDescent="0.25">
      <c r="A156" s="2">
        <v>32</v>
      </c>
      <c r="B156" s="2" t="s">
        <v>15</v>
      </c>
      <c r="C156" s="2">
        <v>3</v>
      </c>
      <c r="D156" s="2" t="s">
        <v>530</v>
      </c>
      <c r="E156" s="2">
        <v>56978</v>
      </c>
      <c r="F156" s="2">
        <v>53491</v>
      </c>
      <c r="G156" s="2">
        <v>53595</v>
      </c>
      <c r="H156" s="47">
        <f t="shared" si="2"/>
        <v>57668.22</v>
      </c>
    </row>
    <row r="157" spans="1:8" x14ac:dyDescent="0.25">
      <c r="A157" s="2">
        <v>32</v>
      </c>
      <c r="B157" s="2" t="s">
        <v>15</v>
      </c>
      <c r="C157" s="2">
        <v>4</v>
      </c>
      <c r="D157" s="2" t="s">
        <v>531</v>
      </c>
      <c r="E157" s="2">
        <v>31269</v>
      </c>
      <c r="F157" s="2">
        <v>31101</v>
      </c>
      <c r="G157" s="2">
        <v>36973</v>
      </c>
      <c r="H157" s="47">
        <f t="shared" si="2"/>
        <v>39782.948000000004</v>
      </c>
    </row>
    <row r="158" spans="1:8" x14ac:dyDescent="0.25">
      <c r="A158" s="2">
        <v>32</v>
      </c>
      <c r="B158" s="2" t="s">
        <v>15</v>
      </c>
      <c r="C158" s="2">
        <v>5</v>
      </c>
      <c r="D158" s="2" t="s">
        <v>532</v>
      </c>
      <c r="E158" s="2">
        <v>20117</v>
      </c>
      <c r="F158" s="2">
        <v>18947</v>
      </c>
      <c r="G158" s="2">
        <v>16607</v>
      </c>
      <c r="H158" s="47">
        <f t="shared" si="2"/>
        <v>17869.132000000001</v>
      </c>
    </row>
    <row r="159" spans="1:8" x14ac:dyDescent="0.25">
      <c r="A159" s="2">
        <v>33</v>
      </c>
      <c r="B159" s="2" t="s">
        <v>49</v>
      </c>
      <c r="C159" s="2">
        <v>1</v>
      </c>
      <c r="D159" s="2" t="s">
        <v>400</v>
      </c>
      <c r="E159" s="2">
        <v>130408</v>
      </c>
      <c r="F159" s="2">
        <v>133001</v>
      </c>
      <c r="G159" s="2">
        <v>138279</v>
      </c>
      <c r="H159" s="47">
        <f t="shared" si="2"/>
        <v>148788.204</v>
      </c>
    </row>
    <row r="160" spans="1:8" x14ac:dyDescent="0.25">
      <c r="A160" s="2">
        <v>33</v>
      </c>
      <c r="B160" s="2" t="s">
        <v>49</v>
      </c>
      <c r="C160" s="2">
        <v>2</v>
      </c>
      <c r="D160" s="2" t="s">
        <v>533</v>
      </c>
      <c r="E160" s="2">
        <v>42647</v>
      </c>
      <c r="F160" s="2">
        <v>43536</v>
      </c>
      <c r="G160" s="2">
        <v>45263</v>
      </c>
      <c r="H160" s="47">
        <f t="shared" si="2"/>
        <v>48702.988000000005</v>
      </c>
    </row>
    <row r="161" spans="1:8" x14ac:dyDescent="0.25">
      <c r="A161" s="2">
        <v>33</v>
      </c>
      <c r="B161" s="2" t="s">
        <v>49</v>
      </c>
      <c r="C161" s="2">
        <v>3</v>
      </c>
      <c r="D161" s="2" t="s">
        <v>534</v>
      </c>
      <c r="E161" s="2">
        <v>38606</v>
      </c>
      <c r="F161" s="2">
        <v>39431</v>
      </c>
      <c r="G161" s="2">
        <v>40994</v>
      </c>
      <c r="H161" s="47">
        <f t="shared" si="2"/>
        <v>44109.544000000002</v>
      </c>
    </row>
    <row r="162" spans="1:8" x14ac:dyDescent="0.25">
      <c r="A162" s="2">
        <v>33</v>
      </c>
      <c r="B162" s="2" t="s">
        <v>49</v>
      </c>
      <c r="C162" s="2">
        <v>4</v>
      </c>
      <c r="D162" s="2" t="s">
        <v>535</v>
      </c>
      <c r="E162" s="2">
        <v>53880</v>
      </c>
      <c r="F162" s="2">
        <v>58928</v>
      </c>
      <c r="G162" s="2">
        <v>61265</v>
      </c>
      <c r="H162" s="47">
        <f t="shared" si="2"/>
        <v>65921.14</v>
      </c>
    </row>
    <row r="163" spans="1:8" x14ac:dyDescent="0.25">
      <c r="A163" s="2">
        <v>34</v>
      </c>
      <c r="B163" s="2" t="s">
        <v>37</v>
      </c>
      <c r="C163" s="2">
        <v>1</v>
      </c>
      <c r="D163" s="2" t="s">
        <v>400</v>
      </c>
      <c r="E163" s="2">
        <v>310050</v>
      </c>
      <c r="F163" s="2">
        <v>302468</v>
      </c>
      <c r="G163" s="2">
        <v>320011</v>
      </c>
      <c r="H163" s="47">
        <f t="shared" si="2"/>
        <v>344331.83600000001</v>
      </c>
    </row>
    <row r="164" spans="1:8" x14ac:dyDescent="0.25">
      <c r="A164" s="2">
        <v>34</v>
      </c>
      <c r="B164" s="2" t="s">
        <v>37</v>
      </c>
      <c r="C164" s="2">
        <v>2</v>
      </c>
      <c r="D164" s="2" t="s">
        <v>536</v>
      </c>
      <c r="E164" s="2">
        <v>82406</v>
      </c>
      <c r="F164" s="2">
        <v>77207</v>
      </c>
      <c r="G164" s="2">
        <v>79224</v>
      </c>
      <c r="H164" s="47">
        <f t="shared" si="2"/>
        <v>85245.024000000005</v>
      </c>
    </row>
    <row r="165" spans="1:8" x14ac:dyDescent="0.25">
      <c r="A165" s="2">
        <v>34</v>
      </c>
      <c r="B165" s="2" t="s">
        <v>37</v>
      </c>
      <c r="C165" s="2">
        <v>3</v>
      </c>
      <c r="D165" s="2" t="s">
        <v>537</v>
      </c>
      <c r="E165" s="2">
        <v>63573</v>
      </c>
      <c r="F165" s="2">
        <v>61642</v>
      </c>
      <c r="G165" s="2">
        <v>64796</v>
      </c>
      <c r="H165" s="47">
        <f t="shared" si="2"/>
        <v>69720.495999999999</v>
      </c>
    </row>
    <row r="166" spans="1:8" x14ac:dyDescent="0.25">
      <c r="A166" s="2">
        <v>34</v>
      </c>
      <c r="B166" s="2" t="s">
        <v>37</v>
      </c>
      <c r="C166" s="2">
        <v>4</v>
      </c>
      <c r="D166" s="2" t="s">
        <v>538</v>
      </c>
      <c r="E166" s="2">
        <v>112191</v>
      </c>
      <c r="F166" s="2">
        <v>110220</v>
      </c>
      <c r="G166" s="2">
        <v>116613</v>
      </c>
      <c r="H166" s="47">
        <f t="shared" si="2"/>
        <v>125475.588</v>
      </c>
    </row>
    <row r="167" spans="1:8" x14ac:dyDescent="0.25">
      <c r="A167" s="2">
        <v>34</v>
      </c>
      <c r="B167" s="2" t="s">
        <v>37</v>
      </c>
      <c r="C167" s="2">
        <v>5</v>
      </c>
      <c r="D167" s="2" t="s">
        <v>539</v>
      </c>
      <c r="E167" s="2">
        <v>71139</v>
      </c>
      <c r="F167" s="2">
        <v>72356</v>
      </c>
      <c r="G167" s="2">
        <v>76564</v>
      </c>
      <c r="H167" s="47">
        <f t="shared" si="2"/>
        <v>82382.864000000001</v>
      </c>
    </row>
    <row r="168" spans="1:8" x14ac:dyDescent="0.25">
      <c r="A168" s="2">
        <v>34</v>
      </c>
      <c r="B168" s="2" t="s">
        <v>37</v>
      </c>
      <c r="C168" s="2">
        <v>6</v>
      </c>
      <c r="D168" s="2" t="s">
        <v>540</v>
      </c>
      <c r="E168" s="2">
        <v>147829</v>
      </c>
      <c r="F168" s="2">
        <v>150374</v>
      </c>
      <c r="G168" s="2">
        <v>158046</v>
      </c>
      <c r="H168" s="47">
        <f t="shared" si="2"/>
        <v>170057.49600000001</v>
      </c>
    </row>
    <row r="169" spans="1:8" x14ac:dyDescent="0.25">
      <c r="A169" s="2">
        <v>34</v>
      </c>
      <c r="B169" s="2" t="s">
        <v>37</v>
      </c>
      <c r="C169" s="2">
        <v>7</v>
      </c>
      <c r="D169" s="2" t="s">
        <v>541</v>
      </c>
      <c r="E169" s="2">
        <v>112103</v>
      </c>
      <c r="F169" s="2">
        <v>107917</v>
      </c>
      <c r="G169" s="2">
        <v>91077</v>
      </c>
      <c r="H169" s="47">
        <f t="shared" si="2"/>
        <v>97998.851999999999</v>
      </c>
    </row>
    <row r="170" spans="1:8" x14ac:dyDescent="0.25">
      <c r="A170" s="2">
        <v>34</v>
      </c>
      <c r="B170" s="2" t="s">
        <v>37</v>
      </c>
      <c r="C170" s="2">
        <v>8</v>
      </c>
      <c r="D170" s="2" t="s">
        <v>542</v>
      </c>
      <c r="E170" s="2">
        <v>31020</v>
      </c>
      <c r="F170" s="2">
        <v>30267</v>
      </c>
      <c r="G170" s="2">
        <v>32030</v>
      </c>
      <c r="H170" s="47">
        <f t="shared" si="2"/>
        <v>34464.28</v>
      </c>
    </row>
    <row r="171" spans="1:8" x14ac:dyDescent="0.25">
      <c r="A171" s="2">
        <v>35</v>
      </c>
      <c r="B171" s="2" t="s">
        <v>50</v>
      </c>
      <c r="C171" s="2">
        <v>1</v>
      </c>
      <c r="D171" s="2" t="s">
        <v>400</v>
      </c>
      <c r="E171" s="2">
        <v>198916</v>
      </c>
      <c r="F171" s="2">
        <v>195706</v>
      </c>
      <c r="G171" s="2">
        <v>204814</v>
      </c>
      <c r="H171" s="47">
        <f t="shared" si="2"/>
        <v>220379.864</v>
      </c>
    </row>
    <row r="172" spans="1:8" x14ac:dyDescent="0.25">
      <c r="A172" s="2">
        <v>35</v>
      </c>
      <c r="B172" s="2" t="s">
        <v>50</v>
      </c>
      <c r="C172" s="2">
        <v>2</v>
      </c>
      <c r="D172" s="2" t="s">
        <v>543</v>
      </c>
      <c r="E172" s="2">
        <v>44261</v>
      </c>
      <c r="F172" s="2">
        <v>44919</v>
      </c>
      <c r="G172" s="2">
        <v>47532</v>
      </c>
      <c r="H172" s="47">
        <f t="shared" si="2"/>
        <v>51144.432000000001</v>
      </c>
    </row>
    <row r="173" spans="1:8" x14ac:dyDescent="0.25">
      <c r="A173" s="2">
        <v>35</v>
      </c>
      <c r="B173" s="2" t="s">
        <v>50</v>
      </c>
      <c r="C173" s="2">
        <v>3</v>
      </c>
      <c r="D173" s="2" t="s">
        <v>544</v>
      </c>
      <c r="E173" s="2">
        <v>23320</v>
      </c>
      <c r="F173" s="2">
        <v>23515</v>
      </c>
      <c r="G173" s="2">
        <v>24084</v>
      </c>
      <c r="H173" s="47">
        <f t="shared" si="2"/>
        <v>25914.384000000002</v>
      </c>
    </row>
    <row r="174" spans="1:8" x14ac:dyDescent="0.25">
      <c r="A174" s="2">
        <v>35</v>
      </c>
      <c r="B174" s="2" t="s">
        <v>50</v>
      </c>
      <c r="C174" s="2">
        <v>4</v>
      </c>
      <c r="D174" s="2" t="s">
        <v>545</v>
      </c>
      <c r="E174" s="2">
        <v>56383</v>
      </c>
      <c r="F174" s="2">
        <v>56864</v>
      </c>
      <c r="G174" s="2">
        <v>60162</v>
      </c>
      <c r="H174" s="47">
        <f t="shared" si="2"/>
        <v>64734.312000000005</v>
      </c>
    </row>
    <row r="175" spans="1:8" x14ac:dyDescent="0.25">
      <c r="A175" s="2">
        <v>35</v>
      </c>
      <c r="B175" s="2" t="s">
        <v>50</v>
      </c>
      <c r="C175" s="2">
        <v>5</v>
      </c>
      <c r="D175" s="2" t="s">
        <v>546</v>
      </c>
      <c r="E175" s="2">
        <v>39369</v>
      </c>
      <c r="F175" s="2">
        <v>39365</v>
      </c>
      <c r="G175" s="2">
        <v>41648</v>
      </c>
      <c r="H175" s="47">
        <f t="shared" si="2"/>
        <v>44813.248</v>
      </c>
    </row>
    <row r="176" spans="1:8" x14ac:dyDescent="0.25">
      <c r="A176" s="2">
        <v>35</v>
      </c>
      <c r="B176" s="2" t="s">
        <v>50</v>
      </c>
      <c r="C176" s="2">
        <v>6</v>
      </c>
      <c r="D176" s="2" t="s">
        <v>547</v>
      </c>
      <c r="E176" s="2">
        <v>24680</v>
      </c>
      <c r="F176" s="2">
        <v>27384</v>
      </c>
      <c r="G176" s="2">
        <v>25898</v>
      </c>
      <c r="H176" s="47">
        <f t="shared" si="2"/>
        <v>27866.248000000003</v>
      </c>
    </row>
    <row r="177" spans="1:8" x14ac:dyDescent="0.25">
      <c r="A177" s="2">
        <v>35</v>
      </c>
      <c r="B177" s="2" t="s">
        <v>50</v>
      </c>
      <c r="C177" s="2">
        <v>7</v>
      </c>
      <c r="D177" s="2" t="s">
        <v>548</v>
      </c>
      <c r="E177" s="2">
        <v>50210</v>
      </c>
      <c r="F177" s="2">
        <v>51268</v>
      </c>
      <c r="G177" s="2">
        <v>53699</v>
      </c>
      <c r="H177" s="47">
        <f t="shared" si="2"/>
        <v>57780.124000000003</v>
      </c>
    </row>
    <row r="178" spans="1:8" x14ac:dyDescent="0.25">
      <c r="A178" s="2">
        <v>36</v>
      </c>
      <c r="B178" s="2" t="s">
        <v>51</v>
      </c>
      <c r="C178" s="2">
        <v>1</v>
      </c>
      <c r="D178" s="2" t="s">
        <v>400</v>
      </c>
      <c r="E178" s="2">
        <v>749569</v>
      </c>
      <c r="F178" s="2">
        <v>787194</v>
      </c>
      <c r="G178" s="2">
        <v>835207</v>
      </c>
      <c r="H178" s="47">
        <f t="shared" si="2"/>
        <v>898682.73200000008</v>
      </c>
    </row>
    <row r="179" spans="1:8" x14ac:dyDescent="0.25">
      <c r="A179" s="2">
        <v>36</v>
      </c>
      <c r="B179" s="2" t="s">
        <v>51</v>
      </c>
      <c r="C179" s="2">
        <v>2</v>
      </c>
      <c r="D179" s="2" t="s">
        <v>549</v>
      </c>
      <c r="E179" s="2">
        <v>412460</v>
      </c>
      <c r="F179" s="2">
        <v>440232</v>
      </c>
      <c r="G179" s="2">
        <v>460617</v>
      </c>
      <c r="H179" s="47">
        <f t="shared" si="2"/>
        <v>495623.89200000005</v>
      </c>
    </row>
    <row r="180" spans="1:8" x14ac:dyDescent="0.25">
      <c r="A180" s="2">
        <v>36</v>
      </c>
      <c r="B180" s="2" t="s">
        <v>51</v>
      </c>
      <c r="C180" s="2">
        <v>3</v>
      </c>
      <c r="D180" s="2" t="s">
        <v>550</v>
      </c>
      <c r="E180" s="2">
        <v>125334.00000000003</v>
      </c>
      <c r="F180" s="2">
        <v>131181</v>
      </c>
      <c r="G180" s="2">
        <v>138903</v>
      </c>
      <c r="H180" s="47">
        <f t="shared" si="2"/>
        <v>149459.628</v>
      </c>
    </row>
    <row r="181" spans="1:8" x14ac:dyDescent="0.25">
      <c r="A181" s="2">
        <v>36</v>
      </c>
      <c r="B181" s="2" t="s">
        <v>51</v>
      </c>
      <c r="C181" s="2">
        <v>4</v>
      </c>
      <c r="D181" s="2" t="s">
        <v>551</v>
      </c>
      <c r="E181" s="2">
        <v>175053</v>
      </c>
      <c r="F181" s="2">
        <v>171149</v>
      </c>
      <c r="G181" s="2">
        <v>180234</v>
      </c>
      <c r="H181" s="47">
        <f t="shared" si="2"/>
        <v>193931.78400000001</v>
      </c>
    </row>
    <row r="182" spans="1:8" x14ac:dyDescent="0.25">
      <c r="A182" s="2">
        <v>36</v>
      </c>
      <c r="B182" s="2" t="s">
        <v>51</v>
      </c>
      <c r="C182" s="2">
        <v>5</v>
      </c>
      <c r="D182" s="2" t="s">
        <v>552</v>
      </c>
      <c r="E182" s="2">
        <v>204801</v>
      </c>
      <c r="F182" s="2">
        <v>140472</v>
      </c>
      <c r="G182" s="2">
        <v>124740</v>
      </c>
      <c r="H182" s="47">
        <f t="shared" si="2"/>
        <v>134220.24000000002</v>
      </c>
    </row>
    <row r="183" spans="1:8" x14ac:dyDescent="0.25">
      <c r="A183" s="2">
        <v>37</v>
      </c>
      <c r="B183" s="2" t="s">
        <v>12</v>
      </c>
      <c r="C183" s="2">
        <v>1</v>
      </c>
      <c r="D183" s="2" t="s">
        <v>400</v>
      </c>
      <c r="E183" s="2">
        <v>100424</v>
      </c>
      <c r="F183" s="2">
        <v>98636</v>
      </c>
      <c r="G183" s="2">
        <v>109647</v>
      </c>
      <c r="H183" s="47">
        <f t="shared" si="2"/>
        <v>117980.17200000001</v>
      </c>
    </row>
    <row r="184" spans="1:8" x14ac:dyDescent="0.25">
      <c r="A184" s="2">
        <v>37</v>
      </c>
      <c r="B184" s="2" t="s">
        <v>12</v>
      </c>
      <c r="C184" s="2">
        <v>2</v>
      </c>
      <c r="D184" s="2" t="s">
        <v>553</v>
      </c>
      <c r="E184" s="2">
        <v>35832</v>
      </c>
      <c r="F184" s="2">
        <v>35607</v>
      </c>
      <c r="G184" s="2">
        <v>39453</v>
      </c>
      <c r="H184" s="47">
        <f t="shared" si="2"/>
        <v>42451.428</v>
      </c>
    </row>
    <row r="185" spans="1:8" x14ac:dyDescent="0.25">
      <c r="A185" s="2">
        <v>37</v>
      </c>
      <c r="B185" s="2" t="s">
        <v>12</v>
      </c>
      <c r="C185" s="2">
        <v>3</v>
      </c>
      <c r="D185" s="2" t="s">
        <v>554</v>
      </c>
      <c r="E185" s="2">
        <v>48712</v>
      </c>
      <c r="F185" s="2">
        <v>48262</v>
      </c>
      <c r="G185" s="2">
        <v>50315</v>
      </c>
      <c r="H185" s="47">
        <f t="shared" si="2"/>
        <v>54138.94</v>
      </c>
    </row>
    <row r="186" spans="1:8" x14ac:dyDescent="0.25">
      <c r="A186" s="2">
        <v>37</v>
      </c>
      <c r="B186" s="2" t="s">
        <v>12</v>
      </c>
      <c r="C186" s="2">
        <v>4</v>
      </c>
      <c r="D186" s="2" t="s">
        <v>555</v>
      </c>
      <c r="E186" s="2">
        <v>53374</v>
      </c>
      <c r="F186" s="2">
        <v>52544</v>
      </c>
      <c r="G186" s="2">
        <v>56988</v>
      </c>
      <c r="H186" s="47">
        <f t="shared" si="2"/>
        <v>61319.088000000003</v>
      </c>
    </row>
    <row r="187" spans="1:8" x14ac:dyDescent="0.25">
      <c r="A187" s="2">
        <v>38</v>
      </c>
      <c r="B187" s="2" t="s">
        <v>27</v>
      </c>
      <c r="C187" s="2">
        <v>1</v>
      </c>
      <c r="D187" s="2" t="s">
        <v>400</v>
      </c>
      <c r="E187" s="2">
        <v>216458</v>
      </c>
      <c r="F187" s="2">
        <v>233145</v>
      </c>
      <c r="G187" s="2">
        <v>228846</v>
      </c>
      <c r="H187" s="47">
        <f t="shared" si="2"/>
        <v>246238.296</v>
      </c>
    </row>
    <row r="188" spans="1:8" x14ac:dyDescent="0.25">
      <c r="A188" s="2">
        <v>38</v>
      </c>
      <c r="B188" s="2" t="s">
        <v>27</v>
      </c>
      <c r="C188" s="2">
        <v>2</v>
      </c>
      <c r="D188" s="2" t="s">
        <v>556</v>
      </c>
      <c r="E188" s="2">
        <v>55724</v>
      </c>
      <c r="F188" s="2">
        <v>59591</v>
      </c>
      <c r="G188" s="2">
        <v>58099</v>
      </c>
      <c r="H188" s="47">
        <f t="shared" si="2"/>
        <v>62514.524000000005</v>
      </c>
    </row>
    <row r="189" spans="1:8" x14ac:dyDescent="0.25">
      <c r="A189" s="2">
        <v>38</v>
      </c>
      <c r="B189" s="2" t="s">
        <v>27</v>
      </c>
      <c r="C189" s="2">
        <v>3</v>
      </c>
      <c r="D189" s="2" t="s">
        <v>557</v>
      </c>
      <c r="E189" s="2">
        <v>93259</v>
      </c>
      <c r="F189" s="2">
        <v>75473</v>
      </c>
      <c r="G189" s="2">
        <v>75368</v>
      </c>
      <c r="H189" s="47">
        <f t="shared" si="2"/>
        <v>81095.968000000008</v>
      </c>
    </row>
    <row r="190" spans="1:8" x14ac:dyDescent="0.25">
      <c r="A190" s="2">
        <v>38</v>
      </c>
      <c r="B190" s="2" t="s">
        <v>27</v>
      </c>
      <c r="C190" s="2">
        <v>4</v>
      </c>
      <c r="D190" s="2" t="s">
        <v>558</v>
      </c>
      <c r="E190" s="2">
        <v>18050</v>
      </c>
      <c r="F190" s="2">
        <v>19310</v>
      </c>
      <c r="G190" s="2">
        <v>18904</v>
      </c>
      <c r="H190" s="47">
        <f t="shared" si="2"/>
        <v>20340.704000000002</v>
      </c>
    </row>
    <row r="191" spans="1:8" x14ac:dyDescent="0.25">
      <c r="A191" s="2">
        <v>39</v>
      </c>
      <c r="B191" s="2" t="s">
        <v>31</v>
      </c>
      <c r="C191" s="2">
        <v>1</v>
      </c>
      <c r="D191" s="2" t="s">
        <v>400</v>
      </c>
      <c r="E191" s="2">
        <v>696352</v>
      </c>
      <c r="F191" s="2">
        <v>769376</v>
      </c>
      <c r="G191" s="2">
        <v>815166</v>
      </c>
      <c r="H191" s="47">
        <f t="shared" si="2"/>
        <v>877118.61600000004</v>
      </c>
    </row>
    <row r="192" spans="1:8" x14ac:dyDescent="0.25">
      <c r="A192" s="2">
        <v>39</v>
      </c>
      <c r="B192" s="2" t="s">
        <v>31</v>
      </c>
      <c r="C192" s="2">
        <v>2</v>
      </c>
      <c r="D192" s="2" t="s">
        <v>559</v>
      </c>
      <c r="E192" s="2">
        <v>504884</v>
      </c>
      <c r="F192" s="2">
        <v>420828</v>
      </c>
      <c r="G192" s="2">
        <v>444442</v>
      </c>
      <c r="H192" s="47">
        <f t="shared" si="2"/>
        <v>478219.592</v>
      </c>
    </row>
    <row r="193" spans="1:8" x14ac:dyDescent="0.25">
      <c r="A193" s="2">
        <v>39</v>
      </c>
      <c r="B193" s="2" t="s">
        <v>31</v>
      </c>
      <c r="C193" s="2">
        <v>3</v>
      </c>
      <c r="D193" s="2" t="s">
        <v>560</v>
      </c>
      <c r="E193" s="2">
        <v>282506</v>
      </c>
      <c r="F193" s="2">
        <v>297020</v>
      </c>
      <c r="G193" s="2">
        <v>314845</v>
      </c>
      <c r="H193" s="47">
        <f t="shared" si="2"/>
        <v>338773.22000000003</v>
      </c>
    </row>
    <row r="194" spans="1:8" x14ac:dyDescent="0.25">
      <c r="A194" s="2">
        <v>39</v>
      </c>
      <c r="B194" s="2" t="s">
        <v>31</v>
      </c>
      <c r="C194" s="2">
        <v>4</v>
      </c>
      <c r="D194" s="2" t="s">
        <v>561</v>
      </c>
      <c r="E194" s="2">
        <v>336637</v>
      </c>
      <c r="F194" s="2">
        <v>369315</v>
      </c>
      <c r="G194" s="2">
        <v>395835</v>
      </c>
      <c r="H194" s="47">
        <f t="shared" si="2"/>
        <v>425918.46</v>
      </c>
    </row>
    <row r="195" spans="1:8" x14ac:dyDescent="0.25">
      <c r="A195" s="2">
        <v>39</v>
      </c>
      <c r="B195" s="2" t="s">
        <v>31</v>
      </c>
      <c r="C195" s="2">
        <v>5</v>
      </c>
      <c r="D195" s="2" t="s">
        <v>562</v>
      </c>
      <c r="E195" s="2">
        <v>322214</v>
      </c>
      <c r="F195" s="2">
        <v>362453</v>
      </c>
      <c r="G195" s="2">
        <v>381659</v>
      </c>
      <c r="H195" s="47">
        <f t="shared" ref="H195:H220" si="3">G195*1.076</f>
        <v>410665.08400000003</v>
      </c>
    </row>
    <row r="196" spans="1:8" x14ac:dyDescent="0.25">
      <c r="A196" s="2">
        <v>40</v>
      </c>
      <c r="B196" s="2" t="s">
        <v>47</v>
      </c>
      <c r="C196" s="2">
        <v>1</v>
      </c>
      <c r="D196" s="2" t="s">
        <v>400</v>
      </c>
      <c r="E196" s="2">
        <v>77174</v>
      </c>
      <c r="F196" s="2">
        <v>75724</v>
      </c>
      <c r="G196" s="2">
        <v>79652</v>
      </c>
      <c r="H196" s="47">
        <f t="shared" si="3"/>
        <v>85705.552000000011</v>
      </c>
    </row>
    <row r="197" spans="1:8" x14ac:dyDescent="0.25">
      <c r="A197" s="2">
        <v>40</v>
      </c>
      <c r="B197" s="2" t="s">
        <v>47</v>
      </c>
      <c r="C197" s="2">
        <v>2</v>
      </c>
      <c r="D197" s="2" t="s">
        <v>563</v>
      </c>
      <c r="E197" s="2">
        <v>11651</v>
      </c>
      <c r="F197" s="2">
        <v>11277</v>
      </c>
      <c r="G197" s="2">
        <v>12119</v>
      </c>
      <c r="H197" s="47">
        <f t="shared" si="3"/>
        <v>13040.044000000002</v>
      </c>
    </row>
    <row r="198" spans="1:8" x14ac:dyDescent="0.25">
      <c r="A198" s="2">
        <v>40</v>
      </c>
      <c r="B198" s="2" t="s">
        <v>47</v>
      </c>
      <c r="C198" s="2">
        <v>3</v>
      </c>
      <c r="D198" s="2" t="s">
        <v>564</v>
      </c>
      <c r="E198" s="2">
        <v>4380</v>
      </c>
      <c r="F198" s="2">
        <v>4507</v>
      </c>
      <c r="G198" s="2">
        <v>4735</v>
      </c>
      <c r="H198" s="47">
        <f t="shared" si="3"/>
        <v>5094.8600000000006</v>
      </c>
    </row>
    <row r="199" spans="1:8" x14ac:dyDescent="0.25">
      <c r="A199" s="2">
        <v>40</v>
      </c>
      <c r="B199" s="2" t="s">
        <v>47</v>
      </c>
      <c r="C199" s="2">
        <v>4</v>
      </c>
      <c r="D199" s="2" t="s">
        <v>565</v>
      </c>
      <c r="E199" s="2">
        <v>7543</v>
      </c>
      <c r="F199" s="2">
        <v>8360</v>
      </c>
      <c r="G199" s="2">
        <v>8639</v>
      </c>
      <c r="H199" s="47">
        <f t="shared" si="3"/>
        <v>9295.5640000000003</v>
      </c>
    </row>
    <row r="200" spans="1:8" x14ac:dyDescent="0.25">
      <c r="A200" s="2">
        <v>40</v>
      </c>
      <c r="B200" s="2" t="s">
        <v>47</v>
      </c>
      <c r="C200" s="2">
        <v>5</v>
      </c>
      <c r="D200" s="2" t="s">
        <v>566</v>
      </c>
      <c r="E200" s="2">
        <v>7848</v>
      </c>
      <c r="F200" s="2">
        <v>7416</v>
      </c>
      <c r="G200" s="2">
        <v>8189</v>
      </c>
      <c r="H200" s="47">
        <f t="shared" si="3"/>
        <v>8811.3640000000014</v>
      </c>
    </row>
    <row r="201" spans="1:8" x14ac:dyDescent="0.25">
      <c r="A201" s="2">
        <v>41</v>
      </c>
      <c r="B201" s="2" t="s">
        <v>567</v>
      </c>
      <c r="C201" s="2">
        <v>1</v>
      </c>
      <c r="D201" s="2" t="s">
        <v>400</v>
      </c>
      <c r="E201" s="2">
        <v>33332</v>
      </c>
      <c r="F201" s="2">
        <v>37678</v>
      </c>
      <c r="G201" s="2">
        <v>41344</v>
      </c>
      <c r="H201" s="47">
        <f t="shared" si="3"/>
        <v>44486.144</v>
      </c>
    </row>
    <row r="202" spans="1:8" x14ac:dyDescent="0.25">
      <c r="A202" s="2">
        <v>41</v>
      </c>
      <c r="B202" s="2" t="s">
        <v>567</v>
      </c>
      <c r="C202" s="2">
        <v>2</v>
      </c>
      <c r="D202" s="2" t="s">
        <v>568</v>
      </c>
      <c r="E202" s="2">
        <v>15402</v>
      </c>
      <c r="F202" s="2">
        <v>17410</v>
      </c>
      <c r="G202" s="2">
        <v>19103</v>
      </c>
      <c r="H202" s="47">
        <f t="shared" si="3"/>
        <v>20554.828000000001</v>
      </c>
    </row>
    <row r="203" spans="1:8" x14ac:dyDescent="0.25">
      <c r="A203" s="2">
        <v>41</v>
      </c>
      <c r="B203" s="2" t="s">
        <v>567</v>
      </c>
      <c r="C203" s="2">
        <v>3</v>
      </c>
      <c r="D203" s="2" t="s">
        <v>569</v>
      </c>
      <c r="E203" s="2">
        <v>16355</v>
      </c>
      <c r="F203" s="2">
        <v>18488</v>
      </c>
      <c r="G203" s="2">
        <v>20285</v>
      </c>
      <c r="H203" s="47">
        <f t="shared" si="3"/>
        <v>21826.66</v>
      </c>
    </row>
    <row r="204" spans="1:8" x14ac:dyDescent="0.25">
      <c r="A204" s="2">
        <v>41</v>
      </c>
      <c r="B204" s="2" t="s">
        <v>567</v>
      </c>
      <c r="C204" s="2">
        <v>4</v>
      </c>
      <c r="D204" s="2" t="s">
        <v>570</v>
      </c>
      <c r="E204" s="2">
        <v>14355</v>
      </c>
      <c r="F204" s="2">
        <v>16227</v>
      </c>
      <c r="G204" s="2">
        <v>17804</v>
      </c>
      <c r="H204" s="47">
        <f t="shared" si="3"/>
        <v>19157.104000000003</v>
      </c>
    </row>
    <row r="205" spans="1:8" x14ac:dyDescent="0.25">
      <c r="A205" s="2">
        <v>42</v>
      </c>
      <c r="B205" s="2" t="s">
        <v>32</v>
      </c>
      <c r="C205" s="2">
        <v>1</v>
      </c>
      <c r="D205" s="2" t="s">
        <v>400</v>
      </c>
      <c r="E205" s="2">
        <v>59585</v>
      </c>
      <c r="F205" s="2">
        <v>65574</v>
      </c>
      <c r="G205" s="2">
        <v>71204</v>
      </c>
      <c r="H205" s="47">
        <f t="shared" si="3"/>
        <v>76615.504000000001</v>
      </c>
    </row>
    <row r="206" spans="1:8" x14ac:dyDescent="0.25">
      <c r="A206" s="2">
        <v>42</v>
      </c>
      <c r="B206" s="2" t="s">
        <v>32</v>
      </c>
      <c r="C206" s="2">
        <v>2</v>
      </c>
      <c r="D206" s="2" t="s">
        <v>571</v>
      </c>
      <c r="E206" s="2">
        <v>16194</v>
      </c>
      <c r="F206" s="2">
        <v>17002</v>
      </c>
      <c r="G206" s="2">
        <v>17989</v>
      </c>
      <c r="H206" s="47">
        <f t="shared" si="3"/>
        <v>19356.164000000001</v>
      </c>
    </row>
    <row r="207" spans="1:8" x14ac:dyDescent="0.25">
      <c r="A207" s="2">
        <v>42</v>
      </c>
      <c r="B207" s="2" t="s">
        <v>32</v>
      </c>
      <c r="C207" s="2">
        <v>3</v>
      </c>
      <c r="D207" s="2" t="s">
        <v>572</v>
      </c>
      <c r="E207" s="2">
        <v>26960</v>
      </c>
      <c r="F207" s="2">
        <v>31253</v>
      </c>
      <c r="G207" s="2">
        <v>33064</v>
      </c>
      <c r="H207" s="47">
        <f t="shared" si="3"/>
        <v>35576.864000000001</v>
      </c>
    </row>
    <row r="208" spans="1:8" x14ac:dyDescent="0.25">
      <c r="A208" s="2">
        <v>43</v>
      </c>
      <c r="B208" s="2" t="s">
        <v>292</v>
      </c>
      <c r="C208" s="2">
        <v>1</v>
      </c>
      <c r="D208" s="2" t="s">
        <v>400</v>
      </c>
      <c r="E208" s="2">
        <v>19559</v>
      </c>
      <c r="F208" s="2">
        <v>24529</v>
      </c>
      <c r="G208" s="2">
        <v>25687</v>
      </c>
      <c r="H208" s="47">
        <f t="shared" si="3"/>
        <v>27639.212000000003</v>
      </c>
    </row>
    <row r="209" spans="1:8" x14ac:dyDescent="0.25">
      <c r="A209" s="2">
        <v>43</v>
      </c>
      <c r="B209" s="2" t="s">
        <v>292</v>
      </c>
      <c r="C209" s="2">
        <v>2</v>
      </c>
      <c r="D209" s="2" t="s">
        <v>573</v>
      </c>
      <c r="E209" s="2">
        <v>14252</v>
      </c>
      <c r="F209" s="2">
        <v>15755</v>
      </c>
      <c r="G209" s="2">
        <v>17465</v>
      </c>
      <c r="H209" s="47">
        <f t="shared" si="3"/>
        <v>18792.34</v>
      </c>
    </row>
    <row r="210" spans="1:8" x14ac:dyDescent="0.25">
      <c r="A210" s="2">
        <v>43</v>
      </c>
      <c r="B210" s="2" t="s">
        <v>292</v>
      </c>
      <c r="C210" s="2">
        <v>3</v>
      </c>
      <c r="D210" s="2" t="s">
        <v>574</v>
      </c>
      <c r="E210" s="2">
        <v>27221</v>
      </c>
      <c r="F210" s="2">
        <v>28759</v>
      </c>
      <c r="G210" s="2">
        <v>30701</v>
      </c>
      <c r="H210" s="47">
        <f t="shared" si="3"/>
        <v>33034.276000000005</v>
      </c>
    </row>
    <row r="211" spans="1:8" x14ac:dyDescent="0.25">
      <c r="A211" s="2">
        <v>44</v>
      </c>
      <c r="B211" s="2" t="s">
        <v>36</v>
      </c>
      <c r="C211" s="2">
        <v>1</v>
      </c>
      <c r="D211" s="2" t="s">
        <v>400</v>
      </c>
      <c r="E211" s="2">
        <v>49989</v>
      </c>
      <c r="F211" s="2">
        <v>52488</v>
      </c>
      <c r="G211" s="2">
        <v>59340</v>
      </c>
      <c r="H211" s="47">
        <f t="shared" si="3"/>
        <v>63849.840000000004</v>
      </c>
    </row>
    <row r="212" spans="1:8" x14ac:dyDescent="0.25">
      <c r="A212" s="2">
        <v>45</v>
      </c>
      <c r="B212" s="2" t="s">
        <v>43</v>
      </c>
      <c r="C212" s="2">
        <v>1</v>
      </c>
      <c r="D212" s="2" t="s">
        <v>400</v>
      </c>
      <c r="E212" s="2">
        <v>67484</v>
      </c>
      <c r="F212" s="2">
        <v>69050</v>
      </c>
      <c r="G212" s="2">
        <v>73748</v>
      </c>
      <c r="H212" s="47">
        <f t="shared" si="3"/>
        <v>79352.847999999998</v>
      </c>
    </row>
    <row r="213" spans="1:8" x14ac:dyDescent="0.25">
      <c r="A213" s="2">
        <v>45</v>
      </c>
      <c r="B213" s="2" t="s">
        <v>43</v>
      </c>
      <c r="C213" s="2">
        <v>2</v>
      </c>
      <c r="D213" s="2" t="s">
        <v>575</v>
      </c>
      <c r="E213" s="2">
        <v>39851</v>
      </c>
      <c r="F213" s="2">
        <v>40808</v>
      </c>
      <c r="G213" s="2">
        <v>43900</v>
      </c>
      <c r="H213" s="47">
        <f t="shared" si="3"/>
        <v>47236.4</v>
      </c>
    </row>
    <row r="214" spans="1:8" x14ac:dyDescent="0.25">
      <c r="A214" s="2">
        <v>45</v>
      </c>
      <c r="B214" s="2" t="s">
        <v>43</v>
      </c>
      <c r="C214" s="2">
        <v>3</v>
      </c>
      <c r="D214" s="2" t="s">
        <v>576</v>
      </c>
      <c r="E214" s="2">
        <v>37849</v>
      </c>
      <c r="F214" s="2">
        <v>38756</v>
      </c>
      <c r="G214" s="2">
        <v>41687</v>
      </c>
      <c r="H214" s="47">
        <f t="shared" si="3"/>
        <v>44855.212</v>
      </c>
    </row>
    <row r="215" spans="1:8" x14ac:dyDescent="0.25">
      <c r="A215" s="2">
        <v>45</v>
      </c>
      <c r="B215" s="2" t="s">
        <v>43</v>
      </c>
      <c r="C215" s="2">
        <v>4</v>
      </c>
      <c r="D215" s="2" t="s">
        <v>577</v>
      </c>
      <c r="E215" s="2">
        <v>45617</v>
      </c>
      <c r="F215" s="2">
        <v>46708</v>
      </c>
      <c r="G215" s="2">
        <v>50234</v>
      </c>
      <c r="H215" s="47">
        <f t="shared" si="3"/>
        <v>54051.784000000007</v>
      </c>
    </row>
    <row r="216" spans="1:8" x14ac:dyDescent="0.25">
      <c r="A216" s="2">
        <v>46</v>
      </c>
      <c r="B216" s="2" t="s">
        <v>578</v>
      </c>
      <c r="C216" s="2">
        <v>1</v>
      </c>
      <c r="D216" s="2" t="s">
        <v>400</v>
      </c>
      <c r="E216" s="2">
        <v>64087</v>
      </c>
      <c r="F216" s="2">
        <v>68345</v>
      </c>
      <c r="G216" s="2">
        <v>73298</v>
      </c>
      <c r="H216" s="47">
        <f t="shared" si="3"/>
        <v>78868.648000000001</v>
      </c>
    </row>
    <row r="217" spans="1:8" x14ac:dyDescent="0.25">
      <c r="A217" s="2">
        <v>46</v>
      </c>
      <c r="B217" s="2" t="s">
        <v>578</v>
      </c>
      <c r="C217" s="2">
        <v>2</v>
      </c>
      <c r="D217" s="2" t="s">
        <v>579</v>
      </c>
      <c r="E217" s="2">
        <v>74346</v>
      </c>
      <c r="F217" s="2">
        <v>79287</v>
      </c>
      <c r="G217" s="2">
        <v>85031</v>
      </c>
      <c r="H217" s="47">
        <f t="shared" si="3"/>
        <v>91493.356</v>
      </c>
    </row>
    <row r="218" spans="1:8" x14ac:dyDescent="0.25">
      <c r="A218" s="2">
        <v>46</v>
      </c>
      <c r="B218" s="2" t="s">
        <v>578</v>
      </c>
      <c r="C218" s="2">
        <v>3</v>
      </c>
      <c r="D218" s="2" t="s">
        <v>580</v>
      </c>
      <c r="E218" s="2">
        <v>84368</v>
      </c>
      <c r="F218" s="2">
        <v>89972</v>
      </c>
      <c r="G218" s="2">
        <v>96492</v>
      </c>
      <c r="H218" s="47">
        <f t="shared" si="3"/>
        <v>103825.39200000001</v>
      </c>
    </row>
    <row r="219" spans="1:8" x14ac:dyDescent="0.25">
      <c r="A219" s="2">
        <v>47</v>
      </c>
      <c r="B219" s="2" t="s">
        <v>581</v>
      </c>
      <c r="C219" s="2">
        <v>1</v>
      </c>
      <c r="D219" s="2" t="s">
        <v>400</v>
      </c>
      <c r="E219" s="2">
        <v>8141</v>
      </c>
      <c r="F219" s="2">
        <v>8760</v>
      </c>
      <c r="G219" s="2">
        <v>9245</v>
      </c>
      <c r="H219" s="47">
        <f t="shared" si="3"/>
        <v>9947.6200000000008</v>
      </c>
    </row>
    <row r="220" spans="1:8" x14ac:dyDescent="0.25">
      <c r="A220" s="2">
        <v>47</v>
      </c>
      <c r="B220" s="2" t="s">
        <v>581</v>
      </c>
      <c r="C220" s="2">
        <v>2</v>
      </c>
      <c r="D220" s="2" t="s">
        <v>582</v>
      </c>
      <c r="E220" s="2">
        <v>9096</v>
      </c>
      <c r="F220" s="2">
        <v>9804</v>
      </c>
      <c r="G220" s="2">
        <v>10396</v>
      </c>
      <c r="H220" s="47">
        <f t="shared" si="3"/>
        <v>11186.096000000001</v>
      </c>
    </row>
    <row r="221" spans="1:8" x14ac:dyDescent="0.25">
      <c r="E221" s="48">
        <f>SUM(E2:E220)</f>
        <v>149255065</v>
      </c>
      <c r="F221" s="48">
        <f t="shared" ref="F221:H221" si="4">SUM(F2:F220)</f>
        <v>155572477</v>
      </c>
      <c r="G221" s="48">
        <f t="shared" si="4"/>
        <v>164174106</v>
      </c>
      <c r="H221" s="48">
        <f t="shared" si="4"/>
        <v>176651338.05600002</v>
      </c>
    </row>
    <row r="223" spans="1:8" x14ac:dyDescent="0.25">
      <c r="E223" s="47"/>
      <c r="F223" s="47"/>
      <c r="G223" s="47"/>
      <c r="H223" s="185"/>
    </row>
  </sheetData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B3:AE51"/>
  <sheetViews>
    <sheetView showGridLines="0" workbookViewId="0">
      <selection activeCell="I11" sqref="I11"/>
    </sheetView>
  </sheetViews>
  <sheetFormatPr defaultRowHeight="15" x14ac:dyDescent="0.25"/>
  <cols>
    <col min="1" max="3" width="12.140625" style="2" customWidth="1"/>
    <col min="4" max="7" width="9.140625" style="2"/>
    <col min="8" max="8" width="10" style="2" bestFit="1" customWidth="1"/>
    <col min="9" max="9" width="10" style="2" customWidth="1"/>
    <col min="10" max="10" width="9" style="2" customWidth="1"/>
    <col min="11" max="27" width="9.140625" style="2"/>
    <col min="28" max="28" width="11.7109375" style="2" customWidth="1"/>
    <col min="29" max="16384" width="9.140625" style="2"/>
  </cols>
  <sheetData>
    <row r="3" spans="2:31" ht="45" x14ac:dyDescent="0.25">
      <c r="B3" s="130"/>
      <c r="C3" s="78" t="s">
        <v>613</v>
      </c>
      <c r="D3" s="78" t="s">
        <v>614</v>
      </c>
      <c r="E3" s="78" t="s">
        <v>658</v>
      </c>
      <c r="F3" s="78" t="s">
        <v>659</v>
      </c>
      <c r="G3" s="78" t="s">
        <v>660</v>
      </c>
      <c r="H3" s="78" t="s">
        <v>615</v>
      </c>
      <c r="I3" s="78" t="s">
        <v>661</v>
      </c>
      <c r="J3" s="78" t="s">
        <v>620</v>
      </c>
      <c r="K3" s="78" t="s">
        <v>621</v>
      </c>
      <c r="L3" s="78" t="s">
        <v>622</v>
      </c>
      <c r="M3" s="78" t="s">
        <v>623</v>
      </c>
      <c r="N3" s="78" t="s">
        <v>627</v>
      </c>
      <c r="O3" s="78" t="s">
        <v>628</v>
      </c>
      <c r="P3" s="78" t="s">
        <v>629</v>
      </c>
      <c r="Q3" s="78" t="s">
        <v>630</v>
      </c>
      <c r="R3" s="78" t="s">
        <v>662</v>
      </c>
      <c r="S3" s="78" t="s">
        <v>632</v>
      </c>
      <c r="T3" s="78" t="s">
        <v>633</v>
      </c>
      <c r="U3" s="78" t="s">
        <v>663</v>
      </c>
      <c r="V3" s="78" t="s">
        <v>635</v>
      </c>
      <c r="W3" s="78" t="s">
        <v>636</v>
      </c>
      <c r="X3" s="78" t="s">
        <v>637</v>
      </c>
      <c r="Y3" s="78" t="s">
        <v>638</v>
      </c>
      <c r="Z3" s="78" t="s">
        <v>664</v>
      </c>
      <c r="AA3" s="131" t="s">
        <v>639</v>
      </c>
      <c r="AB3" s="131" t="s">
        <v>640</v>
      </c>
      <c r="AC3" s="132" t="s">
        <v>665</v>
      </c>
      <c r="AD3" s="132" t="s">
        <v>666</v>
      </c>
      <c r="AE3" s="132" t="s">
        <v>667</v>
      </c>
    </row>
    <row r="4" spans="2:31" x14ac:dyDescent="0.25">
      <c r="B4" s="2">
        <v>1</v>
      </c>
      <c r="C4" s="133">
        <v>0.36127167630057805</v>
      </c>
      <c r="D4" s="133">
        <v>0.40462427745664742</v>
      </c>
      <c r="E4" s="133">
        <v>7.6589595375722547E-2</v>
      </c>
      <c r="F4" s="133">
        <v>5.6358381502890173E-2</v>
      </c>
      <c r="G4" s="133">
        <v>2.8901734104046242E-2</v>
      </c>
      <c r="H4" s="133">
        <v>1.4450867052023121E-3</v>
      </c>
      <c r="I4" s="133">
        <v>7.0809248554913301E-2</v>
      </c>
      <c r="J4" s="133">
        <v>0.63439306358381498</v>
      </c>
      <c r="K4" s="133">
        <v>0.25722543352601157</v>
      </c>
      <c r="L4" s="133">
        <v>9.3930635838150284E-2</v>
      </c>
      <c r="M4" s="133">
        <v>1.4450867052023121E-2</v>
      </c>
      <c r="N4" s="133">
        <v>5.057803468208092E-2</v>
      </c>
      <c r="O4" s="133">
        <v>0.24421965317919075</v>
      </c>
      <c r="P4" s="133">
        <v>0.33959537572254334</v>
      </c>
      <c r="Q4" s="133">
        <v>2.3121387283236993E-2</v>
      </c>
      <c r="R4" s="133">
        <v>0.34248554913294799</v>
      </c>
      <c r="S4" s="133">
        <v>0.55202312138728327</v>
      </c>
      <c r="T4" s="133">
        <v>0.37716763005780346</v>
      </c>
      <c r="U4" s="133">
        <v>7.0809248554913301E-2</v>
      </c>
      <c r="V4" s="133">
        <v>0.81358381502890176</v>
      </c>
      <c r="W4" s="133">
        <v>6.7919075144508664E-2</v>
      </c>
      <c r="X4" s="133">
        <v>1.5895953757225433E-2</v>
      </c>
      <c r="Y4" s="133">
        <v>3.1791907514450865E-2</v>
      </c>
      <c r="Z4" s="133">
        <v>7.0809248554913301E-2</v>
      </c>
      <c r="AA4" s="134">
        <v>0.92919075144508667</v>
      </c>
      <c r="AB4" s="134">
        <v>7.0809248554913301E-2</v>
      </c>
      <c r="AC4" s="140">
        <v>644</v>
      </c>
      <c r="AD4" s="140">
        <v>619</v>
      </c>
      <c r="AE4" s="141">
        <v>0.96118012422360244</v>
      </c>
    </row>
    <row r="5" spans="2:31" x14ac:dyDescent="0.25">
      <c r="B5" s="2">
        <v>2</v>
      </c>
      <c r="C5" s="133" t="e">
        <v>#DIV/0!</v>
      </c>
      <c r="D5" s="133" t="e">
        <v>#DIV/0!</v>
      </c>
      <c r="E5" s="133" t="e">
        <v>#DIV/0!</v>
      </c>
      <c r="F5" s="133" t="e">
        <v>#DIV/0!</v>
      </c>
      <c r="G5" s="133" t="e">
        <v>#DIV/0!</v>
      </c>
      <c r="H5" s="133" t="e">
        <v>#DIV/0!</v>
      </c>
      <c r="I5" s="133" t="e">
        <v>#DIV/0!</v>
      </c>
      <c r="J5" s="133" t="e">
        <v>#DIV/0!</v>
      </c>
      <c r="K5" s="133" t="e">
        <v>#DIV/0!</v>
      </c>
      <c r="L5" s="133" t="e">
        <v>#DIV/0!</v>
      </c>
      <c r="M5" s="133" t="e">
        <v>#DIV/0!</v>
      </c>
      <c r="N5" s="133" t="e">
        <v>#DIV/0!</v>
      </c>
      <c r="O5" s="133" t="e">
        <v>#DIV/0!</v>
      </c>
      <c r="P5" s="133" t="e">
        <v>#DIV/0!</v>
      </c>
      <c r="Q5" s="133" t="e">
        <v>#DIV/0!</v>
      </c>
      <c r="R5" s="133" t="e">
        <v>#DIV/0!</v>
      </c>
      <c r="S5" s="133" t="e">
        <v>#DIV/0!</v>
      </c>
      <c r="T5" s="133" t="e">
        <v>#DIV/0!</v>
      </c>
      <c r="U5" s="133" t="e">
        <v>#DIV/0!</v>
      </c>
      <c r="V5" s="133" t="e">
        <v>#DIV/0!</v>
      </c>
      <c r="W5" s="133" t="e">
        <v>#DIV/0!</v>
      </c>
      <c r="X5" s="133" t="e">
        <v>#DIV/0!</v>
      </c>
      <c r="Y5" s="133" t="e">
        <v>#DIV/0!</v>
      </c>
      <c r="Z5" s="133" t="e">
        <v>#DIV/0!</v>
      </c>
      <c r="AA5" s="134" t="e">
        <v>#DIV/0!</v>
      </c>
      <c r="AB5" s="134" t="e">
        <v>#DIV/0!</v>
      </c>
      <c r="AC5" s="140">
        <v>0</v>
      </c>
      <c r="AD5" s="140">
        <v>0</v>
      </c>
      <c r="AE5" s="141" t="e">
        <v>#DIV/0!</v>
      </c>
    </row>
    <row r="6" spans="2:31" x14ac:dyDescent="0.25">
      <c r="B6" s="2">
        <v>3</v>
      </c>
      <c r="C6" s="133">
        <v>0.33660589060308554</v>
      </c>
      <c r="D6" s="133">
        <v>0.38148667601683028</v>
      </c>
      <c r="E6" s="133">
        <v>7.0126227208976155E-2</v>
      </c>
      <c r="F6" s="133">
        <v>4.2075736325385693E-2</v>
      </c>
      <c r="G6" s="133">
        <v>1.2622720897615708E-2</v>
      </c>
      <c r="H6" s="133">
        <v>0</v>
      </c>
      <c r="I6" s="133">
        <v>0.15708274894810659</v>
      </c>
      <c r="J6" s="133">
        <v>0.68723702664796638</v>
      </c>
      <c r="K6" s="133">
        <v>0.23422159887798036</v>
      </c>
      <c r="L6" s="133">
        <v>6.8723702664796632E-2</v>
      </c>
      <c r="M6" s="133">
        <v>9.8176718092566617E-3</v>
      </c>
      <c r="N6" s="133">
        <v>0.13604488078541374</v>
      </c>
      <c r="O6" s="133">
        <v>0.14726507713884993</v>
      </c>
      <c r="P6" s="133">
        <v>0.44179523141654975</v>
      </c>
      <c r="Q6" s="133">
        <v>1.1220196353436185E-2</v>
      </c>
      <c r="R6" s="133">
        <v>0.26367461430575034</v>
      </c>
      <c r="S6" s="133">
        <v>0.47124824684431976</v>
      </c>
      <c r="T6" s="133">
        <v>0.37166900420757365</v>
      </c>
      <c r="U6" s="133">
        <v>0.15708274894810659</v>
      </c>
      <c r="V6" s="133">
        <v>0.72370266479663392</v>
      </c>
      <c r="W6" s="133">
        <v>4.6283309957924262E-2</v>
      </c>
      <c r="X6" s="133">
        <v>2.1037868162692847E-2</v>
      </c>
      <c r="Y6" s="133">
        <v>5.1893408134642355E-2</v>
      </c>
      <c r="Z6" s="133">
        <v>0.15708274894810659</v>
      </c>
      <c r="AA6" s="134">
        <v>0.84151472650771386</v>
      </c>
      <c r="AB6" s="134">
        <v>0.15708274894810659</v>
      </c>
      <c r="AC6" s="140">
        <v>94</v>
      </c>
      <c r="AD6" s="140">
        <v>58</v>
      </c>
      <c r="AE6" s="141">
        <v>0.61702127659574468</v>
      </c>
    </row>
    <row r="7" spans="2:31" x14ac:dyDescent="0.25">
      <c r="B7" s="2">
        <v>4</v>
      </c>
      <c r="C7" s="133">
        <v>0.30197628458498021</v>
      </c>
      <c r="D7" s="133">
        <v>0.44584980237154148</v>
      </c>
      <c r="E7" s="133">
        <v>8.5375494071146252E-2</v>
      </c>
      <c r="F7" s="133">
        <v>4.1897233201581029E-2</v>
      </c>
      <c r="G7" s="133">
        <v>1.6600790513833993E-2</v>
      </c>
      <c r="H7" s="133">
        <v>1.5810276679841897E-3</v>
      </c>
      <c r="I7" s="133">
        <v>0.1067193675889328</v>
      </c>
      <c r="J7" s="133">
        <v>0.67114624505928855</v>
      </c>
      <c r="K7" s="133">
        <v>0.24347826086956523</v>
      </c>
      <c r="L7" s="133">
        <v>5.3754940711462453E-2</v>
      </c>
      <c r="M7" s="133">
        <v>3.1620553359683792E-2</v>
      </c>
      <c r="N7" s="133">
        <v>3.241106719367589E-2</v>
      </c>
      <c r="O7" s="133">
        <v>0.22766798418972334</v>
      </c>
      <c r="P7" s="133">
        <v>0.48853754940711458</v>
      </c>
      <c r="Q7" s="133">
        <v>6.8774703557312244E-2</v>
      </c>
      <c r="R7" s="133">
        <v>0.18260869565217391</v>
      </c>
      <c r="S7" s="133">
        <v>0.49723320158102768</v>
      </c>
      <c r="T7" s="133">
        <v>0.39604743083003952</v>
      </c>
      <c r="U7" s="133">
        <v>0.1067193675889328</v>
      </c>
      <c r="V7" s="133">
        <v>0.78735177865612649</v>
      </c>
      <c r="W7" s="133">
        <v>1.8972332015810278E-2</v>
      </c>
      <c r="X7" s="133">
        <v>2.0553359683794466E-2</v>
      </c>
      <c r="Y7" s="133">
        <v>6.6403162055335974E-2</v>
      </c>
      <c r="Z7" s="133">
        <v>0.1067193675889328</v>
      </c>
      <c r="AA7" s="134">
        <v>0.89328063241106714</v>
      </c>
      <c r="AB7" s="134">
        <v>0.1067193675889328</v>
      </c>
      <c r="AC7" s="140">
        <v>510</v>
      </c>
      <c r="AD7" s="140">
        <v>205</v>
      </c>
      <c r="AE7" s="141">
        <v>0.40196078431372551</v>
      </c>
    </row>
    <row r="8" spans="2:31" x14ac:dyDescent="0.25">
      <c r="B8" s="2">
        <v>5</v>
      </c>
      <c r="C8" s="133">
        <v>0.33477484253078876</v>
      </c>
      <c r="D8" s="133">
        <v>0.43658926389019459</v>
      </c>
      <c r="E8" s="133">
        <v>7.7183416376797973E-2</v>
      </c>
      <c r="F8" s="133">
        <v>5.1894331108395225E-2</v>
      </c>
      <c r="G8" s="133">
        <v>1.3819686001692207E-2</v>
      </c>
      <c r="H8" s="133">
        <v>1.5041835103882673E-3</v>
      </c>
      <c r="I8" s="133">
        <v>8.423427658174297E-2</v>
      </c>
      <c r="J8" s="133">
        <v>0.60703205791106518</v>
      </c>
      <c r="K8" s="133">
        <v>0.22008084986368337</v>
      </c>
      <c r="L8" s="133">
        <v>0.12926577042399173</v>
      </c>
      <c r="M8" s="133">
        <v>4.3621321801259751E-2</v>
      </c>
      <c r="N8" s="133">
        <v>4.5783585597442895E-2</v>
      </c>
      <c r="O8" s="133">
        <v>0.49290213406035532</v>
      </c>
      <c r="P8" s="133">
        <v>0.22496944627244522</v>
      </c>
      <c r="Q8" s="133">
        <v>1.4195731879289273E-2</v>
      </c>
      <c r="R8" s="133">
        <v>0.22214910219046724</v>
      </c>
      <c r="S8" s="133">
        <v>0.54235216696436961</v>
      </c>
      <c r="T8" s="133">
        <v>0.37190937294349913</v>
      </c>
      <c r="U8" s="133">
        <v>8.5738460092131236E-2</v>
      </c>
      <c r="V8" s="133">
        <v>0.79270470997461695</v>
      </c>
      <c r="W8" s="133">
        <v>5.5372755476168094E-2</v>
      </c>
      <c r="X8" s="133">
        <v>9.2131240011281371E-3</v>
      </c>
      <c r="Y8" s="133">
        <v>5.6970950455955627E-2</v>
      </c>
      <c r="Z8" s="133">
        <v>8.5738460092131236E-2</v>
      </c>
      <c r="AA8" s="134">
        <v>0.91426153990786874</v>
      </c>
      <c r="AB8" s="134">
        <v>8.423427658174297E-2</v>
      </c>
      <c r="AC8" s="140">
        <v>9985</v>
      </c>
      <c r="AD8" s="140">
        <v>1238</v>
      </c>
      <c r="AE8" s="141">
        <v>0.12398597896845268</v>
      </c>
    </row>
    <row r="9" spans="2:31" x14ac:dyDescent="0.25">
      <c r="B9" s="2">
        <v>6</v>
      </c>
      <c r="C9" s="133">
        <v>0.22065378900445765</v>
      </c>
      <c r="D9" s="133">
        <v>0.3763001485884101</v>
      </c>
      <c r="E9" s="133">
        <v>0.10661218424962852</v>
      </c>
      <c r="F9" s="133">
        <v>9.9554234769687958E-2</v>
      </c>
      <c r="G9" s="133">
        <v>5.2005943536404163E-2</v>
      </c>
      <c r="H9" s="133">
        <v>7.429420505200594E-3</v>
      </c>
      <c r="I9" s="133">
        <v>0.13744427934621101</v>
      </c>
      <c r="J9" s="133">
        <v>0.49777117384843983</v>
      </c>
      <c r="K9" s="133">
        <v>0.23774145616641901</v>
      </c>
      <c r="L9" s="133">
        <v>0.17644873699851413</v>
      </c>
      <c r="M9" s="133">
        <v>8.803863298662705E-2</v>
      </c>
      <c r="N9" s="133">
        <v>7.0579494799405638E-3</v>
      </c>
      <c r="O9" s="133">
        <v>0.150074294205052</v>
      </c>
      <c r="P9" s="133">
        <v>0.28974739970282315</v>
      </c>
      <c r="Q9" s="133">
        <v>4.1233283803863298E-2</v>
      </c>
      <c r="R9" s="133">
        <v>0.51188707280832091</v>
      </c>
      <c r="S9" s="133">
        <v>0.4810549777117385</v>
      </c>
      <c r="T9" s="133">
        <v>0.3815007429420505</v>
      </c>
      <c r="U9" s="133">
        <v>0.13744427934621101</v>
      </c>
      <c r="V9" s="133">
        <v>0.63038632986627041</v>
      </c>
      <c r="W9" s="133">
        <v>4.4947994056463596E-2</v>
      </c>
      <c r="X9" s="133">
        <v>3.7518573551263E-2</v>
      </c>
      <c r="Y9" s="133">
        <v>0.14970282317979197</v>
      </c>
      <c r="Z9" s="133">
        <v>0.13744427934621101</v>
      </c>
      <c r="AA9" s="134">
        <v>0.86255572065378905</v>
      </c>
      <c r="AB9" s="134">
        <v>0.13744427934621101</v>
      </c>
      <c r="AC9" s="140">
        <v>2282</v>
      </c>
      <c r="AD9" s="140">
        <v>902</v>
      </c>
      <c r="AE9" s="141">
        <v>0.39526730937773885</v>
      </c>
    </row>
    <row r="10" spans="2:31" x14ac:dyDescent="0.25">
      <c r="B10" s="2">
        <v>7</v>
      </c>
      <c r="C10" s="133">
        <v>0.43701067615658362</v>
      </c>
      <c r="D10" s="133">
        <v>0.34946619217081848</v>
      </c>
      <c r="E10" s="133">
        <v>5.9786476868327401E-2</v>
      </c>
      <c r="F10" s="133">
        <v>4.1281138790035588E-2</v>
      </c>
      <c r="G10" s="133">
        <v>1.7793594306049824E-2</v>
      </c>
      <c r="H10" s="133">
        <v>1.4234875444839859E-3</v>
      </c>
      <c r="I10" s="133">
        <v>9.3238434163701062E-2</v>
      </c>
      <c r="J10" s="133">
        <v>0.73950177935943062</v>
      </c>
      <c r="K10" s="133">
        <v>0.17153024911032028</v>
      </c>
      <c r="L10" s="133">
        <v>6.2633451957295375E-2</v>
      </c>
      <c r="M10" s="133">
        <v>2.6334519572953737E-2</v>
      </c>
      <c r="N10" s="133">
        <v>1.3523131672597864E-2</v>
      </c>
      <c r="O10" s="133">
        <v>0.12241992882562278</v>
      </c>
      <c r="P10" s="133">
        <v>0.49323843416370111</v>
      </c>
      <c r="Q10" s="133">
        <v>4.1992882562277581E-2</v>
      </c>
      <c r="R10" s="133">
        <v>0.32882562277580069</v>
      </c>
      <c r="S10" s="133">
        <v>0.51459074733096088</v>
      </c>
      <c r="T10" s="133">
        <v>0.3914590747330961</v>
      </c>
      <c r="U10" s="133">
        <v>9.3950177935943055E-2</v>
      </c>
      <c r="V10" s="133">
        <v>0.66120996441281144</v>
      </c>
      <c r="W10" s="133">
        <v>5.2669039145907474E-2</v>
      </c>
      <c r="X10" s="133">
        <v>4.2704626334519574E-2</v>
      </c>
      <c r="Y10" s="133">
        <v>0.1494661921708185</v>
      </c>
      <c r="Z10" s="133">
        <v>9.3950177935943055E-2</v>
      </c>
      <c r="AA10" s="134">
        <v>0.9053380782918149</v>
      </c>
      <c r="AB10" s="134">
        <v>9.3238434163701062E-2</v>
      </c>
      <c r="AC10" s="140">
        <v>1195</v>
      </c>
      <c r="AD10" s="140">
        <v>381</v>
      </c>
      <c r="AE10" s="141">
        <v>0.3188284518828452</v>
      </c>
    </row>
    <row r="11" spans="2:31" x14ac:dyDescent="0.25">
      <c r="B11" s="2">
        <v>8</v>
      </c>
      <c r="C11" s="133">
        <v>0.35149863760217986</v>
      </c>
      <c r="D11" s="133">
        <v>0.40871934604904631</v>
      </c>
      <c r="E11" s="133">
        <v>5.7220708446866483E-2</v>
      </c>
      <c r="F11" s="133">
        <v>2.7247956403269755E-2</v>
      </c>
      <c r="G11" s="133">
        <v>1.0899182561307902E-2</v>
      </c>
      <c r="H11" s="133">
        <v>0</v>
      </c>
      <c r="I11" s="133">
        <v>0.1444141689373297</v>
      </c>
      <c r="J11" s="133">
        <v>0.78201634877384196</v>
      </c>
      <c r="K11" s="133">
        <v>0.16076294277929154</v>
      </c>
      <c r="L11" s="133">
        <v>5.4495912806539509E-2</v>
      </c>
      <c r="M11" s="133">
        <v>2.7247956403269754E-3</v>
      </c>
      <c r="N11" s="133">
        <v>3.2697547683923703E-2</v>
      </c>
      <c r="O11" s="133">
        <v>0.17983651226158037</v>
      </c>
      <c r="P11" s="133">
        <v>0.46866485013623976</v>
      </c>
      <c r="Q11" s="133">
        <v>8.4468664850136238E-2</v>
      </c>
      <c r="R11" s="133">
        <v>0.23433242506811988</v>
      </c>
      <c r="S11" s="133">
        <v>0.49318801089918257</v>
      </c>
      <c r="T11" s="133">
        <v>0.36239782016348776</v>
      </c>
      <c r="U11" s="133">
        <v>0.1444141689373297</v>
      </c>
      <c r="V11" s="133">
        <v>0.72207084468664851</v>
      </c>
      <c r="W11" s="133">
        <v>4.0871934604904632E-2</v>
      </c>
      <c r="X11" s="133">
        <v>4.9046321525885561E-2</v>
      </c>
      <c r="Y11" s="133">
        <v>4.3596730245231606E-2</v>
      </c>
      <c r="Z11" s="133">
        <v>0.1444141689373297</v>
      </c>
      <c r="AA11" s="134">
        <v>0.85558583106267028</v>
      </c>
      <c r="AB11" s="134">
        <v>0.1444141689373297</v>
      </c>
      <c r="AC11" s="140">
        <v>316</v>
      </c>
      <c r="AD11" s="140">
        <v>122</v>
      </c>
      <c r="AE11" s="141">
        <v>0.38607594936708861</v>
      </c>
    </row>
    <row r="12" spans="2:31" x14ac:dyDescent="0.25">
      <c r="B12" s="2">
        <v>9</v>
      </c>
      <c r="C12" s="133">
        <v>0.33905579399141633</v>
      </c>
      <c r="D12" s="133">
        <v>0.42489270386266093</v>
      </c>
      <c r="E12" s="133">
        <v>8.5836909871244635E-2</v>
      </c>
      <c r="F12" s="133">
        <v>3.0042918454935622E-2</v>
      </c>
      <c r="G12" s="133">
        <v>8.5836909871244635E-3</v>
      </c>
      <c r="H12" s="133">
        <v>0</v>
      </c>
      <c r="I12" s="133">
        <v>0.11158798283261803</v>
      </c>
      <c r="J12" s="133">
        <v>0.74248927038626611</v>
      </c>
      <c r="K12" s="133">
        <v>0.20171673819742489</v>
      </c>
      <c r="L12" s="133">
        <v>4.7210300429184553E-2</v>
      </c>
      <c r="M12" s="133">
        <v>8.5836909871244635E-3</v>
      </c>
      <c r="N12" s="133">
        <v>3.0042918454935622E-2</v>
      </c>
      <c r="O12" s="133">
        <v>0.23175965665236051</v>
      </c>
      <c r="P12" s="133">
        <v>0.35193133047210301</v>
      </c>
      <c r="Q12" s="133">
        <v>4.7210300429184546E-2</v>
      </c>
      <c r="R12" s="133">
        <v>0.33905579399141633</v>
      </c>
      <c r="S12" s="133">
        <v>0.48068669527896996</v>
      </c>
      <c r="T12" s="133">
        <v>0.40772532188841204</v>
      </c>
      <c r="U12" s="133">
        <v>0.11158798283261803</v>
      </c>
      <c r="V12" s="133">
        <v>0.76824034334763946</v>
      </c>
      <c r="W12" s="133">
        <v>3.8626609442060089E-2</v>
      </c>
      <c r="X12" s="133">
        <v>3.0042918454935622E-2</v>
      </c>
      <c r="Y12" s="133">
        <v>5.1502145922746781E-2</v>
      </c>
      <c r="Z12" s="133">
        <v>0.11158798283261803</v>
      </c>
      <c r="AA12" s="134">
        <v>0.88412017167381973</v>
      </c>
      <c r="AB12" s="134">
        <v>0.11158798283261803</v>
      </c>
      <c r="AC12" s="140">
        <v>206</v>
      </c>
      <c r="AD12" s="140">
        <v>117</v>
      </c>
      <c r="AE12" s="141">
        <v>0.56796116504854366</v>
      </c>
    </row>
    <row r="13" spans="2:31" x14ac:dyDescent="0.25">
      <c r="B13" s="2">
        <v>10</v>
      </c>
      <c r="C13" s="133">
        <v>0.26277372262773724</v>
      </c>
      <c r="D13" s="133">
        <v>0.4051094890510949</v>
      </c>
      <c r="E13" s="133">
        <v>9.6715328467153291E-2</v>
      </c>
      <c r="F13" s="133">
        <v>5.4744525547445258E-2</v>
      </c>
      <c r="G13" s="133">
        <v>2.3722627737226276E-2</v>
      </c>
      <c r="H13" s="133">
        <v>1.8248175182481751E-3</v>
      </c>
      <c r="I13" s="133">
        <v>0.1551094890510949</v>
      </c>
      <c r="J13" s="133">
        <v>0.62773722627737227</v>
      </c>
      <c r="K13" s="133">
        <v>0.24087591240875914</v>
      </c>
      <c r="L13" s="133">
        <v>8.9416058394160586E-2</v>
      </c>
      <c r="M13" s="133">
        <v>4.1970802919708027E-2</v>
      </c>
      <c r="N13" s="133">
        <v>2.3722627737226276E-2</v>
      </c>
      <c r="O13" s="133">
        <v>0.2518248175182482</v>
      </c>
      <c r="P13" s="133">
        <v>0.34671532846715325</v>
      </c>
      <c r="Q13" s="133">
        <v>3.1021897810218978E-2</v>
      </c>
      <c r="R13" s="133">
        <v>0.34671532846715331</v>
      </c>
      <c r="S13" s="133">
        <v>0.48175182481751827</v>
      </c>
      <c r="T13" s="133">
        <v>0.36131386861313869</v>
      </c>
      <c r="U13" s="133">
        <v>0.15693430656934307</v>
      </c>
      <c r="V13" s="133">
        <v>0.71897810218978098</v>
      </c>
      <c r="W13" s="133">
        <v>2.7372262773722629E-2</v>
      </c>
      <c r="X13" s="133">
        <v>2.5547445255474453E-2</v>
      </c>
      <c r="Y13" s="133">
        <v>7.1167883211678828E-2</v>
      </c>
      <c r="Z13" s="133">
        <v>0.15693430656934307</v>
      </c>
      <c r="AA13" s="134">
        <v>0.84306569343065696</v>
      </c>
      <c r="AB13" s="134">
        <v>0.1551094890510949</v>
      </c>
      <c r="AC13" s="140">
        <v>467</v>
      </c>
      <c r="AD13" s="140">
        <v>243</v>
      </c>
      <c r="AE13" s="141">
        <v>0.52034261241970026</v>
      </c>
    </row>
    <row r="14" spans="2:31" x14ac:dyDescent="0.25">
      <c r="B14" s="2">
        <v>11</v>
      </c>
      <c r="C14" s="133">
        <v>0.16185172293769579</v>
      </c>
      <c r="D14" s="133">
        <v>0.19361294813783503</v>
      </c>
      <c r="E14" s="133">
        <v>6.0911938739993038E-2</v>
      </c>
      <c r="F14" s="133">
        <v>4.8642533936651584E-2</v>
      </c>
      <c r="G14" s="133">
        <v>2.732335537765402E-2</v>
      </c>
      <c r="H14" s="133">
        <v>7.2224155934563173E-3</v>
      </c>
      <c r="I14" s="133">
        <v>0.50043508527671421</v>
      </c>
      <c r="J14" s="133">
        <v>0.77253741733379744</v>
      </c>
      <c r="K14" s="133">
        <v>9.9547511312217188E-2</v>
      </c>
      <c r="L14" s="133">
        <v>8.7278106508875741E-2</v>
      </c>
      <c r="M14" s="133">
        <v>4.063696484510964E-2</v>
      </c>
      <c r="N14" s="133">
        <v>4.2029237730595199E-2</v>
      </c>
      <c r="O14" s="133">
        <v>0.11686390532544379</v>
      </c>
      <c r="P14" s="133">
        <v>0.16141663766098155</v>
      </c>
      <c r="Q14" s="133">
        <v>1.2878524190741387E-2</v>
      </c>
      <c r="R14" s="133">
        <v>0.66681169509223803</v>
      </c>
      <c r="S14" s="133">
        <v>0.26122520013922729</v>
      </c>
      <c r="T14" s="133">
        <v>0.23277062304211626</v>
      </c>
      <c r="U14" s="133">
        <v>0.5060041768186565</v>
      </c>
      <c r="V14" s="133">
        <v>0.40297598329272538</v>
      </c>
      <c r="W14" s="133">
        <v>4.6989209885137488E-2</v>
      </c>
      <c r="X14" s="133">
        <v>7.4834667594848589E-3</v>
      </c>
      <c r="Y14" s="133">
        <v>3.6547163243995824E-2</v>
      </c>
      <c r="Z14" s="133">
        <v>0.5060041768186565</v>
      </c>
      <c r="AA14" s="134">
        <v>0.49399582318134355</v>
      </c>
      <c r="AB14" s="134">
        <v>0.50043508527671421</v>
      </c>
      <c r="AC14" s="140">
        <v>6073</v>
      </c>
      <c r="AD14" s="140">
        <v>1117</v>
      </c>
      <c r="AE14" s="141">
        <v>0.18392886547011361</v>
      </c>
    </row>
    <row r="15" spans="2:31" x14ac:dyDescent="0.25">
      <c r="B15" s="2">
        <v>12</v>
      </c>
      <c r="C15" s="133">
        <v>0.31749802058590659</v>
      </c>
      <c r="D15" s="133">
        <v>0.46239113222486145</v>
      </c>
      <c r="E15" s="133">
        <v>5.1464766429136978E-2</v>
      </c>
      <c r="F15" s="133">
        <v>3.0614937978358406E-2</v>
      </c>
      <c r="G15" s="133">
        <v>1.2668250197941409E-2</v>
      </c>
      <c r="H15" s="133">
        <v>1.3987859593560307E-2</v>
      </c>
      <c r="I15" s="133">
        <v>0.11137503299023489</v>
      </c>
      <c r="J15" s="133">
        <v>0.73581419899709688</v>
      </c>
      <c r="K15" s="133">
        <v>0.20876220638690948</v>
      </c>
      <c r="L15" s="133">
        <v>3.9324359989443128E-2</v>
      </c>
      <c r="M15" s="133">
        <v>1.6099234626550541E-2</v>
      </c>
      <c r="N15" s="133">
        <v>6.6508313539192412E-2</v>
      </c>
      <c r="O15" s="133">
        <v>0.33729216152019004</v>
      </c>
      <c r="P15" s="133">
        <v>0.24254420691475323</v>
      </c>
      <c r="Q15" s="133">
        <v>2.8503562945368172E-2</v>
      </c>
      <c r="R15" s="133">
        <v>0.32515175508049615</v>
      </c>
      <c r="S15" s="133">
        <v>0.46740564792821326</v>
      </c>
      <c r="T15" s="133">
        <v>0.40723145948799155</v>
      </c>
      <c r="U15" s="133">
        <v>0.12536289258379521</v>
      </c>
      <c r="V15" s="133">
        <v>0.76115069939297963</v>
      </c>
      <c r="W15" s="133">
        <v>4.6186328846661386E-2</v>
      </c>
      <c r="X15" s="133">
        <v>1.4251781472684086E-2</v>
      </c>
      <c r="Y15" s="133">
        <v>5.304829770387965E-2</v>
      </c>
      <c r="Z15" s="133">
        <v>0.12536289258379521</v>
      </c>
      <c r="AA15" s="134">
        <v>0.87437318553708099</v>
      </c>
      <c r="AB15" s="134">
        <v>0.11137503299023489</v>
      </c>
      <c r="AC15" s="140">
        <v>4753</v>
      </c>
      <c r="AD15" s="140">
        <v>675</v>
      </c>
      <c r="AE15" s="141">
        <v>0.14201556911424362</v>
      </c>
    </row>
    <row r="16" spans="2:31" x14ac:dyDescent="0.25">
      <c r="B16" s="2">
        <v>13</v>
      </c>
      <c r="C16" s="133">
        <v>0.33333333333333331</v>
      </c>
      <c r="D16" s="133">
        <v>0.40310077519379844</v>
      </c>
      <c r="E16" s="133">
        <v>6.9767441860465115E-2</v>
      </c>
      <c r="F16" s="133">
        <v>5.4263565891472867E-2</v>
      </c>
      <c r="G16" s="133">
        <v>1.5503875968992248E-2</v>
      </c>
      <c r="H16" s="133">
        <v>0</v>
      </c>
      <c r="I16" s="133">
        <v>0.12403100775193798</v>
      </c>
      <c r="J16" s="133">
        <v>0.77519379844961245</v>
      </c>
      <c r="K16" s="133">
        <v>0.17829457364341086</v>
      </c>
      <c r="L16" s="133">
        <v>3.875968992248062E-2</v>
      </c>
      <c r="M16" s="133">
        <v>7.7519379844961239E-3</v>
      </c>
      <c r="N16" s="133">
        <v>1.5503875968992248E-2</v>
      </c>
      <c r="O16" s="133">
        <v>0.31007751937984496</v>
      </c>
      <c r="P16" s="133">
        <v>0.40310077519379844</v>
      </c>
      <c r="Q16" s="133">
        <v>3.1007751937984496E-2</v>
      </c>
      <c r="R16" s="133">
        <v>0.24031007751937986</v>
      </c>
      <c r="S16" s="133">
        <v>0.58914728682170547</v>
      </c>
      <c r="T16" s="133">
        <v>0.2868217054263566</v>
      </c>
      <c r="U16" s="133">
        <v>0.12403100775193798</v>
      </c>
      <c r="V16" s="133">
        <v>0.81395348837209303</v>
      </c>
      <c r="W16" s="133">
        <v>1.5503875968992248E-2</v>
      </c>
      <c r="X16" s="133">
        <v>1.5503875968992248E-2</v>
      </c>
      <c r="Y16" s="133">
        <v>3.1007751937984496E-2</v>
      </c>
      <c r="Z16" s="133">
        <v>0.12403100775193798</v>
      </c>
      <c r="AA16" s="134">
        <v>0.87596899224806202</v>
      </c>
      <c r="AB16" s="134">
        <v>0.12403100775193798</v>
      </c>
      <c r="AC16" s="140">
        <v>111</v>
      </c>
      <c r="AD16" s="140">
        <v>111</v>
      </c>
      <c r="AE16" s="141">
        <v>1</v>
      </c>
    </row>
    <row r="17" spans="2:31" x14ac:dyDescent="0.25">
      <c r="B17" s="2">
        <v>14</v>
      </c>
      <c r="C17" s="133">
        <v>0.3536036036036036</v>
      </c>
      <c r="D17" s="133">
        <v>0.31193693693693691</v>
      </c>
      <c r="E17" s="133">
        <v>0.13175675675675674</v>
      </c>
      <c r="F17" s="133">
        <v>9.45945945945946E-2</v>
      </c>
      <c r="G17" s="133">
        <v>6.7567567567567571E-2</v>
      </c>
      <c r="H17" s="133">
        <v>5.6306306306306304E-3</v>
      </c>
      <c r="I17" s="133">
        <v>3.4909909909909907E-2</v>
      </c>
      <c r="J17" s="133">
        <v>0.67567567567567566</v>
      </c>
      <c r="K17" s="133">
        <v>0.15202702702702703</v>
      </c>
      <c r="L17" s="133">
        <v>0.12612612612612611</v>
      </c>
      <c r="M17" s="133">
        <v>4.6171171171171171E-2</v>
      </c>
      <c r="N17" s="133">
        <v>1.4639639639639641E-2</v>
      </c>
      <c r="O17" s="133">
        <v>0.27590090090090091</v>
      </c>
      <c r="P17" s="133">
        <v>0.5495495495495496</v>
      </c>
      <c r="Q17" s="133">
        <v>0.10698198198198199</v>
      </c>
      <c r="R17" s="133">
        <v>5.2927927927927929E-2</v>
      </c>
      <c r="S17" s="133">
        <v>0.54729729729729726</v>
      </c>
      <c r="T17" s="133">
        <v>0.41666666666666669</v>
      </c>
      <c r="U17" s="133">
        <v>3.6036036036036036E-2</v>
      </c>
      <c r="V17" s="133">
        <v>0.7894144144144144</v>
      </c>
      <c r="W17" s="133">
        <v>3.9414414414414414E-2</v>
      </c>
      <c r="X17" s="133">
        <v>4.3918918918918921E-2</v>
      </c>
      <c r="Y17" s="133">
        <v>9.1216216216216214E-2</v>
      </c>
      <c r="Z17" s="133">
        <v>3.6036036036036036E-2</v>
      </c>
      <c r="AA17" s="134">
        <v>0.963963963963964</v>
      </c>
      <c r="AB17" s="134">
        <v>3.4909909909909907E-2</v>
      </c>
      <c r="AC17" s="140">
        <v>850</v>
      </c>
      <c r="AD17" s="140">
        <v>0</v>
      </c>
      <c r="AE17" s="141">
        <v>0</v>
      </c>
    </row>
    <row r="18" spans="2:31" x14ac:dyDescent="0.25">
      <c r="B18" s="2">
        <v>15</v>
      </c>
      <c r="C18" s="133">
        <v>0.28631161250122977</v>
      </c>
      <c r="D18" s="133">
        <v>0.43562456957334472</v>
      </c>
      <c r="E18" s="133">
        <v>0.11077952316925196</v>
      </c>
      <c r="F18" s="133">
        <v>7.4049781917161314E-2</v>
      </c>
      <c r="G18" s="133">
        <v>3.8500639491030726E-2</v>
      </c>
      <c r="H18" s="133">
        <v>1.4757485324500706E-3</v>
      </c>
      <c r="I18" s="133">
        <v>5.3258124815531431E-2</v>
      </c>
      <c r="J18" s="133">
        <v>0.8192535991866986</v>
      </c>
      <c r="K18" s="133">
        <v>9.4398714459056177E-2</v>
      </c>
      <c r="L18" s="133">
        <v>6.5326468369789795E-2</v>
      </c>
      <c r="M18" s="133">
        <v>2.1021217984455449E-2</v>
      </c>
      <c r="N18" s="133">
        <v>7.4279342799986867E-2</v>
      </c>
      <c r="O18" s="133">
        <v>0.19379857672252648</v>
      </c>
      <c r="P18" s="133">
        <v>0.57703407339389357</v>
      </c>
      <c r="Q18" s="133">
        <v>8.1330141343914988E-3</v>
      </c>
      <c r="R18" s="133">
        <v>0.14675499294920147</v>
      </c>
      <c r="S18" s="133">
        <v>0.58698717738497364</v>
      </c>
      <c r="T18" s="133">
        <v>0.35850851014987045</v>
      </c>
      <c r="U18" s="133">
        <v>5.4504312465155941E-2</v>
      </c>
      <c r="V18" s="133">
        <v>0.80631620371888635</v>
      </c>
      <c r="W18" s="133">
        <v>5.5848883350277115E-2</v>
      </c>
      <c r="X18" s="133">
        <v>1.4396746794346243E-2</v>
      </c>
      <c r="Y18" s="133">
        <v>6.8933853671334408E-2</v>
      </c>
      <c r="Z18" s="133">
        <v>5.4504312465155941E-2</v>
      </c>
      <c r="AA18" s="134">
        <v>0.81694159315252679</v>
      </c>
      <c r="AB18" s="134">
        <v>5.3258124815531431E-2</v>
      </c>
      <c r="AC18" s="140">
        <v>28594</v>
      </c>
      <c r="AD18" s="140">
        <v>5</v>
      </c>
      <c r="AE18" s="141">
        <v>1.7486185913128627E-4</v>
      </c>
    </row>
    <row r="19" spans="2:31" x14ac:dyDescent="0.25">
      <c r="B19" s="2">
        <v>16</v>
      </c>
      <c r="C19" s="133">
        <v>0.41889632107023411</v>
      </c>
      <c r="D19" s="133">
        <v>0.35576923076923078</v>
      </c>
      <c r="E19" s="133">
        <v>7.0652173913043473E-2</v>
      </c>
      <c r="F19" s="133">
        <v>6.3963210702341136E-2</v>
      </c>
      <c r="G19" s="133">
        <v>2.8010033444816052E-2</v>
      </c>
      <c r="H19" s="133">
        <v>2.0903010033444815E-3</v>
      </c>
      <c r="I19" s="133">
        <v>6.0618729096989968E-2</v>
      </c>
      <c r="J19" s="133">
        <v>0.68938127090301005</v>
      </c>
      <c r="K19" s="133">
        <v>0.17642140468227424</v>
      </c>
      <c r="L19" s="133">
        <v>9.7408026755852847E-2</v>
      </c>
      <c r="M19" s="133">
        <v>3.678929765886288E-2</v>
      </c>
      <c r="N19" s="133">
        <v>1.1705685618729096E-2</v>
      </c>
      <c r="O19" s="133">
        <v>0.2048494983277592</v>
      </c>
      <c r="P19" s="133">
        <v>0.49581939799331104</v>
      </c>
      <c r="Q19" s="133">
        <v>4.5568561872909696E-2</v>
      </c>
      <c r="R19" s="133">
        <v>0.24205685618729098</v>
      </c>
      <c r="S19" s="133">
        <v>0.58695652173913049</v>
      </c>
      <c r="T19" s="133">
        <v>0.35200668896321069</v>
      </c>
      <c r="U19" s="133">
        <v>6.1036789297658864E-2</v>
      </c>
      <c r="V19" s="133">
        <v>0.81396321070234112</v>
      </c>
      <c r="W19" s="133">
        <v>3.0100334448160536E-2</v>
      </c>
      <c r="X19" s="133">
        <v>2.2993311036789296E-2</v>
      </c>
      <c r="Y19" s="133">
        <v>7.1906354515050161E-2</v>
      </c>
      <c r="Z19" s="133">
        <v>6.1036789297658864E-2</v>
      </c>
      <c r="AA19" s="134">
        <v>0.9385451505016722</v>
      </c>
      <c r="AB19" s="134">
        <v>6.0618729096989968E-2</v>
      </c>
      <c r="AC19" s="140">
        <v>2262</v>
      </c>
      <c r="AD19" s="140">
        <v>456</v>
      </c>
      <c r="AE19" s="141">
        <v>0.20159151193633953</v>
      </c>
    </row>
    <row r="20" spans="2:31" x14ac:dyDescent="0.25">
      <c r="B20" s="2">
        <v>17</v>
      </c>
      <c r="C20" s="133">
        <v>0.40365612648221344</v>
      </c>
      <c r="D20" s="133">
        <v>0.35770750988142291</v>
      </c>
      <c r="E20" s="133">
        <v>6.7193675889328064E-2</v>
      </c>
      <c r="F20" s="133">
        <v>4.1501976284584984E-2</v>
      </c>
      <c r="G20" s="133">
        <v>2.1245059288537548E-2</v>
      </c>
      <c r="H20" s="133">
        <v>4.940711462450593E-3</v>
      </c>
      <c r="I20" s="133">
        <v>0.10375494071146245</v>
      </c>
      <c r="J20" s="133">
        <v>0.70405138339920947</v>
      </c>
      <c r="K20" s="133">
        <v>0.19219367588932806</v>
      </c>
      <c r="L20" s="133">
        <v>7.6086956521739135E-2</v>
      </c>
      <c r="M20" s="133">
        <v>2.766798418972332E-2</v>
      </c>
      <c r="N20" s="133">
        <v>1.6798418972332016E-2</v>
      </c>
      <c r="O20" s="133">
        <v>0.24950592885375494</v>
      </c>
      <c r="P20" s="133">
        <v>0.52025691699604748</v>
      </c>
      <c r="Q20" s="133">
        <v>2.3715415019762848E-2</v>
      </c>
      <c r="R20" s="133">
        <v>0.18972332015810275</v>
      </c>
      <c r="S20" s="133">
        <v>0.56225296442687744</v>
      </c>
      <c r="T20" s="133">
        <v>0.33201581027667987</v>
      </c>
      <c r="U20" s="133">
        <v>0.10573122529644269</v>
      </c>
      <c r="V20" s="133">
        <v>0.79545454545454541</v>
      </c>
      <c r="W20" s="133">
        <v>2.66798418972332E-2</v>
      </c>
      <c r="X20" s="133">
        <v>1.7786561264822136E-2</v>
      </c>
      <c r="Y20" s="133">
        <v>5.434782608695652E-2</v>
      </c>
      <c r="Z20" s="133">
        <v>0.10573122529644269</v>
      </c>
      <c r="AA20" s="134">
        <v>0.89426877470355737</v>
      </c>
      <c r="AB20" s="134">
        <v>0.10375494071146245</v>
      </c>
      <c r="AC20" s="140">
        <v>975</v>
      </c>
      <c r="AD20" s="140">
        <v>389</v>
      </c>
      <c r="AE20" s="141">
        <v>0.39897435897435896</v>
      </c>
    </row>
    <row r="21" spans="2:31" x14ac:dyDescent="0.25">
      <c r="B21" s="2">
        <v>18</v>
      </c>
      <c r="C21" s="133">
        <v>0.19938281783703565</v>
      </c>
      <c r="D21" s="133">
        <v>0.57188287672846339</v>
      </c>
      <c r="E21" s="133">
        <v>0.1020235094579633</v>
      </c>
      <c r="F21" s="133">
        <v>4.2284045134390241E-2</v>
      </c>
      <c r="G21" s="133">
        <v>9.4226284422039533E-4</v>
      </c>
      <c r="H21" s="133">
        <v>1.1307154130644744E-3</v>
      </c>
      <c r="I21" s="133">
        <v>8.2353772584862553E-2</v>
      </c>
      <c r="J21" s="133">
        <v>0.43878824998233257</v>
      </c>
      <c r="K21" s="133">
        <v>0.30673011236484415</v>
      </c>
      <c r="L21" s="133">
        <v>0.18390615062071564</v>
      </c>
      <c r="M21" s="133">
        <v>7.0575487032107601E-2</v>
      </c>
      <c r="N21" s="133">
        <v>3.2201832701232003E-2</v>
      </c>
      <c r="O21" s="133">
        <v>0.38156933876704907</v>
      </c>
      <c r="P21" s="133">
        <v>0.26211396669100845</v>
      </c>
      <c r="Q21" s="133">
        <v>2.1530705990436032E-2</v>
      </c>
      <c r="R21" s="133">
        <v>0.30258415585027443</v>
      </c>
      <c r="S21" s="133">
        <v>0.30642387694047252</v>
      </c>
      <c r="T21" s="133">
        <v>0.6103507573437611</v>
      </c>
      <c r="U21" s="133">
        <v>8.3225365715766414E-2</v>
      </c>
      <c r="V21" s="133">
        <v>0.67536689359496827</v>
      </c>
      <c r="W21" s="133">
        <v>0.12096299262679325</v>
      </c>
      <c r="X21" s="133">
        <v>1.5735789498480601E-2</v>
      </c>
      <c r="Y21" s="133">
        <v>0.10459117570846388</v>
      </c>
      <c r="Z21" s="133">
        <v>8.3343148571293962E-2</v>
      </c>
      <c r="AA21" s="134">
        <v>0.91665685142870601</v>
      </c>
      <c r="AB21" s="134">
        <v>8.2353772584862553E-2</v>
      </c>
      <c r="AC21" s="140">
        <v>38630</v>
      </c>
      <c r="AD21" s="140">
        <v>6171</v>
      </c>
      <c r="AE21" s="141">
        <v>0.15974631115713175</v>
      </c>
    </row>
    <row r="22" spans="2:31" x14ac:dyDescent="0.25">
      <c r="B22" s="2">
        <v>19</v>
      </c>
      <c r="C22" s="133" t="e">
        <v>#DIV/0!</v>
      </c>
      <c r="D22" s="133" t="e">
        <v>#DIV/0!</v>
      </c>
      <c r="E22" s="133" t="e">
        <v>#DIV/0!</v>
      </c>
      <c r="F22" s="133" t="e">
        <v>#DIV/0!</v>
      </c>
      <c r="G22" s="133" t="e">
        <v>#DIV/0!</v>
      </c>
      <c r="H22" s="133" t="e">
        <v>#DIV/0!</v>
      </c>
      <c r="I22" s="133" t="e">
        <v>#DIV/0!</v>
      </c>
      <c r="J22" s="133" t="e">
        <v>#DIV/0!</v>
      </c>
      <c r="K22" s="133" t="e">
        <v>#DIV/0!</v>
      </c>
      <c r="L22" s="133" t="e">
        <v>#DIV/0!</v>
      </c>
      <c r="M22" s="133" t="e">
        <v>#DIV/0!</v>
      </c>
      <c r="N22" s="133" t="e">
        <v>#DIV/0!</v>
      </c>
      <c r="O22" s="133" t="e">
        <v>#DIV/0!</v>
      </c>
      <c r="P22" s="133" t="e">
        <v>#DIV/0!</v>
      </c>
      <c r="Q22" s="133" t="e">
        <v>#DIV/0!</v>
      </c>
      <c r="R22" s="133" t="e">
        <v>#DIV/0!</v>
      </c>
      <c r="S22" s="133" t="e">
        <v>#DIV/0!</v>
      </c>
      <c r="T22" s="133" t="e">
        <v>#DIV/0!</v>
      </c>
      <c r="U22" s="133" t="e">
        <v>#DIV/0!</v>
      </c>
      <c r="V22" s="133" t="e">
        <v>#DIV/0!</v>
      </c>
      <c r="W22" s="133" t="e">
        <v>#DIV/0!</v>
      </c>
      <c r="X22" s="133" t="e">
        <v>#DIV/0!</v>
      </c>
      <c r="Y22" s="133" t="e">
        <v>#DIV/0!</v>
      </c>
      <c r="Z22" s="133" t="e">
        <v>#DIV/0!</v>
      </c>
      <c r="AA22" s="134" t="e">
        <v>#DIV/0!</v>
      </c>
      <c r="AB22" s="134" t="e">
        <v>#DIV/0!</v>
      </c>
      <c r="AC22" s="140">
        <v>0</v>
      </c>
      <c r="AD22" s="140">
        <v>0</v>
      </c>
      <c r="AE22" s="141" t="e">
        <v>#DIV/0!</v>
      </c>
    </row>
    <row r="23" spans="2:31" x14ac:dyDescent="0.25">
      <c r="B23" s="2">
        <v>20</v>
      </c>
      <c r="C23" s="133">
        <v>0.36473429951690822</v>
      </c>
      <c r="D23" s="133">
        <v>0.43961352657004832</v>
      </c>
      <c r="E23" s="133">
        <v>5.3140096618357488E-2</v>
      </c>
      <c r="F23" s="133">
        <v>1.932367149758454E-2</v>
      </c>
      <c r="G23" s="133">
        <v>0</v>
      </c>
      <c r="H23" s="133">
        <v>0</v>
      </c>
      <c r="I23" s="133">
        <v>0.12318840579710146</v>
      </c>
      <c r="J23" s="133">
        <v>0.65458937198067635</v>
      </c>
      <c r="K23" s="133">
        <v>0.26570048309178745</v>
      </c>
      <c r="L23" s="133">
        <v>6.7632850241545889E-2</v>
      </c>
      <c r="M23" s="133">
        <v>1.2077294685990338E-2</v>
      </c>
      <c r="N23" s="133">
        <v>2.4154589371980675E-3</v>
      </c>
      <c r="O23" s="133">
        <v>0.30434782608695654</v>
      </c>
      <c r="P23" s="133">
        <v>0.47584541062801933</v>
      </c>
      <c r="Q23" s="133">
        <v>3.3816425120772944E-2</v>
      </c>
      <c r="R23" s="133">
        <v>0.18357487922705315</v>
      </c>
      <c r="S23" s="133">
        <v>0.4251207729468599</v>
      </c>
      <c r="T23" s="133">
        <v>0.45410628019323673</v>
      </c>
      <c r="U23" s="133">
        <v>0.12077294685990338</v>
      </c>
      <c r="V23" s="133">
        <v>0.75362318840579712</v>
      </c>
      <c r="W23" s="133">
        <v>6.0386473429951688E-2</v>
      </c>
      <c r="X23" s="133">
        <v>3.3816425120772944E-2</v>
      </c>
      <c r="Y23" s="133">
        <v>2.8985507246376812E-2</v>
      </c>
      <c r="Z23" s="133">
        <v>0.12318840579710146</v>
      </c>
      <c r="AA23" s="134">
        <v>0.87681159420289856</v>
      </c>
      <c r="AB23" s="134">
        <v>0.12318840579710146</v>
      </c>
      <c r="AC23" s="140">
        <v>372</v>
      </c>
      <c r="AD23" s="140">
        <v>110</v>
      </c>
      <c r="AE23" s="141">
        <v>0.29569892473118281</v>
      </c>
    </row>
    <row r="24" spans="2:31" x14ac:dyDescent="0.25">
      <c r="B24" s="2">
        <v>21</v>
      </c>
      <c r="C24" s="133">
        <v>0.32084815274917888</v>
      </c>
      <c r="D24" s="133">
        <v>0.40237904804043362</v>
      </c>
      <c r="E24" s="133">
        <v>7.9693004101220155E-2</v>
      </c>
      <c r="F24" s="133">
        <v>5.6770416758844852E-2</v>
      </c>
      <c r="G24" s="133">
        <v>2.3773462893317224E-2</v>
      </c>
      <c r="H24" s="133">
        <v>8.4747204873815152E-3</v>
      </c>
      <c r="I24" s="133">
        <v>0.10806119496962374</v>
      </c>
      <c r="J24" s="133">
        <v>0.65760767830097167</v>
      </c>
      <c r="K24" s="133">
        <v>0.18795840920306997</v>
      </c>
      <c r="L24" s="133">
        <v>0.10697207426441808</v>
      </c>
      <c r="M24" s="133">
        <v>4.7461838231540251E-2</v>
      </c>
      <c r="N24" s="133">
        <v>3.8561679968687784E-2</v>
      </c>
      <c r="O24" s="133">
        <v>0.49129554311386414</v>
      </c>
      <c r="P24" s="133">
        <v>0.21646274015962427</v>
      </c>
      <c r="Q24" s="133">
        <v>9.4787536374929798E-3</v>
      </c>
      <c r="R24" s="133">
        <v>0.24420128312033082</v>
      </c>
      <c r="S24" s="133">
        <v>0.51517111107329439</v>
      </c>
      <c r="T24" s="133">
        <v>0.37578067831798923</v>
      </c>
      <c r="U24" s="133">
        <v>0.10904821060871638</v>
      </c>
      <c r="V24" s="133">
        <v>0.6528257577046781</v>
      </c>
      <c r="W24" s="133">
        <v>8.4951415006041212E-2</v>
      </c>
      <c r="X24" s="133">
        <v>3.7983084594047277E-2</v>
      </c>
      <c r="Y24" s="133">
        <v>0.11519153208651703</v>
      </c>
      <c r="Z24" s="133">
        <v>0.10904821060871638</v>
      </c>
      <c r="AA24" s="134">
        <v>0.86671885370045776</v>
      </c>
      <c r="AB24" s="134">
        <v>0.10806119496962374</v>
      </c>
      <c r="AC24" s="140">
        <v>24742</v>
      </c>
      <c r="AD24" s="140">
        <v>1365</v>
      </c>
      <c r="AE24" s="141">
        <v>5.516934766793307E-2</v>
      </c>
    </row>
    <row r="25" spans="2:31" x14ac:dyDescent="0.25">
      <c r="B25" s="2">
        <v>22</v>
      </c>
      <c r="C25" s="133">
        <v>0.28282041293338528</v>
      </c>
      <c r="D25" s="133">
        <v>0.28243085313595639</v>
      </c>
      <c r="E25" s="133">
        <v>7.3626801714063106E-2</v>
      </c>
      <c r="F25" s="133">
        <v>6.6225165562913912E-2</v>
      </c>
      <c r="G25" s="133">
        <v>4.7915855083755357E-2</v>
      </c>
      <c r="H25" s="133">
        <v>9.2715231788079472E-2</v>
      </c>
      <c r="I25" s="133">
        <v>0.15426567978184652</v>
      </c>
      <c r="J25" s="133">
        <v>0.72574990261005068</v>
      </c>
      <c r="K25" s="133">
        <v>0.1967276977015972</v>
      </c>
      <c r="L25" s="133">
        <v>5.5317491234904557E-2</v>
      </c>
      <c r="M25" s="133">
        <v>2.2204908453447605E-2</v>
      </c>
      <c r="N25" s="133">
        <v>5.0642773665757694E-2</v>
      </c>
      <c r="O25" s="133">
        <v>0.47136735488897546</v>
      </c>
      <c r="P25" s="133">
        <v>0.12855473315153876</v>
      </c>
      <c r="Q25" s="133">
        <v>7.4016361511492013E-3</v>
      </c>
      <c r="R25" s="133">
        <v>0.34203350214257888</v>
      </c>
      <c r="S25" s="133">
        <v>0.46396571873782627</v>
      </c>
      <c r="T25" s="133">
        <v>0.38098948188546944</v>
      </c>
      <c r="U25" s="133">
        <v>0.15504479937670432</v>
      </c>
      <c r="V25" s="133">
        <v>0.52746396571873788</v>
      </c>
      <c r="W25" s="133">
        <v>7.4795481106349829E-2</v>
      </c>
      <c r="X25" s="133">
        <v>3.9735099337748346E-2</v>
      </c>
      <c r="Y25" s="133">
        <v>0.20296065446045969</v>
      </c>
      <c r="Z25" s="133">
        <v>0.15504479937670432</v>
      </c>
      <c r="AA25" s="134">
        <v>0.83560576548500198</v>
      </c>
      <c r="AB25" s="134">
        <v>0.15426567978184652</v>
      </c>
      <c r="AC25" s="140">
        <v>2341</v>
      </c>
      <c r="AD25" s="140">
        <v>142</v>
      </c>
      <c r="AE25" s="141">
        <v>6.0657838530542504E-2</v>
      </c>
    </row>
    <row r="26" spans="2:31" x14ac:dyDescent="0.25">
      <c r="B26" s="2">
        <v>23</v>
      </c>
      <c r="C26" s="133">
        <v>0.3406687290461744</v>
      </c>
      <c r="D26" s="133">
        <v>0.45345697647193617</v>
      </c>
      <c r="E26" s="133">
        <v>0.10799844574297969</v>
      </c>
      <c r="F26" s="133">
        <v>4.34718714350475E-2</v>
      </c>
      <c r="G26" s="133">
        <v>3.731213167346654E-3</v>
      </c>
      <c r="H26" s="133">
        <v>1.6688336596276757E-4</v>
      </c>
      <c r="I26" s="133">
        <v>5.0505880770552805E-2</v>
      </c>
      <c r="J26" s="133">
        <v>0.46696954752190656</v>
      </c>
      <c r="K26" s="133">
        <v>0.2332755468543731</v>
      </c>
      <c r="L26" s="133">
        <v>0.24107173992099193</v>
      </c>
      <c r="M26" s="133">
        <v>5.868316570272842E-2</v>
      </c>
      <c r="N26" s="133">
        <v>3.9655971186466007E-2</v>
      </c>
      <c r="O26" s="133">
        <v>0.60814789353339416</v>
      </c>
      <c r="P26" s="133">
        <v>0.12265678318612726</v>
      </c>
      <c r="Q26" s="133">
        <v>4.6254091133262594E-3</v>
      </c>
      <c r="R26" s="133">
        <v>0.22491394298068637</v>
      </c>
      <c r="S26" s="133">
        <v>0.33527366381221385</v>
      </c>
      <c r="T26" s="133">
        <v>0.61406602603380511</v>
      </c>
      <c r="U26" s="133">
        <v>5.0660310153981043E-2</v>
      </c>
      <c r="V26" s="133">
        <v>0.72142184627800277</v>
      </c>
      <c r="W26" s="133">
        <v>0.10178141766173987</v>
      </c>
      <c r="X26" s="133">
        <v>2.449449284892323E-2</v>
      </c>
      <c r="Y26" s="133">
        <v>0.10164193305735308</v>
      </c>
      <c r="Z26" s="133">
        <v>5.0660310153981043E-2</v>
      </c>
      <c r="AA26" s="134">
        <v>0.94933968984601891</v>
      </c>
      <c r="AB26" s="134">
        <v>5.0505880770552805E-2</v>
      </c>
      <c r="AC26" s="140">
        <v>189357</v>
      </c>
      <c r="AD26" s="140">
        <v>36926</v>
      </c>
      <c r="AE26" s="141">
        <v>0.19500731422656675</v>
      </c>
    </row>
    <row r="27" spans="2:31" x14ac:dyDescent="0.25">
      <c r="B27" s="2">
        <v>24</v>
      </c>
      <c r="C27" s="133">
        <v>0.23387945287840073</v>
      </c>
      <c r="D27" s="133">
        <v>0.33894483691567712</v>
      </c>
      <c r="E27" s="133">
        <v>0.1468510446415151</v>
      </c>
      <c r="F27" s="133">
        <v>0.12054712159927852</v>
      </c>
      <c r="G27" s="133">
        <v>4.8850142792725086E-2</v>
      </c>
      <c r="H27" s="133">
        <v>3.006162633398467E-4</v>
      </c>
      <c r="I27" s="133">
        <v>0.11062678490906358</v>
      </c>
      <c r="J27" s="133">
        <v>0.49150759056064935</v>
      </c>
      <c r="K27" s="133">
        <v>0.15571922441004057</v>
      </c>
      <c r="L27" s="133">
        <v>0.26860063129415301</v>
      </c>
      <c r="M27" s="133">
        <v>8.4172553735157071E-2</v>
      </c>
      <c r="N27" s="133">
        <v>5.9672328272959575E-2</v>
      </c>
      <c r="O27" s="133">
        <v>0.14174056816473771</v>
      </c>
      <c r="P27" s="133">
        <v>0.23898992935517813</v>
      </c>
      <c r="Q27" s="133">
        <v>2.1193446565459191E-2</v>
      </c>
      <c r="R27" s="133">
        <v>0.53840372764166544</v>
      </c>
      <c r="S27" s="133">
        <v>0.41515105967232829</v>
      </c>
      <c r="T27" s="133">
        <v>0.4739215391552683</v>
      </c>
      <c r="U27" s="133">
        <v>0.11092740117240343</v>
      </c>
      <c r="V27" s="133">
        <v>0.73650984518262441</v>
      </c>
      <c r="W27" s="133">
        <v>6.8841124304824891E-2</v>
      </c>
      <c r="X27" s="133">
        <v>8.868179768525478E-3</v>
      </c>
      <c r="Y27" s="133">
        <v>7.4853449571621822E-2</v>
      </c>
      <c r="Z27" s="133">
        <v>0.11092740117240343</v>
      </c>
      <c r="AA27" s="134">
        <v>0.88892229069592665</v>
      </c>
      <c r="AB27" s="134">
        <v>0.11062678490906358</v>
      </c>
      <c r="AC27" s="140">
        <v>6079</v>
      </c>
      <c r="AD27" s="140">
        <v>1024</v>
      </c>
      <c r="AE27" s="141">
        <v>0.16844875801941109</v>
      </c>
    </row>
    <row r="28" spans="2:31" x14ac:dyDescent="0.25">
      <c r="B28" s="2">
        <v>25</v>
      </c>
      <c r="C28" s="133">
        <v>0.29773462783171523</v>
      </c>
      <c r="D28" s="133">
        <v>0.3818770226537217</v>
      </c>
      <c r="E28" s="133">
        <v>7.1197411003236247E-2</v>
      </c>
      <c r="F28" s="133">
        <v>2.9126213592233011E-2</v>
      </c>
      <c r="G28" s="133">
        <v>0</v>
      </c>
      <c r="H28" s="133">
        <v>6.4724919093851136E-3</v>
      </c>
      <c r="I28" s="133">
        <v>0.21359223300970873</v>
      </c>
      <c r="J28" s="133">
        <v>0.88025889967637538</v>
      </c>
      <c r="K28" s="133">
        <v>0.10679611650485436</v>
      </c>
      <c r="L28" s="133">
        <v>1.2944983818770227E-2</v>
      </c>
      <c r="M28" s="133">
        <v>0</v>
      </c>
      <c r="N28" s="133">
        <v>1.2944983818770227E-2</v>
      </c>
      <c r="O28" s="133">
        <v>0.20064724919093851</v>
      </c>
      <c r="P28" s="133">
        <v>0.44012944983818764</v>
      </c>
      <c r="Q28" s="133">
        <v>7.1197411003236247E-2</v>
      </c>
      <c r="R28" s="133">
        <v>0.27508090614886732</v>
      </c>
      <c r="S28" s="133">
        <v>0.46601941747572817</v>
      </c>
      <c r="T28" s="133">
        <v>0.32038834951456313</v>
      </c>
      <c r="U28" s="133">
        <v>0.21359223300970873</v>
      </c>
      <c r="V28" s="133">
        <v>0.66666666666666663</v>
      </c>
      <c r="W28" s="133">
        <v>4.5307443365695796E-2</v>
      </c>
      <c r="X28" s="133">
        <v>2.2653721682847898E-2</v>
      </c>
      <c r="Y28" s="133">
        <v>5.1779935275080909E-2</v>
      </c>
      <c r="Z28" s="133">
        <v>0.21359223300970873</v>
      </c>
      <c r="AA28" s="134">
        <v>0.78640776699029125</v>
      </c>
      <c r="AB28" s="134">
        <v>0.21359223300970873</v>
      </c>
      <c r="AC28" s="140">
        <v>115</v>
      </c>
      <c r="AD28" s="140">
        <v>67</v>
      </c>
      <c r="AE28" s="141">
        <v>0.58260869565217388</v>
      </c>
    </row>
    <row r="29" spans="2:31" x14ac:dyDescent="0.25">
      <c r="B29" s="2">
        <v>26</v>
      </c>
      <c r="C29" s="133">
        <v>0.43831640058055155</v>
      </c>
      <c r="D29" s="133">
        <v>0.3788098693759071</v>
      </c>
      <c r="E29" s="133">
        <v>4.2089985486211901E-2</v>
      </c>
      <c r="F29" s="133">
        <v>2.1770682148040638E-2</v>
      </c>
      <c r="G29" s="133">
        <v>5.8055152394775036E-3</v>
      </c>
      <c r="H29" s="133">
        <v>0</v>
      </c>
      <c r="I29" s="133">
        <v>0.11320754716981132</v>
      </c>
      <c r="J29" s="133">
        <v>0.79970972423802611</v>
      </c>
      <c r="K29" s="133">
        <v>0.1625544267053701</v>
      </c>
      <c r="L29" s="133">
        <v>3.7735849056603772E-2</v>
      </c>
      <c r="M29" s="133">
        <v>0</v>
      </c>
      <c r="N29" s="133">
        <v>2.3222060957910014E-2</v>
      </c>
      <c r="O29" s="133">
        <v>0.22931785195936139</v>
      </c>
      <c r="P29" s="133">
        <v>0.43976777939042094</v>
      </c>
      <c r="Q29" s="133">
        <v>0.18867924528301885</v>
      </c>
      <c r="R29" s="133">
        <v>0.11901306240928883</v>
      </c>
      <c r="S29" s="133">
        <v>0.45718432510885343</v>
      </c>
      <c r="T29" s="133">
        <v>0.42960812772133528</v>
      </c>
      <c r="U29" s="133">
        <v>0.11320754716981132</v>
      </c>
      <c r="V29" s="133">
        <v>0.83309143686502174</v>
      </c>
      <c r="W29" s="133">
        <v>1.5965166908563134E-2</v>
      </c>
      <c r="X29" s="133">
        <v>1.1611030478955007E-2</v>
      </c>
      <c r="Y29" s="133">
        <v>2.6124818577648767E-2</v>
      </c>
      <c r="Z29" s="133">
        <v>0.11320754716981132</v>
      </c>
      <c r="AA29" s="134">
        <v>0.8867924528301887</v>
      </c>
      <c r="AB29" s="134">
        <v>0.11320754716981132</v>
      </c>
      <c r="AC29" s="140">
        <v>612</v>
      </c>
      <c r="AD29" s="140">
        <v>298</v>
      </c>
      <c r="AE29" s="141">
        <v>0.48692810457516339</v>
      </c>
    </row>
    <row r="30" spans="2:31" x14ac:dyDescent="0.25">
      <c r="B30" s="2">
        <v>27</v>
      </c>
      <c r="C30" s="133">
        <v>0.4116186693147964</v>
      </c>
      <c r="D30" s="133">
        <v>0.40714995034756701</v>
      </c>
      <c r="E30" s="133">
        <v>5.5114200595829194E-2</v>
      </c>
      <c r="F30" s="133">
        <v>3.0287984111221449E-2</v>
      </c>
      <c r="G30" s="133">
        <v>2.0854021847070508E-2</v>
      </c>
      <c r="H30" s="133">
        <v>1.9860973187686196E-3</v>
      </c>
      <c r="I30" s="133">
        <v>7.2989076464746769E-2</v>
      </c>
      <c r="J30" s="133">
        <v>0.71797418073485597</v>
      </c>
      <c r="K30" s="133">
        <v>0.21847070506454816</v>
      </c>
      <c r="L30" s="133">
        <v>4.6176762661370406E-2</v>
      </c>
      <c r="M30" s="133">
        <v>1.7378351539225421E-2</v>
      </c>
      <c r="N30" s="133">
        <v>3.7735849056603772E-2</v>
      </c>
      <c r="O30" s="133">
        <v>0.30139026812313807</v>
      </c>
      <c r="P30" s="133">
        <v>0.36047666335650452</v>
      </c>
      <c r="Q30" s="133">
        <v>5.114200595829195E-2</v>
      </c>
      <c r="R30" s="133">
        <v>0.24925521350546176</v>
      </c>
      <c r="S30" s="133">
        <v>0.50893743793445878</v>
      </c>
      <c r="T30" s="133">
        <v>0.41757696127110228</v>
      </c>
      <c r="U30" s="133">
        <v>7.3485600794438929E-2</v>
      </c>
      <c r="V30" s="133">
        <v>0.733862959285005</v>
      </c>
      <c r="W30" s="133">
        <v>6.9513406156901686E-2</v>
      </c>
      <c r="X30" s="133">
        <v>3.0784508440913606E-2</v>
      </c>
      <c r="Y30" s="133">
        <v>9.2353525322740812E-2</v>
      </c>
      <c r="Z30" s="133">
        <v>7.3485600794438929E-2</v>
      </c>
      <c r="AA30" s="134">
        <v>0.92651439920556111</v>
      </c>
      <c r="AB30" s="134">
        <v>7.2989076464746769E-2</v>
      </c>
      <c r="AC30" s="140">
        <v>1916</v>
      </c>
      <c r="AD30" s="140">
        <v>737</v>
      </c>
      <c r="AE30" s="141">
        <v>0.3846555323590814</v>
      </c>
    </row>
    <row r="31" spans="2:31" x14ac:dyDescent="0.25">
      <c r="B31" s="2">
        <v>28</v>
      </c>
      <c r="C31" s="133">
        <v>0.30804014558288301</v>
      </c>
      <c r="D31" s="133">
        <v>0.42671225322598433</v>
      </c>
      <c r="E31" s="133">
        <v>7.6320723502812396E-2</v>
      </c>
      <c r="F31" s="133">
        <v>5.1064299106650488E-2</v>
      </c>
      <c r="G31" s="133">
        <v>1.7536119995588396E-2</v>
      </c>
      <c r="H31" s="133">
        <v>1.32348075438403E-3</v>
      </c>
      <c r="I31" s="133">
        <v>0.11900297783169736</v>
      </c>
      <c r="J31" s="133">
        <v>0.557957428035734</v>
      </c>
      <c r="K31" s="133">
        <v>0.29237895665600527</v>
      </c>
      <c r="L31" s="133">
        <v>0.10444468953347304</v>
      </c>
      <c r="M31" s="133">
        <v>4.5218925774787692E-2</v>
      </c>
      <c r="N31" s="133">
        <v>2.9888607036506008E-2</v>
      </c>
      <c r="O31" s="133">
        <v>0.25179221352156173</v>
      </c>
      <c r="P31" s="133">
        <v>0.22796955994264917</v>
      </c>
      <c r="Q31" s="133">
        <v>7.8305944634388443E-3</v>
      </c>
      <c r="R31" s="133">
        <v>0.48251902503584426</v>
      </c>
      <c r="S31" s="133">
        <v>0.48119554428146022</v>
      </c>
      <c r="T31" s="133">
        <v>0.39858828719532369</v>
      </c>
      <c r="U31" s="133">
        <v>0.12021616852321605</v>
      </c>
      <c r="V31" s="133">
        <v>0.70276828057791996</v>
      </c>
      <c r="W31" s="133">
        <v>7.7533914194331088E-2</v>
      </c>
      <c r="X31" s="133">
        <v>2.2830043013124517E-2</v>
      </c>
      <c r="Y31" s="133">
        <v>7.654130362854307E-2</v>
      </c>
      <c r="Z31" s="133">
        <v>0.12032645858608139</v>
      </c>
      <c r="AA31" s="134">
        <v>0.87956325135105329</v>
      </c>
      <c r="AB31" s="134">
        <v>0.11900297783169736</v>
      </c>
      <c r="AC31" s="140">
        <v>12221</v>
      </c>
      <c r="AD31" s="140">
        <v>1572</v>
      </c>
      <c r="AE31" s="141">
        <v>0.12863104492267408</v>
      </c>
    </row>
    <row r="32" spans="2:31" x14ac:dyDescent="0.25">
      <c r="B32" s="2">
        <v>29</v>
      </c>
      <c r="C32" s="133">
        <v>0.38215102974828374</v>
      </c>
      <c r="D32" s="133">
        <v>0.33638443935926776</v>
      </c>
      <c r="E32" s="133">
        <v>4.8817696414950422E-2</v>
      </c>
      <c r="F32" s="133">
        <v>4.6529366895499621E-2</v>
      </c>
      <c r="G32" s="133">
        <v>2.7459954233409609E-2</v>
      </c>
      <c r="H32" s="133">
        <v>9.1533180778032037E-3</v>
      </c>
      <c r="I32" s="133">
        <v>0.14950419527078565</v>
      </c>
      <c r="J32" s="133">
        <v>0.71167048054919912</v>
      </c>
      <c r="K32" s="133">
        <v>0.22425629290617849</v>
      </c>
      <c r="L32" s="133">
        <v>4.8817696414950422E-2</v>
      </c>
      <c r="M32" s="133">
        <v>1.5255530129672006E-2</v>
      </c>
      <c r="N32" s="133">
        <v>1.0678871090770403E-2</v>
      </c>
      <c r="O32" s="133">
        <v>0.17467581998474446</v>
      </c>
      <c r="P32" s="133">
        <v>0.26239511823035855</v>
      </c>
      <c r="Q32" s="133">
        <v>0.26697177726926008</v>
      </c>
      <c r="R32" s="133">
        <v>0.28527841342486654</v>
      </c>
      <c r="S32" s="133">
        <v>0.44927536231884058</v>
      </c>
      <c r="T32" s="133">
        <v>0.40045766590389015</v>
      </c>
      <c r="U32" s="133">
        <v>0.15026697177726925</v>
      </c>
      <c r="V32" s="133">
        <v>0.75209763539282992</v>
      </c>
      <c r="W32" s="133">
        <v>2.5171624713958809E-2</v>
      </c>
      <c r="X32" s="133">
        <v>4.5766590389016018E-3</v>
      </c>
      <c r="Y32" s="133">
        <v>6.7887109077040431E-2</v>
      </c>
      <c r="Z32" s="133">
        <v>0.15026697177726925</v>
      </c>
      <c r="AA32" s="134">
        <v>0.84820747520976358</v>
      </c>
      <c r="AB32" s="134">
        <v>0.14950419527078565</v>
      </c>
      <c r="AC32" s="140">
        <v>1127</v>
      </c>
      <c r="AD32" s="140">
        <v>363</v>
      </c>
      <c r="AE32" s="141">
        <v>0.32209405501330968</v>
      </c>
    </row>
    <row r="33" spans="2:31" x14ac:dyDescent="0.25">
      <c r="B33" s="2">
        <v>30</v>
      </c>
      <c r="C33" s="133">
        <v>0.3500931098696462</v>
      </c>
      <c r="D33" s="133">
        <v>0.48603351955307261</v>
      </c>
      <c r="E33" s="133">
        <v>4.4692737430167599E-2</v>
      </c>
      <c r="F33" s="133">
        <v>2.6070763500931099E-2</v>
      </c>
      <c r="G33" s="133">
        <v>1.6759776536312849E-2</v>
      </c>
      <c r="H33" s="133">
        <v>3.7243947858472998E-3</v>
      </c>
      <c r="I33" s="133">
        <v>7.2625698324022353E-2</v>
      </c>
      <c r="J33" s="133">
        <v>0.702048417132216</v>
      </c>
      <c r="K33" s="133">
        <v>0.24022346368715083</v>
      </c>
      <c r="L33" s="133">
        <v>5.4003724394785846E-2</v>
      </c>
      <c r="M33" s="133">
        <v>3.7243947858472998E-3</v>
      </c>
      <c r="N33" s="133">
        <v>2.9795158286778398E-2</v>
      </c>
      <c r="O33" s="133">
        <v>0.13221601489757914</v>
      </c>
      <c r="P33" s="133">
        <v>0.49348230912476726</v>
      </c>
      <c r="Q33" s="133">
        <v>5.9590316573556797E-2</v>
      </c>
      <c r="R33" s="133">
        <v>0.28491620111731841</v>
      </c>
      <c r="S33" s="133">
        <v>0.54562383612662946</v>
      </c>
      <c r="T33" s="133">
        <v>0.37802607076350092</v>
      </c>
      <c r="U33" s="133">
        <v>7.6350093109869649E-2</v>
      </c>
      <c r="V33" s="133">
        <v>0.77467411545623832</v>
      </c>
      <c r="W33" s="133">
        <v>4.0968342644320296E-2</v>
      </c>
      <c r="X33" s="133">
        <v>3.3519553072625698E-2</v>
      </c>
      <c r="Y33" s="133">
        <v>7.4487895716946001E-2</v>
      </c>
      <c r="Z33" s="133">
        <v>7.6350093109869649E-2</v>
      </c>
      <c r="AA33" s="134">
        <v>0.92364990689013038</v>
      </c>
      <c r="AB33" s="134">
        <v>7.2625698324022353E-2</v>
      </c>
      <c r="AC33" s="140">
        <v>496</v>
      </c>
      <c r="AD33" s="140">
        <v>290</v>
      </c>
      <c r="AE33" s="141">
        <v>0.58467741935483875</v>
      </c>
    </row>
    <row r="34" spans="2:31" x14ac:dyDescent="0.25">
      <c r="B34" s="2">
        <v>31</v>
      </c>
      <c r="C34" s="133">
        <v>0.29015544041450775</v>
      </c>
      <c r="D34" s="133">
        <v>0.38341968911917096</v>
      </c>
      <c r="E34" s="133">
        <v>8.2901554404145081E-2</v>
      </c>
      <c r="F34" s="133">
        <v>1.5544041450777202E-2</v>
      </c>
      <c r="G34" s="133">
        <v>1.5544041450777202E-2</v>
      </c>
      <c r="H34" s="133">
        <v>5.1813471502590676E-3</v>
      </c>
      <c r="I34" s="133">
        <v>0.20725388601036268</v>
      </c>
      <c r="J34" s="133">
        <v>0.81347150259067358</v>
      </c>
      <c r="K34" s="133">
        <v>0.15025906735751296</v>
      </c>
      <c r="L34" s="133">
        <v>3.1088082901554404E-2</v>
      </c>
      <c r="M34" s="133">
        <v>5.1813471502590676E-3</v>
      </c>
      <c r="N34" s="133">
        <v>2.072538860103627E-2</v>
      </c>
      <c r="O34" s="133">
        <v>0.21243523316062177</v>
      </c>
      <c r="P34" s="133">
        <v>0.35751295336787564</v>
      </c>
      <c r="Q34" s="133">
        <v>4.6632124352331605E-2</v>
      </c>
      <c r="R34" s="133">
        <v>0.36269430051813473</v>
      </c>
      <c r="S34" s="133">
        <v>0.44559585492227977</v>
      </c>
      <c r="T34" s="133">
        <v>0.34196891191709844</v>
      </c>
      <c r="U34" s="133">
        <v>0.21243523316062177</v>
      </c>
      <c r="V34" s="133">
        <v>0.68393782383419688</v>
      </c>
      <c r="W34" s="133">
        <v>5.181347150259067E-2</v>
      </c>
      <c r="X34" s="133">
        <v>2.5906735751295335E-2</v>
      </c>
      <c r="Y34" s="133">
        <v>2.5906735751295335E-2</v>
      </c>
      <c r="Z34" s="133">
        <v>0.21243523316062177</v>
      </c>
      <c r="AA34" s="134">
        <v>0.78756476683937826</v>
      </c>
      <c r="AB34" s="134">
        <v>0.20725388601036268</v>
      </c>
      <c r="AC34" s="140">
        <v>159</v>
      </c>
      <c r="AD34" s="140">
        <v>54</v>
      </c>
      <c r="AE34" s="141">
        <v>0.33962264150943394</v>
      </c>
    </row>
    <row r="35" spans="2:31" x14ac:dyDescent="0.25">
      <c r="B35" s="2">
        <v>32</v>
      </c>
      <c r="C35" s="133">
        <v>0.14052287581699346</v>
      </c>
      <c r="D35" s="133">
        <v>0.61111111111111116</v>
      </c>
      <c r="E35" s="133">
        <v>6.8627450980392163E-2</v>
      </c>
      <c r="F35" s="133">
        <v>5.8823529411764705E-2</v>
      </c>
      <c r="G35" s="133">
        <v>9.8039215686274508E-3</v>
      </c>
      <c r="H35" s="133">
        <v>6.5359477124183009E-3</v>
      </c>
      <c r="I35" s="133">
        <v>0.10457516339869281</v>
      </c>
      <c r="J35" s="133">
        <v>0.42483660130718953</v>
      </c>
      <c r="K35" s="133">
        <v>0.46078431372549017</v>
      </c>
      <c r="L35" s="133">
        <v>9.8039215686274508E-2</v>
      </c>
      <c r="M35" s="133">
        <v>1.6339869281045753E-2</v>
      </c>
      <c r="N35" s="133">
        <v>1.3071895424836602E-2</v>
      </c>
      <c r="O35" s="133">
        <v>0.24183006535947713</v>
      </c>
      <c r="P35" s="133">
        <v>0.49999999999999994</v>
      </c>
      <c r="Q35" s="133">
        <v>5.8823529411764705E-2</v>
      </c>
      <c r="R35" s="133">
        <v>0.18627450980392157</v>
      </c>
      <c r="S35" s="133">
        <v>0.50980392156862742</v>
      </c>
      <c r="T35" s="133">
        <v>0.38235294117647056</v>
      </c>
      <c r="U35" s="133">
        <v>0.10784313725490197</v>
      </c>
      <c r="V35" s="133">
        <v>0.72875816993464049</v>
      </c>
      <c r="W35" s="133">
        <v>5.2287581699346407E-2</v>
      </c>
      <c r="X35" s="133">
        <v>3.2679738562091505E-2</v>
      </c>
      <c r="Y35" s="133">
        <v>7.8431372549019607E-2</v>
      </c>
      <c r="Z35" s="133">
        <v>0.10784313725490197</v>
      </c>
      <c r="AA35" s="134">
        <v>0.89215686274509809</v>
      </c>
      <c r="AB35" s="134">
        <v>0.10457516339869281</v>
      </c>
      <c r="AC35" s="140">
        <v>277</v>
      </c>
      <c r="AD35" s="140">
        <v>141</v>
      </c>
      <c r="AE35" s="141">
        <v>0.50902527075812276</v>
      </c>
    </row>
    <row r="36" spans="2:31" x14ac:dyDescent="0.25">
      <c r="B36" s="2">
        <v>33</v>
      </c>
      <c r="C36" s="133">
        <v>0.44955752212389383</v>
      </c>
      <c r="D36" s="133">
        <v>0.40707964601769914</v>
      </c>
      <c r="E36" s="133">
        <v>4.4247787610619468E-2</v>
      </c>
      <c r="F36" s="133">
        <v>2.1238938053097345E-2</v>
      </c>
      <c r="G36" s="133">
        <v>8.8495575221238937E-3</v>
      </c>
      <c r="H36" s="133">
        <v>1.7699115044247787E-3</v>
      </c>
      <c r="I36" s="133">
        <v>6.7256637168141592E-2</v>
      </c>
      <c r="J36" s="133">
        <v>0.72035398230088499</v>
      </c>
      <c r="K36" s="133">
        <v>0.22123893805309736</v>
      </c>
      <c r="L36" s="133">
        <v>4.6017699115044247E-2</v>
      </c>
      <c r="M36" s="133">
        <v>1.2389380530973451E-2</v>
      </c>
      <c r="N36" s="133">
        <v>1.2389380530973451E-2</v>
      </c>
      <c r="O36" s="133">
        <v>0.16814159292035397</v>
      </c>
      <c r="P36" s="133">
        <v>0.55044247787610623</v>
      </c>
      <c r="Q36" s="133">
        <v>5.8407079646017698E-2</v>
      </c>
      <c r="R36" s="133">
        <v>0.21061946902654868</v>
      </c>
      <c r="S36" s="133">
        <v>0.50619469026548669</v>
      </c>
      <c r="T36" s="133">
        <v>0.42654867256637169</v>
      </c>
      <c r="U36" s="133">
        <v>6.7256637168141592E-2</v>
      </c>
      <c r="V36" s="133">
        <v>0.81061946902654869</v>
      </c>
      <c r="W36" s="133">
        <v>4.9557522123893805E-2</v>
      </c>
      <c r="X36" s="133">
        <v>3.0088495575221239E-2</v>
      </c>
      <c r="Y36" s="133">
        <v>4.247787610619469E-2</v>
      </c>
      <c r="Z36" s="133">
        <v>6.7256637168141592E-2</v>
      </c>
      <c r="AA36" s="134">
        <v>0.93274336283185844</v>
      </c>
      <c r="AB36" s="134">
        <v>6.7256637168141592E-2</v>
      </c>
      <c r="AC36" s="140">
        <v>515</v>
      </c>
      <c r="AD36" s="140">
        <v>268</v>
      </c>
      <c r="AE36" s="141">
        <v>0.52038834951456314</v>
      </c>
    </row>
    <row r="37" spans="2:31" x14ac:dyDescent="0.25">
      <c r="B37" s="2">
        <v>34</v>
      </c>
      <c r="C37" s="133">
        <v>0.40923877683799609</v>
      </c>
      <c r="D37" s="133">
        <v>0.3936239427456083</v>
      </c>
      <c r="E37" s="133">
        <v>5.595315549772284E-2</v>
      </c>
      <c r="F37" s="133">
        <v>4.1639557579700719E-2</v>
      </c>
      <c r="G37" s="133">
        <v>1.6916070266753416E-2</v>
      </c>
      <c r="H37" s="133">
        <v>2.6024723487312949E-3</v>
      </c>
      <c r="I37" s="133">
        <v>8.0026024723487313E-2</v>
      </c>
      <c r="J37" s="133">
        <v>0.71112556929082626</v>
      </c>
      <c r="K37" s="133">
        <v>0.2036434612882238</v>
      </c>
      <c r="L37" s="133">
        <v>5.9856864020819779E-2</v>
      </c>
      <c r="M37" s="133">
        <v>2.5374105400130124E-2</v>
      </c>
      <c r="N37" s="133">
        <v>9.7592713077423558E-3</v>
      </c>
      <c r="O37" s="133">
        <v>0.26415094339622641</v>
      </c>
      <c r="P37" s="133">
        <v>0.43135979180221207</v>
      </c>
      <c r="Q37" s="133">
        <v>2.7325959661678598E-2</v>
      </c>
      <c r="R37" s="133">
        <v>0.26740403383214051</v>
      </c>
      <c r="S37" s="133">
        <v>0.52504879635653867</v>
      </c>
      <c r="T37" s="133">
        <v>0.39297332465842549</v>
      </c>
      <c r="U37" s="133">
        <v>8.1977878985035779E-2</v>
      </c>
      <c r="V37" s="133">
        <v>0.74300585556278465</v>
      </c>
      <c r="W37" s="133">
        <v>5.2049446974625893E-2</v>
      </c>
      <c r="X37" s="133">
        <v>4.8145738451528954E-2</v>
      </c>
      <c r="Y37" s="133">
        <v>7.4821080026024722E-2</v>
      </c>
      <c r="Z37" s="133">
        <v>8.1977878985035779E-2</v>
      </c>
      <c r="AA37" s="134">
        <v>0.91802212101496417</v>
      </c>
      <c r="AB37" s="134">
        <v>8.0026024723487313E-2</v>
      </c>
      <c r="AC37" s="140">
        <v>1395</v>
      </c>
      <c r="AD37" s="140">
        <v>519</v>
      </c>
      <c r="AE37" s="141">
        <v>0.3720430107526882</v>
      </c>
    </row>
    <row r="38" spans="2:31" x14ac:dyDescent="0.25">
      <c r="B38" s="2">
        <v>35</v>
      </c>
      <c r="C38" s="133">
        <v>0.3009153318077803</v>
      </c>
      <c r="D38" s="133">
        <v>0.40160183066361554</v>
      </c>
      <c r="E38" s="133">
        <v>5.9496567505720827E-2</v>
      </c>
      <c r="F38" s="133">
        <v>3.5469107551487411E-2</v>
      </c>
      <c r="G38" s="133">
        <v>1.7162471395881007E-2</v>
      </c>
      <c r="H38" s="133">
        <v>1.1441647597254005E-3</v>
      </c>
      <c r="I38" s="133">
        <v>0.18421052631578946</v>
      </c>
      <c r="J38" s="133">
        <v>0.68535469107551483</v>
      </c>
      <c r="K38" s="133">
        <v>0.21281464530892449</v>
      </c>
      <c r="L38" s="133">
        <v>7.3226544622425629E-2</v>
      </c>
      <c r="M38" s="133">
        <v>2.8604118993135013E-2</v>
      </c>
      <c r="N38" s="133">
        <v>2.0594965675057208E-2</v>
      </c>
      <c r="O38" s="133">
        <v>0.18421052631578946</v>
      </c>
      <c r="P38" s="133">
        <v>0.54004576659038894</v>
      </c>
      <c r="Q38" s="133">
        <v>1.0297482837528604E-2</v>
      </c>
      <c r="R38" s="133">
        <v>0.24485125858123569</v>
      </c>
      <c r="S38" s="133">
        <v>0.45766590389016021</v>
      </c>
      <c r="T38" s="133">
        <v>0.35812356979405036</v>
      </c>
      <c r="U38" s="133">
        <v>0.18421052631578946</v>
      </c>
      <c r="V38" s="133">
        <v>0.74942791762013727</v>
      </c>
      <c r="W38" s="133">
        <v>1.1441647597254004E-2</v>
      </c>
      <c r="X38" s="133">
        <v>1.4874141876430207E-2</v>
      </c>
      <c r="Y38" s="133">
        <v>4.0045766590389019E-2</v>
      </c>
      <c r="Z38" s="133">
        <v>0.18421052631578946</v>
      </c>
      <c r="AA38" s="134">
        <v>0.81578947368421051</v>
      </c>
      <c r="AB38" s="134">
        <v>0.18421052631578946</v>
      </c>
      <c r="AC38" s="140">
        <v>704</v>
      </c>
      <c r="AD38" s="140">
        <v>345</v>
      </c>
      <c r="AE38" s="141">
        <v>0.49005681818181818</v>
      </c>
    </row>
    <row r="39" spans="2:31" x14ac:dyDescent="0.25">
      <c r="B39" s="2">
        <v>36</v>
      </c>
      <c r="C39" s="133">
        <v>0.28875598086124404</v>
      </c>
      <c r="D39" s="133">
        <v>0.32464114832535884</v>
      </c>
      <c r="E39" s="133">
        <v>0.10311004784688996</v>
      </c>
      <c r="F39" s="133">
        <v>7.3684210526315783E-2</v>
      </c>
      <c r="G39" s="133">
        <v>5.3110047846889955E-2</v>
      </c>
      <c r="H39" s="133">
        <v>9.5693779904306223E-4</v>
      </c>
      <c r="I39" s="133">
        <v>0.15574162679425838</v>
      </c>
      <c r="J39" s="133">
        <v>0.60095693779904302</v>
      </c>
      <c r="K39" s="133">
        <v>0.16818181818181818</v>
      </c>
      <c r="L39" s="133">
        <v>0.15813397129186602</v>
      </c>
      <c r="M39" s="133">
        <v>7.2727272727272724E-2</v>
      </c>
      <c r="N39" s="133">
        <v>3.5885167464114832E-2</v>
      </c>
      <c r="O39" s="133">
        <v>0.18708133971291865</v>
      </c>
      <c r="P39" s="133">
        <v>0.30023923444976075</v>
      </c>
      <c r="Q39" s="133">
        <v>3.7559808612440189E-2</v>
      </c>
      <c r="R39" s="133">
        <v>0.43923444976076553</v>
      </c>
      <c r="S39" s="133">
        <v>0.42703349282296649</v>
      </c>
      <c r="T39" s="133">
        <v>0.41626794258373206</v>
      </c>
      <c r="U39" s="133">
        <v>0.15669856459330145</v>
      </c>
      <c r="V39" s="133">
        <v>0.70502392344497611</v>
      </c>
      <c r="W39" s="133">
        <v>4.3062200956937802E-2</v>
      </c>
      <c r="X39" s="133">
        <v>1.4832535885167464E-2</v>
      </c>
      <c r="Y39" s="133">
        <v>8.0382775119617222E-2</v>
      </c>
      <c r="Z39" s="133">
        <v>0.15669856459330145</v>
      </c>
      <c r="AA39" s="134">
        <v>0.84306220095693785</v>
      </c>
      <c r="AB39" s="134">
        <v>0.15574162679425838</v>
      </c>
      <c r="AC39" s="140">
        <v>3511</v>
      </c>
      <c r="AD39" s="140">
        <v>1714</v>
      </c>
      <c r="AE39" s="141">
        <v>0.48818000569638281</v>
      </c>
    </row>
    <row r="40" spans="2:31" x14ac:dyDescent="0.25">
      <c r="B40" s="2">
        <v>37</v>
      </c>
      <c r="C40" s="133">
        <v>0.29563492063492064</v>
      </c>
      <c r="D40" s="133">
        <v>0.44841269841269843</v>
      </c>
      <c r="E40" s="133">
        <v>0.10912698412698413</v>
      </c>
      <c r="F40" s="133">
        <v>4.5634920634920632E-2</v>
      </c>
      <c r="G40" s="133">
        <v>2.3809523809523808E-2</v>
      </c>
      <c r="H40" s="133">
        <v>3.968253968253968E-3</v>
      </c>
      <c r="I40" s="133">
        <v>7.3412698412698416E-2</v>
      </c>
      <c r="J40" s="133">
        <v>0.5714285714285714</v>
      </c>
      <c r="K40" s="133">
        <v>0.29365079365079366</v>
      </c>
      <c r="L40" s="133">
        <v>9.5238095238095233E-2</v>
      </c>
      <c r="M40" s="133">
        <v>3.968253968253968E-2</v>
      </c>
      <c r="N40" s="133">
        <v>4.7619047619047616E-2</v>
      </c>
      <c r="O40" s="133">
        <v>0.23809523809523808</v>
      </c>
      <c r="P40" s="133">
        <v>0.48015873015873017</v>
      </c>
      <c r="Q40" s="133">
        <v>2.976190476190476E-2</v>
      </c>
      <c r="R40" s="133">
        <v>0.20436507936507936</v>
      </c>
      <c r="S40" s="133">
        <v>0.52976190476190477</v>
      </c>
      <c r="T40" s="133">
        <v>0.39880952380952384</v>
      </c>
      <c r="U40" s="133">
        <v>7.1428571428571425E-2</v>
      </c>
      <c r="V40" s="133">
        <v>0.78968253968253965</v>
      </c>
      <c r="W40" s="133">
        <v>2.976190476190476E-2</v>
      </c>
      <c r="X40" s="133">
        <v>9.9206349206349201E-3</v>
      </c>
      <c r="Y40" s="133">
        <v>9.7222222222222224E-2</v>
      </c>
      <c r="Z40" s="133">
        <v>7.3412698412698416E-2</v>
      </c>
      <c r="AA40" s="134">
        <v>0.92460317460317465</v>
      </c>
      <c r="AB40" s="134">
        <v>7.3412698412698416E-2</v>
      </c>
      <c r="AC40" s="140">
        <v>468</v>
      </c>
      <c r="AD40" s="140">
        <v>191</v>
      </c>
      <c r="AE40" s="141">
        <v>0.40811965811965811</v>
      </c>
    </row>
    <row r="41" spans="2:31" x14ac:dyDescent="0.25">
      <c r="B41" s="2">
        <v>38</v>
      </c>
      <c r="C41" s="133">
        <v>0.29467455621301775</v>
      </c>
      <c r="D41" s="133">
        <v>0.35976331360946745</v>
      </c>
      <c r="E41" s="133">
        <v>5.6804733727810648E-2</v>
      </c>
      <c r="F41" s="133">
        <v>4.9704142011834318E-2</v>
      </c>
      <c r="G41" s="133">
        <v>1.6568047337278107E-2</v>
      </c>
      <c r="H41" s="133">
        <v>2.3668639053254438E-3</v>
      </c>
      <c r="I41" s="133">
        <v>0.22011834319526627</v>
      </c>
      <c r="J41" s="133">
        <v>0.76331360946745563</v>
      </c>
      <c r="K41" s="133">
        <v>0.17159763313609466</v>
      </c>
      <c r="L41" s="133">
        <v>4.2603550295857988E-2</v>
      </c>
      <c r="M41" s="133">
        <v>2.2485207100591716E-2</v>
      </c>
      <c r="N41" s="133">
        <v>3.7869822485207101E-2</v>
      </c>
      <c r="O41" s="133">
        <v>0.22248520710059172</v>
      </c>
      <c r="P41" s="133">
        <v>0.25917159763313613</v>
      </c>
      <c r="Q41" s="133">
        <v>7.1005917159763315E-2</v>
      </c>
      <c r="R41" s="133">
        <v>0.40946745562130177</v>
      </c>
      <c r="S41" s="133">
        <v>0.44615384615384618</v>
      </c>
      <c r="T41" s="133">
        <v>0.33372781065088758</v>
      </c>
      <c r="U41" s="133">
        <v>0.22011834319526627</v>
      </c>
      <c r="V41" s="133">
        <v>0.68757396449704145</v>
      </c>
      <c r="W41" s="133">
        <v>2.7218934911242602E-2</v>
      </c>
      <c r="X41" s="133">
        <v>1.6568047337278107E-2</v>
      </c>
      <c r="Y41" s="133">
        <v>4.85207100591716E-2</v>
      </c>
      <c r="Z41" s="133">
        <v>0.22011834319526627</v>
      </c>
      <c r="AA41" s="134">
        <v>0.77988165680473376</v>
      </c>
      <c r="AB41" s="134">
        <v>0.22011834319526627</v>
      </c>
      <c r="AC41" s="140">
        <v>661</v>
      </c>
      <c r="AD41" s="140">
        <v>461</v>
      </c>
      <c r="AE41" s="141">
        <v>0.69742813918305602</v>
      </c>
    </row>
    <row r="42" spans="2:31" x14ac:dyDescent="0.25">
      <c r="B42" s="2">
        <v>39</v>
      </c>
      <c r="C42" s="133">
        <v>0.4110441376628427</v>
      </c>
      <c r="D42" s="133">
        <v>0.39490569706397044</v>
      </c>
      <c r="E42" s="133">
        <v>5.0554151273575737E-2</v>
      </c>
      <c r="F42" s="133">
        <v>3.0915807894225159E-2</v>
      </c>
      <c r="G42" s="133">
        <v>1.4194050165273187E-2</v>
      </c>
      <c r="H42" s="133">
        <v>1.9443904335990666E-3</v>
      </c>
      <c r="I42" s="133">
        <v>9.6441765506513705E-2</v>
      </c>
      <c r="J42" s="133">
        <v>0.69823060470542486</v>
      </c>
      <c r="K42" s="133">
        <v>0.2185494847365351</v>
      </c>
      <c r="L42" s="133">
        <v>5.7748395877892281E-2</v>
      </c>
      <c r="M42" s="133">
        <v>2.5471514680147772E-2</v>
      </c>
      <c r="N42" s="133">
        <v>1.4582928251993003E-2</v>
      </c>
      <c r="O42" s="133">
        <v>0.37779506124829865</v>
      </c>
      <c r="P42" s="133">
        <v>0.32335212910752476</v>
      </c>
      <c r="Q42" s="133">
        <v>2.3138246159828894E-2</v>
      </c>
      <c r="R42" s="133">
        <v>0.26113163523235466</v>
      </c>
      <c r="S42" s="133">
        <v>0.46801477736729535</v>
      </c>
      <c r="T42" s="133">
        <v>0.4347657009527513</v>
      </c>
      <c r="U42" s="133">
        <v>9.7219521679953333E-2</v>
      </c>
      <c r="V42" s="133">
        <v>0.7639510013610733</v>
      </c>
      <c r="W42" s="133">
        <v>5.0943029360295544E-2</v>
      </c>
      <c r="X42" s="133">
        <v>1.7693952945751507E-2</v>
      </c>
      <c r="Y42" s="133">
        <v>7.0192494652926304E-2</v>
      </c>
      <c r="Z42" s="133">
        <v>9.7219521679953333E-2</v>
      </c>
      <c r="AA42" s="134">
        <v>0.90278047832004671</v>
      </c>
      <c r="AB42" s="134">
        <v>9.6441765506513705E-2</v>
      </c>
      <c r="AC42" s="140">
        <v>4616</v>
      </c>
      <c r="AD42" s="140">
        <v>1654</v>
      </c>
      <c r="AE42" s="141">
        <v>0.35831889081455803</v>
      </c>
    </row>
    <row r="43" spans="2:31" x14ac:dyDescent="0.25">
      <c r="B43" s="2">
        <v>40</v>
      </c>
      <c r="C43" s="133">
        <v>0.29113924050632911</v>
      </c>
      <c r="D43" s="133">
        <v>0.32489451476793246</v>
      </c>
      <c r="E43" s="133">
        <v>8.0168776371308023E-2</v>
      </c>
      <c r="F43" s="133">
        <v>5.4852320675105488E-2</v>
      </c>
      <c r="G43" s="133">
        <v>3.3755274261603373E-2</v>
      </c>
      <c r="H43" s="133">
        <v>4.2194092827004216E-3</v>
      </c>
      <c r="I43" s="133">
        <v>0.2109704641350211</v>
      </c>
      <c r="J43" s="133">
        <v>0.67932489451476796</v>
      </c>
      <c r="K43" s="133">
        <v>0.1940928270042194</v>
      </c>
      <c r="L43" s="133">
        <v>9.7046413502109699E-2</v>
      </c>
      <c r="M43" s="133">
        <v>2.9535864978902954E-2</v>
      </c>
      <c r="N43" s="133">
        <v>3.7974683544303792E-2</v>
      </c>
      <c r="O43" s="133">
        <v>0.1940928270042194</v>
      </c>
      <c r="P43" s="133">
        <v>0.43881856540084385</v>
      </c>
      <c r="Q43" s="133">
        <v>3.7974683544303792E-2</v>
      </c>
      <c r="R43" s="133">
        <v>0.29113924050632911</v>
      </c>
      <c r="S43" s="133">
        <v>0.41772151898734178</v>
      </c>
      <c r="T43" s="133">
        <v>0.37130801687763715</v>
      </c>
      <c r="U43" s="133">
        <v>0.2109704641350211</v>
      </c>
      <c r="V43" s="133">
        <v>0.66244725738396626</v>
      </c>
      <c r="W43" s="133">
        <v>2.9535864978902954E-2</v>
      </c>
      <c r="X43" s="133">
        <v>8.4388185654008432E-3</v>
      </c>
      <c r="Y43" s="133">
        <v>8.8607594936708861E-2</v>
      </c>
      <c r="Z43" s="133">
        <v>0.2109704641350211</v>
      </c>
      <c r="AA43" s="134">
        <v>0.78902953586497893</v>
      </c>
      <c r="AB43" s="134">
        <v>0.2109704641350211</v>
      </c>
      <c r="AC43" s="140">
        <v>187</v>
      </c>
      <c r="AD43" s="140">
        <v>0</v>
      </c>
      <c r="AE43" s="141">
        <v>0</v>
      </c>
    </row>
    <row r="44" spans="2:31" x14ac:dyDescent="0.25">
      <c r="B44" s="2">
        <v>41</v>
      </c>
      <c r="C44" s="133">
        <v>0.34615384615384615</v>
      </c>
      <c r="D44" s="133">
        <v>0.5</v>
      </c>
      <c r="E44" s="133">
        <v>6.9230769230769235E-2</v>
      </c>
      <c r="F44" s="133">
        <v>2.3076923076923078E-2</v>
      </c>
      <c r="G44" s="133">
        <v>3.0769230769230771E-2</v>
      </c>
      <c r="H44" s="133">
        <v>7.6923076923076927E-3</v>
      </c>
      <c r="I44" s="133">
        <v>2.3076923076923078E-2</v>
      </c>
      <c r="J44" s="133">
        <v>0.75384615384615383</v>
      </c>
      <c r="K44" s="133">
        <v>0.2076923076923077</v>
      </c>
      <c r="L44" s="133">
        <v>2.3076923076923078E-2</v>
      </c>
      <c r="M44" s="133">
        <v>1.5384615384615385E-2</v>
      </c>
      <c r="N44" s="133">
        <v>7.6923076923076927E-3</v>
      </c>
      <c r="O44" s="133">
        <v>0.69230769230769229</v>
      </c>
      <c r="P44" s="133">
        <v>0.23076923076923078</v>
      </c>
      <c r="Q44" s="133">
        <v>2.3076923076923078E-2</v>
      </c>
      <c r="R44" s="133">
        <v>4.6153846153846156E-2</v>
      </c>
      <c r="S44" s="133">
        <v>0.51538461538461533</v>
      </c>
      <c r="T44" s="133">
        <v>0.46153846153846156</v>
      </c>
      <c r="U44" s="133">
        <v>2.3076923076923078E-2</v>
      </c>
      <c r="V44" s="133">
        <v>0.86923076923076925</v>
      </c>
      <c r="W44" s="133">
        <v>3.8461538461538464E-2</v>
      </c>
      <c r="X44" s="133">
        <v>3.0769230769230771E-2</v>
      </c>
      <c r="Y44" s="133">
        <v>3.8461538461538464E-2</v>
      </c>
      <c r="Z44" s="133">
        <v>2.3076923076923078E-2</v>
      </c>
      <c r="AA44" s="134">
        <v>0.97692307692307689</v>
      </c>
      <c r="AB44" s="134">
        <v>2.3076923076923078E-2</v>
      </c>
      <c r="AC44" s="140">
        <v>117</v>
      </c>
      <c r="AD44" s="140">
        <v>53</v>
      </c>
      <c r="AE44" s="141">
        <v>0.45299145299145299</v>
      </c>
    </row>
    <row r="45" spans="2:31" x14ac:dyDescent="0.25">
      <c r="B45" s="2">
        <v>42</v>
      </c>
      <c r="C45" s="133">
        <v>0.432</v>
      </c>
      <c r="D45" s="133">
        <v>0.33200000000000002</v>
      </c>
      <c r="E45" s="133">
        <v>8.7999999999999995E-2</v>
      </c>
      <c r="F45" s="133">
        <v>4.3999999999999997E-2</v>
      </c>
      <c r="G45" s="133">
        <v>2.8000000000000001E-2</v>
      </c>
      <c r="H45" s="133">
        <v>0</v>
      </c>
      <c r="I45" s="133">
        <v>7.5999999999999998E-2</v>
      </c>
      <c r="J45" s="133">
        <v>0.872</v>
      </c>
      <c r="K45" s="133">
        <v>0.08</v>
      </c>
      <c r="L45" s="133">
        <v>0.04</v>
      </c>
      <c r="M45" s="133">
        <v>8.0000000000000002E-3</v>
      </c>
      <c r="N45" s="133">
        <v>8.0000000000000002E-3</v>
      </c>
      <c r="O45" s="133">
        <v>0.312</v>
      </c>
      <c r="P45" s="133">
        <v>0.58800000000000008</v>
      </c>
      <c r="Q45" s="133">
        <v>1.2E-2</v>
      </c>
      <c r="R45" s="133">
        <v>0.08</v>
      </c>
      <c r="S45" s="133">
        <v>0.46400000000000002</v>
      </c>
      <c r="T45" s="133">
        <v>0.46</v>
      </c>
      <c r="U45" s="133">
        <v>7.5999999999999998E-2</v>
      </c>
      <c r="V45" s="133">
        <v>0.876</v>
      </c>
      <c r="W45" s="133">
        <v>2.4E-2</v>
      </c>
      <c r="X45" s="133">
        <v>4.0000000000000001E-3</v>
      </c>
      <c r="Y45" s="133">
        <v>0.02</v>
      </c>
      <c r="Z45" s="133">
        <v>7.5999999999999998E-2</v>
      </c>
      <c r="AA45" s="134">
        <v>0.92400000000000004</v>
      </c>
      <c r="AB45" s="134">
        <v>7.5999999999999998E-2</v>
      </c>
      <c r="AC45" s="140">
        <v>234</v>
      </c>
      <c r="AD45" s="140">
        <v>157</v>
      </c>
      <c r="AE45" s="141">
        <v>0.67094017094017089</v>
      </c>
    </row>
    <row r="46" spans="2:31" x14ac:dyDescent="0.25">
      <c r="B46" s="2">
        <v>43</v>
      </c>
      <c r="C46" s="133">
        <v>0.18947368421052632</v>
      </c>
      <c r="D46" s="133">
        <v>0.48421052631578948</v>
      </c>
      <c r="E46" s="133">
        <v>0.10526315789473684</v>
      </c>
      <c r="F46" s="133">
        <v>5.2631578947368418E-2</v>
      </c>
      <c r="G46" s="133">
        <v>5.2631578947368418E-2</v>
      </c>
      <c r="H46" s="133">
        <v>0</v>
      </c>
      <c r="I46" s="133">
        <v>0.11578947368421053</v>
      </c>
      <c r="J46" s="133">
        <v>0.55789473684210522</v>
      </c>
      <c r="K46" s="133">
        <v>0.31578947368421051</v>
      </c>
      <c r="L46" s="133">
        <v>0.10526315789473684</v>
      </c>
      <c r="M46" s="133">
        <v>2.1052631578947368E-2</v>
      </c>
      <c r="N46" s="133">
        <v>1.0526315789473684E-2</v>
      </c>
      <c r="O46" s="133">
        <v>0.25263157894736843</v>
      </c>
      <c r="P46" s="133">
        <v>0.42105263157894735</v>
      </c>
      <c r="Q46" s="133">
        <v>7.3684210526315796E-2</v>
      </c>
      <c r="R46" s="133">
        <v>0.24210526315789474</v>
      </c>
      <c r="S46" s="133">
        <v>0.49473684210526314</v>
      </c>
      <c r="T46" s="133">
        <v>0.38947368421052631</v>
      </c>
      <c r="U46" s="133">
        <v>0.11578947368421053</v>
      </c>
      <c r="V46" s="133">
        <v>0.82105263157894737</v>
      </c>
      <c r="W46" s="133">
        <v>0</v>
      </c>
      <c r="X46" s="133">
        <v>2.1052631578947368E-2</v>
      </c>
      <c r="Y46" s="133">
        <v>4.2105263157894736E-2</v>
      </c>
      <c r="Z46" s="133">
        <v>0.11578947368421053</v>
      </c>
      <c r="AA46" s="134">
        <v>0.88421052631578945</v>
      </c>
      <c r="AB46" s="134">
        <v>0.11578947368421053</v>
      </c>
      <c r="AC46" s="140">
        <v>83</v>
      </c>
      <c r="AD46" s="140">
        <v>31</v>
      </c>
      <c r="AE46" s="141">
        <v>0.37349397590361444</v>
      </c>
    </row>
    <row r="47" spans="2:31" x14ac:dyDescent="0.25">
      <c r="B47" s="2">
        <v>44</v>
      </c>
      <c r="C47" s="133">
        <v>0.31048387096774194</v>
      </c>
      <c r="D47" s="133">
        <v>0.38306451612903225</v>
      </c>
      <c r="E47" s="133">
        <v>0.14112903225806453</v>
      </c>
      <c r="F47" s="133">
        <v>4.0322580645161289E-2</v>
      </c>
      <c r="G47" s="133">
        <v>1.2096774193548387E-2</v>
      </c>
      <c r="H47" s="133">
        <v>0</v>
      </c>
      <c r="I47" s="133">
        <v>0.11290322580645161</v>
      </c>
      <c r="J47" s="133">
        <v>0.66935483870967738</v>
      </c>
      <c r="K47" s="133">
        <v>0.18145161290322581</v>
      </c>
      <c r="L47" s="133">
        <v>0.12903225806451613</v>
      </c>
      <c r="M47" s="133">
        <v>2.0161290322580645E-2</v>
      </c>
      <c r="N47" s="133">
        <v>2.4193548387096774E-2</v>
      </c>
      <c r="O47" s="133">
        <v>0.12903225806451613</v>
      </c>
      <c r="P47" s="133">
        <v>0.59677419354838712</v>
      </c>
      <c r="Q47" s="133">
        <v>5.6451612903225805E-2</v>
      </c>
      <c r="R47" s="133">
        <v>0.19354838709677419</v>
      </c>
      <c r="S47" s="133">
        <v>0.54032258064516125</v>
      </c>
      <c r="T47" s="133">
        <v>0.34677419354838712</v>
      </c>
      <c r="U47" s="133">
        <v>0.11290322580645161</v>
      </c>
      <c r="V47" s="133">
        <v>0.67338709677419351</v>
      </c>
      <c r="W47" s="133">
        <v>5.2419354838709679E-2</v>
      </c>
      <c r="X47" s="133">
        <v>4.8387096774193547E-2</v>
      </c>
      <c r="Y47" s="133">
        <v>0.11290322580645161</v>
      </c>
      <c r="Z47" s="133">
        <v>0.11290322580645161</v>
      </c>
      <c r="AA47" s="134">
        <v>0.88709677419354838</v>
      </c>
      <c r="AB47" s="134">
        <v>0.11290322580645161</v>
      </c>
      <c r="AC47" s="140">
        <v>230</v>
      </c>
      <c r="AD47" s="140">
        <v>0</v>
      </c>
      <c r="AE47" s="141">
        <v>0</v>
      </c>
    </row>
    <row r="48" spans="2:31" x14ac:dyDescent="0.25">
      <c r="B48" s="2">
        <v>45</v>
      </c>
      <c r="C48" s="133">
        <v>0.28869047619047616</v>
      </c>
      <c r="D48" s="133">
        <v>0.4375</v>
      </c>
      <c r="E48" s="133">
        <v>7.1428571428571425E-2</v>
      </c>
      <c r="F48" s="133">
        <v>7.1428571428571425E-2</v>
      </c>
      <c r="G48" s="133">
        <v>2.976190476190476E-2</v>
      </c>
      <c r="H48" s="133">
        <v>1.1904761904761904E-2</v>
      </c>
      <c r="I48" s="133">
        <v>8.9285714285714288E-2</v>
      </c>
      <c r="J48" s="133">
        <v>0.5982142857142857</v>
      </c>
      <c r="K48" s="133">
        <v>0.23809523809523808</v>
      </c>
      <c r="L48" s="133">
        <v>0.12202380952380952</v>
      </c>
      <c r="M48" s="133">
        <v>4.1666666666666664E-2</v>
      </c>
      <c r="N48" s="133">
        <v>1.1904761904761904E-2</v>
      </c>
      <c r="O48" s="133">
        <v>0.18452380952380953</v>
      </c>
      <c r="P48" s="133">
        <v>0.5535714285714286</v>
      </c>
      <c r="Q48" s="133">
        <v>2.3809523809523808E-2</v>
      </c>
      <c r="R48" s="133">
        <v>0.22619047619047619</v>
      </c>
      <c r="S48" s="133">
        <v>0.5089285714285714</v>
      </c>
      <c r="T48" s="133">
        <v>0.39880952380952384</v>
      </c>
      <c r="U48" s="133">
        <v>9.2261904761904767E-2</v>
      </c>
      <c r="V48" s="133">
        <v>0.76488095238095233</v>
      </c>
      <c r="W48" s="133">
        <v>4.7619047619047616E-2</v>
      </c>
      <c r="X48" s="133">
        <v>2.6785714285714284E-2</v>
      </c>
      <c r="Y48" s="133">
        <v>6.8452380952380959E-2</v>
      </c>
      <c r="Z48" s="133">
        <v>9.2261904761904767E-2</v>
      </c>
      <c r="AA48" s="134">
        <v>0.90773809523809523</v>
      </c>
      <c r="AB48" s="134">
        <v>8.9285714285714288E-2</v>
      </c>
      <c r="AC48" s="140">
        <v>299</v>
      </c>
      <c r="AD48" s="140">
        <v>176</v>
      </c>
      <c r="AE48" s="141">
        <v>0.58862876254180607</v>
      </c>
    </row>
    <row r="49" spans="2:31" x14ac:dyDescent="0.25">
      <c r="B49" s="2">
        <v>46</v>
      </c>
      <c r="C49" s="133">
        <v>0.38477801268498946</v>
      </c>
      <c r="D49" s="133">
        <v>0.39746300211416491</v>
      </c>
      <c r="E49" s="133">
        <v>7.1881606765327691E-2</v>
      </c>
      <c r="F49" s="133">
        <v>5.9196617336152217E-2</v>
      </c>
      <c r="G49" s="133">
        <v>1.9027484143763214E-2</v>
      </c>
      <c r="H49" s="133">
        <v>0</v>
      </c>
      <c r="I49" s="133">
        <v>6.765327695560254E-2</v>
      </c>
      <c r="J49" s="133">
        <v>0.62579281183932345</v>
      </c>
      <c r="K49" s="133">
        <v>0.27272727272727271</v>
      </c>
      <c r="L49" s="133">
        <v>8.6680761099365747E-2</v>
      </c>
      <c r="M49" s="133">
        <v>1.4799154334038054E-2</v>
      </c>
      <c r="N49" s="133">
        <v>0.17970401691331925</v>
      </c>
      <c r="O49" s="133">
        <v>0.12473572938689217</v>
      </c>
      <c r="P49" s="133">
        <v>0.47568710359408034</v>
      </c>
      <c r="Q49" s="133">
        <v>1.2684989429175475E-2</v>
      </c>
      <c r="R49" s="133">
        <v>0.20718816067653276</v>
      </c>
      <c r="S49" s="133">
        <v>0.52431289640591972</v>
      </c>
      <c r="T49" s="133">
        <v>0.40803382663847781</v>
      </c>
      <c r="U49" s="133">
        <v>6.765327695560254E-2</v>
      </c>
      <c r="V49" s="133">
        <v>0.77378435517970401</v>
      </c>
      <c r="W49" s="133">
        <v>6.5539112050739964E-2</v>
      </c>
      <c r="X49" s="133">
        <v>2.3255813953488372E-2</v>
      </c>
      <c r="Y49" s="133">
        <v>6.9767441860465115E-2</v>
      </c>
      <c r="Z49" s="133">
        <v>6.765327695560254E-2</v>
      </c>
      <c r="AA49" s="134">
        <v>0.93023255813953487</v>
      </c>
      <c r="AB49" s="134">
        <v>6.765327695560254E-2</v>
      </c>
      <c r="AC49" s="140">
        <v>436</v>
      </c>
      <c r="AD49" s="140">
        <v>138</v>
      </c>
      <c r="AE49" s="141">
        <v>0.3165137614678899</v>
      </c>
    </row>
    <row r="50" spans="2:31" x14ac:dyDescent="0.25">
      <c r="B50" s="2">
        <v>47</v>
      </c>
      <c r="C50" s="135">
        <v>0.32258064516129031</v>
      </c>
      <c r="D50" s="133">
        <v>0.61290322580645162</v>
      </c>
      <c r="E50" s="133">
        <v>3.2258064516129031E-2</v>
      </c>
      <c r="F50" s="133">
        <v>3.2258064516129031E-2</v>
      </c>
      <c r="G50" s="133">
        <v>0</v>
      </c>
      <c r="H50" s="135">
        <v>0</v>
      </c>
      <c r="I50" s="135">
        <v>0</v>
      </c>
      <c r="J50" s="135">
        <v>0.70967741935483875</v>
      </c>
      <c r="K50" s="135">
        <v>0.19354838709677419</v>
      </c>
      <c r="L50" s="135">
        <v>9.6774193548387094E-2</v>
      </c>
      <c r="M50" s="135">
        <v>0</v>
      </c>
      <c r="N50" s="135">
        <v>0.16129032258064516</v>
      </c>
      <c r="O50" s="135">
        <v>0.19354838709677419</v>
      </c>
      <c r="P50" s="135">
        <v>0.54838709677419351</v>
      </c>
      <c r="Q50" s="135">
        <v>6.4516129032258063E-2</v>
      </c>
      <c r="R50" s="135">
        <v>3.2258064516129031E-2</v>
      </c>
      <c r="S50" s="135">
        <v>0.64516129032258063</v>
      </c>
      <c r="T50" s="135">
        <v>0.35483870967741937</v>
      </c>
      <c r="U50" s="135">
        <v>0</v>
      </c>
      <c r="V50" s="135">
        <v>0.90322580645161288</v>
      </c>
      <c r="W50" s="135">
        <v>0</v>
      </c>
      <c r="X50" s="135">
        <v>0</v>
      </c>
      <c r="Y50" s="135">
        <v>9.6774193548387094E-2</v>
      </c>
      <c r="Z50" s="135">
        <v>0</v>
      </c>
      <c r="AA50" s="136">
        <v>1</v>
      </c>
      <c r="AB50" s="136">
        <v>0</v>
      </c>
      <c r="AC50" s="140">
        <v>33</v>
      </c>
      <c r="AD50" s="140">
        <v>33</v>
      </c>
      <c r="AE50" s="141">
        <v>1</v>
      </c>
    </row>
    <row r="51" spans="2:31" x14ac:dyDescent="0.25">
      <c r="B51" s="137"/>
      <c r="C51" s="138"/>
      <c r="D51" s="138"/>
      <c r="E51" s="138"/>
      <c r="F51" s="138"/>
      <c r="G51" s="138"/>
      <c r="H51" s="138"/>
      <c r="I51" s="138"/>
      <c r="J51" s="138"/>
      <c r="K51" s="138"/>
      <c r="L51" s="138"/>
      <c r="M51" s="138"/>
      <c r="N51" s="138"/>
      <c r="O51" s="138"/>
      <c r="P51" s="138"/>
      <c r="Q51" s="138"/>
      <c r="R51" s="138"/>
      <c r="S51" s="138"/>
      <c r="T51" s="138"/>
      <c r="U51" s="138"/>
      <c r="V51" s="138"/>
      <c r="W51" s="138"/>
      <c r="X51" s="138"/>
      <c r="Y51" s="138"/>
      <c r="Z51" s="138"/>
      <c r="AA51" s="139"/>
      <c r="AB51" s="139"/>
      <c r="AC51" s="4"/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C274"/>
  <sheetViews>
    <sheetView workbookViewId="0">
      <selection activeCell="E179" sqref="E179"/>
    </sheetView>
  </sheetViews>
  <sheetFormatPr defaultRowHeight="15" x14ac:dyDescent="0.25"/>
  <cols>
    <col min="2" max="3" width="9.140625" style="2"/>
    <col min="4" max="4" width="11.7109375" customWidth="1"/>
    <col min="7" max="7" width="9.140625" style="64"/>
    <col min="22" max="22" width="15.5703125" customWidth="1"/>
    <col min="23" max="23" width="15.140625" customWidth="1"/>
    <col min="24" max="24" width="12.85546875" customWidth="1"/>
    <col min="25" max="25" width="15.140625" customWidth="1"/>
    <col min="26" max="26" width="14" customWidth="1"/>
    <col min="27" max="27" width="15.140625" customWidth="1"/>
  </cols>
  <sheetData>
    <row r="1" spans="1:29" s="2" customFormat="1" x14ac:dyDescent="0.25">
      <c r="D1" s="67">
        <f>IFERROR(SUMIFS(PERSALDATA!$H$2:$H$20871,PERSALDATA!$F$2:$F$20871,WORKING!D$2)/SUM(PERSALDATA!$H$2:$H$20871),"")</f>
        <v>0.70922489956286816</v>
      </c>
      <c r="E1" s="67">
        <f>IFERROR(SUMIFS(PERSALDATA!$H$2:$H$20871,PERSALDATA!$F$2:$F$20871,WORKING!E$2)/SUM(PERSALDATA!$H$2:$H$20871),"")</f>
        <v>5.3914793522211721E-2</v>
      </c>
      <c r="F1" s="67">
        <f>IFERROR(SUMIFS(PERSALDATA!$H$2:$H$20871,PERSALDATA!$F$2:$F$20871,WORKING!F$2)/SUM(PERSALDATA!$H$2:$H$20871),"")</f>
        <v>3.3048400974664417E-2</v>
      </c>
      <c r="G1" s="67">
        <f>IFERROR(SUMIFS(PERSALDATA!$H$2:$H$20871,PERSALDATA!$F$2:$F$20871,WORKING!G$2)/SUM(PERSALDATA!$H$2:$H$20871),"")</f>
        <v>9.7337263691457676E-3</v>
      </c>
      <c r="H1" s="67">
        <f>IFERROR(SUMIFS(PERSALDATA!$H$2:$H$20871,PERSALDATA!$F$2:$F$20871,WORKING!H$2)/SUM(PERSALDATA!$H$2:$H$20871),"")</f>
        <v>2.4240213919887565E-2</v>
      </c>
      <c r="I1" s="67">
        <f>IFERROR(SUMIFS(PERSALDATA!$H$2:$H$20871,PERSALDATA!$F$2:$F$20871,WORKING!I$2)/SUM(PERSALDATA!$H$2:$H$20871),"")</f>
        <v>9.9211248494990342E-2</v>
      </c>
      <c r="J1" s="67">
        <f>IFERROR(SUMIFS(PERSALDATA!$H$2:$H$20871,PERSALDATA!$F$2:$F$20871,WORKING!J$2)/SUM(PERSALDATA!$H$2:$H$20871),"")</f>
        <v>3.7078543142536847E-3</v>
      </c>
      <c r="K1" s="67">
        <f>IFERROR(SUMIFS(PERSALDATA!$H$2:$H$20871,PERSALDATA!$F$2:$F$20871,WORKING!K$2)/SUM(PERSALDATA!$H$2:$H$20871),"")</f>
        <v>1.783203255563592E-4</v>
      </c>
      <c r="L1" s="67">
        <f>IFERROR(SUMIFS(PERSALDATA!$H$2:$H$20871,PERSALDATA!$F$2:$F$20871,WORKING!L$2)/SUM(PERSALDATA!$H$2:$H$20871),"")</f>
        <v>4.683439318606831E-4</v>
      </c>
      <c r="M1" s="67">
        <f>IFERROR(SUMIFS(PERSALDATA!$H$2:$H$20871,PERSALDATA!$F$2:$F$20871,WORKING!M$2)/SUM(PERSALDATA!$H$2:$H$20871),"")</f>
        <v>4.0725710169149464E-2</v>
      </c>
      <c r="N1" s="67">
        <f>IFERROR(SUMIFS(PERSALDATA!$H$2:$H$20871,PERSALDATA!$F$2:$F$20871,WORKING!N$2)/SUM(PERSALDATA!$H$2:$H$20871),"")</f>
        <v>1.8218403218137627E-2</v>
      </c>
      <c r="O1" s="67">
        <f>IFERROR(SUMIFS(PERSALDATA!$H$2:$H$20871,PERSALDATA!$F$2:$F$20871,WORKING!O$2)/SUM(PERSALDATA!$H$2:$H$20871),"")</f>
        <v>1.1628411528718372E-4</v>
      </c>
      <c r="P1" s="67">
        <f>IFERROR(SUMIFS(PERSALDATA!$H$2:$H$20871,PERSALDATA!$F$2:$F$20871,WORKING!P$2)/SUM(PERSALDATA!$H$2:$H$20871),"")</f>
        <v>1.1504855489393568E-3</v>
      </c>
      <c r="Q1" s="67">
        <f>IFERROR(SUMIFS(PERSALDATA!$H$2:$H$20871,PERSALDATA!$F$2:$F$20871,WORKING!Q$2)/SUM(PERSALDATA!$H$2:$H$20871),"")</f>
        <v>1.2562085047619681E-3</v>
      </c>
      <c r="R1" s="67">
        <f>IFERROR(SUMIFS(PERSALDATA!$H$2:$H$20871,PERSALDATA!$F$2:$F$20871,WORKING!R$2)/SUM(PERSALDATA!$H$2:$H$20871),"")</f>
        <v>1.4071302116306608E-4</v>
      </c>
      <c r="S1" s="67">
        <f>IFERROR(SUMIFS(PERSALDATA!$H$2:$H$20871,PERSALDATA!$F$2:$F$20871,WORKING!S$2)/SUM(PERSALDATA!$H$2:$H$20871),"")</f>
        <v>9.0544527121134752E-6</v>
      </c>
      <c r="T1" s="67">
        <f>IFERROR(SUMIFS(PERSALDATA!$H$2:$H$20871,PERSALDATA!$F$2:$F$20871,WORKING!T$2)/SUM(PERSALDATA!$H$2:$H$20871),"")</f>
        <v>4.4397497225622268E-3</v>
      </c>
      <c r="U1" s="67">
        <f>IFERROR(SUMIFS(PERSALDATA!$H$2:$H$20871,PERSALDATA!$F$2:$F$20871,WORKING!U$2)/SUM(PERSALDATA!$H$2:$H$20871),"")</f>
        <v>3.8584888212328311E-6</v>
      </c>
      <c r="V1" s="67">
        <f>IFERROR(SUMIFS(PERSALDATA!$H$2:$H$20871,PERSALDATA!$F$2:$F$20871,WORKING!V$2)/SUM(PERSALDATA!$H$2:$H$20871),"")</f>
        <v>2.117313430288065E-4</v>
      </c>
      <c r="W1" s="63">
        <f>IF($C1&lt;11,($D1*Assumptions!C$6)+($E1*Assumptions!C$7)+($F1*Assumptions!C$8)+($G1*Assumptions!C$9)+($H1*Assumptions!C$10)+($I1*Assumptions!C$11)+($J1*Assumptions!C$12)+($K1*Assumptions!C$13)+($L1*Assumptions!C$14)+($M1*Assumptions!C$15)+($N1*Assumptions!C$16)+($O1*Assumptions!C$17)+($P1*Assumptions!C$18)+($Q1*Assumptions!C$19)+($R1*Assumptions!C$20)+($S1*Assumptions!C$21)+($T1*Assumptions!C$22)+($U1*Assumptions!C$23)+($V1*Assumptions!C$24),IF($C1&lt;13,Assumptions!C$28,Assumptions!C$50))</f>
        <v>7.3827684520804057E-2</v>
      </c>
      <c r="X1" s="63">
        <f>IF($C1&lt;11,($D1*Assumptions!D$6)+($E1*Assumptions!D$7)+($F1*Assumptions!D$8)+($G1*Assumptions!D$9)+($H1*Assumptions!D$10)+($I1*Assumptions!D$11)+($J1*Assumptions!D$12)+($K1*Assumptions!D$13)+($L1*Assumptions!D$14)+($M1*Assumptions!D$15)+($N1*Assumptions!D$16)+($O1*Assumptions!D$17)+($P1*Assumptions!D$18)+($Q1*Assumptions!D$19)+($R1*Assumptions!D$20)+($S1*Assumptions!D$21)+($T1*Assumptions!D$22)+($U1*Assumptions!D$23)+($V1*Assumptions!D$24),IF($C1&lt;13,Assumptions!D$28,Assumptions!D$50))</f>
        <v>7.0033119199051808E-2</v>
      </c>
      <c r="Y1" s="63">
        <f>IF($C1&lt;11,($D1*Assumptions!E$6)+($E1*Assumptions!E$7)+($F1*Assumptions!E$8)+($G1*Assumptions!E$9)+($H1*Assumptions!E$10)+($I1*Assumptions!E$11)+($J1*Assumptions!E$12)+($K1*Assumptions!E$13)+($L1*Assumptions!E$14)+($M1*Assumptions!E$15)+($N1*Assumptions!E$16)+($O1*Assumptions!E$17)+($P1*Assumptions!E$18)+($Q1*Assumptions!E$19)+($R1*Assumptions!E$20)+($S1*Assumptions!E$21)+($T1*Assumptions!E$22)+($U1*Assumptions!E$23)+($V1*Assumptions!E$24),IF($C1&lt;13,Assumptions!E$28,Assumptions!E$50))</f>
        <v>6.9033119199051793E-2</v>
      </c>
      <c r="Z1" s="63">
        <f>IF($C1&lt;11,($D1*Assumptions!F$6)+($E1*Assumptions!F$7)+($F1*Assumptions!F$8)+($G1*Assumptions!F$9)+($H1*Assumptions!F$10)+($I1*Assumptions!F$11)+($J1*Assumptions!F$12)+($K1*Assumptions!F$13)+($L1*Assumptions!F$14)+($M1*Assumptions!F$15)+($N1*Assumptions!F$16)+($O1*Assumptions!F$17)+($P1*Assumptions!F$18)+($Q1*Assumptions!F$19)+($R1*Assumptions!F$20)+($S1*Assumptions!F$21)+($T1*Assumptions!F$22)+($U1*Assumptions!F$23)+($V1*Assumptions!F$24),IF($C1&lt;13,Assumptions!F$28,Assumptions!F$50))</f>
        <v>6.7033119199051777E-2</v>
      </c>
    </row>
    <row r="2" spans="1:29" ht="60" x14ac:dyDescent="0.25">
      <c r="A2" s="1" t="s">
        <v>315</v>
      </c>
      <c r="B2" s="1" t="s">
        <v>317</v>
      </c>
      <c r="C2" s="1" t="s">
        <v>60</v>
      </c>
      <c r="D2" s="1" t="s">
        <v>70</v>
      </c>
      <c r="E2" s="1" t="s">
        <v>73</v>
      </c>
      <c r="F2" s="1" t="s">
        <v>75</v>
      </c>
      <c r="G2" s="71" t="s">
        <v>77</v>
      </c>
      <c r="H2" s="1" t="s">
        <v>68</v>
      </c>
      <c r="I2" s="1" t="s">
        <v>69</v>
      </c>
      <c r="J2" s="1" t="s">
        <v>78</v>
      </c>
      <c r="K2" s="1" t="s">
        <v>67</v>
      </c>
      <c r="L2" s="1" t="s">
        <v>71</v>
      </c>
      <c r="M2" s="1" t="s">
        <v>72</v>
      </c>
      <c r="N2" s="1" t="s">
        <v>74</v>
      </c>
      <c r="O2" s="1" t="s">
        <v>76</v>
      </c>
      <c r="P2" s="1" t="s">
        <v>79</v>
      </c>
      <c r="Q2" s="1" t="s">
        <v>87</v>
      </c>
      <c r="R2" s="1" t="s">
        <v>88</v>
      </c>
      <c r="S2" s="1" t="s">
        <v>93</v>
      </c>
      <c r="T2" s="1" t="s">
        <v>96</v>
      </c>
      <c r="U2" s="1" t="s">
        <v>111</v>
      </c>
      <c r="V2" s="1" t="s">
        <v>158</v>
      </c>
      <c r="W2" s="72" t="s">
        <v>605</v>
      </c>
      <c r="X2" s="72" t="s">
        <v>606</v>
      </c>
      <c r="Y2" s="72" t="s">
        <v>607</v>
      </c>
      <c r="Z2" s="72" t="s">
        <v>608</v>
      </c>
      <c r="AA2" s="72" t="s">
        <v>609</v>
      </c>
      <c r="AB2" s="72" t="s">
        <v>610</v>
      </c>
      <c r="AC2" s="72" t="s">
        <v>611</v>
      </c>
    </row>
    <row r="3" spans="1:29" x14ac:dyDescent="0.25">
      <c r="A3">
        <f>Results!$D$3</f>
        <v>18</v>
      </c>
      <c r="B3" s="2">
        <v>1</v>
      </c>
      <c r="C3" s="2">
        <v>1</v>
      </c>
      <c r="D3" s="62">
        <f>IFERROR(SUMIFS(PERSALDATA!$H$2:$H$20871,PERSALDATA!$A$2:$A$20871,WORKING!$A3,PERSALDATA!$D$2:$D$20871,WORKING!$B3,PERSALDATA!$E$2:$E$20871,WORKING!$C3,PERSALDATA!$F$2:$F$20871,WORKING!D$2)/SUMIFS(PERSALDATA!$H$2:$H$20871,PERSALDATA!$A$2:$A$20871,WORKING!$A3,PERSALDATA!$D$2:$D$20871,WORKING!$B3,PERSALDATA!$E$2:$E$20871,WORKING!$C3),"")</f>
        <v>0.44026394257596668</v>
      </c>
      <c r="E3" s="62">
        <f>IFERROR(SUMIFS(PERSALDATA!$H$2:$H$20871,PERSALDATA!$A$2:$A$20871,WORKING!$A3,PERSALDATA!$D$2:$D$20871,WORKING!$B3,PERSALDATA!$E$2:$E$20871,WORKING!$C3,PERSALDATA!$F$2:$F$20871,WORKING!E$2)/SUMIFS(PERSALDATA!$H$2:$H$20871,PERSALDATA!$A$2:$A$20871,WORKING!$A3,PERSALDATA!$D$2:$D$20871,WORKING!$B3,PERSALDATA!$E$2:$E$20871,WORKING!$C3),"")</f>
        <v>0</v>
      </c>
      <c r="F3" s="62">
        <f>IFERROR(SUMIFS(PERSALDATA!$H$2:$H$20871,PERSALDATA!$A$2:$A$20871,WORKING!$A3,PERSALDATA!$D$2:$D$20871,WORKING!$B3,PERSALDATA!$E$2:$E$20871,WORKING!$C3,PERSALDATA!$F$2:$F$20871,WORKING!F$2)/SUMIFS(PERSALDATA!$H$2:$H$20871,PERSALDATA!$A$2:$A$20871,WORKING!$A3,PERSALDATA!$D$2:$D$20871,WORKING!$B3,PERSALDATA!$E$2:$E$20871,WORKING!$C3),"")</f>
        <v>0</v>
      </c>
      <c r="G3" s="69">
        <f>IFERROR(SUMIFS(PERSALDATA!$H$2:$H$20871,PERSALDATA!$A$2:$A$20871,WORKING!$A3,PERSALDATA!$D$2:$D$20871,WORKING!$B3,PERSALDATA!$E$2:$E$20871,WORKING!$C3,PERSALDATA!$F$2:$F$20871,WORKING!G$2)/SUMIFS(PERSALDATA!$H$2:$H$20871,PERSALDATA!$A$2:$A$20871,WORKING!$A3,PERSALDATA!$D$2:$D$20871,WORKING!$B3,PERSALDATA!$E$2:$E$20871,WORKING!$C3),"")</f>
        <v>3.055125783167727E-4</v>
      </c>
      <c r="H3" s="62">
        <f>IFERROR(SUMIFS(PERSALDATA!$H$2:$H$20871,PERSALDATA!$A$2:$A$20871,WORKING!$A3,PERSALDATA!$D$2:$D$20871,WORKING!$B3,PERSALDATA!$E$2:$E$20871,WORKING!$C3,PERSALDATA!$F$2:$F$20871,WORKING!H$2)/SUMIFS(PERSALDATA!$H$2:$H$20871,PERSALDATA!$A$2:$A$20871,WORKING!$A3,PERSALDATA!$D$2:$D$20871,WORKING!$B3,PERSALDATA!$E$2:$E$20871,WORKING!$C3),"")</f>
        <v>0</v>
      </c>
      <c r="I3" s="62">
        <f>IFERROR(SUMIFS(PERSALDATA!$H$2:$H$20871,PERSALDATA!$A$2:$A$20871,WORKING!$A3,PERSALDATA!$D$2:$D$20871,WORKING!$B3,PERSALDATA!$E$2:$E$20871,WORKING!$C3,PERSALDATA!$F$2:$F$20871,WORKING!I$2)/SUMIFS(PERSALDATA!$H$2:$H$20871,PERSALDATA!$A$2:$A$20871,WORKING!$A3,PERSALDATA!$D$2:$D$20871,WORKING!$B3,PERSALDATA!$E$2:$E$20871,WORKING!$C3),"")</f>
        <v>0</v>
      </c>
      <c r="J3" s="62">
        <f>IFERROR(SUMIFS(PERSALDATA!$H$2:$H$20871,PERSALDATA!$A$2:$A$20871,WORKING!$A3,PERSALDATA!$D$2:$D$20871,WORKING!$B3,PERSALDATA!$E$2:$E$20871,WORKING!$C3,PERSALDATA!$F$2:$F$20871,WORKING!J$2)/SUMIFS(PERSALDATA!$H$2:$H$20871,PERSALDATA!$A$2:$A$20871,WORKING!$A3,PERSALDATA!$D$2:$D$20871,WORKING!$B3,PERSALDATA!$E$2:$E$20871,WORKING!$C3),"")</f>
        <v>0</v>
      </c>
      <c r="K3" s="62">
        <f>IFERROR(SUMIFS(PERSALDATA!$H$2:$H$20871,PERSALDATA!$A$2:$A$20871,WORKING!$A3,PERSALDATA!$D$2:$D$20871,WORKING!$B3,PERSALDATA!$E$2:$E$20871,WORKING!$C3,PERSALDATA!$F$2:$F$20871,WORKING!K$2)/SUMIFS(PERSALDATA!$H$2:$H$20871,PERSALDATA!$A$2:$A$20871,WORKING!$A3,PERSALDATA!$D$2:$D$20871,WORKING!$B3,PERSALDATA!$E$2:$E$20871,WORKING!$C3),"")</f>
        <v>2.5451937475546144E-6</v>
      </c>
      <c r="L3" s="62">
        <f>IFERROR(SUMIFS(PERSALDATA!$H$2:$H$20871,PERSALDATA!$A$2:$A$20871,WORKING!$A3,PERSALDATA!$D$2:$D$20871,WORKING!$B3,PERSALDATA!$E$2:$E$20871,WORKING!$C3,PERSALDATA!$F$2:$F$20871,WORKING!L$2)/SUMIFS(PERSALDATA!$H$2:$H$20871,PERSALDATA!$A$2:$A$20871,WORKING!$A3,PERSALDATA!$D$2:$D$20871,WORKING!$B3,PERSALDATA!$E$2:$E$20871,WORKING!$C3),"")</f>
        <v>6.4078837492860684E-5</v>
      </c>
      <c r="M3" s="62">
        <f>IFERROR(SUMIFS(PERSALDATA!$H$2:$H$20871,PERSALDATA!$A$2:$A$20871,WORKING!$A3,PERSALDATA!$D$2:$D$20871,WORKING!$B3,PERSALDATA!$E$2:$E$20871,WORKING!$C3,PERSALDATA!$F$2:$F$20871,WORKING!M$2)/SUMIFS(PERSALDATA!$H$2:$H$20871,PERSALDATA!$A$2:$A$20871,WORKING!$A3,PERSALDATA!$D$2:$D$20871,WORKING!$B3,PERSALDATA!$E$2:$E$20871,WORKING!$C3),"")</f>
        <v>4.8491263667125819E-4</v>
      </c>
      <c r="N3" s="62">
        <f>IFERROR(SUMIFS(PERSALDATA!$H$2:$H$20871,PERSALDATA!$A$2:$A$20871,WORKING!$A3,PERSALDATA!$D$2:$D$20871,WORKING!$B3,PERSALDATA!$E$2:$E$20871,WORKING!$C3,PERSALDATA!$F$2:$F$20871,WORKING!N$2)/SUMIFS(PERSALDATA!$H$2:$H$20871,PERSALDATA!$A$2:$A$20871,WORKING!$A3,PERSALDATA!$D$2:$D$20871,WORKING!$B3,PERSALDATA!$E$2:$E$20871,WORKING!$C3),"")</f>
        <v>1.5875839937486201E-3</v>
      </c>
      <c r="O3" s="62">
        <f>IFERROR(SUMIFS(PERSALDATA!$H$2:$H$20871,PERSALDATA!$A$2:$A$20871,WORKING!$A3,PERSALDATA!$D$2:$D$20871,WORKING!$B3,PERSALDATA!$E$2:$E$20871,WORKING!$C3,PERSALDATA!$F$2:$F$20871,WORKING!O$2)/SUMIFS(PERSALDATA!$H$2:$H$20871,PERSALDATA!$A$2:$A$20871,WORKING!$A3,PERSALDATA!$D$2:$D$20871,WORKING!$B3,PERSALDATA!$E$2:$E$20871,WORKING!$C3),"")</f>
        <v>0</v>
      </c>
      <c r="P3" s="62">
        <f>IFERROR(SUMIFS(PERSALDATA!$H$2:$H$20871,PERSALDATA!$A$2:$A$20871,WORKING!$A3,PERSALDATA!$D$2:$D$20871,WORKING!$B3,PERSALDATA!$E$2:$E$20871,WORKING!$C3,PERSALDATA!$F$2:$F$20871,WORKING!P$2)/SUMIFS(PERSALDATA!$H$2:$H$20871,PERSALDATA!$A$2:$A$20871,WORKING!$A3,PERSALDATA!$D$2:$D$20871,WORKING!$B3,PERSALDATA!$E$2:$E$20871,WORKING!$C3),"")</f>
        <v>0</v>
      </c>
      <c r="Q3" s="62">
        <f>IFERROR(SUMIFS(PERSALDATA!$H$2:$H$20871,PERSALDATA!$A$2:$A$20871,WORKING!$A3,PERSALDATA!$D$2:$D$20871,WORKING!$B3,PERSALDATA!$E$2:$E$20871,WORKING!$C3,PERSALDATA!$F$2:$F$20871,WORKING!Q$2)/SUMIFS(PERSALDATA!$H$2:$H$20871,PERSALDATA!$A$2:$A$20871,WORKING!$A3,PERSALDATA!$D$2:$D$20871,WORKING!$B3,PERSALDATA!$E$2:$E$20871,WORKING!$C3),"")</f>
        <v>0.32050763832541079</v>
      </c>
      <c r="R3" s="62">
        <f>IFERROR(SUMIFS(PERSALDATA!$H$2:$H$20871,PERSALDATA!$A$2:$A$20871,WORKING!$A3,PERSALDATA!$D$2:$D$20871,WORKING!$B3,PERSALDATA!$E$2:$E$20871,WORKING!$C3,PERSALDATA!$F$2:$F$20871,WORKING!R$2)/SUMIFS(PERSALDATA!$H$2:$H$20871,PERSALDATA!$A$2:$A$20871,WORKING!$A3,PERSALDATA!$D$2:$D$20871,WORKING!$B3,PERSALDATA!$E$2:$E$20871,WORKING!$C3),"")</f>
        <v>0</v>
      </c>
      <c r="S3" s="62">
        <f>IFERROR(SUMIFS(PERSALDATA!$H$2:$H$20871,PERSALDATA!$A$2:$A$20871,WORKING!$A3,PERSALDATA!$D$2:$D$20871,WORKING!$B3,PERSALDATA!$E$2:$E$20871,WORKING!$C3,PERSALDATA!$F$2:$F$20871,WORKING!S$2)/SUMIFS(PERSALDATA!$H$2:$H$20871,PERSALDATA!$A$2:$A$20871,WORKING!$A3,PERSALDATA!$D$2:$D$20871,WORKING!$B3,PERSALDATA!$E$2:$E$20871,WORKING!$C3),"")</f>
        <v>0</v>
      </c>
      <c r="T3" s="62">
        <f>IFERROR(SUMIFS(PERSALDATA!$H$2:$H$20871,PERSALDATA!$A$2:$A$20871,WORKING!$A3,PERSALDATA!$D$2:$D$20871,WORKING!$B3,PERSALDATA!$E$2:$E$20871,WORKING!$C3,PERSALDATA!$F$2:$F$20871,WORKING!T$2)/SUMIFS(PERSALDATA!$H$2:$H$20871,PERSALDATA!$A$2:$A$20871,WORKING!$A3,PERSALDATA!$D$2:$D$20871,WORKING!$B3,PERSALDATA!$E$2:$E$20871,WORKING!$C3),"")</f>
        <v>0.2367562657623502</v>
      </c>
      <c r="U3" s="62">
        <f>IFERROR(SUMIFS(PERSALDATA!$H$2:$H$20871,PERSALDATA!$A$2:$A$20871,WORKING!$A3,PERSALDATA!$D$2:$D$20871,WORKING!$B3,PERSALDATA!$E$2:$E$20871,WORKING!$C3,PERSALDATA!$F$2:$F$20871,WORKING!U$2)/SUMIFS(PERSALDATA!$H$2:$H$20871,PERSALDATA!$A$2:$A$20871,WORKING!$A3,PERSALDATA!$D$2:$D$20871,WORKING!$B3,PERSALDATA!$E$2:$E$20871,WORKING!$C3),"")</f>
        <v>2.7520096295220916E-5</v>
      </c>
      <c r="V3" s="62">
        <f>IFERROR(SUMIFS(PERSALDATA!$H$2:$H$20871,PERSALDATA!$A$2:$A$20871,WORKING!$A3,PERSALDATA!$D$2:$D$20871,WORKING!$B3,PERSALDATA!$E$2:$E$20871,WORKING!$C3,PERSALDATA!$F$2:$F$20871,WORKING!V$2)/SUMIFS(PERSALDATA!$H$2:$H$20871,PERSALDATA!$A$2:$A$20871,WORKING!$A3,PERSALDATA!$D$2:$D$20871,WORKING!$B3,PERSALDATA!$E$2:$E$20871,WORKING!$C3),"")</f>
        <v>0</v>
      </c>
      <c r="W3" s="62">
        <f>IFERROR(IF($C3&lt;11,($D3*Assumptions!C$6)+($E3*Assumptions!C$7)+($F3*Assumptions!C$8)+($G3*Assumptions!C$9)+($H3*Assumptions!C$10)+($I3*Assumptions!C$11)+($J3*Assumptions!C$12)+($K3*Assumptions!C$13)+($L3*Assumptions!C$14)+($M3*Assumptions!C$15)+($N3*Assumptions!C$16)+($O3*Assumptions!C$17)+($P3*Assumptions!C$18)+($Q3*Assumptions!C$19)+($R3*Assumptions!C$20)+($S3*Assumptions!C$21)+($T3*Assumptions!C$22)+($U3*Assumptions!C$23)+($V3*Assumptions!C$24),IF($C3&lt;13,Assumptions!C$28,Assumptions!C$50)),W$1)</f>
        <v>7.5999999999999998E-2</v>
      </c>
      <c r="X3" s="62">
        <f>IFERROR(IF($C3&lt;11,($D3*Assumptions!D$6)+($E3*Assumptions!D$7)+($F3*Assumptions!D$8)+($G3*Assumptions!D$9)+($H3*Assumptions!D$10)+($I3*Assumptions!D$11)+($J3*Assumptions!D$12)+($K3*Assumptions!D$13)+($L3*Assumptions!D$14)+($M3*Assumptions!D$15)+($N3*Assumptions!D$16)+($O3*Assumptions!D$17)+($P3*Assumptions!D$18)+($Q3*Assumptions!D$19)+($R3*Assumptions!D$20)+($S3*Assumptions!D$21)+($T3*Assumptions!D$22)+($U3*Assumptions!D$23)+($V3*Assumptions!D$24),IF($C3&lt;13,Assumptions!D$28,Assumptions!D$50)),X$1)</f>
        <v>7.0000000000000007E-2</v>
      </c>
      <c r="Y3" s="62">
        <f>IFERROR(IF($C3&lt;11,($D3*Assumptions!E$6)+($E3*Assumptions!E$7)+($F3*Assumptions!E$8)+($G3*Assumptions!E$9)+($H3*Assumptions!E$10)+($I3*Assumptions!E$11)+($J3*Assumptions!E$12)+($K3*Assumptions!E$13)+($L3*Assumptions!E$14)+($M3*Assumptions!E$15)+($N3*Assumptions!E$16)+($O3*Assumptions!E$17)+($P3*Assumptions!E$18)+($Q3*Assumptions!E$19)+($R3*Assumptions!E$20)+($S3*Assumptions!E$21)+($T3*Assumptions!E$22)+($U3*Assumptions!E$23)+($V3*Assumptions!E$24),IF($C3&lt;13,Assumptions!E$28,Assumptions!E$50)),Y$1)</f>
        <v>6.9000000000000006E-2</v>
      </c>
      <c r="Z3" s="62">
        <f>IFERROR(IF($C3&lt;11,($D3*Assumptions!F$6)+($E3*Assumptions!F$7)+($F3*Assumptions!F$8)+($G3*Assumptions!F$9)+($H3*Assumptions!F$10)+($I3*Assumptions!F$11)+($J3*Assumptions!F$12)+($K3*Assumptions!F$13)+($L3*Assumptions!F$14)+($M3*Assumptions!F$15)+($N3*Assumptions!F$16)+($O3*Assumptions!F$17)+($P3*Assumptions!F$18)+($Q3*Assumptions!F$19)+($R3*Assumptions!F$20)+($S3*Assumptions!F$21)+($T3*Assumptions!F$22)+($U3*Assumptions!F$23)+($V3*Assumptions!F$24),IF($C3&lt;13,Assumptions!F$28,Assumptions!F$50)),Z$1)</f>
        <v>6.7000000000000004E-2</v>
      </c>
      <c r="AA3" s="62">
        <f>IFERROR(($D3*Assumptions!J$6)+($E3*Assumptions!J$7)+($F3*Assumptions!J$8)+($G3*Assumptions!J$9)+($H3*Assumptions!J$10)+($I3*Assumptions!J$11)+($J3*Assumptions!J$12)+($K3*Assumptions!J$13)+($L3*Assumptions!J$14)+($M3*Assumptions!J$15)+($N3*Assumptions!J$16)+($O3*Assumptions!J$17)+($P3*Assumptions!J$18)+($Q3*Assumptions!J$19)+($R3*Assumptions!J$20)+($S3*Assumptions!J$21)+($T3*Assumptions!J$22)+($U3*Assumptions!J$23)+($V3*Assumptions!J$24),0)</f>
        <v>1.4999549020649356E-2</v>
      </c>
      <c r="AB3">
        <f>SUMIFS(PERSALDATA!$G$2:$G$20871,PERSALDATA!$A$2:$A$20871,WORKING!A3,PERSALDATA!$D$2:$D$20871,WORKING!B3,PERSALDATA!$E$2:$E$20871,WORKING!C3,PERSALDATA!$F$2:$F$20871,"S&amp;W: BASIC SALARY (RES)")</f>
        <v>3</v>
      </c>
      <c r="AC3" s="2">
        <f>SUMIFS(PERSALDATA!$H$2:$H$20871,PERSALDATA!$A$2:$A$20871,WORKING!A3,PERSALDATA!$D$2:$D$20871,WORKING!B3,PERSALDATA!$E$2:$E$20871,WORKING!C3)</f>
        <v>59555387.539999999</v>
      </c>
    </row>
    <row r="4" spans="1:29" x14ac:dyDescent="0.25">
      <c r="A4" s="2">
        <f>Results!$D$3</f>
        <v>18</v>
      </c>
      <c r="B4" s="2">
        <v>1</v>
      </c>
      <c r="C4" s="2">
        <v>2</v>
      </c>
      <c r="D4" s="62">
        <f>IFERROR(SUMIFS(PERSALDATA!$H$2:$H$20871,PERSALDATA!$A$2:$A$20871,WORKING!$A4,PERSALDATA!$D$2:$D$20871,WORKING!$B4,PERSALDATA!$E$2:$E$20871,WORKING!$C4,PERSALDATA!$F$2:$F$20871,WORKING!D$2)/SUMIFS(PERSALDATA!$H$2:$H$20871,PERSALDATA!$A$2:$A$20871,WORKING!$A4,PERSALDATA!$D$2:$D$20871,WORKING!$B4,PERSALDATA!$E$2:$E$20871,WORKING!$C4),"")</f>
        <v>0.74679957029434219</v>
      </c>
      <c r="E4" s="62">
        <f>IFERROR(SUMIFS(PERSALDATA!$H$2:$H$20871,PERSALDATA!$A$2:$A$20871,WORKING!$A4,PERSALDATA!$D$2:$D$20871,WORKING!$B4,PERSALDATA!$E$2:$E$20871,WORKING!$C4,PERSALDATA!$F$2:$F$20871,WORKING!E$2)/SUMIFS(PERSALDATA!$H$2:$H$20871,PERSALDATA!$A$2:$A$20871,WORKING!$A4,PERSALDATA!$D$2:$D$20871,WORKING!$B4,PERSALDATA!$E$2:$E$20871,WORKING!$C4),"")</f>
        <v>4.4697565668489404E-2</v>
      </c>
      <c r="F4" s="62">
        <f>IFERROR(SUMIFS(PERSALDATA!$H$2:$H$20871,PERSALDATA!$A$2:$A$20871,WORKING!$A4,PERSALDATA!$D$2:$D$20871,WORKING!$B4,PERSALDATA!$E$2:$E$20871,WORKING!$C4,PERSALDATA!$F$2:$F$20871,WORKING!F$2)/SUMIFS(PERSALDATA!$H$2:$H$20871,PERSALDATA!$A$2:$A$20871,WORKING!$A4,PERSALDATA!$D$2:$D$20871,WORKING!$B4,PERSALDATA!$E$2:$E$20871,WORKING!$C4),"")</f>
        <v>8.8597751572823388E-2</v>
      </c>
      <c r="G4" s="69">
        <f>IFERROR(SUMIFS(PERSALDATA!$H$2:$H$20871,PERSALDATA!$A$2:$A$20871,WORKING!$A4,PERSALDATA!$D$2:$D$20871,WORKING!$B4,PERSALDATA!$E$2:$E$20871,WORKING!$C4,PERSALDATA!$F$2:$F$20871,WORKING!G$2)/SUMIFS(PERSALDATA!$H$2:$H$20871,PERSALDATA!$A$2:$A$20871,WORKING!$A4,PERSALDATA!$D$2:$D$20871,WORKING!$B4,PERSALDATA!$E$2:$E$20871,WORKING!$C4),"")</f>
        <v>0</v>
      </c>
      <c r="H4" s="62">
        <f>IFERROR(SUMIFS(PERSALDATA!$H$2:$H$20871,PERSALDATA!$A$2:$A$20871,WORKING!$A4,PERSALDATA!$D$2:$D$20871,WORKING!$B4,PERSALDATA!$E$2:$E$20871,WORKING!$C4,PERSALDATA!$F$2:$F$20871,WORKING!H$2)/SUMIFS(PERSALDATA!$H$2:$H$20871,PERSALDATA!$A$2:$A$20871,WORKING!$A4,PERSALDATA!$D$2:$D$20871,WORKING!$B4,PERSALDATA!$E$2:$E$20871,WORKING!$C4),"")</f>
        <v>0</v>
      </c>
      <c r="I4" s="62">
        <f>IFERROR(SUMIFS(PERSALDATA!$H$2:$H$20871,PERSALDATA!$A$2:$A$20871,WORKING!$A4,PERSALDATA!$D$2:$D$20871,WORKING!$B4,PERSALDATA!$E$2:$E$20871,WORKING!$C4,PERSALDATA!$F$2:$F$20871,WORKING!I$2)/SUMIFS(PERSALDATA!$H$2:$H$20871,PERSALDATA!$A$2:$A$20871,WORKING!$A4,PERSALDATA!$D$2:$D$20871,WORKING!$B4,PERSALDATA!$E$2:$E$20871,WORKING!$C4),"")</f>
        <v>6.9469037612501922E-2</v>
      </c>
      <c r="J4" s="62">
        <f>IFERROR(SUMIFS(PERSALDATA!$H$2:$H$20871,PERSALDATA!$A$2:$A$20871,WORKING!$A4,PERSALDATA!$D$2:$D$20871,WORKING!$B4,PERSALDATA!$E$2:$E$20871,WORKING!$C4,PERSALDATA!$F$2:$F$20871,WORKING!J$2)/SUMIFS(PERSALDATA!$H$2:$H$20871,PERSALDATA!$A$2:$A$20871,WORKING!$A4,PERSALDATA!$D$2:$D$20871,WORKING!$B4,PERSALDATA!$E$2:$E$20871,WORKING!$C4),"")</f>
        <v>0</v>
      </c>
      <c r="K4" s="62">
        <f>IFERROR(SUMIFS(PERSALDATA!$H$2:$H$20871,PERSALDATA!$A$2:$A$20871,WORKING!$A4,PERSALDATA!$D$2:$D$20871,WORKING!$B4,PERSALDATA!$E$2:$E$20871,WORKING!$C4,PERSALDATA!$F$2:$F$20871,WORKING!K$2)/SUMIFS(PERSALDATA!$H$2:$H$20871,PERSALDATA!$A$2:$A$20871,WORKING!$A4,PERSALDATA!$D$2:$D$20871,WORKING!$B4,PERSALDATA!$E$2:$E$20871,WORKING!$C4),"")</f>
        <v>4.5913323703960921E-4</v>
      </c>
      <c r="L4" s="62">
        <f>IFERROR(SUMIFS(PERSALDATA!$H$2:$H$20871,PERSALDATA!$A$2:$A$20871,WORKING!$A4,PERSALDATA!$D$2:$D$20871,WORKING!$B4,PERSALDATA!$E$2:$E$20871,WORKING!$C4,PERSALDATA!$F$2:$F$20871,WORKING!L$2)/SUMIFS(PERSALDATA!$H$2:$H$20871,PERSALDATA!$A$2:$A$20871,WORKING!$A4,PERSALDATA!$D$2:$D$20871,WORKING!$B4,PERSALDATA!$E$2:$E$20871,WORKING!$C4),"")</f>
        <v>0</v>
      </c>
      <c r="M4" s="62">
        <f>IFERROR(SUMIFS(PERSALDATA!$H$2:$H$20871,PERSALDATA!$A$2:$A$20871,WORKING!$A4,PERSALDATA!$D$2:$D$20871,WORKING!$B4,PERSALDATA!$E$2:$E$20871,WORKING!$C4,PERSALDATA!$F$2:$F$20871,WORKING!M$2)/SUMIFS(PERSALDATA!$H$2:$H$20871,PERSALDATA!$A$2:$A$20871,WORKING!$A4,PERSALDATA!$D$2:$D$20871,WORKING!$B4,PERSALDATA!$E$2:$E$20871,WORKING!$C4),"")</f>
        <v>4.7170033589048324E-2</v>
      </c>
      <c r="N4" s="62">
        <f>IFERROR(SUMIFS(PERSALDATA!$H$2:$H$20871,PERSALDATA!$A$2:$A$20871,WORKING!$A4,PERSALDATA!$D$2:$D$20871,WORKING!$B4,PERSALDATA!$E$2:$E$20871,WORKING!$C4,PERSALDATA!$F$2:$F$20871,WORKING!N$2)/SUMIFS(PERSALDATA!$H$2:$H$20871,PERSALDATA!$A$2:$A$20871,WORKING!$A4,PERSALDATA!$D$2:$D$20871,WORKING!$B4,PERSALDATA!$E$2:$E$20871,WORKING!$C4),"")</f>
        <v>2.806908025755301E-3</v>
      </c>
      <c r="O4" s="62">
        <f>IFERROR(SUMIFS(PERSALDATA!$H$2:$H$20871,PERSALDATA!$A$2:$A$20871,WORKING!$A4,PERSALDATA!$D$2:$D$20871,WORKING!$B4,PERSALDATA!$E$2:$E$20871,WORKING!$C4,PERSALDATA!$F$2:$F$20871,WORKING!O$2)/SUMIFS(PERSALDATA!$H$2:$H$20871,PERSALDATA!$A$2:$A$20871,WORKING!$A4,PERSALDATA!$D$2:$D$20871,WORKING!$B4,PERSALDATA!$E$2:$E$20871,WORKING!$C4),"")</f>
        <v>0</v>
      </c>
      <c r="P4" s="62">
        <f>IFERROR(SUMIFS(PERSALDATA!$H$2:$H$20871,PERSALDATA!$A$2:$A$20871,WORKING!$A4,PERSALDATA!$D$2:$D$20871,WORKING!$B4,PERSALDATA!$E$2:$E$20871,WORKING!$C4,PERSALDATA!$F$2:$F$20871,WORKING!P$2)/SUMIFS(PERSALDATA!$H$2:$H$20871,PERSALDATA!$A$2:$A$20871,WORKING!$A4,PERSALDATA!$D$2:$D$20871,WORKING!$B4,PERSALDATA!$E$2:$E$20871,WORKING!$C4),"")</f>
        <v>0</v>
      </c>
      <c r="Q4" s="62">
        <f>IFERROR(SUMIFS(PERSALDATA!$H$2:$H$20871,PERSALDATA!$A$2:$A$20871,WORKING!$A4,PERSALDATA!$D$2:$D$20871,WORKING!$B4,PERSALDATA!$E$2:$E$20871,WORKING!$C4,PERSALDATA!$F$2:$F$20871,WORKING!Q$2)/SUMIFS(PERSALDATA!$H$2:$H$20871,PERSALDATA!$A$2:$A$20871,WORKING!$A4,PERSALDATA!$D$2:$D$20871,WORKING!$B4,PERSALDATA!$E$2:$E$20871,WORKING!$C4),"")</f>
        <v>0</v>
      </c>
      <c r="R4" s="62">
        <f>IFERROR(SUMIFS(PERSALDATA!$H$2:$H$20871,PERSALDATA!$A$2:$A$20871,WORKING!$A4,PERSALDATA!$D$2:$D$20871,WORKING!$B4,PERSALDATA!$E$2:$E$20871,WORKING!$C4,PERSALDATA!$F$2:$F$20871,WORKING!R$2)/SUMIFS(PERSALDATA!$H$2:$H$20871,PERSALDATA!$A$2:$A$20871,WORKING!$A4,PERSALDATA!$D$2:$D$20871,WORKING!$B4,PERSALDATA!$E$2:$E$20871,WORKING!$C4),"")</f>
        <v>0</v>
      </c>
      <c r="S4" s="62">
        <f>IFERROR(SUMIFS(PERSALDATA!$H$2:$H$20871,PERSALDATA!$A$2:$A$20871,WORKING!$A4,PERSALDATA!$D$2:$D$20871,WORKING!$B4,PERSALDATA!$E$2:$E$20871,WORKING!$C4,PERSALDATA!$F$2:$F$20871,WORKING!S$2)/SUMIFS(PERSALDATA!$H$2:$H$20871,PERSALDATA!$A$2:$A$20871,WORKING!$A4,PERSALDATA!$D$2:$D$20871,WORKING!$B4,PERSALDATA!$E$2:$E$20871,WORKING!$C4),"")</f>
        <v>0</v>
      </c>
      <c r="T4" s="62">
        <f>IFERROR(SUMIFS(PERSALDATA!$H$2:$H$20871,PERSALDATA!$A$2:$A$20871,WORKING!$A4,PERSALDATA!$D$2:$D$20871,WORKING!$B4,PERSALDATA!$E$2:$E$20871,WORKING!$C4,PERSALDATA!$F$2:$F$20871,WORKING!T$2)/SUMIFS(PERSALDATA!$H$2:$H$20871,PERSALDATA!$A$2:$A$20871,WORKING!$A4,PERSALDATA!$D$2:$D$20871,WORKING!$B4,PERSALDATA!$E$2:$E$20871,WORKING!$C4),"")</f>
        <v>0</v>
      </c>
      <c r="U4" s="62">
        <f>IFERROR(SUMIFS(PERSALDATA!$H$2:$H$20871,PERSALDATA!$A$2:$A$20871,WORKING!$A4,PERSALDATA!$D$2:$D$20871,WORKING!$B4,PERSALDATA!$E$2:$E$20871,WORKING!$C4,PERSALDATA!$F$2:$F$20871,WORKING!U$2)/SUMIFS(PERSALDATA!$H$2:$H$20871,PERSALDATA!$A$2:$A$20871,WORKING!$A4,PERSALDATA!$D$2:$D$20871,WORKING!$B4,PERSALDATA!$E$2:$E$20871,WORKING!$C4),"")</f>
        <v>0</v>
      </c>
      <c r="V4" s="62">
        <f>IFERROR(SUMIFS(PERSALDATA!$H$2:$H$20871,PERSALDATA!$A$2:$A$20871,WORKING!$A4,PERSALDATA!$D$2:$D$20871,WORKING!$B4,PERSALDATA!$E$2:$E$20871,WORKING!$C4,PERSALDATA!$F$2:$F$20871,WORKING!V$2)/SUMIFS(PERSALDATA!$H$2:$H$20871,PERSALDATA!$A$2:$A$20871,WORKING!$A4,PERSALDATA!$D$2:$D$20871,WORKING!$B4,PERSALDATA!$E$2:$E$20871,WORKING!$C4),"")</f>
        <v>0</v>
      </c>
      <c r="W4" s="62">
        <f>IFERROR(IF($C4&lt;11,($D4*Assumptions!C$6)+($E4*Assumptions!C$7)+($F4*Assumptions!C$8)+($G4*Assumptions!C$9)+($H4*Assumptions!C$10)+($I4*Assumptions!C$11)+($J4*Assumptions!C$12)+($K4*Assumptions!C$13)+($L4*Assumptions!C$14)+($M4*Assumptions!C$15)+($N4*Assumptions!C$16)+($O4*Assumptions!C$17)+($P4*Assumptions!C$18)+($Q4*Assumptions!C$19)+($R4*Assumptions!C$20)+($S4*Assumptions!C$21)+($T4*Assumptions!C$22)+($U4*Assumptions!C$23)+($V4*Assumptions!C$24),IF($C4&lt;13,Assumptions!C$28,Assumptions!C$50)),W$1)</f>
        <v>6.9266570880465422E-2</v>
      </c>
      <c r="X4" s="62">
        <f>IFERROR(IF($C4&lt;11,($D4*Assumptions!D$6)+($E4*Assumptions!D$7)+($F4*Assumptions!D$8)+($G4*Assumptions!D$9)+($H4*Assumptions!D$10)+($I4*Assumptions!D$11)+($J4*Assumptions!D$12)+($K4*Assumptions!D$13)+($L4*Assumptions!D$14)+($M4*Assumptions!D$15)+($N4*Assumptions!D$16)+($O4*Assumptions!D$17)+($P4*Assumptions!D$18)+($Q4*Assumptions!D$19)+($R4*Assumptions!D$20)+($S4*Assumptions!D$21)+($T4*Assumptions!D$22)+($U4*Assumptions!D$23)+($V4*Assumptions!D$24),IF($C4&lt;13,Assumptions!D$28,Assumptions!D$50)),X$1)</f>
        <v>6.9114022484271773E-2</v>
      </c>
      <c r="Y4" s="62">
        <f>IFERROR(IF($C4&lt;11,($D4*Assumptions!E$6)+($E4*Assumptions!E$7)+($F4*Assumptions!E$8)+($G4*Assumptions!E$9)+($H4*Assumptions!E$10)+($I4*Assumptions!E$11)+($J4*Assumptions!E$12)+($K4*Assumptions!E$13)+($L4*Assumptions!E$14)+($M4*Assumptions!E$15)+($N4*Assumptions!E$16)+($O4*Assumptions!E$17)+($P4*Assumptions!E$18)+($Q4*Assumptions!E$19)+($R4*Assumptions!E$20)+($S4*Assumptions!E$21)+($T4*Assumptions!E$22)+($U4*Assumptions!E$23)+($V4*Assumptions!E$24),IF($C4&lt;13,Assumptions!E$28,Assumptions!E$50)),Y$1)</f>
        <v>6.8114022484271786E-2</v>
      </c>
      <c r="Z4" s="62">
        <f>IFERROR(IF($C4&lt;11,($D4*Assumptions!F$6)+($E4*Assumptions!F$7)+($F4*Assumptions!F$8)+($G4*Assumptions!F$9)+($H4*Assumptions!F$10)+($I4*Assumptions!F$11)+($J4*Assumptions!F$12)+($K4*Assumptions!F$13)+($L4*Assumptions!F$14)+($M4*Assumptions!F$15)+($N4*Assumptions!F$16)+($O4*Assumptions!F$17)+($P4*Assumptions!F$18)+($Q4*Assumptions!F$19)+($R4*Assumptions!F$20)+($S4*Assumptions!F$21)+($T4*Assumptions!F$22)+($U4*Assumptions!F$23)+($V4*Assumptions!F$24),IF($C4&lt;13,Assumptions!F$28,Assumptions!F$50)),Z$1)</f>
        <v>6.6114022484271784E-2</v>
      </c>
      <c r="AA4" s="62">
        <f>IFERROR(($D4*Assumptions!J$6)+($E4*Assumptions!J$7)+($F4*Assumptions!J$8)+($G4*Assumptions!J$9)+($H4*Assumptions!J$10)+($I4*Assumptions!J$11)+($J4*Assumptions!J$12)+($K4*Assumptions!J$13)+($L4*Assumptions!J$14)+($M4*Assumptions!J$15)+($N4*Assumptions!J$16)+($O4*Assumptions!J$17)+($P4*Assumptions!J$18)+($Q4*Assumptions!J$19)+($R4*Assumptions!J$20)+($S4*Assumptions!J$21)+($T4*Assumptions!J$22)+($U4*Assumptions!J$23)+($V4*Assumptions!J$24),0)</f>
        <v>1.3664146727852055E-2</v>
      </c>
      <c r="AB4" s="2">
        <f>SUMIFS(PERSALDATA!$G$2:$G$20871,PERSALDATA!$A$2:$A$20871,WORKING!A4,PERSALDATA!$D$2:$D$20871,WORKING!B4,PERSALDATA!$E$2:$E$20871,WORKING!C4,PERSALDATA!$F$2:$F$20871,"S&amp;W: BASIC SALARY (RES)")</f>
        <v>1</v>
      </c>
      <c r="AC4" s="2">
        <f>SUMIFS(PERSALDATA!$H$2:$H$20871,PERSALDATA!$A$2:$A$20871,WORKING!A4,PERSALDATA!$D$2:$D$20871,WORKING!B4,PERSALDATA!$E$2:$E$20871,WORKING!C4)</f>
        <v>152374.06999999998</v>
      </c>
    </row>
    <row r="5" spans="1:29" x14ac:dyDescent="0.25">
      <c r="A5" s="2">
        <f>Results!$D$3</f>
        <v>18</v>
      </c>
      <c r="B5" s="2">
        <v>1</v>
      </c>
      <c r="C5" s="2">
        <v>3</v>
      </c>
      <c r="D5" s="62">
        <f>IFERROR(SUMIFS(PERSALDATA!$H$2:$H$20871,PERSALDATA!$A$2:$A$20871,WORKING!$A5,PERSALDATA!$D$2:$D$20871,WORKING!$B5,PERSALDATA!$E$2:$E$20871,WORKING!$C5,PERSALDATA!$F$2:$F$20871,WORKING!D$2)/SUMIFS(PERSALDATA!$H$2:$H$20871,PERSALDATA!$A$2:$A$20871,WORKING!$A5,PERSALDATA!$D$2:$D$20871,WORKING!$B5,PERSALDATA!$E$2:$E$20871,WORKING!$C5),"")</f>
        <v>0.72103150662570192</v>
      </c>
      <c r="E5" s="62">
        <f>IFERROR(SUMIFS(PERSALDATA!$H$2:$H$20871,PERSALDATA!$A$2:$A$20871,WORKING!$A5,PERSALDATA!$D$2:$D$20871,WORKING!$B5,PERSALDATA!$E$2:$E$20871,WORKING!$C5,PERSALDATA!$F$2:$F$20871,WORKING!E$2)/SUMIFS(PERSALDATA!$H$2:$H$20871,PERSALDATA!$A$2:$A$20871,WORKING!$A5,PERSALDATA!$D$2:$D$20871,WORKING!$B5,PERSALDATA!$E$2:$E$20871,WORKING!$C5),"")</f>
        <v>1.9704703269735484E-2</v>
      </c>
      <c r="F5" s="62">
        <f>IFERROR(SUMIFS(PERSALDATA!$H$2:$H$20871,PERSALDATA!$A$2:$A$20871,WORKING!$A5,PERSALDATA!$D$2:$D$20871,WORKING!$B5,PERSALDATA!$E$2:$E$20871,WORKING!$C5,PERSALDATA!$F$2:$F$20871,WORKING!F$2)/SUMIFS(PERSALDATA!$H$2:$H$20871,PERSALDATA!$A$2:$A$20871,WORKING!$A5,PERSALDATA!$D$2:$D$20871,WORKING!$B5,PERSALDATA!$E$2:$E$20871,WORKING!$C5),"")</f>
        <v>2.1517151650314727E-2</v>
      </c>
      <c r="G5" s="69">
        <f>IFERROR(SUMIFS(PERSALDATA!$H$2:$H$20871,PERSALDATA!$A$2:$A$20871,WORKING!$A5,PERSALDATA!$D$2:$D$20871,WORKING!$B5,PERSALDATA!$E$2:$E$20871,WORKING!$C5,PERSALDATA!$F$2:$F$20871,WORKING!G$2)/SUMIFS(PERSALDATA!$H$2:$H$20871,PERSALDATA!$A$2:$A$20871,WORKING!$A5,PERSALDATA!$D$2:$D$20871,WORKING!$B5,PERSALDATA!$E$2:$E$20871,WORKING!$C5),"")</f>
        <v>4.7969838274436859E-3</v>
      </c>
      <c r="H5" s="62">
        <f>IFERROR(SUMIFS(PERSALDATA!$H$2:$H$20871,PERSALDATA!$A$2:$A$20871,WORKING!$A5,PERSALDATA!$D$2:$D$20871,WORKING!$B5,PERSALDATA!$E$2:$E$20871,WORKING!$C5,PERSALDATA!$F$2:$F$20871,WORKING!H$2)/SUMIFS(PERSALDATA!$H$2:$H$20871,PERSALDATA!$A$2:$A$20871,WORKING!$A5,PERSALDATA!$D$2:$D$20871,WORKING!$B5,PERSALDATA!$E$2:$E$20871,WORKING!$C5),"")</f>
        <v>3.1731898325677632E-2</v>
      </c>
      <c r="I5" s="62">
        <f>IFERROR(SUMIFS(PERSALDATA!$H$2:$H$20871,PERSALDATA!$A$2:$A$20871,WORKING!$A5,PERSALDATA!$D$2:$D$20871,WORKING!$B5,PERSALDATA!$E$2:$E$20871,WORKING!$C5,PERSALDATA!$F$2:$F$20871,WORKING!I$2)/SUMIFS(PERSALDATA!$H$2:$H$20871,PERSALDATA!$A$2:$A$20871,WORKING!$A5,PERSALDATA!$D$2:$D$20871,WORKING!$B5,PERSALDATA!$E$2:$E$20871,WORKING!$C5),"")</f>
        <v>3.2865895895628015E-2</v>
      </c>
      <c r="J5" s="62">
        <f>IFERROR(SUMIFS(PERSALDATA!$H$2:$H$20871,PERSALDATA!$A$2:$A$20871,WORKING!$A5,PERSALDATA!$D$2:$D$20871,WORKING!$B5,PERSALDATA!$E$2:$E$20871,WORKING!$C5,PERSALDATA!$F$2:$F$20871,WORKING!J$2)/SUMIFS(PERSALDATA!$H$2:$H$20871,PERSALDATA!$A$2:$A$20871,WORKING!$A5,PERSALDATA!$D$2:$D$20871,WORKING!$B5,PERSALDATA!$E$2:$E$20871,WORKING!$C5),"")</f>
        <v>0</v>
      </c>
      <c r="K5" s="62">
        <f>IFERROR(SUMIFS(PERSALDATA!$H$2:$H$20871,PERSALDATA!$A$2:$A$20871,WORKING!$A5,PERSALDATA!$D$2:$D$20871,WORKING!$B5,PERSALDATA!$E$2:$E$20871,WORKING!$C5,PERSALDATA!$F$2:$F$20871,WORKING!K$2)/SUMIFS(PERSALDATA!$H$2:$H$20871,PERSALDATA!$A$2:$A$20871,WORKING!$A5,PERSALDATA!$D$2:$D$20871,WORKING!$B5,PERSALDATA!$E$2:$E$20871,WORKING!$C5),"")</f>
        <v>5.5990341226485111E-4</v>
      </c>
      <c r="L5" s="62">
        <f>IFERROR(SUMIFS(PERSALDATA!$H$2:$H$20871,PERSALDATA!$A$2:$A$20871,WORKING!$A5,PERSALDATA!$D$2:$D$20871,WORKING!$B5,PERSALDATA!$E$2:$E$20871,WORKING!$C5,PERSALDATA!$F$2:$F$20871,WORKING!L$2)/SUMIFS(PERSALDATA!$H$2:$H$20871,PERSALDATA!$A$2:$A$20871,WORKING!$A5,PERSALDATA!$D$2:$D$20871,WORKING!$B5,PERSALDATA!$E$2:$E$20871,WORKING!$C5),"")</f>
        <v>0</v>
      </c>
      <c r="M5" s="62">
        <f>IFERROR(SUMIFS(PERSALDATA!$H$2:$H$20871,PERSALDATA!$A$2:$A$20871,WORKING!$A5,PERSALDATA!$D$2:$D$20871,WORKING!$B5,PERSALDATA!$E$2:$E$20871,WORKING!$C5,PERSALDATA!$F$2:$F$20871,WORKING!M$2)/SUMIFS(PERSALDATA!$H$2:$H$20871,PERSALDATA!$A$2:$A$20871,WORKING!$A5,PERSALDATA!$D$2:$D$20871,WORKING!$B5,PERSALDATA!$E$2:$E$20871,WORKING!$C5),"")</f>
        <v>0.16551437108872996</v>
      </c>
      <c r="N5" s="62">
        <f>IFERROR(SUMIFS(PERSALDATA!$H$2:$H$20871,PERSALDATA!$A$2:$A$20871,WORKING!$A5,PERSALDATA!$D$2:$D$20871,WORKING!$B5,PERSALDATA!$E$2:$E$20871,WORKING!$C5,PERSALDATA!$F$2:$F$20871,WORKING!N$2)/SUMIFS(PERSALDATA!$H$2:$H$20871,PERSALDATA!$A$2:$A$20871,WORKING!$A5,PERSALDATA!$D$2:$D$20871,WORKING!$B5,PERSALDATA!$E$2:$E$20871,WORKING!$C5),"")</f>
        <v>2.2699460896194483E-3</v>
      </c>
      <c r="O5" s="62">
        <f>IFERROR(SUMIFS(PERSALDATA!$H$2:$H$20871,PERSALDATA!$A$2:$A$20871,WORKING!$A5,PERSALDATA!$D$2:$D$20871,WORKING!$B5,PERSALDATA!$E$2:$E$20871,WORKING!$C5,PERSALDATA!$F$2:$F$20871,WORKING!O$2)/SUMIFS(PERSALDATA!$H$2:$H$20871,PERSALDATA!$A$2:$A$20871,WORKING!$A5,PERSALDATA!$D$2:$D$20871,WORKING!$B5,PERSALDATA!$E$2:$E$20871,WORKING!$C5),"")</f>
        <v>0</v>
      </c>
      <c r="P5" s="62">
        <f>IFERROR(SUMIFS(PERSALDATA!$H$2:$H$20871,PERSALDATA!$A$2:$A$20871,WORKING!$A5,PERSALDATA!$D$2:$D$20871,WORKING!$B5,PERSALDATA!$E$2:$E$20871,WORKING!$C5,PERSALDATA!$F$2:$F$20871,WORKING!P$2)/SUMIFS(PERSALDATA!$H$2:$H$20871,PERSALDATA!$A$2:$A$20871,WORKING!$A5,PERSALDATA!$D$2:$D$20871,WORKING!$B5,PERSALDATA!$E$2:$E$20871,WORKING!$C5),"")</f>
        <v>0</v>
      </c>
      <c r="Q5" s="62">
        <f>IFERROR(SUMIFS(PERSALDATA!$H$2:$H$20871,PERSALDATA!$A$2:$A$20871,WORKING!$A5,PERSALDATA!$D$2:$D$20871,WORKING!$B5,PERSALDATA!$E$2:$E$20871,WORKING!$C5,PERSALDATA!$F$2:$F$20871,WORKING!Q$2)/SUMIFS(PERSALDATA!$H$2:$H$20871,PERSALDATA!$A$2:$A$20871,WORKING!$A5,PERSALDATA!$D$2:$D$20871,WORKING!$B5,PERSALDATA!$E$2:$E$20871,WORKING!$C5),"")</f>
        <v>0</v>
      </c>
      <c r="R5" s="62">
        <f>IFERROR(SUMIFS(PERSALDATA!$H$2:$H$20871,PERSALDATA!$A$2:$A$20871,WORKING!$A5,PERSALDATA!$D$2:$D$20871,WORKING!$B5,PERSALDATA!$E$2:$E$20871,WORKING!$C5,PERSALDATA!$F$2:$F$20871,WORKING!R$2)/SUMIFS(PERSALDATA!$H$2:$H$20871,PERSALDATA!$A$2:$A$20871,WORKING!$A5,PERSALDATA!$D$2:$D$20871,WORKING!$B5,PERSALDATA!$E$2:$E$20871,WORKING!$C5),"")</f>
        <v>0</v>
      </c>
      <c r="S5" s="62">
        <f>IFERROR(SUMIFS(PERSALDATA!$H$2:$H$20871,PERSALDATA!$A$2:$A$20871,WORKING!$A5,PERSALDATA!$D$2:$D$20871,WORKING!$B5,PERSALDATA!$E$2:$E$20871,WORKING!$C5,PERSALDATA!$F$2:$F$20871,WORKING!S$2)/SUMIFS(PERSALDATA!$H$2:$H$20871,PERSALDATA!$A$2:$A$20871,WORKING!$A5,PERSALDATA!$D$2:$D$20871,WORKING!$B5,PERSALDATA!$E$2:$E$20871,WORKING!$C5),"")</f>
        <v>0</v>
      </c>
      <c r="T5" s="62">
        <f>IFERROR(SUMIFS(PERSALDATA!$H$2:$H$20871,PERSALDATA!$A$2:$A$20871,WORKING!$A5,PERSALDATA!$D$2:$D$20871,WORKING!$B5,PERSALDATA!$E$2:$E$20871,WORKING!$C5,PERSALDATA!$F$2:$F$20871,WORKING!T$2)/SUMIFS(PERSALDATA!$H$2:$H$20871,PERSALDATA!$A$2:$A$20871,WORKING!$A5,PERSALDATA!$D$2:$D$20871,WORKING!$B5,PERSALDATA!$E$2:$E$20871,WORKING!$C5),"")</f>
        <v>0</v>
      </c>
      <c r="U5" s="62">
        <f>IFERROR(SUMIFS(PERSALDATA!$H$2:$H$20871,PERSALDATA!$A$2:$A$20871,WORKING!$A5,PERSALDATA!$D$2:$D$20871,WORKING!$B5,PERSALDATA!$E$2:$E$20871,WORKING!$C5,PERSALDATA!$F$2:$F$20871,WORKING!U$2)/SUMIFS(PERSALDATA!$H$2:$H$20871,PERSALDATA!$A$2:$A$20871,WORKING!$A5,PERSALDATA!$D$2:$D$20871,WORKING!$B5,PERSALDATA!$E$2:$E$20871,WORKING!$C5),"")</f>
        <v>7.6398148843888121E-6</v>
      </c>
      <c r="V5" s="62">
        <f>IFERROR(SUMIFS(PERSALDATA!$H$2:$H$20871,PERSALDATA!$A$2:$A$20871,WORKING!$A5,PERSALDATA!$D$2:$D$20871,WORKING!$B5,PERSALDATA!$E$2:$E$20871,WORKING!$C5,PERSALDATA!$F$2:$F$20871,WORKING!V$2)/SUMIFS(PERSALDATA!$H$2:$H$20871,PERSALDATA!$A$2:$A$20871,WORKING!$A5,PERSALDATA!$D$2:$D$20871,WORKING!$B5,PERSALDATA!$E$2:$E$20871,WORKING!$C5),"")</f>
        <v>0</v>
      </c>
      <c r="W5" s="62">
        <f>IFERROR(IF($C5&lt;11,($D5*Assumptions!C$6)+($E5*Assumptions!C$7)+($F5*Assumptions!C$8)+($G5*Assumptions!C$9)+($H5*Assumptions!C$10)+($I5*Assumptions!C$11)+($J5*Assumptions!C$12)+($K5*Assumptions!C$13)+($L5*Assumptions!C$14)+($M5*Assumptions!C$15)+($N5*Assumptions!C$16)+($O5*Assumptions!C$17)+($P5*Assumptions!C$18)+($Q5*Assumptions!C$19)+($R5*Assumptions!C$20)+($S5*Assumptions!C$21)+($T5*Assumptions!C$22)+($U5*Assumptions!C$23)+($V5*Assumptions!C$24),IF($C5&lt;13,Assumptions!C$28,Assumptions!C$50)),W$1)</f>
        <v>7.4808943051135571E-2</v>
      </c>
      <c r="X5" s="62">
        <f>IFERROR(IF($C5&lt;11,($D5*Assumptions!D$6)+($E5*Assumptions!D$7)+($F5*Assumptions!D$8)+($G5*Assumptions!D$9)+($H5*Assumptions!D$10)+($I5*Assumptions!D$11)+($J5*Assumptions!D$12)+($K5*Assumptions!D$13)+($L5*Assumptions!D$14)+($M5*Assumptions!D$15)+($N5*Assumptions!D$16)+($O5*Assumptions!D$17)+($P5*Assumptions!D$18)+($Q5*Assumptions!D$19)+($R5*Assumptions!D$20)+($S5*Assumptions!D$21)+($T5*Assumptions!D$22)+($U5*Assumptions!D$23)+($V5*Assumptions!D$24),IF($C5&lt;13,Assumptions!D$28,Assumptions!D$50)),X$1)</f>
        <v>7.0260806958382022E-2</v>
      </c>
      <c r="Y5" s="62">
        <f>IFERROR(IF($C5&lt;11,($D5*Assumptions!E$6)+($E5*Assumptions!E$7)+($F5*Assumptions!E$8)+($G5*Assumptions!E$9)+($H5*Assumptions!E$10)+($I5*Assumptions!E$11)+($J5*Assumptions!E$12)+($K5*Assumptions!E$13)+($L5*Assumptions!E$14)+($M5*Assumptions!E$15)+($N5*Assumptions!E$16)+($O5*Assumptions!E$17)+($P5*Assumptions!E$18)+($Q5*Assumptions!E$19)+($R5*Assumptions!E$20)+($S5*Assumptions!E$21)+($T5*Assumptions!E$22)+($U5*Assumptions!E$23)+($V5*Assumptions!E$24),IF($C5&lt;13,Assumptions!E$28,Assumptions!E$50)),Y$1)</f>
        <v>6.9260806958382021E-2</v>
      </c>
      <c r="Z5" s="62">
        <f>IFERROR(IF($C5&lt;11,($D5*Assumptions!F$6)+($E5*Assumptions!F$7)+($F5*Assumptions!F$8)+($G5*Assumptions!F$9)+($H5*Assumptions!F$10)+($I5*Assumptions!F$11)+($J5*Assumptions!F$12)+($K5*Assumptions!F$13)+($L5*Assumptions!F$14)+($M5*Assumptions!F$15)+($N5*Assumptions!F$16)+($O5*Assumptions!F$17)+($P5*Assumptions!F$18)+($Q5*Assumptions!F$19)+($R5*Assumptions!F$20)+($S5*Assumptions!F$21)+($T5*Assumptions!F$22)+($U5*Assumptions!F$23)+($V5*Assumptions!F$24),IF($C5&lt;13,Assumptions!F$28,Assumptions!F$50)),Z$1)</f>
        <v>6.7260806958382019E-2</v>
      </c>
      <c r="AA5" s="62">
        <f>IFERROR(($D5*Assumptions!J$6)+($E5*Assumptions!J$7)+($F5*Assumptions!J$8)+($G5*Assumptions!J$9)+($H5*Assumptions!J$10)+($I5*Assumptions!J$11)+($J5*Assumptions!J$12)+($K5*Assumptions!J$13)+($L5*Assumptions!J$14)+($M5*Assumptions!J$15)+($N5*Assumptions!J$16)+($O5*Assumptions!J$17)+($P5*Assumptions!J$18)+($Q5*Assumptions!J$19)+($R5*Assumptions!J$20)+($S5*Assumptions!J$21)+($T5*Assumptions!J$22)+($U5*Assumptions!J$23)+($V5*Assumptions!J$24),0)</f>
        <v>1.4192751101952878E-2</v>
      </c>
      <c r="AB5" s="2">
        <f>SUMIFS(PERSALDATA!$G$2:$G$20871,PERSALDATA!$A$2:$A$20871,WORKING!A5,PERSALDATA!$D$2:$D$20871,WORKING!B5,PERSALDATA!$E$2:$E$20871,WORKING!C5,PERSALDATA!$F$2:$F$20871,"S&amp;W: BASIC SALARY (RES)")</f>
        <v>84</v>
      </c>
      <c r="AC5" s="2">
        <f>SUMIFS(PERSALDATA!$H$2:$H$20871,PERSALDATA!$A$2:$A$20871,WORKING!A5,PERSALDATA!$D$2:$D$20871,WORKING!B5,PERSALDATA!$E$2:$E$20871,WORKING!C5)</f>
        <v>13050054.42</v>
      </c>
    </row>
    <row r="6" spans="1:29" x14ac:dyDescent="0.25">
      <c r="A6" s="2">
        <f>Results!$D$3</f>
        <v>18</v>
      </c>
      <c r="B6" s="2">
        <v>1</v>
      </c>
      <c r="C6" s="2">
        <v>4</v>
      </c>
      <c r="D6" s="62">
        <f>IFERROR(SUMIFS(PERSALDATA!$H$2:$H$20871,PERSALDATA!$A$2:$A$20871,WORKING!$A6,PERSALDATA!$D$2:$D$20871,WORKING!$B6,PERSALDATA!$E$2:$E$20871,WORKING!$C6,PERSALDATA!$F$2:$F$20871,WORKING!D$2)/SUMIFS(PERSALDATA!$H$2:$H$20871,PERSALDATA!$A$2:$A$20871,WORKING!$A6,PERSALDATA!$D$2:$D$20871,WORKING!$B6,PERSALDATA!$E$2:$E$20871,WORKING!$C6),"")</f>
        <v>0.67391963522845022</v>
      </c>
      <c r="E6" s="62">
        <f>IFERROR(SUMIFS(PERSALDATA!$H$2:$H$20871,PERSALDATA!$A$2:$A$20871,WORKING!$A6,PERSALDATA!$D$2:$D$20871,WORKING!$B6,PERSALDATA!$E$2:$E$20871,WORKING!$C6,PERSALDATA!$F$2:$F$20871,WORKING!E$2)/SUMIFS(PERSALDATA!$H$2:$H$20871,PERSALDATA!$A$2:$A$20871,WORKING!$A6,PERSALDATA!$D$2:$D$20871,WORKING!$B6,PERSALDATA!$E$2:$E$20871,WORKING!$C6),"")</f>
        <v>5.1639504567779562E-2</v>
      </c>
      <c r="F6" s="62">
        <f>IFERROR(SUMIFS(PERSALDATA!$H$2:$H$20871,PERSALDATA!$A$2:$A$20871,WORKING!$A6,PERSALDATA!$D$2:$D$20871,WORKING!$B6,PERSALDATA!$E$2:$E$20871,WORKING!$C6,PERSALDATA!$F$2:$F$20871,WORKING!F$2)/SUMIFS(PERSALDATA!$H$2:$H$20871,PERSALDATA!$A$2:$A$20871,WORKING!$A6,PERSALDATA!$D$2:$D$20871,WORKING!$B6,PERSALDATA!$E$2:$E$20871,WORKING!$C6),"")</f>
        <v>3.5449269942180811E-2</v>
      </c>
      <c r="G6" s="69">
        <f>IFERROR(SUMIFS(PERSALDATA!$H$2:$H$20871,PERSALDATA!$A$2:$A$20871,WORKING!$A6,PERSALDATA!$D$2:$D$20871,WORKING!$B6,PERSALDATA!$E$2:$E$20871,WORKING!$C6,PERSALDATA!$F$2:$F$20871,WORKING!G$2)/SUMIFS(PERSALDATA!$H$2:$H$20871,PERSALDATA!$A$2:$A$20871,WORKING!$A6,PERSALDATA!$D$2:$D$20871,WORKING!$B6,PERSALDATA!$E$2:$E$20871,WORKING!$C6),"")</f>
        <v>3.4328264760603638E-3</v>
      </c>
      <c r="H6" s="62">
        <f>IFERROR(SUMIFS(PERSALDATA!$H$2:$H$20871,PERSALDATA!$A$2:$A$20871,WORKING!$A6,PERSALDATA!$D$2:$D$20871,WORKING!$B6,PERSALDATA!$E$2:$E$20871,WORKING!$C6,PERSALDATA!$F$2:$F$20871,WORKING!H$2)/SUMIFS(PERSALDATA!$H$2:$H$20871,PERSALDATA!$A$2:$A$20871,WORKING!$A6,PERSALDATA!$D$2:$D$20871,WORKING!$B6,PERSALDATA!$E$2:$E$20871,WORKING!$C6),"")</f>
        <v>7.101630054063536E-2</v>
      </c>
      <c r="I6" s="62">
        <f>IFERROR(SUMIFS(PERSALDATA!$H$2:$H$20871,PERSALDATA!$A$2:$A$20871,WORKING!$A6,PERSALDATA!$D$2:$D$20871,WORKING!$B6,PERSALDATA!$E$2:$E$20871,WORKING!$C6,PERSALDATA!$F$2:$F$20871,WORKING!I$2)/SUMIFS(PERSALDATA!$H$2:$H$20871,PERSALDATA!$A$2:$A$20871,WORKING!$A6,PERSALDATA!$D$2:$D$20871,WORKING!$B6,PERSALDATA!$E$2:$E$20871,WORKING!$C6),"")</f>
        <v>0.10431603959405349</v>
      </c>
      <c r="J6" s="62">
        <f>IFERROR(SUMIFS(PERSALDATA!$H$2:$H$20871,PERSALDATA!$A$2:$A$20871,WORKING!$A6,PERSALDATA!$D$2:$D$20871,WORKING!$B6,PERSALDATA!$E$2:$E$20871,WORKING!$C6,PERSALDATA!$F$2:$F$20871,WORKING!J$2)/SUMIFS(PERSALDATA!$H$2:$H$20871,PERSALDATA!$A$2:$A$20871,WORKING!$A6,PERSALDATA!$D$2:$D$20871,WORKING!$B6,PERSALDATA!$E$2:$E$20871,WORKING!$C6),"")</f>
        <v>0</v>
      </c>
      <c r="K6" s="62">
        <f>IFERROR(SUMIFS(PERSALDATA!$H$2:$H$20871,PERSALDATA!$A$2:$A$20871,WORKING!$A6,PERSALDATA!$D$2:$D$20871,WORKING!$B6,PERSALDATA!$E$2:$E$20871,WORKING!$C6,PERSALDATA!$F$2:$F$20871,WORKING!K$2)/SUMIFS(PERSALDATA!$H$2:$H$20871,PERSALDATA!$A$2:$A$20871,WORKING!$A6,PERSALDATA!$D$2:$D$20871,WORKING!$B6,PERSALDATA!$E$2:$E$20871,WORKING!$C6),"")</f>
        <v>3.8130147279914821E-4</v>
      </c>
      <c r="L6" s="62">
        <f>IFERROR(SUMIFS(PERSALDATA!$H$2:$H$20871,PERSALDATA!$A$2:$A$20871,WORKING!$A6,PERSALDATA!$D$2:$D$20871,WORKING!$B6,PERSALDATA!$E$2:$E$20871,WORKING!$C6,PERSALDATA!$F$2:$F$20871,WORKING!L$2)/SUMIFS(PERSALDATA!$H$2:$H$20871,PERSALDATA!$A$2:$A$20871,WORKING!$A6,PERSALDATA!$D$2:$D$20871,WORKING!$B6,PERSALDATA!$E$2:$E$20871,WORKING!$C6),"")</f>
        <v>0</v>
      </c>
      <c r="M6" s="62">
        <f>IFERROR(SUMIFS(PERSALDATA!$H$2:$H$20871,PERSALDATA!$A$2:$A$20871,WORKING!$A6,PERSALDATA!$D$2:$D$20871,WORKING!$B6,PERSALDATA!$E$2:$E$20871,WORKING!$C6,PERSALDATA!$F$2:$F$20871,WORKING!M$2)/SUMIFS(PERSALDATA!$H$2:$H$20871,PERSALDATA!$A$2:$A$20871,WORKING!$A6,PERSALDATA!$D$2:$D$20871,WORKING!$B6,PERSALDATA!$E$2:$E$20871,WORKING!$C6),"")</f>
        <v>1.6027169813315613E-3</v>
      </c>
      <c r="N6" s="62">
        <f>IFERROR(SUMIFS(PERSALDATA!$H$2:$H$20871,PERSALDATA!$A$2:$A$20871,WORKING!$A6,PERSALDATA!$D$2:$D$20871,WORKING!$B6,PERSALDATA!$E$2:$E$20871,WORKING!$C6,PERSALDATA!$F$2:$F$20871,WORKING!N$2)/SUMIFS(PERSALDATA!$H$2:$H$20871,PERSALDATA!$A$2:$A$20871,WORKING!$A6,PERSALDATA!$D$2:$D$20871,WORKING!$B6,PERSALDATA!$E$2:$E$20871,WORKING!$C6),"")</f>
        <v>5.791742154018218E-2</v>
      </c>
      <c r="O6" s="62">
        <f>IFERROR(SUMIFS(PERSALDATA!$H$2:$H$20871,PERSALDATA!$A$2:$A$20871,WORKING!$A6,PERSALDATA!$D$2:$D$20871,WORKING!$B6,PERSALDATA!$E$2:$E$20871,WORKING!$C6,PERSALDATA!$F$2:$F$20871,WORKING!O$2)/SUMIFS(PERSALDATA!$H$2:$H$20871,PERSALDATA!$A$2:$A$20871,WORKING!$A6,PERSALDATA!$D$2:$D$20871,WORKING!$B6,PERSALDATA!$E$2:$E$20871,WORKING!$C6),"")</f>
        <v>0</v>
      </c>
      <c r="P6" s="62">
        <f>IFERROR(SUMIFS(PERSALDATA!$H$2:$H$20871,PERSALDATA!$A$2:$A$20871,WORKING!$A6,PERSALDATA!$D$2:$D$20871,WORKING!$B6,PERSALDATA!$E$2:$E$20871,WORKING!$C6,PERSALDATA!$F$2:$F$20871,WORKING!P$2)/SUMIFS(PERSALDATA!$H$2:$H$20871,PERSALDATA!$A$2:$A$20871,WORKING!$A6,PERSALDATA!$D$2:$D$20871,WORKING!$B6,PERSALDATA!$E$2:$E$20871,WORKING!$C6),"")</f>
        <v>3.2498365652727459E-4</v>
      </c>
      <c r="Q6" s="62">
        <f>IFERROR(SUMIFS(PERSALDATA!$H$2:$H$20871,PERSALDATA!$A$2:$A$20871,WORKING!$A6,PERSALDATA!$D$2:$D$20871,WORKING!$B6,PERSALDATA!$E$2:$E$20871,WORKING!$C6,PERSALDATA!$F$2:$F$20871,WORKING!Q$2)/SUMIFS(PERSALDATA!$H$2:$H$20871,PERSALDATA!$A$2:$A$20871,WORKING!$A6,PERSALDATA!$D$2:$D$20871,WORKING!$B6,PERSALDATA!$E$2:$E$20871,WORKING!$C6),"")</f>
        <v>0</v>
      </c>
      <c r="R6" s="62">
        <f>IFERROR(SUMIFS(PERSALDATA!$H$2:$H$20871,PERSALDATA!$A$2:$A$20871,WORKING!$A6,PERSALDATA!$D$2:$D$20871,WORKING!$B6,PERSALDATA!$E$2:$E$20871,WORKING!$C6,PERSALDATA!$F$2:$F$20871,WORKING!R$2)/SUMIFS(PERSALDATA!$H$2:$H$20871,PERSALDATA!$A$2:$A$20871,WORKING!$A6,PERSALDATA!$D$2:$D$20871,WORKING!$B6,PERSALDATA!$E$2:$E$20871,WORKING!$C6),"")</f>
        <v>0</v>
      </c>
      <c r="S6" s="62">
        <f>IFERROR(SUMIFS(PERSALDATA!$H$2:$H$20871,PERSALDATA!$A$2:$A$20871,WORKING!$A6,PERSALDATA!$D$2:$D$20871,WORKING!$B6,PERSALDATA!$E$2:$E$20871,WORKING!$C6,PERSALDATA!$F$2:$F$20871,WORKING!S$2)/SUMIFS(PERSALDATA!$H$2:$H$20871,PERSALDATA!$A$2:$A$20871,WORKING!$A6,PERSALDATA!$D$2:$D$20871,WORKING!$B6,PERSALDATA!$E$2:$E$20871,WORKING!$C6),"")</f>
        <v>0</v>
      </c>
      <c r="T6" s="62">
        <f>IFERROR(SUMIFS(PERSALDATA!$H$2:$H$20871,PERSALDATA!$A$2:$A$20871,WORKING!$A6,PERSALDATA!$D$2:$D$20871,WORKING!$B6,PERSALDATA!$E$2:$E$20871,WORKING!$C6,PERSALDATA!$F$2:$F$20871,WORKING!T$2)/SUMIFS(PERSALDATA!$H$2:$H$20871,PERSALDATA!$A$2:$A$20871,WORKING!$A6,PERSALDATA!$D$2:$D$20871,WORKING!$B6,PERSALDATA!$E$2:$E$20871,WORKING!$C6),"")</f>
        <v>0</v>
      </c>
      <c r="U6" s="62">
        <f>IFERROR(SUMIFS(PERSALDATA!$H$2:$H$20871,PERSALDATA!$A$2:$A$20871,WORKING!$A6,PERSALDATA!$D$2:$D$20871,WORKING!$B6,PERSALDATA!$E$2:$E$20871,WORKING!$C6,PERSALDATA!$F$2:$F$20871,WORKING!U$2)/SUMIFS(PERSALDATA!$H$2:$H$20871,PERSALDATA!$A$2:$A$20871,WORKING!$A6,PERSALDATA!$D$2:$D$20871,WORKING!$B6,PERSALDATA!$E$2:$E$20871,WORKING!$C6),"")</f>
        <v>0</v>
      </c>
      <c r="V6" s="62">
        <f>IFERROR(SUMIFS(PERSALDATA!$H$2:$H$20871,PERSALDATA!$A$2:$A$20871,WORKING!$A6,PERSALDATA!$D$2:$D$20871,WORKING!$B6,PERSALDATA!$E$2:$E$20871,WORKING!$C6,PERSALDATA!$F$2:$F$20871,WORKING!V$2)/SUMIFS(PERSALDATA!$H$2:$H$20871,PERSALDATA!$A$2:$A$20871,WORKING!$A6,PERSALDATA!$D$2:$D$20871,WORKING!$B6,PERSALDATA!$E$2:$E$20871,WORKING!$C6),"")</f>
        <v>0</v>
      </c>
      <c r="W6" s="62">
        <f>IFERROR(IF($C6&lt;11,($D6*Assumptions!C$6)+($E6*Assumptions!C$7)+($F6*Assumptions!C$8)+($G6*Assumptions!C$9)+($H6*Assumptions!C$10)+($I6*Assumptions!C$11)+($J6*Assumptions!C$12)+($K6*Assumptions!C$13)+($L6*Assumptions!C$14)+($M6*Assumptions!C$15)+($N6*Assumptions!C$16)+($O6*Assumptions!C$17)+($P6*Assumptions!C$18)+($Q6*Assumptions!C$19)+($R6*Assumptions!C$20)+($S6*Assumptions!C$21)+($T6*Assumptions!C$22)+($U6*Assumptions!C$23)+($V6*Assumptions!C$24),IF($C6&lt;13,Assumptions!C$28,Assumptions!C$50)),W$1)</f>
        <v>7.4300083691963142E-2</v>
      </c>
      <c r="X6" s="62">
        <f>IFERROR(IF($C6&lt;11,($D6*Assumptions!D$6)+($E6*Assumptions!D$7)+($F6*Assumptions!D$8)+($G6*Assumptions!D$9)+($H6*Assumptions!D$10)+($I6*Assumptions!D$11)+($J6*Assumptions!D$12)+($K6*Assumptions!D$13)+($L6*Assumptions!D$14)+($M6*Assumptions!D$15)+($N6*Assumptions!D$16)+($O6*Assumptions!D$17)+($P6*Assumptions!D$18)+($Q6*Assumptions!D$19)+($R6*Assumptions!D$20)+($S6*Assumptions!D$21)+($T6*Assumptions!D$22)+($U6*Assumptions!D$23)+($V6*Assumptions!D$24),IF($C6&lt;13,Assumptions!D$28,Assumptions!D$50)),X$1)</f>
        <v>7.071075180868773E-2</v>
      </c>
      <c r="Y6" s="62">
        <f>IFERROR(IF($C6&lt;11,($D6*Assumptions!E$6)+($E6*Assumptions!E$7)+($F6*Assumptions!E$8)+($G6*Assumptions!E$9)+($H6*Assumptions!E$10)+($I6*Assumptions!E$11)+($J6*Assumptions!E$12)+($K6*Assumptions!E$13)+($L6*Assumptions!E$14)+($M6*Assumptions!E$15)+($N6*Assumptions!E$16)+($O6*Assumptions!E$17)+($P6*Assumptions!E$18)+($Q6*Assumptions!E$19)+($R6*Assumptions!E$20)+($S6*Assumptions!E$21)+($T6*Assumptions!E$22)+($U6*Assumptions!E$23)+($V6*Assumptions!E$24),IF($C6&lt;13,Assumptions!E$28,Assumptions!E$50)),Y$1)</f>
        <v>6.9710751808687701E-2</v>
      </c>
      <c r="Z6" s="62">
        <f>IFERROR(IF($C6&lt;11,($D6*Assumptions!F$6)+($E6*Assumptions!F$7)+($F6*Assumptions!F$8)+($G6*Assumptions!F$9)+($H6*Assumptions!F$10)+($I6*Assumptions!F$11)+($J6*Assumptions!F$12)+($K6*Assumptions!F$13)+($L6*Assumptions!F$14)+($M6*Assumptions!F$15)+($N6*Assumptions!F$16)+($O6*Assumptions!F$17)+($P6*Assumptions!F$18)+($Q6*Assumptions!F$19)+($R6*Assumptions!F$20)+($S6*Assumptions!F$21)+($T6*Assumptions!F$22)+($U6*Assumptions!F$23)+($V6*Assumptions!F$24),IF($C6&lt;13,Assumptions!F$28,Assumptions!F$50)),Z$1)</f>
        <v>6.7710751808687727E-2</v>
      </c>
      <c r="AA6" s="62">
        <f>IFERROR(($D6*Assumptions!J$6)+($E6*Assumptions!J$7)+($F6*Assumptions!J$8)+($G6*Assumptions!J$9)+($H6*Assumptions!J$10)+($I6*Assumptions!J$11)+($J6*Assumptions!J$12)+($K6*Assumptions!J$13)+($L6*Assumptions!J$14)+($M6*Assumptions!J$15)+($N6*Assumptions!J$16)+($O6*Assumptions!J$17)+($P6*Assumptions!J$18)+($Q6*Assumptions!J$19)+($R6*Assumptions!J$20)+($S6*Assumptions!J$21)+($T6*Assumptions!J$22)+($U6*Assumptions!J$23)+($V6*Assumptions!J$24),0)</f>
        <v>1.3397296920665769E-2</v>
      </c>
      <c r="AB6" s="2">
        <f>SUMIFS(PERSALDATA!$G$2:$G$20871,PERSALDATA!$A$2:$A$20871,WORKING!A6,PERSALDATA!$D$2:$D$20871,WORKING!B6,PERSALDATA!$E$2:$E$20871,WORKING!C6,PERSALDATA!$F$2:$F$20871,"S&amp;W: BASIC SALARY (RES)")</f>
        <v>321</v>
      </c>
      <c r="AC6" s="2">
        <f>SUMIFS(PERSALDATA!$H$2:$H$20871,PERSALDATA!$A$2:$A$20871,WORKING!A6,PERSALDATA!$D$2:$D$20871,WORKING!B6,PERSALDATA!$E$2:$E$20871,WORKING!C6)</f>
        <v>54661210.320000008</v>
      </c>
    </row>
    <row r="7" spans="1:29" x14ac:dyDescent="0.25">
      <c r="A7" s="2">
        <f>Results!$D$3</f>
        <v>18</v>
      </c>
      <c r="B7" s="2">
        <v>1</v>
      </c>
      <c r="C7" s="2">
        <v>5</v>
      </c>
      <c r="D7" s="62">
        <f>IFERROR(SUMIFS(PERSALDATA!$H$2:$H$20871,PERSALDATA!$A$2:$A$20871,WORKING!$A7,PERSALDATA!$D$2:$D$20871,WORKING!$B7,PERSALDATA!$E$2:$E$20871,WORKING!$C7,PERSALDATA!$F$2:$F$20871,WORKING!D$2)/SUMIFS(PERSALDATA!$H$2:$H$20871,PERSALDATA!$A$2:$A$20871,WORKING!$A7,PERSALDATA!$D$2:$D$20871,WORKING!$B7,PERSALDATA!$E$2:$E$20871,WORKING!$C7),"")</f>
        <v>0.72791185989793339</v>
      </c>
      <c r="E7" s="62">
        <f>IFERROR(SUMIFS(PERSALDATA!$H$2:$H$20871,PERSALDATA!$A$2:$A$20871,WORKING!$A7,PERSALDATA!$D$2:$D$20871,WORKING!$B7,PERSALDATA!$E$2:$E$20871,WORKING!$C7,PERSALDATA!$F$2:$F$20871,WORKING!E$2)/SUMIFS(PERSALDATA!$H$2:$H$20871,PERSALDATA!$A$2:$A$20871,WORKING!$A7,PERSALDATA!$D$2:$D$20871,WORKING!$B7,PERSALDATA!$E$2:$E$20871,WORKING!$C7),"")</f>
        <v>5.1191383602835372E-2</v>
      </c>
      <c r="F7" s="62">
        <f>IFERROR(SUMIFS(PERSALDATA!$H$2:$H$20871,PERSALDATA!$A$2:$A$20871,WORKING!$A7,PERSALDATA!$D$2:$D$20871,WORKING!$B7,PERSALDATA!$E$2:$E$20871,WORKING!$C7,PERSALDATA!$F$2:$F$20871,WORKING!F$2)/SUMIFS(PERSALDATA!$H$2:$H$20871,PERSALDATA!$A$2:$A$20871,WORKING!$A7,PERSALDATA!$D$2:$D$20871,WORKING!$B7,PERSALDATA!$E$2:$E$20871,WORKING!$C7),"")</f>
        <v>3.4387917150890748E-2</v>
      </c>
      <c r="G7" s="69">
        <f>IFERROR(SUMIFS(PERSALDATA!$H$2:$H$20871,PERSALDATA!$A$2:$A$20871,WORKING!$A7,PERSALDATA!$D$2:$D$20871,WORKING!$B7,PERSALDATA!$E$2:$E$20871,WORKING!$C7,PERSALDATA!$F$2:$F$20871,WORKING!G$2)/SUMIFS(PERSALDATA!$H$2:$H$20871,PERSALDATA!$A$2:$A$20871,WORKING!$A7,PERSALDATA!$D$2:$D$20871,WORKING!$B7,PERSALDATA!$E$2:$E$20871,WORKING!$C7),"")</f>
        <v>4.5415430297233795E-3</v>
      </c>
      <c r="H7" s="62">
        <f>IFERROR(SUMIFS(PERSALDATA!$H$2:$H$20871,PERSALDATA!$A$2:$A$20871,WORKING!$A7,PERSALDATA!$D$2:$D$20871,WORKING!$B7,PERSALDATA!$E$2:$E$20871,WORKING!$C7,PERSALDATA!$F$2:$F$20871,WORKING!H$2)/SUMIFS(PERSALDATA!$H$2:$H$20871,PERSALDATA!$A$2:$A$20871,WORKING!$A7,PERSALDATA!$D$2:$D$20871,WORKING!$B7,PERSALDATA!$E$2:$E$20871,WORKING!$C7),"")</f>
        <v>5.9012222416268863E-2</v>
      </c>
      <c r="I7" s="62">
        <f>IFERROR(SUMIFS(PERSALDATA!$H$2:$H$20871,PERSALDATA!$A$2:$A$20871,WORKING!$A7,PERSALDATA!$D$2:$D$20871,WORKING!$B7,PERSALDATA!$E$2:$E$20871,WORKING!$C7,PERSALDATA!$F$2:$F$20871,WORKING!I$2)/SUMIFS(PERSALDATA!$H$2:$H$20871,PERSALDATA!$A$2:$A$20871,WORKING!$A7,PERSALDATA!$D$2:$D$20871,WORKING!$B7,PERSALDATA!$E$2:$E$20871,WORKING!$C7),"")</f>
        <v>9.7745893412434975E-2</v>
      </c>
      <c r="J7" s="62">
        <f>IFERROR(SUMIFS(PERSALDATA!$H$2:$H$20871,PERSALDATA!$A$2:$A$20871,WORKING!$A7,PERSALDATA!$D$2:$D$20871,WORKING!$B7,PERSALDATA!$E$2:$E$20871,WORKING!$C7,PERSALDATA!$F$2:$F$20871,WORKING!J$2)/SUMIFS(PERSALDATA!$H$2:$H$20871,PERSALDATA!$A$2:$A$20871,WORKING!$A7,PERSALDATA!$D$2:$D$20871,WORKING!$B7,PERSALDATA!$E$2:$E$20871,WORKING!$C7),"")</f>
        <v>0</v>
      </c>
      <c r="K7" s="62">
        <f>IFERROR(SUMIFS(PERSALDATA!$H$2:$H$20871,PERSALDATA!$A$2:$A$20871,WORKING!$A7,PERSALDATA!$D$2:$D$20871,WORKING!$B7,PERSALDATA!$E$2:$E$20871,WORKING!$C7,PERSALDATA!$F$2:$F$20871,WORKING!K$2)/SUMIFS(PERSALDATA!$H$2:$H$20871,PERSALDATA!$A$2:$A$20871,WORKING!$A7,PERSALDATA!$D$2:$D$20871,WORKING!$B7,PERSALDATA!$E$2:$E$20871,WORKING!$C7),"")</f>
        <v>3.6780103146947434E-4</v>
      </c>
      <c r="L7" s="62">
        <f>IFERROR(SUMIFS(PERSALDATA!$H$2:$H$20871,PERSALDATA!$A$2:$A$20871,WORKING!$A7,PERSALDATA!$D$2:$D$20871,WORKING!$B7,PERSALDATA!$E$2:$E$20871,WORKING!$C7,PERSALDATA!$F$2:$F$20871,WORKING!L$2)/SUMIFS(PERSALDATA!$H$2:$H$20871,PERSALDATA!$A$2:$A$20871,WORKING!$A7,PERSALDATA!$D$2:$D$20871,WORKING!$B7,PERSALDATA!$E$2:$E$20871,WORKING!$C7),"")</f>
        <v>0</v>
      </c>
      <c r="M7" s="62">
        <f>IFERROR(SUMIFS(PERSALDATA!$H$2:$H$20871,PERSALDATA!$A$2:$A$20871,WORKING!$A7,PERSALDATA!$D$2:$D$20871,WORKING!$B7,PERSALDATA!$E$2:$E$20871,WORKING!$C7,PERSALDATA!$F$2:$F$20871,WORKING!M$2)/SUMIFS(PERSALDATA!$H$2:$H$20871,PERSALDATA!$A$2:$A$20871,WORKING!$A7,PERSALDATA!$D$2:$D$20871,WORKING!$B7,PERSALDATA!$E$2:$E$20871,WORKING!$C7),"")</f>
        <v>1.6826663981285409E-2</v>
      </c>
      <c r="N7" s="62">
        <f>IFERROR(SUMIFS(PERSALDATA!$H$2:$H$20871,PERSALDATA!$A$2:$A$20871,WORKING!$A7,PERSALDATA!$D$2:$D$20871,WORKING!$B7,PERSALDATA!$E$2:$E$20871,WORKING!$C7,PERSALDATA!$F$2:$F$20871,WORKING!N$2)/SUMIFS(PERSALDATA!$H$2:$H$20871,PERSALDATA!$A$2:$A$20871,WORKING!$A7,PERSALDATA!$D$2:$D$20871,WORKING!$B7,PERSALDATA!$E$2:$E$20871,WORKING!$C7),"")</f>
        <v>7.6050568245274435E-3</v>
      </c>
      <c r="O7" s="62">
        <f>IFERROR(SUMIFS(PERSALDATA!$H$2:$H$20871,PERSALDATA!$A$2:$A$20871,WORKING!$A7,PERSALDATA!$D$2:$D$20871,WORKING!$B7,PERSALDATA!$E$2:$E$20871,WORKING!$C7,PERSALDATA!$F$2:$F$20871,WORKING!O$2)/SUMIFS(PERSALDATA!$H$2:$H$20871,PERSALDATA!$A$2:$A$20871,WORKING!$A7,PERSALDATA!$D$2:$D$20871,WORKING!$B7,PERSALDATA!$E$2:$E$20871,WORKING!$C7),"")</f>
        <v>0</v>
      </c>
      <c r="P7" s="62">
        <f>IFERROR(SUMIFS(PERSALDATA!$H$2:$H$20871,PERSALDATA!$A$2:$A$20871,WORKING!$A7,PERSALDATA!$D$2:$D$20871,WORKING!$B7,PERSALDATA!$E$2:$E$20871,WORKING!$C7,PERSALDATA!$F$2:$F$20871,WORKING!P$2)/SUMIFS(PERSALDATA!$H$2:$H$20871,PERSALDATA!$A$2:$A$20871,WORKING!$A7,PERSALDATA!$D$2:$D$20871,WORKING!$B7,PERSALDATA!$E$2:$E$20871,WORKING!$C7),"")</f>
        <v>1.4449650443563761E-4</v>
      </c>
      <c r="Q7" s="62">
        <f>IFERROR(SUMIFS(PERSALDATA!$H$2:$H$20871,PERSALDATA!$A$2:$A$20871,WORKING!$A7,PERSALDATA!$D$2:$D$20871,WORKING!$B7,PERSALDATA!$E$2:$E$20871,WORKING!$C7,PERSALDATA!$F$2:$F$20871,WORKING!Q$2)/SUMIFS(PERSALDATA!$H$2:$H$20871,PERSALDATA!$A$2:$A$20871,WORKING!$A7,PERSALDATA!$D$2:$D$20871,WORKING!$B7,PERSALDATA!$E$2:$E$20871,WORKING!$C7),"")</f>
        <v>2.0095621155609248E-5</v>
      </c>
      <c r="R7" s="62">
        <f>IFERROR(SUMIFS(PERSALDATA!$H$2:$H$20871,PERSALDATA!$A$2:$A$20871,WORKING!$A7,PERSALDATA!$D$2:$D$20871,WORKING!$B7,PERSALDATA!$E$2:$E$20871,WORKING!$C7,PERSALDATA!$F$2:$F$20871,WORKING!R$2)/SUMIFS(PERSALDATA!$H$2:$H$20871,PERSALDATA!$A$2:$A$20871,WORKING!$A7,PERSALDATA!$D$2:$D$20871,WORKING!$B7,PERSALDATA!$E$2:$E$20871,WORKING!$C7),"")</f>
        <v>2.2198157547554959E-4</v>
      </c>
      <c r="S7" s="62">
        <f>IFERROR(SUMIFS(PERSALDATA!$H$2:$H$20871,PERSALDATA!$A$2:$A$20871,WORKING!$A7,PERSALDATA!$D$2:$D$20871,WORKING!$B7,PERSALDATA!$E$2:$E$20871,WORKING!$C7,PERSALDATA!$F$2:$F$20871,WORKING!S$2)/SUMIFS(PERSALDATA!$H$2:$H$20871,PERSALDATA!$A$2:$A$20871,WORKING!$A7,PERSALDATA!$D$2:$D$20871,WORKING!$B7,PERSALDATA!$E$2:$E$20871,WORKING!$C7),"")</f>
        <v>0</v>
      </c>
      <c r="T7" s="62">
        <f>IFERROR(SUMIFS(PERSALDATA!$H$2:$H$20871,PERSALDATA!$A$2:$A$20871,WORKING!$A7,PERSALDATA!$D$2:$D$20871,WORKING!$B7,PERSALDATA!$E$2:$E$20871,WORKING!$C7,PERSALDATA!$F$2:$F$20871,WORKING!T$2)/SUMIFS(PERSALDATA!$H$2:$H$20871,PERSALDATA!$A$2:$A$20871,WORKING!$A7,PERSALDATA!$D$2:$D$20871,WORKING!$B7,PERSALDATA!$E$2:$E$20871,WORKING!$C7),"")</f>
        <v>2.3084951564306434E-5</v>
      </c>
      <c r="U7" s="62">
        <f>IFERROR(SUMIFS(PERSALDATA!$H$2:$H$20871,PERSALDATA!$A$2:$A$20871,WORKING!$A7,PERSALDATA!$D$2:$D$20871,WORKING!$B7,PERSALDATA!$E$2:$E$20871,WORKING!$C7,PERSALDATA!$F$2:$F$20871,WORKING!U$2)/SUMIFS(PERSALDATA!$H$2:$H$20871,PERSALDATA!$A$2:$A$20871,WORKING!$A7,PERSALDATA!$D$2:$D$20871,WORKING!$B7,PERSALDATA!$E$2:$E$20871,WORKING!$C7),"")</f>
        <v>0</v>
      </c>
      <c r="V7" s="62">
        <f>IFERROR(SUMIFS(PERSALDATA!$H$2:$H$20871,PERSALDATA!$A$2:$A$20871,WORKING!$A7,PERSALDATA!$D$2:$D$20871,WORKING!$B7,PERSALDATA!$E$2:$E$20871,WORKING!$C7,PERSALDATA!$F$2:$F$20871,WORKING!V$2)/SUMIFS(PERSALDATA!$H$2:$H$20871,PERSALDATA!$A$2:$A$20871,WORKING!$A7,PERSALDATA!$D$2:$D$20871,WORKING!$B7,PERSALDATA!$E$2:$E$20871,WORKING!$C7),"")</f>
        <v>0</v>
      </c>
      <c r="W7" s="62">
        <f>IFERROR(IF($C7&lt;11,($D7*Assumptions!C$6)+($E7*Assumptions!C$7)+($F7*Assumptions!C$8)+($G7*Assumptions!C$9)+($H7*Assumptions!C$10)+($I7*Assumptions!C$11)+($J7*Assumptions!C$12)+($K7*Assumptions!C$13)+($L7*Assumptions!C$14)+($M7*Assumptions!C$15)+($N7*Assumptions!C$16)+($O7*Assumptions!C$17)+($P7*Assumptions!C$18)+($Q7*Assumptions!C$19)+($R7*Assumptions!C$20)+($S7*Assumptions!C$21)+($T7*Assumptions!C$22)+($U7*Assumptions!C$23)+($V7*Assumptions!C$24),IF($C7&lt;13,Assumptions!C$28,Assumptions!C$50)),W$1)</f>
        <v>7.4212689410360091E-2</v>
      </c>
      <c r="X7" s="62">
        <f>IFERROR(IF($C7&lt;11,($D7*Assumptions!D$6)+($E7*Assumptions!D$7)+($F7*Assumptions!D$8)+($G7*Assumptions!D$9)+($H7*Assumptions!D$10)+($I7*Assumptions!D$11)+($J7*Assumptions!D$12)+($K7*Assumptions!D$13)+($L7*Assumptions!D$14)+($M7*Assumptions!D$15)+($N7*Assumptions!D$16)+($O7*Assumptions!D$17)+($P7*Assumptions!D$18)+($Q7*Assumptions!D$19)+($R7*Assumptions!D$20)+($S7*Assumptions!D$21)+($T7*Assumptions!D$22)+($U7*Assumptions!D$23)+($V7*Assumptions!D$24),IF($C7&lt;13,Assumptions!D$28,Assumptions!D$50)),X$1)</f>
        <v>7.0541304164735127E-2</v>
      </c>
      <c r="Y7" s="62">
        <f>IFERROR(IF($C7&lt;11,($D7*Assumptions!E$6)+($E7*Assumptions!E$7)+($F7*Assumptions!E$8)+($G7*Assumptions!E$9)+($H7*Assumptions!E$10)+($I7*Assumptions!E$11)+($J7*Assumptions!E$12)+($K7*Assumptions!E$13)+($L7*Assumptions!E$14)+($M7*Assumptions!E$15)+($N7*Assumptions!E$16)+($O7*Assumptions!E$17)+($P7*Assumptions!E$18)+($Q7*Assumptions!E$19)+($R7*Assumptions!E$20)+($S7*Assumptions!E$21)+($T7*Assumptions!E$22)+($U7*Assumptions!E$23)+($V7*Assumptions!E$24),IF($C7&lt;13,Assumptions!E$28,Assumptions!E$50)),Y$1)</f>
        <v>6.954130416473514E-2</v>
      </c>
      <c r="Z7" s="62">
        <f>IFERROR(IF($C7&lt;11,($D7*Assumptions!F$6)+($E7*Assumptions!F$7)+($F7*Assumptions!F$8)+($G7*Assumptions!F$9)+($H7*Assumptions!F$10)+($I7*Assumptions!F$11)+($J7*Assumptions!F$12)+($K7*Assumptions!F$13)+($L7*Assumptions!F$14)+($M7*Assumptions!F$15)+($N7*Assumptions!F$16)+($O7*Assumptions!F$17)+($P7*Assumptions!F$18)+($Q7*Assumptions!F$19)+($R7*Assumptions!F$20)+($S7*Assumptions!F$21)+($T7*Assumptions!F$22)+($U7*Assumptions!F$23)+($V7*Assumptions!F$24),IF($C7&lt;13,Assumptions!F$28,Assumptions!F$50)),Z$1)</f>
        <v>6.7541304164735153E-2</v>
      </c>
      <c r="AA7" s="62">
        <f>IFERROR(($D7*Assumptions!J$6)+($E7*Assumptions!J$7)+($F7*Assumptions!J$8)+($G7*Assumptions!J$9)+($H7*Assumptions!J$10)+($I7*Assumptions!J$11)+($J7*Assumptions!J$12)+($K7*Assumptions!J$13)+($L7*Assumptions!J$14)+($M7*Assumptions!J$15)+($N7*Assumptions!J$16)+($O7*Assumptions!J$17)+($P7*Assumptions!J$18)+($Q7*Assumptions!J$19)+($R7*Assumptions!J$20)+($S7*Assumptions!J$21)+($T7*Assumptions!J$22)+($U7*Assumptions!J$23)+($V7*Assumptions!J$24),0)</f>
        <v>1.359348089102057E-2</v>
      </c>
      <c r="AB7" s="2">
        <f>SUMIFS(PERSALDATA!$G$2:$G$20871,PERSALDATA!$A$2:$A$20871,WORKING!A7,PERSALDATA!$D$2:$D$20871,WORKING!B7,PERSALDATA!$E$2:$E$20871,WORKING!C7,PERSALDATA!$F$2:$F$20871,"S&amp;W: BASIC SALARY (RES)")</f>
        <v>351</v>
      </c>
      <c r="AC7" s="2">
        <f>SUMIFS(PERSALDATA!$H$2:$H$20871,PERSALDATA!$A$2:$A$20871,WORKING!A7,PERSALDATA!$D$2:$D$20871,WORKING!B7,PERSALDATA!$E$2:$E$20871,WORKING!C7)</f>
        <v>61468615</v>
      </c>
    </row>
    <row r="8" spans="1:29" x14ac:dyDescent="0.25">
      <c r="A8" s="2">
        <f>Results!$D$3</f>
        <v>18</v>
      </c>
      <c r="B8" s="2">
        <v>1</v>
      </c>
      <c r="C8" s="2">
        <v>6</v>
      </c>
      <c r="D8" s="62">
        <f>IFERROR(SUMIFS(PERSALDATA!$H$2:$H$20871,PERSALDATA!$A$2:$A$20871,WORKING!$A8,PERSALDATA!$D$2:$D$20871,WORKING!$B8,PERSALDATA!$E$2:$E$20871,WORKING!$C8,PERSALDATA!$F$2:$F$20871,WORKING!D$2)/SUMIFS(PERSALDATA!$H$2:$H$20871,PERSALDATA!$A$2:$A$20871,WORKING!$A8,PERSALDATA!$D$2:$D$20871,WORKING!$B8,PERSALDATA!$E$2:$E$20871,WORKING!$C8),"")</f>
        <v>0.68843884975930514</v>
      </c>
      <c r="E8" s="62">
        <f>IFERROR(SUMIFS(PERSALDATA!$H$2:$H$20871,PERSALDATA!$A$2:$A$20871,WORKING!$A8,PERSALDATA!$D$2:$D$20871,WORKING!$B8,PERSALDATA!$E$2:$E$20871,WORKING!$C8,PERSALDATA!$F$2:$F$20871,WORKING!E$2)/SUMIFS(PERSALDATA!$H$2:$H$20871,PERSALDATA!$A$2:$A$20871,WORKING!$A8,PERSALDATA!$D$2:$D$20871,WORKING!$B8,PERSALDATA!$E$2:$E$20871,WORKING!$C8),"")</f>
        <v>5.7882588096559107E-2</v>
      </c>
      <c r="F8" s="62">
        <f>IFERROR(SUMIFS(PERSALDATA!$H$2:$H$20871,PERSALDATA!$A$2:$A$20871,WORKING!$A8,PERSALDATA!$D$2:$D$20871,WORKING!$B8,PERSALDATA!$E$2:$E$20871,WORKING!$C8,PERSALDATA!$F$2:$F$20871,WORKING!F$2)/SUMIFS(PERSALDATA!$H$2:$H$20871,PERSALDATA!$A$2:$A$20871,WORKING!$A8,PERSALDATA!$D$2:$D$20871,WORKING!$B8,PERSALDATA!$E$2:$E$20871,WORKING!$C8),"")</f>
        <v>2.893195122083916E-2</v>
      </c>
      <c r="G8" s="69">
        <f>IFERROR(SUMIFS(PERSALDATA!$H$2:$H$20871,PERSALDATA!$A$2:$A$20871,WORKING!$A8,PERSALDATA!$D$2:$D$20871,WORKING!$B8,PERSALDATA!$E$2:$E$20871,WORKING!$C8,PERSALDATA!$F$2:$F$20871,WORKING!G$2)/SUMIFS(PERSALDATA!$H$2:$H$20871,PERSALDATA!$A$2:$A$20871,WORKING!$A8,PERSALDATA!$D$2:$D$20871,WORKING!$B8,PERSALDATA!$E$2:$E$20871,WORKING!$C8),"")</f>
        <v>3.9779807321241728E-3</v>
      </c>
      <c r="H8" s="62">
        <f>IFERROR(SUMIFS(PERSALDATA!$H$2:$H$20871,PERSALDATA!$A$2:$A$20871,WORKING!$A8,PERSALDATA!$D$2:$D$20871,WORKING!$B8,PERSALDATA!$E$2:$E$20871,WORKING!$C8,PERSALDATA!$F$2:$F$20871,WORKING!H$2)/SUMIFS(PERSALDATA!$H$2:$H$20871,PERSALDATA!$A$2:$A$20871,WORKING!$A8,PERSALDATA!$D$2:$D$20871,WORKING!$B8,PERSALDATA!$E$2:$E$20871,WORKING!$C8),"")</f>
        <v>7.0518282793097978E-2</v>
      </c>
      <c r="I8" s="62">
        <f>IFERROR(SUMIFS(PERSALDATA!$H$2:$H$20871,PERSALDATA!$A$2:$A$20871,WORKING!$A8,PERSALDATA!$D$2:$D$20871,WORKING!$B8,PERSALDATA!$E$2:$E$20871,WORKING!$C8,PERSALDATA!$F$2:$F$20871,WORKING!I$2)/SUMIFS(PERSALDATA!$H$2:$H$20871,PERSALDATA!$A$2:$A$20871,WORKING!$A8,PERSALDATA!$D$2:$D$20871,WORKING!$B8,PERSALDATA!$E$2:$E$20871,WORKING!$C8),"")</f>
        <v>0.10543038294377036</v>
      </c>
      <c r="J8" s="62">
        <f>IFERROR(SUMIFS(PERSALDATA!$H$2:$H$20871,PERSALDATA!$A$2:$A$20871,WORKING!$A8,PERSALDATA!$D$2:$D$20871,WORKING!$B8,PERSALDATA!$E$2:$E$20871,WORKING!$C8,PERSALDATA!$F$2:$F$20871,WORKING!J$2)/SUMIFS(PERSALDATA!$H$2:$H$20871,PERSALDATA!$A$2:$A$20871,WORKING!$A8,PERSALDATA!$D$2:$D$20871,WORKING!$B8,PERSALDATA!$E$2:$E$20871,WORKING!$C8),"")</f>
        <v>1.8779987753560898E-4</v>
      </c>
      <c r="K8" s="62">
        <f>IFERROR(SUMIFS(PERSALDATA!$H$2:$H$20871,PERSALDATA!$A$2:$A$20871,WORKING!$A8,PERSALDATA!$D$2:$D$20871,WORKING!$B8,PERSALDATA!$E$2:$E$20871,WORKING!$C8,PERSALDATA!$F$2:$F$20871,WORKING!K$2)/SUMIFS(PERSALDATA!$H$2:$H$20871,PERSALDATA!$A$2:$A$20871,WORKING!$A8,PERSALDATA!$D$2:$D$20871,WORKING!$B8,PERSALDATA!$E$2:$E$20871,WORKING!$C8),"")</f>
        <v>2.7753973168576855E-4</v>
      </c>
      <c r="L8" s="62">
        <f>IFERROR(SUMIFS(PERSALDATA!$H$2:$H$20871,PERSALDATA!$A$2:$A$20871,WORKING!$A8,PERSALDATA!$D$2:$D$20871,WORKING!$B8,PERSALDATA!$E$2:$E$20871,WORKING!$C8,PERSALDATA!$F$2:$F$20871,WORKING!L$2)/SUMIFS(PERSALDATA!$H$2:$H$20871,PERSALDATA!$A$2:$A$20871,WORKING!$A8,PERSALDATA!$D$2:$D$20871,WORKING!$B8,PERSALDATA!$E$2:$E$20871,WORKING!$C8),"")</f>
        <v>0</v>
      </c>
      <c r="M8" s="62">
        <f>IFERROR(SUMIFS(PERSALDATA!$H$2:$H$20871,PERSALDATA!$A$2:$A$20871,WORKING!$A8,PERSALDATA!$D$2:$D$20871,WORKING!$B8,PERSALDATA!$E$2:$E$20871,WORKING!$C8,PERSALDATA!$F$2:$F$20871,WORKING!M$2)/SUMIFS(PERSALDATA!$H$2:$H$20871,PERSALDATA!$A$2:$A$20871,WORKING!$A8,PERSALDATA!$D$2:$D$20871,WORKING!$B8,PERSALDATA!$E$2:$E$20871,WORKING!$C8),"")</f>
        <v>1.6953533218885416E-3</v>
      </c>
      <c r="N8" s="62">
        <f>IFERROR(SUMIFS(PERSALDATA!$H$2:$H$20871,PERSALDATA!$A$2:$A$20871,WORKING!$A8,PERSALDATA!$D$2:$D$20871,WORKING!$B8,PERSALDATA!$E$2:$E$20871,WORKING!$C8,PERSALDATA!$F$2:$F$20871,WORKING!N$2)/SUMIFS(PERSALDATA!$H$2:$H$20871,PERSALDATA!$A$2:$A$20871,WORKING!$A8,PERSALDATA!$D$2:$D$20871,WORKING!$B8,PERSALDATA!$E$2:$E$20871,WORKING!$C8),"")</f>
        <v>4.2061357961656144E-2</v>
      </c>
      <c r="O8" s="62">
        <f>IFERROR(SUMIFS(PERSALDATA!$H$2:$H$20871,PERSALDATA!$A$2:$A$20871,WORKING!$A8,PERSALDATA!$D$2:$D$20871,WORKING!$B8,PERSALDATA!$E$2:$E$20871,WORKING!$C8,PERSALDATA!$F$2:$F$20871,WORKING!O$2)/SUMIFS(PERSALDATA!$H$2:$H$20871,PERSALDATA!$A$2:$A$20871,WORKING!$A8,PERSALDATA!$D$2:$D$20871,WORKING!$B8,PERSALDATA!$E$2:$E$20871,WORKING!$C8),"")</f>
        <v>0</v>
      </c>
      <c r="P8" s="62">
        <f>IFERROR(SUMIFS(PERSALDATA!$H$2:$H$20871,PERSALDATA!$A$2:$A$20871,WORKING!$A8,PERSALDATA!$D$2:$D$20871,WORKING!$B8,PERSALDATA!$E$2:$E$20871,WORKING!$C8,PERSALDATA!$F$2:$F$20871,WORKING!P$2)/SUMIFS(PERSALDATA!$H$2:$H$20871,PERSALDATA!$A$2:$A$20871,WORKING!$A8,PERSALDATA!$D$2:$D$20871,WORKING!$B8,PERSALDATA!$E$2:$E$20871,WORKING!$C8),"")</f>
        <v>2.9183924476861543E-4</v>
      </c>
      <c r="Q8" s="62">
        <f>IFERROR(SUMIFS(PERSALDATA!$H$2:$H$20871,PERSALDATA!$A$2:$A$20871,WORKING!$A8,PERSALDATA!$D$2:$D$20871,WORKING!$B8,PERSALDATA!$E$2:$E$20871,WORKING!$C8,PERSALDATA!$F$2:$F$20871,WORKING!Q$2)/SUMIFS(PERSALDATA!$H$2:$H$20871,PERSALDATA!$A$2:$A$20871,WORKING!$A8,PERSALDATA!$D$2:$D$20871,WORKING!$B8,PERSALDATA!$E$2:$E$20871,WORKING!$C8),"")</f>
        <v>3.9503738686228199E-6</v>
      </c>
      <c r="R8" s="62">
        <f>IFERROR(SUMIFS(PERSALDATA!$H$2:$H$20871,PERSALDATA!$A$2:$A$20871,WORKING!$A8,PERSALDATA!$D$2:$D$20871,WORKING!$B8,PERSALDATA!$E$2:$E$20871,WORKING!$C8,PERSALDATA!$F$2:$F$20871,WORKING!R$2)/SUMIFS(PERSALDATA!$H$2:$H$20871,PERSALDATA!$A$2:$A$20871,WORKING!$A8,PERSALDATA!$D$2:$D$20871,WORKING!$B8,PERSALDATA!$E$2:$E$20871,WORKING!$C8),"")</f>
        <v>3.0212394290073688E-4</v>
      </c>
      <c r="S8" s="62">
        <f>IFERROR(SUMIFS(PERSALDATA!$H$2:$H$20871,PERSALDATA!$A$2:$A$20871,WORKING!$A8,PERSALDATA!$D$2:$D$20871,WORKING!$B8,PERSALDATA!$E$2:$E$20871,WORKING!$C8,PERSALDATA!$F$2:$F$20871,WORKING!S$2)/SUMIFS(PERSALDATA!$H$2:$H$20871,PERSALDATA!$A$2:$A$20871,WORKING!$A8,PERSALDATA!$D$2:$D$20871,WORKING!$B8,PERSALDATA!$E$2:$E$20871,WORKING!$C8),"")</f>
        <v>0</v>
      </c>
      <c r="T8" s="62">
        <f>IFERROR(SUMIFS(PERSALDATA!$H$2:$H$20871,PERSALDATA!$A$2:$A$20871,WORKING!$A8,PERSALDATA!$D$2:$D$20871,WORKING!$B8,PERSALDATA!$E$2:$E$20871,WORKING!$C8,PERSALDATA!$F$2:$F$20871,WORKING!T$2)/SUMIFS(PERSALDATA!$H$2:$H$20871,PERSALDATA!$A$2:$A$20871,WORKING!$A8,PERSALDATA!$D$2:$D$20871,WORKING!$B8,PERSALDATA!$E$2:$E$20871,WORKING!$C8),"")</f>
        <v>0</v>
      </c>
      <c r="U8" s="62">
        <f>IFERROR(SUMIFS(PERSALDATA!$H$2:$H$20871,PERSALDATA!$A$2:$A$20871,WORKING!$A8,PERSALDATA!$D$2:$D$20871,WORKING!$B8,PERSALDATA!$E$2:$E$20871,WORKING!$C8,PERSALDATA!$F$2:$F$20871,WORKING!U$2)/SUMIFS(PERSALDATA!$H$2:$H$20871,PERSALDATA!$A$2:$A$20871,WORKING!$A8,PERSALDATA!$D$2:$D$20871,WORKING!$B8,PERSALDATA!$E$2:$E$20871,WORKING!$C8),"")</f>
        <v>0</v>
      </c>
      <c r="V8" s="62">
        <f>IFERROR(SUMIFS(PERSALDATA!$H$2:$H$20871,PERSALDATA!$A$2:$A$20871,WORKING!$A8,PERSALDATA!$D$2:$D$20871,WORKING!$B8,PERSALDATA!$E$2:$E$20871,WORKING!$C8,PERSALDATA!$F$2:$F$20871,WORKING!V$2)/SUMIFS(PERSALDATA!$H$2:$H$20871,PERSALDATA!$A$2:$A$20871,WORKING!$A8,PERSALDATA!$D$2:$D$20871,WORKING!$B8,PERSALDATA!$E$2:$E$20871,WORKING!$C8),"")</f>
        <v>0</v>
      </c>
      <c r="W8" s="62">
        <f>IFERROR(IF($C8&lt;11,($D8*Assumptions!C$6)+($E8*Assumptions!C$7)+($F8*Assumptions!C$8)+($G8*Assumptions!C$9)+($H8*Assumptions!C$10)+($I8*Assumptions!C$11)+($J8*Assumptions!C$12)+($K8*Assumptions!C$13)+($L8*Assumptions!C$14)+($M8*Assumptions!C$15)+($N8*Assumptions!C$16)+($O8*Assumptions!C$17)+($P8*Assumptions!C$18)+($Q8*Assumptions!C$19)+($R8*Assumptions!C$20)+($S8*Assumptions!C$21)+($T8*Assumptions!C$22)+($U8*Assumptions!C$23)+($V8*Assumptions!C$24),IF($C8&lt;13,Assumptions!C$28,Assumptions!C$50)),W$1)</f>
        <v>7.4788427666319601E-2</v>
      </c>
      <c r="X8" s="62">
        <f>IFERROR(IF($C8&lt;11,($D8*Assumptions!D$6)+($E8*Assumptions!D$7)+($F8*Assumptions!D$8)+($G8*Assumptions!D$9)+($H8*Assumptions!D$10)+($I8*Assumptions!D$11)+($J8*Assumptions!D$12)+($K8*Assumptions!D$13)+($L8*Assumptions!D$14)+($M8*Assumptions!D$15)+($N8*Assumptions!D$16)+($O8*Assumptions!D$17)+($P8*Assumptions!D$18)+($Q8*Assumptions!D$19)+($R8*Assumptions!D$20)+($S8*Assumptions!D$21)+($T8*Assumptions!D$22)+($U8*Assumptions!D$23)+($V8*Assumptions!D$24),IF($C8&lt;13,Assumptions!D$28,Assumptions!D$50)),X$1)</f>
        <v>7.0768454729688096E-2</v>
      </c>
      <c r="Y8" s="62">
        <f>IFERROR(IF($C8&lt;11,($D8*Assumptions!E$6)+($E8*Assumptions!E$7)+($F8*Assumptions!E$8)+($G8*Assumptions!E$9)+($H8*Assumptions!E$10)+($I8*Assumptions!E$11)+($J8*Assumptions!E$12)+($K8*Assumptions!E$13)+($L8*Assumptions!E$14)+($M8*Assumptions!E$15)+($N8*Assumptions!E$16)+($O8*Assumptions!E$17)+($P8*Assumptions!E$18)+($Q8*Assumptions!E$19)+($R8*Assumptions!E$20)+($S8*Assumptions!E$21)+($T8*Assumptions!E$22)+($U8*Assumptions!E$23)+($V8*Assumptions!E$24),IF($C8&lt;13,Assumptions!E$28,Assumptions!E$50)),Y$1)</f>
        <v>6.9768454729688081E-2</v>
      </c>
      <c r="Z8" s="62">
        <f>IFERROR(IF($C8&lt;11,($D8*Assumptions!F$6)+($E8*Assumptions!F$7)+($F8*Assumptions!F$8)+($G8*Assumptions!F$9)+($H8*Assumptions!F$10)+($I8*Assumptions!F$11)+($J8*Assumptions!F$12)+($K8*Assumptions!F$13)+($L8*Assumptions!F$14)+($M8*Assumptions!F$15)+($N8*Assumptions!F$16)+($O8*Assumptions!F$17)+($P8*Assumptions!F$18)+($Q8*Assumptions!F$19)+($R8*Assumptions!F$20)+($S8*Assumptions!F$21)+($T8*Assumptions!F$22)+($U8*Assumptions!F$23)+($V8*Assumptions!F$24),IF($C8&lt;13,Assumptions!F$28,Assumptions!F$50)),Z$1)</f>
        <v>6.776845472968808E-2</v>
      </c>
      <c r="AA8" s="62">
        <f>IFERROR(($D8*Assumptions!J$6)+($E8*Assumptions!J$7)+($F8*Assumptions!J$8)+($G8*Assumptions!J$9)+($H8*Assumptions!J$10)+($I8*Assumptions!J$11)+($J8*Assumptions!J$12)+($K8*Assumptions!J$13)+($L8*Assumptions!J$14)+($M8*Assumptions!J$15)+($N8*Assumptions!J$16)+($O8*Assumptions!J$17)+($P8*Assumptions!J$18)+($Q8*Assumptions!J$19)+($R8*Assumptions!J$20)+($S8*Assumptions!J$21)+($T8*Assumptions!J$22)+($U8*Assumptions!J$23)+($V8*Assumptions!J$24),0)</f>
        <v>1.3504083393815655E-2</v>
      </c>
      <c r="AB8" s="2">
        <f>SUMIFS(PERSALDATA!$G$2:$G$20871,PERSALDATA!$A$2:$A$20871,WORKING!A8,PERSALDATA!$D$2:$D$20871,WORKING!B8,PERSALDATA!$E$2:$E$20871,WORKING!C8,PERSALDATA!$F$2:$F$20871,"S&amp;W: BASIC SALARY (RES)")</f>
        <v>935</v>
      </c>
      <c r="AC8" s="2">
        <f>SUMIFS(PERSALDATA!$H$2:$H$20871,PERSALDATA!$A$2:$A$20871,WORKING!A8,PERSALDATA!$D$2:$D$20871,WORKING!B8,PERSALDATA!$E$2:$E$20871,WORKING!C8)</f>
        <v>243478220.54000002</v>
      </c>
    </row>
    <row r="9" spans="1:29" x14ac:dyDescent="0.25">
      <c r="A9" s="2">
        <f>Results!$D$3</f>
        <v>18</v>
      </c>
      <c r="B9" s="2">
        <v>1</v>
      </c>
      <c r="C9" s="2">
        <v>7</v>
      </c>
      <c r="D9" s="62">
        <f>IFERROR(SUMIFS(PERSALDATA!$H$2:$H$20871,PERSALDATA!$A$2:$A$20871,WORKING!$A9,PERSALDATA!$D$2:$D$20871,WORKING!$B9,PERSALDATA!$E$2:$E$20871,WORKING!$C9,PERSALDATA!$F$2:$F$20871,WORKING!D$2)/SUMIFS(PERSALDATA!$H$2:$H$20871,PERSALDATA!$A$2:$A$20871,WORKING!$A9,PERSALDATA!$D$2:$D$20871,WORKING!$B9,PERSALDATA!$E$2:$E$20871,WORKING!$C9),"")</f>
        <v>0.71274495758438039</v>
      </c>
      <c r="E9" s="62">
        <f>IFERROR(SUMIFS(PERSALDATA!$H$2:$H$20871,PERSALDATA!$A$2:$A$20871,WORKING!$A9,PERSALDATA!$D$2:$D$20871,WORKING!$B9,PERSALDATA!$E$2:$E$20871,WORKING!$C9,PERSALDATA!$F$2:$F$20871,WORKING!E$2)/SUMIFS(PERSALDATA!$H$2:$H$20871,PERSALDATA!$A$2:$A$20871,WORKING!$A9,PERSALDATA!$D$2:$D$20871,WORKING!$B9,PERSALDATA!$E$2:$E$20871,WORKING!$C9),"")</f>
        <v>5.8729453657578937E-2</v>
      </c>
      <c r="F9" s="62">
        <f>IFERROR(SUMIFS(PERSALDATA!$H$2:$H$20871,PERSALDATA!$A$2:$A$20871,WORKING!$A9,PERSALDATA!$D$2:$D$20871,WORKING!$B9,PERSALDATA!$E$2:$E$20871,WORKING!$C9,PERSALDATA!$F$2:$F$20871,WORKING!F$2)/SUMIFS(PERSALDATA!$H$2:$H$20871,PERSALDATA!$A$2:$A$20871,WORKING!$A9,PERSALDATA!$D$2:$D$20871,WORKING!$B9,PERSALDATA!$E$2:$E$20871,WORKING!$C9),"")</f>
        <v>2.5121097860859216E-2</v>
      </c>
      <c r="G9" s="69">
        <f>IFERROR(SUMIFS(PERSALDATA!$H$2:$H$20871,PERSALDATA!$A$2:$A$20871,WORKING!$A9,PERSALDATA!$D$2:$D$20871,WORKING!$B9,PERSALDATA!$E$2:$E$20871,WORKING!$C9,PERSALDATA!$F$2:$F$20871,WORKING!G$2)/SUMIFS(PERSALDATA!$H$2:$H$20871,PERSALDATA!$A$2:$A$20871,WORKING!$A9,PERSALDATA!$D$2:$D$20871,WORKING!$B9,PERSALDATA!$E$2:$E$20871,WORKING!$C9),"")</f>
        <v>4.1245947785248024E-3</v>
      </c>
      <c r="H9" s="62">
        <f>IFERROR(SUMIFS(PERSALDATA!$H$2:$H$20871,PERSALDATA!$A$2:$A$20871,WORKING!$A9,PERSALDATA!$D$2:$D$20871,WORKING!$B9,PERSALDATA!$E$2:$E$20871,WORKING!$C9,PERSALDATA!$F$2:$F$20871,WORKING!H$2)/SUMIFS(PERSALDATA!$H$2:$H$20871,PERSALDATA!$A$2:$A$20871,WORKING!$A9,PERSALDATA!$D$2:$D$20871,WORKING!$B9,PERSALDATA!$E$2:$E$20871,WORKING!$C9),"")</f>
        <v>5.8714640717213502E-2</v>
      </c>
      <c r="I9" s="62">
        <f>IFERROR(SUMIFS(PERSALDATA!$H$2:$H$20871,PERSALDATA!$A$2:$A$20871,WORKING!$A9,PERSALDATA!$D$2:$D$20871,WORKING!$B9,PERSALDATA!$E$2:$E$20871,WORKING!$C9,PERSALDATA!$F$2:$F$20871,WORKING!I$2)/SUMIFS(PERSALDATA!$H$2:$H$20871,PERSALDATA!$A$2:$A$20871,WORKING!$A9,PERSALDATA!$D$2:$D$20871,WORKING!$B9,PERSALDATA!$E$2:$E$20871,WORKING!$C9),"")</f>
        <v>0.10585341217474578</v>
      </c>
      <c r="J9" s="62">
        <f>IFERROR(SUMIFS(PERSALDATA!$H$2:$H$20871,PERSALDATA!$A$2:$A$20871,WORKING!$A9,PERSALDATA!$D$2:$D$20871,WORKING!$B9,PERSALDATA!$E$2:$E$20871,WORKING!$C9,PERSALDATA!$F$2:$F$20871,WORKING!J$2)/SUMIFS(PERSALDATA!$H$2:$H$20871,PERSALDATA!$A$2:$A$20871,WORKING!$A9,PERSALDATA!$D$2:$D$20871,WORKING!$B9,PERSALDATA!$E$2:$E$20871,WORKING!$C9),"")</f>
        <v>8.9663287210425824E-5</v>
      </c>
      <c r="K9" s="62">
        <f>IFERROR(SUMIFS(PERSALDATA!$H$2:$H$20871,PERSALDATA!$A$2:$A$20871,WORKING!$A9,PERSALDATA!$D$2:$D$20871,WORKING!$B9,PERSALDATA!$E$2:$E$20871,WORKING!$C9,PERSALDATA!$F$2:$F$20871,WORKING!K$2)/SUMIFS(PERSALDATA!$H$2:$H$20871,PERSALDATA!$A$2:$A$20871,WORKING!$A9,PERSALDATA!$D$2:$D$20871,WORKING!$B9,PERSALDATA!$E$2:$E$20871,WORKING!$C9),"")</f>
        <v>2.3353058730439028E-4</v>
      </c>
      <c r="L9" s="62">
        <f>IFERROR(SUMIFS(PERSALDATA!$H$2:$H$20871,PERSALDATA!$A$2:$A$20871,WORKING!$A9,PERSALDATA!$D$2:$D$20871,WORKING!$B9,PERSALDATA!$E$2:$E$20871,WORKING!$C9,PERSALDATA!$F$2:$F$20871,WORKING!L$2)/SUMIFS(PERSALDATA!$H$2:$H$20871,PERSALDATA!$A$2:$A$20871,WORKING!$A9,PERSALDATA!$D$2:$D$20871,WORKING!$B9,PERSALDATA!$E$2:$E$20871,WORKING!$C9),"")</f>
        <v>0</v>
      </c>
      <c r="M9" s="62">
        <f>IFERROR(SUMIFS(PERSALDATA!$H$2:$H$20871,PERSALDATA!$A$2:$A$20871,WORKING!$A9,PERSALDATA!$D$2:$D$20871,WORKING!$B9,PERSALDATA!$E$2:$E$20871,WORKING!$C9,PERSALDATA!$F$2:$F$20871,WORKING!M$2)/SUMIFS(PERSALDATA!$H$2:$H$20871,PERSALDATA!$A$2:$A$20871,WORKING!$A9,PERSALDATA!$D$2:$D$20871,WORKING!$B9,PERSALDATA!$E$2:$E$20871,WORKING!$C9),"")</f>
        <v>9.1026535178388617E-5</v>
      </c>
      <c r="N9" s="62">
        <f>IFERROR(SUMIFS(PERSALDATA!$H$2:$H$20871,PERSALDATA!$A$2:$A$20871,WORKING!$A9,PERSALDATA!$D$2:$D$20871,WORKING!$B9,PERSALDATA!$E$2:$E$20871,WORKING!$C9,PERSALDATA!$F$2:$F$20871,WORKING!N$2)/SUMIFS(PERSALDATA!$H$2:$H$20871,PERSALDATA!$A$2:$A$20871,WORKING!$A9,PERSALDATA!$D$2:$D$20871,WORKING!$B9,PERSALDATA!$E$2:$E$20871,WORKING!$C9),"")</f>
        <v>3.2639834825548122E-2</v>
      </c>
      <c r="O9" s="62">
        <f>IFERROR(SUMIFS(PERSALDATA!$H$2:$H$20871,PERSALDATA!$A$2:$A$20871,WORKING!$A9,PERSALDATA!$D$2:$D$20871,WORKING!$B9,PERSALDATA!$E$2:$E$20871,WORKING!$C9,PERSALDATA!$F$2:$F$20871,WORKING!O$2)/SUMIFS(PERSALDATA!$H$2:$H$20871,PERSALDATA!$A$2:$A$20871,WORKING!$A9,PERSALDATA!$D$2:$D$20871,WORKING!$B9,PERSALDATA!$E$2:$E$20871,WORKING!$C9),"")</f>
        <v>4.2044156997963242E-4</v>
      </c>
      <c r="P9" s="62">
        <f>IFERROR(SUMIFS(PERSALDATA!$H$2:$H$20871,PERSALDATA!$A$2:$A$20871,WORKING!$A9,PERSALDATA!$D$2:$D$20871,WORKING!$B9,PERSALDATA!$E$2:$E$20871,WORKING!$C9,PERSALDATA!$F$2:$F$20871,WORKING!P$2)/SUMIFS(PERSALDATA!$H$2:$H$20871,PERSALDATA!$A$2:$A$20871,WORKING!$A9,PERSALDATA!$D$2:$D$20871,WORKING!$B9,PERSALDATA!$E$2:$E$20871,WORKING!$C9),"")</f>
        <v>7.734964693965463E-4</v>
      </c>
      <c r="Q9" s="62">
        <f>IFERROR(SUMIFS(PERSALDATA!$H$2:$H$20871,PERSALDATA!$A$2:$A$20871,WORKING!$A9,PERSALDATA!$D$2:$D$20871,WORKING!$B9,PERSALDATA!$E$2:$E$20871,WORKING!$C9,PERSALDATA!$F$2:$F$20871,WORKING!Q$2)/SUMIFS(PERSALDATA!$H$2:$H$20871,PERSALDATA!$A$2:$A$20871,WORKING!$A9,PERSALDATA!$D$2:$D$20871,WORKING!$B9,PERSALDATA!$E$2:$E$20871,WORKING!$C9),"")</f>
        <v>0</v>
      </c>
      <c r="R9" s="62">
        <f>IFERROR(SUMIFS(PERSALDATA!$H$2:$H$20871,PERSALDATA!$A$2:$A$20871,WORKING!$A9,PERSALDATA!$D$2:$D$20871,WORKING!$B9,PERSALDATA!$E$2:$E$20871,WORKING!$C9,PERSALDATA!$F$2:$F$20871,WORKING!R$2)/SUMIFS(PERSALDATA!$H$2:$H$20871,PERSALDATA!$A$2:$A$20871,WORKING!$A9,PERSALDATA!$D$2:$D$20871,WORKING!$B9,PERSALDATA!$E$2:$E$20871,WORKING!$C9),"")</f>
        <v>4.6384995207969976E-4</v>
      </c>
      <c r="S9" s="62">
        <f>IFERROR(SUMIFS(PERSALDATA!$H$2:$H$20871,PERSALDATA!$A$2:$A$20871,WORKING!$A9,PERSALDATA!$D$2:$D$20871,WORKING!$B9,PERSALDATA!$E$2:$E$20871,WORKING!$C9,PERSALDATA!$F$2:$F$20871,WORKING!S$2)/SUMIFS(PERSALDATA!$H$2:$H$20871,PERSALDATA!$A$2:$A$20871,WORKING!$A9,PERSALDATA!$D$2:$D$20871,WORKING!$B9,PERSALDATA!$E$2:$E$20871,WORKING!$C9),"")</f>
        <v>0</v>
      </c>
      <c r="T9" s="62">
        <f>IFERROR(SUMIFS(PERSALDATA!$H$2:$H$20871,PERSALDATA!$A$2:$A$20871,WORKING!$A9,PERSALDATA!$D$2:$D$20871,WORKING!$B9,PERSALDATA!$E$2:$E$20871,WORKING!$C9,PERSALDATA!$F$2:$F$20871,WORKING!T$2)/SUMIFS(PERSALDATA!$H$2:$H$20871,PERSALDATA!$A$2:$A$20871,WORKING!$A9,PERSALDATA!$D$2:$D$20871,WORKING!$B9,PERSALDATA!$E$2:$E$20871,WORKING!$C9),"")</f>
        <v>0</v>
      </c>
      <c r="U9" s="62">
        <f>IFERROR(SUMIFS(PERSALDATA!$H$2:$H$20871,PERSALDATA!$A$2:$A$20871,WORKING!$A9,PERSALDATA!$D$2:$D$20871,WORKING!$B9,PERSALDATA!$E$2:$E$20871,WORKING!$C9,PERSALDATA!$F$2:$F$20871,WORKING!U$2)/SUMIFS(PERSALDATA!$H$2:$H$20871,PERSALDATA!$A$2:$A$20871,WORKING!$A9,PERSALDATA!$D$2:$D$20871,WORKING!$B9,PERSALDATA!$E$2:$E$20871,WORKING!$C9),"")</f>
        <v>0</v>
      </c>
      <c r="V9" s="62">
        <f>IFERROR(SUMIFS(PERSALDATA!$H$2:$H$20871,PERSALDATA!$A$2:$A$20871,WORKING!$A9,PERSALDATA!$D$2:$D$20871,WORKING!$B9,PERSALDATA!$E$2:$E$20871,WORKING!$C9,PERSALDATA!$F$2:$F$20871,WORKING!V$2)/SUMIFS(PERSALDATA!$H$2:$H$20871,PERSALDATA!$A$2:$A$20871,WORKING!$A9,PERSALDATA!$D$2:$D$20871,WORKING!$B9,PERSALDATA!$E$2:$E$20871,WORKING!$C9),"")</f>
        <v>0</v>
      </c>
      <c r="W9" s="62">
        <f>IFERROR(IF($C9&lt;11,($D9*Assumptions!C$6)+($E9*Assumptions!C$7)+($F9*Assumptions!C$8)+($G9*Assumptions!C$9)+($H9*Assumptions!C$10)+($I9*Assumptions!C$11)+($J9*Assumptions!C$12)+($K9*Assumptions!C$13)+($L9*Assumptions!C$14)+($M9*Assumptions!C$15)+($N9*Assumptions!C$16)+($O9*Assumptions!C$17)+($P9*Assumptions!C$18)+($Q9*Assumptions!C$19)+($R9*Assumptions!C$20)+($S9*Assumptions!C$21)+($T9*Assumptions!C$22)+($U9*Assumptions!C$23)+($V9*Assumptions!C$24),IF($C9&lt;13,Assumptions!C$28,Assumptions!C$50)),W$1)</f>
        <v>7.4912801532615689E-2</v>
      </c>
      <c r="X9" s="62">
        <f>IFERROR(IF($C9&lt;11,($D9*Assumptions!D$6)+($E9*Assumptions!D$7)+($F9*Assumptions!D$8)+($G9*Assumptions!D$9)+($H9*Assumptions!D$10)+($I9*Assumptions!D$11)+($J9*Assumptions!D$12)+($K9*Assumptions!D$13)+($L9*Assumptions!D$14)+($M9*Assumptions!D$15)+($N9*Assumptions!D$16)+($O9*Assumptions!D$17)+($P9*Assumptions!D$18)+($Q9*Assumptions!D$19)+($R9*Assumptions!D$20)+($S9*Assumptions!D$21)+($T9*Assumptions!D$22)+($U9*Assumptions!D$23)+($V9*Assumptions!D$24),IF($C9&lt;13,Assumptions!D$28,Assumptions!D$50)),X$1)</f>
        <v>7.0629508632149576E-2</v>
      </c>
      <c r="Y9" s="62">
        <f>IFERROR(IF($C9&lt;11,($D9*Assumptions!E$6)+($E9*Assumptions!E$7)+($F9*Assumptions!E$8)+($G9*Assumptions!E$9)+($H9*Assumptions!E$10)+($I9*Assumptions!E$11)+($J9*Assumptions!E$12)+($K9*Assumptions!E$13)+($L9*Assumptions!E$14)+($M9*Assumptions!E$15)+($N9*Assumptions!E$16)+($O9*Assumptions!E$17)+($P9*Assumptions!E$18)+($Q9*Assumptions!E$19)+($R9*Assumptions!E$20)+($S9*Assumptions!E$21)+($T9*Assumptions!E$22)+($U9*Assumptions!E$23)+($V9*Assumptions!E$24),IF($C9&lt;13,Assumptions!E$28,Assumptions!E$50)),Y$1)</f>
        <v>6.9629508632149603E-2</v>
      </c>
      <c r="Z9" s="62">
        <f>IFERROR(IF($C9&lt;11,($D9*Assumptions!F$6)+($E9*Assumptions!F$7)+($F9*Assumptions!F$8)+($G9*Assumptions!F$9)+($H9*Assumptions!F$10)+($I9*Assumptions!F$11)+($J9*Assumptions!F$12)+($K9*Assumptions!F$13)+($L9*Assumptions!F$14)+($M9*Assumptions!F$15)+($N9*Assumptions!F$16)+($O9*Assumptions!F$17)+($P9*Assumptions!F$18)+($Q9*Assumptions!F$19)+($R9*Assumptions!F$20)+($S9*Assumptions!F$21)+($T9*Assumptions!F$22)+($U9*Assumptions!F$23)+($V9*Assumptions!F$24),IF($C9&lt;13,Assumptions!F$28,Assumptions!F$50)),Z$1)</f>
        <v>6.7629508632149615E-2</v>
      </c>
      <c r="AA9" s="62">
        <f>IFERROR(($D9*Assumptions!J$6)+($E9*Assumptions!J$7)+($F9*Assumptions!J$8)+($G9*Assumptions!J$9)+($H9*Assumptions!J$10)+($I9*Assumptions!J$11)+($J9*Assumptions!J$12)+($K9*Assumptions!J$13)+($L9*Assumptions!J$14)+($M9*Assumptions!J$15)+($N9*Assumptions!J$16)+($O9*Assumptions!J$17)+($P9*Assumptions!J$18)+($Q9*Assumptions!J$19)+($R9*Assumptions!J$20)+($S9*Assumptions!J$21)+($T9*Assumptions!J$22)+($U9*Assumptions!J$23)+($V9*Assumptions!J$24),0)</f>
        <v>1.3738960962519343E-2</v>
      </c>
      <c r="AB9" s="2">
        <f>SUMIFS(PERSALDATA!$G$2:$G$20871,PERSALDATA!$A$2:$A$20871,WORKING!A9,PERSALDATA!$D$2:$D$20871,WORKING!B9,PERSALDATA!$E$2:$E$20871,WORKING!C9,PERSALDATA!$F$2:$F$20871,"S&amp;W: BASIC SALARY (RES)")</f>
        <v>1418</v>
      </c>
      <c r="AC9" s="2">
        <f>SUMIFS(PERSALDATA!$H$2:$H$20871,PERSALDATA!$A$2:$A$20871,WORKING!A9,PERSALDATA!$D$2:$D$20871,WORKING!B9,PERSALDATA!$E$2:$E$20871,WORKING!C9)</f>
        <v>411407178.43000007</v>
      </c>
    </row>
    <row r="10" spans="1:29" x14ac:dyDescent="0.25">
      <c r="A10" s="2">
        <f>Results!$D$3</f>
        <v>18</v>
      </c>
      <c r="B10" s="2">
        <v>1</v>
      </c>
      <c r="C10" s="2">
        <v>8</v>
      </c>
      <c r="D10" s="62">
        <f>IFERROR(SUMIFS(PERSALDATA!$H$2:$H$20871,PERSALDATA!$A$2:$A$20871,WORKING!$A10,PERSALDATA!$D$2:$D$20871,WORKING!$B10,PERSALDATA!$E$2:$E$20871,WORKING!$C10,PERSALDATA!$F$2:$F$20871,WORKING!D$2)/SUMIFS(PERSALDATA!$H$2:$H$20871,PERSALDATA!$A$2:$A$20871,WORKING!$A10,PERSALDATA!$D$2:$D$20871,WORKING!$B10,PERSALDATA!$E$2:$E$20871,WORKING!$C10),"")</f>
        <v>0.71571865969339121</v>
      </c>
      <c r="E10" s="62">
        <f>IFERROR(SUMIFS(PERSALDATA!$H$2:$H$20871,PERSALDATA!$A$2:$A$20871,WORKING!$A10,PERSALDATA!$D$2:$D$20871,WORKING!$B10,PERSALDATA!$E$2:$E$20871,WORKING!$C10,PERSALDATA!$F$2:$F$20871,WORKING!E$2)/SUMIFS(PERSALDATA!$H$2:$H$20871,PERSALDATA!$A$2:$A$20871,WORKING!$A10,PERSALDATA!$D$2:$D$20871,WORKING!$B10,PERSALDATA!$E$2:$E$20871,WORKING!$C10),"")</f>
        <v>6.0735659603085891E-2</v>
      </c>
      <c r="F10" s="62">
        <f>IFERROR(SUMIFS(PERSALDATA!$H$2:$H$20871,PERSALDATA!$A$2:$A$20871,WORKING!$A10,PERSALDATA!$D$2:$D$20871,WORKING!$B10,PERSALDATA!$E$2:$E$20871,WORKING!$C10,PERSALDATA!$F$2:$F$20871,WORKING!F$2)/SUMIFS(PERSALDATA!$H$2:$H$20871,PERSALDATA!$A$2:$A$20871,WORKING!$A10,PERSALDATA!$D$2:$D$20871,WORKING!$B10,PERSALDATA!$E$2:$E$20871,WORKING!$C10),"")</f>
        <v>2.2992185678642502E-2</v>
      </c>
      <c r="G10" s="69">
        <f>IFERROR(SUMIFS(PERSALDATA!$H$2:$H$20871,PERSALDATA!$A$2:$A$20871,WORKING!$A10,PERSALDATA!$D$2:$D$20871,WORKING!$B10,PERSALDATA!$E$2:$E$20871,WORKING!$C10,PERSALDATA!$F$2:$F$20871,WORKING!G$2)/SUMIFS(PERSALDATA!$H$2:$H$20871,PERSALDATA!$A$2:$A$20871,WORKING!$A10,PERSALDATA!$D$2:$D$20871,WORKING!$B10,PERSALDATA!$E$2:$E$20871,WORKING!$C10),"")</f>
        <v>3.1654549593131873E-3</v>
      </c>
      <c r="H10" s="62">
        <f>IFERROR(SUMIFS(PERSALDATA!$H$2:$H$20871,PERSALDATA!$A$2:$A$20871,WORKING!$A10,PERSALDATA!$D$2:$D$20871,WORKING!$B10,PERSALDATA!$E$2:$E$20871,WORKING!$C10,PERSALDATA!$F$2:$F$20871,WORKING!H$2)/SUMIFS(PERSALDATA!$H$2:$H$20871,PERSALDATA!$A$2:$A$20871,WORKING!$A10,PERSALDATA!$D$2:$D$20871,WORKING!$B10,PERSALDATA!$E$2:$E$20871,WORKING!$C10),"")</f>
        <v>5.2646217851639733E-2</v>
      </c>
      <c r="I10" s="62">
        <f>IFERROR(SUMIFS(PERSALDATA!$H$2:$H$20871,PERSALDATA!$A$2:$A$20871,WORKING!$A10,PERSALDATA!$D$2:$D$20871,WORKING!$B10,PERSALDATA!$E$2:$E$20871,WORKING!$C10,PERSALDATA!$F$2:$F$20871,WORKING!I$2)/SUMIFS(PERSALDATA!$H$2:$H$20871,PERSALDATA!$A$2:$A$20871,WORKING!$A10,PERSALDATA!$D$2:$D$20871,WORKING!$B10,PERSALDATA!$E$2:$E$20871,WORKING!$C10),"")</f>
        <v>0.10937999334110834</v>
      </c>
      <c r="J10" s="62">
        <f>IFERROR(SUMIFS(PERSALDATA!$H$2:$H$20871,PERSALDATA!$A$2:$A$20871,WORKING!$A10,PERSALDATA!$D$2:$D$20871,WORKING!$B10,PERSALDATA!$E$2:$E$20871,WORKING!$C10,PERSALDATA!$F$2:$F$20871,WORKING!J$2)/SUMIFS(PERSALDATA!$H$2:$H$20871,PERSALDATA!$A$2:$A$20871,WORKING!$A10,PERSALDATA!$D$2:$D$20871,WORKING!$B10,PERSALDATA!$E$2:$E$20871,WORKING!$C10),"")</f>
        <v>8.8408750799603449E-5</v>
      </c>
      <c r="K10" s="62">
        <f>IFERROR(SUMIFS(PERSALDATA!$H$2:$H$20871,PERSALDATA!$A$2:$A$20871,WORKING!$A10,PERSALDATA!$D$2:$D$20871,WORKING!$B10,PERSALDATA!$E$2:$E$20871,WORKING!$C10,PERSALDATA!$F$2:$F$20871,WORKING!K$2)/SUMIFS(PERSALDATA!$H$2:$H$20871,PERSALDATA!$A$2:$A$20871,WORKING!$A10,PERSALDATA!$D$2:$D$20871,WORKING!$B10,PERSALDATA!$E$2:$E$20871,WORKING!$C10),"")</f>
        <v>1.8893054865084142E-4</v>
      </c>
      <c r="L10" s="62">
        <f>IFERROR(SUMIFS(PERSALDATA!$H$2:$H$20871,PERSALDATA!$A$2:$A$20871,WORKING!$A10,PERSALDATA!$D$2:$D$20871,WORKING!$B10,PERSALDATA!$E$2:$E$20871,WORKING!$C10,PERSALDATA!$F$2:$F$20871,WORKING!L$2)/SUMIFS(PERSALDATA!$H$2:$H$20871,PERSALDATA!$A$2:$A$20871,WORKING!$A10,PERSALDATA!$D$2:$D$20871,WORKING!$B10,PERSALDATA!$E$2:$E$20871,WORKING!$C10),"")</f>
        <v>1.4639538544222809E-4</v>
      </c>
      <c r="M10" s="62">
        <f>IFERROR(SUMIFS(PERSALDATA!$H$2:$H$20871,PERSALDATA!$A$2:$A$20871,WORKING!$A10,PERSALDATA!$D$2:$D$20871,WORKING!$B10,PERSALDATA!$E$2:$E$20871,WORKING!$C10,PERSALDATA!$F$2:$F$20871,WORKING!M$2)/SUMIFS(PERSALDATA!$H$2:$H$20871,PERSALDATA!$A$2:$A$20871,WORKING!$A10,PERSALDATA!$D$2:$D$20871,WORKING!$B10,PERSALDATA!$E$2:$E$20871,WORKING!$C10),"")</f>
        <v>3.4985519029947013E-4</v>
      </c>
      <c r="N10" s="62">
        <f>IFERROR(SUMIFS(PERSALDATA!$H$2:$H$20871,PERSALDATA!$A$2:$A$20871,WORKING!$A10,PERSALDATA!$D$2:$D$20871,WORKING!$B10,PERSALDATA!$E$2:$E$20871,WORKING!$C10,PERSALDATA!$F$2:$F$20871,WORKING!N$2)/SUMIFS(PERSALDATA!$H$2:$H$20871,PERSALDATA!$A$2:$A$20871,WORKING!$A10,PERSALDATA!$D$2:$D$20871,WORKING!$B10,PERSALDATA!$E$2:$E$20871,WORKING!$C10),"")</f>
        <v>3.1235915130669343E-2</v>
      </c>
      <c r="O10" s="62">
        <f>IFERROR(SUMIFS(PERSALDATA!$H$2:$H$20871,PERSALDATA!$A$2:$A$20871,WORKING!$A10,PERSALDATA!$D$2:$D$20871,WORKING!$B10,PERSALDATA!$E$2:$E$20871,WORKING!$C10,PERSALDATA!$F$2:$F$20871,WORKING!O$2)/SUMIFS(PERSALDATA!$H$2:$H$20871,PERSALDATA!$A$2:$A$20871,WORKING!$A10,PERSALDATA!$D$2:$D$20871,WORKING!$B10,PERSALDATA!$E$2:$E$20871,WORKING!$C10),"")</f>
        <v>3.3624805542021723E-4</v>
      </c>
      <c r="P10" s="62">
        <f>IFERROR(SUMIFS(PERSALDATA!$H$2:$H$20871,PERSALDATA!$A$2:$A$20871,WORKING!$A10,PERSALDATA!$D$2:$D$20871,WORKING!$B10,PERSALDATA!$E$2:$E$20871,WORKING!$C10,PERSALDATA!$F$2:$F$20871,WORKING!P$2)/SUMIFS(PERSALDATA!$H$2:$H$20871,PERSALDATA!$A$2:$A$20871,WORKING!$A10,PERSALDATA!$D$2:$D$20871,WORKING!$B10,PERSALDATA!$E$2:$E$20871,WORKING!$C10),"")</f>
        <v>2.7017342458621474E-3</v>
      </c>
      <c r="Q10" s="62">
        <f>IFERROR(SUMIFS(PERSALDATA!$H$2:$H$20871,PERSALDATA!$A$2:$A$20871,WORKING!$A10,PERSALDATA!$D$2:$D$20871,WORKING!$B10,PERSALDATA!$E$2:$E$20871,WORKING!$C10,PERSALDATA!$F$2:$F$20871,WORKING!Q$2)/SUMIFS(PERSALDATA!$H$2:$H$20871,PERSALDATA!$A$2:$A$20871,WORKING!$A10,PERSALDATA!$D$2:$D$20871,WORKING!$B10,PERSALDATA!$E$2:$E$20871,WORKING!$C10),"")</f>
        <v>0</v>
      </c>
      <c r="R10" s="62">
        <f>IFERROR(SUMIFS(PERSALDATA!$H$2:$H$20871,PERSALDATA!$A$2:$A$20871,WORKING!$A10,PERSALDATA!$D$2:$D$20871,WORKING!$B10,PERSALDATA!$E$2:$E$20871,WORKING!$C10,PERSALDATA!$F$2:$F$20871,WORKING!R$2)/SUMIFS(PERSALDATA!$H$2:$H$20871,PERSALDATA!$A$2:$A$20871,WORKING!$A10,PERSALDATA!$D$2:$D$20871,WORKING!$B10,PERSALDATA!$E$2:$E$20871,WORKING!$C10),"")</f>
        <v>3.1434156567533854E-4</v>
      </c>
      <c r="S10" s="62">
        <f>IFERROR(SUMIFS(PERSALDATA!$H$2:$H$20871,PERSALDATA!$A$2:$A$20871,WORKING!$A10,PERSALDATA!$D$2:$D$20871,WORKING!$B10,PERSALDATA!$E$2:$E$20871,WORKING!$C10,PERSALDATA!$F$2:$F$20871,WORKING!S$2)/SUMIFS(PERSALDATA!$H$2:$H$20871,PERSALDATA!$A$2:$A$20871,WORKING!$A10,PERSALDATA!$D$2:$D$20871,WORKING!$B10,PERSALDATA!$E$2:$E$20871,WORKING!$C10),"")</f>
        <v>0</v>
      </c>
      <c r="T10" s="62">
        <f>IFERROR(SUMIFS(PERSALDATA!$H$2:$H$20871,PERSALDATA!$A$2:$A$20871,WORKING!$A10,PERSALDATA!$D$2:$D$20871,WORKING!$B10,PERSALDATA!$E$2:$E$20871,WORKING!$C10,PERSALDATA!$F$2:$F$20871,WORKING!T$2)/SUMIFS(PERSALDATA!$H$2:$H$20871,PERSALDATA!$A$2:$A$20871,WORKING!$A10,PERSALDATA!$D$2:$D$20871,WORKING!$B10,PERSALDATA!$E$2:$E$20871,WORKING!$C10),"")</f>
        <v>0</v>
      </c>
      <c r="U10" s="62">
        <f>IFERROR(SUMIFS(PERSALDATA!$H$2:$H$20871,PERSALDATA!$A$2:$A$20871,WORKING!$A10,PERSALDATA!$D$2:$D$20871,WORKING!$B10,PERSALDATA!$E$2:$E$20871,WORKING!$C10,PERSALDATA!$F$2:$F$20871,WORKING!U$2)/SUMIFS(PERSALDATA!$H$2:$H$20871,PERSALDATA!$A$2:$A$20871,WORKING!$A10,PERSALDATA!$D$2:$D$20871,WORKING!$B10,PERSALDATA!$E$2:$E$20871,WORKING!$C10),"")</f>
        <v>0</v>
      </c>
      <c r="V10" s="62">
        <f>IFERROR(SUMIFS(PERSALDATA!$H$2:$H$20871,PERSALDATA!$A$2:$A$20871,WORKING!$A10,PERSALDATA!$D$2:$D$20871,WORKING!$B10,PERSALDATA!$E$2:$E$20871,WORKING!$C10,PERSALDATA!$F$2:$F$20871,WORKING!V$2)/SUMIFS(PERSALDATA!$H$2:$H$20871,PERSALDATA!$A$2:$A$20871,WORKING!$A10,PERSALDATA!$D$2:$D$20871,WORKING!$B10,PERSALDATA!$E$2:$E$20871,WORKING!$C10),"")</f>
        <v>0</v>
      </c>
      <c r="W10" s="62">
        <f>IFERROR(IF($C10&lt;11,($D10*Assumptions!C$6)+($E10*Assumptions!C$7)+($F10*Assumptions!C$8)+($G10*Assumptions!C$9)+($H10*Assumptions!C$10)+($I10*Assumptions!C$11)+($J10*Assumptions!C$12)+($K10*Assumptions!C$13)+($L10*Assumptions!C$14)+($M10*Assumptions!C$15)+($N10*Assumptions!C$16)+($O10*Assumptions!C$17)+($P10*Assumptions!C$18)+($Q10*Assumptions!C$19)+($R10*Assumptions!C$20)+($S10*Assumptions!C$21)+($T10*Assumptions!C$22)+($U10*Assumptions!C$23)+($V10*Assumptions!C$24),IF($C10&lt;13,Assumptions!C$28,Assumptions!C$50)),W$1)</f>
        <v>7.4989640938346105E-2</v>
      </c>
      <c r="X10" s="62">
        <f>IFERROR(IF($C10&lt;11,($D10*Assumptions!D$6)+($E10*Assumptions!D$7)+($F10*Assumptions!D$8)+($G10*Assumptions!D$9)+($H10*Assumptions!D$10)+($I10*Assumptions!D$11)+($J10*Assumptions!D$12)+($K10*Assumptions!D$13)+($L10*Assumptions!D$14)+($M10*Assumptions!D$15)+($N10*Assumptions!D$16)+($O10*Assumptions!D$17)+($P10*Assumptions!D$18)+($Q10*Assumptions!D$19)+($R10*Assumptions!D$20)+($S10*Assumptions!D$21)+($T10*Assumptions!D$22)+($U10*Assumptions!D$23)+($V10*Assumptions!D$24),IF($C10&lt;13,Assumptions!D$28,Assumptions!D$50)),X$1)</f>
        <v>7.0559771410988181E-2</v>
      </c>
      <c r="Y10" s="62">
        <f>IFERROR(IF($C10&lt;11,($D10*Assumptions!E$6)+($E10*Assumptions!E$7)+($F10*Assumptions!E$8)+($G10*Assumptions!E$9)+($H10*Assumptions!E$10)+($I10*Assumptions!E$11)+($J10*Assumptions!E$12)+($K10*Assumptions!E$13)+($L10*Assumptions!E$14)+($M10*Assumptions!E$15)+($N10*Assumptions!E$16)+($O10*Assumptions!E$17)+($P10*Assumptions!E$18)+($Q10*Assumptions!E$19)+($R10*Assumptions!E$20)+($S10*Assumptions!E$21)+($T10*Assumptions!E$22)+($U10*Assumptions!E$23)+($V10*Assumptions!E$24),IF($C10&lt;13,Assumptions!E$28,Assumptions!E$50)),Y$1)</f>
        <v>6.9559771410988167E-2</v>
      </c>
      <c r="Z10" s="62">
        <f>IFERROR(IF($C10&lt;11,($D10*Assumptions!F$6)+($E10*Assumptions!F$7)+($F10*Assumptions!F$8)+($G10*Assumptions!F$9)+($H10*Assumptions!F$10)+($I10*Assumptions!F$11)+($J10*Assumptions!F$12)+($K10*Assumptions!F$13)+($L10*Assumptions!F$14)+($M10*Assumptions!F$15)+($N10*Assumptions!F$16)+($O10*Assumptions!F$17)+($P10*Assumptions!F$18)+($Q10*Assumptions!F$19)+($R10*Assumptions!F$20)+($S10*Assumptions!F$21)+($T10*Assumptions!F$22)+($U10*Assumptions!F$23)+($V10*Assumptions!F$24),IF($C10&lt;13,Assumptions!F$28,Assumptions!F$50)),Z$1)</f>
        <v>6.7559771410988179E-2</v>
      </c>
      <c r="AA10" s="62">
        <f>IFERROR(($D10*Assumptions!J$6)+($E10*Assumptions!J$7)+($F10*Assumptions!J$8)+($G10*Assumptions!J$9)+($H10*Assumptions!J$10)+($I10*Assumptions!J$11)+($J10*Assumptions!J$12)+($K10*Assumptions!J$13)+($L10*Assumptions!J$14)+($M10*Assumptions!J$15)+($N10*Assumptions!J$16)+($O10*Assumptions!J$17)+($P10*Assumptions!J$18)+($Q10*Assumptions!J$19)+($R10*Assumptions!J$20)+($S10*Assumptions!J$21)+($T10*Assumptions!J$22)+($U10*Assumptions!J$23)+($V10*Assumptions!J$24),0)</f>
        <v>1.3862589988816005E-2</v>
      </c>
      <c r="AB10" s="2">
        <f>SUMIFS(PERSALDATA!$G$2:$G$20871,PERSALDATA!$A$2:$A$20871,WORKING!A10,PERSALDATA!$D$2:$D$20871,WORKING!B10,PERSALDATA!$E$2:$E$20871,WORKING!C10,PERSALDATA!$F$2:$F$20871,"S&amp;W: BASIC SALARY (RES)")</f>
        <v>1421</v>
      </c>
      <c r="AC10" s="2">
        <f>SUMIFS(PERSALDATA!$H$2:$H$20871,PERSALDATA!$A$2:$A$20871,WORKING!A10,PERSALDATA!$D$2:$D$20871,WORKING!B10,PERSALDATA!$E$2:$E$20871,WORKING!C10)</f>
        <v>532478737.38999999</v>
      </c>
    </row>
    <row r="11" spans="1:29" x14ac:dyDescent="0.25">
      <c r="A11" s="2">
        <f>Results!$D$3</f>
        <v>18</v>
      </c>
      <c r="B11" s="2">
        <v>1</v>
      </c>
      <c r="C11" s="2">
        <v>9</v>
      </c>
      <c r="D11" s="62">
        <f>IFERROR(SUMIFS(PERSALDATA!$H$2:$H$20871,PERSALDATA!$A$2:$A$20871,WORKING!$A11,PERSALDATA!$D$2:$D$20871,WORKING!$B11,PERSALDATA!$E$2:$E$20871,WORKING!$C11,PERSALDATA!$F$2:$F$20871,WORKING!D$2)/SUMIFS(PERSALDATA!$H$2:$H$20871,PERSALDATA!$A$2:$A$20871,WORKING!$A11,PERSALDATA!$D$2:$D$20871,WORKING!$B11,PERSALDATA!$E$2:$E$20871,WORKING!$C11),"")</f>
        <v>0.73212039011428554</v>
      </c>
      <c r="E11" s="62">
        <f>IFERROR(SUMIFS(PERSALDATA!$H$2:$H$20871,PERSALDATA!$A$2:$A$20871,WORKING!$A11,PERSALDATA!$D$2:$D$20871,WORKING!$B11,PERSALDATA!$E$2:$E$20871,WORKING!$C11,PERSALDATA!$F$2:$F$20871,WORKING!E$2)/SUMIFS(PERSALDATA!$H$2:$H$20871,PERSALDATA!$A$2:$A$20871,WORKING!$A11,PERSALDATA!$D$2:$D$20871,WORKING!$B11,PERSALDATA!$E$2:$E$20871,WORKING!$C11),"")</f>
        <v>6.0817833982539413E-2</v>
      </c>
      <c r="F11" s="62">
        <f>IFERROR(SUMIFS(PERSALDATA!$H$2:$H$20871,PERSALDATA!$A$2:$A$20871,WORKING!$A11,PERSALDATA!$D$2:$D$20871,WORKING!$B11,PERSALDATA!$E$2:$E$20871,WORKING!$C11,PERSALDATA!$F$2:$F$20871,WORKING!F$2)/SUMIFS(PERSALDATA!$H$2:$H$20871,PERSALDATA!$A$2:$A$20871,WORKING!$A11,PERSALDATA!$D$2:$D$20871,WORKING!$B11,PERSALDATA!$E$2:$E$20871,WORKING!$C11),"")</f>
        <v>1.7878413050853574E-2</v>
      </c>
      <c r="G11" s="69">
        <f>IFERROR(SUMIFS(PERSALDATA!$H$2:$H$20871,PERSALDATA!$A$2:$A$20871,WORKING!$A11,PERSALDATA!$D$2:$D$20871,WORKING!$B11,PERSALDATA!$E$2:$E$20871,WORKING!$C11,PERSALDATA!$F$2:$F$20871,WORKING!G$2)/SUMIFS(PERSALDATA!$H$2:$H$20871,PERSALDATA!$A$2:$A$20871,WORKING!$A11,PERSALDATA!$D$2:$D$20871,WORKING!$B11,PERSALDATA!$E$2:$E$20871,WORKING!$C11),"")</f>
        <v>2.3065543886515343E-3</v>
      </c>
      <c r="H11" s="62">
        <f>IFERROR(SUMIFS(PERSALDATA!$H$2:$H$20871,PERSALDATA!$A$2:$A$20871,WORKING!$A11,PERSALDATA!$D$2:$D$20871,WORKING!$B11,PERSALDATA!$E$2:$E$20871,WORKING!$C11,PERSALDATA!$F$2:$F$20871,WORKING!H$2)/SUMIFS(PERSALDATA!$H$2:$H$20871,PERSALDATA!$A$2:$A$20871,WORKING!$A11,PERSALDATA!$D$2:$D$20871,WORKING!$B11,PERSALDATA!$E$2:$E$20871,WORKING!$C11),"")</f>
        <v>4.3515878135271586E-2</v>
      </c>
      <c r="I11" s="62">
        <f>IFERROR(SUMIFS(PERSALDATA!$H$2:$H$20871,PERSALDATA!$A$2:$A$20871,WORKING!$A11,PERSALDATA!$D$2:$D$20871,WORKING!$B11,PERSALDATA!$E$2:$E$20871,WORKING!$C11,PERSALDATA!$F$2:$F$20871,WORKING!I$2)/SUMIFS(PERSALDATA!$H$2:$H$20871,PERSALDATA!$A$2:$A$20871,WORKING!$A11,PERSALDATA!$D$2:$D$20871,WORKING!$B11,PERSALDATA!$E$2:$E$20871,WORKING!$C11),"")</f>
        <v>0.1098544851792066</v>
      </c>
      <c r="J11" s="62">
        <f>IFERROR(SUMIFS(PERSALDATA!$H$2:$H$20871,PERSALDATA!$A$2:$A$20871,WORKING!$A11,PERSALDATA!$D$2:$D$20871,WORKING!$B11,PERSALDATA!$E$2:$E$20871,WORKING!$C11,PERSALDATA!$F$2:$F$20871,WORKING!J$2)/SUMIFS(PERSALDATA!$H$2:$H$20871,PERSALDATA!$A$2:$A$20871,WORKING!$A11,PERSALDATA!$D$2:$D$20871,WORKING!$B11,PERSALDATA!$E$2:$E$20871,WORKING!$C11),"")</f>
        <v>1.6500924437004409E-4</v>
      </c>
      <c r="K11" s="62">
        <f>IFERROR(SUMIFS(PERSALDATA!$H$2:$H$20871,PERSALDATA!$A$2:$A$20871,WORKING!$A11,PERSALDATA!$D$2:$D$20871,WORKING!$B11,PERSALDATA!$E$2:$E$20871,WORKING!$C11,PERSALDATA!$F$2:$F$20871,WORKING!K$2)/SUMIFS(PERSALDATA!$H$2:$H$20871,PERSALDATA!$A$2:$A$20871,WORKING!$A11,PERSALDATA!$D$2:$D$20871,WORKING!$B11,PERSALDATA!$E$2:$E$20871,WORKING!$C11),"")</f>
        <v>1.6134868648882213E-4</v>
      </c>
      <c r="L11" s="62">
        <f>IFERROR(SUMIFS(PERSALDATA!$H$2:$H$20871,PERSALDATA!$A$2:$A$20871,WORKING!$A11,PERSALDATA!$D$2:$D$20871,WORKING!$B11,PERSALDATA!$E$2:$E$20871,WORKING!$C11,PERSALDATA!$F$2:$F$20871,WORKING!L$2)/SUMIFS(PERSALDATA!$H$2:$H$20871,PERSALDATA!$A$2:$A$20871,WORKING!$A11,PERSALDATA!$D$2:$D$20871,WORKING!$B11,PERSALDATA!$E$2:$E$20871,WORKING!$C11),"")</f>
        <v>5.8226728478223168E-4</v>
      </c>
      <c r="M11" s="62">
        <f>IFERROR(SUMIFS(PERSALDATA!$H$2:$H$20871,PERSALDATA!$A$2:$A$20871,WORKING!$A11,PERSALDATA!$D$2:$D$20871,WORKING!$B11,PERSALDATA!$E$2:$E$20871,WORKING!$C11,PERSALDATA!$F$2:$F$20871,WORKING!M$2)/SUMIFS(PERSALDATA!$H$2:$H$20871,PERSALDATA!$A$2:$A$20871,WORKING!$A11,PERSALDATA!$D$2:$D$20871,WORKING!$B11,PERSALDATA!$E$2:$E$20871,WORKING!$C11),"")</f>
        <v>4.0942598283029018E-4</v>
      </c>
      <c r="N11" s="62">
        <f>IFERROR(SUMIFS(PERSALDATA!$H$2:$H$20871,PERSALDATA!$A$2:$A$20871,WORKING!$A11,PERSALDATA!$D$2:$D$20871,WORKING!$B11,PERSALDATA!$E$2:$E$20871,WORKING!$C11,PERSALDATA!$F$2:$F$20871,WORKING!N$2)/SUMIFS(PERSALDATA!$H$2:$H$20871,PERSALDATA!$A$2:$A$20871,WORKING!$A11,PERSALDATA!$D$2:$D$20871,WORKING!$B11,PERSALDATA!$E$2:$E$20871,WORKING!$C11),"")</f>
        <v>3.0071505747258177E-2</v>
      </c>
      <c r="O11" s="62">
        <f>IFERROR(SUMIFS(PERSALDATA!$H$2:$H$20871,PERSALDATA!$A$2:$A$20871,WORKING!$A11,PERSALDATA!$D$2:$D$20871,WORKING!$B11,PERSALDATA!$E$2:$E$20871,WORKING!$C11,PERSALDATA!$F$2:$F$20871,WORKING!O$2)/SUMIFS(PERSALDATA!$H$2:$H$20871,PERSALDATA!$A$2:$A$20871,WORKING!$A11,PERSALDATA!$D$2:$D$20871,WORKING!$B11,PERSALDATA!$E$2:$E$20871,WORKING!$C11),"")</f>
        <v>0</v>
      </c>
      <c r="P11" s="62">
        <f>IFERROR(SUMIFS(PERSALDATA!$H$2:$H$20871,PERSALDATA!$A$2:$A$20871,WORKING!$A11,PERSALDATA!$D$2:$D$20871,WORKING!$B11,PERSALDATA!$E$2:$E$20871,WORKING!$C11,PERSALDATA!$F$2:$F$20871,WORKING!P$2)/SUMIFS(PERSALDATA!$H$2:$H$20871,PERSALDATA!$A$2:$A$20871,WORKING!$A11,PERSALDATA!$D$2:$D$20871,WORKING!$B11,PERSALDATA!$E$2:$E$20871,WORKING!$C11),"")</f>
        <v>1.4999557954325422E-3</v>
      </c>
      <c r="Q11" s="62">
        <f>IFERROR(SUMIFS(PERSALDATA!$H$2:$H$20871,PERSALDATA!$A$2:$A$20871,WORKING!$A11,PERSALDATA!$D$2:$D$20871,WORKING!$B11,PERSALDATA!$E$2:$E$20871,WORKING!$C11,PERSALDATA!$F$2:$F$20871,WORKING!Q$2)/SUMIFS(PERSALDATA!$H$2:$H$20871,PERSALDATA!$A$2:$A$20871,WORKING!$A11,PERSALDATA!$D$2:$D$20871,WORKING!$B11,PERSALDATA!$E$2:$E$20871,WORKING!$C11),"")</f>
        <v>0</v>
      </c>
      <c r="R11" s="62">
        <f>IFERROR(SUMIFS(PERSALDATA!$H$2:$H$20871,PERSALDATA!$A$2:$A$20871,WORKING!$A11,PERSALDATA!$D$2:$D$20871,WORKING!$B11,PERSALDATA!$E$2:$E$20871,WORKING!$C11,PERSALDATA!$F$2:$F$20871,WORKING!R$2)/SUMIFS(PERSALDATA!$H$2:$H$20871,PERSALDATA!$A$2:$A$20871,WORKING!$A11,PERSALDATA!$D$2:$D$20871,WORKING!$B11,PERSALDATA!$E$2:$E$20871,WORKING!$C11),"")</f>
        <v>6.1693240802963389E-4</v>
      </c>
      <c r="S11" s="62">
        <f>IFERROR(SUMIFS(PERSALDATA!$H$2:$H$20871,PERSALDATA!$A$2:$A$20871,WORKING!$A11,PERSALDATA!$D$2:$D$20871,WORKING!$B11,PERSALDATA!$E$2:$E$20871,WORKING!$C11,PERSALDATA!$F$2:$F$20871,WORKING!S$2)/SUMIFS(PERSALDATA!$H$2:$H$20871,PERSALDATA!$A$2:$A$20871,WORKING!$A11,PERSALDATA!$D$2:$D$20871,WORKING!$B11,PERSALDATA!$E$2:$E$20871,WORKING!$C11),"")</f>
        <v>0</v>
      </c>
      <c r="T11" s="62">
        <f>IFERROR(SUMIFS(PERSALDATA!$H$2:$H$20871,PERSALDATA!$A$2:$A$20871,WORKING!$A11,PERSALDATA!$D$2:$D$20871,WORKING!$B11,PERSALDATA!$E$2:$E$20871,WORKING!$C11,PERSALDATA!$F$2:$F$20871,WORKING!T$2)/SUMIFS(PERSALDATA!$H$2:$H$20871,PERSALDATA!$A$2:$A$20871,WORKING!$A11,PERSALDATA!$D$2:$D$20871,WORKING!$B11,PERSALDATA!$E$2:$E$20871,WORKING!$C11),"")</f>
        <v>0</v>
      </c>
      <c r="U11" s="62">
        <f>IFERROR(SUMIFS(PERSALDATA!$H$2:$H$20871,PERSALDATA!$A$2:$A$20871,WORKING!$A11,PERSALDATA!$D$2:$D$20871,WORKING!$B11,PERSALDATA!$E$2:$E$20871,WORKING!$C11,PERSALDATA!$F$2:$F$20871,WORKING!U$2)/SUMIFS(PERSALDATA!$H$2:$H$20871,PERSALDATA!$A$2:$A$20871,WORKING!$A11,PERSALDATA!$D$2:$D$20871,WORKING!$B11,PERSALDATA!$E$2:$E$20871,WORKING!$C11),"")</f>
        <v>0</v>
      </c>
      <c r="V11" s="62">
        <f>IFERROR(SUMIFS(PERSALDATA!$H$2:$H$20871,PERSALDATA!$A$2:$A$20871,WORKING!$A11,PERSALDATA!$D$2:$D$20871,WORKING!$B11,PERSALDATA!$E$2:$E$20871,WORKING!$C11,PERSALDATA!$F$2:$F$20871,WORKING!V$2)/SUMIFS(PERSALDATA!$H$2:$H$20871,PERSALDATA!$A$2:$A$20871,WORKING!$A11,PERSALDATA!$D$2:$D$20871,WORKING!$B11,PERSALDATA!$E$2:$E$20871,WORKING!$C11),"")</f>
        <v>0</v>
      </c>
      <c r="W11" s="62">
        <f>IFERROR(IF($C11&lt;11,($D11*Assumptions!C$6)+($E11*Assumptions!C$7)+($F11*Assumptions!C$8)+($G11*Assumptions!C$9)+($H11*Assumptions!C$10)+($I11*Assumptions!C$11)+($J11*Assumptions!C$12)+($K11*Assumptions!C$13)+($L11*Assumptions!C$14)+($M11*Assumptions!C$15)+($N11*Assumptions!C$16)+($O11*Assumptions!C$17)+($P11*Assumptions!C$18)+($Q11*Assumptions!C$19)+($R11*Assumptions!C$20)+($S11*Assumptions!C$21)+($T11*Assumptions!C$22)+($U11*Assumptions!C$23)+($V11*Assumptions!C$24),IF($C11&lt;13,Assumptions!C$28,Assumptions!C$50)),W$1)</f>
        <v>7.5250462902028928E-2</v>
      </c>
      <c r="X11" s="62">
        <f>IFERROR(IF($C11&lt;11,($D11*Assumptions!D$6)+($E11*Assumptions!D$7)+($F11*Assumptions!D$8)+($G11*Assumptions!D$9)+($H11*Assumptions!D$10)+($I11*Assumptions!D$11)+($J11*Assumptions!D$12)+($K11*Assumptions!D$13)+($L11*Assumptions!D$14)+($M11*Assumptions!D$15)+($N11*Assumptions!D$16)+($O11*Assumptions!D$17)+($P11*Assumptions!D$18)+($Q11*Assumptions!D$19)+($R11*Assumptions!D$20)+($S11*Assumptions!D$21)+($T11*Assumptions!D$22)+($U11*Assumptions!D$23)+($V11*Assumptions!D$24),IF($C11&lt;13,Assumptions!D$28,Assumptions!D$50)),X$1)</f>
        <v>7.0473954041520556E-2</v>
      </c>
      <c r="Y11" s="62">
        <f>IFERROR(IF($C11&lt;11,($D11*Assumptions!E$6)+($E11*Assumptions!E$7)+($F11*Assumptions!E$8)+($G11*Assumptions!E$9)+($H11*Assumptions!E$10)+($I11*Assumptions!E$11)+($J11*Assumptions!E$12)+($K11*Assumptions!E$13)+($L11*Assumptions!E$14)+($M11*Assumptions!E$15)+($N11*Assumptions!E$16)+($O11*Assumptions!E$17)+($P11*Assumptions!E$18)+($Q11*Assumptions!E$19)+($R11*Assumptions!E$20)+($S11*Assumptions!E$21)+($T11*Assumptions!E$22)+($U11*Assumptions!E$23)+($V11*Assumptions!E$24),IF($C11&lt;13,Assumptions!E$28,Assumptions!E$50)),Y$1)</f>
        <v>6.9473954041520541E-2</v>
      </c>
      <c r="Z11" s="62">
        <f>IFERROR(IF($C11&lt;11,($D11*Assumptions!F$6)+($E11*Assumptions!F$7)+($F11*Assumptions!F$8)+($G11*Assumptions!F$9)+($H11*Assumptions!F$10)+($I11*Assumptions!F$11)+($J11*Assumptions!F$12)+($K11*Assumptions!F$13)+($L11*Assumptions!F$14)+($M11*Assumptions!F$15)+($N11*Assumptions!F$16)+($O11*Assumptions!F$17)+($P11*Assumptions!F$18)+($Q11*Assumptions!F$19)+($R11*Assumptions!F$20)+($S11*Assumptions!F$21)+($T11*Assumptions!F$22)+($U11*Assumptions!F$23)+($V11*Assumptions!F$24),IF($C11&lt;13,Assumptions!F$28,Assumptions!F$50)),Z$1)</f>
        <v>6.747395404152054E-2</v>
      </c>
      <c r="AA11" s="62">
        <f>IFERROR(($D11*Assumptions!J$6)+($E11*Assumptions!J$7)+($F11*Assumptions!J$8)+($G11*Assumptions!J$9)+($H11*Assumptions!J$10)+($I11*Assumptions!J$11)+($J11*Assumptions!J$12)+($K11*Assumptions!J$13)+($L11*Assumptions!J$14)+($M11*Assumptions!J$15)+($N11*Assumptions!J$16)+($O11*Assumptions!J$17)+($P11*Assumptions!J$18)+($Q11*Assumptions!J$19)+($R11*Assumptions!J$20)+($S11*Assumptions!J$21)+($T11*Assumptions!J$22)+($U11*Assumptions!J$23)+($V11*Assumptions!J$24),0)</f>
        <v>1.4076665401910793E-2</v>
      </c>
      <c r="AB11" s="2">
        <f>SUMIFS(PERSALDATA!$G$2:$G$20871,PERSALDATA!$A$2:$A$20871,WORKING!A11,PERSALDATA!$D$2:$D$20871,WORKING!B11,PERSALDATA!$E$2:$E$20871,WORKING!C11,PERSALDATA!$F$2:$F$20871,"S&amp;W: BASIC SALARY (RES)")</f>
        <v>938</v>
      </c>
      <c r="AC11" s="2">
        <f>SUMIFS(PERSALDATA!$H$2:$H$20871,PERSALDATA!$A$2:$A$20871,WORKING!A11,PERSALDATA!$D$2:$D$20871,WORKING!B11,PERSALDATA!$E$2:$E$20871,WORKING!C11)</f>
        <v>384564333</v>
      </c>
    </row>
    <row r="12" spans="1:29" x14ac:dyDescent="0.25">
      <c r="A12" s="2">
        <f>Results!$D$3</f>
        <v>18</v>
      </c>
      <c r="B12" s="2">
        <v>1</v>
      </c>
      <c r="C12" s="2">
        <v>10</v>
      </c>
      <c r="D12" s="62">
        <f>IFERROR(SUMIFS(PERSALDATA!$H$2:$H$20871,PERSALDATA!$A$2:$A$20871,WORKING!$A12,PERSALDATA!$D$2:$D$20871,WORKING!$B12,PERSALDATA!$E$2:$E$20871,WORKING!$C12,PERSALDATA!$F$2:$F$20871,WORKING!D$2)/SUMIFS(PERSALDATA!$H$2:$H$20871,PERSALDATA!$A$2:$A$20871,WORKING!$A12,PERSALDATA!$D$2:$D$20871,WORKING!$B12,PERSALDATA!$E$2:$E$20871,WORKING!$C12),"")</f>
        <v>0.72867589630405172</v>
      </c>
      <c r="E12" s="62">
        <f>IFERROR(SUMIFS(PERSALDATA!$H$2:$H$20871,PERSALDATA!$A$2:$A$20871,WORKING!$A12,PERSALDATA!$D$2:$D$20871,WORKING!$B12,PERSALDATA!$E$2:$E$20871,WORKING!$C12,PERSALDATA!$F$2:$F$20871,WORKING!E$2)/SUMIFS(PERSALDATA!$H$2:$H$20871,PERSALDATA!$A$2:$A$20871,WORKING!$A12,PERSALDATA!$D$2:$D$20871,WORKING!$B12,PERSALDATA!$E$2:$E$20871,WORKING!$C12),"")</f>
        <v>6.3802773268788457E-2</v>
      </c>
      <c r="F12" s="62">
        <f>IFERROR(SUMIFS(PERSALDATA!$H$2:$H$20871,PERSALDATA!$A$2:$A$20871,WORKING!$A12,PERSALDATA!$D$2:$D$20871,WORKING!$B12,PERSALDATA!$E$2:$E$20871,WORKING!$C12,PERSALDATA!$F$2:$F$20871,WORKING!F$2)/SUMIFS(PERSALDATA!$H$2:$H$20871,PERSALDATA!$A$2:$A$20871,WORKING!$A12,PERSALDATA!$D$2:$D$20871,WORKING!$B12,PERSALDATA!$E$2:$E$20871,WORKING!$C12),"")</f>
        <v>1.4103261198109427E-2</v>
      </c>
      <c r="G12" s="69">
        <f>IFERROR(SUMIFS(PERSALDATA!$H$2:$H$20871,PERSALDATA!$A$2:$A$20871,WORKING!$A12,PERSALDATA!$D$2:$D$20871,WORKING!$B12,PERSALDATA!$E$2:$E$20871,WORKING!$C12,PERSALDATA!$F$2:$F$20871,WORKING!G$2)/SUMIFS(PERSALDATA!$H$2:$H$20871,PERSALDATA!$A$2:$A$20871,WORKING!$A12,PERSALDATA!$D$2:$D$20871,WORKING!$B12,PERSALDATA!$E$2:$E$20871,WORKING!$C12),"")</f>
        <v>1.4149215291481803E-3</v>
      </c>
      <c r="H12" s="62">
        <f>IFERROR(SUMIFS(PERSALDATA!$H$2:$H$20871,PERSALDATA!$A$2:$A$20871,WORKING!$A12,PERSALDATA!$D$2:$D$20871,WORKING!$B12,PERSALDATA!$E$2:$E$20871,WORKING!$C12,PERSALDATA!$F$2:$F$20871,WORKING!H$2)/SUMIFS(PERSALDATA!$H$2:$H$20871,PERSALDATA!$A$2:$A$20871,WORKING!$A12,PERSALDATA!$D$2:$D$20871,WORKING!$B12,PERSALDATA!$E$2:$E$20871,WORKING!$C12),"")</f>
        <v>3.3390538304132578E-2</v>
      </c>
      <c r="I12" s="62">
        <f>IFERROR(SUMIFS(PERSALDATA!$H$2:$H$20871,PERSALDATA!$A$2:$A$20871,WORKING!$A12,PERSALDATA!$D$2:$D$20871,WORKING!$B12,PERSALDATA!$E$2:$E$20871,WORKING!$C12,PERSALDATA!$F$2:$F$20871,WORKING!I$2)/SUMIFS(PERSALDATA!$H$2:$H$20871,PERSALDATA!$A$2:$A$20871,WORKING!$A12,PERSALDATA!$D$2:$D$20871,WORKING!$B12,PERSALDATA!$E$2:$E$20871,WORKING!$C12),"")</f>
        <v>0.11469086318952497</v>
      </c>
      <c r="J12" s="62">
        <f>IFERROR(SUMIFS(PERSALDATA!$H$2:$H$20871,PERSALDATA!$A$2:$A$20871,WORKING!$A12,PERSALDATA!$D$2:$D$20871,WORKING!$B12,PERSALDATA!$E$2:$E$20871,WORKING!$C12,PERSALDATA!$F$2:$F$20871,WORKING!J$2)/SUMIFS(PERSALDATA!$H$2:$H$20871,PERSALDATA!$A$2:$A$20871,WORKING!$A12,PERSALDATA!$D$2:$D$20871,WORKING!$B12,PERSALDATA!$E$2:$E$20871,WORKING!$C12),"")</f>
        <v>4.8130909490357276E-4</v>
      </c>
      <c r="K12" s="62">
        <f>IFERROR(SUMIFS(PERSALDATA!$H$2:$H$20871,PERSALDATA!$A$2:$A$20871,WORKING!$A12,PERSALDATA!$D$2:$D$20871,WORKING!$B12,PERSALDATA!$E$2:$E$20871,WORKING!$C12,PERSALDATA!$F$2:$F$20871,WORKING!K$2)/SUMIFS(PERSALDATA!$H$2:$H$20871,PERSALDATA!$A$2:$A$20871,WORKING!$A12,PERSALDATA!$D$2:$D$20871,WORKING!$B12,PERSALDATA!$E$2:$E$20871,WORKING!$C12),"")</f>
        <v>1.2019426971939524E-4</v>
      </c>
      <c r="L12" s="62">
        <f>IFERROR(SUMIFS(PERSALDATA!$H$2:$H$20871,PERSALDATA!$A$2:$A$20871,WORKING!$A12,PERSALDATA!$D$2:$D$20871,WORKING!$B12,PERSALDATA!$E$2:$E$20871,WORKING!$C12,PERSALDATA!$F$2:$F$20871,WORKING!L$2)/SUMIFS(PERSALDATA!$H$2:$H$20871,PERSALDATA!$A$2:$A$20871,WORKING!$A12,PERSALDATA!$D$2:$D$20871,WORKING!$B12,PERSALDATA!$E$2:$E$20871,WORKING!$C12),"")</f>
        <v>5.4080358860982818E-3</v>
      </c>
      <c r="M12" s="62">
        <f>IFERROR(SUMIFS(PERSALDATA!$H$2:$H$20871,PERSALDATA!$A$2:$A$20871,WORKING!$A12,PERSALDATA!$D$2:$D$20871,WORKING!$B12,PERSALDATA!$E$2:$E$20871,WORKING!$C12,PERSALDATA!$F$2:$F$20871,WORKING!M$2)/SUMIFS(PERSALDATA!$H$2:$H$20871,PERSALDATA!$A$2:$A$20871,WORKING!$A12,PERSALDATA!$D$2:$D$20871,WORKING!$B12,PERSALDATA!$E$2:$E$20871,WORKING!$C12),"")</f>
        <v>3.2078873589039947E-5</v>
      </c>
      <c r="N12" s="62">
        <f>IFERROR(SUMIFS(PERSALDATA!$H$2:$H$20871,PERSALDATA!$A$2:$A$20871,WORKING!$A12,PERSALDATA!$D$2:$D$20871,WORKING!$B12,PERSALDATA!$E$2:$E$20871,WORKING!$C12,PERSALDATA!$F$2:$F$20871,WORKING!N$2)/SUMIFS(PERSALDATA!$H$2:$H$20871,PERSALDATA!$A$2:$A$20871,WORKING!$A12,PERSALDATA!$D$2:$D$20871,WORKING!$B12,PERSALDATA!$E$2:$E$20871,WORKING!$C12),"")</f>
        <v>3.4687982351763194E-2</v>
      </c>
      <c r="O12" s="62">
        <f>IFERROR(SUMIFS(PERSALDATA!$H$2:$H$20871,PERSALDATA!$A$2:$A$20871,WORKING!$A12,PERSALDATA!$D$2:$D$20871,WORKING!$B12,PERSALDATA!$E$2:$E$20871,WORKING!$C12,PERSALDATA!$F$2:$F$20871,WORKING!O$2)/SUMIFS(PERSALDATA!$H$2:$H$20871,PERSALDATA!$A$2:$A$20871,WORKING!$A12,PERSALDATA!$D$2:$D$20871,WORKING!$B12,PERSALDATA!$E$2:$E$20871,WORKING!$C12),"")</f>
        <v>0</v>
      </c>
      <c r="P12" s="62">
        <f>IFERROR(SUMIFS(PERSALDATA!$H$2:$H$20871,PERSALDATA!$A$2:$A$20871,WORKING!$A12,PERSALDATA!$D$2:$D$20871,WORKING!$B12,PERSALDATA!$E$2:$E$20871,WORKING!$C12,PERSALDATA!$F$2:$F$20871,WORKING!P$2)/SUMIFS(PERSALDATA!$H$2:$H$20871,PERSALDATA!$A$2:$A$20871,WORKING!$A12,PERSALDATA!$D$2:$D$20871,WORKING!$B12,PERSALDATA!$E$2:$E$20871,WORKING!$C12),"")</f>
        <v>2.6950964574878247E-3</v>
      </c>
      <c r="Q12" s="62">
        <f>IFERROR(SUMIFS(PERSALDATA!$H$2:$H$20871,PERSALDATA!$A$2:$A$20871,WORKING!$A12,PERSALDATA!$D$2:$D$20871,WORKING!$B12,PERSALDATA!$E$2:$E$20871,WORKING!$C12,PERSALDATA!$F$2:$F$20871,WORKING!Q$2)/SUMIFS(PERSALDATA!$H$2:$H$20871,PERSALDATA!$A$2:$A$20871,WORKING!$A12,PERSALDATA!$D$2:$D$20871,WORKING!$B12,PERSALDATA!$E$2:$E$20871,WORKING!$C12),"")</f>
        <v>0</v>
      </c>
      <c r="R12" s="62">
        <f>IFERROR(SUMIFS(PERSALDATA!$H$2:$H$20871,PERSALDATA!$A$2:$A$20871,WORKING!$A12,PERSALDATA!$D$2:$D$20871,WORKING!$B12,PERSALDATA!$E$2:$E$20871,WORKING!$C12,PERSALDATA!$F$2:$F$20871,WORKING!R$2)/SUMIFS(PERSALDATA!$H$2:$H$20871,PERSALDATA!$A$2:$A$20871,WORKING!$A12,PERSALDATA!$D$2:$D$20871,WORKING!$B12,PERSALDATA!$E$2:$E$20871,WORKING!$C12),"")</f>
        <v>4.9704927268347232E-4</v>
      </c>
      <c r="S12" s="62">
        <f>IFERROR(SUMIFS(PERSALDATA!$H$2:$H$20871,PERSALDATA!$A$2:$A$20871,WORKING!$A12,PERSALDATA!$D$2:$D$20871,WORKING!$B12,PERSALDATA!$E$2:$E$20871,WORKING!$C12,PERSALDATA!$F$2:$F$20871,WORKING!S$2)/SUMIFS(PERSALDATA!$H$2:$H$20871,PERSALDATA!$A$2:$A$20871,WORKING!$A12,PERSALDATA!$D$2:$D$20871,WORKING!$B12,PERSALDATA!$E$2:$E$20871,WORKING!$C12),"")</f>
        <v>0</v>
      </c>
      <c r="T12" s="62">
        <f>IFERROR(SUMIFS(PERSALDATA!$H$2:$H$20871,PERSALDATA!$A$2:$A$20871,WORKING!$A12,PERSALDATA!$D$2:$D$20871,WORKING!$B12,PERSALDATA!$E$2:$E$20871,WORKING!$C12,PERSALDATA!$F$2:$F$20871,WORKING!T$2)/SUMIFS(PERSALDATA!$H$2:$H$20871,PERSALDATA!$A$2:$A$20871,WORKING!$A12,PERSALDATA!$D$2:$D$20871,WORKING!$B12,PERSALDATA!$E$2:$E$20871,WORKING!$C12),"")</f>
        <v>0</v>
      </c>
      <c r="U12" s="62">
        <f>IFERROR(SUMIFS(PERSALDATA!$H$2:$H$20871,PERSALDATA!$A$2:$A$20871,WORKING!$A12,PERSALDATA!$D$2:$D$20871,WORKING!$B12,PERSALDATA!$E$2:$E$20871,WORKING!$C12,PERSALDATA!$F$2:$F$20871,WORKING!U$2)/SUMIFS(PERSALDATA!$H$2:$H$20871,PERSALDATA!$A$2:$A$20871,WORKING!$A12,PERSALDATA!$D$2:$D$20871,WORKING!$B12,PERSALDATA!$E$2:$E$20871,WORKING!$C12),"")</f>
        <v>0</v>
      </c>
      <c r="V12" s="62">
        <f>IFERROR(SUMIFS(PERSALDATA!$H$2:$H$20871,PERSALDATA!$A$2:$A$20871,WORKING!$A12,PERSALDATA!$D$2:$D$20871,WORKING!$B12,PERSALDATA!$E$2:$E$20871,WORKING!$C12,PERSALDATA!$F$2:$F$20871,WORKING!V$2)/SUMIFS(PERSALDATA!$H$2:$H$20871,PERSALDATA!$A$2:$A$20871,WORKING!$A12,PERSALDATA!$D$2:$D$20871,WORKING!$B12,PERSALDATA!$E$2:$E$20871,WORKING!$C12),"")</f>
        <v>0</v>
      </c>
      <c r="W12" s="62">
        <f>IFERROR(IF($C12&lt;11,($D12*Assumptions!C$6)+($E12*Assumptions!C$7)+($F12*Assumptions!C$8)+($G12*Assumptions!C$9)+($H12*Assumptions!C$10)+($I12*Assumptions!C$11)+($J12*Assumptions!C$12)+($K12*Assumptions!C$13)+($L12*Assumptions!C$14)+($M12*Assumptions!C$15)+($N12*Assumptions!C$16)+($O12*Assumptions!C$17)+($P12*Assumptions!C$18)+($Q12*Assumptions!C$19)+($R12*Assumptions!C$20)+($S12*Assumptions!C$21)+($T12*Assumptions!C$22)+($U12*Assumptions!C$23)+($V12*Assumptions!C$24),IF($C12&lt;13,Assumptions!C$28,Assumptions!C$50)),W$1)</f>
        <v>7.5395619685201545E-2</v>
      </c>
      <c r="X12" s="62">
        <f>IFERROR(IF($C12&lt;11,($D12*Assumptions!D$6)+($E12*Assumptions!D$7)+($F12*Assumptions!D$8)+($G12*Assumptions!D$9)+($H12*Assumptions!D$10)+($I12*Assumptions!D$11)+($J12*Assumptions!D$12)+($K12*Assumptions!D$13)+($L12*Assumptions!D$14)+($M12*Assumptions!D$15)+($N12*Assumptions!D$16)+($O12*Assumptions!D$17)+($P12*Assumptions!D$18)+($Q12*Assumptions!D$19)+($R12*Assumptions!D$20)+($S12*Assumptions!D$21)+($T12*Assumptions!D$22)+($U12*Assumptions!D$23)+($V12*Assumptions!D$24),IF($C12&lt;13,Assumptions!D$28,Assumptions!D$50)),X$1)</f>
        <v>7.0359825462580919E-2</v>
      </c>
      <c r="Y12" s="62">
        <f>IFERROR(IF($C12&lt;11,($D12*Assumptions!E$6)+($E12*Assumptions!E$7)+($F12*Assumptions!E$8)+($G12*Assumptions!E$9)+($H12*Assumptions!E$10)+($I12*Assumptions!E$11)+($J12*Assumptions!E$12)+($K12*Assumptions!E$13)+($L12*Assumptions!E$14)+($M12*Assumptions!E$15)+($N12*Assumptions!E$16)+($O12*Assumptions!E$17)+($P12*Assumptions!E$18)+($Q12*Assumptions!E$19)+($R12*Assumptions!E$20)+($S12*Assumptions!E$21)+($T12*Assumptions!E$22)+($U12*Assumptions!E$23)+($V12*Assumptions!E$24),IF($C12&lt;13,Assumptions!E$28,Assumptions!E$50)),Y$1)</f>
        <v>6.935982546258089E-2</v>
      </c>
      <c r="Z12" s="62">
        <f>IFERROR(IF($C12&lt;11,($D12*Assumptions!F$6)+($E12*Assumptions!F$7)+($F12*Assumptions!F$8)+($G12*Assumptions!F$9)+($H12*Assumptions!F$10)+($I12*Assumptions!F$11)+($J12*Assumptions!F$12)+($K12*Assumptions!F$13)+($L12*Assumptions!F$14)+($M12*Assumptions!F$15)+($N12*Assumptions!F$16)+($O12*Assumptions!F$17)+($P12*Assumptions!F$18)+($Q12*Assumptions!F$19)+($R12*Assumptions!F$20)+($S12*Assumptions!F$21)+($T12*Assumptions!F$22)+($U12*Assumptions!F$23)+($V12*Assumptions!F$24),IF($C12&lt;13,Assumptions!F$28,Assumptions!F$50)),Z$1)</f>
        <v>6.7359825462580888E-2</v>
      </c>
      <c r="AA12" s="62">
        <f>IFERROR(($D12*Assumptions!J$6)+($E12*Assumptions!J$7)+($F12*Assumptions!J$8)+($G12*Assumptions!J$9)+($H12*Assumptions!J$10)+($I12*Assumptions!J$11)+($J12*Assumptions!J$12)+($K12*Assumptions!J$13)+($L12*Assumptions!J$14)+($M12*Assumptions!J$15)+($N12*Assumptions!J$16)+($O12*Assumptions!J$17)+($P12*Assumptions!J$18)+($Q12*Assumptions!J$19)+($R12*Assumptions!J$20)+($S12*Assumptions!J$21)+($T12*Assumptions!J$22)+($U12*Assumptions!J$23)+($V12*Assumptions!J$24),0)</f>
        <v>1.4285790093420582E-2</v>
      </c>
      <c r="AB12" s="2">
        <f>SUMIFS(PERSALDATA!$G$2:$G$20871,PERSALDATA!$A$2:$A$20871,WORKING!A12,PERSALDATA!$D$2:$D$20871,WORKING!B12,PERSALDATA!$E$2:$E$20871,WORKING!C12,PERSALDATA!$F$2:$F$20871,"S&amp;W: BASIC SALARY (RES)")</f>
        <v>140</v>
      </c>
      <c r="AC12" s="2">
        <f>SUMIFS(PERSALDATA!$H$2:$H$20871,PERSALDATA!$A$2:$A$20871,WORKING!A12,PERSALDATA!$D$2:$D$20871,WORKING!B12,PERSALDATA!$E$2:$E$20871,WORKING!C12)</f>
        <v>82704275.530000001</v>
      </c>
    </row>
    <row r="13" spans="1:29" x14ac:dyDescent="0.25">
      <c r="A13" s="2">
        <f>Results!$D$3</f>
        <v>18</v>
      </c>
      <c r="B13" s="2">
        <v>1</v>
      </c>
      <c r="C13" s="2">
        <v>11</v>
      </c>
      <c r="D13" s="62">
        <f>IFERROR(SUMIFS(PERSALDATA!$H$2:$H$20871,PERSALDATA!$A$2:$A$20871,WORKING!$A13,PERSALDATA!$D$2:$D$20871,WORKING!$B13,PERSALDATA!$E$2:$E$20871,WORKING!$C13,PERSALDATA!$F$2:$F$20871,WORKING!D$2)/SUMIFS(PERSALDATA!$H$2:$H$20871,PERSALDATA!$A$2:$A$20871,WORKING!$A13,PERSALDATA!$D$2:$D$20871,WORKING!$B13,PERSALDATA!$E$2:$E$20871,WORKING!$C13),"")</f>
        <v>0.71853839782423312</v>
      </c>
      <c r="E13" s="62">
        <f>IFERROR(SUMIFS(PERSALDATA!$H$2:$H$20871,PERSALDATA!$A$2:$A$20871,WORKING!$A13,PERSALDATA!$D$2:$D$20871,WORKING!$B13,PERSALDATA!$E$2:$E$20871,WORKING!$C13,PERSALDATA!$F$2:$F$20871,WORKING!E$2)/SUMIFS(PERSALDATA!$H$2:$H$20871,PERSALDATA!$A$2:$A$20871,WORKING!$A13,PERSALDATA!$D$2:$D$20871,WORKING!$B13,PERSALDATA!$E$2:$E$20871,WORKING!$C13),"")</f>
        <v>5.2810868448434876E-2</v>
      </c>
      <c r="F13" s="62">
        <f>IFERROR(SUMIFS(PERSALDATA!$H$2:$H$20871,PERSALDATA!$A$2:$A$20871,WORKING!$A13,PERSALDATA!$D$2:$D$20871,WORKING!$B13,PERSALDATA!$E$2:$E$20871,WORKING!$C13,PERSALDATA!$F$2:$F$20871,WORKING!F$2)/SUMIFS(PERSALDATA!$H$2:$H$20871,PERSALDATA!$A$2:$A$20871,WORKING!$A13,PERSALDATA!$D$2:$D$20871,WORKING!$B13,PERSALDATA!$E$2:$E$20871,WORKING!$C13),"")</f>
        <v>5.6004400237482906E-3</v>
      </c>
      <c r="G13" s="69">
        <f>IFERROR(SUMIFS(PERSALDATA!$H$2:$H$20871,PERSALDATA!$A$2:$A$20871,WORKING!$A13,PERSALDATA!$D$2:$D$20871,WORKING!$B13,PERSALDATA!$E$2:$E$20871,WORKING!$C13,PERSALDATA!$F$2:$F$20871,WORKING!G$2)/SUMIFS(PERSALDATA!$H$2:$H$20871,PERSALDATA!$A$2:$A$20871,WORKING!$A13,PERSALDATA!$D$2:$D$20871,WORKING!$B13,PERSALDATA!$E$2:$E$20871,WORKING!$C13),"")</f>
        <v>1.6193674948837822E-3</v>
      </c>
      <c r="H13" s="62">
        <f>IFERROR(SUMIFS(PERSALDATA!$H$2:$H$20871,PERSALDATA!$A$2:$A$20871,WORKING!$A13,PERSALDATA!$D$2:$D$20871,WORKING!$B13,PERSALDATA!$E$2:$E$20871,WORKING!$C13,PERSALDATA!$F$2:$F$20871,WORKING!H$2)/SUMIFS(PERSALDATA!$H$2:$H$20871,PERSALDATA!$A$2:$A$20871,WORKING!$A13,PERSALDATA!$D$2:$D$20871,WORKING!$B13,PERSALDATA!$E$2:$E$20871,WORKING!$C13),"")</f>
        <v>1.8904891002347511E-2</v>
      </c>
      <c r="I13" s="62">
        <f>IFERROR(SUMIFS(PERSALDATA!$H$2:$H$20871,PERSALDATA!$A$2:$A$20871,WORKING!$A13,PERSALDATA!$D$2:$D$20871,WORKING!$B13,PERSALDATA!$E$2:$E$20871,WORKING!$C13,PERSALDATA!$F$2:$F$20871,WORKING!I$2)/SUMIFS(PERSALDATA!$H$2:$H$20871,PERSALDATA!$A$2:$A$20871,WORKING!$A13,PERSALDATA!$D$2:$D$20871,WORKING!$B13,PERSALDATA!$E$2:$E$20871,WORKING!$C13),"")</f>
        <v>0.10491185877971225</v>
      </c>
      <c r="J13" s="62">
        <f>IFERROR(SUMIFS(PERSALDATA!$H$2:$H$20871,PERSALDATA!$A$2:$A$20871,WORKING!$A13,PERSALDATA!$D$2:$D$20871,WORKING!$B13,PERSALDATA!$E$2:$E$20871,WORKING!$C13,PERSALDATA!$F$2:$F$20871,WORKING!J$2)/SUMIFS(PERSALDATA!$H$2:$H$20871,PERSALDATA!$A$2:$A$20871,WORKING!$A13,PERSALDATA!$D$2:$D$20871,WORKING!$B13,PERSALDATA!$E$2:$E$20871,WORKING!$C13),"")</f>
        <v>6.5426989601674471E-4</v>
      </c>
      <c r="K13" s="62">
        <f>IFERROR(SUMIFS(PERSALDATA!$H$2:$H$20871,PERSALDATA!$A$2:$A$20871,WORKING!$A13,PERSALDATA!$D$2:$D$20871,WORKING!$B13,PERSALDATA!$E$2:$E$20871,WORKING!$C13,PERSALDATA!$F$2:$F$20871,WORKING!K$2)/SUMIFS(PERSALDATA!$H$2:$H$20871,PERSALDATA!$A$2:$A$20871,WORKING!$A13,PERSALDATA!$D$2:$D$20871,WORKING!$B13,PERSALDATA!$E$2:$E$20871,WORKING!$C13),"")</f>
        <v>1.0847866426388907E-4</v>
      </c>
      <c r="L13" s="62">
        <f>IFERROR(SUMIFS(PERSALDATA!$H$2:$H$20871,PERSALDATA!$A$2:$A$20871,WORKING!$A13,PERSALDATA!$D$2:$D$20871,WORKING!$B13,PERSALDATA!$E$2:$E$20871,WORKING!$C13,PERSALDATA!$F$2:$F$20871,WORKING!L$2)/SUMIFS(PERSALDATA!$H$2:$H$20871,PERSALDATA!$A$2:$A$20871,WORKING!$A13,PERSALDATA!$D$2:$D$20871,WORKING!$B13,PERSALDATA!$E$2:$E$20871,WORKING!$C13),"")</f>
        <v>4.3635669181446395E-4</v>
      </c>
      <c r="M13" s="62">
        <f>IFERROR(SUMIFS(PERSALDATA!$H$2:$H$20871,PERSALDATA!$A$2:$A$20871,WORKING!$A13,PERSALDATA!$D$2:$D$20871,WORKING!$B13,PERSALDATA!$E$2:$E$20871,WORKING!$C13,PERSALDATA!$F$2:$F$20871,WORKING!M$2)/SUMIFS(PERSALDATA!$H$2:$H$20871,PERSALDATA!$A$2:$A$20871,WORKING!$A13,PERSALDATA!$D$2:$D$20871,WORKING!$B13,PERSALDATA!$E$2:$E$20871,WORKING!$C13),"")</f>
        <v>7.1386208579290747E-2</v>
      </c>
      <c r="N13" s="62">
        <f>IFERROR(SUMIFS(PERSALDATA!$H$2:$H$20871,PERSALDATA!$A$2:$A$20871,WORKING!$A13,PERSALDATA!$D$2:$D$20871,WORKING!$B13,PERSALDATA!$E$2:$E$20871,WORKING!$C13,PERSALDATA!$F$2:$F$20871,WORKING!N$2)/SUMIFS(PERSALDATA!$H$2:$H$20871,PERSALDATA!$A$2:$A$20871,WORKING!$A13,PERSALDATA!$D$2:$D$20871,WORKING!$B13,PERSALDATA!$E$2:$E$20871,WORKING!$C13),"")</f>
        <v>2.3335707218790445E-2</v>
      </c>
      <c r="O13" s="62">
        <f>IFERROR(SUMIFS(PERSALDATA!$H$2:$H$20871,PERSALDATA!$A$2:$A$20871,WORKING!$A13,PERSALDATA!$D$2:$D$20871,WORKING!$B13,PERSALDATA!$E$2:$E$20871,WORKING!$C13,PERSALDATA!$F$2:$F$20871,WORKING!O$2)/SUMIFS(PERSALDATA!$H$2:$H$20871,PERSALDATA!$A$2:$A$20871,WORKING!$A13,PERSALDATA!$D$2:$D$20871,WORKING!$B13,PERSALDATA!$E$2:$E$20871,WORKING!$C13),"")</f>
        <v>0</v>
      </c>
      <c r="P13" s="62">
        <f>IFERROR(SUMIFS(PERSALDATA!$H$2:$H$20871,PERSALDATA!$A$2:$A$20871,WORKING!$A13,PERSALDATA!$D$2:$D$20871,WORKING!$B13,PERSALDATA!$E$2:$E$20871,WORKING!$C13,PERSALDATA!$F$2:$F$20871,WORKING!P$2)/SUMIFS(PERSALDATA!$H$2:$H$20871,PERSALDATA!$A$2:$A$20871,WORKING!$A13,PERSALDATA!$D$2:$D$20871,WORKING!$B13,PERSALDATA!$E$2:$E$20871,WORKING!$C13),"")</f>
        <v>1.5626875734934672E-3</v>
      </c>
      <c r="Q13" s="62">
        <f>IFERROR(SUMIFS(PERSALDATA!$H$2:$H$20871,PERSALDATA!$A$2:$A$20871,WORKING!$A13,PERSALDATA!$D$2:$D$20871,WORKING!$B13,PERSALDATA!$E$2:$E$20871,WORKING!$C13,PERSALDATA!$F$2:$F$20871,WORKING!Q$2)/SUMIFS(PERSALDATA!$H$2:$H$20871,PERSALDATA!$A$2:$A$20871,WORKING!$A13,PERSALDATA!$D$2:$D$20871,WORKING!$B13,PERSALDATA!$E$2:$E$20871,WORKING!$C13),"")</f>
        <v>0</v>
      </c>
      <c r="R13" s="62">
        <f>IFERROR(SUMIFS(PERSALDATA!$H$2:$H$20871,PERSALDATA!$A$2:$A$20871,WORKING!$A13,PERSALDATA!$D$2:$D$20871,WORKING!$B13,PERSALDATA!$E$2:$E$20871,WORKING!$C13,PERSALDATA!$F$2:$F$20871,WORKING!R$2)/SUMIFS(PERSALDATA!$H$2:$H$20871,PERSALDATA!$A$2:$A$20871,WORKING!$A13,PERSALDATA!$D$2:$D$20871,WORKING!$B13,PERSALDATA!$E$2:$E$20871,WORKING!$C13),"")</f>
        <v>1.3046780297042344E-4</v>
      </c>
      <c r="S13" s="62">
        <f>IFERROR(SUMIFS(PERSALDATA!$H$2:$H$20871,PERSALDATA!$A$2:$A$20871,WORKING!$A13,PERSALDATA!$D$2:$D$20871,WORKING!$B13,PERSALDATA!$E$2:$E$20871,WORKING!$C13,PERSALDATA!$F$2:$F$20871,WORKING!S$2)/SUMIFS(PERSALDATA!$H$2:$H$20871,PERSALDATA!$A$2:$A$20871,WORKING!$A13,PERSALDATA!$D$2:$D$20871,WORKING!$B13,PERSALDATA!$E$2:$E$20871,WORKING!$C13),"")</f>
        <v>0</v>
      </c>
      <c r="T13" s="62">
        <f>IFERROR(SUMIFS(PERSALDATA!$H$2:$H$20871,PERSALDATA!$A$2:$A$20871,WORKING!$A13,PERSALDATA!$D$2:$D$20871,WORKING!$B13,PERSALDATA!$E$2:$E$20871,WORKING!$C13,PERSALDATA!$F$2:$F$20871,WORKING!T$2)/SUMIFS(PERSALDATA!$H$2:$H$20871,PERSALDATA!$A$2:$A$20871,WORKING!$A13,PERSALDATA!$D$2:$D$20871,WORKING!$B13,PERSALDATA!$E$2:$E$20871,WORKING!$C13),"")</f>
        <v>0</v>
      </c>
      <c r="U13" s="62">
        <f>IFERROR(SUMIFS(PERSALDATA!$H$2:$H$20871,PERSALDATA!$A$2:$A$20871,WORKING!$A13,PERSALDATA!$D$2:$D$20871,WORKING!$B13,PERSALDATA!$E$2:$E$20871,WORKING!$C13,PERSALDATA!$F$2:$F$20871,WORKING!U$2)/SUMIFS(PERSALDATA!$H$2:$H$20871,PERSALDATA!$A$2:$A$20871,WORKING!$A13,PERSALDATA!$D$2:$D$20871,WORKING!$B13,PERSALDATA!$E$2:$E$20871,WORKING!$C13),"")</f>
        <v>0</v>
      </c>
      <c r="V13" s="62">
        <f>IFERROR(SUMIFS(PERSALDATA!$H$2:$H$20871,PERSALDATA!$A$2:$A$20871,WORKING!$A13,PERSALDATA!$D$2:$D$20871,WORKING!$B13,PERSALDATA!$E$2:$E$20871,WORKING!$C13,PERSALDATA!$F$2:$F$20871,WORKING!V$2)/SUMIFS(PERSALDATA!$H$2:$H$20871,PERSALDATA!$A$2:$A$20871,WORKING!$A13,PERSALDATA!$D$2:$D$20871,WORKING!$B13,PERSALDATA!$E$2:$E$20871,WORKING!$C13),"")</f>
        <v>0</v>
      </c>
      <c r="W13" s="62">
        <f>IFERROR(IF($C13&lt;11,($D13*Assumptions!C$6)+($E13*Assumptions!C$7)+($F13*Assumptions!C$8)+($G13*Assumptions!C$9)+($H13*Assumptions!C$10)+($I13*Assumptions!C$11)+($J13*Assumptions!C$12)+($K13*Assumptions!C$13)+($L13*Assumptions!C$14)+($M13*Assumptions!C$15)+($N13*Assumptions!C$16)+($O13*Assumptions!C$17)+($P13*Assumptions!C$18)+($Q13*Assumptions!C$19)+($R13*Assumptions!C$20)+($S13*Assumptions!C$21)+($T13*Assumptions!C$22)+($U13*Assumptions!C$23)+($V13*Assumptions!C$24),IF($C13&lt;13,Assumptions!C$28,Assumptions!C$50)),W$1)</f>
        <v>7.5999999999999998E-2</v>
      </c>
      <c r="X13" s="62">
        <f>IFERROR(IF($C13&lt;11,($D13*Assumptions!D$6)+($E13*Assumptions!D$7)+($F13*Assumptions!D$8)+($G13*Assumptions!D$9)+($H13*Assumptions!D$10)+($I13*Assumptions!D$11)+($J13*Assumptions!D$12)+($K13*Assumptions!D$13)+($L13*Assumptions!D$14)+($M13*Assumptions!D$15)+($N13*Assumptions!D$16)+($O13*Assumptions!D$17)+($P13*Assumptions!D$18)+($Q13*Assumptions!D$19)+($R13*Assumptions!D$20)+($S13*Assumptions!D$21)+($T13*Assumptions!D$22)+($U13*Assumptions!D$23)+($V13*Assumptions!D$24),IF($C13&lt;13,Assumptions!D$28,Assumptions!D$50)),X$1)</f>
        <v>7.0000000000000007E-2</v>
      </c>
      <c r="Y13" s="62">
        <f>IFERROR(IF($C13&lt;11,($D13*Assumptions!E$6)+($E13*Assumptions!E$7)+($F13*Assumptions!E$8)+($G13*Assumptions!E$9)+($H13*Assumptions!E$10)+($I13*Assumptions!E$11)+($J13*Assumptions!E$12)+($K13*Assumptions!E$13)+($L13*Assumptions!E$14)+($M13*Assumptions!E$15)+($N13*Assumptions!E$16)+($O13*Assumptions!E$17)+($P13*Assumptions!E$18)+($Q13*Assumptions!E$19)+($R13*Assumptions!E$20)+($S13*Assumptions!E$21)+($T13*Assumptions!E$22)+($U13*Assumptions!E$23)+($V13*Assumptions!E$24),IF($C13&lt;13,Assumptions!E$28,Assumptions!E$50)),Y$1)</f>
        <v>6.9000000000000006E-2</v>
      </c>
      <c r="Z13" s="62">
        <f>IFERROR(IF($C13&lt;11,($D13*Assumptions!F$6)+($E13*Assumptions!F$7)+($F13*Assumptions!F$8)+($G13*Assumptions!F$9)+($H13*Assumptions!F$10)+($I13*Assumptions!F$11)+($J13*Assumptions!F$12)+($K13*Assumptions!F$13)+($L13*Assumptions!F$14)+($M13*Assumptions!F$15)+($N13*Assumptions!F$16)+($O13*Assumptions!F$17)+($P13*Assumptions!F$18)+($Q13*Assumptions!F$19)+($R13*Assumptions!F$20)+($S13*Assumptions!F$21)+($T13*Assumptions!F$22)+($U13*Assumptions!F$23)+($V13*Assumptions!F$24),IF($C13&lt;13,Assumptions!F$28,Assumptions!F$50)),Z$1)</f>
        <v>6.7000000000000004E-2</v>
      </c>
      <c r="AA13" s="62">
        <f>IFERROR(($D13*Assumptions!J$6)+($E13*Assumptions!J$7)+($F13*Assumptions!J$8)+($G13*Assumptions!J$9)+($H13*Assumptions!J$10)+($I13*Assumptions!J$11)+($J13*Assumptions!J$12)+($K13*Assumptions!J$13)+($L13*Assumptions!J$14)+($M13*Assumptions!J$15)+($N13*Assumptions!J$16)+($O13*Assumptions!J$17)+($P13*Assumptions!J$18)+($Q13*Assumptions!J$19)+($R13*Assumptions!J$20)+($S13*Assumptions!J$21)+($T13*Assumptions!J$22)+($U13*Assumptions!J$23)+($V13*Assumptions!J$24),0)</f>
        <v>1.4630792854644605E-2</v>
      </c>
      <c r="AB13" s="2">
        <f>SUMIFS(PERSALDATA!$G$2:$G$20871,PERSALDATA!$A$2:$A$20871,WORKING!A13,PERSALDATA!$D$2:$D$20871,WORKING!B13,PERSALDATA!$E$2:$E$20871,WORKING!C13,PERSALDATA!$F$2:$F$20871,"S&amp;W: BASIC SALARY (RES)")</f>
        <v>232</v>
      </c>
      <c r="AC13" s="2">
        <f>SUMIFS(PERSALDATA!$H$2:$H$20871,PERSALDATA!$A$2:$A$20871,WORKING!A13,PERSALDATA!$D$2:$D$20871,WORKING!B13,PERSALDATA!$E$2:$E$20871,WORKING!C13)</f>
        <v>162573443.54000014</v>
      </c>
    </row>
    <row r="14" spans="1:29" x14ac:dyDescent="0.25">
      <c r="A14" s="2">
        <f>Results!$D$3</f>
        <v>18</v>
      </c>
      <c r="B14" s="2">
        <v>1</v>
      </c>
      <c r="C14" s="2">
        <v>12</v>
      </c>
      <c r="D14" s="62">
        <f>IFERROR(SUMIFS(PERSALDATA!$H$2:$H$20871,PERSALDATA!$A$2:$A$20871,WORKING!$A14,PERSALDATA!$D$2:$D$20871,WORKING!$B14,PERSALDATA!$E$2:$E$20871,WORKING!$C14,PERSALDATA!$F$2:$F$20871,WORKING!D$2)/SUMIFS(PERSALDATA!$H$2:$H$20871,PERSALDATA!$A$2:$A$20871,WORKING!$A14,PERSALDATA!$D$2:$D$20871,WORKING!$B14,PERSALDATA!$E$2:$E$20871,WORKING!$C14),"")</f>
        <v>0.71927539910646587</v>
      </c>
      <c r="E14" s="62">
        <f>IFERROR(SUMIFS(PERSALDATA!$H$2:$H$20871,PERSALDATA!$A$2:$A$20871,WORKING!$A14,PERSALDATA!$D$2:$D$20871,WORKING!$B14,PERSALDATA!$E$2:$E$20871,WORKING!$C14,PERSALDATA!$F$2:$F$20871,WORKING!E$2)/SUMIFS(PERSALDATA!$H$2:$H$20871,PERSALDATA!$A$2:$A$20871,WORKING!$A14,PERSALDATA!$D$2:$D$20871,WORKING!$B14,PERSALDATA!$E$2:$E$20871,WORKING!$C14),"")</f>
        <v>5.1215495447071623E-2</v>
      </c>
      <c r="F14" s="62">
        <f>IFERROR(SUMIFS(PERSALDATA!$H$2:$H$20871,PERSALDATA!$A$2:$A$20871,WORKING!$A14,PERSALDATA!$D$2:$D$20871,WORKING!$B14,PERSALDATA!$E$2:$E$20871,WORKING!$C14,PERSALDATA!$F$2:$F$20871,WORKING!F$2)/SUMIFS(PERSALDATA!$H$2:$H$20871,PERSALDATA!$A$2:$A$20871,WORKING!$A14,PERSALDATA!$D$2:$D$20871,WORKING!$B14,PERSALDATA!$E$2:$E$20871,WORKING!$C14),"")</f>
        <v>1.9737444767839352E-3</v>
      </c>
      <c r="G14" s="69">
        <f>IFERROR(SUMIFS(PERSALDATA!$H$2:$H$20871,PERSALDATA!$A$2:$A$20871,WORKING!$A14,PERSALDATA!$D$2:$D$20871,WORKING!$B14,PERSALDATA!$E$2:$E$20871,WORKING!$C14,PERSALDATA!$F$2:$F$20871,WORKING!G$2)/SUMIFS(PERSALDATA!$H$2:$H$20871,PERSALDATA!$A$2:$A$20871,WORKING!$A14,PERSALDATA!$D$2:$D$20871,WORKING!$B14,PERSALDATA!$E$2:$E$20871,WORKING!$C14),"")</f>
        <v>1.0579067376379051E-3</v>
      </c>
      <c r="H14" s="62">
        <f>IFERROR(SUMIFS(PERSALDATA!$H$2:$H$20871,PERSALDATA!$A$2:$A$20871,WORKING!$A14,PERSALDATA!$D$2:$D$20871,WORKING!$B14,PERSALDATA!$E$2:$E$20871,WORKING!$C14,PERSALDATA!$F$2:$F$20871,WORKING!H$2)/SUMIFS(PERSALDATA!$H$2:$H$20871,PERSALDATA!$A$2:$A$20871,WORKING!$A14,PERSALDATA!$D$2:$D$20871,WORKING!$B14,PERSALDATA!$E$2:$E$20871,WORKING!$C14),"")</f>
        <v>1.568722999225259E-2</v>
      </c>
      <c r="I14" s="62">
        <f>IFERROR(SUMIFS(PERSALDATA!$H$2:$H$20871,PERSALDATA!$A$2:$A$20871,WORKING!$A14,PERSALDATA!$D$2:$D$20871,WORKING!$B14,PERSALDATA!$E$2:$E$20871,WORKING!$C14,PERSALDATA!$F$2:$F$20871,WORKING!I$2)/SUMIFS(PERSALDATA!$H$2:$H$20871,PERSALDATA!$A$2:$A$20871,WORKING!$A14,PERSALDATA!$D$2:$D$20871,WORKING!$B14,PERSALDATA!$E$2:$E$20871,WORKING!$C14),"")</f>
        <v>0.11468697250991351</v>
      </c>
      <c r="J14" s="62">
        <f>IFERROR(SUMIFS(PERSALDATA!$H$2:$H$20871,PERSALDATA!$A$2:$A$20871,WORKING!$A14,PERSALDATA!$D$2:$D$20871,WORKING!$B14,PERSALDATA!$E$2:$E$20871,WORKING!$C14,PERSALDATA!$F$2:$F$20871,WORKING!J$2)/SUMIFS(PERSALDATA!$H$2:$H$20871,PERSALDATA!$A$2:$A$20871,WORKING!$A14,PERSALDATA!$D$2:$D$20871,WORKING!$B14,PERSALDATA!$E$2:$E$20871,WORKING!$C14),"")</f>
        <v>7.5271978441001698E-4</v>
      </c>
      <c r="K14" s="62">
        <f>IFERROR(SUMIFS(PERSALDATA!$H$2:$H$20871,PERSALDATA!$A$2:$A$20871,WORKING!$A14,PERSALDATA!$D$2:$D$20871,WORKING!$B14,PERSALDATA!$E$2:$E$20871,WORKING!$C14,PERSALDATA!$F$2:$F$20871,WORKING!K$2)/SUMIFS(PERSALDATA!$H$2:$H$20871,PERSALDATA!$A$2:$A$20871,WORKING!$A14,PERSALDATA!$D$2:$D$20871,WORKING!$B14,PERSALDATA!$E$2:$E$20871,WORKING!$C14),"")</f>
        <v>9.0971215665287895E-5</v>
      </c>
      <c r="L14" s="62">
        <f>IFERROR(SUMIFS(PERSALDATA!$H$2:$H$20871,PERSALDATA!$A$2:$A$20871,WORKING!$A14,PERSALDATA!$D$2:$D$20871,WORKING!$B14,PERSALDATA!$E$2:$E$20871,WORKING!$C14,PERSALDATA!$F$2:$F$20871,WORKING!L$2)/SUMIFS(PERSALDATA!$H$2:$H$20871,PERSALDATA!$A$2:$A$20871,WORKING!$A14,PERSALDATA!$D$2:$D$20871,WORKING!$B14,PERSALDATA!$E$2:$E$20871,WORKING!$C14),"")</f>
        <v>5.2726156018156802E-4</v>
      </c>
      <c r="M14" s="62">
        <f>IFERROR(SUMIFS(PERSALDATA!$H$2:$H$20871,PERSALDATA!$A$2:$A$20871,WORKING!$A14,PERSALDATA!$D$2:$D$20871,WORKING!$B14,PERSALDATA!$E$2:$E$20871,WORKING!$C14,PERSALDATA!$F$2:$F$20871,WORKING!M$2)/SUMIFS(PERSALDATA!$H$2:$H$20871,PERSALDATA!$A$2:$A$20871,WORKING!$A14,PERSALDATA!$D$2:$D$20871,WORKING!$B14,PERSALDATA!$E$2:$E$20871,WORKING!$C14),"")</f>
        <v>6.0806856405190117E-2</v>
      </c>
      <c r="N14" s="62">
        <f>IFERROR(SUMIFS(PERSALDATA!$H$2:$H$20871,PERSALDATA!$A$2:$A$20871,WORKING!$A14,PERSALDATA!$D$2:$D$20871,WORKING!$B14,PERSALDATA!$E$2:$E$20871,WORKING!$C14,PERSALDATA!$F$2:$F$20871,WORKING!N$2)/SUMIFS(PERSALDATA!$H$2:$H$20871,PERSALDATA!$A$2:$A$20871,WORKING!$A14,PERSALDATA!$D$2:$D$20871,WORKING!$B14,PERSALDATA!$E$2:$E$20871,WORKING!$C14),"")</f>
        <v>3.1378316979806496E-2</v>
      </c>
      <c r="O14" s="62">
        <f>IFERROR(SUMIFS(PERSALDATA!$H$2:$H$20871,PERSALDATA!$A$2:$A$20871,WORKING!$A14,PERSALDATA!$D$2:$D$20871,WORKING!$B14,PERSALDATA!$E$2:$E$20871,WORKING!$C14,PERSALDATA!$F$2:$F$20871,WORKING!O$2)/SUMIFS(PERSALDATA!$H$2:$H$20871,PERSALDATA!$A$2:$A$20871,WORKING!$A14,PERSALDATA!$D$2:$D$20871,WORKING!$B14,PERSALDATA!$E$2:$E$20871,WORKING!$C14),"")</f>
        <v>0</v>
      </c>
      <c r="P14" s="62">
        <f>IFERROR(SUMIFS(PERSALDATA!$H$2:$H$20871,PERSALDATA!$A$2:$A$20871,WORKING!$A14,PERSALDATA!$D$2:$D$20871,WORKING!$B14,PERSALDATA!$E$2:$E$20871,WORKING!$C14,PERSALDATA!$F$2:$F$20871,WORKING!P$2)/SUMIFS(PERSALDATA!$H$2:$H$20871,PERSALDATA!$A$2:$A$20871,WORKING!$A14,PERSALDATA!$D$2:$D$20871,WORKING!$B14,PERSALDATA!$E$2:$E$20871,WORKING!$C14),"")</f>
        <v>2.3194986712707518E-3</v>
      </c>
      <c r="Q14" s="62">
        <f>IFERROR(SUMIFS(PERSALDATA!$H$2:$H$20871,PERSALDATA!$A$2:$A$20871,WORKING!$A14,PERSALDATA!$D$2:$D$20871,WORKING!$B14,PERSALDATA!$E$2:$E$20871,WORKING!$C14,PERSALDATA!$F$2:$F$20871,WORKING!Q$2)/SUMIFS(PERSALDATA!$H$2:$H$20871,PERSALDATA!$A$2:$A$20871,WORKING!$A14,PERSALDATA!$D$2:$D$20871,WORKING!$B14,PERSALDATA!$E$2:$E$20871,WORKING!$C14),"")</f>
        <v>0</v>
      </c>
      <c r="R14" s="62">
        <f>IFERROR(SUMIFS(PERSALDATA!$H$2:$H$20871,PERSALDATA!$A$2:$A$20871,WORKING!$A14,PERSALDATA!$D$2:$D$20871,WORKING!$B14,PERSALDATA!$E$2:$E$20871,WORKING!$C14,PERSALDATA!$F$2:$F$20871,WORKING!R$2)/SUMIFS(PERSALDATA!$H$2:$H$20871,PERSALDATA!$A$2:$A$20871,WORKING!$A14,PERSALDATA!$D$2:$D$20871,WORKING!$B14,PERSALDATA!$E$2:$E$20871,WORKING!$C14),"")</f>
        <v>2.2762711335030768E-4</v>
      </c>
      <c r="S14" s="62">
        <f>IFERROR(SUMIFS(PERSALDATA!$H$2:$H$20871,PERSALDATA!$A$2:$A$20871,WORKING!$A14,PERSALDATA!$D$2:$D$20871,WORKING!$B14,PERSALDATA!$E$2:$E$20871,WORKING!$C14,PERSALDATA!$F$2:$F$20871,WORKING!S$2)/SUMIFS(PERSALDATA!$H$2:$H$20871,PERSALDATA!$A$2:$A$20871,WORKING!$A14,PERSALDATA!$D$2:$D$20871,WORKING!$B14,PERSALDATA!$E$2:$E$20871,WORKING!$C14),"")</f>
        <v>0</v>
      </c>
      <c r="T14" s="62">
        <f>IFERROR(SUMIFS(PERSALDATA!$H$2:$H$20871,PERSALDATA!$A$2:$A$20871,WORKING!$A14,PERSALDATA!$D$2:$D$20871,WORKING!$B14,PERSALDATA!$E$2:$E$20871,WORKING!$C14,PERSALDATA!$F$2:$F$20871,WORKING!T$2)/SUMIFS(PERSALDATA!$H$2:$H$20871,PERSALDATA!$A$2:$A$20871,WORKING!$A14,PERSALDATA!$D$2:$D$20871,WORKING!$B14,PERSALDATA!$E$2:$E$20871,WORKING!$C14),"")</f>
        <v>0</v>
      </c>
      <c r="U14" s="62">
        <f>IFERROR(SUMIFS(PERSALDATA!$H$2:$H$20871,PERSALDATA!$A$2:$A$20871,WORKING!$A14,PERSALDATA!$D$2:$D$20871,WORKING!$B14,PERSALDATA!$E$2:$E$20871,WORKING!$C14,PERSALDATA!$F$2:$F$20871,WORKING!U$2)/SUMIFS(PERSALDATA!$H$2:$H$20871,PERSALDATA!$A$2:$A$20871,WORKING!$A14,PERSALDATA!$D$2:$D$20871,WORKING!$B14,PERSALDATA!$E$2:$E$20871,WORKING!$C14),"")</f>
        <v>0</v>
      </c>
      <c r="V14" s="62">
        <f>IFERROR(SUMIFS(PERSALDATA!$H$2:$H$20871,PERSALDATA!$A$2:$A$20871,WORKING!$A14,PERSALDATA!$D$2:$D$20871,WORKING!$B14,PERSALDATA!$E$2:$E$20871,WORKING!$C14,PERSALDATA!$F$2:$F$20871,WORKING!V$2)/SUMIFS(PERSALDATA!$H$2:$H$20871,PERSALDATA!$A$2:$A$20871,WORKING!$A14,PERSALDATA!$D$2:$D$20871,WORKING!$B14,PERSALDATA!$E$2:$E$20871,WORKING!$C14),"")</f>
        <v>0</v>
      </c>
      <c r="W14" s="62">
        <f>IFERROR(IF($C14&lt;11,($D14*Assumptions!C$6)+($E14*Assumptions!C$7)+($F14*Assumptions!C$8)+($G14*Assumptions!C$9)+($H14*Assumptions!C$10)+($I14*Assumptions!C$11)+($J14*Assumptions!C$12)+($K14*Assumptions!C$13)+($L14*Assumptions!C$14)+($M14*Assumptions!C$15)+($N14*Assumptions!C$16)+($O14*Assumptions!C$17)+($P14*Assumptions!C$18)+($Q14*Assumptions!C$19)+($R14*Assumptions!C$20)+($S14*Assumptions!C$21)+($T14*Assumptions!C$22)+($U14*Assumptions!C$23)+($V14*Assumptions!C$24),IF($C14&lt;13,Assumptions!C$28,Assumptions!C$50)),W$1)</f>
        <v>7.5999999999999998E-2</v>
      </c>
      <c r="X14" s="62">
        <f>IFERROR(IF($C14&lt;11,($D14*Assumptions!D$6)+($E14*Assumptions!D$7)+($F14*Assumptions!D$8)+($G14*Assumptions!D$9)+($H14*Assumptions!D$10)+($I14*Assumptions!D$11)+($J14*Assumptions!D$12)+($K14*Assumptions!D$13)+($L14*Assumptions!D$14)+($M14*Assumptions!D$15)+($N14*Assumptions!D$16)+($O14*Assumptions!D$17)+($P14*Assumptions!D$18)+($Q14*Assumptions!D$19)+($R14*Assumptions!D$20)+($S14*Assumptions!D$21)+($T14*Assumptions!D$22)+($U14*Assumptions!D$23)+($V14*Assumptions!D$24),IF($C14&lt;13,Assumptions!D$28,Assumptions!D$50)),X$1)</f>
        <v>7.0000000000000007E-2</v>
      </c>
      <c r="Y14" s="62">
        <f>IFERROR(IF($C14&lt;11,($D14*Assumptions!E$6)+($E14*Assumptions!E$7)+($F14*Assumptions!E$8)+($G14*Assumptions!E$9)+($H14*Assumptions!E$10)+($I14*Assumptions!E$11)+($J14*Assumptions!E$12)+($K14*Assumptions!E$13)+($L14*Assumptions!E$14)+($M14*Assumptions!E$15)+($N14*Assumptions!E$16)+($O14*Assumptions!E$17)+($P14*Assumptions!E$18)+($Q14*Assumptions!E$19)+($R14*Assumptions!E$20)+($S14*Assumptions!E$21)+($T14*Assumptions!E$22)+($U14*Assumptions!E$23)+($V14*Assumptions!E$24),IF($C14&lt;13,Assumptions!E$28,Assumptions!E$50)),Y$1)</f>
        <v>6.9000000000000006E-2</v>
      </c>
      <c r="Z14" s="62">
        <f>IFERROR(IF($C14&lt;11,($D14*Assumptions!F$6)+($E14*Assumptions!F$7)+($F14*Assumptions!F$8)+($G14*Assumptions!F$9)+($H14*Assumptions!F$10)+($I14*Assumptions!F$11)+($J14*Assumptions!F$12)+($K14*Assumptions!F$13)+($L14*Assumptions!F$14)+($M14*Assumptions!F$15)+($N14*Assumptions!F$16)+($O14*Assumptions!F$17)+($P14*Assumptions!F$18)+($Q14*Assumptions!F$19)+($R14*Assumptions!F$20)+($S14*Assumptions!F$21)+($T14*Assumptions!F$22)+($U14*Assumptions!F$23)+($V14*Assumptions!F$24),IF($C14&lt;13,Assumptions!F$28,Assumptions!F$50)),Z$1)</f>
        <v>6.7000000000000004E-2</v>
      </c>
      <c r="AA14" s="62">
        <f>IFERROR(($D14*Assumptions!J$6)+($E14*Assumptions!J$7)+($F14*Assumptions!J$8)+($G14*Assumptions!J$9)+($H14*Assumptions!J$10)+($I14*Assumptions!J$11)+($J14*Assumptions!J$12)+($K14*Assumptions!J$13)+($L14*Assumptions!J$14)+($M14*Assumptions!J$15)+($N14*Assumptions!J$16)+($O14*Assumptions!J$17)+($P14*Assumptions!J$18)+($Q14*Assumptions!J$19)+($R14*Assumptions!J$20)+($S14*Assumptions!J$21)+($T14*Assumptions!J$22)+($U14*Assumptions!J$23)+($V14*Assumptions!J$24),0)</f>
        <v>1.4733720814729472E-2</v>
      </c>
      <c r="AB14" s="2">
        <f>SUMIFS(PERSALDATA!$G$2:$G$20871,PERSALDATA!$A$2:$A$20871,WORKING!A14,PERSALDATA!$D$2:$D$20871,WORKING!B14,PERSALDATA!$E$2:$E$20871,WORKING!C14,PERSALDATA!$F$2:$F$20871,"S&amp;W: BASIC SALARY (RES)")</f>
        <v>156</v>
      </c>
      <c r="AC14" s="2">
        <f>SUMIFS(PERSALDATA!$H$2:$H$20871,PERSALDATA!$A$2:$A$20871,WORKING!A14,PERSALDATA!$D$2:$D$20871,WORKING!B14,PERSALDATA!$E$2:$E$20871,WORKING!C14)</f>
        <v>93181342.450000048</v>
      </c>
    </row>
    <row r="15" spans="1:29" x14ac:dyDescent="0.25">
      <c r="A15" s="2">
        <f>Results!$D$3</f>
        <v>18</v>
      </c>
      <c r="B15" s="2">
        <v>1</v>
      </c>
      <c r="C15" s="2">
        <v>13</v>
      </c>
      <c r="D15" s="62">
        <f>IFERROR(SUMIFS(PERSALDATA!$H$2:$H$20871,PERSALDATA!$A$2:$A$20871,WORKING!$A15,PERSALDATA!$D$2:$D$20871,WORKING!$B15,PERSALDATA!$E$2:$E$20871,WORKING!$C15,PERSALDATA!$F$2:$F$20871,WORKING!D$2)/SUMIFS(PERSALDATA!$H$2:$H$20871,PERSALDATA!$A$2:$A$20871,WORKING!$A15,PERSALDATA!$D$2:$D$20871,WORKING!$B15,PERSALDATA!$E$2:$E$20871,WORKING!$C15),"")</f>
        <v>0.64377635444416903</v>
      </c>
      <c r="E15" s="62">
        <f>IFERROR(SUMIFS(PERSALDATA!$H$2:$H$20871,PERSALDATA!$A$2:$A$20871,WORKING!$A15,PERSALDATA!$D$2:$D$20871,WORKING!$B15,PERSALDATA!$E$2:$E$20871,WORKING!$C15,PERSALDATA!$F$2:$F$20871,WORKING!E$2)/SUMIFS(PERSALDATA!$H$2:$H$20871,PERSALDATA!$A$2:$A$20871,WORKING!$A15,PERSALDATA!$D$2:$D$20871,WORKING!$B15,PERSALDATA!$E$2:$E$20871,WORKING!$C15),"")</f>
        <v>4.7478276940227104E-2</v>
      </c>
      <c r="F15" s="62">
        <f>IFERROR(SUMIFS(PERSALDATA!$H$2:$H$20871,PERSALDATA!$A$2:$A$20871,WORKING!$A15,PERSALDATA!$D$2:$D$20871,WORKING!$B15,PERSALDATA!$E$2:$E$20871,WORKING!$C15,PERSALDATA!$F$2:$F$20871,WORKING!F$2)/SUMIFS(PERSALDATA!$H$2:$H$20871,PERSALDATA!$A$2:$A$20871,WORKING!$A15,PERSALDATA!$D$2:$D$20871,WORKING!$B15,PERSALDATA!$E$2:$E$20871,WORKING!$C15),"")</f>
        <v>9.6253973850341425E-3</v>
      </c>
      <c r="G15" s="69">
        <f>IFERROR(SUMIFS(PERSALDATA!$H$2:$H$20871,PERSALDATA!$A$2:$A$20871,WORKING!$A15,PERSALDATA!$D$2:$D$20871,WORKING!$B15,PERSALDATA!$E$2:$E$20871,WORKING!$C15,PERSALDATA!$F$2:$F$20871,WORKING!G$2)/SUMIFS(PERSALDATA!$H$2:$H$20871,PERSALDATA!$A$2:$A$20871,WORKING!$A15,PERSALDATA!$D$2:$D$20871,WORKING!$B15,PERSALDATA!$E$2:$E$20871,WORKING!$C15),"")</f>
        <v>2.9995351108986788E-5</v>
      </c>
      <c r="H15" s="62">
        <f>IFERROR(SUMIFS(PERSALDATA!$H$2:$H$20871,PERSALDATA!$A$2:$A$20871,WORKING!$A15,PERSALDATA!$D$2:$D$20871,WORKING!$B15,PERSALDATA!$E$2:$E$20871,WORKING!$C15,PERSALDATA!$F$2:$F$20871,WORKING!H$2)/SUMIFS(PERSALDATA!$H$2:$H$20871,PERSALDATA!$A$2:$A$20871,WORKING!$A15,PERSALDATA!$D$2:$D$20871,WORKING!$B15,PERSALDATA!$E$2:$E$20871,WORKING!$C15),"")</f>
        <v>1.0767768792770671E-2</v>
      </c>
      <c r="I15" s="62">
        <f>IFERROR(SUMIFS(PERSALDATA!$H$2:$H$20871,PERSALDATA!$A$2:$A$20871,WORKING!$A15,PERSALDATA!$D$2:$D$20871,WORKING!$B15,PERSALDATA!$E$2:$E$20871,WORKING!$C15,PERSALDATA!$F$2:$F$20871,WORKING!I$2)/SUMIFS(PERSALDATA!$H$2:$H$20871,PERSALDATA!$A$2:$A$20871,WORKING!$A15,PERSALDATA!$D$2:$D$20871,WORKING!$B15,PERSALDATA!$E$2:$E$20871,WORKING!$C15),"")</f>
        <v>9.8383540988094223E-2</v>
      </c>
      <c r="J15" s="62">
        <f>IFERROR(SUMIFS(PERSALDATA!$H$2:$H$20871,PERSALDATA!$A$2:$A$20871,WORKING!$A15,PERSALDATA!$D$2:$D$20871,WORKING!$B15,PERSALDATA!$E$2:$E$20871,WORKING!$C15,PERSALDATA!$F$2:$F$20871,WORKING!J$2)/SUMIFS(PERSALDATA!$H$2:$H$20871,PERSALDATA!$A$2:$A$20871,WORKING!$A15,PERSALDATA!$D$2:$D$20871,WORKING!$B15,PERSALDATA!$E$2:$E$20871,WORKING!$C15),"")</f>
        <v>0</v>
      </c>
      <c r="K15" s="62">
        <f>IFERROR(SUMIFS(PERSALDATA!$H$2:$H$20871,PERSALDATA!$A$2:$A$20871,WORKING!$A15,PERSALDATA!$D$2:$D$20871,WORKING!$B15,PERSALDATA!$E$2:$E$20871,WORKING!$C15,PERSALDATA!$F$2:$F$20871,WORKING!K$2)/SUMIFS(PERSALDATA!$H$2:$H$20871,PERSALDATA!$A$2:$A$20871,WORKING!$A15,PERSALDATA!$D$2:$D$20871,WORKING!$B15,PERSALDATA!$E$2:$E$20871,WORKING!$C15),"")</f>
        <v>7.2990143686197466E-5</v>
      </c>
      <c r="L15" s="62">
        <f>IFERROR(SUMIFS(PERSALDATA!$H$2:$H$20871,PERSALDATA!$A$2:$A$20871,WORKING!$A15,PERSALDATA!$D$2:$D$20871,WORKING!$B15,PERSALDATA!$E$2:$E$20871,WORKING!$C15,PERSALDATA!$F$2:$F$20871,WORKING!L$2)/SUMIFS(PERSALDATA!$H$2:$H$20871,PERSALDATA!$A$2:$A$20871,WORKING!$A15,PERSALDATA!$D$2:$D$20871,WORKING!$B15,PERSALDATA!$E$2:$E$20871,WORKING!$C15),"")</f>
        <v>0</v>
      </c>
      <c r="M15" s="62">
        <f>IFERROR(SUMIFS(PERSALDATA!$H$2:$H$20871,PERSALDATA!$A$2:$A$20871,WORKING!$A15,PERSALDATA!$D$2:$D$20871,WORKING!$B15,PERSALDATA!$E$2:$E$20871,WORKING!$C15,PERSALDATA!$F$2:$F$20871,WORKING!M$2)/SUMIFS(PERSALDATA!$H$2:$H$20871,PERSALDATA!$A$2:$A$20871,WORKING!$A15,PERSALDATA!$D$2:$D$20871,WORKING!$B15,PERSALDATA!$E$2:$E$20871,WORKING!$C15),"")</f>
        <v>0.17604154215002413</v>
      </c>
      <c r="N15" s="62">
        <f>IFERROR(SUMIFS(PERSALDATA!$H$2:$H$20871,PERSALDATA!$A$2:$A$20871,WORKING!$A15,PERSALDATA!$D$2:$D$20871,WORKING!$B15,PERSALDATA!$E$2:$E$20871,WORKING!$C15,PERSALDATA!$F$2:$F$20871,WORKING!N$2)/SUMIFS(PERSALDATA!$H$2:$H$20871,PERSALDATA!$A$2:$A$20871,WORKING!$A15,PERSALDATA!$D$2:$D$20871,WORKING!$B15,PERSALDATA!$E$2:$E$20871,WORKING!$C15),"")</f>
        <v>1.2589560888582214E-2</v>
      </c>
      <c r="O15" s="62">
        <f>IFERROR(SUMIFS(PERSALDATA!$H$2:$H$20871,PERSALDATA!$A$2:$A$20871,WORKING!$A15,PERSALDATA!$D$2:$D$20871,WORKING!$B15,PERSALDATA!$E$2:$E$20871,WORKING!$C15,PERSALDATA!$F$2:$F$20871,WORKING!O$2)/SUMIFS(PERSALDATA!$H$2:$H$20871,PERSALDATA!$A$2:$A$20871,WORKING!$A15,PERSALDATA!$D$2:$D$20871,WORKING!$B15,PERSALDATA!$E$2:$E$20871,WORKING!$C15),"")</f>
        <v>0</v>
      </c>
      <c r="P15" s="62">
        <f>IFERROR(SUMIFS(PERSALDATA!$H$2:$H$20871,PERSALDATA!$A$2:$A$20871,WORKING!$A15,PERSALDATA!$D$2:$D$20871,WORKING!$B15,PERSALDATA!$E$2:$E$20871,WORKING!$C15,PERSALDATA!$F$2:$F$20871,WORKING!P$2)/SUMIFS(PERSALDATA!$H$2:$H$20871,PERSALDATA!$A$2:$A$20871,WORKING!$A15,PERSALDATA!$D$2:$D$20871,WORKING!$B15,PERSALDATA!$E$2:$E$20871,WORKING!$C15),"")</f>
        <v>1.2345729163031846E-3</v>
      </c>
      <c r="Q15" s="62">
        <f>IFERROR(SUMIFS(PERSALDATA!$H$2:$H$20871,PERSALDATA!$A$2:$A$20871,WORKING!$A15,PERSALDATA!$D$2:$D$20871,WORKING!$B15,PERSALDATA!$E$2:$E$20871,WORKING!$C15,PERSALDATA!$F$2:$F$20871,WORKING!Q$2)/SUMIFS(PERSALDATA!$H$2:$H$20871,PERSALDATA!$A$2:$A$20871,WORKING!$A15,PERSALDATA!$D$2:$D$20871,WORKING!$B15,PERSALDATA!$E$2:$E$20871,WORKING!$C15),"")</f>
        <v>0</v>
      </c>
      <c r="R15" s="62">
        <f>IFERROR(SUMIFS(PERSALDATA!$H$2:$H$20871,PERSALDATA!$A$2:$A$20871,WORKING!$A15,PERSALDATA!$D$2:$D$20871,WORKING!$B15,PERSALDATA!$E$2:$E$20871,WORKING!$C15,PERSALDATA!$F$2:$F$20871,WORKING!R$2)/SUMIFS(PERSALDATA!$H$2:$H$20871,PERSALDATA!$A$2:$A$20871,WORKING!$A15,PERSALDATA!$D$2:$D$20871,WORKING!$B15,PERSALDATA!$E$2:$E$20871,WORKING!$C15),"")</f>
        <v>0</v>
      </c>
      <c r="S15" s="62">
        <f>IFERROR(SUMIFS(PERSALDATA!$H$2:$H$20871,PERSALDATA!$A$2:$A$20871,WORKING!$A15,PERSALDATA!$D$2:$D$20871,WORKING!$B15,PERSALDATA!$E$2:$E$20871,WORKING!$C15,PERSALDATA!$F$2:$F$20871,WORKING!S$2)/SUMIFS(PERSALDATA!$H$2:$H$20871,PERSALDATA!$A$2:$A$20871,WORKING!$A15,PERSALDATA!$D$2:$D$20871,WORKING!$B15,PERSALDATA!$E$2:$E$20871,WORKING!$C15),"")</f>
        <v>0</v>
      </c>
      <c r="T15" s="62">
        <f>IFERROR(SUMIFS(PERSALDATA!$H$2:$H$20871,PERSALDATA!$A$2:$A$20871,WORKING!$A15,PERSALDATA!$D$2:$D$20871,WORKING!$B15,PERSALDATA!$E$2:$E$20871,WORKING!$C15,PERSALDATA!$F$2:$F$20871,WORKING!T$2)/SUMIFS(PERSALDATA!$H$2:$H$20871,PERSALDATA!$A$2:$A$20871,WORKING!$A15,PERSALDATA!$D$2:$D$20871,WORKING!$B15,PERSALDATA!$E$2:$E$20871,WORKING!$C15),"")</f>
        <v>0</v>
      </c>
      <c r="U15" s="62">
        <f>IFERROR(SUMIFS(PERSALDATA!$H$2:$H$20871,PERSALDATA!$A$2:$A$20871,WORKING!$A15,PERSALDATA!$D$2:$D$20871,WORKING!$B15,PERSALDATA!$E$2:$E$20871,WORKING!$C15,PERSALDATA!$F$2:$F$20871,WORKING!U$2)/SUMIFS(PERSALDATA!$H$2:$H$20871,PERSALDATA!$A$2:$A$20871,WORKING!$A15,PERSALDATA!$D$2:$D$20871,WORKING!$B15,PERSALDATA!$E$2:$E$20871,WORKING!$C15),"")</f>
        <v>0</v>
      </c>
      <c r="V15" s="62">
        <f>IFERROR(SUMIFS(PERSALDATA!$H$2:$H$20871,PERSALDATA!$A$2:$A$20871,WORKING!$A15,PERSALDATA!$D$2:$D$20871,WORKING!$B15,PERSALDATA!$E$2:$E$20871,WORKING!$C15,PERSALDATA!$F$2:$F$20871,WORKING!V$2)/SUMIFS(PERSALDATA!$H$2:$H$20871,PERSALDATA!$A$2:$A$20871,WORKING!$A15,PERSALDATA!$D$2:$D$20871,WORKING!$B15,PERSALDATA!$E$2:$E$20871,WORKING!$C15),"")</f>
        <v>0</v>
      </c>
      <c r="W15" s="62">
        <f>IFERROR(IF($C15&lt;11,($D15*Assumptions!C$6)+($E15*Assumptions!C$7)+($F15*Assumptions!C$8)+($G15*Assumptions!C$9)+($H15*Assumptions!C$10)+($I15*Assumptions!C$11)+($J15*Assumptions!C$12)+($K15*Assumptions!C$13)+($L15*Assumptions!C$14)+($M15*Assumptions!C$15)+($N15*Assumptions!C$16)+($O15*Assumptions!C$17)+($P15*Assumptions!C$18)+($Q15*Assumptions!C$19)+($R15*Assumptions!C$20)+($S15*Assumptions!C$21)+($T15*Assumptions!C$22)+($U15*Assumptions!C$23)+($V15*Assumptions!C$24),IF($C15&lt;13,Assumptions!C$28,Assumptions!C$50)),W$1)</f>
        <v>3.3000000000000002E-2</v>
      </c>
      <c r="X15" s="62">
        <f>IFERROR(IF($C15&lt;11,($D15*Assumptions!D$6)+($E15*Assumptions!D$7)+($F15*Assumptions!D$8)+($G15*Assumptions!D$9)+($H15*Assumptions!D$10)+($I15*Assumptions!D$11)+($J15*Assumptions!D$12)+($K15*Assumptions!D$13)+($L15*Assumptions!D$14)+($M15*Assumptions!D$15)+($N15*Assumptions!D$16)+($O15*Assumptions!D$17)+($P15*Assumptions!D$18)+($Q15*Assumptions!D$19)+($R15*Assumptions!D$20)+($S15*Assumptions!D$21)+($T15*Assumptions!D$22)+($U15*Assumptions!D$23)+($V15*Assumptions!D$24),IF($C15&lt;13,Assumptions!D$28,Assumptions!D$50)),X$1)</f>
        <v>0.06</v>
      </c>
      <c r="Y15" s="62">
        <f>IFERROR(IF($C15&lt;11,($D15*Assumptions!E$6)+($E15*Assumptions!E$7)+($F15*Assumptions!E$8)+($G15*Assumptions!E$9)+($H15*Assumptions!E$10)+($I15*Assumptions!E$11)+($J15*Assumptions!E$12)+($K15*Assumptions!E$13)+($L15*Assumptions!E$14)+($M15*Assumptions!E$15)+($N15*Assumptions!E$16)+($O15*Assumptions!E$17)+($P15*Assumptions!E$18)+($Q15*Assumptions!E$19)+($R15*Assumptions!E$20)+($S15*Assumptions!E$21)+($T15*Assumptions!E$22)+($U15*Assumptions!E$23)+($V15*Assumptions!E$24),IF($C15&lt;13,Assumptions!E$28,Assumptions!E$50)),Y$1)</f>
        <v>5.8999999999999997E-2</v>
      </c>
      <c r="Z15" s="62">
        <f>IFERROR(IF($C15&lt;11,($D15*Assumptions!F$6)+($E15*Assumptions!F$7)+($F15*Assumptions!F$8)+($G15*Assumptions!F$9)+($H15*Assumptions!F$10)+($I15*Assumptions!F$11)+($J15*Assumptions!F$12)+($K15*Assumptions!F$13)+($L15*Assumptions!F$14)+($M15*Assumptions!F$15)+($N15*Assumptions!F$16)+($O15*Assumptions!F$17)+($P15*Assumptions!F$18)+($Q15*Assumptions!F$19)+($R15*Assumptions!F$20)+($S15*Assumptions!F$21)+($T15*Assumptions!F$22)+($U15*Assumptions!F$23)+($V15*Assumptions!F$24),IF($C15&lt;13,Assumptions!F$28,Assumptions!F$50)),Z$1)</f>
        <v>5.7000000000000002E-2</v>
      </c>
      <c r="AA15" s="62">
        <f>IFERROR(($D15*Assumptions!J$6)+($E15*Assumptions!J$7)+($F15*Assumptions!J$8)+($G15*Assumptions!J$9)+($H15*Assumptions!J$10)+($I15*Assumptions!J$11)+($J15*Assumptions!J$12)+($K15*Assumptions!J$13)+($L15*Assumptions!J$14)+($M15*Assumptions!J$15)+($N15*Assumptions!J$16)+($O15*Assumptions!J$17)+($P15*Assumptions!J$18)+($Q15*Assumptions!J$19)+($R15*Assumptions!J$20)+($S15*Assumptions!J$21)+($T15*Assumptions!J$22)+($U15*Assumptions!J$23)+($V15*Assumptions!J$24),0)</f>
        <v>1.469300765517763E-2</v>
      </c>
      <c r="AB15" s="2">
        <f>SUMIFS(PERSALDATA!$G$2:$G$20871,PERSALDATA!$A$2:$A$20871,WORKING!A15,PERSALDATA!$D$2:$D$20871,WORKING!B15,PERSALDATA!$E$2:$E$20871,WORKING!C15,PERSALDATA!$F$2:$F$20871,"S&amp;W: BASIC SALARY (RES)")</f>
        <v>125</v>
      </c>
      <c r="AC15" s="2">
        <f>SUMIFS(PERSALDATA!$H$2:$H$20871,PERSALDATA!$A$2:$A$20871,WORKING!A15,PERSALDATA!$D$2:$D$20871,WORKING!B15,PERSALDATA!$E$2:$E$20871,WORKING!C15)</f>
        <v>114698774.07000001</v>
      </c>
    </row>
    <row r="16" spans="1:29" x14ac:dyDescent="0.25">
      <c r="A16" s="2">
        <f>Results!$D$3</f>
        <v>18</v>
      </c>
      <c r="B16" s="2">
        <v>1</v>
      </c>
      <c r="C16" s="2">
        <v>14</v>
      </c>
      <c r="D16" s="62">
        <f>IFERROR(SUMIFS(PERSALDATA!$H$2:$H$20871,PERSALDATA!$A$2:$A$20871,WORKING!$A16,PERSALDATA!$D$2:$D$20871,WORKING!$B16,PERSALDATA!$E$2:$E$20871,WORKING!$C16,PERSALDATA!$F$2:$F$20871,WORKING!D$2)/SUMIFS(PERSALDATA!$H$2:$H$20871,PERSALDATA!$A$2:$A$20871,WORKING!$A16,PERSALDATA!$D$2:$D$20871,WORKING!$B16,PERSALDATA!$E$2:$E$20871,WORKING!$C16),"")</f>
        <v>0.63532120283645632</v>
      </c>
      <c r="E16" s="62">
        <f>IFERROR(SUMIFS(PERSALDATA!$H$2:$H$20871,PERSALDATA!$A$2:$A$20871,WORKING!$A16,PERSALDATA!$D$2:$D$20871,WORKING!$B16,PERSALDATA!$E$2:$E$20871,WORKING!$C16,PERSALDATA!$F$2:$F$20871,WORKING!E$2)/SUMIFS(PERSALDATA!$H$2:$H$20871,PERSALDATA!$A$2:$A$20871,WORKING!$A16,PERSALDATA!$D$2:$D$20871,WORKING!$B16,PERSALDATA!$E$2:$E$20871,WORKING!$C16),"")</f>
        <v>4.329280326645861E-2</v>
      </c>
      <c r="F16" s="62">
        <f>IFERROR(SUMIFS(PERSALDATA!$H$2:$H$20871,PERSALDATA!$A$2:$A$20871,WORKING!$A16,PERSALDATA!$D$2:$D$20871,WORKING!$B16,PERSALDATA!$E$2:$E$20871,WORKING!$C16,PERSALDATA!$F$2:$F$20871,WORKING!F$2)/SUMIFS(PERSALDATA!$H$2:$H$20871,PERSALDATA!$A$2:$A$20871,WORKING!$A16,PERSALDATA!$D$2:$D$20871,WORKING!$B16,PERSALDATA!$E$2:$E$20871,WORKING!$C16),"")</f>
        <v>1.4401679895754072E-2</v>
      </c>
      <c r="G16" s="69">
        <f>IFERROR(SUMIFS(PERSALDATA!$H$2:$H$20871,PERSALDATA!$A$2:$A$20871,WORKING!$A16,PERSALDATA!$D$2:$D$20871,WORKING!$B16,PERSALDATA!$E$2:$E$20871,WORKING!$C16,PERSALDATA!$F$2:$F$20871,WORKING!G$2)/SUMIFS(PERSALDATA!$H$2:$H$20871,PERSALDATA!$A$2:$A$20871,WORKING!$A16,PERSALDATA!$D$2:$D$20871,WORKING!$B16,PERSALDATA!$E$2:$E$20871,WORKING!$C16),"")</f>
        <v>0</v>
      </c>
      <c r="H16" s="62">
        <f>IFERROR(SUMIFS(PERSALDATA!$H$2:$H$20871,PERSALDATA!$A$2:$A$20871,WORKING!$A16,PERSALDATA!$D$2:$D$20871,WORKING!$B16,PERSALDATA!$E$2:$E$20871,WORKING!$C16,PERSALDATA!$F$2:$F$20871,WORKING!H$2)/SUMIFS(PERSALDATA!$H$2:$H$20871,PERSALDATA!$A$2:$A$20871,WORKING!$A16,PERSALDATA!$D$2:$D$20871,WORKING!$B16,PERSALDATA!$E$2:$E$20871,WORKING!$C16),"")</f>
        <v>6.4539725022181773E-3</v>
      </c>
      <c r="I16" s="62">
        <f>IFERROR(SUMIFS(PERSALDATA!$H$2:$H$20871,PERSALDATA!$A$2:$A$20871,WORKING!$A16,PERSALDATA!$D$2:$D$20871,WORKING!$B16,PERSALDATA!$E$2:$E$20871,WORKING!$C16,PERSALDATA!$F$2:$F$20871,WORKING!I$2)/SUMIFS(PERSALDATA!$H$2:$H$20871,PERSALDATA!$A$2:$A$20871,WORKING!$A16,PERSALDATA!$D$2:$D$20871,WORKING!$B16,PERSALDATA!$E$2:$E$20871,WORKING!$C16),"")</f>
        <v>9.5651068823201554E-2</v>
      </c>
      <c r="J16" s="62">
        <f>IFERROR(SUMIFS(PERSALDATA!$H$2:$H$20871,PERSALDATA!$A$2:$A$20871,WORKING!$A16,PERSALDATA!$D$2:$D$20871,WORKING!$B16,PERSALDATA!$E$2:$E$20871,WORKING!$C16,PERSALDATA!$F$2:$F$20871,WORKING!J$2)/SUMIFS(PERSALDATA!$H$2:$H$20871,PERSALDATA!$A$2:$A$20871,WORKING!$A16,PERSALDATA!$D$2:$D$20871,WORKING!$B16,PERSALDATA!$E$2:$E$20871,WORKING!$C16),"")</f>
        <v>0</v>
      </c>
      <c r="K16" s="62">
        <f>IFERROR(SUMIFS(PERSALDATA!$H$2:$H$20871,PERSALDATA!$A$2:$A$20871,WORKING!$A16,PERSALDATA!$D$2:$D$20871,WORKING!$B16,PERSALDATA!$E$2:$E$20871,WORKING!$C16,PERSALDATA!$F$2:$F$20871,WORKING!K$2)/SUMIFS(PERSALDATA!$H$2:$H$20871,PERSALDATA!$A$2:$A$20871,WORKING!$A16,PERSALDATA!$D$2:$D$20871,WORKING!$B16,PERSALDATA!$E$2:$E$20871,WORKING!$C16),"")</f>
        <v>5.8918898819607054E-5</v>
      </c>
      <c r="L16" s="62">
        <f>IFERROR(SUMIFS(PERSALDATA!$H$2:$H$20871,PERSALDATA!$A$2:$A$20871,WORKING!$A16,PERSALDATA!$D$2:$D$20871,WORKING!$B16,PERSALDATA!$E$2:$E$20871,WORKING!$C16,PERSALDATA!$F$2:$F$20871,WORKING!L$2)/SUMIFS(PERSALDATA!$H$2:$H$20871,PERSALDATA!$A$2:$A$20871,WORKING!$A16,PERSALDATA!$D$2:$D$20871,WORKING!$B16,PERSALDATA!$E$2:$E$20871,WORKING!$C16),"")</f>
        <v>0</v>
      </c>
      <c r="M16" s="62">
        <f>IFERROR(SUMIFS(PERSALDATA!$H$2:$H$20871,PERSALDATA!$A$2:$A$20871,WORKING!$A16,PERSALDATA!$D$2:$D$20871,WORKING!$B16,PERSALDATA!$E$2:$E$20871,WORKING!$C16,PERSALDATA!$F$2:$F$20871,WORKING!M$2)/SUMIFS(PERSALDATA!$H$2:$H$20871,PERSALDATA!$A$2:$A$20871,WORKING!$A16,PERSALDATA!$D$2:$D$20871,WORKING!$B16,PERSALDATA!$E$2:$E$20871,WORKING!$C16),"")</f>
        <v>0.19400823440228557</v>
      </c>
      <c r="N16" s="62">
        <f>IFERROR(SUMIFS(PERSALDATA!$H$2:$H$20871,PERSALDATA!$A$2:$A$20871,WORKING!$A16,PERSALDATA!$D$2:$D$20871,WORKING!$B16,PERSALDATA!$E$2:$E$20871,WORKING!$C16,PERSALDATA!$F$2:$F$20871,WORKING!N$2)/SUMIFS(PERSALDATA!$H$2:$H$20871,PERSALDATA!$A$2:$A$20871,WORKING!$A16,PERSALDATA!$D$2:$D$20871,WORKING!$B16,PERSALDATA!$E$2:$E$20871,WORKING!$C16),"")</f>
        <v>9.4046836031187915E-3</v>
      </c>
      <c r="O16" s="62">
        <f>IFERROR(SUMIFS(PERSALDATA!$H$2:$H$20871,PERSALDATA!$A$2:$A$20871,WORKING!$A16,PERSALDATA!$D$2:$D$20871,WORKING!$B16,PERSALDATA!$E$2:$E$20871,WORKING!$C16,PERSALDATA!$F$2:$F$20871,WORKING!O$2)/SUMIFS(PERSALDATA!$H$2:$H$20871,PERSALDATA!$A$2:$A$20871,WORKING!$A16,PERSALDATA!$D$2:$D$20871,WORKING!$B16,PERSALDATA!$E$2:$E$20871,WORKING!$C16),"")</f>
        <v>0</v>
      </c>
      <c r="P16" s="62">
        <f>IFERROR(SUMIFS(PERSALDATA!$H$2:$H$20871,PERSALDATA!$A$2:$A$20871,WORKING!$A16,PERSALDATA!$D$2:$D$20871,WORKING!$B16,PERSALDATA!$E$2:$E$20871,WORKING!$C16,PERSALDATA!$F$2:$F$20871,WORKING!P$2)/SUMIFS(PERSALDATA!$H$2:$H$20871,PERSALDATA!$A$2:$A$20871,WORKING!$A16,PERSALDATA!$D$2:$D$20871,WORKING!$B16,PERSALDATA!$E$2:$E$20871,WORKING!$C16),"")</f>
        <v>1.4074357716872916E-3</v>
      </c>
      <c r="Q16" s="62">
        <f>IFERROR(SUMIFS(PERSALDATA!$H$2:$H$20871,PERSALDATA!$A$2:$A$20871,WORKING!$A16,PERSALDATA!$D$2:$D$20871,WORKING!$B16,PERSALDATA!$E$2:$E$20871,WORKING!$C16,PERSALDATA!$F$2:$F$20871,WORKING!Q$2)/SUMIFS(PERSALDATA!$H$2:$H$20871,PERSALDATA!$A$2:$A$20871,WORKING!$A16,PERSALDATA!$D$2:$D$20871,WORKING!$B16,PERSALDATA!$E$2:$E$20871,WORKING!$C16),"")</f>
        <v>0</v>
      </c>
      <c r="R16" s="62">
        <f>IFERROR(SUMIFS(PERSALDATA!$H$2:$H$20871,PERSALDATA!$A$2:$A$20871,WORKING!$A16,PERSALDATA!$D$2:$D$20871,WORKING!$B16,PERSALDATA!$E$2:$E$20871,WORKING!$C16,PERSALDATA!$F$2:$F$20871,WORKING!R$2)/SUMIFS(PERSALDATA!$H$2:$H$20871,PERSALDATA!$A$2:$A$20871,WORKING!$A16,PERSALDATA!$D$2:$D$20871,WORKING!$B16,PERSALDATA!$E$2:$E$20871,WORKING!$C16),"")</f>
        <v>0</v>
      </c>
      <c r="S16" s="62">
        <f>IFERROR(SUMIFS(PERSALDATA!$H$2:$H$20871,PERSALDATA!$A$2:$A$20871,WORKING!$A16,PERSALDATA!$D$2:$D$20871,WORKING!$B16,PERSALDATA!$E$2:$E$20871,WORKING!$C16,PERSALDATA!$F$2:$F$20871,WORKING!S$2)/SUMIFS(PERSALDATA!$H$2:$H$20871,PERSALDATA!$A$2:$A$20871,WORKING!$A16,PERSALDATA!$D$2:$D$20871,WORKING!$B16,PERSALDATA!$E$2:$E$20871,WORKING!$C16),"")</f>
        <v>0</v>
      </c>
      <c r="T16" s="62">
        <f>IFERROR(SUMIFS(PERSALDATA!$H$2:$H$20871,PERSALDATA!$A$2:$A$20871,WORKING!$A16,PERSALDATA!$D$2:$D$20871,WORKING!$B16,PERSALDATA!$E$2:$E$20871,WORKING!$C16,PERSALDATA!$F$2:$F$20871,WORKING!T$2)/SUMIFS(PERSALDATA!$H$2:$H$20871,PERSALDATA!$A$2:$A$20871,WORKING!$A16,PERSALDATA!$D$2:$D$20871,WORKING!$B16,PERSALDATA!$E$2:$E$20871,WORKING!$C16),"")</f>
        <v>0</v>
      </c>
      <c r="U16" s="62">
        <f>IFERROR(SUMIFS(PERSALDATA!$H$2:$H$20871,PERSALDATA!$A$2:$A$20871,WORKING!$A16,PERSALDATA!$D$2:$D$20871,WORKING!$B16,PERSALDATA!$E$2:$E$20871,WORKING!$C16,PERSALDATA!$F$2:$F$20871,WORKING!U$2)/SUMIFS(PERSALDATA!$H$2:$H$20871,PERSALDATA!$A$2:$A$20871,WORKING!$A16,PERSALDATA!$D$2:$D$20871,WORKING!$B16,PERSALDATA!$E$2:$E$20871,WORKING!$C16),"")</f>
        <v>0</v>
      </c>
      <c r="V16" s="62">
        <f>IFERROR(SUMIFS(PERSALDATA!$H$2:$H$20871,PERSALDATA!$A$2:$A$20871,WORKING!$A16,PERSALDATA!$D$2:$D$20871,WORKING!$B16,PERSALDATA!$E$2:$E$20871,WORKING!$C16,PERSALDATA!$F$2:$F$20871,WORKING!V$2)/SUMIFS(PERSALDATA!$H$2:$H$20871,PERSALDATA!$A$2:$A$20871,WORKING!$A16,PERSALDATA!$D$2:$D$20871,WORKING!$B16,PERSALDATA!$E$2:$E$20871,WORKING!$C16),"")</f>
        <v>0</v>
      </c>
      <c r="W16" s="62">
        <f>IFERROR(IF($C16&lt;11,($D16*Assumptions!C$6)+($E16*Assumptions!C$7)+($F16*Assumptions!C$8)+($G16*Assumptions!C$9)+($H16*Assumptions!C$10)+($I16*Assumptions!C$11)+($J16*Assumptions!C$12)+($K16*Assumptions!C$13)+($L16*Assumptions!C$14)+($M16*Assumptions!C$15)+($N16*Assumptions!C$16)+($O16*Assumptions!C$17)+($P16*Assumptions!C$18)+($Q16*Assumptions!C$19)+($R16*Assumptions!C$20)+($S16*Assumptions!C$21)+($T16*Assumptions!C$22)+($U16*Assumptions!C$23)+($V16*Assumptions!C$24),IF($C16&lt;13,Assumptions!C$28,Assumptions!C$50)),W$1)</f>
        <v>3.3000000000000002E-2</v>
      </c>
      <c r="X16" s="62">
        <f>IFERROR(IF($C16&lt;11,($D16*Assumptions!D$6)+($E16*Assumptions!D$7)+($F16*Assumptions!D$8)+($G16*Assumptions!D$9)+($H16*Assumptions!D$10)+($I16*Assumptions!D$11)+($J16*Assumptions!D$12)+($K16*Assumptions!D$13)+($L16*Assumptions!D$14)+($M16*Assumptions!D$15)+($N16*Assumptions!D$16)+($O16*Assumptions!D$17)+($P16*Assumptions!D$18)+($Q16*Assumptions!D$19)+($R16*Assumptions!D$20)+($S16*Assumptions!D$21)+($T16*Assumptions!D$22)+($U16*Assumptions!D$23)+($V16*Assumptions!D$24),IF($C16&lt;13,Assumptions!D$28,Assumptions!D$50)),X$1)</f>
        <v>0.06</v>
      </c>
      <c r="Y16" s="62">
        <f>IFERROR(IF($C16&lt;11,($D16*Assumptions!E$6)+($E16*Assumptions!E$7)+($F16*Assumptions!E$8)+($G16*Assumptions!E$9)+($H16*Assumptions!E$10)+($I16*Assumptions!E$11)+($J16*Assumptions!E$12)+($K16*Assumptions!E$13)+($L16*Assumptions!E$14)+($M16*Assumptions!E$15)+($N16*Assumptions!E$16)+($O16*Assumptions!E$17)+($P16*Assumptions!E$18)+($Q16*Assumptions!E$19)+($R16*Assumptions!E$20)+($S16*Assumptions!E$21)+($T16*Assumptions!E$22)+($U16*Assumptions!E$23)+($V16*Assumptions!E$24),IF($C16&lt;13,Assumptions!E$28,Assumptions!E$50)),Y$1)</f>
        <v>5.8999999999999997E-2</v>
      </c>
      <c r="Z16" s="62">
        <f>IFERROR(IF($C16&lt;11,($D16*Assumptions!F$6)+($E16*Assumptions!F$7)+($F16*Assumptions!F$8)+($G16*Assumptions!F$9)+($H16*Assumptions!F$10)+($I16*Assumptions!F$11)+($J16*Assumptions!F$12)+($K16*Assumptions!F$13)+($L16*Assumptions!F$14)+($M16*Assumptions!F$15)+($N16*Assumptions!F$16)+($O16*Assumptions!F$17)+($P16*Assumptions!F$18)+($Q16*Assumptions!F$19)+($R16*Assumptions!F$20)+($S16*Assumptions!F$21)+($T16*Assumptions!F$22)+($U16*Assumptions!F$23)+($V16*Assumptions!F$24),IF($C16&lt;13,Assumptions!F$28,Assumptions!F$50)),Z$1)</f>
        <v>5.7000000000000002E-2</v>
      </c>
      <c r="AA16" s="62">
        <f>IFERROR(($D16*Assumptions!J$6)+($E16*Assumptions!J$7)+($F16*Assumptions!J$8)+($G16*Assumptions!J$9)+($H16*Assumptions!J$10)+($I16*Assumptions!J$11)+($J16*Assumptions!J$12)+($K16*Assumptions!J$13)+($L16*Assumptions!J$14)+($M16*Assumptions!J$15)+($N16*Assumptions!J$16)+($O16*Assumptions!J$17)+($P16*Assumptions!J$18)+($Q16*Assumptions!J$19)+($R16*Assumptions!J$20)+($S16*Assumptions!J$21)+($T16*Assumptions!J$22)+($U16*Assumptions!J$23)+($V16*Assumptions!J$24),0)</f>
        <v>1.4686281430548124E-2</v>
      </c>
      <c r="AB16" s="2">
        <f>SUMIFS(PERSALDATA!$G$2:$G$20871,PERSALDATA!$A$2:$A$20871,WORKING!A16,PERSALDATA!$D$2:$D$20871,WORKING!B16,PERSALDATA!$E$2:$E$20871,WORKING!C16,PERSALDATA!$F$2:$F$20871,"S&amp;W: BASIC SALARY (RES)")</f>
        <v>33</v>
      </c>
      <c r="AC16" s="2">
        <f>SUMIFS(PERSALDATA!$H$2:$H$20871,PERSALDATA!$A$2:$A$20871,WORKING!A16,PERSALDATA!$D$2:$D$20871,WORKING!B16,PERSALDATA!$E$2:$E$20871,WORKING!C16)</f>
        <v>37501888.939999998</v>
      </c>
    </row>
    <row r="17" spans="1:29" x14ac:dyDescent="0.25">
      <c r="A17" s="2">
        <f>Results!$D$3</f>
        <v>18</v>
      </c>
      <c r="B17" s="2">
        <v>1</v>
      </c>
      <c r="C17" s="2">
        <v>15</v>
      </c>
      <c r="D17" s="62">
        <f>IFERROR(SUMIFS(PERSALDATA!$H$2:$H$20871,PERSALDATA!$A$2:$A$20871,WORKING!$A17,PERSALDATA!$D$2:$D$20871,WORKING!$B17,PERSALDATA!$E$2:$E$20871,WORKING!$C17,PERSALDATA!$F$2:$F$20871,WORKING!D$2)/SUMIFS(PERSALDATA!$H$2:$H$20871,PERSALDATA!$A$2:$A$20871,WORKING!$A17,PERSALDATA!$D$2:$D$20871,WORKING!$B17,PERSALDATA!$E$2:$E$20871,WORKING!$C17),"")</f>
        <v>0.61635074867778616</v>
      </c>
      <c r="E17" s="62">
        <f>IFERROR(SUMIFS(PERSALDATA!$H$2:$H$20871,PERSALDATA!$A$2:$A$20871,WORKING!$A17,PERSALDATA!$D$2:$D$20871,WORKING!$B17,PERSALDATA!$E$2:$E$20871,WORKING!$C17,PERSALDATA!$F$2:$F$20871,WORKING!E$2)/SUMIFS(PERSALDATA!$H$2:$H$20871,PERSALDATA!$A$2:$A$20871,WORKING!$A17,PERSALDATA!$D$2:$D$20871,WORKING!$B17,PERSALDATA!$E$2:$E$20871,WORKING!$C17),"")</f>
        <v>4.1460189285249298E-2</v>
      </c>
      <c r="F17" s="62">
        <f>IFERROR(SUMIFS(PERSALDATA!$H$2:$H$20871,PERSALDATA!$A$2:$A$20871,WORKING!$A17,PERSALDATA!$D$2:$D$20871,WORKING!$B17,PERSALDATA!$E$2:$E$20871,WORKING!$C17,PERSALDATA!$F$2:$F$20871,WORKING!F$2)/SUMIFS(PERSALDATA!$H$2:$H$20871,PERSALDATA!$A$2:$A$20871,WORKING!$A17,PERSALDATA!$D$2:$D$20871,WORKING!$B17,PERSALDATA!$E$2:$E$20871,WORKING!$C17),"")</f>
        <v>4.9097055860368877E-3</v>
      </c>
      <c r="G17" s="69">
        <f>IFERROR(SUMIFS(PERSALDATA!$H$2:$H$20871,PERSALDATA!$A$2:$A$20871,WORKING!$A17,PERSALDATA!$D$2:$D$20871,WORKING!$B17,PERSALDATA!$E$2:$E$20871,WORKING!$C17,PERSALDATA!$F$2:$F$20871,WORKING!G$2)/SUMIFS(PERSALDATA!$H$2:$H$20871,PERSALDATA!$A$2:$A$20871,WORKING!$A17,PERSALDATA!$D$2:$D$20871,WORKING!$B17,PERSALDATA!$E$2:$E$20871,WORKING!$C17),"")</f>
        <v>0</v>
      </c>
      <c r="H17" s="62">
        <f>IFERROR(SUMIFS(PERSALDATA!$H$2:$H$20871,PERSALDATA!$A$2:$A$20871,WORKING!$A17,PERSALDATA!$D$2:$D$20871,WORKING!$B17,PERSALDATA!$E$2:$E$20871,WORKING!$C17,PERSALDATA!$F$2:$F$20871,WORKING!H$2)/SUMIFS(PERSALDATA!$H$2:$H$20871,PERSALDATA!$A$2:$A$20871,WORKING!$A17,PERSALDATA!$D$2:$D$20871,WORKING!$B17,PERSALDATA!$E$2:$E$20871,WORKING!$C17),"")</f>
        <v>6.5505231026743421E-3</v>
      </c>
      <c r="I17" s="62">
        <f>IFERROR(SUMIFS(PERSALDATA!$H$2:$H$20871,PERSALDATA!$A$2:$A$20871,WORKING!$A17,PERSALDATA!$D$2:$D$20871,WORKING!$B17,PERSALDATA!$E$2:$E$20871,WORKING!$C17,PERSALDATA!$F$2:$F$20871,WORKING!I$2)/SUMIFS(PERSALDATA!$H$2:$H$20871,PERSALDATA!$A$2:$A$20871,WORKING!$A17,PERSALDATA!$D$2:$D$20871,WORKING!$B17,PERSALDATA!$E$2:$E$20871,WORKING!$C17),"")</f>
        <v>9.2644608871478865E-2</v>
      </c>
      <c r="J17" s="62">
        <f>IFERROR(SUMIFS(PERSALDATA!$H$2:$H$20871,PERSALDATA!$A$2:$A$20871,WORKING!$A17,PERSALDATA!$D$2:$D$20871,WORKING!$B17,PERSALDATA!$E$2:$E$20871,WORKING!$C17,PERSALDATA!$F$2:$F$20871,WORKING!J$2)/SUMIFS(PERSALDATA!$H$2:$H$20871,PERSALDATA!$A$2:$A$20871,WORKING!$A17,PERSALDATA!$D$2:$D$20871,WORKING!$B17,PERSALDATA!$E$2:$E$20871,WORKING!$C17),"")</f>
        <v>0</v>
      </c>
      <c r="K17" s="62">
        <f>IFERROR(SUMIFS(PERSALDATA!$H$2:$H$20871,PERSALDATA!$A$2:$A$20871,WORKING!$A17,PERSALDATA!$D$2:$D$20871,WORKING!$B17,PERSALDATA!$E$2:$E$20871,WORKING!$C17,PERSALDATA!$F$2:$F$20871,WORKING!K$2)/SUMIFS(PERSALDATA!$H$2:$H$20871,PERSALDATA!$A$2:$A$20871,WORKING!$A17,PERSALDATA!$D$2:$D$20871,WORKING!$B17,PERSALDATA!$E$2:$E$20871,WORKING!$C17),"")</f>
        <v>5.0575349587594031E-5</v>
      </c>
      <c r="L17" s="62">
        <f>IFERROR(SUMIFS(PERSALDATA!$H$2:$H$20871,PERSALDATA!$A$2:$A$20871,WORKING!$A17,PERSALDATA!$D$2:$D$20871,WORKING!$B17,PERSALDATA!$E$2:$E$20871,WORKING!$C17,PERSALDATA!$F$2:$F$20871,WORKING!L$2)/SUMIFS(PERSALDATA!$H$2:$H$20871,PERSALDATA!$A$2:$A$20871,WORKING!$A17,PERSALDATA!$D$2:$D$20871,WORKING!$B17,PERSALDATA!$E$2:$E$20871,WORKING!$C17),"")</f>
        <v>0</v>
      </c>
      <c r="M17" s="62">
        <f>IFERROR(SUMIFS(PERSALDATA!$H$2:$H$20871,PERSALDATA!$A$2:$A$20871,WORKING!$A17,PERSALDATA!$D$2:$D$20871,WORKING!$B17,PERSALDATA!$E$2:$E$20871,WORKING!$C17,PERSALDATA!$F$2:$F$20871,WORKING!M$2)/SUMIFS(PERSALDATA!$H$2:$H$20871,PERSALDATA!$A$2:$A$20871,WORKING!$A17,PERSALDATA!$D$2:$D$20871,WORKING!$B17,PERSALDATA!$E$2:$E$20871,WORKING!$C17),"")</f>
        <v>0.23454992160413621</v>
      </c>
      <c r="N17" s="62">
        <f>IFERROR(SUMIFS(PERSALDATA!$H$2:$H$20871,PERSALDATA!$A$2:$A$20871,WORKING!$A17,PERSALDATA!$D$2:$D$20871,WORKING!$B17,PERSALDATA!$E$2:$E$20871,WORKING!$C17,PERSALDATA!$F$2:$F$20871,WORKING!N$2)/SUMIFS(PERSALDATA!$H$2:$H$20871,PERSALDATA!$A$2:$A$20871,WORKING!$A17,PERSALDATA!$D$2:$D$20871,WORKING!$B17,PERSALDATA!$E$2:$E$20871,WORKING!$C17),"")</f>
        <v>3.4837275230506586E-3</v>
      </c>
      <c r="O17" s="62">
        <f>IFERROR(SUMIFS(PERSALDATA!$H$2:$H$20871,PERSALDATA!$A$2:$A$20871,WORKING!$A17,PERSALDATA!$D$2:$D$20871,WORKING!$B17,PERSALDATA!$E$2:$E$20871,WORKING!$C17,PERSALDATA!$F$2:$F$20871,WORKING!O$2)/SUMIFS(PERSALDATA!$H$2:$H$20871,PERSALDATA!$A$2:$A$20871,WORKING!$A17,PERSALDATA!$D$2:$D$20871,WORKING!$B17,PERSALDATA!$E$2:$E$20871,WORKING!$C17),"")</f>
        <v>0</v>
      </c>
      <c r="P17" s="62">
        <f>IFERROR(SUMIFS(PERSALDATA!$H$2:$H$20871,PERSALDATA!$A$2:$A$20871,WORKING!$A17,PERSALDATA!$D$2:$D$20871,WORKING!$B17,PERSALDATA!$E$2:$E$20871,WORKING!$C17,PERSALDATA!$F$2:$F$20871,WORKING!P$2)/SUMIFS(PERSALDATA!$H$2:$H$20871,PERSALDATA!$A$2:$A$20871,WORKING!$A17,PERSALDATA!$D$2:$D$20871,WORKING!$B17,PERSALDATA!$E$2:$E$20871,WORKING!$C17),"")</f>
        <v>0</v>
      </c>
      <c r="Q17" s="62">
        <f>IFERROR(SUMIFS(PERSALDATA!$H$2:$H$20871,PERSALDATA!$A$2:$A$20871,WORKING!$A17,PERSALDATA!$D$2:$D$20871,WORKING!$B17,PERSALDATA!$E$2:$E$20871,WORKING!$C17,PERSALDATA!$F$2:$F$20871,WORKING!Q$2)/SUMIFS(PERSALDATA!$H$2:$H$20871,PERSALDATA!$A$2:$A$20871,WORKING!$A17,PERSALDATA!$D$2:$D$20871,WORKING!$B17,PERSALDATA!$E$2:$E$20871,WORKING!$C17),"")</f>
        <v>0</v>
      </c>
      <c r="R17" s="62">
        <f>IFERROR(SUMIFS(PERSALDATA!$H$2:$H$20871,PERSALDATA!$A$2:$A$20871,WORKING!$A17,PERSALDATA!$D$2:$D$20871,WORKING!$B17,PERSALDATA!$E$2:$E$20871,WORKING!$C17,PERSALDATA!$F$2:$F$20871,WORKING!R$2)/SUMIFS(PERSALDATA!$H$2:$H$20871,PERSALDATA!$A$2:$A$20871,WORKING!$A17,PERSALDATA!$D$2:$D$20871,WORKING!$B17,PERSALDATA!$E$2:$E$20871,WORKING!$C17),"")</f>
        <v>0</v>
      </c>
      <c r="S17" s="62">
        <f>IFERROR(SUMIFS(PERSALDATA!$H$2:$H$20871,PERSALDATA!$A$2:$A$20871,WORKING!$A17,PERSALDATA!$D$2:$D$20871,WORKING!$B17,PERSALDATA!$E$2:$E$20871,WORKING!$C17,PERSALDATA!$F$2:$F$20871,WORKING!S$2)/SUMIFS(PERSALDATA!$H$2:$H$20871,PERSALDATA!$A$2:$A$20871,WORKING!$A17,PERSALDATA!$D$2:$D$20871,WORKING!$B17,PERSALDATA!$E$2:$E$20871,WORKING!$C17),"")</f>
        <v>0</v>
      </c>
      <c r="T17" s="62">
        <f>IFERROR(SUMIFS(PERSALDATA!$H$2:$H$20871,PERSALDATA!$A$2:$A$20871,WORKING!$A17,PERSALDATA!$D$2:$D$20871,WORKING!$B17,PERSALDATA!$E$2:$E$20871,WORKING!$C17,PERSALDATA!$F$2:$F$20871,WORKING!T$2)/SUMIFS(PERSALDATA!$H$2:$H$20871,PERSALDATA!$A$2:$A$20871,WORKING!$A17,PERSALDATA!$D$2:$D$20871,WORKING!$B17,PERSALDATA!$E$2:$E$20871,WORKING!$C17),"")</f>
        <v>0</v>
      </c>
      <c r="U17" s="62">
        <f>IFERROR(SUMIFS(PERSALDATA!$H$2:$H$20871,PERSALDATA!$A$2:$A$20871,WORKING!$A17,PERSALDATA!$D$2:$D$20871,WORKING!$B17,PERSALDATA!$E$2:$E$20871,WORKING!$C17,PERSALDATA!$F$2:$F$20871,WORKING!U$2)/SUMIFS(PERSALDATA!$H$2:$H$20871,PERSALDATA!$A$2:$A$20871,WORKING!$A17,PERSALDATA!$D$2:$D$20871,WORKING!$B17,PERSALDATA!$E$2:$E$20871,WORKING!$C17),"")</f>
        <v>0</v>
      </c>
      <c r="V17" s="62">
        <f>IFERROR(SUMIFS(PERSALDATA!$H$2:$H$20871,PERSALDATA!$A$2:$A$20871,WORKING!$A17,PERSALDATA!$D$2:$D$20871,WORKING!$B17,PERSALDATA!$E$2:$E$20871,WORKING!$C17,PERSALDATA!$F$2:$F$20871,WORKING!V$2)/SUMIFS(PERSALDATA!$H$2:$H$20871,PERSALDATA!$A$2:$A$20871,WORKING!$A17,PERSALDATA!$D$2:$D$20871,WORKING!$B17,PERSALDATA!$E$2:$E$20871,WORKING!$C17),"")</f>
        <v>0</v>
      </c>
      <c r="W17" s="62">
        <f>IFERROR(IF($C17&lt;11,($D17*Assumptions!C$6)+($E17*Assumptions!C$7)+($F17*Assumptions!C$8)+($G17*Assumptions!C$9)+($H17*Assumptions!C$10)+($I17*Assumptions!C$11)+($J17*Assumptions!C$12)+($K17*Assumptions!C$13)+($L17*Assumptions!C$14)+($M17*Assumptions!C$15)+($N17*Assumptions!C$16)+($O17*Assumptions!C$17)+($P17*Assumptions!C$18)+($Q17*Assumptions!C$19)+($R17*Assumptions!C$20)+($S17*Assumptions!C$21)+($T17*Assumptions!C$22)+($U17*Assumptions!C$23)+($V17*Assumptions!C$24),IF($C17&lt;13,Assumptions!C$28,Assumptions!C$50)),W$1)</f>
        <v>3.3000000000000002E-2</v>
      </c>
      <c r="X17" s="62">
        <f>IFERROR(IF($C17&lt;11,($D17*Assumptions!D$6)+($E17*Assumptions!D$7)+($F17*Assumptions!D$8)+($G17*Assumptions!D$9)+($H17*Assumptions!D$10)+($I17*Assumptions!D$11)+($J17*Assumptions!D$12)+($K17*Assumptions!D$13)+($L17*Assumptions!D$14)+($M17*Assumptions!D$15)+($N17*Assumptions!D$16)+($O17*Assumptions!D$17)+($P17*Assumptions!D$18)+($Q17*Assumptions!D$19)+($R17*Assumptions!D$20)+($S17*Assumptions!D$21)+($T17*Assumptions!D$22)+($U17*Assumptions!D$23)+($V17*Assumptions!D$24),IF($C17&lt;13,Assumptions!D$28,Assumptions!D$50)),X$1)</f>
        <v>0.06</v>
      </c>
      <c r="Y17" s="62">
        <f>IFERROR(IF($C17&lt;11,($D17*Assumptions!E$6)+($E17*Assumptions!E$7)+($F17*Assumptions!E$8)+($G17*Assumptions!E$9)+($H17*Assumptions!E$10)+($I17*Assumptions!E$11)+($J17*Assumptions!E$12)+($K17*Assumptions!E$13)+($L17*Assumptions!E$14)+($M17*Assumptions!E$15)+($N17*Assumptions!E$16)+($O17*Assumptions!E$17)+($P17*Assumptions!E$18)+($Q17*Assumptions!E$19)+($R17*Assumptions!E$20)+($S17*Assumptions!E$21)+($T17*Assumptions!E$22)+($U17*Assumptions!E$23)+($V17*Assumptions!E$24),IF($C17&lt;13,Assumptions!E$28,Assumptions!E$50)),Y$1)</f>
        <v>5.8999999999999997E-2</v>
      </c>
      <c r="Z17" s="62">
        <f>IFERROR(IF($C17&lt;11,($D17*Assumptions!F$6)+($E17*Assumptions!F$7)+($F17*Assumptions!F$8)+($G17*Assumptions!F$9)+($H17*Assumptions!F$10)+($I17*Assumptions!F$11)+($J17*Assumptions!F$12)+($K17*Assumptions!F$13)+($L17*Assumptions!F$14)+($M17*Assumptions!F$15)+($N17*Assumptions!F$16)+($O17*Assumptions!F$17)+($P17*Assumptions!F$18)+($Q17*Assumptions!F$19)+($R17*Assumptions!F$20)+($S17*Assumptions!F$21)+($T17*Assumptions!F$22)+($U17*Assumptions!F$23)+($V17*Assumptions!F$24),IF($C17&lt;13,Assumptions!F$28,Assumptions!F$50)),Z$1)</f>
        <v>5.7000000000000002E-2</v>
      </c>
      <c r="AA17" s="62">
        <f>IFERROR(($D17*Assumptions!J$6)+($E17*Assumptions!J$7)+($F17*Assumptions!J$8)+($G17*Assumptions!J$9)+($H17*Assumptions!J$10)+($I17*Assumptions!J$11)+($J17*Assumptions!J$12)+($K17*Assumptions!J$13)+($L17*Assumptions!J$14)+($M17*Assumptions!J$15)+($N17*Assumptions!J$16)+($O17*Assumptions!J$17)+($P17*Assumptions!J$18)+($Q17*Assumptions!J$19)+($R17*Assumptions!J$20)+($S17*Assumptions!J$21)+($T17*Assumptions!J$22)+($U17*Assumptions!J$23)+($V17*Assumptions!J$24),0)</f>
        <v>1.4827337939425516E-2</v>
      </c>
      <c r="AB17" s="2">
        <f>SUMIFS(PERSALDATA!$G$2:$G$20871,PERSALDATA!$A$2:$A$20871,WORKING!A17,PERSALDATA!$D$2:$D$20871,WORKING!B17,PERSALDATA!$E$2:$E$20871,WORKING!C17,PERSALDATA!$F$2:$F$20871,"S&amp;W: BASIC SALARY (RES)")</f>
        <v>11</v>
      </c>
      <c r="AC17" s="2">
        <f>SUMIFS(PERSALDATA!$H$2:$H$20871,PERSALDATA!$A$2:$A$20871,WORKING!A17,PERSALDATA!$D$2:$D$20871,WORKING!B17,PERSALDATA!$E$2:$E$20871,WORKING!C17)</f>
        <v>16945211.589999996</v>
      </c>
    </row>
    <row r="18" spans="1:29" x14ac:dyDescent="0.25">
      <c r="A18" s="2">
        <f>Results!$D$3</f>
        <v>18</v>
      </c>
      <c r="B18" s="2">
        <v>1</v>
      </c>
      <c r="C18" s="2">
        <v>16</v>
      </c>
      <c r="D18" s="62">
        <f>IFERROR(SUMIFS(PERSALDATA!$H$2:$H$20871,PERSALDATA!$A$2:$A$20871,WORKING!$A18,PERSALDATA!$D$2:$D$20871,WORKING!$B18,PERSALDATA!$E$2:$E$20871,WORKING!$C18,PERSALDATA!$F$2:$F$20871,WORKING!D$2)/SUMIFS(PERSALDATA!$H$2:$H$20871,PERSALDATA!$A$2:$A$20871,WORKING!$A18,PERSALDATA!$D$2:$D$20871,WORKING!$B18,PERSALDATA!$E$2:$E$20871,WORKING!$C18),"")</f>
        <v>0.57192640537033923</v>
      </c>
      <c r="E18" s="62">
        <f>IFERROR(SUMIFS(PERSALDATA!$H$2:$H$20871,PERSALDATA!$A$2:$A$20871,WORKING!$A18,PERSALDATA!$D$2:$D$20871,WORKING!$B18,PERSALDATA!$E$2:$E$20871,WORKING!$C18,PERSALDATA!$F$2:$F$20871,WORKING!E$2)/SUMIFS(PERSALDATA!$H$2:$H$20871,PERSALDATA!$A$2:$A$20871,WORKING!$A18,PERSALDATA!$D$2:$D$20871,WORKING!$B18,PERSALDATA!$E$2:$E$20871,WORKING!$C18),"")</f>
        <v>2.9656735531281377E-3</v>
      </c>
      <c r="F18" s="62">
        <f>IFERROR(SUMIFS(PERSALDATA!$H$2:$H$20871,PERSALDATA!$A$2:$A$20871,WORKING!$A18,PERSALDATA!$D$2:$D$20871,WORKING!$B18,PERSALDATA!$E$2:$E$20871,WORKING!$C18,PERSALDATA!$F$2:$F$20871,WORKING!F$2)/SUMIFS(PERSALDATA!$H$2:$H$20871,PERSALDATA!$A$2:$A$20871,WORKING!$A18,PERSALDATA!$D$2:$D$20871,WORKING!$B18,PERSALDATA!$E$2:$E$20871,WORKING!$C18),"")</f>
        <v>0</v>
      </c>
      <c r="G18" s="69">
        <f>IFERROR(SUMIFS(PERSALDATA!$H$2:$H$20871,PERSALDATA!$A$2:$A$20871,WORKING!$A18,PERSALDATA!$D$2:$D$20871,WORKING!$B18,PERSALDATA!$E$2:$E$20871,WORKING!$C18,PERSALDATA!$F$2:$F$20871,WORKING!G$2)/SUMIFS(PERSALDATA!$H$2:$H$20871,PERSALDATA!$A$2:$A$20871,WORKING!$A18,PERSALDATA!$D$2:$D$20871,WORKING!$B18,PERSALDATA!$E$2:$E$20871,WORKING!$C18),"")</f>
        <v>0</v>
      </c>
      <c r="H18" s="62">
        <f>IFERROR(SUMIFS(PERSALDATA!$H$2:$H$20871,PERSALDATA!$A$2:$A$20871,WORKING!$A18,PERSALDATA!$D$2:$D$20871,WORKING!$B18,PERSALDATA!$E$2:$E$20871,WORKING!$C18,PERSALDATA!$F$2:$F$20871,WORKING!H$2)/SUMIFS(PERSALDATA!$H$2:$H$20871,PERSALDATA!$A$2:$A$20871,WORKING!$A18,PERSALDATA!$D$2:$D$20871,WORKING!$B18,PERSALDATA!$E$2:$E$20871,WORKING!$C18),"")</f>
        <v>2.4578241211451221E-3</v>
      </c>
      <c r="I18" s="62">
        <f>IFERROR(SUMIFS(PERSALDATA!$H$2:$H$20871,PERSALDATA!$A$2:$A$20871,WORKING!$A18,PERSALDATA!$D$2:$D$20871,WORKING!$B18,PERSALDATA!$E$2:$E$20871,WORKING!$C18,PERSALDATA!$F$2:$F$20871,WORKING!I$2)/SUMIFS(PERSALDATA!$H$2:$H$20871,PERSALDATA!$A$2:$A$20871,WORKING!$A18,PERSALDATA!$D$2:$D$20871,WORKING!$B18,PERSALDATA!$E$2:$E$20871,WORKING!$C18),"")</f>
        <v>0.11501770529757986</v>
      </c>
      <c r="J18" s="62">
        <f>IFERROR(SUMIFS(PERSALDATA!$H$2:$H$20871,PERSALDATA!$A$2:$A$20871,WORKING!$A18,PERSALDATA!$D$2:$D$20871,WORKING!$B18,PERSALDATA!$E$2:$E$20871,WORKING!$C18,PERSALDATA!$F$2:$F$20871,WORKING!J$2)/SUMIFS(PERSALDATA!$H$2:$H$20871,PERSALDATA!$A$2:$A$20871,WORKING!$A18,PERSALDATA!$D$2:$D$20871,WORKING!$B18,PERSALDATA!$E$2:$E$20871,WORKING!$C18),"")</f>
        <v>0</v>
      </c>
      <c r="K18" s="62">
        <f>IFERROR(SUMIFS(PERSALDATA!$H$2:$H$20871,PERSALDATA!$A$2:$A$20871,WORKING!$A18,PERSALDATA!$D$2:$D$20871,WORKING!$B18,PERSALDATA!$E$2:$E$20871,WORKING!$C18,PERSALDATA!$F$2:$F$20871,WORKING!K$2)/SUMIFS(PERSALDATA!$H$2:$H$20871,PERSALDATA!$A$2:$A$20871,WORKING!$A18,PERSALDATA!$D$2:$D$20871,WORKING!$B18,PERSALDATA!$E$2:$E$20871,WORKING!$C18),"")</f>
        <v>1.0234935662544868E-5</v>
      </c>
      <c r="L18" s="62">
        <f>IFERROR(SUMIFS(PERSALDATA!$H$2:$H$20871,PERSALDATA!$A$2:$A$20871,WORKING!$A18,PERSALDATA!$D$2:$D$20871,WORKING!$B18,PERSALDATA!$E$2:$E$20871,WORKING!$C18,PERSALDATA!$F$2:$F$20871,WORKING!L$2)/SUMIFS(PERSALDATA!$H$2:$H$20871,PERSALDATA!$A$2:$A$20871,WORKING!$A18,PERSALDATA!$D$2:$D$20871,WORKING!$B18,PERSALDATA!$E$2:$E$20871,WORKING!$C18),"")</f>
        <v>0</v>
      </c>
      <c r="M18" s="62">
        <f>IFERROR(SUMIFS(PERSALDATA!$H$2:$H$20871,PERSALDATA!$A$2:$A$20871,WORKING!$A18,PERSALDATA!$D$2:$D$20871,WORKING!$B18,PERSALDATA!$E$2:$E$20871,WORKING!$C18,PERSALDATA!$F$2:$F$20871,WORKING!M$2)/SUMIFS(PERSALDATA!$H$2:$H$20871,PERSALDATA!$A$2:$A$20871,WORKING!$A18,PERSALDATA!$D$2:$D$20871,WORKING!$B18,PERSALDATA!$E$2:$E$20871,WORKING!$C18),"")</f>
        <v>0.30762215672214516</v>
      </c>
      <c r="N18" s="62">
        <f>IFERROR(SUMIFS(PERSALDATA!$H$2:$H$20871,PERSALDATA!$A$2:$A$20871,WORKING!$A18,PERSALDATA!$D$2:$D$20871,WORKING!$B18,PERSALDATA!$E$2:$E$20871,WORKING!$C18,PERSALDATA!$F$2:$F$20871,WORKING!N$2)/SUMIFS(PERSALDATA!$H$2:$H$20871,PERSALDATA!$A$2:$A$20871,WORKING!$A18,PERSALDATA!$D$2:$D$20871,WORKING!$B18,PERSALDATA!$E$2:$E$20871,WORKING!$C18),"")</f>
        <v>0</v>
      </c>
      <c r="O18" s="62">
        <f>IFERROR(SUMIFS(PERSALDATA!$H$2:$H$20871,PERSALDATA!$A$2:$A$20871,WORKING!$A18,PERSALDATA!$D$2:$D$20871,WORKING!$B18,PERSALDATA!$E$2:$E$20871,WORKING!$C18,PERSALDATA!$F$2:$F$20871,WORKING!O$2)/SUMIFS(PERSALDATA!$H$2:$H$20871,PERSALDATA!$A$2:$A$20871,WORKING!$A18,PERSALDATA!$D$2:$D$20871,WORKING!$B18,PERSALDATA!$E$2:$E$20871,WORKING!$C18),"")</f>
        <v>0</v>
      </c>
      <c r="P18" s="62">
        <f>IFERROR(SUMIFS(PERSALDATA!$H$2:$H$20871,PERSALDATA!$A$2:$A$20871,WORKING!$A18,PERSALDATA!$D$2:$D$20871,WORKING!$B18,PERSALDATA!$E$2:$E$20871,WORKING!$C18,PERSALDATA!$F$2:$F$20871,WORKING!P$2)/SUMIFS(PERSALDATA!$H$2:$H$20871,PERSALDATA!$A$2:$A$20871,WORKING!$A18,PERSALDATA!$D$2:$D$20871,WORKING!$B18,PERSALDATA!$E$2:$E$20871,WORKING!$C18),"")</f>
        <v>0</v>
      </c>
      <c r="Q18" s="62">
        <f>IFERROR(SUMIFS(PERSALDATA!$H$2:$H$20871,PERSALDATA!$A$2:$A$20871,WORKING!$A18,PERSALDATA!$D$2:$D$20871,WORKING!$B18,PERSALDATA!$E$2:$E$20871,WORKING!$C18,PERSALDATA!$F$2:$F$20871,WORKING!Q$2)/SUMIFS(PERSALDATA!$H$2:$H$20871,PERSALDATA!$A$2:$A$20871,WORKING!$A18,PERSALDATA!$D$2:$D$20871,WORKING!$B18,PERSALDATA!$E$2:$E$20871,WORKING!$C18),"")</f>
        <v>0</v>
      </c>
      <c r="R18" s="62">
        <f>IFERROR(SUMIFS(PERSALDATA!$H$2:$H$20871,PERSALDATA!$A$2:$A$20871,WORKING!$A18,PERSALDATA!$D$2:$D$20871,WORKING!$B18,PERSALDATA!$E$2:$E$20871,WORKING!$C18,PERSALDATA!$F$2:$F$20871,WORKING!R$2)/SUMIFS(PERSALDATA!$H$2:$H$20871,PERSALDATA!$A$2:$A$20871,WORKING!$A18,PERSALDATA!$D$2:$D$20871,WORKING!$B18,PERSALDATA!$E$2:$E$20871,WORKING!$C18),"")</f>
        <v>0</v>
      </c>
      <c r="S18" s="62">
        <f>IFERROR(SUMIFS(PERSALDATA!$H$2:$H$20871,PERSALDATA!$A$2:$A$20871,WORKING!$A18,PERSALDATA!$D$2:$D$20871,WORKING!$B18,PERSALDATA!$E$2:$E$20871,WORKING!$C18,PERSALDATA!$F$2:$F$20871,WORKING!S$2)/SUMIFS(PERSALDATA!$H$2:$H$20871,PERSALDATA!$A$2:$A$20871,WORKING!$A18,PERSALDATA!$D$2:$D$20871,WORKING!$B18,PERSALDATA!$E$2:$E$20871,WORKING!$C18),"")</f>
        <v>0</v>
      </c>
      <c r="T18" s="62">
        <f>IFERROR(SUMIFS(PERSALDATA!$H$2:$H$20871,PERSALDATA!$A$2:$A$20871,WORKING!$A18,PERSALDATA!$D$2:$D$20871,WORKING!$B18,PERSALDATA!$E$2:$E$20871,WORKING!$C18,PERSALDATA!$F$2:$F$20871,WORKING!T$2)/SUMIFS(PERSALDATA!$H$2:$H$20871,PERSALDATA!$A$2:$A$20871,WORKING!$A18,PERSALDATA!$D$2:$D$20871,WORKING!$B18,PERSALDATA!$E$2:$E$20871,WORKING!$C18),"")</f>
        <v>0</v>
      </c>
      <c r="U18" s="62">
        <f>IFERROR(SUMIFS(PERSALDATA!$H$2:$H$20871,PERSALDATA!$A$2:$A$20871,WORKING!$A18,PERSALDATA!$D$2:$D$20871,WORKING!$B18,PERSALDATA!$E$2:$E$20871,WORKING!$C18,PERSALDATA!$F$2:$F$20871,WORKING!U$2)/SUMIFS(PERSALDATA!$H$2:$H$20871,PERSALDATA!$A$2:$A$20871,WORKING!$A18,PERSALDATA!$D$2:$D$20871,WORKING!$B18,PERSALDATA!$E$2:$E$20871,WORKING!$C18),"")</f>
        <v>0</v>
      </c>
      <c r="V18" s="62">
        <f>IFERROR(SUMIFS(PERSALDATA!$H$2:$H$20871,PERSALDATA!$A$2:$A$20871,WORKING!$A18,PERSALDATA!$D$2:$D$20871,WORKING!$B18,PERSALDATA!$E$2:$E$20871,WORKING!$C18,PERSALDATA!$F$2:$F$20871,WORKING!V$2)/SUMIFS(PERSALDATA!$H$2:$H$20871,PERSALDATA!$A$2:$A$20871,WORKING!$A18,PERSALDATA!$D$2:$D$20871,WORKING!$B18,PERSALDATA!$E$2:$E$20871,WORKING!$C18),"")</f>
        <v>0</v>
      </c>
      <c r="W18" s="62">
        <f>IFERROR(IF($C18&lt;11,($D18*Assumptions!C$6)+($E18*Assumptions!C$7)+($F18*Assumptions!C$8)+($G18*Assumptions!C$9)+($H18*Assumptions!C$10)+($I18*Assumptions!C$11)+($J18*Assumptions!C$12)+($K18*Assumptions!C$13)+($L18*Assumptions!C$14)+($M18*Assumptions!C$15)+($N18*Assumptions!C$16)+($O18*Assumptions!C$17)+($P18*Assumptions!C$18)+($Q18*Assumptions!C$19)+($R18*Assumptions!C$20)+($S18*Assumptions!C$21)+($T18*Assumptions!C$22)+($U18*Assumptions!C$23)+($V18*Assumptions!C$24),IF($C18&lt;13,Assumptions!C$28,Assumptions!C$50)),W$1)</f>
        <v>3.3000000000000002E-2</v>
      </c>
      <c r="X18" s="62">
        <f>IFERROR(IF($C18&lt;11,($D18*Assumptions!D$6)+($E18*Assumptions!D$7)+($F18*Assumptions!D$8)+($G18*Assumptions!D$9)+($H18*Assumptions!D$10)+($I18*Assumptions!D$11)+($J18*Assumptions!D$12)+($K18*Assumptions!D$13)+($L18*Assumptions!D$14)+($M18*Assumptions!D$15)+($N18*Assumptions!D$16)+($O18*Assumptions!D$17)+($P18*Assumptions!D$18)+($Q18*Assumptions!D$19)+($R18*Assumptions!D$20)+($S18*Assumptions!D$21)+($T18*Assumptions!D$22)+($U18*Assumptions!D$23)+($V18*Assumptions!D$24),IF($C18&lt;13,Assumptions!D$28,Assumptions!D$50)),X$1)</f>
        <v>0.06</v>
      </c>
      <c r="Y18" s="62">
        <f>IFERROR(IF($C18&lt;11,($D18*Assumptions!E$6)+($E18*Assumptions!E$7)+($F18*Assumptions!E$8)+($G18*Assumptions!E$9)+($H18*Assumptions!E$10)+($I18*Assumptions!E$11)+($J18*Assumptions!E$12)+($K18*Assumptions!E$13)+($L18*Assumptions!E$14)+($M18*Assumptions!E$15)+($N18*Assumptions!E$16)+($O18*Assumptions!E$17)+($P18*Assumptions!E$18)+($Q18*Assumptions!E$19)+($R18*Assumptions!E$20)+($S18*Assumptions!E$21)+($T18*Assumptions!E$22)+($U18*Assumptions!E$23)+($V18*Assumptions!E$24),IF($C18&lt;13,Assumptions!E$28,Assumptions!E$50)),Y$1)</f>
        <v>5.8999999999999997E-2</v>
      </c>
      <c r="Z18" s="62">
        <f>IFERROR(IF($C18&lt;11,($D18*Assumptions!F$6)+($E18*Assumptions!F$7)+($F18*Assumptions!F$8)+($G18*Assumptions!F$9)+($H18*Assumptions!F$10)+($I18*Assumptions!F$11)+($J18*Assumptions!F$12)+($K18*Assumptions!F$13)+($L18*Assumptions!F$14)+($M18*Assumptions!F$15)+($N18*Assumptions!F$16)+($O18*Assumptions!F$17)+($P18*Assumptions!F$18)+($Q18*Assumptions!F$19)+($R18*Assumptions!F$20)+($S18*Assumptions!F$21)+($T18*Assumptions!F$22)+($U18*Assumptions!F$23)+($V18*Assumptions!F$24),IF($C18&lt;13,Assumptions!F$28,Assumptions!F$50)),Z$1)</f>
        <v>5.7000000000000002E-2</v>
      </c>
      <c r="AA18" s="62">
        <f>IFERROR(($D18*Assumptions!J$6)+($E18*Assumptions!J$7)+($F18*Assumptions!J$8)+($G18*Assumptions!J$9)+($H18*Assumptions!J$10)+($I18*Assumptions!J$11)+($J18*Assumptions!J$12)+($K18*Assumptions!J$13)+($L18*Assumptions!J$14)+($M18*Assumptions!J$15)+($N18*Assumptions!J$16)+($O18*Assumptions!J$17)+($P18*Assumptions!J$18)+($Q18*Assumptions!J$19)+($R18*Assumptions!J$20)+($S18*Assumptions!J$21)+($T18*Assumptions!J$22)+($U18*Assumptions!J$23)+($V18*Assumptions!J$24),0)</f>
        <v>1.4962979114147883E-2</v>
      </c>
      <c r="AB18" s="2">
        <f>SUMIFS(PERSALDATA!$G$2:$G$20871,PERSALDATA!$A$2:$A$20871,WORKING!A18,PERSALDATA!$D$2:$D$20871,WORKING!B18,PERSALDATA!$E$2:$E$20871,WORKING!C18,PERSALDATA!$F$2:$F$20871,"S&amp;W: BASIC SALARY (RES)")</f>
        <v>2</v>
      </c>
      <c r="AC18" s="2">
        <f>SUMIFS(PERSALDATA!$H$2:$H$20871,PERSALDATA!$A$2:$A$20871,WORKING!A18,PERSALDATA!$D$2:$D$20871,WORKING!B18,PERSALDATA!$E$2:$E$20871,WORKING!C18)</f>
        <v>3417705.9</v>
      </c>
    </row>
    <row r="19" spans="1:29" x14ac:dyDescent="0.25">
      <c r="A19" s="2">
        <f>Results!$D$3</f>
        <v>18</v>
      </c>
      <c r="B19" s="2">
        <v>1</v>
      </c>
      <c r="C19" s="2" t="s">
        <v>57</v>
      </c>
      <c r="D19" s="62" t="str">
        <f>IFERROR(SUMIFS(PERSALDATA!$H$2:$H$20871,PERSALDATA!$A$2:$A$20871,WORKING!$A19,PERSALDATA!$D$2:$D$20871,WORKING!$B19,PERSALDATA!$E$2:$E$20871,WORKING!$C19,PERSALDATA!$F$2:$F$20871,WORKING!D$2)/SUMIFS(PERSALDATA!$H$2:$H$20871,PERSALDATA!$A$2:$A$20871,WORKING!$A19,PERSALDATA!$D$2:$D$20871,WORKING!$B19,PERSALDATA!$E$2:$E$20871,WORKING!$C19),"")</f>
        <v/>
      </c>
      <c r="E19" s="62" t="str">
        <f>IFERROR(SUMIFS(PERSALDATA!$H$2:$H$20871,PERSALDATA!$A$2:$A$20871,WORKING!$A19,PERSALDATA!$D$2:$D$20871,WORKING!$B19,PERSALDATA!$E$2:$E$20871,WORKING!$C19,PERSALDATA!$F$2:$F$20871,WORKING!E$2)/SUMIFS(PERSALDATA!$H$2:$H$20871,PERSALDATA!$A$2:$A$20871,WORKING!$A19,PERSALDATA!$D$2:$D$20871,WORKING!$B19,PERSALDATA!$E$2:$E$20871,WORKING!$C19),"")</f>
        <v/>
      </c>
      <c r="F19" s="62" t="str">
        <f>IFERROR(SUMIFS(PERSALDATA!$H$2:$H$20871,PERSALDATA!$A$2:$A$20871,WORKING!$A19,PERSALDATA!$D$2:$D$20871,WORKING!$B19,PERSALDATA!$E$2:$E$20871,WORKING!$C19,PERSALDATA!$F$2:$F$20871,WORKING!F$2)/SUMIFS(PERSALDATA!$H$2:$H$20871,PERSALDATA!$A$2:$A$20871,WORKING!$A19,PERSALDATA!$D$2:$D$20871,WORKING!$B19,PERSALDATA!$E$2:$E$20871,WORKING!$C19),"")</f>
        <v/>
      </c>
      <c r="G19" s="69" t="str">
        <f>IFERROR(SUMIFS(PERSALDATA!$H$2:$H$20871,PERSALDATA!$A$2:$A$20871,WORKING!$A19,PERSALDATA!$D$2:$D$20871,WORKING!$B19,PERSALDATA!$E$2:$E$20871,WORKING!$C19,PERSALDATA!$F$2:$F$20871,WORKING!G$2)/SUMIFS(PERSALDATA!$H$2:$H$20871,PERSALDATA!$A$2:$A$20871,WORKING!$A19,PERSALDATA!$D$2:$D$20871,WORKING!$B19,PERSALDATA!$E$2:$E$20871,WORKING!$C19),"")</f>
        <v/>
      </c>
      <c r="H19" s="62" t="str">
        <f>IFERROR(SUMIFS(PERSALDATA!$H$2:$H$20871,PERSALDATA!$A$2:$A$20871,WORKING!$A19,PERSALDATA!$D$2:$D$20871,WORKING!$B19,PERSALDATA!$E$2:$E$20871,WORKING!$C19,PERSALDATA!$F$2:$F$20871,WORKING!H$2)/SUMIFS(PERSALDATA!$H$2:$H$20871,PERSALDATA!$A$2:$A$20871,WORKING!$A19,PERSALDATA!$D$2:$D$20871,WORKING!$B19,PERSALDATA!$E$2:$E$20871,WORKING!$C19),"")</f>
        <v/>
      </c>
      <c r="I19" s="62" t="str">
        <f>IFERROR(SUMIFS(PERSALDATA!$H$2:$H$20871,PERSALDATA!$A$2:$A$20871,WORKING!$A19,PERSALDATA!$D$2:$D$20871,WORKING!$B19,PERSALDATA!$E$2:$E$20871,WORKING!$C19,PERSALDATA!$F$2:$F$20871,WORKING!I$2)/SUMIFS(PERSALDATA!$H$2:$H$20871,PERSALDATA!$A$2:$A$20871,WORKING!$A19,PERSALDATA!$D$2:$D$20871,WORKING!$B19,PERSALDATA!$E$2:$E$20871,WORKING!$C19),"")</f>
        <v/>
      </c>
      <c r="J19" s="62" t="str">
        <f>IFERROR(SUMIFS(PERSALDATA!$H$2:$H$20871,PERSALDATA!$A$2:$A$20871,WORKING!$A19,PERSALDATA!$D$2:$D$20871,WORKING!$B19,PERSALDATA!$E$2:$E$20871,WORKING!$C19,PERSALDATA!$F$2:$F$20871,WORKING!J$2)/SUMIFS(PERSALDATA!$H$2:$H$20871,PERSALDATA!$A$2:$A$20871,WORKING!$A19,PERSALDATA!$D$2:$D$20871,WORKING!$B19,PERSALDATA!$E$2:$E$20871,WORKING!$C19),"")</f>
        <v/>
      </c>
      <c r="K19" s="62" t="str">
        <f>IFERROR(SUMIFS(PERSALDATA!$H$2:$H$20871,PERSALDATA!$A$2:$A$20871,WORKING!$A19,PERSALDATA!$D$2:$D$20871,WORKING!$B19,PERSALDATA!$E$2:$E$20871,WORKING!$C19,PERSALDATA!$F$2:$F$20871,WORKING!K$2)/SUMIFS(PERSALDATA!$H$2:$H$20871,PERSALDATA!$A$2:$A$20871,WORKING!$A19,PERSALDATA!$D$2:$D$20871,WORKING!$B19,PERSALDATA!$E$2:$E$20871,WORKING!$C19),"")</f>
        <v/>
      </c>
      <c r="L19" s="62" t="str">
        <f>IFERROR(SUMIFS(PERSALDATA!$H$2:$H$20871,PERSALDATA!$A$2:$A$20871,WORKING!$A19,PERSALDATA!$D$2:$D$20871,WORKING!$B19,PERSALDATA!$E$2:$E$20871,WORKING!$C19,PERSALDATA!$F$2:$F$20871,WORKING!L$2)/SUMIFS(PERSALDATA!$H$2:$H$20871,PERSALDATA!$A$2:$A$20871,WORKING!$A19,PERSALDATA!$D$2:$D$20871,WORKING!$B19,PERSALDATA!$E$2:$E$20871,WORKING!$C19),"")</f>
        <v/>
      </c>
      <c r="M19" s="62" t="str">
        <f>IFERROR(SUMIFS(PERSALDATA!$H$2:$H$20871,PERSALDATA!$A$2:$A$20871,WORKING!$A19,PERSALDATA!$D$2:$D$20871,WORKING!$B19,PERSALDATA!$E$2:$E$20871,WORKING!$C19,PERSALDATA!$F$2:$F$20871,WORKING!M$2)/SUMIFS(PERSALDATA!$H$2:$H$20871,PERSALDATA!$A$2:$A$20871,WORKING!$A19,PERSALDATA!$D$2:$D$20871,WORKING!$B19,PERSALDATA!$E$2:$E$20871,WORKING!$C19),"")</f>
        <v/>
      </c>
      <c r="N19" s="62" t="str">
        <f>IFERROR(SUMIFS(PERSALDATA!$H$2:$H$20871,PERSALDATA!$A$2:$A$20871,WORKING!$A19,PERSALDATA!$D$2:$D$20871,WORKING!$B19,PERSALDATA!$E$2:$E$20871,WORKING!$C19,PERSALDATA!$F$2:$F$20871,WORKING!N$2)/SUMIFS(PERSALDATA!$H$2:$H$20871,PERSALDATA!$A$2:$A$20871,WORKING!$A19,PERSALDATA!$D$2:$D$20871,WORKING!$B19,PERSALDATA!$E$2:$E$20871,WORKING!$C19),"")</f>
        <v/>
      </c>
      <c r="O19" s="62" t="str">
        <f>IFERROR(SUMIFS(PERSALDATA!$H$2:$H$20871,PERSALDATA!$A$2:$A$20871,WORKING!$A19,PERSALDATA!$D$2:$D$20871,WORKING!$B19,PERSALDATA!$E$2:$E$20871,WORKING!$C19,PERSALDATA!$F$2:$F$20871,WORKING!O$2)/SUMIFS(PERSALDATA!$H$2:$H$20871,PERSALDATA!$A$2:$A$20871,WORKING!$A19,PERSALDATA!$D$2:$D$20871,WORKING!$B19,PERSALDATA!$E$2:$E$20871,WORKING!$C19),"")</f>
        <v/>
      </c>
      <c r="P19" s="62" t="str">
        <f>IFERROR(SUMIFS(PERSALDATA!$H$2:$H$20871,PERSALDATA!$A$2:$A$20871,WORKING!$A19,PERSALDATA!$D$2:$D$20871,WORKING!$B19,PERSALDATA!$E$2:$E$20871,WORKING!$C19,PERSALDATA!$F$2:$F$20871,WORKING!P$2)/SUMIFS(PERSALDATA!$H$2:$H$20871,PERSALDATA!$A$2:$A$20871,WORKING!$A19,PERSALDATA!$D$2:$D$20871,WORKING!$B19,PERSALDATA!$E$2:$E$20871,WORKING!$C19),"")</f>
        <v/>
      </c>
      <c r="Q19" s="62" t="str">
        <f>IFERROR(SUMIFS(PERSALDATA!$H$2:$H$20871,PERSALDATA!$A$2:$A$20871,WORKING!$A19,PERSALDATA!$D$2:$D$20871,WORKING!$B19,PERSALDATA!$E$2:$E$20871,WORKING!$C19,PERSALDATA!$F$2:$F$20871,WORKING!Q$2)/SUMIFS(PERSALDATA!$H$2:$H$20871,PERSALDATA!$A$2:$A$20871,WORKING!$A19,PERSALDATA!$D$2:$D$20871,WORKING!$B19,PERSALDATA!$E$2:$E$20871,WORKING!$C19),"")</f>
        <v/>
      </c>
      <c r="R19" s="62" t="str">
        <f>IFERROR(SUMIFS(PERSALDATA!$H$2:$H$20871,PERSALDATA!$A$2:$A$20871,WORKING!$A19,PERSALDATA!$D$2:$D$20871,WORKING!$B19,PERSALDATA!$E$2:$E$20871,WORKING!$C19,PERSALDATA!$F$2:$F$20871,WORKING!R$2)/SUMIFS(PERSALDATA!$H$2:$H$20871,PERSALDATA!$A$2:$A$20871,WORKING!$A19,PERSALDATA!$D$2:$D$20871,WORKING!$B19,PERSALDATA!$E$2:$E$20871,WORKING!$C19),"")</f>
        <v/>
      </c>
      <c r="S19" s="62" t="str">
        <f>IFERROR(SUMIFS(PERSALDATA!$H$2:$H$20871,PERSALDATA!$A$2:$A$20871,WORKING!$A19,PERSALDATA!$D$2:$D$20871,WORKING!$B19,PERSALDATA!$E$2:$E$20871,WORKING!$C19,PERSALDATA!$F$2:$F$20871,WORKING!S$2)/SUMIFS(PERSALDATA!$H$2:$H$20871,PERSALDATA!$A$2:$A$20871,WORKING!$A19,PERSALDATA!$D$2:$D$20871,WORKING!$B19,PERSALDATA!$E$2:$E$20871,WORKING!$C19),"")</f>
        <v/>
      </c>
      <c r="T19" s="62" t="str">
        <f>IFERROR(SUMIFS(PERSALDATA!$H$2:$H$20871,PERSALDATA!$A$2:$A$20871,WORKING!$A19,PERSALDATA!$D$2:$D$20871,WORKING!$B19,PERSALDATA!$E$2:$E$20871,WORKING!$C19,PERSALDATA!$F$2:$F$20871,WORKING!T$2)/SUMIFS(PERSALDATA!$H$2:$H$20871,PERSALDATA!$A$2:$A$20871,WORKING!$A19,PERSALDATA!$D$2:$D$20871,WORKING!$B19,PERSALDATA!$E$2:$E$20871,WORKING!$C19),"")</f>
        <v/>
      </c>
      <c r="U19" s="62" t="str">
        <f>IFERROR(SUMIFS(PERSALDATA!$H$2:$H$20871,PERSALDATA!$A$2:$A$20871,WORKING!$A19,PERSALDATA!$D$2:$D$20871,WORKING!$B19,PERSALDATA!$E$2:$E$20871,WORKING!$C19,PERSALDATA!$F$2:$F$20871,WORKING!U$2)/SUMIFS(PERSALDATA!$H$2:$H$20871,PERSALDATA!$A$2:$A$20871,WORKING!$A19,PERSALDATA!$D$2:$D$20871,WORKING!$B19,PERSALDATA!$E$2:$E$20871,WORKING!$C19),"")</f>
        <v/>
      </c>
      <c r="V19" s="62" t="str">
        <f>IFERROR(SUMIFS(PERSALDATA!$H$2:$H$20871,PERSALDATA!$A$2:$A$20871,WORKING!$A19,PERSALDATA!$D$2:$D$20871,WORKING!$B19,PERSALDATA!$E$2:$E$20871,WORKING!$C19,PERSALDATA!$F$2:$F$20871,WORKING!V$2)/SUMIFS(PERSALDATA!$H$2:$H$20871,PERSALDATA!$A$2:$A$20871,WORKING!$A19,PERSALDATA!$D$2:$D$20871,WORKING!$B19,PERSALDATA!$E$2:$E$20871,WORKING!$C19),"")</f>
        <v/>
      </c>
      <c r="W19" s="62">
        <f>IFERROR(IF($C19&lt;11,($D19*Assumptions!C$6)+($E19*Assumptions!C$7)+($F19*Assumptions!C$8)+($G19*Assumptions!C$9)+($H19*Assumptions!C$10)+($I19*Assumptions!C$11)+($J19*Assumptions!C$12)+($K19*Assumptions!C$13)+($L19*Assumptions!C$14)+($M19*Assumptions!C$15)+($N19*Assumptions!C$16)+($O19*Assumptions!C$17)+($P19*Assumptions!C$18)+($Q19*Assumptions!C$19)+($R19*Assumptions!C$20)+($S19*Assumptions!C$21)+($T19*Assumptions!C$22)+($U19*Assumptions!C$23)+($V19*Assumptions!C$24),IF($C19&lt;13,Assumptions!C$28,Assumptions!C$50)),W$1)</f>
        <v>3.3000000000000002E-2</v>
      </c>
      <c r="X19" s="62">
        <f>IFERROR(IF($C19&lt;11,($D19*Assumptions!D$6)+($E19*Assumptions!D$7)+($F19*Assumptions!D$8)+($G19*Assumptions!D$9)+($H19*Assumptions!D$10)+($I19*Assumptions!D$11)+($J19*Assumptions!D$12)+($K19*Assumptions!D$13)+($L19*Assumptions!D$14)+($M19*Assumptions!D$15)+($N19*Assumptions!D$16)+($O19*Assumptions!D$17)+($P19*Assumptions!D$18)+($Q19*Assumptions!D$19)+($R19*Assumptions!D$20)+($S19*Assumptions!D$21)+($T19*Assumptions!D$22)+($U19*Assumptions!D$23)+($V19*Assumptions!D$24),IF($C19&lt;13,Assumptions!D$28,Assumptions!D$50)),X$1)</f>
        <v>0.06</v>
      </c>
      <c r="Y19" s="62">
        <f>IFERROR(IF($C19&lt;11,($D19*Assumptions!E$6)+($E19*Assumptions!E$7)+($F19*Assumptions!E$8)+($G19*Assumptions!E$9)+($H19*Assumptions!E$10)+($I19*Assumptions!E$11)+($J19*Assumptions!E$12)+($K19*Assumptions!E$13)+($L19*Assumptions!E$14)+($M19*Assumptions!E$15)+($N19*Assumptions!E$16)+($O19*Assumptions!E$17)+($P19*Assumptions!E$18)+($Q19*Assumptions!E$19)+($R19*Assumptions!E$20)+($S19*Assumptions!E$21)+($T19*Assumptions!E$22)+($U19*Assumptions!E$23)+($V19*Assumptions!E$24),IF($C19&lt;13,Assumptions!E$28,Assumptions!E$50)),Y$1)</f>
        <v>5.8999999999999997E-2</v>
      </c>
      <c r="Z19" s="62">
        <f>IFERROR(IF($C19&lt;11,($D19*Assumptions!F$6)+($E19*Assumptions!F$7)+($F19*Assumptions!F$8)+($G19*Assumptions!F$9)+($H19*Assumptions!F$10)+($I19*Assumptions!F$11)+($J19*Assumptions!F$12)+($K19*Assumptions!F$13)+($L19*Assumptions!F$14)+($M19*Assumptions!F$15)+($N19*Assumptions!F$16)+($O19*Assumptions!F$17)+($P19*Assumptions!F$18)+($Q19*Assumptions!F$19)+($R19*Assumptions!F$20)+($S19*Assumptions!F$21)+($T19*Assumptions!F$22)+($U19*Assumptions!F$23)+($V19*Assumptions!F$24),IF($C19&lt;13,Assumptions!F$28,Assumptions!F$50)),Z$1)</f>
        <v>5.7000000000000002E-2</v>
      </c>
      <c r="AA19" s="62">
        <f>IFERROR(($D19*Assumptions!J$6)+($E19*Assumptions!J$7)+($F19*Assumptions!J$8)+($G19*Assumptions!J$9)+($H19*Assumptions!J$10)+($I19*Assumptions!J$11)+($J19*Assumptions!J$12)+($K19*Assumptions!J$13)+($L19*Assumptions!J$14)+($M19*Assumptions!J$15)+($N19*Assumptions!J$16)+($O19*Assumptions!J$17)+($P19*Assumptions!J$18)+($Q19*Assumptions!J$19)+($R19*Assumptions!J$20)+($S19*Assumptions!J$21)+($T19*Assumptions!J$22)+($U19*Assumptions!J$23)+($V19*Assumptions!J$24),0)</f>
        <v>0</v>
      </c>
      <c r="AB19" s="2">
        <f>SUMIFS(PERSALDATA!$G$2:$G$20871,PERSALDATA!$A$2:$A$20871,WORKING!A19,PERSALDATA!$D$2:$D$20871,WORKING!B19,PERSALDATA!$E$2:$E$20871,WORKING!C19,PERSALDATA!$F$2:$F$20871,"S&amp;W: BASIC SALARY (RES)")</f>
        <v>0</v>
      </c>
      <c r="AC19" s="2">
        <f>SUMIFS(PERSALDATA!$H$2:$H$20871,PERSALDATA!$A$2:$A$20871,WORKING!A19,PERSALDATA!$D$2:$D$20871,WORKING!B19,PERSALDATA!$E$2:$E$20871,WORKING!C19)</f>
        <v>0</v>
      </c>
    </row>
    <row r="20" spans="1:29" x14ac:dyDescent="0.25">
      <c r="A20" s="2">
        <f>Results!$D$3</f>
        <v>18</v>
      </c>
      <c r="B20" s="2">
        <v>2</v>
      </c>
      <c r="C20" s="2">
        <v>1</v>
      </c>
      <c r="D20" s="62">
        <f>IFERROR(SUMIFS(PERSALDATA!$H$2:$H$20871,PERSALDATA!$A$2:$A$20871,WORKING!$A20,PERSALDATA!$D$2:$D$20871,WORKING!$B20,PERSALDATA!$E$2:$E$20871,WORKING!$C20,PERSALDATA!$F$2:$F$20871,WORKING!D$2)/SUMIFS(PERSALDATA!$H$2:$H$20871,PERSALDATA!$A$2:$A$20871,WORKING!$A20,PERSALDATA!$D$2:$D$20871,WORKING!$B20,PERSALDATA!$E$2:$E$20871,WORKING!$C20),"")</f>
        <v>4.069920728013252E-4</v>
      </c>
      <c r="E20" s="62">
        <f>IFERROR(SUMIFS(PERSALDATA!$H$2:$H$20871,PERSALDATA!$A$2:$A$20871,WORKING!$A20,PERSALDATA!$D$2:$D$20871,WORKING!$B20,PERSALDATA!$E$2:$E$20871,WORKING!$C20,PERSALDATA!$F$2:$F$20871,WORKING!E$2)/SUMIFS(PERSALDATA!$H$2:$H$20871,PERSALDATA!$A$2:$A$20871,WORKING!$A20,PERSALDATA!$D$2:$D$20871,WORKING!$B20,PERSALDATA!$E$2:$E$20871,WORKING!$C20),"")</f>
        <v>0</v>
      </c>
      <c r="F20" s="62">
        <f>IFERROR(SUMIFS(PERSALDATA!$H$2:$H$20871,PERSALDATA!$A$2:$A$20871,WORKING!$A20,PERSALDATA!$D$2:$D$20871,WORKING!$B20,PERSALDATA!$E$2:$E$20871,WORKING!$C20,PERSALDATA!$F$2:$F$20871,WORKING!F$2)/SUMIFS(PERSALDATA!$H$2:$H$20871,PERSALDATA!$A$2:$A$20871,WORKING!$A20,PERSALDATA!$D$2:$D$20871,WORKING!$B20,PERSALDATA!$E$2:$E$20871,WORKING!$C20),"")</f>
        <v>0</v>
      </c>
      <c r="G20" s="69">
        <f>IFERROR(SUMIFS(PERSALDATA!$H$2:$H$20871,PERSALDATA!$A$2:$A$20871,WORKING!$A20,PERSALDATA!$D$2:$D$20871,WORKING!$B20,PERSALDATA!$E$2:$E$20871,WORKING!$C20,PERSALDATA!$F$2:$F$20871,WORKING!G$2)/SUMIFS(PERSALDATA!$H$2:$H$20871,PERSALDATA!$A$2:$A$20871,WORKING!$A20,PERSALDATA!$D$2:$D$20871,WORKING!$B20,PERSALDATA!$E$2:$E$20871,WORKING!$C20),"")</f>
        <v>0</v>
      </c>
      <c r="H20" s="62">
        <f>IFERROR(SUMIFS(PERSALDATA!$H$2:$H$20871,PERSALDATA!$A$2:$A$20871,WORKING!$A20,PERSALDATA!$D$2:$D$20871,WORKING!$B20,PERSALDATA!$E$2:$E$20871,WORKING!$C20,PERSALDATA!$F$2:$F$20871,WORKING!H$2)/SUMIFS(PERSALDATA!$H$2:$H$20871,PERSALDATA!$A$2:$A$20871,WORKING!$A20,PERSALDATA!$D$2:$D$20871,WORKING!$B20,PERSALDATA!$E$2:$E$20871,WORKING!$C20),"")</f>
        <v>0</v>
      </c>
      <c r="I20" s="62">
        <f>IFERROR(SUMIFS(PERSALDATA!$H$2:$H$20871,PERSALDATA!$A$2:$A$20871,WORKING!$A20,PERSALDATA!$D$2:$D$20871,WORKING!$B20,PERSALDATA!$E$2:$E$20871,WORKING!$C20,PERSALDATA!$F$2:$F$20871,WORKING!I$2)/SUMIFS(PERSALDATA!$H$2:$H$20871,PERSALDATA!$A$2:$A$20871,WORKING!$A20,PERSALDATA!$D$2:$D$20871,WORKING!$B20,PERSALDATA!$E$2:$E$20871,WORKING!$C20),"")</f>
        <v>0</v>
      </c>
      <c r="J20" s="62">
        <f>IFERROR(SUMIFS(PERSALDATA!$H$2:$H$20871,PERSALDATA!$A$2:$A$20871,WORKING!$A20,PERSALDATA!$D$2:$D$20871,WORKING!$B20,PERSALDATA!$E$2:$E$20871,WORKING!$C20,PERSALDATA!$F$2:$F$20871,WORKING!J$2)/SUMIFS(PERSALDATA!$H$2:$H$20871,PERSALDATA!$A$2:$A$20871,WORKING!$A20,PERSALDATA!$D$2:$D$20871,WORKING!$B20,PERSALDATA!$E$2:$E$20871,WORKING!$C20),"")</f>
        <v>0</v>
      </c>
      <c r="K20" s="62">
        <f>IFERROR(SUMIFS(PERSALDATA!$H$2:$H$20871,PERSALDATA!$A$2:$A$20871,WORKING!$A20,PERSALDATA!$D$2:$D$20871,WORKING!$B20,PERSALDATA!$E$2:$E$20871,WORKING!$C20,PERSALDATA!$F$2:$F$20871,WORKING!K$2)/SUMIFS(PERSALDATA!$H$2:$H$20871,PERSALDATA!$A$2:$A$20871,WORKING!$A20,PERSALDATA!$D$2:$D$20871,WORKING!$B20,PERSALDATA!$E$2:$E$20871,WORKING!$C20),"")</f>
        <v>0</v>
      </c>
      <c r="L20" s="62">
        <f>IFERROR(SUMIFS(PERSALDATA!$H$2:$H$20871,PERSALDATA!$A$2:$A$20871,WORKING!$A20,PERSALDATA!$D$2:$D$20871,WORKING!$B20,PERSALDATA!$E$2:$E$20871,WORKING!$C20,PERSALDATA!$F$2:$F$20871,WORKING!L$2)/SUMIFS(PERSALDATA!$H$2:$H$20871,PERSALDATA!$A$2:$A$20871,WORKING!$A20,PERSALDATA!$D$2:$D$20871,WORKING!$B20,PERSALDATA!$E$2:$E$20871,WORKING!$C20),"")</f>
        <v>0</v>
      </c>
      <c r="M20" s="62">
        <f>IFERROR(SUMIFS(PERSALDATA!$H$2:$H$20871,PERSALDATA!$A$2:$A$20871,WORKING!$A20,PERSALDATA!$D$2:$D$20871,WORKING!$B20,PERSALDATA!$E$2:$E$20871,WORKING!$C20,PERSALDATA!$F$2:$F$20871,WORKING!M$2)/SUMIFS(PERSALDATA!$H$2:$H$20871,PERSALDATA!$A$2:$A$20871,WORKING!$A20,PERSALDATA!$D$2:$D$20871,WORKING!$B20,PERSALDATA!$E$2:$E$20871,WORKING!$C20),"")</f>
        <v>0</v>
      </c>
      <c r="N20" s="62">
        <f>IFERROR(SUMIFS(PERSALDATA!$H$2:$H$20871,PERSALDATA!$A$2:$A$20871,WORKING!$A20,PERSALDATA!$D$2:$D$20871,WORKING!$B20,PERSALDATA!$E$2:$E$20871,WORKING!$C20,PERSALDATA!$F$2:$F$20871,WORKING!N$2)/SUMIFS(PERSALDATA!$H$2:$H$20871,PERSALDATA!$A$2:$A$20871,WORKING!$A20,PERSALDATA!$D$2:$D$20871,WORKING!$B20,PERSALDATA!$E$2:$E$20871,WORKING!$C20),"")</f>
        <v>5.4255740159531564E-4</v>
      </c>
      <c r="O20" s="62">
        <f>IFERROR(SUMIFS(PERSALDATA!$H$2:$H$20871,PERSALDATA!$A$2:$A$20871,WORKING!$A20,PERSALDATA!$D$2:$D$20871,WORKING!$B20,PERSALDATA!$E$2:$E$20871,WORKING!$C20,PERSALDATA!$F$2:$F$20871,WORKING!O$2)/SUMIFS(PERSALDATA!$H$2:$H$20871,PERSALDATA!$A$2:$A$20871,WORKING!$A20,PERSALDATA!$D$2:$D$20871,WORKING!$B20,PERSALDATA!$E$2:$E$20871,WORKING!$C20),"")</f>
        <v>0</v>
      </c>
      <c r="P20" s="62">
        <f>IFERROR(SUMIFS(PERSALDATA!$H$2:$H$20871,PERSALDATA!$A$2:$A$20871,WORKING!$A20,PERSALDATA!$D$2:$D$20871,WORKING!$B20,PERSALDATA!$E$2:$E$20871,WORKING!$C20,PERSALDATA!$F$2:$F$20871,WORKING!P$2)/SUMIFS(PERSALDATA!$H$2:$H$20871,PERSALDATA!$A$2:$A$20871,WORKING!$A20,PERSALDATA!$D$2:$D$20871,WORKING!$B20,PERSALDATA!$E$2:$E$20871,WORKING!$C20),"")</f>
        <v>0</v>
      </c>
      <c r="Q20" s="62">
        <f>IFERROR(SUMIFS(PERSALDATA!$H$2:$H$20871,PERSALDATA!$A$2:$A$20871,WORKING!$A20,PERSALDATA!$D$2:$D$20871,WORKING!$B20,PERSALDATA!$E$2:$E$20871,WORKING!$C20,PERSALDATA!$F$2:$F$20871,WORKING!Q$2)/SUMIFS(PERSALDATA!$H$2:$H$20871,PERSALDATA!$A$2:$A$20871,WORKING!$A20,PERSALDATA!$D$2:$D$20871,WORKING!$B20,PERSALDATA!$E$2:$E$20871,WORKING!$C20),"")</f>
        <v>5.788948072033296E-2</v>
      </c>
      <c r="R20" s="62">
        <f>IFERROR(SUMIFS(PERSALDATA!$H$2:$H$20871,PERSALDATA!$A$2:$A$20871,WORKING!$A20,PERSALDATA!$D$2:$D$20871,WORKING!$B20,PERSALDATA!$E$2:$E$20871,WORKING!$C20,PERSALDATA!$F$2:$F$20871,WORKING!R$2)/SUMIFS(PERSALDATA!$H$2:$H$20871,PERSALDATA!$A$2:$A$20871,WORKING!$A20,PERSALDATA!$D$2:$D$20871,WORKING!$B20,PERSALDATA!$E$2:$E$20871,WORKING!$C20),"")</f>
        <v>0</v>
      </c>
      <c r="S20" s="62">
        <f>IFERROR(SUMIFS(PERSALDATA!$H$2:$H$20871,PERSALDATA!$A$2:$A$20871,WORKING!$A20,PERSALDATA!$D$2:$D$20871,WORKING!$B20,PERSALDATA!$E$2:$E$20871,WORKING!$C20,PERSALDATA!$F$2:$F$20871,WORKING!S$2)/SUMIFS(PERSALDATA!$H$2:$H$20871,PERSALDATA!$A$2:$A$20871,WORKING!$A20,PERSALDATA!$D$2:$D$20871,WORKING!$B20,PERSALDATA!$E$2:$E$20871,WORKING!$C20),"")</f>
        <v>0</v>
      </c>
      <c r="T20" s="62">
        <f>IFERROR(SUMIFS(PERSALDATA!$H$2:$H$20871,PERSALDATA!$A$2:$A$20871,WORKING!$A20,PERSALDATA!$D$2:$D$20871,WORKING!$B20,PERSALDATA!$E$2:$E$20871,WORKING!$C20,PERSALDATA!$F$2:$F$20871,WORKING!T$2)/SUMIFS(PERSALDATA!$H$2:$H$20871,PERSALDATA!$A$2:$A$20871,WORKING!$A20,PERSALDATA!$D$2:$D$20871,WORKING!$B20,PERSALDATA!$E$2:$E$20871,WORKING!$C20),"")</f>
        <v>0.94108668617705193</v>
      </c>
      <c r="U20" s="62">
        <f>IFERROR(SUMIFS(PERSALDATA!$H$2:$H$20871,PERSALDATA!$A$2:$A$20871,WORKING!$A20,PERSALDATA!$D$2:$D$20871,WORKING!$B20,PERSALDATA!$E$2:$E$20871,WORKING!$C20,PERSALDATA!$F$2:$F$20871,WORKING!U$2)/SUMIFS(PERSALDATA!$H$2:$H$20871,PERSALDATA!$A$2:$A$20871,WORKING!$A20,PERSALDATA!$D$2:$D$20871,WORKING!$B20,PERSALDATA!$E$2:$E$20871,WORKING!$C20),"")</f>
        <v>7.4283628218391851E-5</v>
      </c>
      <c r="V20" s="62">
        <f>IFERROR(SUMIFS(PERSALDATA!$H$2:$H$20871,PERSALDATA!$A$2:$A$20871,WORKING!$A20,PERSALDATA!$D$2:$D$20871,WORKING!$B20,PERSALDATA!$E$2:$E$20871,WORKING!$C20,PERSALDATA!$F$2:$F$20871,WORKING!V$2)/SUMIFS(PERSALDATA!$H$2:$H$20871,PERSALDATA!$A$2:$A$20871,WORKING!$A20,PERSALDATA!$D$2:$D$20871,WORKING!$B20,PERSALDATA!$E$2:$E$20871,WORKING!$C20),"")</f>
        <v>0</v>
      </c>
      <c r="W20" s="62">
        <f>IFERROR(IF($C20&lt;11,($D20*Assumptions!C$6)+($E20*Assumptions!C$7)+($F20*Assumptions!C$8)+($G20*Assumptions!C$9)+($H20*Assumptions!C$10)+($I20*Assumptions!C$11)+($J20*Assumptions!C$12)+($K20*Assumptions!C$13)+($L20*Assumptions!C$14)+($M20*Assumptions!C$15)+($N20*Assumptions!C$16)+($O20*Assumptions!C$17)+($P20*Assumptions!C$18)+($Q20*Assumptions!C$19)+($R20*Assumptions!C$20)+($S20*Assumptions!C$21)+($T20*Assumptions!C$22)+($U20*Assumptions!C$23)+($V20*Assumptions!C$24),IF($C20&lt;13,Assumptions!C$28,Assumptions!C$50)),W$1)</f>
        <v>7.5999999999999998E-2</v>
      </c>
      <c r="X20" s="62">
        <f>IFERROR(IF($C20&lt;11,($D20*Assumptions!D$6)+($E20*Assumptions!D$7)+($F20*Assumptions!D$8)+($G20*Assumptions!D$9)+($H20*Assumptions!D$10)+($I20*Assumptions!D$11)+($J20*Assumptions!D$12)+($K20*Assumptions!D$13)+($L20*Assumptions!D$14)+($M20*Assumptions!D$15)+($N20*Assumptions!D$16)+($O20*Assumptions!D$17)+($P20*Assumptions!D$18)+($Q20*Assumptions!D$19)+($R20*Assumptions!D$20)+($S20*Assumptions!D$21)+($T20*Assumptions!D$22)+($U20*Assumptions!D$23)+($V20*Assumptions!D$24),IF($C20&lt;13,Assumptions!D$28,Assumptions!D$50)),X$1)</f>
        <v>7.0000000000000007E-2</v>
      </c>
      <c r="Y20" s="62">
        <f>IFERROR(IF($C20&lt;11,($D20*Assumptions!E$6)+($E20*Assumptions!E$7)+($F20*Assumptions!E$8)+($G20*Assumptions!E$9)+($H20*Assumptions!E$10)+($I20*Assumptions!E$11)+($J20*Assumptions!E$12)+($K20*Assumptions!E$13)+($L20*Assumptions!E$14)+($M20*Assumptions!E$15)+($N20*Assumptions!E$16)+($O20*Assumptions!E$17)+($P20*Assumptions!E$18)+($Q20*Assumptions!E$19)+($R20*Assumptions!E$20)+($S20*Assumptions!E$21)+($T20*Assumptions!E$22)+($U20*Assumptions!E$23)+($V20*Assumptions!E$24),IF($C20&lt;13,Assumptions!E$28,Assumptions!E$50)),Y$1)</f>
        <v>6.9000000000000006E-2</v>
      </c>
      <c r="Z20" s="62">
        <f>IFERROR(IF($C20&lt;11,($D20*Assumptions!F$6)+($E20*Assumptions!F$7)+($F20*Assumptions!F$8)+($G20*Assumptions!F$9)+($H20*Assumptions!F$10)+($I20*Assumptions!F$11)+($J20*Assumptions!F$12)+($K20*Assumptions!F$13)+($L20*Assumptions!F$14)+($M20*Assumptions!F$15)+($N20*Assumptions!F$16)+($O20*Assumptions!F$17)+($P20*Assumptions!F$18)+($Q20*Assumptions!F$19)+($R20*Assumptions!F$20)+($S20*Assumptions!F$21)+($T20*Assumptions!F$22)+($U20*Assumptions!F$23)+($V20*Assumptions!F$24),IF($C20&lt;13,Assumptions!F$28,Assumptions!F$50)),Z$1)</f>
        <v>6.699999999999999E-2</v>
      </c>
      <c r="AA20" s="62">
        <f>IFERROR(($D20*Assumptions!J$6)+($E20*Assumptions!J$7)+($F20*Assumptions!J$8)+($G20*Assumptions!J$9)+($H20*Assumptions!J$10)+($I20*Assumptions!J$11)+($J20*Assumptions!J$12)+($K20*Assumptions!J$13)+($L20*Assumptions!J$14)+($M20*Assumptions!J$15)+($N20*Assumptions!J$16)+($O20*Assumptions!J$17)+($P20*Assumptions!J$18)+($Q20*Assumptions!J$19)+($R20*Assumptions!J$20)+($S20*Assumptions!J$21)+($T20*Assumptions!J$22)+($U20*Assumptions!J$23)+($V20*Assumptions!J$24),0)</f>
        <v>1.4998885745576722E-2</v>
      </c>
      <c r="AB20" s="2">
        <f>SUMIFS(PERSALDATA!$G$2:$G$20871,PERSALDATA!$A$2:$A$20871,WORKING!A20,PERSALDATA!$D$2:$D$20871,WORKING!B20,PERSALDATA!$E$2:$E$20871,WORKING!C20,PERSALDATA!$F$2:$F$20871,"S&amp;W: BASIC SALARY (RES)")</f>
        <v>0</v>
      </c>
      <c r="AC20" s="2">
        <f>SUMIFS(PERSALDATA!$H$2:$H$20871,PERSALDATA!$A$2:$A$20871,WORKING!A20,PERSALDATA!$D$2:$D$20871,WORKING!B20,PERSALDATA!$E$2:$E$20871,WORKING!C20)</f>
        <v>30531626.610000007</v>
      </c>
    </row>
    <row r="21" spans="1:29" x14ac:dyDescent="0.25">
      <c r="A21" s="2">
        <f>Results!$D$3</f>
        <v>18</v>
      </c>
      <c r="B21" s="2">
        <v>2</v>
      </c>
      <c r="C21" s="2">
        <v>2</v>
      </c>
      <c r="D21" s="62" t="str">
        <f>IFERROR(SUMIFS(PERSALDATA!$H$2:$H$20871,PERSALDATA!$A$2:$A$20871,WORKING!$A21,PERSALDATA!$D$2:$D$20871,WORKING!$B21,PERSALDATA!$E$2:$E$20871,WORKING!$C21,PERSALDATA!$F$2:$F$20871,WORKING!D$2)/SUMIFS(PERSALDATA!$H$2:$H$20871,PERSALDATA!$A$2:$A$20871,WORKING!$A21,PERSALDATA!$D$2:$D$20871,WORKING!$B21,PERSALDATA!$E$2:$E$20871,WORKING!$C21),"")</f>
        <v/>
      </c>
      <c r="E21" s="62" t="str">
        <f>IFERROR(SUMIFS(PERSALDATA!$H$2:$H$20871,PERSALDATA!$A$2:$A$20871,WORKING!$A21,PERSALDATA!$D$2:$D$20871,WORKING!$B21,PERSALDATA!$E$2:$E$20871,WORKING!$C21,PERSALDATA!$F$2:$F$20871,WORKING!E$2)/SUMIFS(PERSALDATA!$H$2:$H$20871,PERSALDATA!$A$2:$A$20871,WORKING!$A21,PERSALDATA!$D$2:$D$20871,WORKING!$B21,PERSALDATA!$E$2:$E$20871,WORKING!$C21),"")</f>
        <v/>
      </c>
      <c r="F21" s="62" t="str">
        <f>IFERROR(SUMIFS(PERSALDATA!$H$2:$H$20871,PERSALDATA!$A$2:$A$20871,WORKING!$A21,PERSALDATA!$D$2:$D$20871,WORKING!$B21,PERSALDATA!$E$2:$E$20871,WORKING!$C21,PERSALDATA!$F$2:$F$20871,WORKING!F$2)/SUMIFS(PERSALDATA!$H$2:$H$20871,PERSALDATA!$A$2:$A$20871,WORKING!$A21,PERSALDATA!$D$2:$D$20871,WORKING!$B21,PERSALDATA!$E$2:$E$20871,WORKING!$C21),"")</f>
        <v/>
      </c>
      <c r="G21" s="69" t="str">
        <f>IFERROR(SUMIFS(PERSALDATA!$H$2:$H$20871,PERSALDATA!$A$2:$A$20871,WORKING!$A21,PERSALDATA!$D$2:$D$20871,WORKING!$B21,PERSALDATA!$E$2:$E$20871,WORKING!$C21,PERSALDATA!$F$2:$F$20871,WORKING!G$2)/SUMIFS(PERSALDATA!$H$2:$H$20871,PERSALDATA!$A$2:$A$20871,WORKING!$A21,PERSALDATA!$D$2:$D$20871,WORKING!$B21,PERSALDATA!$E$2:$E$20871,WORKING!$C21),"")</f>
        <v/>
      </c>
      <c r="H21" s="62" t="str">
        <f>IFERROR(SUMIFS(PERSALDATA!$H$2:$H$20871,PERSALDATA!$A$2:$A$20871,WORKING!$A21,PERSALDATA!$D$2:$D$20871,WORKING!$B21,PERSALDATA!$E$2:$E$20871,WORKING!$C21,PERSALDATA!$F$2:$F$20871,WORKING!H$2)/SUMIFS(PERSALDATA!$H$2:$H$20871,PERSALDATA!$A$2:$A$20871,WORKING!$A21,PERSALDATA!$D$2:$D$20871,WORKING!$B21,PERSALDATA!$E$2:$E$20871,WORKING!$C21),"")</f>
        <v/>
      </c>
      <c r="I21" s="62" t="str">
        <f>IFERROR(SUMIFS(PERSALDATA!$H$2:$H$20871,PERSALDATA!$A$2:$A$20871,WORKING!$A21,PERSALDATA!$D$2:$D$20871,WORKING!$B21,PERSALDATA!$E$2:$E$20871,WORKING!$C21,PERSALDATA!$F$2:$F$20871,WORKING!I$2)/SUMIFS(PERSALDATA!$H$2:$H$20871,PERSALDATA!$A$2:$A$20871,WORKING!$A21,PERSALDATA!$D$2:$D$20871,WORKING!$B21,PERSALDATA!$E$2:$E$20871,WORKING!$C21),"")</f>
        <v/>
      </c>
      <c r="J21" s="62" t="str">
        <f>IFERROR(SUMIFS(PERSALDATA!$H$2:$H$20871,PERSALDATA!$A$2:$A$20871,WORKING!$A21,PERSALDATA!$D$2:$D$20871,WORKING!$B21,PERSALDATA!$E$2:$E$20871,WORKING!$C21,PERSALDATA!$F$2:$F$20871,WORKING!J$2)/SUMIFS(PERSALDATA!$H$2:$H$20871,PERSALDATA!$A$2:$A$20871,WORKING!$A21,PERSALDATA!$D$2:$D$20871,WORKING!$B21,PERSALDATA!$E$2:$E$20871,WORKING!$C21),"")</f>
        <v/>
      </c>
      <c r="K21" s="62" t="str">
        <f>IFERROR(SUMIFS(PERSALDATA!$H$2:$H$20871,PERSALDATA!$A$2:$A$20871,WORKING!$A21,PERSALDATA!$D$2:$D$20871,WORKING!$B21,PERSALDATA!$E$2:$E$20871,WORKING!$C21,PERSALDATA!$F$2:$F$20871,WORKING!K$2)/SUMIFS(PERSALDATA!$H$2:$H$20871,PERSALDATA!$A$2:$A$20871,WORKING!$A21,PERSALDATA!$D$2:$D$20871,WORKING!$B21,PERSALDATA!$E$2:$E$20871,WORKING!$C21),"")</f>
        <v/>
      </c>
      <c r="L21" s="62" t="str">
        <f>IFERROR(SUMIFS(PERSALDATA!$H$2:$H$20871,PERSALDATA!$A$2:$A$20871,WORKING!$A21,PERSALDATA!$D$2:$D$20871,WORKING!$B21,PERSALDATA!$E$2:$E$20871,WORKING!$C21,PERSALDATA!$F$2:$F$20871,WORKING!L$2)/SUMIFS(PERSALDATA!$H$2:$H$20871,PERSALDATA!$A$2:$A$20871,WORKING!$A21,PERSALDATA!$D$2:$D$20871,WORKING!$B21,PERSALDATA!$E$2:$E$20871,WORKING!$C21),"")</f>
        <v/>
      </c>
      <c r="M21" s="62" t="str">
        <f>IFERROR(SUMIFS(PERSALDATA!$H$2:$H$20871,PERSALDATA!$A$2:$A$20871,WORKING!$A21,PERSALDATA!$D$2:$D$20871,WORKING!$B21,PERSALDATA!$E$2:$E$20871,WORKING!$C21,PERSALDATA!$F$2:$F$20871,WORKING!M$2)/SUMIFS(PERSALDATA!$H$2:$H$20871,PERSALDATA!$A$2:$A$20871,WORKING!$A21,PERSALDATA!$D$2:$D$20871,WORKING!$B21,PERSALDATA!$E$2:$E$20871,WORKING!$C21),"")</f>
        <v/>
      </c>
      <c r="N21" s="62" t="str">
        <f>IFERROR(SUMIFS(PERSALDATA!$H$2:$H$20871,PERSALDATA!$A$2:$A$20871,WORKING!$A21,PERSALDATA!$D$2:$D$20871,WORKING!$B21,PERSALDATA!$E$2:$E$20871,WORKING!$C21,PERSALDATA!$F$2:$F$20871,WORKING!N$2)/SUMIFS(PERSALDATA!$H$2:$H$20871,PERSALDATA!$A$2:$A$20871,WORKING!$A21,PERSALDATA!$D$2:$D$20871,WORKING!$B21,PERSALDATA!$E$2:$E$20871,WORKING!$C21),"")</f>
        <v/>
      </c>
      <c r="O21" s="62" t="str">
        <f>IFERROR(SUMIFS(PERSALDATA!$H$2:$H$20871,PERSALDATA!$A$2:$A$20871,WORKING!$A21,PERSALDATA!$D$2:$D$20871,WORKING!$B21,PERSALDATA!$E$2:$E$20871,WORKING!$C21,PERSALDATA!$F$2:$F$20871,WORKING!O$2)/SUMIFS(PERSALDATA!$H$2:$H$20871,PERSALDATA!$A$2:$A$20871,WORKING!$A21,PERSALDATA!$D$2:$D$20871,WORKING!$B21,PERSALDATA!$E$2:$E$20871,WORKING!$C21),"")</f>
        <v/>
      </c>
      <c r="P21" s="62" t="str">
        <f>IFERROR(SUMIFS(PERSALDATA!$H$2:$H$20871,PERSALDATA!$A$2:$A$20871,WORKING!$A21,PERSALDATA!$D$2:$D$20871,WORKING!$B21,PERSALDATA!$E$2:$E$20871,WORKING!$C21,PERSALDATA!$F$2:$F$20871,WORKING!P$2)/SUMIFS(PERSALDATA!$H$2:$H$20871,PERSALDATA!$A$2:$A$20871,WORKING!$A21,PERSALDATA!$D$2:$D$20871,WORKING!$B21,PERSALDATA!$E$2:$E$20871,WORKING!$C21),"")</f>
        <v/>
      </c>
      <c r="Q21" s="62" t="str">
        <f>IFERROR(SUMIFS(PERSALDATA!$H$2:$H$20871,PERSALDATA!$A$2:$A$20871,WORKING!$A21,PERSALDATA!$D$2:$D$20871,WORKING!$B21,PERSALDATA!$E$2:$E$20871,WORKING!$C21,PERSALDATA!$F$2:$F$20871,WORKING!Q$2)/SUMIFS(PERSALDATA!$H$2:$H$20871,PERSALDATA!$A$2:$A$20871,WORKING!$A21,PERSALDATA!$D$2:$D$20871,WORKING!$B21,PERSALDATA!$E$2:$E$20871,WORKING!$C21),"")</f>
        <v/>
      </c>
      <c r="R21" s="62" t="str">
        <f>IFERROR(SUMIFS(PERSALDATA!$H$2:$H$20871,PERSALDATA!$A$2:$A$20871,WORKING!$A21,PERSALDATA!$D$2:$D$20871,WORKING!$B21,PERSALDATA!$E$2:$E$20871,WORKING!$C21,PERSALDATA!$F$2:$F$20871,WORKING!R$2)/SUMIFS(PERSALDATA!$H$2:$H$20871,PERSALDATA!$A$2:$A$20871,WORKING!$A21,PERSALDATA!$D$2:$D$20871,WORKING!$B21,PERSALDATA!$E$2:$E$20871,WORKING!$C21),"")</f>
        <v/>
      </c>
      <c r="S21" s="62" t="str">
        <f>IFERROR(SUMIFS(PERSALDATA!$H$2:$H$20871,PERSALDATA!$A$2:$A$20871,WORKING!$A21,PERSALDATA!$D$2:$D$20871,WORKING!$B21,PERSALDATA!$E$2:$E$20871,WORKING!$C21,PERSALDATA!$F$2:$F$20871,WORKING!S$2)/SUMIFS(PERSALDATA!$H$2:$H$20871,PERSALDATA!$A$2:$A$20871,WORKING!$A21,PERSALDATA!$D$2:$D$20871,WORKING!$B21,PERSALDATA!$E$2:$E$20871,WORKING!$C21),"")</f>
        <v/>
      </c>
      <c r="T21" s="62" t="str">
        <f>IFERROR(SUMIFS(PERSALDATA!$H$2:$H$20871,PERSALDATA!$A$2:$A$20871,WORKING!$A21,PERSALDATA!$D$2:$D$20871,WORKING!$B21,PERSALDATA!$E$2:$E$20871,WORKING!$C21,PERSALDATA!$F$2:$F$20871,WORKING!T$2)/SUMIFS(PERSALDATA!$H$2:$H$20871,PERSALDATA!$A$2:$A$20871,WORKING!$A21,PERSALDATA!$D$2:$D$20871,WORKING!$B21,PERSALDATA!$E$2:$E$20871,WORKING!$C21),"")</f>
        <v/>
      </c>
      <c r="U21" s="62" t="str">
        <f>IFERROR(SUMIFS(PERSALDATA!$H$2:$H$20871,PERSALDATA!$A$2:$A$20871,WORKING!$A21,PERSALDATA!$D$2:$D$20871,WORKING!$B21,PERSALDATA!$E$2:$E$20871,WORKING!$C21,PERSALDATA!$F$2:$F$20871,WORKING!U$2)/SUMIFS(PERSALDATA!$H$2:$H$20871,PERSALDATA!$A$2:$A$20871,WORKING!$A21,PERSALDATA!$D$2:$D$20871,WORKING!$B21,PERSALDATA!$E$2:$E$20871,WORKING!$C21),"")</f>
        <v/>
      </c>
      <c r="V21" s="62" t="str">
        <f>IFERROR(SUMIFS(PERSALDATA!$H$2:$H$20871,PERSALDATA!$A$2:$A$20871,WORKING!$A21,PERSALDATA!$D$2:$D$20871,WORKING!$B21,PERSALDATA!$E$2:$E$20871,WORKING!$C21,PERSALDATA!$F$2:$F$20871,WORKING!V$2)/SUMIFS(PERSALDATA!$H$2:$H$20871,PERSALDATA!$A$2:$A$20871,WORKING!$A21,PERSALDATA!$D$2:$D$20871,WORKING!$B21,PERSALDATA!$E$2:$E$20871,WORKING!$C21),"")</f>
        <v/>
      </c>
      <c r="W21" s="62">
        <f>IFERROR(IF($C21&lt;11,($D21*Assumptions!C$6)+($E21*Assumptions!C$7)+($F21*Assumptions!C$8)+($G21*Assumptions!C$9)+($H21*Assumptions!C$10)+($I21*Assumptions!C$11)+($J21*Assumptions!C$12)+($K21*Assumptions!C$13)+($L21*Assumptions!C$14)+($M21*Assumptions!C$15)+($N21*Assumptions!C$16)+($O21*Assumptions!C$17)+($P21*Assumptions!C$18)+($Q21*Assumptions!C$19)+($R21*Assumptions!C$20)+($S21*Assumptions!C$21)+($T21*Assumptions!C$22)+($U21*Assumptions!C$23)+($V21*Assumptions!C$24),IF($C21&lt;13,Assumptions!C$28,Assumptions!C$50)),W$1)</f>
        <v>7.3827684520804057E-2</v>
      </c>
      <c r="X21" s="62">
        <f>IFERROR(IF($C21&lt;11,($D21*Assumptions!D$6)+($E21*Assumptions!D$7)+($F21*Assumptions!D$8)+($G21*Assumptions!D$9)+($H21*Assumptions!D$10)+($I21*Assumptions!D$11)+($J21*Assumptions!D$12)+($K21*Assumptions!D$13)+($L21*Assumptions!D$14)+($M21*Assumptions!D$15)+($N21*Assumptions!D$16)+($O21*Assumptions!D$17)+($P21*Assumptions!D$18)+($Q21*Assumptions!D$19)+($R21*Assumptions!D$20)+($S21*Assumptions!D$21)+($T21*Assumptions!D$22)+($U21*Assumptions!D$23)+($V21*Assumptions!D$24),IF($C21&lt;13,Assumptions!D$28,Assumptions!D$50)),X$1)</f>
        <v>7.0033119199051808E-2</v>
      </c>
      <c r="Y21" s="62">
        <f>IFERROR(IF($C21&lt;11,($D21*Assumptions!E$6)+($E21*Assumptions!E$7)+($F21*Assumptions!E$8)+($G21*Assumptions!E$9)+($H21*Assumptions!E$10)+($I21*Assumptions!E$11)+($J21*Assumptions!E$12)+($K21*Assumptions!E$13)+($L21*Assumptions!E$14)+($M21*Assumptions!E$15)+($N21*Assumptions!E$16)+($O21*Assumptions!E$17)+($P21*Assumptions!E$18)+($Q21*Assumptions!E$19)+($R21*Assumptions!E$20)+($S21*Assumptions!E$21)+($T21*Assumptions!E$22)+($U21*Assumptions!E$23)+($V21*Assumptions!E$24),IF($C21&lt;13,Assumptions!E$28,Assumptions!E$50)),Y$1)</f>
        <v>6.9033119199051793E-2</v>
      </c>
      <c r="Z21" s="62">
        <f>IFERROR(IF($C21&lt;11,($D21*Assumptions!F$6)+($E21*Assumptions!F$7)+($F21*Assumptions!F$8)+($G21*Assumptions!F$9)+($H21*Assumptions!F$10)+($I21*Assumptions!F$11)+($J21*Assumptions!F$12)+($K21*Assumptions!F$13)+($L21*Assumptions!F$14)+($M21*Assumptions!F$15)+($N21*Assumptions!F$16)+($O21*Assumptions!F$17)+($P21*Assumptions!F$18)+($Q21*Assumptions!F$19)+($R21*Assumptions!F$20)+($S21*Assumptions!F$21)+($T21*Assumptions!F$22)+($U21*Assumptions!F$23)+($V21*Assumptions!F$24),IF($C21&lt;13,Assumptions!F$28,Assumptions!F$50)),Z$1)</f>
        <v>6.7033119199051777E-2</v>
      </c>
      <c r="AA21" s="62">
        <f>IFERROR(($D21*Assumptions!J$6)+($E21*Assumptions!J$7)+($F21*Assumptions!J$8)+($G21*Assumptions!J$9)+($H21*Assumptions!J$10)+($I21*Assumptions!J$11)+($J21*Assumptions!J$12)+($K21*Assumptions!J$13)+($L21*Assumptions!J$14)+($M21*Assumptions!J$15)+($N21*Assumptions!J$16)+($O21*Assumptions!J$17)+($P21*Assumptions!J$18)+($Q21*Assumptions!J$19)+($R21*Assumptions!J$20)+($S21*Assumptions!J$21)+($T21*Assumptions!J$22)+($U21*Assumptions!J$23)+($V21*Assumptions!J$24),0)</f>
        <v>0</v>
      </c>
      <c r="AB21" s="2">
        <f>SUMIFS(PERSALDATA!$G$2:$G$20871,PERSALDATA!$A$2:$A$20871,WORKING!A21,PERSALDATA!$D$2:$D$20871,WORKING!B21,PERSALDATA!$E$2:$E$20871,WORKING!C21,PERSALDATA!$F$2:$F$20871,"S&amp;W: BASIC SALARY (RES)")</f>
        <v>0</v>
      </c>
      <c r="AC21" s="2">
        <f>SUMIFS(PERSALDATA!$H$2:$H$20871,PERSALDATA!$A$2:$A$20871,WORKING!A21,PERSALDATA!$D$2:$D$20871,WORKING!B21,PERSALDATA!$E$2:$E$20871,WORKING!C21)</f>
        <v>0</v>
      </c>
    </row>
    <row r="22" spans="1:29" x14ac:dyDescent="0.25">
      <c r="A22" s="2">
        <f>Results!$D$3</f>
        <v>18</v>
      </c>
      <c r="B22" s="2">
        <v>2</v>
      </c>
      <c r="C22" s="2">
        <v>3</v>
      </c>
      <c r="D22" s="62">
        <f>IFERROR(SUMIFS(PERSALDATA!$H$2:$H$20871,PERSALDATA!$A$2:$A$20871,WORKING!$A22,PERSALDATA!$D$2:$D$20871,WORKING!$B22,PERSALDATA!$E$2:$E$20871,WORKING!$C22,PERSALDATA!$F$2:$F$20871,WORKING!D$2)/SUMIFS(PERSALDATA!$H$2:$H$20871,PERSALDATA!$A$2:$A$20871,WORKING!$A22,PERSALDATA!$D$2:$D$20871,WORKING!$B22,PERSALDATA!$E$2:$E$20871,WORKING!$C22),"")</f>
        <v>0.69040328188915401</v>
      </c>
      <c r="E22" s="62">
        <f>IFERROR(SUMIFS(PERSALDATA!$H$2:$H$20871,PERSALDATA!$A$2:$A$20871,WORKING!$A22,PERSALDATA!$D$2:$D$20871,WORKING!$B22,PERSALDATA!$E$2:$E$20871,WORKING!$C22,PERSALDATA!$F$2:$F$20871,WORKING!E$2)/SUMIFS(PERSALDATA!$H$2:$H$20871,PERSALDATA!$A$2:$A$20871,WORKING!$A22,PERSALDATA!$D$2:$D$20871,WORKING!$B22,PERSALDATA!$E$2:$E$20871,WORKING!$C22),"")</f>
        <v>5.0415352425780538E-4</v>
      </c>
      <c r="F22" s="62">
        <f>IFERROR(SUMIFS(PERSALDATA!$H$2:$H$20871,PERSALDATA!$A$2:$A$20871,WORKING!$A22,PERSALDATA!$D$2:$D$20871,WORKING!$B22,PERSALDATA!$E$2:$E$20871,WORKING!$C22,PERSALDATA!$F$2:$F$20871,WORKING!F$2)/SUMIFS(PERSALDATA!$H$2:$H$20871,PERSALDATA!$A$2:$A$20871,WORKING!$A22,PERSALDATA!$D$2:$D$20871,WORKING!$B22,PERSALDATA!$E$2:$E$20871,WORKING!$C22),"")</f>
        <v>2.4298962512057416E-4</v>
      </c>
      <c r="G22" s="69">
        <f>IFERROR(SUMIFS(PERSALDATA!$H$2:$H$20871,PERSALDATA!$A$2:$A$20871,WORKING!$A22,PERSALDATA!$D$2:$D$20871,WORKING!$B22,PERSALDATA!$E$2:$E$20871,WORKING!$C22,PERSALDATA!$F$2:$F$20871,WORKING!G$2)/SUMIFS(PERSALDATA!$H$2:$H$20871,PERSALDATA!$A$2:$A$20871,WORKING!$A22,PERSALDATA!$D$2:$D$20871,WORKING!$B22,PERSALDATA!$E$2:$E$20871,WORKING!$C22),"")</f>
        <v>2.0549365307859324E-3</v>
      </c>
      <c r="H22" s="62">
        <f>IFERROR(SUMIFS(PERSALDATA!$H$2:$H$20871,PERSALDATA!$A$2:$A$20871,WORKING!$A22,PERSALDATA!$D$2:$D$20871,WORKING!$B22,PERSALDATA!$E$2:$E$20871,WORKING!$C22,PERSALDATA!$F$2:$F$20871,WORKING!H$2)/SUMIFS(PERSALDATA!$H$2:$H$20871,PERSALDATA!$A$2:$A$20871,WORKING!$A22,PERSALDATA!$D$2:$D$20871,WORKING!$B22,PERSALDATA!$E$2:$E$20871,WORKING!$C22),"")</f>
        <v>3.7319831562615741E-4</v>
      </c>
      <c r="I22" s="62">
        <f>IFERROR(SUMIFS(PERSALDATA!$H$2:$H$20871,PERSALDATA!$A$2:$A$20871,WORKING!$A22,PERSALDATA!$D$2:$D$20871,WORKING!$B22,PERSALDATA!$E$2:$E$20871,WORKING!$C22,PERSALDATA!$F$2:$F$20871,WORKING!I$2)/SUMIFS(PERSALDATA!$H$2:$H$20871,PERSALDATA!$A$2:$A$20871,WORKING!$A22,PERSALDATA!$D$2:$D$20871,WORKING!$B22,PERSALDATA!$E$2:$E$20871,WORKING!$C22),"")</f>
        <v>6.5055990317392615E-4</v>
      </c>
      <c r="J22" s="62">
        <f>IFERROR(SUMIFS(PERSALDATA!$H$2:$H$20871,PERSALDATA!$A$2:$A$20871,WORKING!$A22,PERSALDATA!$D$2:$D$20871,WORKING!$B22,PERSALDATA!$E$2:$E$20871,WORKING!$C22,PERSALDATA!$F$2:$F$20871,WORKING!J$2)/SUMIFS(PERSALDATA!$H$2:$H$20871,PERSALDATA!$A$2:$A$20871,WORKING!$A22,PERSALDATA!$D$2:$D$20871,WORKING!$B22,PERSALDATA!$E$2:$E$20871,WORKING!$C22),"")</f>
        <v>0</v>
      </c>
      <c r="K22" s="62">
        <f>IFERROR(SUMIFS(PERSALDATA!$H$2:$H$20871,PERSALDATA!$A$2:$A$20871,WORKING!$A22,PERSALDATA!$D$2:$D$20871,WORKING!$B22,PERSALDATA!$E$2:$E$20871,WORKING!$C22,PERSALDATA!$F$2:$F$20871,WORKING!K$2)/SUMIFS(PERSALDATA!$H$2:$H$20871,PERSALDATA!$A$2:$A$20871,WORKING!$A22,PERSALDATA!$D$2:$D$20871,WORKING!$B22,PERSALDATA!$E$2:$E$20871,WORKING!$C22),"")</f>
        <v>4.3016412836824385E-4</v>
      </c>
      <c r="L22" s="62">
        <f>IFERROR(SUMIFS(PERSALDATA!$H$2:$H$20871,PERSALDATA!$A$2:$A$20871,WORKING!$A22,PERSALDATA!$D$2:$D$20871,WORKING!$B22,PERSALDATA!$E$2:$E$20871,WORKING!$C22,PERSALDATA!$F$2:$F$20871,WORKING!L$2)/SUMIFS(PERSALDATA!$H$2:$H$20871,PERSALDATA!$A$2:$A$20871,WORKING!$A22,PERSALDATA!$D$2:$D$20871,WORKING!$B22,PERSALDATA!$E$2:$E$20871,WORKING!$C22),"")</f>
        <v>1.4873610944408228E-4</v>
      </c>
      <c r="M22" s="62">
        <f>IFERROR(SUMIFS(PERSALDATA!$H$2:$H$20871,PERSALDATA!$A$2:$A$20871,WORKING!$A22,PERSALDATA!$D$2:$D$20871,WORKING!$B22,PERSALDATA!$E$2:$E$20871,WORKING!$C22,PERSALDATA!$F$2:$F$20871,WORKING!M$2)/SUMIFS(PERSALDATA!$H$2:$H$20871,PERSALDATA!$A$2:$A$20871,WORKING!$A22,PERSALDATA!$D$2:$D$20871,WORKING!$B22,PERSALDATA!$E$2:$E$20871,WORKING!$C22),"")</f>
        <v>0.25519860765108876</v>
      </c>
      <c r="N22" s="62">
        <f>IFERROR(SUMIFS(PERSALDATA!$H$2:$H$20871,PERSALDATA!$A$2:$A$20871,WORKING!$A22,PERSALDATA!$D$2:$D$20871,WORKING!$B22,PERSALDATA!$E$2:$E$20871,WORKING!$C22,PERSALDATA!$F$2:$F$20871,WORKING!N$2)/SUMIFS(PERSALDATA!$H$2:$H$20871,PERSALDATA!$A$2:$A$20871,WORKING!$A22,PERSALDATA!$D$2:$D$20871,WORKING!$B22,PERSALDATA!$E$2:$E$20871,WORKING!$C22),"")</f>
        <v>4.950747528422933E-2</v>
      </c>
      <c r="O22" s="62">
        <f>IFERROR(SUMIFS(PERSALDATA!$H$2:$H$20871,PERSALDATA!$A$2:$A$20871,WORKING!$A22,PERSALDATA!$D$2:$D$20871,WORKING!$B22,PERSALDATA!$E$2:$E$20871,WORKING!$C22,PERSALDATA!$F$2:$F$20871,WORKING!O$2)/SUMIFS(PERSALDATA!$H$2:$H$20871,PERSALDATA!$A$2:$A$20871,WORKING!$A22,PERSALDATA!$D$2:$D$20871,WORKING!$B22,PERSALDATA!$E$2:$E$20871,WORKING!$C22),"")</f>
        <v>0</v>
      </c>
      <c r="P22" s="62">
        <f>IFERROR(SUMIFS(PERSALDATA!$H$2:$H$20871,PERSALDATA!$A$2:$A$20871,WORKING!$A22,PERSALDATA!$D$2:$D$20871,WORKING!$B22,PERSALDATA!$E$2:$E$20871,WORKING!$C22,PERSALDATA!$F$2:$F$20871,WORKING!P$2)/SUMIFS(PERSALDATA!$H$2:$H$20871,PERSALDATA!$A$2:$A$20871,WORKING!$A22,PERSALDATA!$D$2:$D$20871,WORKING!$B22,PERSALDATA!$E$2:$E$20871,WORKING!$C22),"")</f>
        <v>0</v>
      </c>
      <c r="Q22" s="62">
        <f>IFERROR(SUMIFS(PERSALDATA!$H$2:$H$20871,PERSALDATA!$A$2:$A$20871,WORKING!$A22,PERSALDATA!$D$2:$D$20871,WORKING!$B22,PERSALDATA!$E$2:$E$20871,WORKING!$C22,PERSALDATA!$F$2:$F$20871,WORKING!Q$2)/SUMIFS(PERSALDATA!$H$2:$H$20871,PERSALDATA!$A$2:$A$20871,WORKING!$A22,PERSALDATA!$D$2:$D$20871,WORKING!$B22,PERSALDATA!$E$2:$E$20871,WORKING!$C22),"")</f>
        <v>0</v>
      </c>
      <c r="R22" s="62">
        <f>IFERROR(SUMIFS(PERSALDATA!$H$2:$H$20871,PERSALDATA!$A$2:$A$20871,WORKING!$A22,PERSALDATA!$D$2:$D$20871,WORKING!$B22,PERSALDATA!$E$2:$E$20871,WORKING!$C22,PERSALDATA!$F$2:$F$20871,WORKING!R$2)/SUMIFS(PERSALDATA!$H$2:$H$20871,PERSALDATA!$A$2:$A$20871,WORKING!$A22,PERSALDATA!$D$2:$D$20871,WORKING!$B22,PERSALDATA!$E$2:$E$20871,WORKING!$C22),"")</f>
        <v>0</v>
      </c>
      <c r="S22" s="62">
        <f>IFERROR(SUMIFS(PERSALDATA!$H$2:$H$20871,PERSALDATA!$A$2:$A$20871,WORKING!$A22,PERSALDATA!$D$2:$D$20871,WORKING!$B22,PERSALDATA!$E$2:$E$20871,WORKING!$C22,PERSALDATA!$F$2:$F$20871,WORKING!S$2)/SUMIFS(PERSALDATA!$H$2:$H$20871,PERSALDATA!$A$2:$A$20871,WORKING!$A22,PERSALDATA!$D$2:$D$20871,WORKING!$B22,PERSALDATA!$E$2:$E$20871,WORKING!$C22),"")</f>
        <v>0</v>
      </c>
      <c r="T22" s="62">
        <f>IFERROR(SUMIFS(PERSALDATA!$H$2:$H$20871,PERSALDATA!$A$2:$A$20871,WORKING!$A22,PERSALDATA!$D$2:$D$20871,WORKING!$B22,PERSALDATA!$E$2:$E$20871,WORKING!$C22,PERSALDATA!$F$2:$F$20871,WORKING!T$2)/SUMIFS(PERSALDATA!$H$2:$H$20871,PERSALDATA!$A$2:$A$20871,WORKING!$A22,PERSALDATA!$D$2:$D$20871,WORKING!$B22,PERSALDATA!$E$2:$E$20871,WORKING!$C22),"")</f>
        <v>-2.0249135426714512E-5</v>
      </c>
      <c r="U22" s="62">
        <f>IFERROR(SUMIFS(PERSALDATA!$H$2:$H$20871,PERSALDATA!$A$2:$A$20871,WORKING!$A22,PERSALDATA!$D$2:$D$20871,WORKING!$B22,PERSALDATA!$E$2:$E$20871,WORKING!$C22,PERSALDATA!$F$2:$F$20871,WORKING!U$2)/SUMIFS(PERSALDATA!$H$2:$H$20871,PERSALDATA!$A$2:$A$20871,WORKING!$A22,PERSALDATA!$D$2:$D$20871,WORKING!$B22,PERSALDATA!$E$2:$E$20871,WORKING!$C22),"")</f>
        <v>5.0614617417803047E-4</v>
      </c>
      <c r="V22" s="62">
        <f>IFERROR(SUMIFS(PERSALDATA!$H$2:$H$20871,PERSALDATA!$A$2:$A$20871,WORKING!$A22,PERSALDATA!$D$2:$D$20871,WORKING!$B22,PERSALDATA!$E$2:$E$20871,WORKING!$C22,PERSALDATA!$F$2:$F$20871,WORKING!V$2)/SUMIFS(PERSALDATA!$H$2:$H$20871,PERSALDATA!$A$2:$A$20871,WORKING!$A22,PERSALDATA!$D$2:$D$20871,WORKING!$B22,PERSALDATA!$E$2:$E$20871,WORKING!$C22),"")</f>
        <v>0</v>
      </c>
      <c r="W22" s="62">
        <f>IFERROR(IF($C22&lt;11,($D22*Assumptions!C$6)+($E22*Assumptions!C$7)+($F22*Assumptions!C$8)+($G22*Assumptions!C$9)+($H22*Assumptions!C$10)+($I22*Assumptions!C$11)+($J22*Assumptions!C$12)+($K22*Assumptions!C$13)+($L22*Assumptions!C$14)+($M22*Assumptions!C$15)+($N22*Assumptions!C$16)+($O22*Assumptions!C$17)+($P22*Assumptions!C$18)+($Q22*Assumptions!C$19)+($R22*Assumptions!C$20)+($S22*Assumptions!C$21)+($T22*Assumptions!C$22)+($U22*Assumptions!C$23)+($V22*Assumptions!C$24),IF($C22&lt;13,Assumptions!C$28,Assumptions!C$50)),W$1)</f>
        <v>7.5986757564909621E-2</v>
      </c>
      <c r="X22" s="62">
        <f>IFERROR(IF($C22&lt;11,($D22*Assumptions!D$6)+($E22*Assumptions!D$7)+($F22*Assumptions!D$8)+($G22*Assumptions!D$9)+($H22*Assumptions!D$10)+($I22*Assumptions!D$11)+($J22*Assumptions!D$12)+($K22*Assumptions!D$13)+($L22*Assumptions!D$14)+($M22*Assumptions!D$15)+($N22*Assumptions!D$16)+($O22*Assumptions!D$17)+($P22*Assumptions!D$18)+($Q22*Assumptions!D$19)+($R22*Assumptions!D$20)+($S22*Assumptions!D$21)+($T22*Assumptions!D$22)+($U22*Assumptions!D$23)+($V22*Assumptions!D$24),IF($C22&lt;13,Assumptions!D$28,Assumptions!D$50)),X$1)</f>
        <v>7.0003168078483183E-2</v>
      </c>
      <c r="Y22" s="62">
        <f>IFERROR(IF($C22&lt;11,($D22*Assumptions!E$6)+($E22*Assumptions!E$7)+($F22*Assumptions!E$8)+($G22*Assumptions!E$9)+($H22*Assumptions!E$10)+($I22*Assumptions!E$11)+($J22*Assumptions!E$12)+($K22*Assumptions!E$13)+($L22*Assumptions!E$14)+($M22*Assumptions!E$15)+($N22*Assumptions!E$16)+($O22*Assumptions!E$17)+($P22*Assumptions!E$18)+($Q22*Assumptions!E$19)+($R22*Assumptions!E$20)+($S22*Assumptions!E$21)+($T22*Assumptions!E$22)+($U22*Assumptions!E$23)+($V22*Assumptions!E$24),IF($C22&lt;13,Assumptions!E$28,Assumptions!E$50)),Y$1)</f>
        <v>6.9003168078483196E-2</v>
      </c>
      <c r="Z22" s="62">
        <f>IFERROR(IF($C22&lt;11,($D22*Assumptions!F$6)+($E22*Assumptions!F$7)+($F22*Assumptions!F$8)+($G22*Assumptions!F$9)+($H22*Assumptions!F$10)+($I22*Assumptions!F$11)+($J22*Assumptions!F$12)+($K22*Assumptions!F$13)+($L22*Assumptions!F$14)+($M22*Assumptions!F$15)+($N22*Assumptions!F$16)+($O22*Assumptions!F$17)+($P22*Assumptions!F$18)+($Q22*Assumptions!F$19)+($R22*Assumptions!F$20)+($S22*Assumptions!F$21)+($T22*Assumptions!F$22)+($U22*Assumptions!F$23)+($V22*Assumptions!F$24),IF($C22&lt;13,Assumptions!F$28,Assumptions!F$50)),Z$1)</f>
        <v>6.7003168078483208E-2</v>
      </c>
      <c r="AA22" s="62">
        <f>IFERROR(($D22*Assumptions!J$6)+($E22*Assumptions!J$7)+($F22*Assumptions!J$8)+($G22*Assumptions!J$9)+($H22*Assumptions!J$10)+($I22*Assumptions!J$11)+($J22*Assumptions!J$12)+($K22*Assumptions!J$13)+($L22*Assumptions!J$14)+($M22*Assumptions!J$15)+($N22*Assumptions!J$16)+($O22*Assumptions!J$17)+($P22*Assumptions!J$18)+($Q22*Assumptions!J$19)+($R22*Assumptions!J$20)+($S22*Assumptions!J$21)+($T22*Assumptions!J$22)+($U22*Assumptions!J$23)+($V22*Assumptions!J$24),0)</f>
        <v>1.4976712526350605E-2</v>
      </c>
      <c r="AB22" s="2">
        <f>SUMIFS(PERSALDATA!$G$2:$G$20871,PERSALDATA!$A$2:$A$20871,WORKING!A22,PERSALDATA!$D$2:$D$20871,WORKING!B22,PERSALDATA!$E$2:$E$20871,WORKING!C22,PERSALDATA!$F$2:$F$20871,"S&amp;W: BASIC SALARY (RES)")</f>
        <v>6</v>
      </c>
      <c r="AC22" s="2">
        <f>SUMIFS(PERSALDATA!$H$2:$H$20871,PERSALDATA!$A$2:$A$20871,WORKING!A22,PERSALDATA!$D$2:$D$20871,WORKING!B22,PERSALDATA!$E$2:$E$20871,WORKING!C22)</f>
        <v>74077236.799999997</v>
      </c>
    </row>
    <row r="23" spans="1:29" x14ac:dyDescent="0.25">
      <c r="A23" s="2">
        <f>Results!$D$3</f>
        <v>18</v>
      </c>
      <c r="B23" s="2">
        <v>2</v>
      </c>
      <c r="C23" s="2">
        <v>4</v>
      </c>
      <c r="D23" s="62">
        <f>IFERROR(SUMIFS(PERSALDATA!$H$2:$H$20871,PERSALDATA!$A$2:$A$20871,WORKING!$A23,PERSALDATA!$D$2:$D$20871,WORKING!$B23,PERSALDATA!$E$2:$E$20871,WORKING!$C23,PERSALDATA!$F$2:$F$20871,WORKING!D$2)/SUMIFS(PERSALDATA!$H$2:$H$20871,PERSALDATA!$A$2:$A$20871,WORKING!$A23,PERSALDATA!$D$2:$D$20871,WORKING!$B23,PERSALDATA!$E$2:$E$20871,WORKING!$C23),"")</f>
        <v>0.66696823612413147</v>
      </c>
      <c r="E23" s="62">
        <f>IFERROR(SUMIFS(PERSALDATA!$H$2:$H$20871,PERSALDATA!$A$2:$A$20871,WORKING!$A23,PERSALDATA!$D$2:$D$20871,WORKING!$B23,PERSALDATA!$E$2:$E$20871,WORKING!$C23,PERSALDATA!$F$2:$F$20871,WORKING!E$2)/SUMIFS(PERSALDATA!$H$2:$H$20871,PERSALDATA!$A$2:$A$20871,WORKING!$A23,PERSALDATA!$D$2:$D$20871,WORKING!$B23,PERSALDATA!$E$2:$E$20871,WORKING!$C23),"")</f>
        <v>5.0628536258048265E-2</v>
      </c>
      <c r="F23" s="62">
        <f>IFERROR(SUMIFS(PERSALDATA!$H$2:$H$20871,PERSALDATA!$A$2:$A$20871,WORKING!$A23,PERSALDATA!$D$2:$D$20871,WORKING!$B23,PERSALDATA!$E$2:$E$20871,WORKING!$C23,PERSALDATA!$F$2:$F$20871,WORKING!F$2)/SUMIFS(PERSALDATA!$H$2:$H$20871,PERSALDATA!$A$2:$A$20871,WORKING!$A23,PERSALDATA!$D$2:$D$20871,WORKING!$B23,PERSALDATA!$E$2:$E$20871,WORKING!$C23),"")</f>
        <v>3.263896340430468E-2</v>
      </c>
      <c r="G23" s="69">
        <f>IFERROR(SUMIFS(PERSALDATA!$H$2:$H$20871,PERSALDATA!$A$2:$A$20871,WORKING!$A23,PERSALDATA!$D$2:$D$20871,WORKING!$B23,PERSALDATA!$E$2:$E$20871,WORKING!$C23,PERSALDATA!$F$2:$F$20871,WORKING!G$2)/SUMIFS(PERSALDATA!$H$2:$H$20871,PERSALDATA!$A$2:$A$20871,WORKING!$A23,PERSALDATA!$D$2:$D$20871,WORKING!$B23,PERSALDATA!$E$2:$E$20871,WORKING!$C23),"")</f>
        <v>7.0771091350952508E-3</v>
      </c>
      <c r="H23" s="62">
        <f>IFERROR(SUMIFS(PERSALDATA!$H$2:$H$20871,PERSALDATA!$A$2:$A$20871,WORKING!$A23,PERSALDATA!$D$2:$D$20871,WORKING!$B23,PERSALDATA!$E$2:$E$20871,WORKING!$C23,PERSALDATA!$F$2:$F$20871,WORKING!H$2)/SUMIFS(PERSALDATA!$H$2:$H$20871,PERSALDATA!$A$2:$A$20871,WORKING!$A23,PERSALDATA!$D$2:$D$20871,WORKING!$B23,PERSALDATA!$E$2:$E$20871,WORKING!$C23),"")</f>
        <v>6.0513386360967002E-2</v>
      </c>
      <c r="I23" s="62">
        <f>IFERROR(SUMIFS(PERSALDATA!$H$2:$H$20871,PERSALDATA!$A$2:$A$20871,WORKING!$A23,PERSALDATA!$D$2:$D$20871,WORKING!$B23,PERSALDATA!$E$2:$E$20871,WORKING!$C23,PERSALDATA!$F$2:$F$20871,WORKING!I$2)/SUMIFS(PERSALDATA!$H$2:$H$20871,PERSALDATA!$A$2:$A$20871,WORKING!$A23,PERSALDATA!$D$2:$D$20871,WORKING!$B23,PERSALDATA!$E$2:$E$20871,WORKING!$C23),"")</f>
        <v>0.10677709597279079</v>
      </c>
      <c r="J23" s="62">
        <f>IFERROR(SUMIFS(PERSALDATA!$H$2:$H$20871,PERSALDATA!$A$2:$A$20871,WORKING!$A23,PERSALDATA!$D$2:$D$20871,WORKING!$B23,PERSALDATA!$E$2:$E$20871,WORKING!$C23,PERSALDATA!$F$2:$F$20871,WORKING!J$2)/SUMIFS(PERSALDATA!$H$2:$H$20871,PERSALDATA!$A$2:$A$20871,WORKING!$A23,PERSALDATA!$D$2:$D$20871,WORKING!$B23,PERSALDATA!$E$2:$E$20871,WORKING!$C23),"")</f>
        <v>9.806215647887067E-6</v>
      </c>
      <c r="K23" s="62">
        <f>IFERROR(SUMIFS(PERSALDATA!$H$2:$H$20871,PERSALDATA!$A$2:$A$20871,WORKING!$A23,PERSALDATA!$D$2:$D$20871,WORKING!$B23,PERSALDATA!$E$2:$E$20871,WORKING!$C23,PERSALDATA!$F$2:$F$20871,WORKING!K$2)/SUMIFS(PERSALDATA!$H$2:$H$20871,PERSALDATA!$A$2:$A$20871,WORKING!$A23,PERSALDATA!$D$2:$D$20871,WORKING!$B23,PERSALDATA!$E$2:$E$20871,WORKING!$C23),"")</f>
        <v>3.7285715291835131E-4</v>
      </c>
      <c r="L23" s="62">
        <f>IFERROR(SUMIFS(PERSALDATA!$H$2:$H$20871,PERSALDATA!$A$2:$A$20871,WORKING!$A23,PERSALDATA!$D$2:$D$20871,WORKING!$B23,PERSALDATA!$E$2:$E$20871,WORKING!$C23,PERSALDATA!$F$2:$F$20871,WORKING!L$2)/SUMIFS(PERSALDATA!$H$2:$H$20871,PERSALDATA!$A$2:$A$20871,WORKING!$A23,PERSALDATA!$D$2:$D$20871,WORKING!$B23,PERSALDATA!$E$2:$E$20871,WORKING!$C23),"")</f>
        <v>0</v>
      </c>
      <c r="M23" s="62">
        <f>IFERROR(SUMIFS(PERSALDATA!$H$2:$H$20871,PERSALDATA!$A$2:$A$20871,WORKING!$A23,PERSALDATA!$D$2:$D$20871,WORKING!$B23,PERSALDATA!$E$2:$E$20871,WORKING!$C23,PERSALDATA!$F$2:$F$20871,WORKING!M$2)/SUMIFS(PERSALDATA!$H$2:$H$20871,PERSALDATA!$A$2:$A$20871,WORKING!$A23,PERSALDATA!$D$2:$D$20871,WORKING!$B23,PERSALDATA!$E$2:$E$20871,WORKING!$C23),"")</f>
        <v>1.7194383664860435E-4</v>
      </c>
      <c r="N23" s="62">
        <f>IFERROR(SUMIFS(PERSALDATA!$H$2:$H$20871,PERSALDATA!$A$2:$A$20871,WORKING!$A23,PERSALDATA!$D$2:$D$20871,WORKING!$B23,PERSALDATA!$E$2:$E$20871,WORKING!$C23,PERSALDATA!$F$2:$F$20871,WORKING!N$2)/SUMIFS(PERSALDATA!$H$2:$H$20871,PERSALDATA!$A$2:$A$20871,WORKING!$A23,PERSALDATA!$D$2:$D$20871,WORKING!$B23,PERSALDATA!$E$2:$E$20871,WORKING!$C23),"")</f>
        <v>7.4792557008504332E-2</v>
      </c>
      <c r="O23" s="62">
        <f>IFERROR(SUMIFS(PERSALDATA!$H$2:$H$20871,PERSALDATA!$A$2:$A$20871,WORKING!$A23,PERSALDATA!$D$2:$D$20871,WORKING!$B23,PERSALDATA!$E$2:$E$20871,WORKING!$C23,PERSALDATA!$F$2:$F$20871,WORKING!O$2)/SUMIFS(PERSALDATA!$H$2:$H$20871,PERSALDATA!$A$2:$A$20871,WORKING!$A23,PERSALDATA!$D$2:$D$20871,WORKING!$B23,PERSALDATA!$E$2:$E$20871,WORKING!$C23),"")</f>
        <v>6.0812184996583536E-6</v>
      </c>
      <c r="P23" s="62">
        <f>IFERROR(SUMIFS(PERSALDATA!$H$2:$H$20871,PERSALDATA!$A$2:$A$20871,WORKING!$A23,PERSALDATA!$D$2:$D$20871,WORKING!$B23,PERSALDATA!$E$2:$E$20871,WORKING!$C23,PERSALDATA!$F$2:$F$20871,WORKING!P$2)/SUMIFS(PERSALDATA!$H$2:$H$20871,PERSALDATA!$A$2:$A$20871,WORKING!$A23,PERSALDATA!$D$2:$D$20871,WORKING!$B23,PERSALDATA!$E$2:$E$20871,WORKING!$C23),"")</f>
        <v>0</v>
      </c>
      <c r="Q23" s="62">
        <f>IFERROR(SUMIFS(PERSALDATA!$H$2:$H$20871,PERSALDATA!$A$2:$A$20871,WORKING!$A23,PERSALDATA!$D$2:$D$20871,WORKING!$B23,PERSALDATA!$E$2:$E$20871,WORKING!$C23,PERSALDATA!$F$2:$F$20871,WORKING!Q$2)/SUMIFS(PERSALDATA!$H$2:$H$20871,PERSALDATA!$A$2:$A$20871,WORKING!$A23,PERSALDATA!$D$2:$D$20871,WORKING!$B23,PERSALDATA!$E$2:$E$20871,WORKING!$C23),"")</f>
        <v>0</v>
      </c>
      <c r="R23" s="62">
        <f>IFERROR(SUMIFS(PERSALDATA!$H$2:$H$20871,PERSALDATA!$A$2:$A$20871,WORKING!$A23,PERSALDATA!$D$2:$D$20871,WORKING!$B23,PERSALDATA!$E$2:$E$20871,WORKING!$C23,PERSALDATA!$F$2:$F$20871,WORKING!R$2)/SUMIFS(PERSALDATA!$H$2:$H$20871,PERSALDATA!$A$2:$A$20871,WORKING!$A23,PERSALDATA!$D$2:$D$20871,WORKING!$B23,PERSALDATA!$E$2:$E$20871,WORKING!$C23),"")</f>
        <v>4.3427312443543832E-5</v>
      </c>
      <c r="S23" s="62">
        <f>IFERROR(SUMIFS(PERSALDATA!$H$2:$H$20871,PERSALDATA!$A$2:$A$20871,WORKING!$A23,PERSALDATA!$D$2:$D$20871,WORKING!$B23,PERSALDATA!$E$2:$E$20871,WORKING!$C23,PERSALDATA!$F$2:$F$20871,WORKING!S$2)/SUMIFS(PERSALDATA!$H$2:$H$20871,PERSALDATA!$A$2:$A$20871,WORKING!$A23,PERSALDATA!$D$2:$D$20871,WORKING!$B23,PERSALDATA!$E$2:$E$20871,WORKING!$C23),"")</f>
        <v>0</v>
      </c>
      <c r="T23" s="62">
        <f>IFERROR(SUMIFS(PERSALDATA!$H$2:$H$20871,PERSALDATA!$A$2:$A$20871,WORKING!$A23,PERSALDATA!$D$2:$D$20871,WORKING!$B23,PERSALDATA!$E$2:$E$20871,WORKING!$C23,PERSALDATA!$F$2:$F$20871,WORKING!T$2)/SUMIFS(PERSALDATA!$H$2:$H$20871,PERSALDATA!$A$2:$A$20871,WORKING!$A23,PERSALDATA!$D$2:$D$20871,WORKING!$B23,PERSALDATA!$E$2:$E$20871,WORKING!$C23),"")</f>
        <v>0</v>
      </c>
      <c r="U23" s="62">
        <f>IFERROR(SUMIFS(PERSALDATA!$H$2:$H$20871,PERSALDATA!$A$2:$A$20871,WORKING!$A23,PERSALDATA!$D$2:$D$20871,WORKING!$B23,PERSALDATA!$E$2:$E$20871,WORKING!$C23,PERSALDATA!$F$2:$F$20871,WORKING!U$2)/SUMIFS(PERSALDATA!$H$2:$H$20871,PERSALDATA!$A$2:$A$20871,WORKING!$A23,PERSALDATA!$D$2:$D$20871,WORKING!$B23,PERSALDATA!$E$2:$E$20871,WORKING!$C23),"")</f>
        <v>0</v>
      </c>
      <c r="V23" s="62">
        <f>IFERROR(SUMIFS(PERSALDATA!$H$2:$H$20871,PERSALDATA!$A$2:$A$20871,WORKING!$A23,PERSALDATA!$D$2:$D$20871,WORKING!$B23,PERSALDATA!$E$2:$E$20871,WORKING!$C23,PERSALDATA!$F$2:$F$20871,WORKING!V$2)/SUMIFS(PERSALDATA!$H$2:$H$20871,PERSALDATA!$A$2:$A$20871,WORKING!$A23,PERSALDATA!$D$2:$D$20871,WORKING!$B23,PERSALDATA!$E$2:$E$20871,WORKING!$C23),"")</f>
        <v>0</v>
      </c>
      <c r="W23" s="62">
        <f>IFERROR(IF($C23&lt;11,($D23*Assumptions!C$6)+($E23*Assumptions!C$7)+($F23*Assumptions!C$8)+($G23*Assumptions!C$9)+($H23*Assumptions!C$10)+($I23*Assumptions!C$11)+($J23*Assumptions!C$12)+($K23*Assumptions!C$13)+($L23*Assumptions!C$14)+($M23*Assumptions!C$15)+($N23*Assumptions!C$16)+($O23*Assumptions!C$17)+($P23*Assumptions!C$18)+($Q23*Assumptions!C$19)+($R23*Assumptions!C$20)+($S23*Assumptions!C$21)+($T23*Assumptions!C$22)+($U23*Assumptions!C$23)+($V23*Assumptions!C$24),IF($C23&lt;13,Assumptions!C$28,Assumptions!C$50)),W$1)</f>
        <v>7.4366626190326357E-2</v>
      </c>
      <c r="X23" s="62">
        <f>IFERROR(IF($C23&lt;11,($D23*Assumptions!D$6)+($E23*Assumptions!D$7)+($F23*Assumptions!D$8)+($G23*Assumptions!D$9)+($H23*Assumptions!D$10)+($I23*Assumptions!D$11)+($J23*Assumptions!D$12)+($K23*Assumptions!D$13)+($L23*Assumptions!D$14)+($M23*Assumptions!D$15)+($N23*Assumptions!D$16)+($O23*Assumptions!D$17)+($P23*Assumptions!D$18)+($Q23*Assumptions!D$19)+($R23*Assumptions!D$20)+($S23*Assumptions!D$21)+($T23*Assumptions!D$22)+($U23*Assumptions!D$23)+($V23*Assumptions!D$24),IF($C23&lt;13,Assumptions!D$28,Assumptions!D$50)),X$1)</f>
        <v>7.0581311161371452E-2</v>
      </c>
      <c r="Y23" s="62">
        <f>IFERROR(IF($C23&lt;11,($D23*Assumptions!E$6)+($E23*Assumptions!E$7)+($F23*Assumptions!E$8)+($G23*Assumptions!E$9)+($H23*Assumptions!E$10)+($I23*Assumptions!E$11)+($J23*Assumptions!E$12)+($K23*Assumptions!E$13)+($L23*Assumptions!E$14)+($M23*Assumptions!E$15)+($N23*Assumptions!E$16)+($O23*Assumptions!E$17)+($P23*Assumptions!E$18)+($Q23*Assumptions!E$19)+($R23*Assumptions!E$20)+($S23*Assumptions!E$21)+($T23*Assumptions!E$22)+($U23*Assumptions!E$23)+($V23*Assumptions!E$24),IF($C23&lt;13,Assumptions!E$28,Assumptions!E$50)),Y$1)</f>
        <v>6.9581311161371451E-2</v>
      </c>
      <c r="Z23" s="62">
        <f>IFERROR(IF($C23&lt;11,($D23*Assumptions!F$6)+($E23*Assumptions!F$7)+($F23*Assumptions!F$8)+($G23*Assumptions!F$9)+($H23*Assumptions!F$10)+($I23*Assumptions!F$11)+($J23*Assumptions!F$12)+($K23*Assumptions!F$13)+($L23*Assumptions!F$14)+($M23*Assumptions!F$15)+($N23*Assumptions!F$16)+($O23*Assumptions!F$17)+($P23*Assumptions!F$18)+($Q23*Assumptions!F$19)+($R23*Assumptions!F$20)+($S23*Assumptions!F$21)+($T23*Assumptions!F$22)+($U23*Assumptions!F$23)+($V23*Assumptions!F$24),IF($C23&lt;13,Assumptions!F$28,Assumptions!F$50)),Z$1)</f>
        <v>6.7581311161371463E-2</v>
      </c>
      <c r="AA23" s="62">
        <f>IFERROR(($D23*Assumptions!J$6)+($E23*Assumptions!J$7)+($F23*Assumptions!J$8)+($G23*Assumptions!J$9)+($H23*Assumptions!J$10)+($I23*Assumptions!J$11)+($J23*Assumptions!J$12)+($K23*Assumptions!J$13)+($L23*Assumptions!J$14)+($M23*Assumptions!J$15)+($N23*Assumptions!J$16)+($O23*Assumptions!J$17)+($P23*Assumptions!J$18)+($Q23*Assumptions!J$19)+($R23*Assumptions!J$20)+($S23*Assumptions!J$21)+($T23*Assumptions!J$22)+($U23*Assumptions!J$23)+($V23*Assumptions!J$24),0)</f>
        <v>1.3597121896227147E-2</v>
      </c>
      <c r="AB23" s="2">
        <f>SUMIFS(PERSALDATA!$G$2:$G$20871,PERSALDATA!$A$2:$A$20871,WORKING!A23,PERSALDATA!$D$2:$D$20871,WORKING!B23,PERSALDATA!$E$2:$E$20871,WORKING!C23,PERSALDATA!$F$2:$F$20871,"S&amp;W: BASIC SALARY (RES)")</f>
        <v>4596</v>
      </c>
      <c r="AC23" s="2">
        <f>SUMIFS(PERSALDATA!$H$2:$H$20871,PERSALDATA!$A$2:$A$20871,WORKING!A23,PERSALDATA!$D$2:$D$20871,WORKING!B23,PERSALDATA!$E$2:$E$20871,WORKING!C23)</f>
        <v>794403292.74000013</v>
      </c>
    </row>
    <row r="24" spans="1:29" x14ac:dyDescent="0.25">
      <c r="A24" s="2">
        <f>Results!$D$3</f>
        <v>18</v>
      </c>
      <c r="B24" s="2">
        <v>2</v>
      </c>
      <c r="C24" s="2">
        <v>5</v>
      </c>
      <c r="D24" s="62">
        <f>IFERROR(SUMIFS(PERSALDATA!$H$2:$H$20871,PERSALDATA!$A$2:$A$20871,WORKING!$A24,PERSALDATA!$D$2:$D$20871,WORKING!$B24,PERSALDATA!$E$2:$E$20871,WORKING!$C24,PERSALDATA!$F$2:$F$20871,WORKING!D$2)/SUMIFS(PERSALDATA!$H$2:$H$20871,PERSALDATA!$A$2:$A$20871,WORKING!$A24,PERSALDATA!$D$2:$D$20871,WORKING!$B24,PERSALDATA!$E$2:$E$20871,WORKING!$C24),"")</f>
        <v>0.70024130131832818</v>
      </c>
      <c r="E24" s="62">
        <f>IFERROR(SUMIFS(PERSALDATA!$H$2:$H$20871,PERSALDATA!$A$2:$A$20871,WORKING!$A24,PERSALDATA!$D$2:$D$20871,WORKING!$B24,PERSALDATA!$E$2:$E$20871,WORKING!$C24,PERSALDATA!$F$2:$F$20871,WORKING!E$2)/SUMIFS(PERSALDATA!$H$2:$H$20871,PERSALDATA!$A$2:$A$20871,WORKING!$A24,PERSALDATA!$D$2:$D$20871,WORKING!$B24,PERSALDATA!$E$2:$E$20871,WORKING!$C24),"")</f>
        <v>5.1601217733667513E-2</v>
      </c>
      <c r="F24" s="62">
        <f>IFERROR(SUMIFS(PERSALDATA!$H$2:$H$20871,PERSALDATA!$A$2:$A$20871,WORKING!$A24,PERSALDATA!$D$2:$D$20871,WORKING!$B24,PERSALDATA!$E$2:$E$20871,WORKING!$C24,PERSALDATA!$F$2:$F$20871,WORKING!F$2)/SUMIFS(PERSALDATA!$H$2:$H$20871,PERSALDATA!$A$2:$A$20871,WORKING!$A24,PERSALDATA!$D$2:$D$20871,WORKING!$B24,PERSALDATA!$E$2:$E$20871,WORKING!$C24),"")</f>
        <v>2.3817216545685416E-2</v>
      </c>
      <c r="G24" s="69">
        <f>IFERROR(SUMIFS(PERSALDATA!$H$2:$H$20871,PERSALDATA!$A$2:$A$20871,WORKING!$A24,PERSALDATA!$D$2:$D$20871,WORKING!$B24,PERSALDATA!$E$2:$E$20871,WORKING!$C24,PERSALDATA!$F$2:$F$20871,WORKING!G$2)/SUMIFS(PERSALDATA!$H$2:$H$20871,PERSALDATA!$A$2:$A$20871,WORKING!$A24,PERSALDATA!$D$2:$D$20871,WORKING!$B24,PERSALDATA!$E$2:$E$20871,WORKING!$C24),"")</f>
        <v>4.2438842741321743E-3</v>
      </c>
      <c r="H24" s="62">
        <f>IFERROR(SUMIFS(PERSALDATA!$H$2:$H$20871,PERSALDATA!$A$2:$A$20871,WORKING!$A24,PERSALDATA!$D$2:$D$20871,WORKING!$B24,PERSALDATA!$E$2:$E$20871,WORKING!$C24,PERSALDATA!$F$2:$F$20871,WORKING!H$2)/SUMIFS(PERSALDATA!$H$2:$H$20871,PERSALDATA!$A$2:$A$20871,WORKING!$A24,PERSALDATA!$D$2:$D$20871,WORKING!$B24,PERSALDATA!$E$2:$E$20871,WORKING!$C24),"")</f>
        <v>5.075941526184137E-2</v>
      </c>
      <c r="I24" s="62">
        <f>IFERROR(SUMIFS(PERSALDATA!$H$2:$H$20871,PERSALDATA!$A$2:$A$20871,WORKING!$A24,PERSALDATA!$D$2:$D$20871,WORKING!$B24,PERSALDATA!$E$2:$E$20871,WORKING!$C24,PERSALDATA!$F$2:$F$20871,WORKING!I$2)/SUMIFS(PERSALDATA!$H$2:$H$20871,PERSALDATA!$A$2:$A$20871,WORKING!$A24,PERSALDATA!$D$2:$D$20871,WORKING!$B24,PERSALDATA!$E$2:$E$20871,WORKING!$C24),"")</f>
        <v>9.5807388466831053E-2</v>
      </c>
      <c r="J24" s="62">
        <f>IFERROR(SUMIFS(PERSALDATA!$H$2:$H$20871,PERSALDATA!$A$2:$A$20871,WORKING!$A24,PERSALDATA!$D$2:$D$20871,WORKING!$B24,PERSALDATA!$E$2:$E$20871,WORKING!$C24,PERSALDATA!$F$2:$F$20871,WORKING!J$2)/SUMIFS(PERSALDATA!$H$2:$H$20871,PERSALDATA!$A$2:$A$20871,WORKING!$A24,PERSALDATA!$D$2:$D$20871,WORKING!$B24,PERSALDATA!$E$2:$E$20871,WORKING!$C24),"")</f>
        <v>0</v>
      </c>
      <c r="K24" s="62">
        <f>IFERROR(SUMIFS(PERSALDATA!$H$2:$H$20871,PERSALDATA!$A$2:$A$20871,WORKING!$A24,PERSALDATA!$D$2:$D$20871,WORKING!$B24,PERSALDATA!$E$2:$E$20871,WORKING!$C24,PERSALDATA!$F$2:$F$20871,WORKING!K$2)/SUMIFS(PERSALDATA!$H$2:$H$20871,PERSALDATA!$A$2:$A$20871,WORKING!$A24,PERSALDATA!$D$2:$D$20871,WORKING!$B24,PERSALDATA!$E$2:$E$20871,WORKING!$C24),"")</f>
        <v>3.20694121162138E-4</v>
      </c>
      <c r="L24" s="62">
        <f>IFERROR(SUMIFS(PERSALDATA!$H$2:$H$20871,PERSALDATA!$A$2:$A$20871,WORKING!$A24,PERSALDATA!$D$2:$D$20871,WORKING!$B24,PERSALDATA!$E$2:$E$20871,WORKING!$C24,PERSALDATA!$F$2:$F$20871,WORKING!L$2)/SUMIFS(PERSALDATA!$H$2:$H$20871,PERSALDATA!$A$2:$A$20871,WORKING!$A24,PERSALDATA!$D$2:$D$20871,WORKING!$B24,PERSALDATA!$E$2:$E$20871,WORKING!$C24),"")</f>
        <v>0</v>
      </c>
      <c r="M24" s="62">
        <f>IFERROR(SUMIFS(PERSALDATA!$H$2:$H$20871,PERSALDATA!$A$2:$A$20871,WORKING!$A24,PERSALDATA!$D$2:$D$20871,WORKING!$B24,PERSALDATA!$E$2:$E$20871,WORKING!$C24,PERSALDATA!$F$2:$F$20871,WORKING!M$2)/SUMIFS(PERSALDATA!$H$2:$H$20871,PERSALDATA!$A$2:$A$20871,WORKING!$A24,PERSALDATA!$D$2:$D$20871,WORKING!$B24,PERSALDATA!$E$2:$E$20871,WORKING!$C24),"")</f>
        <v>5.9688913578204864E-3</v>
      </c>
      <c r="N24" s="62">
        <f>IFERROR(SUMIFS(PERSALDATA!$H$2:$H$20871,PERSALDATA!$A$2:$A$20871,WORKING!$A24,PERSALDATA!$D$2:$D$20871,WORKING!$B24,PERSALDATA!$E$2:$E$20871,WORKING!$C24,PERSALDATA!$F$2:$F$20871,WORKING!N$2)/SUMIFS(PERSALDATA!$H$2:$H$20871,PERSALDATA!$A$2:$A$20871,WORKING!$A24,PERSALDATA!$D$2:$D$20871,WORKING!$B24,PERSALDATA!$E$2:$E$20871,WORKING!$C24),"")</f>
        <v>6.6920138916768207E-2</v>
      </c>
      <c r="O24" s="62">
        <f>IFERROR(SUMIFS(PERSALDATA!$H$2:$H$20871,PERSALDATA!$A$2:$A$20871,WORKING!$A24,PERSALDATA!$D$2:$D$20871,WORKING!$B24,PERSALDATA!$E$2:$E$20871,WORKING!$C24,PERSALDATA!$F$2:$F$20871,WORKING!O$2)/SUMIFS(PERSALDATA!$H$2:$H$20871,PERSALDATA!$A$2:$A$20871,WORKING!$A24,PERSALDATA!$D$2:$D$20871,WORKING!$B24,PERSALDATA!$E$2:$E$20871,WORKING!$C24),"")</f>
        <v>0</v>
      </c>
      <c r="P24" s="62">
        <f>IFERROR(SUMIFS(PERSALDATA!$H$2:$H$20871,PERSALDATA!$A$2:$A$20871,WORKING!$A24,PERSALDATA!$D$2:$D$20871,WORKING!$B24,PERSALDATA!$E$2:$E$20871,WORKING!$C24,PERSALDATA!$F$2:$F$20871,WORKING!P$2)/SUMIFS(PERSALDATA!$H$2:$H$20871,PERSALDATA!$A$2:$A$20871,WORKING!$A24,PERSALDATA!$D$2:$D$20871,WORKING!$B24,PERSALDATA!$E$2:$E$20871,WORKING!$C24),"")</f>
        <v>0</v>
      </c>
      <c r="Q24" s="62">
        <f>IFERROR(SUMIFS(PERSALDATA!$H$2:$H$20871,PERSALDATA!$A$2:$A$20871,WORKING!$A24,PERSALDATA!$D$2:$D$20871,WORKING!$B24,PERSALDATA!$E$2:$E$20871,WORKING!$C24,PERSALDATA!$F$2:$F$20871,WORKING!Q$2)/SUMIFS(PERSALDATA!$H$2:$H$20871,PERSALDATA!$A$2:$A$20871,WORKING!$A24,PERSALDATA!$D$2:$D$20871,WORKING!$B24,PERSALDATA!$E$2:$E$20871,WORKING!$C24),"")</f>
        <v>0</v>
      </c>
      <c r="R24" s="62">
        <f>IFERROR(SUMIFS(PERSALDATA!$H$2:$H$20871,PERSALDATA!$A$2:$A$20871,WORKING!$A24,PERSALDATA!$D$2:$D$20871,WORKING!$B24,PERSALDATA!$E$2:$E$20871,WORKING!$C24,PERSALDATA!$F$2:$F$20871,WORKING!R$2)/SUMIFS(PERSALDATA!$H$2:$H$20871,PERSALDATA!$A$2:$A$20871,WORKING!$A24,PERSALDATA!$D$2:$D$20871,WORKING!$B24,PERSALDATA!$E$2:$E$20871,WORKING!$C24),"")</f>
        <v>3.198520037633769E-4</v>
      </c>
      <c r="S24" s="62">
        <f>IFERROR(SUMIFS(PERSALDATA!$H$2:$H$20871,PERSALDATA!$A$2:$A$20871,WORKING!$A24,PERSALDATA!$D$2:$D$20871,WORKING!$B24,PERSALDATA!$E$2:$E$20871,WORKING!$C24,PERSALDATA!$F$2:$F$20871,WORKING!S$2)/SUMIFS(PERSALDATA!$H$2:$H$20871,PERSALDATA!$A$2:$A$20871,WORKING!$A24,PERSALDATA!$D$2:$D$20871,WORKING!$B24,PERSALDATA!$E$2:$E$20871,WORKING!$C24),"")</f>
        <v>0</v>
      </c>
      <c r="T24" s="62">
        <f>IFERROR(SUMIFS(PERSALDATA!$H$2:$H$20871,PERSALDATA!$A$2:$A$20871,WORKING!$A24,PERSALDATA!$D$2:$D$20871,WORKING!$B24,PERSALDATA!$E$2:$E$20871,WORKING!$C24,PERSALDATA!$F$2:$F$20871,WORKING!T$2)/SUMIFS(PERSALDATA!$H$2:$H$20871,PERSALDATA!$A$2:$A$20871,WORKING!$A24,PERSALDATA!$D$2:$D$20871,WORKING!$B24,PERSALDATA!$E$2:$E$20871,WORKING!$C24),"")</f>
        <v>0</v>
      </c>
      <c r="U24" s="62">
        <f>IFERROR(SUMIFS(PERSALDATA!$H$2:$H$20871,PERSALDATA!$A$2:$A$20871,WORKING!$A24,PERSALDATA!$D$2:$D$20871,WORKING!$B24,PERSALDATA!$E$2:$E$20871,WORKING!$C24,PERSALDATA!$F$2:$F$20871,WORKING!U$2)/SUMIFS(PERSALDATA!$H$2:$H$20871,PERSALDATA!$A$2:$A$20871,WORKING!$A24,PERSALDATA!$D$2:$D$20871,WORKING!$B24,PERSALDATA!$E$2:$E$20871,WORKING!$C24),"")</f>
        <v>0</v>
      </c>
      <c r="V24" s="62">
        <f>IFERROR(SUMIFS(PERSALDATA!$H$2:$H$20871,PERSALDATA!$A$2:$A$20871,WORKING!$A24,PERSALDATA!$D$2:$D$20871,WORKING!$B24,PERSALDATA!$E$2:$E$20871,WORKING!$C24,PERSALDATA!$F$2:$F$20871,WORKING!V$2)/SUMIFS(PERSALDATA!$H$2:$H$20871,PERSALDATA!$A$2:$A$20871,WORKING!$A24,PERSALDATA!$D$2:$D$20871,WORKING!$B24,PERSALDATA!$E$2:$E$20871,WORKING!$C24),"")</f>
        <v>0</v>
      </c>
      <c r="W24" s="62">
        <f>IFERROR(IF($C24&lt;11,($D24*Assumptions!C$6)+($E24*Assumptions!C$7)+($F24*Assumptions!C$8)+($G24*Assumptions!C$9)+($H24*Assumptions!C$10)+($I24*Assumptions!C$11)+($J24*Assumptions!C$12)+($K24*Assumptions!C$13)+($L24*Assumptions!C$14)+($M24*Assumptions!C$15)+($N24*Assumptions!C$16)+($O24*Assumptions!C$17)+($P24*Assumptions!C$18)+($Q24*Assumptions!C$19)+($R24*Assumptions!C$20)+($S24*Assumptions!C$21)+($T24*Assumptions!C$22)+($U24*Assumptions!C$23)+($V24*Assumptions!C$24),IF($C24&lt;13,Assumptions!C$28,Assumptions!C$50)),W$1)</f>
        <v>7.4900523356193668E-2</v>
      </c>
      <c r="X24" s="62">
        <f>IFERROR(IF($C24&lt;11,($D24*Assumptions!D$6)+($E24*Assumptions!D$7)+($F24*Assumptions!D$8)+($G24*Assumptions!D$9)+($H24*Assumptions!D$10)+($I24*Assumptions!D$11)+($J24*Assumptions!D$12)+($K24*Assumptions!D$13)+($L24*Assumptions!D$14)+($M24*Assumptions!D$15)+($N24*Assumptions!D$16)+($O24*Assumptions!D$17)+($P24*Assumptions!D$18)+($Q24*Assumptions!D$19)+($R24*Assumptions!D$20)+($S24*Assumptions!D$21)+($T24*Assumptions!D$22)+($U24*Assumptions!D$23)+($V24*Assumptions!D$24),IF($C24&lt;13,Assumptions!D$28,Assumptions!D$50)),X$1)</f>
        <v>7.0523219063470782E-2</v>
      </c>
      <c r="Y24" s="62">
        <f>IFERROR(IF($C24&lt;11,($D24*Assumptions!E$6)+($E24*Assumptions!E$7)+($F24*Assumptions!E$8)+($G24*Assumptions!E$9)+($H24*Assumptions!E$10)+($I24*Assumptions!E$11)+($J24*Assumptions!E$12)+($K24*Assumptions!E$13)+($L24*Assumptions!E$14)+($M24*Assumptions!E$15)+($N24*Assumptions!E$16)+($O24*Assumptions!E$17)+($P24*Assumptions!E$18)+($Q24*Assumptions!E$19)+($R24*Assumptions!E$20)+($S24*Assumptions!E$21)+($T24*Assumptions!E$22)+($U24*Assumptions!E$23)+($V24*Assumptions!E$24),IF($C24&lt;13,Assumptions!E$28,Assumptions!E$50)),Y$1)</f>
        <v>6.9523219063470781E-2</v>
      </c>
      <c r="Z24" s="62">
        <f>IFERROR(IF($C24&lt;11,($D24*Assumptions!F$6)+($E24*Assumptions!F$7)+($F24*Assumptions!F$8)+($G24*Assumptions!F$9)+($H24*Assumptions!F$10)+($I24*Assumptions!F$11)+($J24*Assumptions!F$12)+($K24*Assumptions!F$13)+($L24*Assumptions!F$14)+($M24*Assumptions!F$15)+($N24*Assumptions!F$16)+($O24*Assumptions!F$17)+($P24*Assumptions!F$18)+($Q24*Assumptions!F$19)+($R24*Assumptions!F$20)+($S24*Assumptions!F$21)+($T24*Assumptions!F$22)+($U24*Assumptions!F$23)+($V24*Assumptions!F$24),IF($C24&lt;13,Assumptions!F$28,Assumptions!F$50)),Z$1)</f>
        <v>6.7523219063470766E-2</v>
      </c>
      <c r="AA24" s="62">
        <f>IFERROR(($D24*Assumptions!J$6)+($E24*Assumptions!J$7)+($F24*Assumptions!J$8)+($G24*Assumptions!J$9)+($H24*Assumptions!J$10)+($I24*Assumptions!J$11)+($J24*Assumptions!J$12)+($K24*Assumptions!J$13)+($L24*Assumptions!J$14)+($M24*Assumptions!J$15)+($N24*Assumptions!J$16)+($O24*Assumptions!J$17)+($P24*Assumptions!J$18)+($Q24*Assumptions!J$19)+($R24*Assumptions!J$20)+($S24*Assumptions!J$21)+($T24*Assumptions!J$22)+($U24*Assumptions!J$23)+($V24*Assumptions!J$24),0)</f>
        <v>1.3876540111069664E-2</v>
      </c>
      <c r="AB24" s="2">
        <f>SUMIFS(PERSALDATA!$G$2:$G$20871,PERSALDATA!$A$2:$A$20871,WORKING!A24,PERSALDATA!$D$2:$D$20871,WORKING!B24,PERSALDATA!$E$2:$E$20871,WORKING!C24,PERSALDATA!$F$2:$F$20871,"S&amp;W: BASIC SALARY (RES)")</f>
        <v>154</v>
      </c>
      <c r="AC24" s="2">
        <f>SUMIFS(PERSALDATA!$H$2:$H$20871,PERSALDATA!$A$2:$A$20871,WORKING!A24,PERSALDATA!$D$2:$D$20871,WORKING!B24,PERSALDATA!$E$2:$E$20871,WORKING!C24)</f>
        <v>28832084.5</v>
      </c>
    </row>
    <row r="25" spans="1:29" x14ac:dyDescent="0.25">
      <c r="A25" s="2">
        <f>Results!$D$3</f>
        <v>18</v>
      </c>
      <c r="B25" s="2">
        <v>2</v>
      </c>
      <c r="C25" s="2">
        <v>6</v>
      </c>
      <c r="D25" s="62">
        <f>IFERROR(SUMIFS(PERSALDATA!$H$2:$H$20871,PERSALDATA!$A$2:$A$20871,WORKING!$A25,PERSALDATA!$D$2:$D$20871,WORKING!$B25,PERSALDATA!$E$2:$E$20871,WORKING!$C25,PERSALDATA!$F$2:$F$20871,WORKING!D$2)/SUMIFS(PERSALDATA!$H$2:$H$20871,PERSALDATA!$A$2:$A$20871,WORKING!$A25,PERSALDATA!$D$2:$D$20871,WORKING!$B25,PERSALDATA!$E$2:$E$20871,WORKING!$C25),"")</f>
        <v>0.66605509413041886</v>
      </c>
      <c r="E25" s="62">
        <f>IFERROR(SUMIFS(PERSALDATA!$H$2:$H$20871,PERSALDATA!$A$2:$A$20871,WORKING!$A25,PERSALDATA!$D$2:$D$20871,WORKING!$B25,PERSALDATA!$E$2:$E$20871,WORKING!$C25,PERSALDATA!$F$2:$F$20871,WORKING!E$2)/SUMIFS(PERSALDATA!$H$2:$H$20871,PERSALDATA!$A$2:$A$20871,WORKING!$A25,PERSALDATA!$D$2:$D$20871,WORKING!$B25,PERSALDATA!$E$2:$E$20871,WORKING!$C25),"")</f>
        <v>5.5797338203591493E-2</v>
      </c>
      <c r="F25" s="62">
        <f>IFERROR(SUMIFS(PERSALDATA!$H$2:$H$20871,PERSALDATA!$A$2:$A$20871,WORKING!$A25,PERSALDATA!$D$2:$D$20871,WORKING!$B25,PERSALDATA!$E$2:$E$20871,WORKING!$C25,PERSALDATA!$F$2:$F$20871,WORKING!F$2)/SUMIFS(PERSALDATA!$H$2:$H$20871,PERSALDATA!$A$2:$A$20871,WORKING!$A25,PERSALDATA!$D$2:$D$20871,WORKING!$B25,PERSALDATA!$E$2:$E$20871,WORKING!$C25),"")</f>
        <v>2.8526359555918809E-2</v>
      </c>
      <c r="G25" s="69">
        <f>IFERROR(SUMIFS(PERSALDATA!$H$2:$H$20871,PERSALDATA!$A$2:$A$20871,WORKING!$A25,PERSALDATA!$D$2:$D$20871,WORKING!$B25,PERSALDATA!$E$2:$E$20871,WORKING!$C25,PERSALDATA!$F$2:$F$20871,WORKING!G$2)/SUMIFS(PERSALDATA!$H$2:$H$20871,PERSALDATA!$A$2:$A$20871,WORKING!$A25,PERSALDATA!$D$2:$D$20871,WORKING!$B25,PERSALDATA!$E$2:$E$20871,WORKING!$C25),"")</f>
        <v>9.1846462070422404E-3</v>
      </c>
      <c r="H25" s="62">
        <f>IFERROR(SUMIFS(PERSALDATA!$H$2:$H$20871,PERSALDATA!$A$2:$A$20871,WORKING!$A25,PERSALDATA!$D$2:$D$20871,WORKING!$B25,PERSALDATA!$E$2:$E$20871,WORKING!$C25,PERSALDATA!$F$2:$F$20871,WORKING!H$2)/SUMIFS(PERSALDATA!$H$2:$H$20871,PERSALDATA!$A$2:$A$20871,WORKING!$A25,PERSALDATA!$D$2:$D$20871,WORKING!$B25,PERSALDATA!$E$2:$E$20871,WORKING!$C25),"")</f>
        <v>6.4934654494667218E-2</v>
      </c>
      <c r="I25" s="62">
        <f>IFERROR(SUMIFS(PERSALDATA!$H$2:$H$20871,PERSALDATA!$A$2:$A$20871,WORKING!$A25,PERSALDATA!$D$2:$D$20871,WORKING!$B25,PERSALDATA!$E$2:$E$20871,WORKING!$C25,PERSALDATA!$F$2:$F$20871,WORKING!I$2)/SUMIFS(PERSALDATA!$H$2:$H$20871,PERSALDATA!$A$2:$A$20871,WORKING!$A25,PERSALDATA!$D$2:$D$20871,WORKING!$B25,PERSALDATA!$E$2:$E$20871,WORKING!$C25),"")</f>
        <v>0.10694549295623894</v>
      </c>
      <c r="J25" s="62">
        <f>IFERROR(SUMIFS(PERSALDATA!$H$2:$H$20871,PERSALDATA!$A$2:$A$20871,WORKING!$A25,PERSALDATA!$D$2:$D$20871,WORKING!$B25,PERSALDATA!$E$2:$E$20871,WORKING!$C25,PERSALDATA!$F$2:$F$20871,WORKING!J$2)/SUMIFS(PERSALDATA!$H$2:$H$20871,PERSALDATA!$A$2:$A$20871,WORKING!$A25,PERSALDATA!$D$2:$D$20871,WORKING!$B25,PERSALDATA!$E$2:$E$20871,WORKING!$C25),"")</f>
        <v>1.3546123886660008E-5</v>
      </c>
      <c r="K25" s="62">
        <f>IFERROR(SUMIFS(PERSALDATA!$H$2:$H$20871,PERSALDATA!$A$2:$A$20871,WORKING!$A25,PERSALDATA!$D$2:$D$20871,WORKING!$B25,PERSALDATA!$E$2:$E$20871,WORKING!$C25,PERSALDATA!$F$2:$F$20871,WORKING!K$2)/SUMIFS(PERSALDATA!$H$2:$H$20871,PERSALDATA!$A$2:$A$20871,WORKING!$A25,PERSALDATA!$D$2:$D$20871,WORKING!$B25,PERSALDATA!$E$2:$E$20871,WORKING!$C25),"")</f>
        <v>2.7513706946144501E-4</v>
      </c>
      <c r="L25" s="62">
        <f>IFERROR(SUMIFS(PERSALDATA!$H$2:$H$20871,PERSALDATA!$A$2:$A$20871,WORKING!$A25,PERSALDATA!$D$2:$D$20871,WORKING!$B25,PERSALDATA!$E$2:$E$20871,WORKING!$C25,PERSALDATA!$F$2:$F$20871,WORKING!L$2)/SUMIFS(PERSALDATA!$H$2:$H$20871,PERSALDATA!$A$2:$A$20871,WORKING!$A25,PERSALDATA!$D$2:$D$20871,WORKING!$B25,PERSALDATA!$E$2:$E$20871,WORKING!$C25),"")</f>
        <v>0</v>
      </c>
      <c r="M25" s="62">
        <f>IFERROR(SUMIFS(PERSALDATA!$H$2:$H$20871,PERSALDATA!$A$2:$A$20871,WORKING!$A25,PERSALDATA!$D$2:$D$20871,WORKING!$B25,PERSALDATA!$E$2:$E$20871,WORKING!$C25,PERSALDATA!$F$2:$F$20871,WORKING!M$2)/SUMIFS(PERSALDATA!$H$2:$H$20871,PERSALDATA!$A$2:$A$20871,WORKING!$A25,PERSALDATA!$D$2:$D$20871,WORKING!$B25,PERSALDATA!$E$2:$E$20871,WORKING!$C25),"")</f>
        <v>5.6554365483999342E-5</v>
      </c>
      <c r="N25" s="62">
        <f>IFERROR(SUMIFS(PERSALDATA!$H$2:$H$20871,PERSALDATA!$A$2:$A$20871,WORKING!$A25,PERSALDATA!$D$2:$D$20871,WORKING!$B25,PERSALDATA!$E$2:$E$20871,WORKING!$C25,PERSALDATA!$F$2:$F$20871,WORKING!N$2)/SUMIFS(PERSALDATA!$H$2:$H$20871,PERSALDATA!$A$2:$A$20871,WORKING!$A25,PERSALDATA!$D$2:$D$20871,WORKING!$B25,PERSALDATA!$E$2:$E$20871,WORKING!$C25),"")</f>
        <v>6.8020041574983425E-2</v>
      </c>
      <c r="O25" s="62">
        <f>IFERROR(SUMIFS(PERSALDATA!$H$2:$H$20871,PERSALDATA!$A$2:$A$20871,WORKING!$A25,PERSALDATA!$D$2:$D$20871,WORKING!$B25,PERSALDATA!$E$2:$E$20871,WORKING!$C25,PERSALDATA!$F$2:$F$20871,WORKING!O$2)/SUMIFS(PERSALDATA!$H$2:$H$20871,PERSALDATA!$A$2:$A$20871,WORKING!$A25,PERSALDATA!$D$2:$D$20871,WORKING!$B25,PERSALDATA!$E$2:$E$20871,WORKING!$C25),"")</f>
        <v>1.9207566640275958E-5</v>
      </c>
      <c r="P25" s="62">
        <f>IFERROR(SUMIFS(PERSALDATA!$H$2:$H$20871,PERSALDATA!$A$2:$A$20871,WORKING!$A25,PERSALDATA!$D$2:$D$20871,WORKING!$B25,PERSALDATA!$E$2:$E$20871,WORKING!$C25,PERSALDATA!$F$2:$F$20871,WORKING!P$2)/SUMIFS(PERSALDATA!$H$2:$H$20871,PERSALDATA!$A$2:$A$20871,WORKING!$A25,PERSALDATA!$D$2:$D$20871,WORKING!$B25,PERSALDATA!$E$2:$E$20871,WORKING!$C25),"")</f>
        <v>7.8967079773874048E-5</v>
      </c>
      <c r="Q25" s="62">
        <f>IFERROR(SUMIFS(PERSALDATA!$H$2:$H$20871,PERSALDATA!$A$2:$A$20871,WORKING!$A25,PERSALDATA!$D$2:$D$20871,WORKING!$B25,PERSALDATA!$E$2:$E$20871,WORKING!$C25,PERSALDATA!$F$2:$F$20871,WORKING!Q$2)/SUMIFS(PERSALDATA!$H$2:$H$20871,PERSALDATA!$A$2:$A$20871,WORKING!$A25,PERSALDATA!$D$2:$D$20871,WORKING!$B25,PERSALDATA!$E$2:$E$20871,WORKING!$C25),"")</f>
        <v>0</v>
      </c>
      <c r="R25" s="62">
        <f>IFERROR(SUMIFS(PERSALDATA!$H$2:$H$20871,PERSALDATA!$A$2:$A$20871,WORKING!$A25,PERSALDATA!$D$2:$D$20871,WORKING!$B25,PERSALDATA!$E$2:$E$20871,WORKING!$C25,PERSALDATA!$F$2:$F$20871,WORKING!R$2)/SUMIFS(PERSALDATA!$H$2:$H$20871,PERSALDATA!$A$2:$A$20871,WORKING!$A25,PERSALDATA!$D$2:$D$20871,WORKING!$B25,PERSALDATA!$E$2:$E$20871,WORKING!$C25),"")</f>
        <v>9.2960671892502184E-5</v>
      </c>
      <c r="S25" s="62">
        <f>IFERROR(SUMIFS(PERSALDATA!$H$2:$H$20871,PERSALDATA!$A$2:$A$20871,WORKING!$A25,PERSALDATA!$D$2:$D$20871,WORKING!$B25,PERSALDATA!$E$2:$E$20871,WORKING!$C25,PERSALDATA!$F$2:$F$20871,WORKING!S$2)/SUMIFS(PERSALDATA!$H$2:$H$20871,PERSALDATA!$A$2:$A$20871,WORKING!$A25,PERSALDATA!$D$2:$D$20871,WORKING!$B25,PERSALDATA!$E$2:$E$20871,WORKING!$C25),"")</f>
        <v>0</v>
      </c>
      <c r="T25" s="62">
        <f>IFERROR(SUMIFS(PERSALDATA!$H$2:$H$20871,PERSALDATA!$A$2:$A$20871,WORKING!$A25,PERSALDATA!$D$2:$D$20871,WORKING!$B25,PERSALDATA!$E$2:$E$20871,WORKING!$C25,PERSALDATA!$F$2:$F$20871,WORKING!T$2)/SUMIFS(PERSALDATA!$H$2:$H$20871,PERSALDATA!$A$2:$A$20871,WORKING!$A25,PERSALDATA!$D$2:$D$20871,WORKING!$B25,PERSALDATA!$E$2:$E$20871,WORKING!$C25),"")</f>
        <v>0</v>
      </c>
      <c r="U25" s="62">
        <f>IFERROR(SUMIFS(PERSALDATA!$H$2:$H$20871,PERSALDATA!$A$2:$A$20871,WORKING!$A25,PERSALDATA!$D$2:$D$20871,WORKING!$B25,PERSALDATA!$E$2:$E$20871,WORKING!$C25,PERSALDATA!$F$2:$F$20871,WORKING!U$2)/SUMIFS(PERSALDATA!$H$2:$H$20871,PERSALDATA!$A$2:$A$20871,WORKING!$A25,PERSALDATA!$D$2:$D$20871,WORKING!$B25,PERSALDATA!$E$2:$E$20871,WORKING!$C25),"")</f>
        <v>0</v>
      </c>
      <c r="V25" s="62">
        <f>IFERROR(SUMIFS(PERSALDATA!$H$2:$H$20871,PERSALDATA!$A$2:$A$20871,WORKING!$A25,PERSALDATA!$D$2:$D$20871,WORKING!$B25,PERSALDATA!$E$2:$E$20871,WORKING!$C25,PERSALDATA!$F$2:$F$20871,WORKING!V$2)/SUMIFS(PERSALDATA!$H$2:$H$20871,PERSALDATA!$A$2:$A$20871,WORKING!$A25,PERSALDATA!$D$2:$D$20871,WORKING!$B25,PERSALDATA!$E$2:$E$20871,WORKING!$C25),"")</f>
        <v>0</v>
      </c>
      <c r="W25" s="62">
        <f>IFERROR(IF($C25&lt;11,($D25*Assumptions!C$6)+($E25*Assumptions!C$7)+($F25*Assumptions!C$8)+($G25*Assumptions!C$9)+($H25*Assumptions!C$10)+($I25*Assumptions!C$11)+($J25*Assumptions!C$12)+($K25*Assumptions!C$13)+($L25*Assumptions!C$14)+($M25*Assumptions!C$15)+($N25*Assumptions!C$16)+($O25*Assumptions!C$17)+($P25*Assumptions!C$18)+($Q25*Assumptions!C$19)+($R25*Assumptions!C$20)+($S25*Assumptions!C$21)+($T25*Assumptions!C$22)+($U25*Assumptions!C$23)+($V25*Assumptions!C$24),IF($C25&lt;13,Assumptions!C$28,Assumptions!C$50)),W$1)</f>
        <v>7.4741081836675494E-2</v>
      </c>
      <c r="X25" s="62">
        <f>IFERROR(IF($C25&lt;11,($D25*Assumptions!D$6)+($E25*Assumptions!D$7)+($F25*Assumptions!D$8)+($G25*Assumptions!D$9)+($H25*Assumptions!D$10)+($I25*Assumptions!D$11)+($J25*Assumptions!D$12)+($K25*Assumptions!D$13)+($L25*Assumptions!D$14)+($M25*Assumptions!D$15)+($N25*Assumptions!D$16)+($O25*Assumptions!D$17)+($P25*Assumptions!D$18)+($Q25*Assumptions!D$19)+($R25*Assumptions!D$20)+($S25*Assumptions!D$21)+($T25*Assumptions!D$22)+($U25*Assumptions!D$23)+($V25*Assumptions!D$24),IF($C25&lt;13,Assumptions!D$28,Assumptions!D$50)),X$1)</f>
        <v>7.0688756221860827E-2</v>
      </c>
      <c r="Y25" s="62">
        <f>IFERROR(IF($C25&lt;11,($D25*Assumptions!E$6)+($E25*Assumptions!E$7)+($F25*Assumptions!E$8)+($G25*Assumptions!E$9)+($H25*Assumptions!E$10)+($I25*Assumptions!E$11)+($J25*Assumptions!E$12)+($K25*Assumptions!E$13)+($L25*Assumptions!E$14)+($M25*Assumptions!E$15)+($N25*Assumptions!E$16)+($O25*Assumptions!E$17)+($P25*Assumptions!E$18)+($Q25*Assumptions!E$19)+($R25*Assumptions!E$20)+($S25*Assumptions!E$21)+($T25*Assumptions!E$22)+($U25*Assumptions!E$23)+($V25*Assumptions!E$24),IF($C25&lt;13,Assumptions!E$28,Assumptions!E$50)),Y$1)</f>
        <v>6.9688756221860812E-2</v>
      </c>
      <c r="Z25" s="62">
        <f>IFERROR(IF($C25&lt;11,($D25*Assumptions!F$6)+($E25*Assumptions!F$7)+($F25*Assumptions!F$8)+($G25*Assumptions!F$9)+($H25*Assumptions!F$10)+($I25*Assumptions!F$11)+($J25*Assumptions!F$12)+($K25*Assumptions!F$13)+($L25*Assumptions!F$14)+($M25*Assumptions!F$15)+($N25*Assumptions!F$16)+($O25*Assumptions!F$17)+($P25*Assumptions!F$18)+($Q25*Assumptions!F$19)+($R25*Assumptions!F$20)+($S25*Assumptions!F$21)+($T25*Assumptions!F$22)+($U25*Assumptions!F$23)+($V25*Assumptions!F$24),IF($C25&lt;13,Assumptions!F$28,Assumptions!F$50)),Z$1)</f>
        <v>6.7688756221860796E-2</v>
      </c>
      <c r="AA25" s="62">
        <f>IFERROR(($D25*Assumptions!J$6)+($E25*Assumptions!J$7)+($F25*Assumptions!J$8)+($G25*Assumptions!J$9)+($H25*Assumptions!J$10)+($I25*Assumptions!J$11)+($J25*Assumptions!J$12)+($K25*Assumptions!J$13)+($L25*Assumptions!J$14)+($M25*Assumptions!J$15)+($N25*Assumptions!J$16)+($O25*Assumptions!J$17)+($P25*Assumptions!J$18)+($Q25*Assumptions!J$19)+($R25*Assumptions!J$20)+($S25*Assumptions!J$21)+($T25*Assumptions!J$22)+($U25*Assumptions!J$23)+($V25*Assumptions!J$24),0)</f>
        <v>1.3593957733199285E-2</v>
      </c>
      <c r="AB25" s="2">
        <f>SUMIFS(PERSALDATA!$G$2:$G$20871,PERSALDATA!$A$2:$A$20871,WORKING!A25,PERSALDATA!$D$2:$D$20871,WORKING!B25,PERSALDATA!$E$2:$E$20871,WORKING!C25,PERSALDATA!$F$2:$F$20871,"S&amp;W: BASIC SALARY (RES)")</f>
        <v>9195</v>
      </c>
      <c r="AC25" s="2">
        <f>SUMIFS(PERSALDATA!$H$2:$H$20871,PERSALDATA!$A$2:$A$20871,WORKING!A25,PERSALDATA!$D$2:$D$20871,WORKING!B25,PERSALDATA!$E$2:$E$20871,WORKING!C25)</f>
        <v>2355563869.5600004</v>
      </c>
    </row>
    <row r="26" spans="1:29" x14ac:dyDescent="0.25">
      <c r="A26" s="2">
        <f>Results!$D$3</f>
        <v>18</v>
      </c>
      <c r="B26" s="2">
        <v>2</v>
      </c>
      <c r="C26" s="2">
        <v>7</v>
      </c>
      <c r="D26" s="62">
        <f>IFERROR(SUMIFS(PERSALDATA!$H$2:$H$20871,PERSALDATA!$A$2:$A$20871,WORKING!$A26,PERSALDATA!$D$2:$D$20871,WORKING!$B26,PERSALDATA!$E$2:$E$20871,WORKING!$C26,PERSALDATA!$F$2:$F$20871,WORKING!D$2)/SUMIFS(PERSALDATA!$H$2:$H$20871,PERSALDATA!$A$2:$A$20871,WORKING!$A26,PERSALDATA!$D$2:$D$20871,WORKING!$B26,PERSALDATA!$E$2:$E$20871,WORKING!$C26),"")</f>
        <v>0.68042777214007133</v>
      </c>
      <c r="E26" s="62">
        <f>IFERROR(SUMIFS(PERSALDATA!$H$2:$H$20871,PERSALDATA!$A$2:$A$20871,WORKING!$A26,PERSALDATA!$D$2:$D$20871,WORKING!$B26,PERSALDATA!$E$2:$E$20871,WORKING!$C26,PERSALDATA!$F$2:$F$20871,WORKING!E$2)/SUMIFS(PERSALDATA!$H$2:$H$20871,PERSALDATA!$A$2:$A$20871,WORKING!$A26,PERSALDATA!$D$2:$D$20871,WORKING!$B26,PERSALDATA!$E$2:$E$20871,WORKING!$C26),"")</f>
        <v>5.7131474765075282E-2</v>
      </c>
      <c r="F26" s="62">
        <f>IFERROR(SUMIFS(PERSALDATA!$H$2:$H$20871,PERSALDATA!$A$2:$A$20871,WORKING!$A26,PERSALDATA!$D$2:$D$20871,WORKING!$B26,PERSALDATA!$E$2:$E$20871,WORKING!$C26,PERSALDATA!$F$2:$F$20871,WORKING!F$2)/SUMIFS(PERSALDATA!$H$2:$H$20871,PERSALDATA!$A$2:$A$20871,WORKING!$A26,PERSALDATA!$D$2:$D$20871,WORKING!$B26,PERSALDATA!$E$2:$E$20871,WORKING!$C26),"")</f>
        <v>2.0978627718132335E-2</v>
      </c>
      <c r="G26" s="69">
        <f>IFERROR(SUMIFS(PERSALDATA!$H$2:$H$20871,PERSALDATA!$A$2:$A$20871,WORKING!$A26,PERSALDATA!$D$2:$D$20871,WORKING!$B26,PERSALDATA!$E$2:$E$20871,WORKING!$C26,PERSALDATA!$F$2:$F$20871,WORKING!G$2)/SUMIFS(PERSALDATA!$H$2:$H$20871,PERSALDATA!$A$2:$A$20871,WORKING!$A26,PERSALDATA!$D$2:$D$20871,WORKING!$B26,PERSALDATA!$E$2:$E$20871,WORKING!$C26),"")</f>
        <v>8.1894056438854886E-3</v>
      </c>
      <c r="H26" s="62">
        <f>IFERROR(SUMIFS(PERSALDATA!$H$2:$H$20871,PERSALDATA!$A$2:$A$20871,WORKING!$A26,PERSALDATA!$D$2:$D$20871,WORKING!$B26,PERSALDATA!$E$2:$E$20871,WORKING!$C26,PERSALDATA!$F$2:$F$20871,WORKING!H$2)/SUMIFS(PERSALDATA!$H$2:$H$20871,PERSALDATA!$A$2:$A$20871,WORKING!$A26,PERSALDATA!$D$2:$D$20871,WORKING!$B26,PERSALDATA!$E$2:$E$20871,WORKING!$C26),"")</f>
        <v>6.0513330117626558E-2</v>
      </c>
      <c r="I26" s="62">
        <f>IFERROR(SUMIFS(PERSALDATA!$H$2:$H$20871,PERSALDATA!$A$2:$A$20871,WORKING!$A26,PERSALDATA!$D$2:$D$20871,WORKING!$B26,PERSALDATA!$E$2:$E$20871,WORKING!$C26,PERSALDATA!$F$2:$F$20871,WORKING!I$2)/SUMIFS(PERSALDATA!$H$2:$H$20871,PERSALDATA!$A$2:$A$20871,WORKING!$A26,PERSALDATA!$D$2:$D$20871,WORKING!$B26,PERSALDATA!$E$2:$E$20871,WORKING!$C26),"")</f>
        <v>0.10896747253064595</v>
      </c>
      <c r="J26" s="62">
        <f>IFERROR(SUMIFS(PERSALDATA!$H$2:$H$20871,PERSALDATA!$A$2:$A$20871,WORKING!$A26,PERSALDATA!$D$2:$D$20871,WORKING!$B26,PERSALDATA!$E$2:$E$20871,WORKING!$C26,PERSALDATA!$F$2:$F$20871,WORKING!J$2)/SUMIFS(PERSALDATA!$H$2:$H$20871,PERSALDATA!$A$2:$A$20871,WORKING!$A26,PERSALDATA!$D$2:$D$20871,WORKING!$B26,PERSALDATA!$E$2:$E$20871,WORKING!$C26),"")</f>
        <v>8.4371997006396721E-6</v>
      </c>
      <c r="K26" s="62">
        <f>IFERROR(SUMIFS(PERSALDATA!$H$2:$H$20871,PERSALDATA!$A$2:$A$20871,WORKING!$A26,PERSALDATA!$D$2:$D$20871,WORKING!$B26,PERSALDATA!$E$2:$E$20871,WORKING!$C26,PERSALDATA!$F$2:$F$20871,WORKING!K$2)/SUMIFS(PERSALDATA!$H$2:$H$20871,PERSALDATA!$A$2:$A$20871,WORKING!$A26,PERSALDATA!$D$2:$D$20871,WORKING!$B26,PERSALDATA!$E$2:$E$20871,WORKING!$C26),"")</f>
        <v>2.1780968502583222E-4</v>
      </c>
      <c r="L26" s="62">
        <f>IFERROR(SUMIFS(PERSALDATA!$H$2:$H$20871,PERSALDATA!$A$2:$A$20871,WORKING!$A26,PERSALDATA!$D$2:$D$20871,WORKING!$B26,PERSALDATA!$E$2:$E$20871,WORKING!$C26,PERSALDATA!$F$2:$F$20871,WORKING!L$2)/SUMIFS(PERSALDATA!$H$2:$H$20871,PERSALDATA!$A$2:$A$20871,WORKING!$A26,PERSALDATA!$D$2:$D$20871,WORKING!$B26,PERSALDATA!$E$2:$E$20871,WORKING!$C26),"")</f>
        <v>3.5189731455382345E-5</v>
      </c>
      <c r="M26" s="62">
        <f>IFERROR(SUMIFS(PERSALDATA!$H$2:$H$20871,PERSALDATA!$A$2:$A$20871,WORKING!$A26,PERSALDATA!$D$2:$D$20871,WORKING!$B26,PERSALDATA!$E$2:$E$20871,WORKING!$C26,PERSALDATA!$F$2:$F$20871,WORKING!M$2)/SUMIFS(PERSALDATA!$H$2:$H$20871,PERSALDATA!$A$2:$A$20871,WORKING!$A26,PERSALDATA!$D$2:$D$20871,WORKING!$B26,PERSALDATA!$E$2:$E$20871,WORKING!$C26),"")</f>
        <v>7.4671498737444888E-5</v>
      </c>
      <c r="N26" s="62">
        <f>IFERROR(SUMIFS(PERSALDATA!$H$2:$H$20871,PERSALDATA!$A$2:$A$20871,WORKING!$A26,PERSALDATA!$D$2:$D$20871,WORKING!$B26,PERSALDATA!$E$2:$E$20871,WORKING!$C26,PERSALDATA!$F$2:$F$20871,WORKING!N$2)/SUMIFS(PERSALDATA!$H$2:$H$20871,PERSALDATA!$A$2:$A$20871,WORKING!$A26,PERSALDATA!$D$2:$D$20871,WORKING!$B26,PERSALDATA!$E$2:$E$20871,WORKING!$C26),"")</f>
        <v>6.1780719071958617E-2</v>
      </c>
      <c r="O26" s="62">
        <f>IFERROR(SUMIFS(PERSALDATA!$H$2:$H$20871,PERSALDATA!$A$2:$A$20871,WORKING!$A26,PERSALDATA!$D$2:$D$20871,WORKING!$B26,PERSALDATA!$E$2:$E$20871,WORKING!$C26,PERSALDATA!$F$2:$F$20871,WORKING!O$2)/SUMIFS(PERSALDATA!$H$2:$H$20871,PERSALDATA!$A$2:$A$20871,WORKING!$A26,PERSALDATA!$D$2:$D$20871,WORKING!$B26,PERSALDATA!$E$2:$E$20871,WORKING!$C26),"")</f>
        <v>3.9023091558023535E-5</v>
      </c>
      <c r="P26" s="62">
        <f>IFERROR(SUMIFS(PERSALDATA!$H$2:$H$20871,PERSALDATA!$A$2:$A$20871,WORKING!$A26,PERSALDATA!$D$2:$D$20871,WORKING!$B26,PERSALDATA!$E$2:$E$20871,WORKING!$C26,PERSALDATA!$F$2:$F$20871,WORKING!P$2)/SUMIFS(PERSALDATA!$H$2:$H$20871,PERSALDATA!$A$2:$A$20871,WORKING!$A26,PERSALDATA!$D$2:$D$20871,WORKING!$B26,PERSALDATA!$E$2:$E$20871,WORKING!$C26),"")</f>
        <v>1.4488988110535801E-3</v>
      </c>
      <c r="Q26" s="62">
        <f>IFERROR(SUMIFS(PERSALDATA!$H$2:$H$20871,PERSALDATA!$A$2:$A$20871,WORKING!$A26,PERSALDATA!$D$2:$D$20871,WORKING!$B26,PERSALDATA!$E$2:$E$20871,WORKING!$C26,PERSALDATA!$F$2:$F$20871,WORKING!Q$2)/SUMIFS(PERSALDATA!$H$2:$H$20871,PERSALDATA!$A$2:$A$20871,WORKING!$A26,PERSALDATA!$D$2:$D$20871,WORKING!$B26,PERSALDATA!$E$2:$E$20871,WORKING!$C26),"")</f>
        <v>0</v>
      </c>
      <c r="R26" s="62">
        <f>IFERROR(SUMIFS(PERSALDATA!$H$2:$H$20871,PERSALDATA!$A$2:$A$20871,WORKING!$A26,PERSALDATA!$D$2:$D$20871,WORKING!$B26,PERSALDATA!$E$2:$E$20871,WORKING!$C26,PERSALDATA!$F$2:$F$20871,WORKING!R$2)/SUMIFS(PERSALDATA!$H$2:$H$20871,PERSALDATA!$A$2:$A$20871,WORKING!$A26,PERSALDATA!$D$2:$D$20871,WORKING!$B26,PERSALDATA!$E$2:$E$20871,WORKING!$C26),"")</f>
        <v>1.8716799507352105E-4</v>
      </c>
      <c r="S26" s="62">
        <f>IFERROR(SUMIFS(PERSALDATA!$H$2:$H$20871,PERSALDATA!$A$2:$A$20871,WORKING!$A26,PERSALDATA!$D$2:$D$20871,WORKING!$B26,PERSALDATA!$E$2:$E$20871,WORKING!$C26,PERSALDATA!$F$2:$F$20871,WORKING!S$2)/SUMIFS(PERSALDATA!$H$2:$H$20871,PERSALDATA!$A$2:$A$20871,WORKING!$A26,PERSALDATA!$D$2:$D$20871,WORKING!$B26,PERSALDATA!$E$2:$E$20871,WORKING!$C26),"")</f>
        <v>0</v>
      </c>
      <c r="T26" s="62">
        <f>IFERROR(SUMIFS(PERSALDATA!$H$2:$H$20871,PERSALDATA!$A$2:$A$20871,WORKING!$A26,PERSALDATA!$D$2:$D$20871,WORKING!$B26,PERSALDATA!$E$2:$E$20871,WORKING!$C26,PERSALDATA!$F$2:$F$20871,WORKING!T$2)/SUMIFS(PERSALDATA!$H$2:$H$20871,PERSALDATA!$A$2:$A$20871,WORKING!$A26,PERSALDATA!$D$2:$D$20871,WORKING!$B26,PERSALDATA!$E$2:$E$20871,WORKING!$C26),"")</f>
        <v>0</v>
      </c>
      <c r="U26" s="62">
        <f>IFERROR(SUMIFS(PERSALDATA!$H$2:$H$20871,PERSALDATA!$A$2:$A$20871,WORKING!$A26,PERSALDATA!$D$2:$D$20871,WORKING!$B26,PERSALDATA!$E$2:$E$20871,WORKING!$C26,PERSALDATA!$F$2:$F$20871,WORKING!U$2)/SUMIFS(PERSALDATA!$H$2:$H$20871,PERSALDATA!$A$2:$A$20871,WORKING!$A26,PERSALDATA!$D$2:$D$20871,WORKING!$B26,PERSALDATA!$E$2:$E$20871,WORKING!$C26),"")</f>
        <v>0</v>
      </c>
      <c r="V26" s="62">
        <f>IFERROR(SUMIFS(PERSALDATA!$H$2:$H$20871,PERSALDATA!$A$2:$A$20871,WORKING!$A26,PERSALDATA!$D$2:$D$20871,WORKING!$B26,PERSALDATA!$E$2:$E$20871,WORKING!$C26,PERSALDATA!$F$2:$F$20871,WORKING!V$2)/SUMIFS(PERSALDATA!$H$2:$H$20871,PERSALDATA!$A$2:$A$20871,WORKING!$A26,PERSALDATA!$D$2:$D$20871,WORKING!$B26,PERSALDATA!$E$2:$E$20871,WORKING!$C26),"")</f>
        <v>0</v>
      </c>
      <c r="W26" s="62">
        <f>IFERROR(IF($C26&lt;11,($D26*Assumptions!C$6)+($E26*Assumptions!C$7)+($F26*Assumptions!C$8)+($G26*Assumptions!C$9)+($H26*Assumptions!C$10)+($I26*Assumptions!C$11)+($J26*Assumptions!C$12)+($K26*Assumptions!C$13)+($L26*Assumptions!C$14)+($M26*Assumptions!C$15)+($N26*Assumptions!C$16)+($O26*Assumptions!C$17)+($P26*Assumptions!C$18)+($Q26*Assumptions!C$19)+($R26*Assumptions!C$20)+($S26*Assumptions!C$21)+($T26*Assumptions!C$22)+($U26*Assumptions!C$23)+($V26*Assumptions!C$24),IF($C26&lt;13,Assumptions!C$28,Assumptions!C$50)),W$1)</f>
        <v>7.5252810915068691E-2</v>
      </c>
      <c r="X26" s="62">
        <f>IFERROR(IF($C26&lt;11,($D26*Assumptions!D$6)+($E26*Assumptions!D$7)+($F26*Assumptions!D$8)+($G26*Assumptions!D$9)+($H26*Assumptions!D$10)+($I26*Assumptions!D$11)+($J26*Assumptions!D$12)+($K26*Assumptions!D$13)+($L26*Assumptions!D$14)+($M26*Assumptions!D$15)+($N26*Assumptions!D$16)+($O26*Assumptions!D$17)+($P26*Assumptions!D$18)+($Q26*Assumptions!D$19)+($R26*Assumptions!D$20)+($S26*Assumptions!D$21)+($T26*Assumptions!D$22)+($U26*Assumptions!D$23)+($V26*Assumptions!D$24),IF($C26&lt;13,Assumptions!D$28,Assumptions!D$50)),X$1)</f>
        <v>7.0697913674583085E-2</v>
      </c>
      <c r="Y26" s="62">
        <f>IFERROR(IF($C26&lt;11,($D26*Assumptions!E$6)+($E26*Assumptions!E$7)+($F26*Assumptions!E$8)+($G26*Assumptions!E$9)+($H26*Assumptions!E$10)+($I26*Assumptions!E$11)+($J26*Assumptions!E$12)+($K26*Assumptions!E$13)+($L26*Assumptions!E$14)+($M26*Assumptions!E$15)+($N26*Assumptions!E$16)+($O26*Assumptions!E$17)+($P26*Assumptions!E$18)+($Q26*Assumptions!E$19)+($R26*Assumptions!E$20)+($S26*Assumptions!E$21)+($T26*Assumptions!E$22)+($U26*Assumptions!E$23)+($V26*Assumptions!E$24),IF($C26&lt;13,Assumptions!E$28,Assumptions!E$50)),Y$1)</f>
        <v>6.9697913674583084E-2</v>
      </c>
      <c r="Z26" s="62">
        <f>IFERROR(IF($C26&lt;11,($D26*Assumptions!F$6)+($E26*Assumptions!F$7)+($F26*Assumptions!F$8)+($G26*Assumptions!F$9)+($H26*Assumptions!F$10)+($I26*Assumptions!F$11)+($J26*Assumptions!F$12)+($K26*Assumptions!F$13)+($L26*Assumptions!F$14)+($M26*Assumptions!F$15)+($N26*Assumptions!F$16)+($O26*Assumptions!F$17)+($P26*Assumptions!F$18)+($Q26*Assumptions!F$19)+($R26*Assumptions!F$20)+($S26*Assumptions!F$21)+($T26*Assumptions!F$22)+($U26*Assumptions!F$23)+($V26*Assumptions!F$24),IF($C26&lt;13,Assumptions!F$28,Assumptions!F$50)),Z$1)</f>
        <v>6.7697913674583082E-2</v>
      </c>
      <c r="AA26" s="62">
        <f>IFERROR(($D26*Assumptions!J$6)+($E26*Assumptions!J$7)+($F26*Assumptions!J$8)+($G26*Assumptions!J$9)+($H26*Assumptions!J$10)+($I26*Assumptions!J$11)+($J26*Assumptions!J$12)+($K26*Assumptions!J$13)+($L26*Assumptions!J$14)+($M26*Assumptions!J$15)+($N26*Assumptions!J$16)+($O26*Assumptions!J$17)+($P26*Assumptions!J$18)+($Q26*Assumptions!J$19)+($R26*Assumptions!J$20)+($S26*Assumptions!J$21)+($T26*Assumptions!J$22)+($U26*Assumptions!J$23)+($V26*Assumptions!J$24),0)</f>
        <v>1.3774353487188227E-2</v>
      </c>
      <c r="AB26" s="2">
        <f>SUMIFS(PERSALDATA!$G$2:$G$20871,PERSALDATA!$A$2:$A$20871,WORKING!A26,PERSALDATA!$D$2:$D$20871,WORKING!B26,PERSALDATA!$E$2:$E$20871,WORKING!C26,PERSALDATA!$F$2:$F$20871,"S&amp;W: BASIC SALARY (RES)")</f>
        <v>5695</v>
      </c>
      <c r="AC26" s="2">
        <f>SUMIFS(PERSALDATA!$H$2:$H$20871,PERSALDATA!$A$2:$A$20871,WORKING!A26,PERSALDATA!$D$2:$D$20871,WORKING!B26,PERSALDATA!$E$2:$E$20871,WORKING!C26)</f>
        <v>1872106926.52</v>
      </c>
    </row>
    <row r="27" spans="1:29" x14ac:dyDescent="0.25">
      <c r="A27" s="2">
        <f>Results!$D$3</f>
        <v>18</v>
      </c>
      <c r="B27" s="2">
        <v>2</v>
      </c>
      <c r="C27" s="2">
        <v>8</v>
      </c>
      <c r="D27" s="62">
        <f>IFERROR(SUMIFS(PERSALDATA!$H$2:$H$20871,PERSALDATA!$A$2:$A$20871,WORKING!$A27,PERSALDATA!$D$2:$D$20871,WORKING!$B27,PERSALDATA!$E$2:$E$20871,WORKING!$C27,PERSALDATA!$F$2:$F$20871,WORKING!D$2)/SUMIFS(PERSALDATA!$H$2:$H$20871,PERSALDATA!$A$2:$A$20871,WORKING!$A27,PERSALDATA!$D$2:$D$20871,WORKING!$B27,PERSALDATA!$E$2:$E$20871,WORKING!$C27),"")</f>
        <v>0.69161197718935385</v>
      </c>
      <c r="E27" s="62">
        <f>IFERROR(SUMIFS(PERSALDATA!$H$2:$H$20871,PERSALDATA!$A$2:$A$20871,WORKING!$A27,PERSALDATA!$D$2:$D$20871,WORKING!$B27,PERSALDATA!$E$2:$E$20871,WORKING!$C27,PERSALDATA!$F$2:$F$20871,WORKING!E$2)/SUMIFS(PERSALDATA!$H$2:$H$20871,PERSALDATA!$A$2:$A$20871,WORKING!$A27,PERSALDATA!$D$2:$D$20871,WORKING!$B27,PERSALDATA!$E$2:$E$20871,WORKING!$C27),"")</f>
        <v>5.9126193503789282E-2</v>
      </c>
      <c r="F27" s="62">
        <f>IFERROR(SUMIFS(PERSALDATA!$H$2:$H$20871,PERSALDATA!$A$2:$A$20871,WORKING!$A27,PERSALDATA!$D$2:$D$20871,WORKING!$B27,PERSALDATA!$E$2:$E$20871,WORKING!$C27,PERSALDATA!$F$2:$F$20871,WORKING!F$2)/SUMIFS(PERSALDATA!$H$2:$H$20871,PERSALDATA!$A$2:$A$20871,WORKING!$A27,PERSALDATA!$D$2:$D$20871,WORKING!$B27,PERSALDATA!$E$2:$E$20871,WORKING!$C27),"")</f>
        <v>1.9886203303770136E-2</v>
      </c>
      <c r="G27" s="69">
        <f>IFERROR(SUMIFS(PERSALDATA!$H$2:$H$20871,PERSALDATA!$A$2:$A$20871,WORKING!$A27,PERSALDATA!$D$2:$D$20871,WORKING!$B27,PERSALDATA!$E$2:$E$20871,WORKING!$C27,PERSALDATA!$F$2:$F$20871,WORKING!G$2)/SUMIFS(PERSALDATA!$H$2:$H$20871,PERSALDATA!$A$2:$A$20871,WORKING!$A27,PERSALDATA!$D$2:$D$20871,WORKING!$B27,PERSALDATA!$E$2:$E$20871,WORKING!$C27),"")</f>
        <v>7.1370878179277345E-3</v>
      </c>
      <c r="H27" s="62">
        <f>IFERROR(SUMIFS(PERSALDATA!$H$2:$H$20871,PERSALDATA!$A$2:$A$20871,WORKING!$A27,PERSALDATA!$D$2:$D$20871,WORKING!$B27,PERSALDATA!$E$2:$E$20871,WORKING!$C27,PERSALDATA!$F$2:$F$20871,WORKING!H$2)/SUMIFS(PERSALDATA!$H$2:$H$20871,PERSALDATA!$A$2:$A$20871,WORKING!$A27,PERSALDATA!$D$2:$D$20871,WORKING!$B27,PERSALDATA!$E$2:$E$20871,WORKING!$C27),"")</f>
        <v>5.1522453052881202E-2</v>
      </c>
      <c r="I27" s="62">
        <f>IFERROR(SUMIFS(PERSALDATA!$H$2:$H$20871,PERSALDATA!$A$2:$A$20871,WORKING!$A27,PERSALDATA!$D$2:$D$20871,WORKING!$B27,PERSALDATA!$E$2:$E$20871,WORKING!$C27,PERSALDATA!$F$2:$F$20871,WORKING!I$2)/SUMIFS(PERSALDATA!$H$2:$H$20871,PERSALDATA!$A$2:$A$20871,WORKING!$A27,PERSALDATA!$D$2:$D$20871,WORKING!$B27,PERSALDATA!$E$2:$E$20871,WORKING!$C27),"")</f>
        <v>0.11074156608744283</v>
      </c>
      <c r="J27" s="62">
        <f>IFERROR(SUMIFS(PERSALDATA!$H$2:$H$20871,PERSALDATA!$A$2:$A$20871,WORKING!$A27,PERSALDATA!$D$2:$D$20871,WORKING!$B27,PERSALDATA!$E$2:$E$20871,WORKING!$C27,PERSALDATA!$F$2:$F$20871,WORKING!J$2)/SUMIFS(PERSALDATA!$H$2:$H$20871,PERSALDATA!$A$2:$A$20871,WORKING!$A27,PERSALDATA!$D$2:$D$20871,WORKING!$B27,PERSALDATA!$E$2:$E$20871,WORKING!$C27),"")</f>
        <v>5.6585626797310108E-6</v>
      </c>
      <c r="K27" s="62">
        <f>IFERROR(SUMIFS(PERSALDATA!$H$2:$H$20871,PERSALDATA!$A$2:$A$20871,WORKING!$A27,PERSALDATA!$D$2:$D$20871,WORKING!$B27,PERSALDATA!$E$2:$E$20871,WORKING!$C27,PERSALDATA!$F$2:$F$20871,WORKING!K$2)/SUMIFS(PERSALDATA!$H$2:$H$20871,PERSALDATA!$A$2:$A$20871,WORKING!$A27,PERSALDATA!$D$2:$D$20871,WORKING!$B27,PERSALDATA!$E$2:$E$20871,WORKING!$C27),"")</f>
        <v>1.7664578891290537E-4</v>
      </c>
      <c r="L27" s="62">
        <f>IFERROR(SUMIFS(PERSALDATA!$H$2:$H$20871,PERSALDATA!$A$2:$A$20871,WORKING!$A27,PERSALDATA!$D$2:$D$20871,WORKING!$B27,PERSALDATA!$E$2:$E$20871,WORKING!$C27,PERSALDATA!$F$2:$F$20871,WORKING!L$2)/SUMIFS(PERSALDATA!$H$2:$H$20871,PERSALDATA!$A$2:$A$20871,WORKING!$A27,PERSALDATA!$D$2:$D$20871,WORKING!$B27,PERSALDATA!$E$2:$E$20871,WORKING!$C27),"")</f>
        <v>1.3621067432029708E-4</v>
      </c>
      <c r="M27" s="62">
        <f>IFERROR(SUMIFS(PERSALDATA!$H$2:$H$20871,PERSALDATA!$A$2:$A$20871,WORKING!$A27,PERSALDATA!$D$2:$D$20871,WORKING!$B27,PERSALDATA!$E$2:$E$20871,WORKING!$C27,PERSALDATA!$F$2:$F$20871,WORKING!M$2)/SUMIFS(PERSALDATA!$H$2:$H$20871,PERSALDATA!$A$2:$A$20871,WORKING!$A27,PERSALDATA!$D$2:$D$20871,WORKING!$B27,PERSALDATA!$E$2:$E$20871,WORKING!$C27),"")</f>
        <v>6.7217591606426015E-5</v>
      </c>
      <c r="N27" s="62">
        <f>IFERROR(SUMIFS(PERSALDATA!$H$2:$H$20871,PERSALDATA!$A$2:$A$20871,WORKING!$A27,PERSALDATA!$D$2:$D$20871,WORKING!$B27,PERSALDATA!$E$2:$E$20871,WORKING!$C27,PERSALDATA!$F$2:$F$20871,WORKING!N$2)/SUMIFS(PERSALDATA!$H$2:$H$20871,PERSALDATA!$A$2:$A$20871,WORKING!$A27,PERSALDATA!$D$2:$D$20871,WORKING!$B27,PERSALDATA!$E$2:$E$20871,WORKING!$C27),"")</f>
        <v>5.6077671216470226E-2</v>
      </c>
      <c r="O27" s="62">
        <f>IFERROR(SUMIFS(PERSALDATA!$H$2:$H$20871,PERSALDATA!$A$2:$A$20871,WORKING!$A27,PERSALDATA!$D$2:$D$20871,WORKING!$B27,PERSALDATA!$E$2:$E$20871,WORKING!$C27,PERSALDATA!$F$2:$F$20871,WORKING!O$2)/SUMIFS(PERSALDATA!$H$2:$H$20871,PERSALDATA!$A$2:$A$20871,WORKING!$A27,PERSALDATA!$D$2:$D$20871,WORKING!$B27,PERSALDATA!$E$2:$E$20871,WORKING!$C27),"")</f>
        <v>1.778901656340083E-5</v>
      </c>
      <c r="P27" s="62">
        <f>IFERROR(SUMIFS(PERSALDATA!$H$2:$H$20871,PERSALDATA!$A$2:$A$20871,WORKING!$A27,PERSALDATA!$D$2:$D$20871,WORKING!$B27,PERSALDATA!$E$2:$E$20871,WORKING!$C27,PERSALDATA!$F$2:$F$20871,WORKING!P$2)/SUMIFS(PERSALDATA!$H$2:$H$20871,PERSALDATA!$A$2:$A$20871,WORKING!$A27,PERSALDATA!$D$2:$D$20871,WORKING!$B27,PERSALDATA!$E$2:$E$20871,WORKING!$C27),"")</f>
        <v>3.4373136322005354E-3</v>
      </c>
      <c r="Q27" s="62">
        <f>IFERROR(SUMIFS(PERSALDATA!$H$2:$H$20871,PERSALDATA!$A$2:$A$20871,WORKING!$A27,PERSALDATA!$D$2:$D$20871,WORKING!$B27,PERSALDATA!$E$2:$E$20871,WORKING!$C27,PERSALDATA!$F$2:$F$20871,WORKING!Q$2)/SUMIFS(PERSALDATA!$H$2:$H$20871,PERSALDATA!$A$2:$A$20871,WORKING!$A27,PERSALDATA!$D$2:$D$20871,WORKING!$B27,PERSALDATA!$E$2:$E$20871,WORKING!$C27),"")</f>
        <v>0</v>
      </c>
      <c r="R27" s="62">
        <f>IFERROR(SUMIFS(PERSALDATA!$H$2:$H$20871,PERSALDATA!$A$2:$A$20871,WORKING!$A27,PERSALDATA!$D$2:$D$20871,WORKING!$B27,PERSALDATA!$E$2:$E$20871,WORKING!$C27,PERSALDATA!$F$2:$F$20871,WORKING!R$2)/SUMIFS(PERSALDATA!$H$2:$H$20871,PERSALDATA!$A$2:$A$20871,WORKING!$A27,PERSALDATA!$D$2:$D$20871,WORKING!$B27,PERSALDATA!$E$2:$E$20871,WORKING!$C27),"")</f>
        <v>5.6012562081424704E-5</v>
      </c>
      <c r="S27" s="62">
        <f>IFERROR(SUMIFS(PERSALDATA!$H$2:$H$20871,PERSALDATA!$A$2:$A$20871,WORKING!$A27,PERSALDATA!$D$2:$D$20871,WORKING!$B27,PERSALDATA!$E$2:$E$20871,WORKING!$C27,PERSALDATA!$F$2:$F$20871,WORKING!S$2)/SUMIFS(PERSALDATA!$H$2:$H$20871,PERSALDATA!$A$2:$A$20871,WORKING!$A27,PERSALDATA!$D$2:$D$20871,WORKING!$B27,PERSALDATA!$E$2:$E$20871,WORKING!$C27),"")</f>
        <v>0</v>
      </c>
      <c r="T27" s="62">
        <f>IFERROR(SUMIFS(PERSALDATA!$H$2:$H$20871,PERSALDATA!$A$2:$A$20871,WORKING!$A27,PERSALDATA!$D$2:$D$20871,WORKING!$B27,PERSALDATA!$E$2:$E$20871,WORKING!$C27,PERSALDATA!$F$2:$F$20871,WORKING!T$2)/SUMIFS(PERSALDATA!$H$2:$H$20871,PERSALDATA!$A$2:$A$20871,WORKING!$A27,PERSALDATA!$D$2:$D$20871,WORKING!$B27,PERSALDATA!$E$2:$E$20871,WORKING!$C27),"")</f>
        <v>0</v>
      </c>
      <c r="U27" s="62">
        <f>IFERROR(SUMIFS(PERSALDATA!$H$2:$H$20871,PERSALDATA!$A$2:$A$20871,WORKING!$A27,PERSALDATA!$D$2:$D$20871,WORKING!$B27,PERSALDATA!$E$2:$E$20871,WORKING!$C27,PERSALDATA!$F$2:$F$20871,WORKING!U$2)/SUMIFS(PERSALDATA!$H$2:$H$20871,PERSALDATA!$A$2:$A$20871,WORKING!$A27,PERSALDATA!$D$2:$D$20871,WORKING!$B27,PERSALDATA!$E$2:$E$20871,WORKING!$C27),"")</f>
        <v>0</v>
      </c>
      <c r="V27" s="62">
        <f>IFERROR(SUMIFS(PERSALDATA!$H$2:$H$20871,PERSALDATA!$A$2:$A$20871,WORKING!$A27,PERSALDATA!$D$2:$D$20871,WORKING!$B27,PERSALDATA!$E$2:$E$20871,WORKING!$C27,PERSALDATA!$F$2:$F$20871,WORKING!V$2)/SUMIFS(PERSALDATA!$H$2:$H$20871,PERSALDATA!$A$2:$A$20871,WORKING!$A27,PERSALDATA!$D$2:$D$20871,WORKING!$B27,PERSALDATA!$E$2:$E$20871,WORKING!$C27),"")</f>
        <v>0</v>
      </c>
      <c r="W27" s="62">
        <f>IFERROR(IF($C27&lt;11,($D27*Assumptions!C$6)+($E27*Assumptions!C$7)+($F27*Assumptions!C$8)+($G27*Assumptions!C$9)+($H27*Assumptions!C$10)+($I27*Assumptions!C$11)+($J27*Assumptions!C$12)+($K27*Assumptions!C$13)+($L27*Assumptions!C$14)+($M27*Assumptions!C$15)+($N27*Assumptions!C$16)+($O27*Assumptions!C$17)+($P27*Assumptions!C$18)+($Q27*Assumptions!C$19)+($R27*Assumptions!C$20)+($S27*Assumptions!C$21)+($T27*Assumptions!C$22)+($U27*Assumptions!C$23)+($V27*Assumptions!C$24),IF($C27&lt;13,Assumptions!C$28,Assumptions!C$50)),W$1)</f>
        <v>7.5209962891653798E-2</v>
      </c>
      <c r="X27" s="62">
        <f>IFERROR(IF($C27&lt;11,($D27*Assumptions!D$6)+($E27*Assumptions!D$7)+($F27*Assumptions!D$8)+($G27*Assumptions!D$9)+($H27*Assumptions!D$10)+($I27*Assumptions!D$11)+($J27*Assumptions!D$12)+($K27*Assumptions!D$13)+($L27*Assumptions!D$14)+($M27*Assumptions!D$15)+($N27*Assumptions!D$16)+($O27*Assumptions!D$17)+($P27*Assumptions!D$18)+($Q27*Assumptions!D$19)+($R27*Assumptions!D$20)+($S27*Assumptions!D$21)+($T27*Assumptions!D$22)+($U27*Assumptions!D$23)+($V27*Assumptions!D$24),IF($C27&lt;13,Assumptions!D$28,Assumptions!D$50)),X$1)</f>
        <v>7.0573974762755537E-2</v>
      </c>
      <c r="Y27" s="62">
        <f>IFERROR(IF($C27&lt;11,($D27*Assumptions!E$6)+($E27*Assumptions!E$7)+($F27*Assumptions!E$8)+($G27*Assumptions!E$9)+($H27*Assumptions!E$10)+($I27*Assumptions!E$11)+($J27*Assumptions!E$12)+($K27*Assumptions!E$13)+($L27*Assumptions!E$14)+($M27*Assumptions!E$15)+($N27*Assumptions!E$16)+($O27*Assumptions!E$17)+($P27*Assumptions!E$18)+($Q27*Assumptions!E$19)+($R27*Assumptions!E$20)+($S27*Assumptions!E$21)+($T27*Assumptions!E$22)+($U27*Assumptions!E$23)+($V27*Assumptions!E$24),IF($C27&lt;13,Assumptions!E$28,Assumptions!E$50)),Y$1)</f>
        <v>6.957397476275555E-2</v>
      </c>
      <c r="Z27" s="62">
        <f>IFERROR(IF($C27&lt;11,($D27*Assumptions!F$6)+($E27*Assumptions!F$7)+($F27*Assumptions!F$8)+($G27*Assumptions!F$9)+($H27*Assumptions!F$10)+($I27*Assumptions!F$11)+($J27*Assumptions!F$12)+($K27*Assumptions!F$13)+($L27*Assumptions!F$14)+($M27*Assumptions!F$15)+($N27*Assumptions!F$16)+($O27*Assumptions!F$17)+($P27*Assumptions!F$18)+($Q27*Assumptions!F$19)+($R27*Assumptions!F$20)+($S27*Assumptions!F$21)+($T27*Assumptions!F$22)+($U27*Assumptions!F$23)+($V27*Assumptions!F$24),IF($C27&lt;13,Assumptions!F$28,Assumptions!F$50)),Z$1)</f>
        <v>6.7573974762755534E-2</v>
      </c>
      <c r="AA27" s="62">
        <f>IFERROR(($D27*Assumptions!J$6)+($E27*Assumptions!J$7)+($F27*Assumptions!J$8)+($G27*Assumptions!J$9)+($H27*Assumptions!J$10)+($I27*Assumptions!J$11)+($J27*Assumptions!J$12)+($K27*Assumptions!J$13)+($L27*Assumptions!J$14)+($M27*Assumptions!J$15)+($N27*Assumptions!J$16)+($O27*Assumptions!J$17)+($P27*Assumptions!J$18)+($Q27*Assumptions!J$19)+($R27*Assumptions!J$20)+($S27*Assumptions!J$21)+($T27*Assumptions!J$22)+($U27*Assumptions!J$23)+($V27*Assumptions!J$24),0)</f>
        <v>1.3926220467816537E-2</v>
      </c>
      <c r="AB27" s="2">
        <f>SUMIFS(PERSALDATA!$G$2:$G$20871,PERSALDATA!$A$2:$A$20871,WORKING!A27,PERSALDATA!$D$2:$D$20871,WORKING!B27,PERSALDATA!$E$2:$E$20871,WORKING!C27,PERSALDATA!$F$2:$F$20871,"S&amp;W: BASIC SALARY (RES)")</f>
        <v>5433</v>
      </c>
      <c r="AC27" s="2">
        <f>SUMIFS(PERSALDATA!$H$2:$H$20871,PERSALDATA!$A$2:$A$20871,WORKING!A27,PERSALDATA!$D$2:$D$20871,WORKING!B27,PERSALDATA!$E$2:$E$20871,WORKING!C27)</f>
        <v>2248611656.3800001</v>
      </c>
    </row>
    <row r="28" spans="1:29" x14ac:dyDescent="0.25">
      <c r="A28" s="2">
        <f>Results!$D$3</f>
        <v>18</v>
      </c>
      <c r="B28" s="2">
        <v>2</v>
      </c>
      <c r="C28" s="2">
        <v>9</v>
      </c>
      <c r="D28" s="62">
        <f>IFERROR(SUMIFS(PERSALDATA!$H$2:$H$20871,PERSALDATA!$A$2:$A$20871,WORKING!$A28,PERSALDATA!$D$2:$D$20871,WORKING!$B28,PERSALDATA!$E$2:$E$20871,WORKING!$C28,PERSALDATA!$F$2:$F$20871,WORKING!D$2)/SUMIFS(PERSALDATA!$H$2:$H$20871,PERSALDATA!$A$2:$A$20871,WORKING!$A28,PERSALDATA!$D$2:$D$20871,WORKING!$B28,PERSALDATA!$E$2:$E$20871,WORKING!$C28),"")</f>
        <v>0.70219731834129839</v>
      </c>
      <c r="E28" s="62">
        <f>IFERROR(SUMIFS(PERSALDATA!$H$2:$H$20871,PERSALDATA!$A$2:$A$20871,WORKING!$A28,PERSALDATA!$D$2:$D$20871,WORKING!$B28,PERSALDATA!$E$2:$E$20871,WORKING!$C28,PERSALDATA!$F$2:$F$20871,WORKING!E$2)/SUMIFS(PERSALDATA!$H$2:$H$20871,PERSALDATA!$A$2:$A$20871,WORKING!$A28,PERSALDATA!$D$2:$D$20871,WORKING!$B28,PERSALDATA!$E$2:$E$20871,WORKING!$C28),"")</f>
        <v>6.02032234185347E-2</v>
      </c>
      <c r="F28" s="62">
        <f>IFERROR(SUMIFS(PERSALDATA!$H$2:$H$20871,PERSALDATA!$A$2:$A$20871,WORKING!$A28,PERSALDATA!$D$2:$D$20871,WORKING!$B28,PERSALDATA!$E$2:$E$20871,WORKING!$C28,PERSALDATA!$F$2:$F$20871,WORKING!F$2)/SUMIFS(PERSALDATA!$H$2:$H$20871,PERSALDATA!$A$2:$A$20871,WORKING!$A28,PERSALDATA!$D$2:$D$20871,WORKING!$B28,PERSALDATA!$E$2:$E$20871,WORKING!$C28),"")</f>
        <v>1.4217579296521961E-2</v>
      </c>
      <c r="G28" s="69">
        <f>IFERROR(SUMIFS(PERSALDATA!$H$2:$H$20871,PERSALDATA!$A$2:$A$20871,WORKING!$A28,PERSALDATA!$D$2:$D$20871,WORKING!$B28,PERSALDATA!$E$2:$E$20871,WORKING!$C28,PERSALDATA!$F$2:$F$20871,WORKING!G$2)/SUMIFS(PERSALDATA!$H$2:$H$20871,PERSALDATA!$A$2:$A$20871,WORKING!$A28,PERSALDATA!$D$2:$D$20871,WORKING!$B28,PERSALDATA!$E$2:$E$20871,WORKING!$C28),"")</f>
        <v>4.3659214081012768E-3</v>
      </c>
      <c r="H28" s="62">
        <f>IFERROR(SUMIFS(PERSALDATA!$H$2:$H$20871,PERSALDATA!$A$2:$A$20871,WORKING!$A28,PERSALDATA!$D$2:$D$20871,WORKING!$B28,PERSALDATA!$E$2:$E$20871,WORKING!$C28,PERSALDATA!$F$2:$F$20871,WORKING!H$2)/SUMIFS(PERSALDATA!$H$2:$H$20871,PERSALDATA!$A$2:$A$20871,WORKING!$A28,PERSALDATA!$D$2:$D$20871,WORKING!$B28,PERSALDATA!$E$2:$E$20871,WORKING!$C28),"")</f>
        <v>4.3571394577837146E-2</v>
      </c>
      <c r="I28" s="62">
        <f>IFERROR(SUMIFS(PERSALDATA!$H$2:$H$20871,PERSALDATA!$A$2:$A$20871,WORKING!$A28,PERSALDATA!$D$2:$D$20871,WORKING!$B28,PERSALDATA!$E$2:$E$20871,WORKING!$C28,PERSALDATA!$F$2:$F$20871,WORKING!I$2)/SUMIFS(PERSALDATA!$H$2:$H$20871,PERSALDATA!$A$2:$A$20871,WORKING!$A28,PERSALDATA!$D$2:$D$20871,WORKING!$B28,PERSALDATA!$E$2:$E$20871,WORKING!$C28),"")</f>
        <v>0.11201925931347854</v>
      </c>
      <c r="J28" s="62">
        <f>IFERROR(SUMIFS(PERSALDATA!$H$2:$H$20871,PERSALDATA!$A$2:$A$20871,WORKING!$A28,PERSALDATA!$D$2:$D$20871,WORKING!$B28,PERSALDATA!$E$2:$E$20871,WORKING!$C28,PERSALDATA!$F$2:$F$20871,WORKING!J$2)/SUMIFS(PERSALDATA!$H$2:$H$20871,PERSALDATA!$A$2:$A$20871,WORKING!$A28,PERSALDATA!$D$2:$D$20871,WORKING!$B28,PERSALDATA!$E$2:$E$20871,WORKING!$C28),"")</f>
        <v>0</v>
      </c>
      <c r="K28" s="62">
        <f>IFERROR(SUMIFS(PERSALDATA!$H$2:$H$20871,PERSALDATA!$A$2:$A$20871,WORKING!$A28,PERSALDATA!$D$2:$D$20871,WORKING!$B28,PERSALDATA!$E$2:$E$20871,WORKING!$C28,PERSALDATA!$F$2:$F$20871,WORKING!K$2)/SUMIFS(PERSALDATA!$H$2:$H$20871,PERSALDATA!$A$2:$A$20871,WORKING!$A28,PERSALDATA!$D$2:$D$20871,WORKING!$B28,PERSALDATA!$E$2:$E$20871,WORKING!$C28),"")</f>
        <v>1.5359080134449201E-4</v>
      </c>
      <c r="L28" s="62">
        <f>IFERROR(SUMIFS(PERSALDATA!$H$2:$H$20871,PERSALDATA!$A$2:$A$20871,WORKING!$A28,PERSALDATA!$D$2:$D$20871,WORKING!$B28,PERSALDATA!$E$2:$E$20871,WORKING!$C28,PERSALDATA!$F$2:$F$20871,WORKING!L$2)/SUMIFS(PERSALDATA!$H$2:$H$20871,PERSALDATA!$A$2:$A$20871,WORKING!$A28,PERSALDATA!$D$2:$D$20871,WORKING!$B28,PERSALDATA!$E$2:$E$20871,WORKING!$C28),"")</f>
        <v>0</v>
      </c>
      <c r="M28" s="62">
        <f>IFERROR(SUMIFS(PERSALDATA!$H$2:$H$20871,PERSALDATA!$A$2:$A$20871,WORKING!$A28,PERSALDATA!$D$2:$D$20871,WORKING!$B28,PERSALDATA!$E$2:$E$20871,WORKING!$C28,PERSALDATA!$F$2:$F$20871,WORKING!M$2)/SUMIFS(PERSALDATA!$H$2:$H$20871,PERSALDATA!$A$2:$A$20871,WORKING!$A28,PERSALDATA!$D$2:$D$20871,WORKING!$B28,PERSALDATA!$E$2:$E$20871,WORKING!$C28),"")</f>
        <v>4.5660709635608319E-5</v>
      </c>
      <c r="N28" s="62">
        <f>IFERROR(SUMIFS(PERSALDATA!$H$2:$H$20871,PERSALDATA!$A$2:$A$20871,WORKING!$A28,PERSALDATA!$D$2:$D$20871,WORKING!$B28,PERSALDATA!$E$2:$E$20871,WORKING!$C28,PERSALDATA!$F$2:$F$20871,WORKING!N$2)/SUMIFS(PERSALDATA!$H$2:$H$20871,PERSALDATA!$A$2:$A$20871,WORKING!$A28,PERSALDATA!$D$2:$D$20871,WORKING!$B28,PERSALDATA!$E$2:$E$20871,WORKING!$C28),"")</f>
        <v>6.0355021153567751E-2</v>
      </c>
      <c r="O28" s="62">
        <f>IFERROR(SUMIFS(PERSALDATA!$H$2:$H$20871,PERSALDATA!$A$2:$A$20871,WORKING!$A28,PERSALDATA!$D$2:$D$20871,WORKING!$B28,PERSALDATA!$E$2:$E$20871,WORKING!$C28,PERSALDATA!$F$2:$F$20871,WORKING!O$2)/SUMIFS(PERSALDATA!$H$2:$H$20871,PERSALDATA!$A$2:$A$20871,WORKING!$A28,PERSALDATA!$D$2:$D$20871,WORKING!$B28,PERSALDATA!$E$2:$E$20871,WORKING!$C28),"")</f>
        <v>7.174293601213233E-6</v>
      </c>
      <c r="P28" s="62">
        <f>IFERROR(SUMIFS(PERSALDATA!$H$2:$H$20871,PERSALDATA!$A$2:$A$20871,WORKING!$A28,PERSALDATA!$D$2:$D$20871,WORKING!$B28,PERSALDATA!$E$2:$E$20871,WORKING!$C28,PERSALDATA!$F$2:$F$20871,WORKING!P$2)/SUMIFS(PERSALDATA!$H$2:$H$20871,PERSALDATA!$A$2:$A$20871,WORKING!$A28,PERSALDATA!$D$2:$D$20871,WORKING!$B28,PERSALDATA!$E$2:$E$20871,WORKING!$C28),"")</f>
        <v>2.668176453000231E-3</v>
      </c>
      <c r="Q28" s="62">
        <f>IFERROR(SUMIFS(PERSALDATA!$H$2:$H$20871,PERSALDATA!$A$2:$A$20871,WORKING!$A28,PERSALDATA!$D$2:$D$20871,WORKING!$B28,PERSALDATA!$E$2:$E$20871,WORKING!$C28,PERSALDATA!$F$2:$F$20871,WORKING!Q$2)/SUMIFS(PERSALDATA!$H$2:$H$20871,PERSALDATA!$A$2:$A$20871,WORKING!$A28,PERSALDATA!$D$2:$D$20871,WORKING!$B28,PERSALDATA!$E$2:$E$20871,WORKING!$C28),"")</f>
        <v>0</v>
      </c>
      <c r="R28" s="62">
        <f>IFERROR(SUMIFS(PERSALDATA!$H$2:$H$20871,PERSALDATA!$A$2:$A$20871,WORKING!$A28,PERSALDATA!$D$2:$D$20871,WORKING!$B28,PERSALDATA!$E$2:$E$20871,WORKING!$C28,PERSALDATA!$F$2:$F$20871,WORKING!R$2)/SUMIFS(PERSALDATA!$H$2:$H$20871,PERSALDATA!$A$2:$A$20871,WORKING!$A28,PERSALDATA!$D$2:$D$20871,WORKING!$B28,PERSALDATA!$E$2:$E$20871,WORKING!$C28),"")</f>
        <v>1.9568023307884284E-4</v>
      </c>
      <c r="S28" s="62">
        <f>IFERROR(SUMIFS(PERSALDATA!$H$2:$H$20871,PERSALDATA!$A$2:$A$20871,WORKING!$A28,PERSALDATA!$D$2:$D$20871,WORKING!$B28,PERSALDATA!$E$2:$E$20871,WORKING!$C28,PERSALDATA!$F$2:$F$20871,WORKING!S$2)/SUMIFS(PERSALDATA!$H$2:$H$20871,PERSALDATA!$A$2:$A$20871,WORKING!$A28,PERSALDATA!$D$2:$D$20871,WORKING!$B28,PERSALDATA!$E$2:$E$20871,WORKING!$C28),"")</f>
        <v>0</v>
      </c>
      <c r="T28" s="62">
        <f>IFERROR(SUMIFS(PERSALDATA!$H$2:$H$20871,PERSALDATA!$A$2:$A$20871,WORKING!$A28,PERSALDATA!$D$2:$D$20871,WORKING!$B28,PERSALDATA!$E$2:$E$20871,WORKING!$C28,PERSALDATA!$F$2:$F$20871,WORKING!T$2)/SUMIFS(PERSALDATA!$H$2:$H$20871,PERSALDATA!$A$2:$A$20871,WORKING!$A28,PERSALDATA!$D$2:$D$20871,WORKING!$B28,PERSALDATA!$E$2:$E$20871,WORKING!$C28),"")</f>
        <v>0</v>
      </c>
      <c r="U28" s="62">
        <f>IFERROR(SUMIFS(PERSALDATA!$H$2:$H$20871,PERSALDATA!$A$2:$A$20871,WORKING!$A28,PERSALDATA!$D$2:$D$20871,WORKING!$B28,PERSALDATA!$E$2:$E$20871,WORKING!$C28,PERSALDATA!$F$2:$F$20871,WORKING!U$2)/SUMIFS(PERSALDATA!$H$2:$H$20871,PERSALDATA!$A$2:$A$20871,WORKING!$A28,PERSALDATA!$D$2:$D$20871,WORKING!$B28,PERSALDATA!$E$2:$E$20871,WORKING!$C28),"")</f>
        <v>0</v>
      </c>
      <c r="V28" s="62">
        <f>IFERROR(SUMIFS(PERSALDATA!$H$2:$H$20871,PERSALDATA!$A$2:$A$20871,WORKING!$A28,PERSALDATA!$D$2:$D$20871,WORKING!$B28,PERSALDATA!$E$2:$E$20871,WORKING!$C28,PERSALDATA!$F$2:$F$20871,WORKING!V$2)/SUMIFS(PERSALDATA!$H$2:$H$20871,PERSALDATA!$A$2:$A$20871,WORKING!$A28,PERSALDATA!$D$2:$D$20871,WORKING!$B28,PERSALDATA!$E$2:$E$20871,WORKING!$C28),"")</f>
        <v>0</v>
      </c>
      <c r="W28" s="62">
        <f>IFERROR(IF($C28&lt;11,($D28*Assumptions!C$6)+($E28*Assumptions!C$7)+($F28*Assumptions!C$8)+($G28*Assumptions!C$9)+($H28*Assumptions!C$10)+($I28*Assumptions!C$11)+($J28*Assumptions!C$12)+($K28*Assumptions!C$13)+($L28*Assumptions!C$14)+($M28*Assumptions!C$15)+($N28*Assumptions!C$16)+($O28*Assumptions!C$17)+($P28*Assumptions!C$18)+($Q28*Assumptions!C$19)+($R28*Assumptions!C$20)+($S28*Assumptions!C$21)+($T28*Assumptions!C$22)+($U28*Assumptions!C$23)+($V28*Assumptions!C$24),IF($C28&lt;13,Assumptions!C$28,Assumptions!C$50)),W$1)</f>
        <v>7.5529463497554072E-2</v>
      </c>
      <c r="X28" s="62">
        <f>IFERROR(IF($C28&lt;11,($D28*Assumptions!D$6)+($E28*Assumptions!D$7)+($F28*Assumptions!D$8)+($G28*Assumptions!D$9)+($H28*Assumptions!D$10)+($I28*Assumptions!D$11)+($J28*Assumptions!D$12)+($K28*Assumptions!D$13)+($L28*Assumptions!D$14)+($M28*Assumptions!D$15)+($N28*Assumptions!D$16)+($O28*Assumptions!D$17)+($P28*Assumptions!D$18)+($Q28*Assumptions!D$19)+($R28*Assumptions!D$20)+($S28*Assumptions!D$21)+($T28*Assumptions!D$22)+($U28*Assumptions!D$23)+($V28*Assumptions!D$24),IF($C28&lt;13,Assumptions!D$28,Assumptions!D$50)),X$1)</f>
        <v>7.0511395125702356E-2</v>
      </c>
      <c r="Y28" s="62">
        <f>IFERROR(IF($C28&lt;11,($D28*Assumptions!E$6)+($E28*Assumptions!E$7)+($F28*Assumptions!E$8)+($G28*Assumptions!E$9)+($H28*Assumptions!E$10)+($I28*Assumptions!E$11)+($J28*Assumptions!E$12)+($K28*Assumptions!E$13)+($L28*Assumptions!E$14)+($M28*Assumptions!E$15)+($N28*Assumptions!E$16)+($O28*Assumptions!E$17)+($P28*Assumptions!E$18)+($Q28*Assumptions!E$19)+($R28*Assumptions!E$20)+($S28*Assumptions!E$21)+($T28*Assumptions!E$22)+($U28*Assumptions!E$23)+($V28*Assumptions!E$24),IF($C28&lt;13,Assumptions!E$28,Assumptions!E$50)),Y$1)</f>
        <v>6.9511395125702369E-2</v>
      </c>
      <c r="Z28" s="62">
        <f>IFERROR(IF($C28&lt;11,($D28*Assumptions!F$6)+($E28*Assumptions!F$7)+($F28*Assumptions!F$8)+($G28*Assumptions!F$9)+($H28*Assumptions!F$10)+($I28*Assumptions!F$11)+($J28*Assumptions!F$12)+($K28*Assumptions!F$13)+($L28*Assumptions!F$14)+($M28*Assumptions!F$15)+($N28*Assumptions!F$16)+($O28*Assumptions!F$17)+($P28*Assumptions!F$18)+($Q28*Assumptions!F$19)+($R28*Assumptions!F$20)+($S28*Assumptions!F$21)+($T28*Assumptions!F$22)+($U28*Assumptions!F$23)+($V28*Assumptions!F$24),IF($C28&lt;13,Assumptions!F$28,Assumptions!F$50)),Z$1)</f>
        <v>6.7511395125702353E-2</v>
      </c>
      <c r="AA28" s="62">
        <f>IFERROR(($D28*Assumptions!J$6)+($E28*Assumptions!J$7)+($F28*Assumptions!J$8)+($G28*Assumptions!J$9)+($H28*Assumptions!J$10)+($I28*Assumptions!J$11)+($J28*Assumptions!J$12)+($K28*Assumptions!J$13)+($L28*Assumptions!J$14)+($M28*Assumptions!J$15)+($N28*Assumptions!J$16)+($O28*Assumptions!J$17)+($P28*Assumptions!J$18)+($Q28*Assumptions!J$19)+($R28*Assumptions!J$20)+($S28*Assumptions!J$21)+($T28*Assumptions!J$22)+($U28*Assumptions!J$23)+($V28*Assumptions!J$24),0)</f>
        <v>1.4130861529864449E-2</v>
      </c>
      <c r="AB28" s="2">
        <f>SUMIFS(PERSALDATA!$G$2:$G$20871,PERSALDATA!$A$2:$A$20871,WORKING!A28,PERSALDATA!$D$2:$D$20871,WORKING!B28,PERSALDATA!$E$2:$E$20871,WORKING!C28,PERSALDATA!$F$2:$F$20871,"S&amp;W: BASIC SALARY (RES)")</f>
        <v>1125</v>
      </c>
      <c r="AC28" s="2">
        <f>SUMIFS(PERSALDATA!$H$2:$H$20871,PERSALDATA!$A$2:$A$20871,WORKING!A28,PERSALDATA!$D$2:$D$20871,WORKING!B28,PERSALDATA!$E$2:$E$20871,WORKING!C28)</f>
        <v>502870414.92000002</v>
      </c>
    </row>
    <row r="29" spans="1:29" x14ac:dyDescent="0.25">
      <c r="A29" s="2">
        <f>Results!$D$3</f>
        <v>18</v>
      </c>
      <c r="B29" s="2">
        <v>2</v>
      </c>
      <c r="C29" s="2">
        <v>10</v>
      </c>
      <c r="D29" s="62">
        <f>IFERROR(SUMIFS(PERSALDATA!$H$2:$H$20871,PERSALDATA!$A$2:$A$20871,WORKING!$A29,PERSALDATA!$D$2:$D$20871,WORKING!$B29,PERSALDATA!$E$2:$E$20871,WORKING!$C29,PERSALDATA!$F$2:$F$20871,WORKING!D$2)/SUMIFS(PERSALDATA!$H$2:$H$20871,PERSALDATA!$A$2:$A$20871,WORKING!$A29,PERSALDATA!$D$2:$D$20871,WORKING!$B29,PERSALDATA!$E$2:$E$20871,WORKING!$C29),"")</f>
        <v>0.71519285235613284</v>
      </c>
      <c r="E29" s="62">
        <f>IFERROR(SUMIFS(PERSALDATA!$H$2:$H$20871,PERSALDATA!$A$2:$A$20871,WORKING!$A29,PERSALDATA!$D$2:$D$20871,WORKING!$B29,PERSALDATA!$E$2:$E$20871,WORKING!$C29,PERSALDATA!$F$2:$F$20871,WORKING!E$2)/SUMIFS(PERSALDATA!$H$2:$H$20871,PERSALDATA!$A$2:$A$20871,WORKING!$A29,PERSALDATA!$D$2:$D$20871,WORKING!$B29,PERSALDATA!$E$2:$E$20871,WORKING!$C29),"")</f>
        <v>5.8558089954493499E-2</v>
      </c>
      <c r="F29" s="62">
        <f>IFERROR(SUMIFS(PERSALDATA!$H$2:$H$20871,PERSALDATA!$A$2:$A$20871,WORKING!$A29,PERSALDATA!$D$2:$D$20871,WORKING!$B29,PERSALDATA!$E$2:$E$20871,WORKING!$C29,PERSALDATA!$F$2:$F$20871,WORKING!F$2)/SUMIFS(PERSALDATA!$H$2:$H$20871,PERSALDATA!$A$2:$A$20871,WORKING!$A29,PERSALDATA!$D$2:$D$20871,WORKING!$B29,PERSALDATA!$E$2:$E$20871,WORKING!$C29),"")</f>
        <v>8.8761651838524021E-3</v>
      </c>
      <c r="G29" s="69">
        <f>IFERROR(SUMIFS(PERSALDATA!$H$2:$H$20871,PERSALDATA!$A$2:$A$20871,WORKING!$A29,PERSALDATA!$D$2:$D$20871,WORKING!$B29,PERSALDATA!$E$2:$E$20871,WORKING!$C29,PERSALDATA!$F$2:$F$20871,WORKING!G$2)/SUMIFS(PERSALDATA!$H$2:$H$20871,PERSALDATA!$A$2:$A$20871,WORKING!$A29,PERSALDATA!$D$2:$D$20871,WORKING!$B29,PERSALDATA!$E$2:$E$20871,WORKING!$C29),"")</f>
        <v>4.6099486881606647E-3</v>
      </c>
      <c r="H29" s="62">
        <f>IFERROR(SUMIFS(PERSALDATA!$H$2:$H$20871,PERSALDATA!$A$2:$A$20871,WORKING!$A29,PERSALDATA!$D$2:$D$20871,WORKING!$B29,PERSALDATA!$E$2:$E$20871,WORKING!$C29,PERSALDATA!$F$2:$F$20871,WORKING!H$2)/SUMIFS(PERSALDATA!$H$2:$H$20871,PERSALDATA!$A$2:$A$20871,WORKING!$A29,PERSALDATA!$D$2:$D$20871,WORKING!$B29,PERSALDATA!$E$2:$E$20871,WORKING!$C29),"")</f>
        <v>3.4176566163509989E-2</v>
      </c>
      <c r="I29" s="62">
        <f>IFERROR(SUMIFS(PERSALDATA!$H$2:$H$20871,PERSALDATA!$A$2:$A$20871,WORKING!$A29,PERSALDATA!$D$2:$D$20871,WORKING!$B29,PERSALDATA!$E$2:$E$20871,WORKING!$C29,PERSALDATA!$F$2:$F$20871,WORKING!I$2)/SUMIFS(PERSALDATA!$H$2:$H$20871,PERSALDATA!$A$2:$A$20871,WORKING!$A29,PERSALDATA!$D$2:$D$20871,WORKING!$B29,PERSALDATA!$E$2:$E$20871,WORKING!$C29),"")</f>
        <v>0.11259999758334238</v>
      </c>
      <c r="J29" s="62">
        <f>IFERROR(SUMIFS(PERSALDATA!$H$2:$H$20871,PERSALDATA!$A$2:$A$20871,WORKING!$A29,PERSALDATA!$D$2:$D$20871,WORKING!$B29,PERSALDATA!$E$2:$E$20871,WORKING!$C29,PERSALDATA!$F$2:$F$20871,WORKING!J$2)/SUMIFS(PERSALDATA!$H$2:$H$20871,PERSALDATA!$A$2:$A$20871,WORKING!$A29,PERSALDATA!$D$2:$D$20871,WORKING!$B29,PERSALDATA!$E$2:$E$20871,WORKING!$C29),"")</f>
        <v>2.1732665833631154E-4</v>
      </c>
      <c r="K29" s="62">
        <f>IFERROR(SUMIFS(PERSALDATA!$H$2:$H$20871,PERSALDATA!$A$2:$A$20871,WORKING!$A29,PERSALDATA!$D$2:$D$20871,WORKING!$B29,PERSALDATA!$E$2:$E$20871,WORKING!$C29,PERSALDATA!$F$2:$F$20871,WORKING!K$2)/SUMIFS(PERSALDATA!$H$2:$H$20871,PERSALDATA!$A$2:$A$20871,WORKING!$A29,PERSALDATA!$D$2:$D$20871,WORKING!$B29,PERSALDATA!$E$2:$E$20871,WORKING!$C29),"")</f>
        <v>1.2190512113628547E-4</v>
      </c>
      <c r="L29" s="62">
        <f>IFERROR(SUMIFS(PERSALDATA!$H$2:$H$20871,PERSALDATA!$A$2:$A$20871,WORKING!$A29,PERSALDATA!$D$2:$D$20871,WORKING!$B29,PERSALDATA!$E$2:$E$20871,WORKING!$C29,PERSALDATA!$F$2:$F$20871,WORKING!L$2)/SUMIFS(PERSALDATA!$H$2:$H$20871,PERSALDATA!$A$2:$A$20871,WORKING!$A29,PERSALDATA!$D$2:$D$20871,WORKING!$B29,PERSALDATA!$E$2:$E$20871,WORKING!$C29),"")</f>
        <v>0</v>
      </c>
      <c r="M29" s="62">
        <f>IFERROR(SUMIFS(PERSALDATA!$H$2:$H$20871,PERSALDATA!$A$2:$A$20871,WORKING!$A29,PERSALDATA!$D$2:$D$20871,WORKING!$B29,PERSALDATA!$E$2:$E$20871,WORKING!$C29,PERSALDATA!$F$2:$F$20871,WORKING!M$2)/SUMIFS(PERSALDATA!$H$2:$H$20871,PERSALDATA!$A$2:$A$20871,WORKING!$A29,PERSALDATA!$D$2:$D$20871,WORKING!$B29,PERSALDATA!$E$2:$E$20871,WORKING!$C29),"")</f>
        <v>1.8520762999951013E-3</v>
      </c>
      <c r="N29" s="62">
        <f>IFERROR(SUMIFS(PERSALDATA!$H$2:$H$20871,PERSALDATA!$A$2:$A$20871,WORKING!$A29,PERSALDATA!$D$2:$D$20871,WORKING!$B29,PERSALDATA!$E$2:$E$20871,WORKING!$C29,PERSALDATA!$F$2:$F$20871,WORKING!N$2)/SUMIFS(PERSALDATA!$H$2:$H$20871,PERSALDATA!$A$2:$A$20871,WORKING!$A29,PERSALDATA!$D$2:$D$20871,WORKING!$B29,PERSALDATA!$E$2:$E$20871,WORKING!$C29),"")</f>
        <v>5.9307497874530248E-2</v>
      </c>
      <c r="O29" s="62">
        <f>IFERROR(SUMIFS(PERSALDATA!$H$2:$H$20871,PERSALDATA!$A$2:$A$20871,WORKING!$A29,PERSALDATA!$D$2:$D$20871,WORKING!$B29,PERSALDATA!$E$2:$E$20871,WORKING!$C29,PERSALDATA!$F$2:$F$20871,WORKING!O$2)/SUMIFS(PERSALDATA!$H$2:$H$20871,PERSALDATA!$A$2:$A$20871,WORKING!$A29,PERSALDATA!$D$2:$D$20871,WORKING!$B29,PERSALDATA!$E$2:$E$20871,WORKING!$C29),"")</f>
        <v>1.1393005109202336E-3</v>
      </c>
      <c r="P29" s="62">
        <f>IFERROR(SUMIFS(PERSALDATA!$H$2:$H$20871,PERSALDATA!$A$2:$A$20871,WORKING!$A29,PERSALDATA!$D$2:$D$20871,WORKING!$B29,PERSALDATA!$E$2:$E$20871,WORKING!$C29,PERSALDATA!$F$2:$F$20871,WORKING!P$2)/SUMIFS(PERSALDATA!$H$2:$H$20871,PERSALDATA!$A$2:$A$20871,WORKING!$A29,PERSALDATA!$D$2:$D$20871,WORKING!$B29,PERSALDATA!$E$2:$E$20871,WORKING!$C29),"")</f>
        <v>3.3482736055899767E-3</v>
      </c>
      <c r="Q29" s="62">
        <f>IFERROR(SUMIFS(PERSALDATA!$H$2:$H$20871,PERSALDATA!$A$2:$A$20871,WORKING!$A29,PERSALDATA!$D$2:$D$20871,WORKING!$B29,PERSALDATA!$E$2:$E$20871,WORKING!$C29,PERSALDATA!$F$2:$F$20871,WORKING!Q$2)/SUMIFS(PERSALDATA!$H$2:$H$20871,PERSALDATA!$A$2:$A$20871,WORKING!$A29,PERSALDATA!$D$2:$D$20871,WORKING!$B29,PERSALDATA!$E$2:$E$20871,WORKING!$C29),"")</f>
        <v>0</v>
      </c>
      <c r="R29" s="62">
        <f>IFERROR(SUMIFS(PERSALDATA!$H$2:$H$20871,PERSALDATA!$A$2:$A$20871,WORKING!$A29,PERSALDATA!$D$2:$D$20871,WORKING!$B29,PERSALDATA!$E$2:$E$20871,WORKING!$C29,PERSALDATA!$F$2:$F$20871,WORKING!R$2)/SUMIFS(PERSALDATA!$H$2:$H$20871,PERSALDATA!$A$2:$A$20871,WORKING!$A29,PERSALDATA!$D$2:$D$20871,WORKING!$B29,PERSALDATA!$E$2:$E$20871,WORKING!$C29),"")</f>
        <v>0</v>
      </c>
      <c r="S29" s="62">
        <f>IFERROR(SUMIFS(PERSALDATA!$H$2:$H$20871,PERSALDATA!$A$2:$A$20871,WORKING!$A29,PERSALDATA!$D$2:$D$20871,WORKING!$B29,PERSALDATA!$E$2:$E$20871,WORKING!$C29,PERSALDATA!$F$2:$F$20871,WORKING!S$2)/SUMIFS(PERSALDATA!$H$2:$H$20871,PERSALDATA!$A$2:$A$20871,WORKING!$A29,PERSALDATA!$D$2:$D$20871,WORKING!$B29,PERSALDATA!$E$2:$E$20871,WORKING!$C29),"")</f>
        <v>0</v>
      </c>
      <c r="T29" s="62">
        <f>IFERROR(SUMIFS(PERSALDATA!$H$2:$H$20871,PERSALDATA!$A$2:$A$20871,WORKING!$A29,PERSALDATA!$D$2:$D$20871,WORKING!$B29,PERSALDATA!$E$2:$E$20871,WORKING!$C29,PERSALDATA!$F$2:$F$20871,WORKING!T$2)/SUMIFS(PERSALDATA!$H$2:$H$20871,PERSALDATA!$A$2:$A$20871,WORKING!$A29,PERSALDATA!$D$2:$D$20871,WORKING!$B29,PERSALDATA!$E$2:$E$20871,WORKING!$C29),"")</f>
        <v>0</v>
      </c>
      <c r="U29" s="62">
        <f>IFERROR(SUMIFS(PERSALDATA!$H$2:$H$20871,PERSALDATA!$A$2:$A$20871,WORKING!$A29,PERSALDATA!$D$2:$D$20871,WORKING!$B29,PERSALDATA!$E$2:$E$20871,WORKING!$C29,PERSALDATA!$F$2:$F$20871,WORKING!U$2)/SUMIFS(PERSALDATA!$H$2:$H$20871,PERSALDATA!$A$2:$A$20871,WORKING!$A29,PERSALDATA!$D$2:$D$20871,WORKING!$B29,PERSALDATA!$E$2:$E$20871,WORKING!$C29),"")</f>
        <v>0</v>
      </c>
      <c r="V29" s="62">
        <f>IFERROR(SUMIFS(PERSALDATA!$H$2:$H$20871,PERSALDATA!$A$2:$A$20871,WORKING!$A29,PERSALDATA!$D$2:$D$20871,WORKING!$B29,PERSALDATA!$E$2:$E$20871,WORKING!$C29,PERSALDATA!$F$2:$F$20871,WORKING!V$2)/SUMIFS(PERSALDATA!$H$2:$H$20871,PERSALDATA!$A$2:$A$20871,WORKING!$A29,PERSALDATA!$D$2:$D$20871,WORKING!$B29,PERSALDATA!$E$2:$E$20871,WORKING!$C29),"")</f>
        <v>0</v>
      </c>
      <c r="W29" s="62">
        <f>IFERROR(IF($C29&lt;11,($D29*Assumptions!C$6)+($E29*Assumptions!C$7)+($F29*Assumptions!C$8)+($G29*Assumptions!C$9)+($H29*Assumptions!C$10)+($I29*Assumptions!C$11)+($J29*Assumptions!C$12)+($K29*Assumptions!C$13)+($L29*Assumptions!C$14)+($M29*Assumptions!C$15)+($N29*Assumptions!C$16)+($O29*Assumptions!C$17)+($P29*Assumptions!C$18)+($Q29*Assumptions!C$19)+($R29*Assumptions!C$20)+($S29*Assumptions!C$21)+($T29*Assumptions!C$22)+($U29*Assumptions!C$23)+($V29*Assumptions!C$24),IF($C29&lt;13,Assumptions!C$28,Assumptions!C$50)),W$1)</f>
        <v>7.5803883372316347E-2</v>
      </c>
      <c r="X29" s="62">
        <f>IFERROR(IF($C29&lt;11,($D29*Assumptions!D$6)+($E29*Assumptions!D$7)+($F29*Assumptions!D$8)+($G29*Assumptions!D$9)+($H29*Assumptions!D$10)+($I29*Assumptions!D$11)+($J29*Assumptions!D$12)+($K29*Assumptions!D$13)+($L29*Assumptions!D$14)+($M29*Assumptions!D$15)+($N29*Assumptions!D$16)+($O29*Assumptions!D$17)+($P29*Assumptions!D$18)+($Q29*Assumptions!D$19)+($R29*Assumptions!D$20)+($S29*Assumptions!D$21)+($T29*Assumptions!D$22)+($U29*Assumptions!D$23)+($V29*Assumptions!D$24),IF($C29&lt;13,Assumptions!D$28,Assumptions!D$50)),X$1)</f>
        <v>7.0423886840614125E-2</v>
      </c>
      <c r="Y29" s="62">
        <f>IFERROR(IF($C29&lt;11,($D29*Assumptions!E$6)+($E29*Assumptions!E$7)+($F29*Assumptions!E$8)+($G29*Assumptions!E$9)+($H29*Assumptions!E$10)+($I29*Assumptions!E$11)+($J29*Assumptions!E$12)+($K29*Assumptions!E$13)+($L29*Assumptions!E$14)+($M29*Assumptions!E$15)+($N29*Assumptions!E$16)+($O29*Assumptions!E$17)+($P29*Assumptions!E$18)+($Q29*Assumptions!E$19)+($R29*Assumptions!E$20)+($S29*Assumptions!E$21)+($T29*Assumptions!E$22)+($U29*Assumptions!E$23)+($V29*Assumptions!E$24),IF($C29&lt;13,Assumptions!E$28,Assumptions!E$50)),Y$1)</f>
        <v>6.9423886840614124E-2</v>
      </c>
      <c r="Z29" s="62">
        <f>IFERROR(IF($C29&lt;11,($D29*Assumptions!F$6)+($E29*Assumptions!F$7)+($F29*Assumptions!F$8)+($G29*Assumptions!F$9)+($H29*Assumptions!F$10)+($I29*Assumptions!F$11)+($J29*Assumptions!F$12)+($K29*Assumptions!F$13)+($L29*Assumptions!F$14)+($M29*Assumptions!F$15)+($N29*Assumptions!F$16)+($O29*Assumptions!F$17)+($P29*Assumptions!F$18)+($Q29*Assumptions!F$19)+($R29*Assumptions!F$20)+($S29*Assumptions!F$21)+($T29*Assumptions!F$22)+($U29*Assumptions!F$23)+($V29*Assumptions!F$24),IF($C29&lt;13,Assumptions!F$28,Assumptions!F$50)),Z$1)</f>
        <v>6.7423886840614108E-2</v>
      </c>
      <c r="AA29" s="62">
        <f>IFERROR(($D29*Assumptions!J$6)+($E29*Assumptions!J$7)+($F29*Assumptions!J$8)+($G29*Assumptions!J$9)+($H29*Assumptions!J$10)+($I29*Assumptions!J$11)+($J29*Assumptions!J$12)+($K29*Assumptions!J$13)+($L29*Assumptions!J$14)+($M29*Assumptions!J$15)+($N29*Assumptions!J$16)+($O29*Assumptions!J$17)+($P29*Assumptions!J$18)+($Q29*Assumptions!J$19)+($R29*Assumptions!J$20)+($S29*Assumptions!J$21)+($T29*Assumptions!J$22)+($U29*Assumptions!J$23)+($V29*Assumptions!J$24),0)</f>
        <v>1.4352380452972517E-2</v>
      </c>
      <c r="AB29" s="2">
        <f>SUMIFS(PERSALDATA!$G$2:$G$20871,PERSALDATA!$A$2:$A$20871,WORKING!A29,PERSALDATA!$D$2:$D$20871,WORKING!B29,PERSALDATA!$E$2:$E$20871,WORKING!C29,PERSALDATA!$F$2:$F$20871,"S&amp;W: BASIC SALARY (RES)")</f>
        <v>135</v>
      </c>
      <c r="AC29" s="2">
        <f>SUMIFS(PERSALDATA!$H$2:$H$20871,PERSALDATA!$A$2:$A$20871,WORKING!A29,PERSALDATA!$D$2:$D$20871,WORKING!B29,PERSALDATA!$E$2:$E$20871,WORKING!C29)</f>
        <v>76046354.030000016</v>
      </c>
    </row>
    <row r="30" spans="1:29" x14ac:dyDescent="0.25">
      <c r="A30" s="2">
        <f>Results!$D$3</f>
        <v>18</v>
      </c>
      <c r="B30" s="2">
        <v>2</v>
      </c>
      <c r="C30" s="2">
        <v>11</v>
      </c>
      <c r="D30" s="62">
        <f>IFERROR(SUMIFS(PERSALDATA!$H$2:$H$20871,PERSALDATA!$A$2:$A$20871,WORKING!$A30,PERSALDATA!$D$2:$D$20871,WORKING!$B30,PERSALDATA!$E$2:$E$20871,WORKING!$C30,PERSALDATA!$F$2:$F$20871,WORKING!D$2)/SUMIFS(PERSALDATA!$H$2:$H$20871,PERSALDATA!$A$2:$A$20871,WORKING!$A30,PERSALDATA!$D$2:$D$20871,WORKING!$B30,PERSALDATA!$E$2:$E$20871,WORKING!$C30),"")</f>
        <v>0.73195206573864258</v>
      </c>
      <c r="E30" s="62">
        <f>IFERROR(SUMIFS(PERSALDATA!$H$2:$H$20871,PERSALDATA!$A$2:$A$20871,WORKING!$A30,PERSALDATA!$D$2:$D$20871,WORKING!$B30,PERSALDATA!$E$2:$E$20871,WORKING!$C30,PERSALDATA!$F$2:$F$20871,WORKING!E$2)/SUMIFS(PERSALDATA!$H$2:$H$20871,PERSALDATA!$A$2:$A$20871,WORKING!$A30,PERSALDATA!$D$2:$D$20871,WORKING!$B30,PERSALDATA!$E$2:$E$20871,WORKING!$C30),"")</f>
        <v>4.9819327527717804E-2</v>
      </c>
      <c r="F30" s="62">
        <f>IFERROR(SUMIFS(PERSALDATA!$H$2:$H$20871,PERSALDATA!$A$2:$A$20871,WORKING!$A30,PERSALDATA!$D$2:$D$20871,WORKING!$B30,PERSALDATA!$E$2:$E$20871,WORKING!$C30,PERSALDATA!$F$2:$F$20871,WORKING!F$2)/SUMIFS(PERSALDATA!$H$2:$H$20871,PERSALDATA!$A$2:$A$20871,WORKING!$A30,PERSALDATA!$D$2:$D$20871,WORKING!$B30,PERSALDATA!$E$2:$E$20871,WORKING!$C30),"")</f>
        <v>1.7507593322136127E-3</v>
      </c>
      <c r="G30" s="69">
        <f>IFERROR(SUMIFS(PERSALDATA!$H$2:$H$20871,PERSALDATA!$A$2:$A$20871,WORKING!$A30,PERSALDATA!$D$2:$D$20871,WORKING!$B30,PERSALDATA!$E$2:$E$20871,WORKING!$C30,PERSALDATA!$F$2:$F$20871,WORKING!G$2)/SUMIFS(PERSALDATA!$H$2:$H$20871,PERSALDATA!$A$2:$A$20871,WORKING!$A30,PERSALDATA!$D$2:$D$20871,WORKING!$B30,PERSALDATA!$E$2:$E$20871,WORKING!$C30),"")</f>
        <v>5.8734807196399114E-3</v>
      </c>
      <c r="H30" s="62">
        <f>IFERROR(SUMIFS(PERSALDATA!$H$2:$H$20871,PERSALDATA!$A$2:$A$20871,WORKING!$A30,PERSALDATA!$D$2:$D$20871,WORKING!$B30,PERSALDATA!$E$2:$E$20871,WORKING!$C30,PERSALDATA!$F$2:$F$20871,WORKING!H$2)/SUMIFS(PERSALDATA!$H$2:$H$20871,PERSALDATA!$A$2:$A$20871,WORKING!$A30,PERSALDATA!$D$2:$D$20871,WORKING!$B30,PERSALDATA!$E$2:$E$20871,WORKING!$C30),"")</f>
        <v>1.4894848878337185E-2</v>
      </c>
      <c r="I30" s="62">
        <f>IFERROR(SUMIFS(PERSALDATA!$H$2:$H$20871,PERSALDATA!$A$2:$A$20871,WORKING!$A30,PERSALDATA!$D$2:$D$20871,WORKING!$B30,PERSALDATA!$E$2:$E$20871,WORKING!$C30,PERSALDATA!$F$2:$F$20871,WORKING!I$2)/SUMIFS(PERSALDATA!$H$2:$H$20871,PERSALDATA!$A$2:$A$20871,WORKING!$A30,PERSALDATA!$D$2:$D$20871,WORKING!$B30,PERSALDATA!$E$2:$E$20871,WORKING!$C30),"")</f>
        <v>0.1061886189306169</v>
      </c>
      <c r="J30" s="62">
        <f>IFERROR(SUMIFS(PERSALDATA!$H$2:$H$20871,PERSALDATA!$A$2:$A$20871,WORKING!$A30,PERSALDATA!$D$2:$D$20871,WORKING!$B30,PERSALDATA!$E$2:$E$20871,WORKING!$C30,PERSALDATA!$F$2:$F$20871,WORKING!J$2)/SUMIFS(PERSALDATA!$H$2:$H$20871,PERSALDATA!$A$2:$A$20871,WORKING!$A30,PERSALDATA!$D$2:$D$20871,WORKING!$B30,PERSALDATA!$E$2:$E$20871,WORKING!$C30),"")</f>
        <v>0</v>
      </c>
      <c r="K30" s="62">
        <f>IFERROR(SUMIFS(PERSALDATA!$H$2:$H$20871,PERSALDATA!$A$2:$A$20871,WORKING!$A30,PERSALDATA!$D$2:$D$20871,WORKING!$B30,PERSALDATA!$E$2:$E$20871,WORKING!$C30,PERSALDATA!$F$2:$F$20871,WORKING!K$2)/SUMIFS(PERSALDATA!$H$2:$H$20871,PERSALDATA!$A$2:$A$20871,WORKING!$A30,PERSALDATA!$D$2:$D$20871,WORKING!$B30,PERSALDATA!$E$2:$E$20871,WORKING!$C30),"")</f>
        <v>1.029395052773494E-4</v>
      </c>
      <c r="L30" s="62">
        <f>IFERROR(SUMIFS(PERSALDATA!$H$2:$H$20871,PERSALDATA!$A$2:$A$20871,WORKING!$A30,PERSALDATA!$D$2:$D$20871,WORKING!$B30,PERSALDATA!$E$2:$E$20871,WORKING!$C30,PERSALDATA!$F$2:$F$20871,WORKING!L$2)/SUMIFS(PERSALDATA!$H$2:$H$20871,PERSALDATA!$A$2:$A$20871,WORKING!$A30,PERSALDATA!$D$2:$D$20871,WORKING!$B30,PERSALDATA!$E$2:$E$20871,WORKING!$C30),"")</f>
        <v>1.7917317156247296E-3</v>
      </c>
      <c r="M30" s="62">
        <f>IFERROR(SUMIFS(PERSALDATA!$H$2:$H$20871,PERSALDATA!$A$2:$A$20871,WORKING!$A30,PERSALDATA!$D$2:$D$20871,WORKING!$B30,PERSALDATA!$E$2:$E$20871,WORKING!$C30,PERSALDATA!$F$2:$F$20871,WORKING!M$2)/SUMIFS(PERSALDATA!$H$2:$H$20871,PERSALDATA!$A$2:$A$20871,WORKING!$A30,PERSALDATA!$D$2:$D$20871,WORKING!$B30,PERSALDATA!$E$2:$E$20871,WORKING!$C30),"")</f>
        <v>6.8751263212126393E-2</v>
      </c>
      <c r="N30" s="62">
        <f>IFERROR(SUMIFS(PERSALDATA!$H$2:$H$20871,PERSALDATA!$A$2:$A$20871,WORKING!$A30,PERSALDATA!$D$2:$D$20871,WORKING!$B30,PERSALDATA!$E$2:$E$20871,WORKING!$C30,PERSALDATA!$F$2:$F$20871,WORKING!N$2)/SUMIFS(PERSALDATA!$H$2:$H$20871,PERSALDATA!$A$2:$A$20871,WORKING!$A30,PERSALDATA!$D$2:$D$20871,WORKING!$B30,PERSALDATA!$E$2:$E$20871,WORKING!$C30),"")</f>
        <v>1.7717507476854827E-2</v>
      </c>
      <c r="O30" s="62">
        <f>IFERROR(SUMIFS(PERSALDATA!$H$2:$H$20871,PERSALDATA!$A$2:$A$20871,WORKING!$A30,PERSALDATA!$D$2:$D$20871,WORKING!$B30,PERSALDATA!$E$2:$E$20871,WORKING!$C30,PERSALDATA!$F$2:$F$20871,WORKING!O$2)/SUMIFS(PERSALDATA!$H$2:$H$20871,PERSALDATA!$A$2:$A$20871,WORKING!$A30,PERSALDATA!$D$2:$D$20871,WORKING!$B30,PERSALDATA!$E$2:$E$20871,WORKING!$C30),"")</f>
        <v>0</v>
      </c>
      <c r="P30" s="62">
        <f>IFERROR(SUMIFS(PERSALDATA!$H$2:$H$20871,PERSALDATA!$A$2:$A$20871,WORKING!$A30,PERSALDATA!$D$2:$D$20871,WORKING!$B30,PERSALDATA!$E$2:$E$20871,WORKING!$C30,PERSALDATA!$F$2:$F$20871,WORKING!P$2)/SUMIFS(PERSALDATA!$H$2:$H$20871,PERSALDATA!$A$2:$A$20871,WORKING!$A30,PERSALDATA!$D$2:$D$20871,WORKING!$B30,PERSALDATA!$E$2:$E$20871,WORKING!$C30),"")</f>
        <v>1.1574569629485493E-3</v>
      </c>
      <c r="Q30" s="62">
        <f>IFERROR(SUMIFS(PERSALDATA!$H$2:$H$20871,PERSALDATA!$A$2:$A$20871,WORKING!$A30,PERSALDATA!$D$2:$D$20871,WORKING!$B30,PERSALDATA!$E$2:$E$20871,WORKING!$C30,PERSALDATA!$F$2:$F$20871,WORKING!Q$2)/SUMIFS(PERSALDATA!$H$2:$H$20871,PERSALDATA!$A$2:$A$20871,WORKING!$A30,PERSALDATA!$D$2:$D$20871,WORKING!$B30,PERSALDATA!$E$2:$E$20871,WORKING!$C30),"")</f>
        <v>0</v>
      </c>
      <c r="R30" s="62">
        <f>IFERROR(SUMIFS(PERSALDATA!$H$2:$H$20871,PERSALDATA!$A$2:$A$20871,WORKING!$A30,PERSALDATA!$D$2:$D$20871,WORKING!$B30,PERSALDATA!$E$2:$E$20871,WORKING!$C30,PERSALDATA!$F$2:$F$20871,WORKING!R$2)/SUMIFS(PERSALDATA!$H$2:$H$20871,PERSALDATA!$A$2:$A$20871,WORKING!$A30,PERSALDATA!$D$2:$D$20871,WORKING!$B30,PERSALDATA!$E$2:$E$20871,WORKING!$C30),"")</f>
        <v>0</v>
      </c>
      <c r="S30" s="62">
        <f>IFERROR(SUMIFS(PERSALDATA!$H$2:$H$20871,PERSALDATA!$A$2:$A$20871,WORKING!$A30,PERSALDATA!$D$2:$D$20871,WORKING!$B30,PERSALDATA!$E$2:$E$20871,WORKING!$C30,PERSALDATA!$F$2:$F$20871,WORKING!S$2)/SUMIFS(PERSALDATA!$H$2:$H$20871,PERSALDATA!$A$2:$A$20871,WORKING!$A30,PERSALDATA!$D$2:$D$20871,WORKING!$B30,PERSALDATA!$E$2:$E$20871,WORKING!$C30),"")</f>
        <v>0</v>
      </c>
      <c r="T30" s="62">
        <f>IFERROR(SUMIFS(PERSALDATA!$H$2:$H$20871,PERSALDATA!$A$2:$A$20871,WORKING!$A30,PERSALDATA!$D$2:$D$20871,WORKING!$B30,PERSALDATA!$E$2:$E$20871,WORKING!$C30,PERSALDATA!$F$2:$F$20871,WORKING!T$2)/SUMIFS(PERSALDATA!$H$2:$H$20871,PERSALDATA!$A$2:$A$20871,WORKING!$A30,PERSALDATA!$D$2:$D$20871,WORKING!$B30,PERSALDATA!$E$2:$E$20871,WORKING!$C30),"")</f>
        <v>0</v>
      </c>
      <c r="U30" s="62">
        <f>IFERROR(SUMIFS(PERSALDATA!$H$2:$H$20871,PERSALDATA!$A$2:$A$20871,WORKING!$A30,PERSALDATA!$D$2:$D$20871,WORKING!$B30,PERSALDATA!$E$2:$E$20871,WORKING!$C30,PERSALDATA!$F$2:$F$20871,WORKING!U$2)/SUMIFS(PERSALDATA!$H$2:$H$20871,PERSALDATA!$A$2:$A$20871,WORKING!$A30,PERSALDATA!$D$2:$D$20871,WORKING!$B30,PERSALDATA!$E$2:$E$20871,WORKING!$C30),"")</f>
        <v>0</v>
      </c>
      <c r="V30" s="62">
        <f>IFERROR(SUMIFS(PERSALDATA!$H$2:$H$20871,PERSALDATA!$A$2:$A$20871,WORKING!$A30,PERSALDATA!$D$2:$D$20871,WORKING!$B30,PERSALDATA!$E$2:$E$20871,WORKING!$C30,PERSALDATA!$F$2:$F$20871,WORKING!V$2)/SUMIFS(PERSALDATA!$H$2:$H$20871,PERSALDATA!$A$2:$A$20871,WORKING!$A30,PERSALDATA!$D$2:$D$20871,WORKING!$B30,PERSALDATA!$E$2:$E$20871,WORKING!$C30),"")</f>
        <v>0</v>
      </c>
      <c r="W30" s="62">
        <f>IFERROR(IF($C30&lt;11,($D30*Assumptions!C$6)+($E30*Assumptions!C$7)+($F30*Assumptions!C$8)+($G30*Assumptions!C$9)+($H30*Assumptions!C$10)+($I30*Assumptions!C$11)+($J30*Assumptions!C$12)+($K30*Assumptions!C$13)+($L30*Assumptions!C$14)+($M30*Assumptions!C$15)+($N30*Assumptions!C$16)+($O30*Assumptions!C$17)+($P30*Assumptions!C$18)+($Q30*Assumptions!C$19)+($R30*Assumptions!C$20)+($S30*Assumptions!C$21)+($T30*Assumptions!C$22)+($U30*Assumptions!C$23)+($V30*Assumptions!C$24),IF($C30&lt;13,Assumptions!C$28,Assumptions!C$50)),W$1)</f>
        <v>7.5999999999999998E-2</v>
      </c>
      <c r="X30" s="62">
        <f>IFERROR(IF($C30&lt;11,($D30*Assumptions!D$6)+($E30*Assumptions!D$7)+($F30*Assumptions!D$8)+($G30*Assumptions!D$9)+($H30*Assumptions!D$10)+($I30*Assumptions!D$11)+($J30*Assumptions!D$12)+($K30*Assumptions!D$13)+($L30*Assumptions!D$14)+($M30*Assumptions!D$15)+($N30*Assumptions!D$16)+($O30*Assumptions!D$17)+($P30*Assumptions!D$18)+($Q30*Assumptions!D$19)+($R30*Assumptions!D$20)+($S30*Assumptions!D$21)+($T30*Assumptions!D$22)+($U30*Assumptions!D$23)+($V30*Assumptions!D$24),IF($C30&lt;13,Assumptions!D$28,Assumptions!D$50)),X$1)</f>
        <v>7.0000000000000007E-2</v>
      </c>
      <c r="Y30" s="62">
        <f>IFERROR(IF($C30&lt;11,($D30*Assumptions!E$6)+($E30*Assumptions!E$7)+($F30*Assumptions!E$8)+($G30*Assumptions!E$9)+($H30*Assumptions!E$10)+($I30*Assumptions!E$11)+($J30*Assumptions!E$12)+($K30*Assumptions!E$13)+($L30*Assumptions!E$14)+($M30*Assumptions!E$15)+($N30*Assumptions!E$16)+($O30*Assumptions!E$17)+($P30*Assumptions!E$18)+($Q30*Assumptions!E$19)+($R30*Assumptions!E$20)+($S30*Assumptions!E$21)+($T30*Assumptions!E$22)+($U30*Assumptions!E$23)+($V30*Assumptions!E$24),IF($C30&lt;13,Assumptions!E$28,Assumptions!E$50)),Y$1)</f>
        <v>6.9000000000000006E-2</v>
      </c>
      <c r="Z30" s="62">
        <f>IFERROR(IF($C30&lt;11,($D30*Assumptions!F$6)+($E30*Assumptions!F$7)+($F30*Assumptions!F$8)+($G30*Assumptions!F$9)+($H30*Assumptions!F$10)+($I30*Assumptions!F$11)+($J30*Assumptions!F$12)+($K30*Assumptions!F$13)+($L30*Assumptions!F$14)+($M30*Assumptions!F$15)+($N30*Assumptions!F$16)+($O30*Assumptions!F$17)+($P30*Assumptions!F$18)+($Q30*Assumptions!F$19)+($R30*Assumptions!F$20)+($S30*Assumptions!F$21)+($T30*Assumptions!F$22)+($U30*Assumptions!F$23)+($V30*Assumptions!F$24),IF($C30&lt;13,Assumptions!F$28,Assumptions!F$50)),Z$1)</f>
        <v>6.7000000000000004E-2</v>
      </c>
      <c r="AA30" s="62">
        <f>IFERROR(($D30*Assumptions!J$6)+($E30*Assumptions!J$7)+($F30*Assumptions!J$8)+($G30*Assumptions!J$9)+($H30*Assumptions!J$10)+($I30*Assumptions!J$11)+($J30*Assumptions!J$12)+($K30*Assumptions!J$13)+($L30*Assumptions!J$14)+($M30*Assumptions!J$15)+($N30*Assumptions!J$16)+($O30*Assumptions!J$17)+($P30*Assumptions!J$18)+($Q30*Assumptions!J$19)+($R30*Assumptions!J$20)+($S30*Assumptions!J$21)+($T30*Assumptions!J$22)+($U30*Assumptions!J$23)+($V30*Assumptions!J$24),0)</f>
        <v>1.4748771784262576E-2</v>
      </c>
      <c r="AB30" s="2">
        <f>SUMIFS(PERSALDATA!$G$2:$G$20871,PERSALDATA!$A$2:$A$20871,WORKING!A30,PERSALDATA!$D$2:$D$20871,WORKING!B30,PERSALDATA!$E$2:$E$20871,WORKING!C30,PERSALDATA!$F$2:$F$20871,"S&amp;W: BASIC SALARY (RES)")</f>
        <v>38</v>
      </c>
      <c r="AC30" s="2">
        <f>SUMIFS(PERSALDATA!$H$2:$H$20871,PERSALDATA!$A$2:$A$20871,WORKING!A30,PERSALDATA!$D$2:$D$20871,WORKING!B30,PERSALDATA!$E$2:$E$20871,WORKING!C30)</f>
        <v>30695309.750000004</v>
      </c>
    </row>
    <row r="31" spans="1:29" x14ac:dyDescent="0.25">
      <c r="A31" s="2">
        <f>Results!$D$3</f>
        <v>18</v>
      </c>
      <c r="B31" s="2">
        <v>2</v>
      </c>
      <c r="C31" s="2">
        <v>12</v>
      </c>
      <c r="D31" s="62">
        <f>IFERROR(SUMIFS(PERSALDATA!$H$2:$H$20871,PERSALDATA!$A$2:$A$20871,WORKING!$A31,PERSALDATA!$D$2:$D$20871,WORKING!$B31,PERSALDATA!$E$2:$E$20871,WORKING!$C31,PERSALDATA!$F$2:$F$20871,WORKING!D$2)/SUMIFS(PERSALDATA!$H$2:$H$20871,PERSALDATA!$A$2:$A$20871,WORKING!$A31,PERSALDATA!$D$2:$D$20871,WORKING!$B31,PERSALDATA!$E$2:$E$20871,WORKING!$C31),"")</f>
        <v>0.71761058986470772</v>
      </c>
      <c r="E31" s="62">
        <f>IFERROR(SUMIFS(PERSALDATA!$H$2:$H$20871,PERSALDATA!$A$2:$A$20871,WORKING!$A31,PERSALDATA!$D$2:$D$20871,WORKING!$B31,PERSALDATA!$E$2:$E$20871,WORKING!$C31,PERSALDATA!$F$2:$F$20871,WORKING!E$2)/SUMIFS(PERSALDATA!$H$2:$H$20871,PERSALDATA!$A$2:$A$20871,WORKING!$A31,PERSALDATA!$D$2:$D$20871,WORKING!$B31,PERSALDATA!$E$2:$E$20871,WORKING!$C31),"")</f>
        <v>4.8361685921966976E-2</v>
      </c>
      <c r="F31" s="62">
        <f>IFERROR(SUMIFS(PERSALDATA!$H$2:$H$20871,PERSALDATA!$A$2:$A$20871,WORKING!$A31,PERSALDATA!$D$2:$D$20871,WORKING!$B31,PERSALDATA!$E$2:$E$20871,WORKING!$C31,PERSALDATA!$F$2:$F$20871,WORKING!F$2)/SUMIFS(PERSALDATA!$H$2:$H$20871,PERSALDATA!$A$2:$A$20871,WORKING!$A31,PERSALDATA!$D$2:$D$20871,WORKING!$B31,PERSALDATA!$E$2:$E$20871,WORKING!$C31),"")</f>
        <v>4.856585318778279E-3</v>
      </c>
      <c r="G31" s="69">
        <f>IFERROR(SUMIFS(PERSALDATA!$H$2:$H$20871,PERSALDATA!$A$2:$A$20871,WORKING!$A31,PERSALDATA!$D$2:$D$20871,WORKING!$B31,PERSALDATA!$E$2:$E$20871,WORKING!$C31,PERSALDATA!$F$2:$F$20871,WORKING!G$2)/SUMIFS(PERSALDATA!$H$2:$H$20871,PERSALDATA!$A$2:$A$20871,WORKING!$A31,PERSALDATA!$D$2:$D$20871,WORKING!$B31,PERSALDATA!$E$2:$E$20871,WORKING!$C31),"")</f>
        <v>5.2953572167203911E-4</v>
      </c>
      <c r="H31" s="62">
        <f>IFERROR(SUMIFS(PERSALDATA!$H$2:$H$20871,PERSALDATA!$A$2:$A$20871,WORKING!$A31,PERSALDATA!$D$2:$D$20871,WORKING!$B31,PERSALDATA!$E$2:$E$20871,WORKING!$C31,PERSALDATA!$F$2:$F$20871,WORKING!H$2)/SUMIFS(PERSALDATA!$H$2:$H$20871,PERSALDATA!$A$2:$A$20871,WORKING!$A31,PERSALDATA!$D$2:$D$20871,WORKING!$B31,PERSALDATA!$E$2:$E$20871,WORKING!$C31),"")</f>
        <v>1.7786218495861612E-2</v>
      </c>
      <c r="I31" s="62">
        <f>IFERROR(SUMIFS(PERSALDATA!$H$2:$H$20871,PERSALDATA!$A$2:$A$20871,WORKING!$A31,PERSALDATA!$D$2:$D$20871,WORKING!$B31,PERSALDATA!$E$2:$E$20871,WORKING!$C31,PERSALDATA!$F$2:$F$20871,WORKING!I$2)/SUMIFS(PERSALDATA!$H$2:$H$20871,PERSALDATA!$A$2:$A$20871,WORKING!$A31,PERSALDATA!$D$2:$D$20871,WORKING!$B31,PERSALDATA!$E$2:$E$20871,WORKING!$C31),"")</f>
        <v>0.1136413520486703</v>
      </c>
      <c r="J31" s="62">
        <f>IFERROR(SUMIFS(PERSALDATA!$H$2:$H$20871,PERSALDATA!$A$2:$A$20871,WORKING!$A31,PERSALDATA!$D$2:$D$20871,WORKING!$B31,PERSALDATA!$E$2:$E$20871,WORKING!$C31,PERSALDATA!$F$2:$F$20871,WORKING!J$2)/SUMIFS(PERSALDATA!$H$2:$H$20871,PERSALDATA!$A$2:$A$20871,WORKING!$A31,PERSALDATA!$D$2:$D$20871,WORKING!$B31,PERSALDATA!$E$2:$E$20871,WORKING!$C31),"")</f>
        <v>0</v>
      </c>
      <c r="K31" s="62">
        <f>IFERROR(SUMIFS(PERSALDATA!$H$2:$H$20871,PERSALDATA!$A$2:$A$20871,WORKING!$A31,PERSALDATA!$D$2:$D$20871,WORKING!$B31,PERSALDATA!$E$2:$E$20871,WORKING!$C31,PERSALDATA!$F$2:$F$20871,WORKING!K$2)/SUMIFS(PERSALDATA!$H$2:$H$20871,PERSALDATA!$A$2:$A$20871,WORKING!$A31,PERSALDATA!$D$2:$D$20871,WORKING!$B31,PERSALDATA!$E$2:$E$20871,WORKING!$C31),"")</f>
        <v>9.2602366495367751E-5</v>
      </c>
      <c r="L31" s="62">
        <f>IFERROR(SUMIFS(PERSALDATA!$H$2:$H$20871,PERSALDATA!$A$2:$A$20871,WORKING!$A31,PERSALDATA!$D$2:$D$20871,WORKING!$B31,PERSALDATA!$E$2:$E$20871,WORKING!$C31,PERSALDATA!$F$2:$F$20871,WORKING!L$2)/SUMIFS(PERSALDATA!$H$2:$H$20871,PERSALDATA!$A$2:$A$20871,WORKING!$A31,PERSALDATA!$D$2:$D$20871,WORKING!$B31,PERSALDATA!$E$2:$E$20871,WORKING!$C31),"")</f>
        <v>0</v>
      </c>
      <c r="M31" s="62">
        <f>IFERROR(SUMIFS(PERSALDATA!$H$2:$H$20871,PERSALDATA!$A$2:$A$20871,WORKING!$A31,PERSALDATA!$D$2:$D$20871,WORKING!$B31,PERSALDATA!$E$2:$E$20871,WORKING!$C31,PERSALDATA!$F$2:$F$20871,WORKING!M$2)/SUMIFS(PERSALDATA!$H$2:$H$20871,PERSALDATA!$A$2:$A$20871,WORKING!$A31,PERSALDATA!$D$2:$D$20871,WORKING!$B31,PERSALDATA!$E$2:$E$20871,WORKING!$C31),"")</f>
        <v>6.0895134629127476E-2</v>
      </c>
      <c r="N31" s="62">
        <f>IFERROR(SUMIFS(PERSALDATA!$H$2:$H$20871,PERSALDATA!$A$2:$A$20871,WORKING!$A31,PERSALDATA!$D$2:$D$20871,WORKING!$B31,PERSALDATA!$E$2:$E$20871,WORKING!$C31,PERSALDATA!$F$2:$F$20871,WORKING!N$2)/SUMIFS(PERSALDATA!$H$2:$H$20871,PERSALDATA!$A$2:$A$20871,WORKING!$A31,PERSALDATA!$D$2:$D$20871,WORKING!$B31,PERSALDATA!$E$2:$E$20871,WORKING!$C31),"")</f>
        <v>3.4878545156810506E-2</v>
      </c>
      <c r="O31" s="62">
        <f>IFERROR(SUMIFS(PERSALDATA!$H$2:$H$20871,PERSALDATA!$A$2:$A$20871,WORKING!$A31,PERSALDATA!$D$2:$D$20871,WORKING!$B31,PERSALDATA!$E$2:$E$20871,WORKING!$C31,PERSALDATA!$F$2:$F$20871,WORKING!O$2)/SUMIFS(PERSALDATA!$H$2:$H$20871,PERSALDATA!$A$2:$A$20871,WORKING!$A31,PERSALDATA!$D$2:$D$20871,WORKING!$B31,PERSALDATA!$E$2:$E$20871,WORKING!$C31),"")</f>
        <v>0</v>
      </c>
      <c r="P31" s="62">
        <f>IFERROR(SUMIFS(PERSALDATA!$H$2:$H$20871,PERSALDATA!$A$2:$A$20871,WORKING!$A31,PERSALDATA!$D$2:$D$20871,WORKING!$B31,PERSALDATA!$E$2:$E$20871,WORKING!$C31,PERSALDATA!$F$2:$F$20871,WORKING!P$2)/SUMIFS(PERSALDATA!$H$2:$H$20871,PERSALDATA!$A$2:$A$20871,WORKING!$A31,PERSALDATA!$D$2:$D$20871,WORKING!$B31,PERSALDATA!$E$2:$E$20871,WORKING!$C31),"")</f>
        <v>1.3477504759094503E-3</v>
      </c>
      <c r="Q31" s="62">
        <f>IFERROR(SUMIFS(PERSALDATA!$H$2:$H$20871,PERSALDATA!$A$2:$A$20871,WORKING!$A31,PERSALDATA!$D$2:$D$20871,WORKING!$B31,PERSALDATA!$E$2:$E$20871,WORKING!$C31,PERSALDATA!$F$2:$F$20871,WORKING!Q$2)/SUMIFS(PERSALDATA!$H$2:$H$20871,PERSALDATA!$A$2:$A$20871,WORKING!$A31,PERSALDATA!$D$2:$D$20871,WORKING!$B31,PERSALDATA!$E$2:$E$20871,WORKING!$C31),"")</f>
        <v>0</v>
      </c>
      <c r="R31" s="62">
        <f>IFERROR(SUMIFS(PERSALDATA!$H$2:$H$20871,PERSALDATA!$A$2:$A$20871,WORKING!$A31,PERSALDATA!$D$2:$D$20871,WORKING!$B31,PERSALDATA!$E$2:$E$20871,WORKING!$C31,PERSALDATA!$F$2:$F$20871,WORKING!R$2)/SUMIFS(PERSALDATA!$H$2:$H$20871,PERSALDATA!$A$2:$A$20871,WORKING!$A31,PERSALDATA!$D$2:$D$20871,WORKING!$B31,PERSALDATA!$E$2:$E$20871,WORKING!$C31),"")</f>
        <v>0</v>
      </c>
      <c r="S31" s="62">
        <f>IFERROR(SUMIFS(PERSALDATA!$H$2:$H$20871,PERSALDATA!$A$2:$A$20871,WORKING!$A31,PERSALDATA!$D$2:$D$20871,WORKING!$B31,PERSALDATA!$E$2:$E$20871,WORKING!$C31,PERSALDATA!$F$2:$F$20871,WORKING!S$2)/SUMIFS(PERSALDATA!$H$2:$H$20871,PERSALDATA!$A$2:$A$20871,WORKING!$A31,PERSALDATA!$D$2:$D$20871,WORKING!$B31,PERSALDATA!$E$2:$E$20871,WORKING!$C31),"")</f>
        <v>0</v>
      </c>
      <c r="T31" s="62">
        <f>IFERROR(SUMIFS(PERSALDATA!$H$2:$H$20871,PERSALDATA!$A$2:$A$20871,WORKING!$A31,PERSALDATA!$D$2:$D$20871,WORKING!$B31,PERSALDATA!$E$2:$E$20871,WORKING!$C31,PERSALDATA!$F$2:$F$20871,WORKING!T$2)/SUMIFS(PERSALDATA!$H$2:$H$20871,PERSALDATA!$A$2:$A$20871,WORKING!$A31,PERSALDATA!$D$2:$D$20871,WORKING!$B31,PERSALDATA!$E$2:$E$20871,WORKING!$C31),"")</f>
        <v>0</v>
      </c>
      <c r="U31" s="62">
        <f>IFERROR(SUMIFS(PERSALDATA!$H$2:$H$20871,PERSALDATA!$A$2:$A$20871,WORKING!$A31,PERSALDATA!$D$2:$D$20871,WORKING!$B31,PERSALDATA!$E$2:$E$20871,WORKING!$C31,PERSALDATA!$F$2:$F$20871,WORKING!U$2)/SUMIFS(PERSALDATA!$H$2:$H$20871,PERSALDATA!$A$2:$A$20871,WORKING!$A31,PERSALDATA!$D$2:$D$20871,WORKING!$B31,PERSALDATA!$E$2:$E$20871,WORKING!$C31),"")</f>
        <v>0</v>
      </c>
      <c r="V31" s="62">
        <f>IFERROR(SUMIFS(PERSALDATA!$H$2:$H$20871,PERSALDATA!$A$2:$A$20871,WORKING!$A31,PERSALDATA!$D$2:$D$20871,WORKING!$B31,PERSALDATA!$E$2:$E$20871,WORKING!$C31,PERSALDATA!$F$2:$F$20871,WORKING!V$2)/SUMIFS(PERSALDATA!$H$2:$H$20871,PERSALDATA!$A$2:$A$20871,WORKING!$A31,PERSALDATA!$D$2:$D$20871,WORKING!$B31,PERSALDATA!$E$2:$E$20871,WORKING!$C31),"")</f>
        <v>0</v>
      </c>
      <c r="W31" s="62">
        <f>IFERROR(IF($C31&lt;11,($D31*Assumptions!C$6)+($E31*Assumptions!C$7)+($F31*Assumptions!C$8)+($G31*Assumptions!C$9)+($H31*Assumptions!C$10)+($I31*Assumptions!C$11)+($J31*Assumptions!C$12)+($K31*Assumptions!C$13)+($L31*Assumptions!C$14)+($M31*Assumptions!C$15)+($N31*Assumptions!C$16)+($O31*Assumptions!C$17)+($P31*Assumptions!C$18)+($Q31*Assumptions!C$19)+($R31*Assumptions!C$20)+($S31*Assumptions!C$21)+($T31*Assumptions!C$22)+($U31*Assumptions!C$23)+($V31*Assumptions!C$24),IF($C31&lt;13,Assumptions!C$28,Assumptions!C$50)),W$1)</f>
        <v>7.5999999999999998E-2</v>
      </c>
      <c r="X31" s="62">
        <f>IFERROR(IF($C31&lt;11,($D31*Assumptions!D$6)+($E31*Assumptions!D$7)+($F31*Assumptions!D$8)+($G31*Assumptions!D$9)+($H31*Assumptions!D$10)+($I31*Assumptions!D$11)+($J31*Assumptions!D$12)+($K31*Assumptions!D$13)+($L31*Assumptions!D$14)+($M31*Assumptions!D$15)+($N31*Assumptions!D$16)+($O31*Assumptions!D$17)+($P31*Assumptions!D$18)+($Q31*Assumptions!D$19)+($R31*Assumptions!D$20)+($S31*Assumptions!D$21)+($T31*Assumptions!D$22)+($U31*Assumptions!D$23)+($V31*Assumptions!D$24),IF($C31&lt;13,Assumptions!D$28,Assumptions!D$50)),X$1)</f>
        <v>7.0000000000000007E-2</v>
      </c>
      <c r="Y31" s="62">
        <f>IFERROR(IF($C31&lt;11,($D31*Assumptions!E$6)+($E31*Assumptions!E$7)+($F31*Assumptions!E$8)+($G31*Assumptions!E$9)+($H31*Assumptions!E$10)+($I31*Assumptions!E$11)+($J31*Assumptions!E$12)+($K31*Assumptions!E$13)+($L31*Assumptions!E$14)+($M31*Assumptions!E$15)+($N31*Assumptions!E$16)+($O31*Assumptions!E$17)+($P31*Assumptions!E$18)+($Q31*Assumptions!E$19)+($R31*Assumptions!E$20)+($S31*Assumptions!E$21)+($T31*Assumptions!E$22)+($U31*Assumptions!E$23)+($V31*Assumptions!E$24),IF($C31&lt;13,Assumptions!E$28,Assumptions!E$50)),Y$1)</f>
        <v>6.9000000000000006E-2</v>
      </c>
      <c r="Z31" s="62">
        <f>IFERROR(IF($C31&lt;11,($D31*Assumptions!F$6)+($E31*Assumptions!F$7)+($F31*Assumptions!F$8)+($G31*Assumptions!F$9)+($H31*Assumptions!F$10)+($I31*Assumptions!F$11)+($J31*Assumptions!F$12)+($K31*Assumptions!F$13)+($L31*Assumptions!F$14)+($M31*Assumptions!F$15)+($N31*Assumptions!F$16)+($O31*Assumptions!F$17)+($P31*Assumptions!F$18)+($Q31*Assumptions!F$19)+($R31*Assumptions!F$20)+($S31*Assumptions!F$21)+($T31*Assumptions!F$22)+($U31*Assumptions!F$23)+($V31*Assumptions!F$24),IF($C31&lt;13,Assumptions!F$28,Assumptions!F$50)),Z$1)</f>
        <v>6.7000000000000004E-2</v>
      </c>
      <c r="AA31" s="62">
        <f>IFERROR(($D31*Assumptions!J$6)+($E31*Assumptions!J$7)+($F31*Assumptions!J$8)+($G31*Assumptions!J$9)+($H31*Assumptions!J$10)+($I31*Assumptions!J$11)+($J31*Assumptions!J$12)+($K31*Assumptions!J$13)+($L31*Assumptions!J$14)+($M31*Assumptions!J$15)+($N31*Assumptions!J$16)+($O31*Assumptions!J$17)+($P31*Assumptions!J$18)+($Q31*Assumptions!J$19)+($R31*Assumptions!J$20)+($S31*Assumptions!J$21)+($T31*Assumptions!J$22)+($U31*Assumptions!J$23)+($V31*Assumptions!J$24),0)</f>
        <v>1.4658968907282967E-2</v>
      </c>
      <c r="AB31" s="2">
        <f>SUMIFS(PERSALDATA!$G$2:$G$20871,PERSALDATA!$A$2:$A$20871,WORKING!A31,PERSALDATA!$D$2:$D$20871,WORKING!B31,PERSALDATA!$E$2:$E$20871,WORKING!C31,PERSALDATA!$F$2:$F$20871,"S&amp;W: BASIC SALARY (RES)")</f>
        <v>35</v>
      </c>
      <c r="AC31" s="2">
        <f>SUMIFS(PERSALDATA!$H$2:$H$20871,PERSALDATA!$A$2:$A$20871,WORKING!A31,PERSALDATA!$D$2:$D$20871,WORKING!B31,PERSALDATA!$E$2:$E$20871,WORKING!C31)</f>
        <v>19771093</v>
      </c>
    </row>
    <row r="32" spans="1:29" x14ac:dyDescent="0.25">
      <c r="A32" s="2">
        <f>Results!$D$3</f>
        <v>18</v>
      </c>
      <c r="B32" s="2">
        <v>2</v>
      </c>
      <c r="C32" s="2">
        <v>13</v>
      </c>
      <c r="D32" s="62">
        <f>IFERROR(SUMIFS(PERSALDATA!$H$2:$H$20871,PERSALDATA!$A$2:$A$20871,WORKING!$A32,PERSALDATA!$D$2:$D$20871,WORKING!$B32,PERSALDATA!$E$2:$E$20871,WORKING!$C32,PERSALDATA!$F$2:$F$20871,WORKING!D$2)/SUMIFS(PERSALDATA!$H$2:$H$20871,PERSALDATA!$A$2:$A$20871,WORKING!$A32,PERSALDATA!$D$2:$D$20871,WORKING!$B32,PERSALDATA!$E$2:$E$20871,WORKING!$C32),"")</f>
        <v>0.65757383061773433</v>
      </c>
      <c r="E32" s="62">
        <f>IFERROR(SUMIFS(PERSALDATA!$H$2:$H$20871,PERSALDATA!$A$2:$A$20871,WORKING!$A32,PERSALDATA!$D$2:$D$20871,WORKING!$B32,PERSALDATA!$E$2:$E$20871,WORKING!$C32,PERSALDATA!$F$2:$F$20871,WORKING!E$2)/SUMIFS(PERSALDATA!$H$2:$H$20871,PERSALDATA!$A$2:$A$20871,WORKING!$A32,PERSALDATA!$D$2:$D$20871,WORKING!$B32,PERSALDATA!$E$2:$E$20871,WORKING!$C32),"")</f>
        <v>3.7940559302160455E-2</v>
      </c>
      <c r="F32" s="62">
        <f>IFERROR(SUMIFS(PERSALDATA!$H$2:$H$20871,PERSALDATA!$A$2:$A$20871,WORKING!$A32,PERSALDATA!$D$2:$D$20871,WORKING!$B32,PERSALDATA!$E$2:$E$20871,WORKING!$C32,PERSALDATA!$F$2:$F$20871,WORKING!F$2)/SUMIFS(PERSALDATA!$H$2:$H$20871,PERSALDATA!$A$2:$A$20871,WORKING!$A32,PERSALDATA!$D$2:$D$20871,WORKING!$B32,PERSALDATA!$E$2:$E$20871,WORKING!$C32),"")</f>
        <v>1.7663179081541499E-3</v>
      </c>
      <c r="G32" s="69">
        <f>IFERROR(SUMIFS(PERSALDATA!$H$2:$H$20871,PERSALDATA!$A$2:$A$20871,WORKING!$A32,PERSALDATA!$D$2:$D$20871,WORKING!$B32,PERSALDATA!$E$2:$E$20871,WORKING!$C32,PERSALDATA!$F$2:$F$20871,WORKING!G$2)/SUMIFS(PERSALDATA!$H$2:$H$20871,PERSALDATA!$A$2:$A$20871,WORKING!$A32,PERSALDATA!$D$2:$D$20871,WORKING!$B32,PERSALDATA!$E$2:$E$20871,WORKING!$C32),"")</f>
        <v>0</v>
      </c>
      <c r="H32" s="62">
        <f>IFERROR(SUMIFS(PERSALDATA!$H$2:$H$20871,PERSALDATA!$A$2:$A$20871,WORKING!$A32,PERSALDATA!$D$2:$D$20871,WORKING!$B32,PERSALDATA!$E$2:$E$20871,WORKING!$C32,PERSALDATA!$F$2:$F$20871,WORKING!H$2)/SUMIFS(PERSALDATA!$H$2:$H$20871,PERSALDATA!$A$2:$A$20871,WORKING!$A32,PERSALDATA!$D$2:$D$20871,WORKING!$B32,PERSALDATA!$E$2:$E$20871,WORKING!$C32),"")</f>
        <v>1.1034333005372789E-2</v>
      </c>
      <c r="I32" s="62">
        <f>IFERROR(SUMIFS(PERSALDATA!$H$2:$H$20871,PERSALDATA!$A$2:$A$20871,WORKING!$A32,PERSALDATA!$D$2:$D$20871,WORKING!$B32,PERSALDATA!$E$2:$E$20871,WORKING!$C32,PERSALDATA!$F$2:$F$20871,WORKING!I$2)/SUMIFS(PERSALDATA!$H$2:$H$20871,PERSALDATA!$A$2:$A$20871,WORKING!$A32,PERSALDATA!$D$2:$D$20871,WORKING!$B32,PERSALDATA!$E$2:$E$20871,WORKING!$C32),"")</f>
        <v>0.10322546793596386</v>
      </c>
      <c r="J32" s="62">
        <f>IFERROR(SUMIFS(PERSALDATA!$H$2:$H$20871,PERSALDATA!$A$2:$A$20871,WORKING!$A32,PERSALDATA!$D$2:$D$20871,WORKING!$B32,PERSALDATA!$E$2:$E$20871,WORKING!$C32,PERSALDATA!$F$2:$F$20871,WORKING!J$2)/SUMIFS(PERSALDATA!$H$2:$H$20871,PERSALDATA!$A$2:$A$20871,WORKING!$A32,PERSALDATA!$D$2:$D$20871,WORKING!$B32,PERSALDATA!$E$2:$E$20871,WORKING!$C32),"")</f>
        <v>0</v>
      </c>
      <c r="K32" s="62">
        <f>IFERROR(SUMIFS(PERSALDATA!$H$2:$H$20871,PERSALDATA!$A$2:$A$20871,WORKING!$A32,PERSALDATA!$D$2:$D$20871,WORKING!$B32,PERSALDATA!$E$2:$E$20871,WORKING!$C32,PERSALDATA!$F$2:$F$20871,WORKING!K$2)/SUMIFS(PERSALDATA!$H$2:$H$20871,PERSALDATA!$A$2:$A$20871,WORKING!$A32,PERSALDATA!$D$2:$D$20871,WORKING!$B32,PERSALDATA!$E$2:$E$20871,WORKING!$C32),"")</f>
        <v>7.3800526071705869E-5</v>
      </c>
      <c r="L32" s="62">
        <f>IFERROR(SUMIFS(PERSALDATA!$H$2:$H$20871,PERSALDATA!$A$2:$A$20871,WORKING!$A32,PERSALDATA!$D$2:$D$20871,WORKING!$B32,PERSALDATA!$E$2:$E$20871,WORKING!$C32,PERSALDATA!$F$2:$F$20871,WORKING!L$2)/SUMIFS(PERSALDATA!$H$2:$H$20871,PERSALDATA!$A$2:$A$20871,WORKING!$A32,PERSALDATA!$D$2:$D$20871,WORKING!$B32,PERSALDATA!$E$2:$E$20871,WORKING!$C32),"")</f>
        <v>0</v>
      </c>
      <c r="M32" s="62">
        <f>IFERROR(SUMIFS(PERSALDATA!$H$2:$H$20871,PERSALDATA!$A$2:$A$20871,WORKING!$A32,PERSALDATA!$D$2:$D$20871,WORKING!$B32,PERSALDATA!$E$2:$E$20871,WORKING!$C32,PERSALDATA!$F$2:$F$20871,WORKING!M$2)/SUMIFS(PERSALDATA!$H$2:$H$20871,PERSALDATA!$A$2:$A$20871,WORKING!$A32,PERSALDATA!$D$2:$D$20871,WORKING!$B32,PERSALDATA!$E$2:$E$20871,WORKING!$C32),"")</f>
        <v>0.1834019700529316</v>
      </c>
      <c r="N32" s="62">
        <f>IFERROR(SUMIFS(PERSALDATA!$H$2:$H$20871,PERSALDATA!$A$2:$A$20871,WORKING!$A32,PERSALDATA!$D$2:$D$20871,WORKING!$B32,PERSALDATA!$E$2:$E$20871,WORKING!$C32,PERSALDATA!$F$2:$F$20871,WORKING!N$2)/SUMIFS(PERSALDATA!$H$2:$H$20871,PERSALDATA!$A$2:$A$20871,WORKING!$A32,PERSALDATA!$D$2:$D$20871,WORKING!$B32,PERSALDATA!$E$2:$E$20871,WORKING!$C32),"")</f>
        <v>2.1281472455268648E-3</v>
      </c>
      <c r="O32" s="62">
        <f>IFERROR(SUMIFS(PERSALDATA!$H$2:$H$20871,PERSALDATA!$A$2:$A$20871,WORKING!$A32,PERSALDATA!$D$2:$D$20871,WORKING!$B32,PERSALDATA!$E$2:$E$20871,WORKING!$C32,PERSALDATA!$F$2:$F$20871,WORKING!O$2)/SUMIFS(PERSALDATA!$H$2:$H$20871,PERSALDATA!$A$2:$A$20871,WORKING!$A32,PERSALDATA!$D$2:$D$20871,WORKING!$B32,PERSALDATA!$E$2:$E$20871,WORKING!$C32),"")</f>
        <v>0</v>
      </c>
      <c r="P32" s="62">
        <f>IFERROR(SUMIFS(PERSALDATA!$H$2:$H$20871,PERSALDATA!$A$2:$A$20871,WORKING!$A32,PERSALDATA!$D$2:$D$20871,WORKING!$B32,PERSALDATA!$E$2:$E$20871,WORKING!$C32,PERSALDATA!$F$2:$F$20871,WORKING!P$2)/SUMIFS(PERSALDATA!$H$2:$H$20871,PERSALDATA!$A$2:$A$20871,WORKING!$A32,PERSALDATA!$D$2:$D$20871,WORKING!$B32,PERSALDATA!$E$2:$E$20871,WORKING!$C32),"")</f>
        <v>2.8555734060841716E-3</v>
      </c>
      <c r="Q32" s="62">
        <f>IFERROR(SUMIFS(PERSALDATA!$H$2:$H$20871,PERSALDATA!$A$2:$A$20871,WORKING!$A32,PERSALDATA!$D$2:$D$20871,WORKING!$B32,PERSALDATA!$E$2:$E$20871,WORKING!$C32,PERSALDATA!$F$2:$F$20871,WORKING!Q$2)/SUMIFS(PERSALDATA!$H$2:$H$20871,PERSALDATA!$A$2:$A$20871,WORKING!$A32,PERSALDATA!$D$2:$D$20871,WORKING!$B32,PERSALDATA!$E$2:$E$20871,WORKING!$C32),"")</f>
        <v>0</v>
      </c>
      <c r="R32" s="62">
        <f>IFERROR(SUMIFS(PERSALDATA!$H$2:$H$20871,PERSALDATA!$A$2:$A$20871,WORKING!$A32,PERSALDATA!$D$2:$D$20871,WORKING!$B32,PERSALDATA!$E$2:$E$20871,WORKING!$C32,PERSALDATA!$F$2:$F$20871,WORKING!R$2)/SUMIFS(PERSALDATA!$H$2:$H$20871,PERSALDATA!$A$2:$A$20871,WORKING!$A32,PERSALDATA!$D$2:$D$20871,WORKING!$B32,PERSALDATA!$E$2:$E$20871,WORKING!$C32),"")</f>
        <v>0</v>
      </c>
      <c r="S32" s="62">
        <f>IFERROR(SUMIFS(PERSALDATA!$H$2:$H$20871,PERSALDATA!$A$2:$A$20871,WORKING!$A32,PERSALDATA!$D$2:$D$20871,WORKING!$B32,PERSALDATA!$E$2:$E$20871,WORKING!$C32,PERSALDATA!$F$2:$F$20871,WORKING!S$2)/SUMIFS(PERSALDATA!$H$2:$H$20871,PERSALDATA!$A$2:$A$20871,WORKING!$A32,PERSALDATA!$D$2:$D$20871,WORKING!$B32,PERSALDATA!$E$2:$E$20871,WORKING!$C32),"")</f>
        <v>0</v>
      </c>
      <c r="T32" s="62">
        <f>IFERROR(SUMIFS(PERSALDATA!$H$2:$H$20871,PERSALDATA!$A$2:$A$20871,WORKING!$A32,PERSALDATA!$D$2:$D$20871,WORKING!$B32,PERSALDATA!$E$2:$E$20871,WORKING!$C32,PERSALDATA!$F$2:$F$20871,WORKING!T$2)/SUMIFS(PERSALDATA!$H$2:$H$20871,PERSALDATA!$A$2:$A$20871,WORKING!$A32,PERSALDATA!$D$2:$D$20871,WORKING!$B32,PERSALDATA!$E$2:$E$20871,WORKING!$C32),"")</f>
        <v>0</v>
      </c>
      <c r="U32" s="62">
        <f>IFERROR(SUMIFS(PERSALDATA!$H$2:$H$20871,PERSALDATA!$A$2:$A$20871,WORKING!$A32,PERSALDATA!$D$2:$D$20871,WORKING!$B32,PERSALDATA!$E$2:$E$20871,WORKING!$C32,PERSALDATA!$F$2:$F$20871,WORKING!U$2)/SUMIFS(PERSALDATA!$H$2:$H$20871,PERSALDATA!$A$2:$A$20871,WORKING!$A32,PERSALDATA!$D$2:$D$20871,WORKING!$B32,PERSALDATA!$E$2:$E$20871,WORKING!$C32),"")</f>
        <v>0</v>
      </c>
      <c r="V32" s="62">
        <f>IFERROR(SUMIFS(PERSALDATA!$H$2:$H$20871,PERSALDATA!$A$2:$A$20871,WORKING!$A32,PERSALDATA!$D$2:$D$20871,WORKING!$B32,PERSALDATA!$E$2:$E$20871,WORKING!$C32,PERSALDATA!$F$2:$F$20871,WORKING!V$2)/SUMIFS(PERSALDATA!$H$2:$H$20871,PERSALDATA!$A$2:$A$20871,WORKING!$A32,PERSALDATA!$D$2:$D$20871,WORKING!$B32,PERSALDATA!$E$2:$E$20871,WORKING!$C32),"")</f>
        <v>0</v>
      </c>
      <c r="W32" s="62">
        <f>IFERROR(IF($C32&lt;11,($D32*Assumptions!C$6)+($E32*Assumptions!C$7)+($F32*Assumptions!C$8)+($G32*Assumptions!C$9)+($H32*Assumptions!C$10)+($I32*Assumptions!C$11)+($J32*Assumptions!C$12)+($K32*Assumptions!C$13)+($L32*Assumptions!C$14)+($M32*Assumptions!C$15)+($N32*Assumptions!C$16)+($O32*Assumptions!C$17)+($P32*Assumptions!C$18)+($Q32*Assumptions!C$19)+($R32*Assumptions!C$20)+($S32*Assumptions!C$21)+($T32*Assumptions!C$22)+($U32*Assumptions!C$23)+($V32*Assumptions!C$24),IF($C32&lt;13,Assumptions!C$28,Assumptions!C$50)),W$1)</f>
        <v>3.3000000000000002E-2</v>
      </c>
      <c r="X32" s="62">
        <f>IFERROR(IF($C32&lt;11,($D32*Assumptions!D$6)+($E32*Assumptions!D$7)+($F32*Assumptions!D$8)+($G32*Assumptions!D$9)+($H32*Assumptions!D$10)+($I32*Assumptions!D$11)+($J32*Assumptions!D$12)+($K32*Assumptions!D$13)+($L32*Assumptions!D$14)+($M32*Assumptions!D$15)+($N32*Assumptions!D$16)+($O32*Assumptions!D$17)+($P32*Assumptions!D$18)+($Q32*Assumptions!D$19)+($R32*Assumptions!D$20)+($S32*Assumptions!D$21)+($T32*Assumptions!D$22)+($U32*Assumptions!D$23)+($V32*Assumptions!D$24),IF($C32&lt;13,Assumptions!D$28,Assumptions!D$50)),X$1)</f>
        <v>0.06</v>
      </c>
      <c r="Y32" s="62">
        <f>IFERROR(IF($C32&lt;11,($D32*Assumptions!E$6)+($E32*Assumptions!E$7)+($F32*Assumptions!E$8)+($G32*Assumptions!E$9)+($H32*Assumptions!E$10)+($I32*Assumptions!E$11)+($J32*Assumptions!E$12)+($K32*Assumptions!E$13)+($L32*Assumptions!E$14)+($M32*Assumptions!E$15)+($N32*Assumptions!E$16)+($O32*Assumptions!E$17)+($P32*Assumptions!E$18)+($Q32*Assumptions!E$19)+($R32*Assumptions!E$20)+($S32*Assumptions!E$21)+($T32*Assumptions!E$22)+($U32*Assumptions!E$23)+($V32*Assumptions!E$24),IF($C32&lt;13,Assumptions!E$28,Assumptions!E$50)),Y$1)</f>
        <v>5.8999999999999997E-2</v>
      </c>
      <c r="Z32" s="62">
        <f>IFERROR(IF($C32&lt;11,($D32*Assumptions!F$6)+($E32*Assumptions!F$7)+($F32*Assumptions!F$8)+($G32*Assumptions!F$9)+($H32*Assumptions!F$10)+($I32*Assumptions!F$11)+($J32*Assumptions!F$12)+($K32*Assumptions!F$13)+($L32*Assumptions!F$14)+($M32*Assumptions!F$15)+($N32*Assumptions!F$16)+($O32*Assumptions!F$17)+($P32*Assumptions!F$18)+($Q32*Assumptions!F$19)+($R32*Assumptions!F$20)+($S32*Assumptions!F$21)+($T32*Assumptions!F$22)+($U32*Assumptions!F$23)+($V32*Assumptions!F$24),IF($C32&lt;13,Assumptions!F$28,Assumptions!F$50)),Z$1)</f>
        <v>5.7000000000000002E-2</v>
      </c>
      <c r="AA32" s="62">
        <f>IFERROR(($D32*Assumptions!J$6)+($E32*Assumptions!J$7)+($F32*Assumptions!J$8)+($G32*Assumptions!J$9)+($H32*Assumptions!J$10)+($I32*Assumptions!J$11)+($J32*Assumptions!J$12)+($K32*Assumptions!J$13)+($L32*Assumptions!J$14)+($M32*Assumptions!J$15)+($N32*Assumptions!J$16)+($O32*Assumptions!J$17)+($P32*Assumptions!J$18)+($Q32*Assumptions!J$19)+($R32*Assumptions!J$20)+($S32*Assumptions!J$21)+($T32*Assumptions!J$22)+($U32*Assumptions!J$23)+($V32*Assumptions!J$24),0)</f>
        <v>1.4806883228406018E-2</v>
      </c>
      <c r="AB32" s="2">
        <f>SUMIFS(PERSALDATA!$G$2:$G$20871,PERSALDATA!$A$2:$A$20871,WORKING!A32,PERSALDATA!$D$2:$D$20871,WORKING!B32,PERSALDATA!$E$2:$E$20871,WORKING!C32,PERSALDATA!$F$2:$F$20871,"S&amp;W: BASIC SALARY (RES)")</f>
        <v>8</v>
      </c>
      <c r="AC32" s="2">
        <f>SUMIFS(PERSALDATA!$H$2:$H$20871,PERSALDATA!$A$2:$A$20871,WORKING!A32,PERSALDATA!$D$2:$D$20871,WORKING!B32,PERSALDATA!$E$2:$E$20871,WORKING!C32)</f>
        <v>8294656.3200000003</v>
      </c>
    </row>
    <row r="33" spans="1:29" x14ac:dyDescent="0.25">
      <c r="A33" s="2">
        <f>Results!$D$3</f>
        <v>18</v>
      </c>
      <c r="B33" s="2">
        <v>2</v>
      </c>
      <c r="C33" s="2">
        <v>14</v>
      </c>
      <c r="D33" s="62">
        <f>IFERROR(SUMIFS(PERSALDATA!$H$2:$H$20871,PERSALDATA!$A$2:$A$20871,WORKING!$A33,PERSALDATA!$D$2:$D$20871,WORKING!$B33,PERSALDATA!$E$2:$E$20871,WORKING!$C33,PERSALDATA!$F$2:$F$20871,WORKING!D$2)/SUMIFS(PERSALDATA!$H$2:$H$20871,PERSALDATA!$A$2:$A$20871,WORKING!$A33,PERSALDATA!$D$2:$D$20871,WORKING!$B33,PERSALDATA!$E$2:$E$20871,WORKING!$C33),"")</f>
        <v>0.59432278053501264</v>
      </c>
      <c r="E33" s="62">
        <f>IFERROR(SUMIFS(PERSALDATA!$H$2:$H$20871,PERSALDATA!$A$2:$A$20871,WORKING!$A33,PERSALDATA!$D$2:$D$20871,WORKING!$B33,PERSALDATA!$E$2:$E$20871,WORKING!$C33,PERSALDATA!$F$2:$F$20871,WORKING!E$2)/SUMIFS(PERSALDATA!$H$2:$H$20871,PERSALDATA!$A$2:$A$20871,WORKING!$A33,PERSALDATA!$D$2:$D$20871,WORKING!$B33,PERSALDATA!$E$2:$E$20871,WORKING!$C33),"")</f>
        <v>5.8990415113676378E-2</v>
      </c>
      <c r="F33" s="62">
        <f>IFERROR(SUMIFS(PERSALDATA!$H$2:$H$20871,PERSALDATA!$A$2:$A$20871,WORKING!$A33,PERSALDATA!$D$2:$D$20871,WORKING!$B33,PERSALDATA!$E$2:$E$20871,WORKING!$C33,PERSALDATA!$F$2:$F$20871,WORKING!F$2)/SUMIFS(PERSALDATA!$H$2:$H$20871,PERSALDATA!$A$2:$A$20871,WORKING!$A33,PERSALDATA!$D$2:$D$20871,WORKING!$B33,PERSALDATA!$E$2:$E$20871,WORKING!$C33),"")</f>
        <v>0</v>
      </c>
      <c r="G33" s="69">
        <f>IFERROR(SUMIFS(PERSALDATA!$H$2:$H$20871,PERSALDATA!$A$2:$A$20871,WORKING!$A33,PERSALDATA!$D$2:$D$20871,WORKING!$B33,PERSALDATA!$E$2:$E$20871,WORKING!$C33,PERSALDATA!$F$2:$F$20871,WORKING!G$2)/SUMIFS(PERSALDATA!$H$2:$H$20871,PERSALDATA!$A$2:$A$20871,WORKING!$A33,PERSALDATA!$D$2:$D$20871,WORKING!$B33,PERSALDATA!$E$2:$E$20871,WORKING!$C33),"")</f>
        <v>0</v>
      </c>
      <c r="H33" s="62">
        <f>IFERROR(SUMIFS(PERSALDATA!$H$2:$H$20871,PERSALDATA!$A$2:$A$20871,WORKING!$A33,PERSALDATA!$D$2:$D$20871,WORKING!$B33,PERSALDATA!$E$2:$E$20871,WORKING!$C33,PERSALDATA!$F$2:$F$20871,WORKING!H$2)/SUMIFS(PERSALDATA!$H$2:$H$20871,PERSALDATA!$A$2:$A$20871,WORKING!$A33,PERSALDATA!$D$2:$D$20871,WORKING!$B33,PERSALDATA!$E$2:$E$20871,WORKING!$C33),"")</f>
        <v>0</v>
      </c>
      <c r="I33" s="62">
        <f>IFERROR(SUMIFS(PERSALDATA!$H$2:$H$20871,PERSALDATA!$A$2:$A$20871,WORKING!$A33,PERSALDATA!$D$2:$D$20871,WORKING!$B33,PERSALDATA!$E$2:$E$20871,WORKING!$C33,PERSALDATA!$F$2:$F$20871,WORKING!I$2)/SUMIFS(PERSALDATA!$H$2:$H$20871,PERSALDATA!$A$2:$A$20871,WORKING!$A33,PERSALDATA!$D$2:$D$20871,WORKING!$B33,PERSALDATA!$E$2:$E$20871,WORKING!$C33),"")</f>
        <v>9.5090959826780591E-2</v>
      </c>
      <c r="J33" s="62">
        <f>IFERROR(SUMIFS(PERSALDATA!$H$2:$H$20871,PERSALDATA!$A$2:$A$20871,WORKING!$A33,PERSALDATA!$D$2:$D$20871,WORKING!$B33,PERSALDATA!$E$2:$E$20871,WORKING!$C33,PERSALDATA!$F$2:$F$20871,WORKING!J$2)/SUMIFS(PERSALDATA!$H$2:$H$20871,PERSALDATA!$A$2:$A$20871,WORKING!$A33,PERSALDATA!$D$2:$D$20871,WORKING!$B33,PERSALDATA!$E$2:$E$20871,WORKING!$C33),"")</f>
        <v>0</v>
      </c>
      <c r="K33" s="62">
        <f>IFERROR(SUMIFS(PERSALDATA!$H$2:$H$20871,PERSALDATA!$A$2:$A$20871,WORKING!$A33,PERSALDATA!$D$2:$D$20871,WORKING!$B33,PERSALDATA!$E$2:$E$20871,WORKING!$C33,PERSALDATA!$F$2:$F$20871,WORKING!K$2)/SUMIFS(PERSALDATA!$H$2:$H$20871,PERSALDATA!$A$2:$A$20871,WORKING!$A33,PERSALDATA!$D$2:$D$20871,WORKING!$B33,PERSALDATA!$E$2:$E$20871,WORKING!$C33),"")</f>
        <v>0</v>
      </c>
      <c r="L33" s="62">
        <f>IFERROR(SUMIFS(PERSALDATA!$H$2:$H$20871,PERSALDATA!$A$2:$A$20871,WORKING!$A33,PERSALDATA!$D$2:$D$20871,WORKING!$B33,PERSALDATA!$E$2:$E$20871,WORKING!$C33,PERSALDATA!$F$2:$F$20871,WORKING!L$2)/SUMIFS(PERSALDATA!$H$2:$H$20871,PERSALDATA!$A$2:$A$20871,WORKING!$A33,PERSALDATA!$D$2:$D$20871,WORKING!$B33,PERSALDATA!$E$2:$E$20871,WORKING!$C33),"")</f>
        <v>0</v>
      </c>
      <c r="M33" s="62">
        <f>IFERROR(SUMIFS(PERSALDATA!$H$2:$H$20871,PERSALDATA!$A$2:$A$20871,WORKING!$A33,PERSALDATA!$D$2:$D$20871,WORKING!$B33,PERSALDATA!$E$2:$E$20871,WORKING!$C33,PERSALDATA!$F$2:$F$20871,WORKING!M$2)/SUMIFS(PERSALDATA!$H$2:$H$20871,PERSALDATA!$A$2:$A$20871,WORKING!$A33,PERSALDATA!$D$2:$D$20871,WORKING!$B33,PERSALDATA!$E$2:$E$20871,WORKING!$C33),"")</f>
        <v>0.25159584452453032</v>
      </c>
      <c r="N33" s="62">
        <f>IFERROR(SUMIFS(PERSALDATA!$H$2:$H$20871,PERSALDATA!$A$2:$A$20871,WORKING!$A33,PERSALDATA!$D$2:$D$20871,WORKING!$B33,PERSALDATA!$E$2:$E$20871,WORKING!$C33,PERSALDATA!$F$2:$F$20871,WORKING!N$2)/SUMIFS(PERSALDATA!$H$2:$H$20871,PERSALDATA!$A$2:$A$20871,WORKING!$A33,PERSALDATA!$D$2:$D$20871,WORKING!$B33,PERSALDATA!$E$2:$E$20871,WORKING!$C33),"")</f>
        <v>0</v>
      </c>
      <c r="O33" s="62">
        <f>IFERROR(SUMIFS(PERSALDATA!$H$2:$H$20871,PERSALDATA!$A$2:$A$20871,WORKING!$A33,PERSALDATA!$D$2:$D$20871,WORKING!$B33,PERSALDATA!$E$2:$E$20871,WORKING!$C33,PERSALDATA!$F$2:$F$20871,WORKING!O$2)/SUMIFS(PERSALDATA!$H$2:$H$20871,PERSALDATA!$A$2:$A$20871,WORKING!$A33,PERSALDATA!$D$2:$D$20871,WORKING!$B33,PERSALDATA!$E$2:$E$20871,WORKING!$C33),"")</f>
        <v>0</v>
      </c>
      <c r="P33" s="62">
        <f>IFERROR(SUMIFS(PERSALDATA!$H$2:$H$20871,PERSALDATA!$A$2:$A$20871,WORKING!$A33,PERSALDATA!$D$2:$D$20871,WORKING!$B33,PERSALDATA!$E$2:$E$20871,WORKING!$C33,PERSALDATA!$F$2:$F$20871,WORKING!P$2)/SUMIFS(PERSALDATA!$H$2:$H$20871,PERSALDATA!$A$2:$A$20871,WORKING!$A33,PERSALDATA!$D$2:$D$20871,WORKING!$B33,PERSALDATA!$E$2:$E$20871,WORKING!$C33),"")</f>
        <v>0</v>
      </c>
      <c r="Q33" s="62">
        <f>IFERROR(SUMIFS(PERSALDATA!$H$2:$H$20871,PERSALDATA!$A$2:$A$20871,WORKING!$A33,PERSALDATA!$D$2:$D$20871,WORKING!$B33,PERSALDATA!$E$2:$E$20871,WORKING!$C33,PERSALDATA!$F$2:$F$20871,WORKING!Q$2)/SUMIFS(PERSALDATA!$H$2:$H$20871,PERSALDATA!$A$2:$A$20871,WORKING!$A33,PERSALDATA!$D$2:$D$20871,WORKING!$B33,PERSALDATA!$E$2:$E$20871,WORKING!$C33),"")</f>
        <v>0</v>
      </c>
      <c r="R33" s="62">
        <f>IFERROR(SUMIFS(PERSALDATA!$H$2:$H$20871,PERSALDATA!$A$2:$A$20871,WORKING!$A33,PERSALDATA!$D$2:$D$20871,WORKING!$B33,PERSALDATA!$E$2:$E$20871,WORKING!$C33,PERSALDATA!$F$2:$F$20871,WORKING!R$2)/SUMIFS(PERSALDATA!$H$2:$H$20871,PERSALDATA!$A$2:$A$20871,WORKING!$A33,PERSALDATA!$D$2:$D$20871,WORKING!$B33,PERSALDATA!$E$2:$E$20871,WORKING!$C33),"")</f>
        <v>0</v>
      </c>
      <c r="S33" s="62">
        <f>IFERROR(SUMIFS(PERSALDATA!$H$2:$H$20871,PERSALDATA!$A$2:$A$20871,WORKING!$A33,PERSALDATA!$D$2:$D$20871,WORKING!$B33,PERSALDATA!$E$2:$E$20871,WORKING!$C33,PERSALDATA!$F$2:$F$20871,WORKING!S$2)/SUMIFS(PERSALDATA!$H$2:$H$20871,PERSALDATA!$A$2:$A$20871,WORKING!$A33,PERSALDATA!$D$2:$D$20871,WORKING!$B33,PERSALDATA!$E$2:$E$20871,WORKING!$C33),"")</f>
        <v>0</v>
      </c>
      <c r="T33" s="62">
        <f>IFERROR(SUMIFS(PERSALDATA!$H$2:$H$20871,PERSALDATA!$A$2:$A$20871,WORKING!$A33,PERSALDATA!$D$2:$D$20871,WORKING!$B33,PERSALDATA!$E$2:$E$20871,WORKING!$C33,PERSALDATA!$F$2:$F$20871,WORKING!T$2)/SUMIFS(PERSALDATA!$H$2:$H$20871,PERSALDATA!$A$2:$A$20871,WORKING!$A33,PERSALDATA!$D$2:$D$20871,WORKING!$B33,PERSALDATA!$E$2:$E$20871,WORKING!$C33),"")</f>
        <v>0</v>
      </c>
      <c r="U33" s="62">
        <f>IFERROR(SUMIFS(PERSALDATA!$H$2:$H$20871,PERSALDATA!$A$2:$A$20871,WORKING!$A33,PERSALDATA!$D$2:$D$20871,WORKING!$B33,PERSALDATA!$E$2:$E$20871,WORKING!$C33,PERSALDATA!$F$2:$F$20871,WORKING!U$2)/SUMIFS(PERSALDATA!$H$2:$H$20871,PERSALDATA!$A$2:$A$20871,WORKING!$A33,PERSALDATA!$D$2:$D$20871,WORKING!$B33,PERSALDATA!$E$2:$E$20871,WORKING!$C33),"")</f>
        <v>0</v>
      </c>
      <c r="V33" s="62">
        <f>IFERROR(SUMIFS(PERSALDATA!$H$2:$H$20871,PERSALDATA!$A$2:$A$20871,WORKING!$A33,PERSALDATA!$D$2:$D$20871,WORKING!$B33,PERSALDATA!$E$2:$E$20871,WORKING!$C33,PERSALDATA!$F$2:$F$20871,WORKING!V$2)/SUMIFS(PERSALDATA!$H$2:$H$20871,PERSALDATA!$A$2:$A$20871,WORKING!$A33,PERSALDATA!$D$2:$D$20871,WORKING!$B33,PERSALDATA!$E$2:$E$20871,WORKING!$C33),"")</f>
        <v>0</v>
      </c>
      <c r="W33" s="62">
        <f>IFERROR(IF($C33&lt;11,($D33*Assumptions!C$6)+($E33*Assumptions!C$7)+($F33*Assumptions!C$8)+($G33*Assumptions!C$9)+($H33*Assumptions!C$10)+($I33*Assumptions!C$11)+($J33*Assumptions!C$12)+($K33*Assumptions!C$13)+($L33*Assumptions!C$14)+($M33*Assumptions!C$15)+($N33*Assumptions!C$16)+($O33*Assumptions!C$17)+($P33*Assumptions!C$18)+($Q33*Assumptions!C$19)+($R33*Assumptions!C$20)+($S33*Assumptions!C$21)+($T33*Assumptions!C$22)+($U33*Assumptions!C$23)+($V33*Assumptions!C$24),IF($C33&lt;13,Assumptions!C$28,Assumptions!C$50)),W$1)</f>
        <v>3.3000000000000002E-2</v>
      </c>
      <c r="X33" s="62">
        <f>IFERROR(IF($C33&lt;11,($D33*Assumptions!D$6)+($E33*Assumptions!D$7)+($F33*Assumptions!D$8)+($G33*Assumptions!D$9)+($H33*Assumptions!D$10)+($I33*Assumptions!D$11)+($J33*Assumptions!D$12)+($K33*Assumptions!D$13)+($L33*Assumptions!D$14)+($M33*Assumptions!D$15)+($N33*Assumptions!D$16)+($O33*Assumptions!D$17)+($P33*Assumptions!D$18)+($Q33*Assumptions!D$19)+($R33*Assumptions!D$20)+($S33*Assumptions!D$21)+($T33*Assumptions!D$22)+($U33*Assumptions!D$23)+($V33*Assumptions!D$24),IF($C33&lt;13,Assumptions!D$28,Assumptions!D$50)),X$1)</f>
        <v>0.06</v>
      </c>
      <c r="Y33" s="62">
        <f>IFERROR(IF($C33&lt;11,($D33*Assumptions!E$6)+($E33*Assumptions!E$7)+($F33*Assumptions!E$8)+($G33*Assumptions!E$9)+($H33*Assumptions!E$10)+($I33*Assumptions!E$11)+($J33*Assumptions!E$12)+($K33*Assumptions!E$13)+($L33*Assumptions!E$14)+($M33*Assumptions!E$15)+($N33*Assumptions!E$16)+($O33*Assumptions!E$17)+($P33*Assumptions!E$18)+($Q33*Assumptions!E$19)+($R33*Assumptions!E$20)+($S33*Assumptions!E$21)+($T33*Assumptions!E$22)+($U33*Assumptions!E$23)+($V33*Assumptions!E$24),IF($C33&lt;13,Assumptions!E$28,Assumptions!E$50)),Y$1)</f>
        <v>5.8999999999999997E-2</v>
      </c>
      <c r="Z33" s="62">
        <f>IFERROR(IF($C33&lt;11,($D33*Assumptions!F$6)+($E33*Assumptions!F$7)+($F33*Assumptions!F$8)+($G33*Assumptions!F$9)+($H33*Assumptions!F$10)+($I33*Assumptions!F$11)+($J33*Assumptions!F$12)+($K33*Assumptions!F$13)+($L33*Assumptions!F$14)+($M33*Assumptions!F$15)+($N33*Assumptions!F$16)+($O33*Assumptions!F$17)+($P33*Assumptions!F$18)+($Q33*Assumptions!F$19)+($R33*Assumptions!F$20)+($S33*Assumptions!F$21)+($T33*Assumptions!F$22)+($U33*Assumptions!F$23)+($V33*Assumptions!F$24),IF($C33&lt;13,Assumptions!F$28,Assumptions!F$50)),Z$1)</f>
        <v>5.7000000000000002E-2</v>
      </c>
      <c r="AA33" s="62">
        <f>IFERROR(($D33*Assumptions!J$6)+($E33*Assumptions!J$7)+($F33*Assumptions!J$8)+($G33*Assumptions!J$9)+($H33*Assumptions!J$10)+($I33*Assumptions!J$11)+($J33*Assumptions!J$12)+($K33*Assumptions!J$13)+($L33*Assumptions!J$14)+($M33*Assumptions!J$15)+($N33*Assumptions!J$16)+($O33*Assumptions!J$17)+($P33*Assumptions!J$18)+($Q33*Assumptions!J$19)+($R33*Assumptions!J$20)+($S33*Assumptions!J$21)+($T33*Assumptions!J$22)+($U33*Assumptions!J$23)+($V33*Assumptions!J$24),0)</f>
        <v>1.4999999999999998E-2</v>
      </c>
      <c r="AB33" s="2">
        <f>SUMIFS(PERSALDATA!$G$2:$G$20871,PERSALDATA!$A$2:$A$20871,WORKING!A33,PERSALDATA!$D$2:$D$20871,WORKING!B33,PERSALDATA!$E$2:$E$20871,WORKING!C33,PERSALDATA!$F$2:$F$20871,"S&amp;W: BASIC SALARY (RES)")</f>
        <v>0</v>
      </c>
      <c r="AC33" s="2">
        <f>SUMIFS(PERSALDATA!$H$2:$H$20871,PERSALDATA!$A$2:$A$20871,WORKING!A33,PERSALDATA!$D$2:$D$20871,WORKING!B33,PERSALDATA!$E$2:$E$20871,WORKING!C33)</f>
        <v>43791.86</v>
      </c>
    </row>
    <row r="34" spans="1:29" x14ac:dyDescent="0.25">
      <c r="A34" s="2">
        <f>Results!$D$3</f>
        <v>18</v>
      </c>
      <c r="B34" s="2">
        <v>2</v>
      </c>
      <c r="C34" s="2">
        <v>15</v>
      </c>
      <c r="D34" s="62" t="str">
        <f>IFERROR(SUMIFS(PERSALDATA!$H$2:$H$20871,PERSALDATA!$A$2:$A$20871,WORKING!$A34,PERSALDATA!$D$2:$D$20871,WORKING!$B34,PERSALDATA!$E$2:$E$20871,WORKING!$C34,PERSALDATA!$F$2:$F$20871,WORKING!D$2)/SUMIFS(PERSALDATA!$H$2:$H$20871,PERSALDATA!$A$2:$A$20871,WORKING!$A34,PERSALDATA!$D$2:$D$20871,WORKING!$B34,PERSALDATA!$E$2:$E$20871,WORKING!$C34),"")</f>
        <v/>
      </c>
      <c r="E34" s="62" t="str">
        <f>IFERROR(SUMIFS(PERSALDATA!$H$2:$H$20871,PERSALDATA!$A$2:$A$20871,WORKING!$A34,PERSALDATA!$D$2:$D$20871,WORKING!$B34,PERSALDATA!$E$2:$E$20871,WORKING!$C34,PERSALDATA!$F$2:$F$20871,WORKING!E$2)/SUMIFS(PERSALDATA!$H$2:$H$20871,PERSALDATA!$A$2:$A$20871,WORKING!$A34,PERSALDATA!$D$2:$D$20871,WORKING!$B34,PERSALDATA!$E$2:$E$20871,WORKING!$C34),"")</f>
        <v/>
      </c>
      <c r="F34" s="62" t="str">
        <f>IFERROR(SUMIFS(PERSALDATA!$H$2:$H$20871,PERSALDATA!$A$2:$A$20871,WORKING!$A34,PERSALDATA!$D$2:$D$20871,WORKING!$B34,PERSALDATA!$E$2:$E$20871,WORKING!$C34,PERSALDATA!$F$2:$F$20871,WORKING!F$2)/SUMIFS(PERSALDATA!$H$2:$H$20871,PERSALDATA!$A$2:$A$20871,WORKING!$A34,PERSALDATA!$D$2:$D$20871,WORKING!$B34,PERSALDATA!$E$2:$E$20871,WORKING!$C34),"")</f>
        <v/>
      </c>
      <c r="G34" s="69" t="str">
        <f>IFERROR(SUMIFS(PERSALDATA!$H$2:$H$20871,PERSALDATA!$A$2:$A$20871,WORKING!$A34,PERSALDATA!$D$2:$D$20871,WORKING!$B34,PERSALDATA!$E$2:$E$20871,WORKING!$C34,PERSALDATA!$F$2:$F$20871,WORKING!G$2)/SUMIFS(PERSALDATA!$H$2:$H$20871,PERSALDATA!$A$2:$A$20871,WORKING!$A34,PERSALDATA!$D$2:$D$20871,WORKING!$B34,PERSALDATA!$E$2:$E$20871,WORKING!$C34),"")</f>
        <v/>
      </c>
      <c r="H34" s="62" t="str">
        <f>IFERROR(SUMIFS(PERSALDATA!$H$2:$H$20871,PERSALDATA!$A$2:$A$20871,WORKING!$A34,PERSALDATA!$D$2:$D$20871,WORKING!$B34,PERSALDATA!$E$2:$E$20871,WORKING!$C34,PERSALDATA!$F$2:$F$20871,WORKING!H$2)/SUMIFS(PERSALDATA!$H$2:$H$20871,PERSALDATA!$A$2:$A$20871,WORKING!$A34,PERSALDATA!$D$2:$D$20871,WORKING!$B34,PERSALDATA!$E$2:$E$20871,WORKING!$C34),"")</f>
        <v/>
      </c>
      <c r="I34" s="62" t="str">
        <f>IFERROR(SUMIFS(PERSALDATA!$H$2:$H$20871,PERSALDATA!$A$2:$A$20871,WORKING!$A34,PERSALDATA!$D$2:$D$20871,WORKING!$B34,PERSALDATA!$E$2:$E$20871,WORKING!$C34,PERSALDATA!$F$2:$F$20871,WORKING!I$2)/SUMIFS(PERSALDATA!$H$2:$H$20871,PERSALDATA!$A$2:$A$20871,WORKING!$A34,PERSALDATA!$D$2:$D$20871,WORKING!$B34,PERSALDATA!$E$2:$E$20871,WORKING!$C34),"")</f>
        <v/>
      </c>
      <c r="J34" s="62" t="str">
        <f>IFERROR(SUMIFS(PERSALDATA!$H$2:$H$20871,PERSALDATA!$A$2:$A$20871,WORKING!$A34,PERSALDATA!$D$2:$D$20871,WORKING!$B34,PERSALDATA!$E$2:$E$20871,WORKING!$C34,PERSALDATA!$F$2:$F$20871,WORKING!J$2)/SUMIFS(PERSALDATA!$H$2:$H$20871,PERSALDATA!$A$2:$A$20871,WORKING!$A34,PERSALDATA!$D$2:$D$20871,WORKING!$B34,PERSALDATA!$E$2:$E$20871,WORKING!$C34),"")</f>
        <v/>
      </c>
      <c r="K34" s="62" t="str">
        <f>IFERROR(SUMIFS(PERSALDATA!$H$2:$H$20871,PERSALDATA!$A$2:$A$20871,WORKING!$A34,PERSALDATA!$D$2:$D$20871,WORKING!$B34,PERSALDATA!$E$2:$E$20871,WORKING!$C34,PERSALDATA!$F$2:$F$20871,WORKING!K$2)/SUMIFS(PERSALDATA!$H$2:$H$20871,PERSALDATA!$A$2:$A$20871,WORKING!$A34,PERSALDATA!$D$2:$D$20871,WORKING!$B34,PERSALDATA!$E$2:$E$20871,WORKING!$C34),"")</f>
        <v/>
      </c>
      <c r="L34" s="62" t="str">
        <f>IFERROR(SUMIFS(PERSALDATA!$H$2:$H$20871,PERSALDATA!$A$2:$A$20871,WORKING!$A34,PERSALDATA!$D$2:$D$20871,WORKING!$B34,PERSALDATA!$E$2:$E$20871,WORKING!$C34,PERSALDATA!$F$2:$F$20871,WORKING!L$2)/SUMIFS(PERSALDATA!$H$2:$H$20871,PERSALDATA!$A$2:$A$20871,WORKING!$A34,PERSALDATA!$D$2:$D$20871,WORKING!$B34,PERSALDATA!$E$2:$E$20871,WORKING!$C34),"")</f>
        <v/>
      </c>
      <c r="M34" s="62" t="str">
        <f>IFERROR(SUMIFS(PERSALDATA!$H$2:$H$20871,PERSALDATA!$A$2:$A$20871,WORKING!$A34,PERSALDATA!$D$2:$D$20871,WORKING!$B34,PERSALDATA!$E$2:$E$20871,WORKING!$C34,PERSALDATA!$F$2:$F$20871,WORKING!M$2)/SUMIFS(PERSALDATA!$H$2:$H$20871,PERSALDATA!$A$2:$A$20871,WORKING!$A34,PERSALDATA!$D$2:$D$20871,WORKING!$B34,PERSALDATA!$E$2:$E$20871,WORKING!$C34),"")</f>
        <v/>
      </c>
      <c r="N34" s="62" t="str">
        <f>IFERROR(SUMIFS(PERSALDATA!$H$2:$H$20871,PERSALDATA!$A$2:$A$20871,WORKING!$A34,PERSALDATA!$D$2:$D$20871,WORKING!$B34,PERSALDATA!$E$2:$E$20871,WORKING!$C34,PERSALDATA!$F$2:$F$20871,WORKING!N$2)/SUMIFS(PERSALDATA!$H$2:$H$20871,PERSALDATA!$A$2:$A$20871,WORKING!$A34,PERSALDATA!$D$2:$D$20871,WORKING!$B34,PERSALDATA!$E$2:$E$20871,WORKING!$C34),"")</f>
        <v/>
      </c>
      <c r="O34" s="62" t="str">
        <f>IFERROR(SUMIFS(PERSALDATA!$H$2:$H$20871,PERSALDATA!$A$2:$A$20871,WORKING!$A34,PERSALDATA!$D$2:$D$20871,WORKING!$B34,PERSALDATA!$E$2:$E$20871,WORKING!$C34,PERSALDATA!$F$2:$F$20871,WORKING!O$2)/SUMIFS(PERSALDATA!$H$2:$H$20871,PERSALDATA!$A$2:$A$20871,WORKING!$A34,PERSALDATA!$D$2:$D$20871,WORKING!$B34,PERSALDATA!$E$2:$E$20871,WORKING!$C34),"")</f>
        <v/>
      </c>
      <c r="P34" s="62" t="str">
        <f>IFERROR(SUMIFS(PERSALDATA!$H$2:$H$20871,PERSALDATA!$A$2:$A$20871,WORKING!$A34,PERSALDATA!$D$2:$D$20871,WORKING!$B34,PERSALDATA!$E$2:$E$20871,WORKING!$C34,PERSALDATA!$F$2:$F$20871,WORKING!P$2)/SUMIFS(PERSALDATA!$H$2:$H$20871,PERSALDATA!$A$2:$A$20871,WORKING!$A34,PERSALDATA!$D$2:$D$20871,WORKING!$B34,PERSALDATA!$E$2:$E$20871,WORKING!$C34),"")</f>
        <v/>
      </c>
      <c r="Q34" s="62" t="str">
        <f>IFERROR(SUMIFS(PERSALDATA!$H$2:$H$20871,PERSALDATA!$A$2:$A$20871,WORKING!$A34,PERSALDATA!$D$2:$D$20871,WORKING!$B34,PERSALDATA!$E$2:$E$20871,WORKING!$C34,PERSALDATA!$F$2:$F$20871,WORKING!Q$2)/SUMIFS(PERSALDATA!$H$2:$H$20871,PERSALDATA!$A$2:$A$20871,WORKING!$A34,PERSALDATA!$D$2:$D$20871,WORKING!$B34,PERSALDATA!$E$2:$E$20871,WORKING!$C34),"")</f>
        <v/>
      </c>
      <c r="R34" s="62" t="str">
        <f>IFERROR(SUMIFS(PERSALDATA!$H$2:$H$20871,PERSALDATA!$A$2:$A$20871,WORKING!$A34,PERSALDATA!$D$2:$D$20871,WORKING!$B34,PERSALDATA!$E$2:$E$20871,WORKING!$C34,PERSALDATA!$F$2:$F$20871,WORKING!R$2)/SUMIFS(PERSALDATA!$H$2:$H$20871,PERSALDATA!$A$2:$A$20871,WORKING!$A34,PERSALDATA!$D$2:$D$20871,WORKING!$B34,PERSALDATA!$E$2:$E$20871,WORKING!$C34),"")</f>
        <v/>
      </c>
      <c r="S34" s="62" t="str">
        <f>IFERROR(SUMIFS(PERSALDATA!$H$2:$H$20871,PERSALDATA!$A$2:$A$20871,WORKING!$A34,PERSALDATA!$D$2:$D$20871,WORKING!$B34,PERSALDATA!$E$2:$E$20871,WORKING!$C34,PERSALDATA!$F$2:$F$20871,WORKING!S$2)/SUMIFS(PERSALDATA!$H$2:$H$20871,PERSALDATA!$A$2:$A$20871,WORKING!$A34,PERSALDATA!$D$2:$D$20871,WORKING!$B34,PERSALDATA!$E$2:$E$20871,WORKING!$C34),"")</f>
        <v/>
      </c>
      <c r="T34" s="62" t="str">
        <f>IFERROR(SUMIFS(PERSALDATA!$H$2:$H$20871,PERSALDATA!$A$2:$A$20871,WORKING!$A34,PERSALDATA!$D$2:$D$20871,WORKING!$B34,PERSALDATA!$E$2:$E$20871,WORKING!$C34,PERSALDATA!$F$2:$F$20871,WORKING!T$2)/SUMIFS(PERSALDATA!$H$2:$H$20871,PERSALDATA!$A$2:$A$20871,WORKING!$A34,PERSALDATA!$D$2:$D$20871,WORKING!$B34,PERSALDATA!$E$2:$E$20871,WORKING!$C34),"")</f>
        <v/>
      </c>
      <c r="U34" s="62" t="str">
        <f>IFERROR(SUMIFS(PERSALDATA!$H$2:$H$20871,PERSALDATA!$A$2:$A$20871,WORKING!$A34,PERSALDATA!$D$2:$D$20871,WORKING!$B34,PERSALDATA!$E$2:$E$20871,WORKING!$C34,PERSALDATA!$F$2:$F$20871,WORKING!U$2)/SUMIFS(PERSALDATA!$H$2:$H$20871,PERSALDATA!$A$2:$A$20871,WORKING!$A34,PERSALDATA!$D$2:$D$20871,WORKING!$B34,PERSALDATA!$E$2:$E$20871,WORKING!$C34),"")</f>
        <v/>
      </c>
      <c r="V34" s="62" t="str">
        <f>IFERROR(SUMIFS(PERSALDATA!$H$2:$H$20871,PERSALDATA!$A$2:$A$20871,WORKING!$A34,PERSALDATA!$D$2:$D$20871,WORKING!$B34,PERSALDATA!$E$2:$E$20871,WORKING!$C34,PERSALDATA!$F$2:$F$20871,WORKING!V$2)/SUMIFS(PERSALDATA!$H$2:$H$20871,PERSALDATA!$A$2:$A$20871,WORKING!$A34,PERSALDATA!$D$2:$D$20871,WORKING!$B34,PERSALDATA!$E$2:$E$20871,WORKING!$C34),"")</f>
        <v/>
      </c>
      <c r="W34" s="62">
        <f>IFERROR(IF($C34&lt;11,($D34*Assumptions!C$6)+($E34*Assumptions!C$7)+($F34*Assumptions!C$8)+($G34*Assumptions!C$9)+($H34*Assumptions!C$10)+($I34*Assumptions!C$11)+($J34*Assumptions!C$12)+($K34*Assumptions!C$13)+($L34*Assumptions!C$14)+($M34*Assumptions!C$15)+($N34*Assumptions!C$16)+($O34*Assumptions!C$17)+($P34*Assumptions!C$18)+($Q34*Assumptions!C$19)+($R34*Assumptions!C$20)+($S34*Assumptions!C$21)+($T34*Assumptions!C$22)+($U34*Assumptions!C$23)+($V34*Assumptions!C$24),IF($C34&lt;13,Assumptions!C$28,Assumptions!C$50)),W$1)</f>
        <v>3.3000000000000002E-2</v>
      </c>
      <c r="X34" s="62">
        <f>IFERROR(IF($C34&lt;11,($D34*Assumptions!D$6)+($E34*Assumptions!D$7)+($F34*Assumptions!D$8)+($G34*Assumptions!D$9)+($H34*Assumptions!D$10)+($I34*Assumptions!D$11)+($J34*Assumptions!D$12)+($K34*Assumptions!D$13)+($L34*Assumptions!D$14)+($M34*Assumptions!D$15)+($N34*Assumptions!D$16)+($O34*Assumptions!D$17)+($P34*Assumptions!D$18)+($Q34*Assumptions!D$19)+($R34*Assumptions!D$20)+($S34*Assumptions!D$21)+($T34*Assumptions!D$22)+($U34*Assumptions!D$23)+($V34*Assumptions!D$24),IF($C34&lt;13,Assumptions!D$28,Assumptions!D$50)),X$1)</f>
        <v>0.06</v>
      </c>
      <c r="Y34" s="62">
        <f>IFERROR(IF($C34&lt;11,($D34*Assumptions!E$6)+($E34*Assumptions!E$7)+($F34*Assumptions!E$8)+($G34*Assumptions!E$9)+($H34*Assumptions!E$10)+($I34*Assumptions!E$11)+($J34*Assumptions!E$12)+($K34*Assumptions!E$13)+($L34*Assumptions!E$14)+($M34*Assumptions!E$15)+($N34*Assumptions!E$16)+($O34*Assumptions!E$17)+($P34*Assumptions!E$18)+($Q34*Assumptions!E$19)+($R34*Assumptions!E$20)+($S34*Assumptions!E$21)+($T34*Assumptions!E$22)+($U34*Assumptions!E$23)+($V34*Assumptions!E$24),IF($C34&lt;13,Assumptions!E$28,Assumptions!E$50)),Y$1)</f>
        <v>5.8999999999999997E-2</v>
      </c>
      <c r="Z34" s="62">
        <f>IFERROR(IF($C34&lt;11,($D34*Assumptions!F$6)+($E34*Assumptions!F$7)+($F34*Assumptions!F$8)+($G34*Assumptions!F$9)+($H34*Assumptions!F$10)+($I34*Assumptions!F$11)+($J34*Assumptions!F$12)+($K34*Assumptions!F$13)+($L34*Assumptions!F$14)+($M34*Assumptions!F$15)+($N34*Assumptions!F$16)+($O34*Assumptions!F$17)+($P34*Assumptions!F$18)+($Q34*Assumptions!F$19)+($R34*Assumptions!F$20)+($S34*Assumptions!F$21)+($T34*Assumptions!F$22)+($U34*Assumptions!F$23)+($V34*Assumptions!F$24),IF($C34&lt;13,Assumptions!F$28,Assumptions!F$50)),Z$1)</f>
        <v>5.7000000000000002E-2</v>
      </c>
      <c r="AA34" s="62">
        <f>IFERROR(($D34*Assumptions!J$6)+($E34*Assumptions!J$7)+($F34*Assumptions!J$8)+($G34*Assumptions!J$9)+($H34*Assumptions!J$10)+($I34*Assumptions!J$11)+($J34*Assumptions!J$12)+($K34*Assumptions!J$13)+($L34*Assumptions!J$14)+($M34*Assumptions!J$15)+($N34*Assumptions!J$16)+($O34*Assumptions!J$17)+($P34*Assumptions!J$18)+($Q34*Assumptions!J$19)+($R34*Assumptions!J$20)+($S34*Assumptions!J$21)+($T34*Assumptions!J$22)+($U34*Assumptions!J$23)+($V34*Assumptions!J$24),0)</f>
        <v>0</v>
      </c>
      <c r="AB34" s="2">
        <f>SUMIFS(PERSALDATA!$G$2:$G$20871,PERSALDATA!$A$2:$A$20871,WORKING!A34,PERSALDATA!$D$2:$D$20871,WORKING!B34,PERSALDATA!$E$2:$E$20871,WORKING!C34,PERSALDATA!$F$2:$F$20871,"S&amp;W: BASIC SALARY (RES)")</f>
        <v>0</v>
      </c>
      <c r="AC34" s="2">
        <f>SUMIFS(PERSALDATA!$H$2:$H$20871,PERSALDATA!$A$2:$A$20871,WORKING!A34,PERSALDATA!$D$2:$D$20871,WORKING!B34,PERSALDATA!$E$2:$E$20871,WORKING!C34)</f>
        <v>0</v>
      </c>
    </row>
    <row r="35" spans="1:29" x14ac:dyDescent="0.25">
      <c r="A35" s="2">
        <f>Results!$D$3</f>
        <v>18</v>
      </c>
      <c r="B35" s="2">
        <v>2</v>
      </c>
      <c r="C35" s="2">
        <v>16</v>
      </c>
      <c r="D35" s="62" t="str">
        <f>IFERROR(SUMIFS(PERSALDATA!$H$2:$H$20871,PERSALDATA!$A$2:$A$20871,WORKING!$A35,PERSALDATA!$D$2:$D$20871,WORKING!$B35,PERSALDATA!$E$2:$E$20871,WORKING!$C35,PERSALDATA!$F$2:$F$20871,WORKING!D$2)/SUMIFS(PERSALDATA!$H$2:$H$20871,PERSALDATA!$A$2:$A$20871,WORKING!$A35,PERSALDATA!$D$2:$D$20871,WORKING!$B35,PERSALDATA!$E$2:$E$20871,WORKING!$C35),"")</f>
        <v/>
      </c>
      <c r="E35" s="62" t="str">
        <f>IFERROR(SUMIFS(PERSALDATA!$H$2:$H$20871,PERSALDATA!$A$2:$A$20871,WORKING!$A35,PERSALDATA!$D$2:$D$20871,WORKING!$B35,PERSALDATA!$E$2:$E$20871,WORKING!$C35,PERSALDATA!$F$2:$F$20871,WORKING!E$2)/SUMIFS(PERSALDATA!$H$2:$H$20871,PERSALDATA!$A$2:$A$20871,WORKING!$A35,PERSALDATA!$D$2:$D$20871,WORKING!$B35,PERSALDATA!$E$2:$E$20871,WORKING!$C35),"")</f>
        <v/>
      </c>
      <c r="F35" s="62" t="str">
        <f>IFERROR(SUMIFS(PERSALDATA!$H$2:$H$20871,PERSALDATA!$A$2:$A$20871,WORKING!$A35,PERSALDATA!$D$2:$D$20871,WORKING!$B35,PERSALDATA!$E$2:$E$20871,WORKING!$C35,PERSALDATA!$F$2:$F$20871,WORKING!F$2)/SUMIFS(PERSALDATA!$H$2:$H$20871,PERSALDATA!$A$2:$A$20871,WORKING!$A35,PERSALDATA!$D$2:$D$20871,WORKING!$B35,PERSALDATA!$E$2:$E$20871,WORKING!$C35),"")</f>
        <v/>
      </c>
      <c r="G35" s="69" t="str">
        <f>IFERROR(SUMIFS(PERSALDATA!$H$2:$H$20871,PERSALDATA!$A$2:$A$20871,WORKING!$A35,PERSALDATA!$D$2:$D$20871,WORKING!$B35,PERSALDATA!$E$2:$E$20871,WORKING!$C35,PERSALDATA!$F$2:$F$20871,WORKING!G$2)/SUMIFS(PERSALDATA!$H$2:$H$20871,PERSALDATA!$A$2:$A$20871,WORKING!$A35,PERSALDATA!$D$2:$D$20871,WORKING!$B35,PERSALDATA!$E$2:$E$20871,WORKING!$C35),"")</f>
        <v/>
      </c>
      <c r="H35" s="62" t="str">
        <f>IFERROR(SUMIFS(PERSALDATA!$H$2:$H$20871,PERSALDATA!$A$2:$A$20871,WORKING!$A35,PERSALDATA!$D$2:$D$20871,WORKING!$B35,PERSALDATA!$E$2:$E$20871,WORKING!$C35,PERSALDATA!$F$2:$F$20871,WORKING!H$2)/SUMIFS(PERSALDATA!$H$2:$H$20871,PERSALDATA!$A$2:$A$20871,WORKING!$A35,PERSALDATA!$D$2:$D$20871,WORKING!$B35,PERSALDATA!$E$2:$E$20871,WORKING!$C35),"")</f>
        <v/>
      </c>
      <c r="I35" s="62" t="str">
        <f>IFERROR(SUMIFS(PERSALDATA!$H$2:$H$20871,PERSALDATA!$A$2:$A$20871,WORKING!$A35,PERSALDATA!$D$2:$D$20871,WORKING!$B35,PERSALDATA!$E$2:$E$20871,WORKING!$C35,PERSALDATA!$F$2:$F$20871,WORKING!I$2)/SUMIFS(PERSALDATA!$H$2:$H$20871,PERSALDATA!$A$2:$A$20871,WORKING!$A35,PERSALDATA!$D$2:$D$20871,WORKING!$B35,PERSALDATA!$E$2:$E$20871,WORKING!$C35),"")</f>
        <v/>
      </c>
      <c r="J35" s="62" t="str">
        <f>IFERROR(SUMIFS(PERSALDATA!$H$2:$H$20871,PERSALDATA!$A$2:$A$20871,WORKING!$A35,PERSALDATA!$D$2:$D$20871,WORKING!$B35,PERSALDATA!$E$2:$E$20871,WORKING!$C35,PERSALDATA!$F$2:$F$20871,WORKING!J$2)/SUMIFS(PERSALDATA!$H$2:$H$20871,PERSALDATA!$A$2:$A$20871,WORKING!$A35,PERSALDATA!$D$2:$D$20871,WORKING!$B35,PERSALDATA!$E$2:$E$20871,WORKING!$C35),"")</f>
        <v/>
      </c>
      <c r="K35" s="62" t="str">
        <f>IFERROR(SUMIFS(PERSALDATA!$H$2:$H$20871,PERSALDATA!$A$2:$A$20871,WORKING!$A35,PERSALDATA!$D$2:$D$20871,WORKING!$B35,PERSALDATA!$E$2:$E$20871,WORKING!$C35,PERSALDATA!$F$2:$F$20871,WORKING!K$2)/SUMIFS(PERSALDATA!$H$2:$H$20871,PERSALDATA!$A$2:$A$20871,WORKING!$A35,PERSALDATA!$D$2:$D$20871,WORKING!$B35,PERSALDATA!$E$2:$E$20871,WORKING!$C35),"")</f>
        <v/>
      </c>
      <c r="L35" s="62" t="str">
        <f>IFERROR(SUMIFS(PERSALDATA!$H$2:$H$20871,PERSALDATA!$A$2:$A$20871,WORKING!$A35,PERSALDATA!$D$2:$D$20871,WORKING!$B35,PERSALDATA!$E$2:$E$20871,WORKING!$C35,PERSALDATA!$F$2:$F$20871,WORKING!L$2)/SUMIFS(PERSALDATA!$H$2:$H$20871,PERSALDATA!$A$2:$A$20871,WORKING!$A35,PERSALDATA!$D$2:$D$20871,WORKING!$B35,PERSALDATA!$E$2:$E$20871,WORKING!$C35),"")</f>
        <v/>
      </c>
      <c r="M35" s="62" t="str">
        <f>IFERROR(SUMIFS(PERSALDATA!$H$2:$H$20871,PERSALDATA!$A$2:$A$20871,WORKING!$A35,PERSALDATA!$D$2:$D$20871,WORKING!$B35,PERSALDATA!$E$2:$E$20871,WORKING!$C35,PERSALDATA!$F$2:$F$20871,WORKING!M$2)/SUMIFS(PERSALDATA!$H$2:$H$20871,PERSALDATA!$A$2:$A$20871,WORKING!$A35,PERSALDATA!$D$2:$D$20871,WORKING!$B35,PERSALDATA!$E$2:$E$20871,WORKING!$C35),"")</f>
        <v/>
      </c>
      <c r="N35" s="62" t="str">
        <f>IFERROR(SUMIFS(PERSALDATA!$H$2:$H$20871,PERSALDATA!$A$2:$A$20871,WORKING!$A35,PERSALDATA!$D$2:$D$20871,WORKING!$B35,PERSALDATA!$E$2:$E$20871,WORKING!$C35,PERSALDATA!$F$2:$F$20871,WORKING!N$2)/SUMIFS(PERSALDATA!$H$2:$H$20871,PERSALDATA!$A$2:$A$20871,WORKING!$A35,PERSALDATA!$D$2:$D$20871,WORKING!$B35,PERSALDATA!$E$2:$E$20871,WORKING!$C35),"")</f>
        <v/>
      </c>
      <c r="O35" s="62" t="str">
        <f>IFERROR(SUMIFS(PERSALDATA!$H$2:$H$20871,PERSALDATA!$A$2:$A$20871,WORKING!$A35,PERSALDATA!$D$2:$D$20871,WORKING!$B35,PERSALDATA!$E$2:$E$20871,WORKING!$C35,PERSALDATA!$F$2:$F$20871,WORKING!O$2)/SUMIFS(PERSALDATA!$H$2:$H$20871,PERSALDATA!$A$2:$A$20871,WORKING!$A35,PERSALDATA!$D$2:$D$20871,WORKING!$B35,PERSALDATA!$E$2:$E$20871,WORKING!$C35),"")</f>
        <v/>
      </c>
      <c r="P35" s="62" t="str">
        <f>IFERROR(SUMIFS(PERSALDATA!$H$2:$H$20871,PERSALDATA!$A$2:$A$20871,WORKING!$A35,PERSALDATA!$D$2:$D$20871,WORKING!$B35,PERSALDATA!$E$2:$E$20871,WORKING!$C35,PERSALDATA!$F$2:$F$20871,WORKING!P$2)/SUMIFS(PERSALDATA!$H$2:$H$20871,PERSALDATA!$A$2:$A$20871,WORKING!$A35,PERSALDATA!$D$2:$D$20871,WORKING!$B35,PERSALDATA!$E$2:$E$20871,WORKING!$C35),"")</f>
        <v/>
      </c>
      <c r="Q35" s="62" t="str">
        <f>IFERROR(SUMIFS(PERSALDATA!$H$2:$H$20871,PERSALDATA!$A$2:$A$20871,WORKING!$A35,PERSALDATA!$D$2:$D$20871,WORKING!$B35,PERSALDATA!$E$2:$E$20871,WORKING!$C35,PERSALDATA!$F$2:$F$20871,WORKING!Q$2)/SUMIFS(PERSALDATA!$H$2:$H$20871,PERSALDATA!$A$2:$A$20871,WORKING!$A35,PERSALDATA!$D$2:$D$20871,WORKING!$B35,PERSALDATA!$E$2:$E$20871,WORKING!$C35),"")</f>
        <v/>
      </c>
      <c r="R35" s="62" t="str">
        <f>IFERROR(SUMIFS(PERSALDATA!$H$2:$H$20871,PERSALDATA!$A$2:$A$20871,WORKING!$A35,PERSALDATA!$D$2:$D$20871,WORKING!$B35,PERSALDATA!$E$2:$E$20871,WORKING!$C35,PERSALDATA!$F$2:$F$20871,WORKING!R$2)/SUMIFS(PERSALDATA!$H$2:$H$20871,PERSALDATA!$A$2:$A$20871,WORKING!$A35,PERSALDATA!$D$2:$D$20871,WORKING!$B35,PERSALDATA!$E$2:$E$20871,WORKING!$C35),"")</f>
        <v/>
      </c>
      <c r="S35" s="62" t="str">
        <f>IFERROR(SUMIFS(PERSALDATA!$H$2:$H$20871,PERSALDATA!$A$2:$A$20871,WORKING!$A35,PERSALDATA!$D$2:$D$20871,WORKING!$B35,PERSALDATA!$E$2:$E$20871,WORKING!$C35,PERSALDATA!$F$2:$F$20871,WORKING!S$2)/SUMIFS(PERSALDATA!$H$2:$H$20871,PERSALDATA!$A$2:$A$20871,WORKING!$A35,PERSALDATA!$D$2:$D$20871,WORKING!$B35,PERSALDATA!$E$2:$E$20871,WORKING!$C35),"")</f>
        <v/>
      </c>
      <c r="T35" s="62" t="str">
        <f>IFERROR(SUMIFS(PERSALDATA!$H$2:$H$20871,PERSALDATA!$A$2:$A$20871,WORKING!$A35,PERSALDATA!$D$2:$D$20871,WORKING!$B35,PERSALDATA!$E$2:$E$20871,WORKING!$C35,PERSALDATA!$F$2:$F$20871,WORKING!T$2)/SUMIFS(PERSALDATA!$H$2:$H$20871,PERSALDATA!$A$2:$A$20871,WORKING!$A35,PERSALDATA!$D$2:$D$20871,WORKING!$B35,PERSALDATA!$E$2:$E$20871,WORKING!$C35),"")</f>
        <v/>
      </c>
      <c r="U35" s="62" t="str">
        <f>IFERROR(SUMIFS(PERSALDATA!$H$2:$H$20871,PERSALDATA!$A$2:$A$20871,WORKING!$A35,PERSALDATA!$D$2:$D$20871,WORKING!$B35,PERSALDATA!$E$2:$E$20871,WORKING!$C35,PERSALDATA!$F$2:$F$20871,WORKING!U$2)/SUMIFS(PERSALDATA!$H$2:$H$20871,PERSALDATA!$A$2:$A$20871,WORKING!$A35,PERSALDATA!$D$2:$D$20871,WORKING!$B35,PERSALDATA!$E$2:$E$20871,WORKING!$C35),"")</f>
        <v/>
      </c>
      <c r="V35" s="62" t="str">
        <f>IFERROR(SUMIFS(PERSALDATA!$H$2:$H$20871,PERSALDATA!$A$2:$A$20871,WORKING!$A35,PERSALDATA!$D$2:$D$20871,WORKING!$B35,PERSALDATA!$E$2:$E$20871,WORKING!$C35,PERSALDATA!$F$2:$F$20871,WORKING!V$2)/SUMIFS(PERSALDATA!$H$2:$H$20871,PERSALDATA!$A$2:$A$20871,WORKING!$A35,PERSALDATA!$D$2:$D$20871,WORKING!$B35,PERSALDATA!$E$2:$E$20871,WORKING!$C35),"")</f>
        <v/>
      </c>
      <c r="W35" s="62">
        <f>IFERROR(IF($C35&lt;11,($D35*Assumptions!C$6)+($E35*Assumptions!C$7)+($F35*Assumptions!C$8)+($G35*Assumptions!C$9)+($H35*Assumptions!C$10)+($I35*Assumptions!C$11)+($J35*Assumptions!C$12)+($K35*Assumptions!C$13)+($L35*Assumptions!C$14)+($M35*Assumptions!C$15)+($N35*Assumptions!C$16)+($O35*Assumptions!C$17)+($P35*Assumptions!C$18)+($Q35*Assumptions!C$19)+($R35*Assumptions!C$20)+($S35*Assumptions!C$21)+($T35*Assumptions!C$22)+($U35*Assumptions!C$23)+($V35*Assumptions!C$24),IF($C35&lt;13,Assumptions!C$28,Assumptions!C$50)),W$1)</f>
        <v>3.3000000000000002E-2</v>
      </c>
      <c r="X35" s="62">
        <f>IFERROR(IF($C35&lt;11,($D35*Assumptions!D$6)+($E35*Assumptions!D$7)+($F35*Assumptions!D$8)+($G35*Assumptions!D$9)+($H35*Assumptions!D$10)+($I35*Assumptions!D$11)+($J35*Assumptions!D$12)+($K35*Assumptions!D$13)+($L35*Assumptions!D$14)+($M35*Assumptions!D$15)+($N35*Assumptions!D$16)+($O35*Assumptions!D$17)+($P35*Assumptions!D$18)+($Q35*Assumptions!D$19)+($R35*Assumptions!D$20)+($S35*Assumptions!D$21)+($T35*Assumptions!D$22)+($U35*Assumptions!D$23)+($V35*Assumptions!D$24),IF($C35&lt;13,Assumptions!D$28,Assumptions!D$50)),X$1)</f>
        <v>0.06</v>
      </c>
      <c r="Y35" s="62">
        <f>IFERROR(IF($C35&lt;11,($D35*Assumptions!E$6)+($E35*Assumptions!E$7)+($F35*Assumptions!E$8)+($G35*Assumptions!E$9)+($H35*Assumptions!E$10)+($I35*Assumptions!E$11)+($J35*Assumptions!E$12)+($K35*Assumptions!E$13)+($L35*Assumptions!E$14)+($M35*Assumptions!E$15)+($N35*Assumptions!E$16)+($O35*Assumptions!E$17)+($P35*Assumptions!E$18)+($Q35*Assumptions!E$19)+($R35*Assumptions!E$20)+($S35*Assumptions!E$21)+($T35*Assumptions!E$22)+($U35*Assumptions!E$23)+($V35*Assumptions!E$24),IF($C35&lt;13,Assumptions!E$28,Assumptions!E$50)),Y$1)</f>
        <v>5.8999999999999997E-2</v>
      </c>
      <c r="Z35" s="62">
        <f>IFERROR(IF($C35&lt;11,($D35*Assumptions!F$6)+($E35*Assumptions!F$7)+($F35*Assumptions!F$8)+($G35*Assumptions!F$9)+($H35*Assumptions!F$10)+($I35*Assumptions!F$11)+($J35*Assumptions!F$12)+($K35*Assumptions!F$13)+($L35*Assumptions!F$14)+($M35*Assumptions!F$15)+($N35*Assumptions!F$16)+($O35*Assumptions!F$17)+($P35*Assumptions!F$18)+($Q35*Assumptions!F$19)+($R35*Assumptions!F$20)+($S35*Assumptions!F$21)+($T35*Assumptions!F$22)+($U35*Assumptions!F$23)+($V35*Assumptions!F$24),IF($C35&lt;13,Assumptions!F$28,Assumptions!F$50)),Z$1)</f>
        <v>5.7000000000000002E-2</v>
      </c>
      <c r="AA35" s="62">
        <f>IFERROR(($D35*Assumptions!J$6)+($E35*Assumptions!J$7)+($F35*Assumptions!J$8)+($G35*Assumptions!J$9)+($H35*Assumptions!J$10)+($I35*Assumptions!J$11)+($J35*Assumptions!J$12)+($K35*Assumptions!J$13)+($L35*Assumptions!J$14)+($M35*Assumptions!J$15)+($N35*Assumptions!J$16)+($O35*Assumptions!J$17)+($P35*Assumptions!J$18)+($Q35*Assumptions!J$19)+($R35*Assumptions!J$20)+($S35*Assumptions!J$21)+($T35*Assumptions!J$22)+($U35*Assumptions!J$23)+($V35*Assumptions!J$24),0)</f>
        <v>0</v>
      </c>
      <c r="AB35" s="2">
        <f>SUMIFS(PERSALDATA!$G$2:$G$20871,PERSALDATA!$A$2:$A$20871,WORKING!A35,PERSALDATA!$D$2:$D$20871,WORKING!B35,PERSALDATA!$E$2:$E$20871,WORKING!C35,PERSALDATA!$F$2:$F$20871,"S&amp;W: BASIC SALARY (RES)")</f>
        <v>0</v>
      </c>
      <c r="AC35" s="2">
        <f>SUMIFS(PERSALDATA!$H$2:$H$20871,PERSALDATA!$A$2:$A$20871,WORKING!A35,PERSALDATA!$D$2:$D$20871,WORKING!B35,PERSALDATA!$E$2:$E$20871,WORKING!C35)</f>
        <v>0</v>
      </c>
    </row>
    <row r="36" spans="1:29" x14ac:dyDescent="0.25">
      <c r="A36" s="2">
        <f>Results!$D$3</f>
        <v>18</v>
      </c>
      <c r="B36" s="2">
        <v>2</v>
      </c>
      <c r="C36" s="2" t="s">
        <v>57</v>
      </c>
      <c r="D36" s="62" t="str">
        <f>IFERROR(SUMIFS(PERSALDATA!$H$2:$H$20871,PERSALDATA!$A$2:$A$20871,WORKING!$A36,PERSALDATA!$D$2:$D$20871,WORKING!$B36,PERSALDATA!$E$2:$E$20871,WORKING!$C36,PERSALDATA!$F$2:$F$20871,WORKING!D$2)/SUMIFS(PERSALDATA!$H$2:$H$20871,PERSALDATA!$A$2:$A$20871,WORKING!$A36,PERSALDATA!$D$2:$D$20871,WORKING!$B36,PERSALDATA!$E$2:$E$20871,WORKING!$C36),"")</f>
        <v/>
      </c>
      <c r="E36" s="62" t="str">
        <f>IFERROR(SUMIFS(PERSALDATA!$H$2:$H$20871,PERSALDATA!$A$2:$A$20871,WORKING!$A36,PERSALDATA!$D$2:$D$20871,WORKING!$B36,PERSALDATA!$E$2:$E$20871,WORKING!$C36,PERSALDATA!$F$2:$F$20871,WORKING!E$2)/SUMIFS(PERSALDATA!$H$2:$H$20871,PERSALDATA!$A$2:$A$20871,WORKING!$A36,PERSALDATA!$D$2:$D$20871,WORKING!$B36,PERSALDATA!$E$2:$E$20871,WORKING!$C36),"")</f>
        <v/>
      </c>
      <c r="F36" s="62" t="str">
        <f>IFERROR(SUMIFS(PERSALDATA!$H$2:$H$20871,PERSALDATA!$A$2:$A$20871,WORKING!$A36,PERSALDATA!$D$2:$D$20871,WORKING!$B36,PERSALDATA!$E$2:$E$20871,WORKING!$C36,PERSALDATA!$F$2:$F$20871,WORKING!F$2)/SUMIFS(PERSALDATA!$H$2:$H$20871,PERSALDATA!$A$2:$A$20871,WORKING!$A36,PERSALDATA!$D$2:$D$20871,WORKING!$B36,PERSALDATA!$E$2:$E$20871,WORKING!$C36),"")</f>
        <v/>
      </c>
      <c r="G36" s="69" t="str">
        <f>IFERROR(SUMIFS(PERSALDATA!$H$2:$H$20871,PERSALDATA!$A$2:$A$20871,WORKING!$A36,PERSALDATA!$D$2:$D$20871,WORKING!$B36,PERSALDATA!$E$2:$E$20871,WORKING!$C36,PERSALDATA!$F$2:$F$20871,WORKING!G$2)/SUMIFS(PERSALDATA!$H$2:$H$20871,PERSALDATA!$A$2:$A$20871,WORKING!$A36,PERSALDATA!$D$2:$D$20871,WORKING!$B36,PERSALDATA!$E$2:$E$20871,WORKING!$C36),"")</f>
        <v/>
      </c>
      <c r="H36" s="62" t="str">
        <f>IFERROR(SUMIFS(PERSALDATA!$H$2:$H$20871,PERSALDATA!$A$2:$A$20871,WORKING!$A36,PERSALDATA!$D$2:$D$20871,WORKING!$B36,PERSALDATA!$E$2:$E$20871,WORKING!$C36,PERSALDATA!$F$2:$F$20871,WORKING!H$2)/SUMIFS(PERSALDATA!$H$2:$H$20871,PERSALDATA!$A$2:$A$20871,WORKING!$A36,PERSALDATA!$D$2:$D$20871,WORKING!$B36,PERSALDATA!$E$2:$E$20871,WORKING!$C36),"")</f>
        <v/>
      </c>
      <c r="I36" s="62" t="str">
        <f>IFERROR(SUMIFS(PERSALDATA!$H$2:$H$20871,PERSALDATA!$A$2:$A$20871,WORKING!$A36,PERSALDATA!$D$2:$D$20871,WORKING!$B36,PERSALDATA!$E$2:$E$20871,WORKING!$C36,PERSALDATA!$F$2:$F$20871,WORKING!I$2)/SUMIFS(PERSALDATA!$H$2:$H$20871,PERSALDATA!$A$2:$A$20871,WORKING!$A36,PERSALDATA!$D$2:$D$20871,WORKING!$B36,PERSALDATA!$E$2:$E$20871,WORKING!$C36),"")</f>
        <v/>
      </c>
      <c r="J36" s="62" t="str">
        <f>IFERROR(SUMIFS(PERSALDATA!$H$2:$H$20871,PERSALDATA!$A$2:$A$20871,WORKING!$A36,PERSALDATA!$D$2:$D$20871,WORKING!$B36,PERSALDATA!$E$2:$E$20871,WORKING!$C36,PERSALDATA!$F$2:$F$20871,WORKING!J$2)/SUMIFS(PERSALDATA!$H$2:$H$20871,PERSALDATA!$A$2:$A$20871,WORKING!$A36,PERSALDATA!$D$2:$D$20871,WORKING!$B36,PERSALDATA!$E$2:$E$20871,WORKING!$C36),"")</f>
        <v/>
      </c>
      <c r="K36" s="62" t="str">
        <f>IFERROR(SUMIFS(PERSALDATA!$H$2:$H$20871,PERSALDATA!$A$2:$A$20871,WORKING!$A36,PERSALDATA!$D$2:$D$20871,WORKING!$B36,PERSALDATA!$E$2:$E$20871,WORKING!$C36,PERSALDATA!$F$2:$F$20871,WORKING!K$2)/SUMIFS(PERSALDATA!$H$2:$H$20871,PERSALDATA!$A$2:$A$20871,WORKING!$A36,PERSALDATA!$D$2:$D$20871,WORKING!$B36,PERSALDATA!$E$2:$E$20871,WORKING!$C36),"")</f>
        <v/>
      </c>
      <c r="L36" s="62" t="str">
        <f>IFERROR(SUMIFS(PERSALDATA!$H$2:$H$20871,PERSALDATA!$A$2:$A$20871,WORKING!$A36,PERSALDATA!$D$2:$D$20871,WORKING!$B36,PERSALDATA!$E$2:$E$20871,WORKING!$C36,PERSALDATA!$F$2:$F$20871,WORKING!L$2)/SUMIFS(PERSALDATA!$H$2:$H$20871,PERSALDATA!$A$2:$A$20871,WORKING!$A36,PERSALDATA!$D$2:$D$20871,WORKING!$B36,PERSALDATA!$E$2:$E$20871,WORKING!$C36),"")</f>
        <v/>
      </c>
      <c r="M36" s="62" t="str">
        <f>IFERROR(SUMIFS(PERSALDATA!$H$2:$H$20871,PERSALDATA!$A$2:$A$20871,WORKING!$A36,PERSALDATA!$D$2:$D$20871,WORKING!$B36,PERSALDATA!$E$2:$E$20871,WORKING!$C36,PERSALDATA!$F$2:$F$20871,WORKING!M$2)/SUMIFS(PERSALDATA!$H$2:$H$20871,PERSALDATA!$A$2:$A$20871,WORKING!$A36,PERSALDATA!$D$2:$D$20871,WORKING!$B36,PERSALDATA!$E$2:$E$20871,WORKING!$C36),"")</f>
        <v/>
      </c>
      <c r="N36" s="62" t="str">
        <f>IFERROR(SUMIFS(PERSALDATA!$H$2:$H$20871,PERSALDATA!$A$2:$A$20871,WORKING!$A36,PERSALDATA!$D$2:$D$20871,WORKING!$B36,PERSALDATA!$E$2:$E$20871,WORKING!$C36,PERSALDATA!$F$2:$F$20871,WORKING!N$2)/SUMIFS(PERSALDATA!$H$2:$H$20871,PERSALDATA!$A$2:$A$20871,WORKING!$A36,PERSALDATA!$D$2:$D$20871,WORKING!$B36,PERSALDATA!$E$2:$E$20871,WORKING!$C36),"")</f>
        <v/>
      </c>
      <c r="O36" s="62" t="str">
        <f>IFERROR(SUMIFS(PERSALDATA!$H$2:$H$20871,PERSALDATA!$A$2:$A$20871,WORKING!$A36,PERSALDATA!$D$2:$D$20871,WORKING!$B36,PERSALDATA!$E$2:$E$20871,WORKING!$C36,PERSALDATA!$F$2:$F$20871,WORKING!O$2)/SUMIFS(PERSALDATA!$H$2:$H$20871,PERSALDATA!$A$2:$A$20871,WORKING!$A36,PERSALDATA!$D$2:$D$20871,WORKING!$B36,PERSALDATA!$E$2:$E$20871,WORKING!$C36),"")</f>
        <v/>
      </c>
      <c r="P36" s="62" t="str">
        <f>IFERROR(SUMIFS(PERSALDATA!$H$2:$H$20871,PERSALDATA!$A$2:$A$20871,WORKING!$A36,PERSALDATA!$D$2:$D$20871,WORKING!$B36,PERSALDATA!$E$2:$E$20871,WORKING!$C36,PERSALDATA!$F$2:$F$20871,WORKING!P$2)/SUMIFS(PERSALDATA!$H$2:$H$20871,PERSALDATA!$A$2:$A$20871,WORKING!$A36,PERSALDATA!$D$2:$D$20871,WORKING!$B36,PERSALDATA!$E$2:$E$20871,WORKING!$C36),"")</f>
        <v/>
      </c>
      <c r="Q36" s="62" t="str">
        <f>IFERROR(SUMIFS(PERSALDATA!$H$2:$H$20871,PERSALDATA!$A$2:$A$20871,WORKING!$A36,PERSALDATA!$D$2:$D$20871,WORKING!$B36,PERSALDATA!$E$2:$E$20871,WORKING!$C36,PERSALDATA!$F$2:$F$20871,WORKING!Q$2)/SUMIFS(PERSALDATA!$H$2:$H$20871,PERSALDATA!$A$2:$A$20871,WORKING!$A36,PERSALDATA!$D$2:$D$20871,WORKING!$B36,PERSALDATA!$E$2:$E$20871,WORKING!$C36),"")</f>
        <v/>
      </c>
      <c r="R36" s="62" t="str">
        <f>IFERROR(SUMIFS(PERSALDATA!$H$2:$H$20871,PERSALDATA!$A$2:$A$20871,WORKING!$A36,PERSALDATA!$D$2:$D$20871,WORKING!$B36,PERSALDATA!$E$2:$E$20871,WORKING!$C36,PERSALDATA!$F$2:$F$20871,WORKING!R$2)/SUMIFS(PERSALDATA!$H$2:$H$20871,PERSALDATA!$A$2:$A$20871,WORKING!$A36,PERSALDATA!$D$2:$D$20871,WORKING!$B36,PERSALDATA!$E$2:$E$20871,WORKING!$C36),"")</f>
        <v/>
      </c>
      <c r="S36" s="62" t="str">
        <f>IFERROR(SUMIFS(PERSALDATA!$H$2:$H$20871,PERSALDATA!$A$2:$A$20871,WORKING!$A36,PERSALDATA!$D$2:$D$20871,WORKING!$B36,PERSALDATA!$E$2:$E$20871,WORKING!$C36,PERSALDATA!$F$2:$F$20871,WORKING!S$2)/SUMIFS(PERSALDATA!$H$2:$H$20871,PERSALDATA!$A$2:$A$20871,WORKING!$A36,PERSALDATA!$D$2:$D$20871,WORKING!$B36,PERSALDATA!$E$2:$E$20871,WORKING!$C36),"")</f>
        <v/>
      </c>
      <c r="T36" s="62" t="str">
        <f>IFERROR(SUMIFS(PERSALDATA!$H$2:$H$20871,PERSALDATA!$A$2:$A$20871,WORKING!$A36,PERSALDATA!$D$2:$D$20871,WORKING!$B36,PERSALDATA!$E$2:$E$20871,WORKING!$C36,PERSALDATA!$F$2:$F$20871,WORKING!T$2)/SUMIFS(PERSALDATA!$H$2:$H$20871,PERSALDATA!$A$2:$A$20871,WORKING!$A36,PERSALDATA!$D$2:$D$20871,WORKING!$B36,PERSALDATA!$E$2:$E$20871,WORKING!$C36),"")</f>
        <v/>
      </c>
      <c r="U36" s="62" t="str">
        <f>IFERROR(SUMIFS(PERSALDATA!$H$2:$H$20871,PERSALDATA!$A$2:$A$20871,WORKING!$A36,PERSALDATA!$D$2:$D$20871,WORKING!$B36,PERSALDATA!$E$2:$E$20871,WORKING!$C36,PERSALDATA!$F$2:$F$20871,WORKING!U$2)/SUMIFS(PERSALDATA!$H$2:$H$20871,PERSALDATA!$A$2:$A$20871,WORKING!$A36,PERSALDATA!$D$2:$D$20871,WORKING!$B36,PERSALDATA!$E$2:$E$20871,WORKING!$C36),"")</f>
        <v/>
      </c>
      <c r="V36" s="62" t="str">
        <f>IFERROR(SUMIFS(PERSALDATA!$H$2:$H$20871,PERSALDATA!$A$2:$A$20871,WORKING!$A36,PERSALDATA!$D$2:$D$20871,WORKING!$B36,PERSALDATA!$E$2:$E$20871,WORKING!$C36,PERSALDATA!$F$2:$F$20871,WORKING!V$2)/SUMIFS(PERSALDATA!$H$2:$H$20871,PERSALDATA!$A$2:$A$20871,WORKING!$A36,PERSALDATA!$D$2:$D$20871,WORKING!$B36,PERSALDATA!$E$2:$E$20871,WORKING!$C36),"")</f>
        <v/>
      </c>
      <c r="W36" s="62">
        <f>IFERROR(IF($C36&lt;11,($D36*Assumptions!C$6)+($E36*Assumptions!C$7)+($F36*Assumptions!C$8)+($G36*Assumptions!C$9)+($H36*Assumptions!C$10)+($I36*Assumptions!C$11)+($J36*Assumptions!C$12)+($K36*Assumptions!C$13)+($L36*Assumptions!C$14)+($M36*Assumptions!C$15)+($N36*Assumptions!C$16)+($O36*Assumptions!C$17)+($P36*Assumptions!C$18)+($Q36*Assumptions!C$19)+($R36*Assumptions!C$20)+($S36*Assumptions!C$21)+($T36*Assumptions!C$22)+($U36*Assumptions!C$23)+($V36*Assumptions!C$24),IF($C36&lt;13,Assumptions!C$28,Assumptions!C$50)),W$1)</f>
        <v>3.3000000000000002E-2</v>
      </c>
      <c r="X36" s="62">
        <f>IFERROR(IF($C36&lt;11,($D36*Assumptions!D$6)+($E36*Assumptions!D$7)+($F36*Assumptions!D$8)+($G36*Assumptions!D$9)+($H36*Assumptions!D$10)+($I36*Assumptions!D$11)+($J36*Assumptions!D$12)+($K36*Assumptions!D$13)+($L36*Assumptions!D$14)+($M36*Assumptions!D$15)+($N36*Assumptions!D$16)+($O36*Assumptions!D$17)+($P36*Assumptions!D$18)+($Q36*Assumptions!D$19)+($R36*Assumptions!D$20)+($S36*Assumptions!D$21)+($T36*Assumptions!D$22)+($U36*Assumptions!D$23)+($V36*Assumptions!D$24),IF($C36&lt;13,Assumptions!D$28,Assumptions!D$50)),X$1)</f>
        <v>0.06</v>
      </c>
      <c r="Y36" s="62">
        <f>IFERROR(IF($C36&lt;11,($D36*Assumptions!E$6)+($E36*Assumptions!E$7)+($F36*Assumptions!E$8)+($G36*Assumptions!E$9)+($H36*Assumptions!E$10)+($I36*Assumptions!E$11)+($J36*Assumptions!E$12)+($K36*Assumptions!E$13)+($L36*Assumptions!E$14)+($M36*Assumptions!E$15)+($N36*Assumptions!E$16)+($O36*Assumptions!E$17)+($P36*Assumptions!E$18)+($Q36*Assumptions!E$19)+($R36*Assumptions!E$20)+($S36*Assumptions!E$21)+($T36*Assumptions!E$22)+($U36*Assumptions!E$23)+($V36*Assumptions!E$24),IF($C36&lt;13,Assumptions!E$28,Assumptions!E$50)),Y$1)</f>
        <v>5.8999999999999997E-2</v>
      </c>
      <c r="Z36" s="62">
        <f>IFERROR(IF($C36&lt;11,($D36*Assumptions!F$6)+($E36*Assumptions!F$7)+($F36*Assumptions!F$8)+($G36*Assumptions!F$9)+($H36*Assumptions!F$10)+($I36*Assumptions!F$11)+($J36*Assumptions!F$12)+($K36*Assumptions!F$13)+($L36*Assumptions!F$14)+($M36*Assumptions!F$15)+($N36*Assumptions!F$16)+($O36*Assumptions!F$17)+($P36*Assumptions!F$18)+($Q36*Assumptions!F$19)+($R36*Assumptions!F$20)+($S36*Assumptions!F$21)+($T36*Assumptions!F$22)+($U36*Assumptions!F$23)+($V36*Assumptions!F$24),IF($C36&lt;13,Assumptions!F$28,Assumptions!F$50)),Z$1)</f>
        <v>5.7000000000000002E-2</v>
      </c>
      <c r="AA36" s="62">
        <f>IFERROR(($D36*Assumptions!J$6)+($E36*Assumptions!J$7)+($F36*Assumptions!J$8)+($G36*Assumptions!J$9)+($H36*Assumptions!J$10)+($I36*Assumptions!J$11)+($J36*Assumptions!J$12)+($K36*Assumptions!J$13)+($L36*Assumptions!J$14)+($M36*Assumptions!J$15)+($N36*Assumptions!J$16)+($O36*Assumptions!J$17)+($P36*Assumptions!J$18)+($Q36*Assumptions!J$19)+($R36*Assumptions!J$20)+($S36*Assumptions!J$21)+($T36*Assumptions!J$22)+($U36*Assumptions!J$23)+($V36*Assumptions!J$24),0)</f>
        <v>0</v>
      </c>
      <c r="AB36" s="2">
        <f>SUMIFS(PERSALDATA!$G$2:$G$20871,PERSALDATA!$A$2:$A$20871,WORKING!A36,PERSALDATA!$D$2:$D$20871,WORKING!B36,PERSALDATA!$E$2:$E$20871,WORKING!C36,PERSALDATA!$F$2:$F$20871,"S&amp;W: BASIC SALARY (RES)")</f>
        <v>0</v>
      </c>
      <c r="AC36" s="2">
        <f>SUMIFS(PERSALDATA!$H$2:$H$20871,PERSALDATA!$A$2:$A$20871,WORKING!A36,PERSALDATA!$D$2:$D$20871,WORKING!B36,PERSALDATA!$E$2:$E$20871,WORKING!C36)</f>
        <v>0</v>
      </c>
    </row>
    <row r="37" spans="1:29" x14ac:dyDescent="0.25">
      <c r="A37" s="2">
        <f>Results!$D$3</f>
        <v>18</v>
      </c>
      <c r="B37" s="2">
        <v>3</v>
      </c>
      <c r="C37" s="2">
        <v>1</v>
      </c>
      <c r="D37" s="62">
        <f>IFERROR(SUMIFS(PERSALDATA!$H$2:$H$20871,PERSALDATA!$A$2:$A$20871,WORKING!$A37,PERSALDATA!$D$2:$D$20871,WORKING!$B37,PERSALDATA!$E$2:$E$20871,WORKING!$C37,PERSALDATA!$F$2:$F$20871,WORKING!D$2)/SUMIFS(PERSALDATA!$H$2:$H$20871,PERSALDATA!$A$2:$A$20871,WORKING!$A37,PERSALDATA!$D$2:$D$20871,WORKING!$B37,PERSALDATA!$E$2:$E$20871,WORKING!$C37),"")</f>
        <v>0</v>
      </c>
      <c r="E37" s="62">
        <f>IFERROR(SUMIFS(PERSALDATA!$H$2:$H$20871,PERSALDATA!$A$2:$A$20871,WORKING!$A37,PERSALDATA!$D$2:$D$20871,WORKING!$B37,PERSALDATA!$E$2:$E$20871,WORKING!$C37,PERSALDATA!$F$2:$F$20871,WORKING!E$2)/SUMIFS(PERSALDATA!$H$2:$H$20871,PERSALDATA!$A$2:$A$20871,WORKING!$A37,PERSALDATA!$D$2:$D$20871,WORKING!$B37,PERSALDATA!$E$2:$E$20871,WORKING!$C37),"")</f>
        <v>0</v>
      </c>
      <c r="F37" s="62">
        <f>IFERROR(SUMIFS(PERSALDATA!$H$2:$H$20871,PERSALDATA!$A$2:$A$20871,WORKING!$A37,PERSALDATA!$D$2:$D$20871,WORKING!$B37,PERSALDATA!$E$2:$E$20871,WORKING!$C37,PERSALDATA!$F$2:$F$20871,WORKING!F$2)/SUMIFS(PERSALDATA!$H$2:$H$20871,PERSALDATA!$A$2:$A$20871,WORKING!$A37,PERSALDATA!$D$2:$D$20871,WORKING!$B37,PERSALDATA!$E$2:$E$20871,WORKING!$C37),"")</f>
        <v>0</v>
      </c>
      <c r="G37" s="69">
        <f>IFERROR(SUMIFS(PERSALDATA!$H$2:$H$20871,PERSALDATA!$A$2:$A$20871,WORKING!$A37,PERSALDATA!$D$2:$D$20871,WORKING!$B37,PERSALDATA!$E$2:$E$20871,WORKING!$C37,PERSALDATA!$F$2:$F$20871,WORKING!G$2)/SUMIFS(PERSALDATA!$H$2:$H$20871,PERSALDATA!$A$2:$A$20871,WORKING!$A37,PERSALDATA!$D$2:$D$20871,WORKING!$B37,PERSALDATA!$E$2:$E$20871,WORKING!$C37),"")</f>
        <v>0</v>
      </c>
      <c r="H37" s="62">
        <f>IFERROR(SUMIFS(PERSALDATA!$H$2:$H$20871,PERSALDATA!$A$2:$A$20871,WORKING!$A37,PERSALDATA!$D$2:$D$20871,WORKING!$B37,PERSALDATA!$E$2:$E$20871,WORKING!$C37,PERSALDATA!$F$2:$F$20871,WORKING!H$2)/SUMIFS(PERSALDATA!$H$2:$H$20871,PERSALDATA!$A$2:$A$20871,WORKING!$A37,PERSALDATA!$D$2:$D$20871,WORKING!$B37,PERSALDATA!$E$2:$E$20871,WORKING!$C37),"")</f>
        <v>0</v>
      </c>
      <c r="I37" s="62">
        <f>IFERROR(SUMIFS(PERSALDATA!$H$2:$H$20871,PERSALDATA!$A$2:$A$20871,WORKING!$A37,PERSALDATA!$D$2:$D$20871,WORKING!$B37,PERSALDATA!$E$2:$E$20871,WORKING!$C37,PERSALDATA!$F$2:$F$20871,WORKING!I$2)/SUMIFS(PERSALDATA!$H$2:$H$20871,PERSALDATA!$A$2:$A$20871,WORKING!$A37,PERSALDATA!$D$2:$D$20871,WORKING!$B37,PERSALDATA!$E$2:$E$20871,WORKING!$C37),"")</f>
        <v>0</v>
      </c>
      <c r="J37" s="62">
        <f>IFERROR(SUMIFS(PERSALDATA!$H$2:$H$20871,PERSALDATA!$A$2:$A$20871,WORKING!$A37,PERSALDATA!$D$2:$D$20871,WORKING!$B37,PERSALDATA!$E$2:$E$20871,WORKING!$C37,PERSALDATA!$F$2:$F$20871,WORKING!J$2)/SUMIFS(PERSALDATA!$H$2:$H$20871,PERSALDATA!$A$2:$A$20871,WORKING!$A37,PERSALDATA!$D$2:$D$20871,WORKING!$B37,PERSALDATA!$E$2:$E$20871,WORKING!$C37),"")</f>
        <v>0</v>
      </c>
      <c r="K37" s="62">
        <f>IFERROR(SUMIFS(PERSALDATA!$H$2:$H$20871,PERSALDATA!$A$2:$A$20871,WORKING!$A37,PERSALDATA!$D$2:$D$20871,WORKING!$B37,PERSALDATA!$E$2:$E$20871,WORKING!$C37,PERSALDATA!$F$2:$F$20871,WORKING!K$2)/SUMIFS(PERSALDATA!$H$2:$H$20871,PERSALDATA!$A$2:$A$20871,WORKING!$A37,PERSALDATA!$D$2:$D$20871,WORKING!$B37,PERSALDATA!$E$2:$E$20871,WORKING!$C37),"")</f>
        <v>0</v>
      </c>
      <c r="L37" s="62">
        <f>IFERROR(SUMIFS(PERSALDATA!$H$2:$H$20871,PERSALDATA!$A$2:$A$20871,WORKING!$A37,PERSALDATA!$D$2:$D$20871,WORKING!$B37,PERSALDATA!$E$2:$E$20871,WORKING!$C37,PERSALDATA!$F$2:$F$20871,WORKING!L$2)/SUMIFS(PERSALDATA!$H$2:$H$20871,PERSALDATA!$A$2:$A$20871,WORKING!$A37,PERSALDATA!$D$2:$D$20871,WORKING!$B37,PERSALDATA!$E$2:$E$20871,WORKING!$C37),"")</f>
        <v>0</v>
      </c>
      <c r="M37" s="62">
        <f>IFERROR(SUMIFS(PERSALDATA!$H$2:$H$20871,PERSALDATA!$A$2:$A$20871,WORKING!$A37,PERSALDATA!$D$2:$D$20871,WORKING!$B37,PERSALDATA!$E$2:$E$20871,WORKING!$C37,PERSALDATA!$F$2:$F$20871,WORKING!M$2)/SUMIFS(PERSALDATA!$H$2:$H$20871,PERSALDATA!$A$2:$A$20871,WORKING!$A37,PERSALDATA!$D$2:$D$20871,WORKING!$B37,PERSALDATA!$E$2:$E$20871,WORKING!$C37),"")</f>
        <v>0</v>
      </c>
      <c r="N37" s="62">
        <f>IFERROR(SUMIFS(PERSALDATA!$H$2:$H$20871,PERSALDATA!$A$2:$A$20871,WORKING!$A37,PERSALDATA!$D$2:$D$20871,WORKING!$B37,PERSALDATA!$E$2:$E$20871,WORKING!$C37,PERSALDATA!$F$2:$F$20871,WORKING!N$2)/SUMIFS(PERSALDATA!$H$2:$H$20871,PERSALDATA!$A$2:$A$20871,WORKING!$A37,PERSALDATA!$D$2:$D$20871,WORKING!$B37,PERSALDATA!$E$2:$E$20871,WORKING!$C37),"")</f>
        <v>0</v>
      </c>
      <c r="O37" s="62">
        <f>IFERROR(SUMIFS(PERSALDATA!$H$2:$H$20871,PERSALDATA!$A$2:$A$20871,WORKING!$A37,PERSALDATA!$D$2:$D$20871,WORKING!$B37,PERSALDATA!$E$2:$E$20871,WORKING!$C37,PERSALDATA!$F$2:$F$20871,WORKING!O$2)/SUMIFS(PERSALDATA!$H$2:$H$20871,PERSALDATA!$A$2:$A$20871,WORKING!$A37,PERSALDATA!$D$2:$D$20871,WORKING!$B37,PERSALDATA!$E$2:$E$20871,WORKING!$C37),"")</f>
        <v>0</v>
      </c>
      <c r="P37" s="62">
        <f>IFERROR(SUMIFS(PERSALDATA!$H$2:$H$20871,PERSALDATA!$A$2:$A$20871,WORKING!$A37,PERSALDATA!$D$2:$D$20871,WORKING!$B37,PERSALDATA!$E$2:$E$20871,WORKING!$C37,PERSALDATA!$F$2:$F$20871,WORKING!P$2)/SUMIFS(PERSALDATA!$H$2:$H$20871,PERSALDATA!$A$2:$A$20871,WORKING!$A37,PERSALDATA!$D$2:$D$20871,WORKING!$B37,PERSALDATA!$E$2:$E$20871,WORKING!$C37),"")</f>
        <v>0</v>
      </c>
      <c r="Q37" s="62">
        <f>IFERROR(SUMIFS(PERSALDATA!$H$2:$H$20871,PERSALDATA!$A$2:$A$20871,WORKING!$A37,PERSALDATA!$D$2:$D$20871,WORKING!$B37,PERSALDATA!$E$2:$E$20871,WORKING!$C37,PERSALDATA!$F$2:$F$20871,WORKING!Q$2)/SUMIFS(PERSALDATA!$H$2:$H$20871,PERSALDATA!$A$2:$A$20871,WORKING!$A37,PERSALDATA!$D$2:$D$20871,WORKING!$B37,PERSALDATA!$E$2:$E$20871,WORKING!$C37),"")</f>
        <v>0.99883883199862133</v>
      </c>
      <c r="R37" s="62">
        <f>IFERROR(SUMIFS(PERSALDATA!$H$2:$H$20871,PERSALDATA!$A$2:$A$20871,WORKING!$A37,PERSALDATA!$D$2:$D$20871,WORKING!$B37,PERSALDATA!$E$2:$E$20871,WORKING!$C37,PERSALDATA!$F$2:$F$20871,WORKING!R$2)/SUMIFS(PERSALDATA!$H$2:$H$20871,PERSALDATA!$A$2:$A$20871,WORKING!$A37,PERSALDATA!$D$2:$D$20871,WORKING!$B37,PERSALDATA!$E$2:$E$20871,WORKING!$C37),"")</f>
        <v>0</v>
      </c>
      <c r="S37" s="62">
        <f>IFERROR(SUMIFS(PERSALDATA!$H$2:$H$20871,PERSALDATA!$A$2:$A$20871,WORKING!$A37,PERSALDATA!$D$2:$D$20871,WORKING!$B37,PERSALDATA!$E$2:$E$20871,WORKING!$C37,PERSALDATA!$F$2:$F$20871,WORKING!S$2)/SUMIFS(PERSALDATA!$H$2:$H$20871,PERSALDATA!$A$2:$A$20871,WORKING!$A37,PERSALDATA!$D$2:$D$20871,WORKING!$B37,PERSALDATA!$E$2:$E$20871,WORKING!$C37),"")</f>
        <v>0</v>
      </c>
      <c r="T37" s="62">
        <f>IFERROR(SUMIFS(PERSALDATA!$H$2:$H$20871,PERSALDATA!$A$2:$A$20871,WORKING!$A37,PERSALDATA!$D$2:$D$20871,WORKING!$B37,PERSALDATA!$E$2:$E$20871,WORKING!$C37,PERSALDATA!$F$2:$F$20871,WORKING!T$2)/SUMIFS(PERSALDATA!$H$2:$H$20871,PERSALDATA!$A$2:$A$20871,WORKING!$A37,PERSALDATA!$D$2:$D$20871,WORKING!$B37,PERSALDATA!$E$2:$E$20871,WORKING!$C37),"")</f>
        <v>1.1611680013785684E-3</v>
      </c>
      <c r="U37" s="62">
        <f>IFERROR(SUMIFS(PERSALDATA!$H$2:$H$20871,PERSALDATA!$A$2:$A$20871,WORKING!$A37,PERSALDATA!$D$2:$D$20871,WORKING!$B37,PERSALDATA!$E$2:$E$20871,WORKING!$C37,PERSALDATA!$F$2:$F$20871,WORKING!U$2)/SUMIFS(PERSALDATA!$H$2:$H$20871,PERSALDATA!$A$2:$A$20871,WORKING!$A37,PERSALDATA!$D$2:$D$20871,WORKING!$B37,PERSALDATA!$E$2:$E$20871,WORKING!$C37),"")</f>
        <v>0</v>
      </c>
      <c r="V37" s="62">
        <f>IFERROR(SUMIFS(PERSALDATA!$H$2:$H$20871,PERSALDATA!$A$2:$A$20871,WORKING!$A37,PERSALDATA!$D$2:$D$20871,WORKING!$B37,PERSALDATA!$E$2:$E$20871,WORKING!$C37,PERSALDATA!$F$2:$F$20871,WORKING!V$2)/SUMIFS(PERSALDATA!$H$2:$H$20871,PERSALDATA!$A$2:$A$20871,WORKING!$A37,PERSALDATA!$D$2:$D$20871,WORKING!$B37,PERSALDATA!$E$2:$E$20871,WORKING!$C37),"")</f>
        <v>0</v>
      </c>
      <c r="W37" s="62">
        <f>IFERROR(IF($C37&lt;11,($D37*Assumptions!C$6)+($E37*Assumptions!C$7)+($F37*Assumptions!C$8)+($G37*Assumptions!C$9)+($H37*Assumptions!C$10)+($I37*Assumptions!C$11)+($J37*Assumptions!C$12)+($K37*Assumptions!C$13)+($L37*Assumptions!C$14)+($M37*Assumptions!C$15)+($N37*Assumptions!C$16)+($O37*Assumptions!C$17)+($P37*Assumptions!C$18)+($Q37*Assumptions!C$19)+($R37*Assumptions!C$20)+($S37*Assumptions!C$21)+($T37*Assumptions!C$22)+($U37*Assumptions!C$23)+($V37*Assumptions!C$24),IF($C37&lt;13,Assumptions!C$28,Assumptions!C$50)),W$1)</f>
        <v>7.5999999999999998E-2</v>
      </c>
      <c r="X37" s="62">
        <f>IFERROR(IF($C37&lt;11,($D37*Assumptions!D$6)+($E37*Assumptions!D$7)+($F37*Assumptions!D$8)+($G37*Assumptions!D$9)+($H37*Assumptions!D$10)+($I37*Assumptions!D$11)+($J37*Assumptions!D$12)+($K37*Assumptions!D$13)+($L37*Assumptions!D$14)+($M37*Assumptions!D$15)+($N37*Assumptions!D$16)+($O37*Assumptions!D$17)+($P37*Assumptions!D$18)+($Q37*Assumptions!D$19)+($R37*Assumptions!D$20)+($S37*Assumptions!D$21)+($T37*Assumptions!D$22)+($U37*Assumptions!D$23)+($V37*Assumptions!D$24),IF($C37&lt;13,Assumptions!D$28,Assumptions!D$50)),X$1)</f>
        <v>7.0000000000000007E-2</v>
      </c>
      <c r="Y37" s="62">
        <f>IFERROR(IF($C37&lt;11,($D37*Assumptions!E$6)+($E37*Assumptions!E$7)+($F37*Assumptions!E$8)+($G37*Assumptions!E$9)+($H37*Assumptions!E$10)+($I37*Assumptions!E$11)+($J37*Assumptions!E$12)+($K37*Assumptions!E$13)+($L37*Assumptions!E$14)+($M37*Assumptions!E$15)+($N37*Assumptions!E$16)+($O37*Assumptions!E$17)+($P37*Assumptions!E$18)+($Q37*Assumptions!E$19)+($R37*Assumptions!E$20)+($S37*Assumptions!E$21)+($T37*Assumptions!E$22)+($U37*Assumptions!E$23)+($V37*Assumptions!E$24),IF($C37&lt;13,Assumptions!E$28,Assumptions!E$50)),Y$1)</f>
        <v>6.9000000000000006E-2</v>
      </c>
      <c r="Z37" s="62">
        <f>IFERROR(IF($C37&lt;11,($D37*Assumptions!F$6)+($E37*Assumptions!F$7)+($F37*Assumptions!F$8)+($G37*Assumptions!F$9)+($H37*Assumptions!F$10)+($I37*Assumptions!F$11)+($J37*Assumptions!F$12)+($K37*Assumptions!F$13)+($L37*Assumptions!F$14)+($M37*Assumptions!F$15)+($N37*Assumptions!F$16)+($O37*Assumptions!F$17)+($P37*Assumptions!F$18)+($Q37*Assumptions!F$19)+($R37*Assumptions!F$20)+($S37*Assumptions!F$21)+($T37*Assumptions!F$22)+($U37*Assumptions!F$23)+($V37*Assumptions!F$24),IF($C37&lt;13,Assumptions!F$28,Assumptions!F$50)),Z$1)</f>
        <v>6.699999999999999E-2</v>
      </c>
      <c r="AA37" s="62">
        <f>IFERROR(($D37*Assumptions!J$6)+($E37*Assumptions!J$7)+($F37*Assumptions!J$8)+($G37*Assumptions!J$9)+($H37*Assumptions!J$10)+($I37*Assumptions!J$11)+($J37*Assumptions!J$12)+($K37*Assumptions!J$13)+($L37*Assumptions!J$14)+($M37*Assumptions!J$15)+($N37*Assumptions!J$16)+($O37*Assumptions!J$17)+($P37*Assumptions!J$18)+($Q37*Assumptions!J$19)+($R37*Assumptions!J$20)+($S37*Assumptions!J$21)+($T37*Assumptions!J$22)+($U37*Assumptions!J$23)+($V37*Assumptions!J$24),0)</f>
        <v>1.4999999999999998E-2</v>
      </c>
      <c r="AB37" s="2">
        <f>SUMIFS(PERSALDATA!$G$2:$G$20871,PERSALDATA!$A$2:$A$20871,WORKING!A37,PERSALDATA!$D$2:$D$20871,WORKING!B37,PERSALDATA!$E$2:$E$20871,WORKING!C37,PERSALDATA!$F$2:$F$20871,"S&amp;W: BASIC SALARY (RES)")</f>
        <v>0</v>
      </c>
      <c r="AC37" s="2">
        <f>SUMIFS(PERSALDATA!$H$2:$H$20871,PERSALDATA!$A$2:$A$20871,WORKING!A37,PERSALDATA!$D$2:$D$20871,WORKING!B37,PERSALDATA!$E$2:$E$20871,WORKING!C37)</f>
        <v>23919183.070000011</v>
      </c>
    </row>
    <row r="38" spans="1:29" x14ac:dyDescent="0.25">
      <c r="A38" s="2">
        <f>Results!$D$3</f>
        <v>18</v>
      </c>
      <c r="B38" s="2">
        <v>3</v>
      </c>
      <c r="C38" s="2">
        <v>2</v>
      </c>
      <c r="D38" s="62" t="str">
        <f>IFERROR(SUMIFS(PERSALDATA!$H$2:$H$20871,PERSALDATA!$A$2:$A$20871,WORKING!$A38,PERSALDATA!$D$2:$D$20871,WORKING!$B38,PERSALDATA!$E$2:$E$20871,WORKING!$C38,PERSALDATA!$F$2:$F$20871,WORKING!D$2)/SUMIFS(PERSALDATA!$H$2:$H$20871,PERSALDATA!$A$2:$A$20871,WORKING!$A38,PERSALDATA!$D$2:$D$20871,WORKING!$B38,PERSALDATA!$E$2:$E$20871,WORKING!$C38),"")</f>
        <v/>
      </c>
      <c r="E38" s="62" t="str">
        <f>IFERROR(SUMIFS(PERSALDATA!$H$2:$H$20871,PERSALDATA!$A$2:$A$20871,WORKING!$A38,PERSALDATA!$D$2:$D$20871,WORKING!$B38,PERSALDATA!$E$2:$E$20871,WORKING!$C38,PERSALDATA!$F$2:$F$20871,WORKING!E$2)/SUMIFS(PERSALDATA!$H$2:$H$20871,PERSALDATA!$A$2:$A$20871,WORKING!$A38,PERSALDATA!$D$2:$D$20871,WORKING!$B38,PERSALDATA!$E$2:$E$20871,WORKING!$C38),"")</f>
        <v/>
      </c>
      <c r="F38" s="62" t="str">
        <f>IFERROR(SUMIFS(PERSALDATA!$H$2:$H$20871,PERSALDATA!$A$2:$A$20871,WORKING!$A38,PERSALDATA!$D$2:$D$20871,WORKING!$B38,PERSALDATA!$E$2:$E$20871,WORKING!$C38,PERSALDATA!$F$2:$F$20871,WORKING!F$2)/SUMIFS(PERSALDATA!$H$2:$H$20871,PERSALDATA!$A$2:$A$20871,WORKING!$A38,PERSALDATA!$D$2:$D$20871,WORKING!$B38,PERSALDATA!$E$2:$E$20871,WORKING!$C38),"")</f>
        <v/>
      </c>
      <c r="G38" s="69" t="str">
        <f>IFERROR(SUMIFS(PERSALDATA!$H$2:$H$20871,PERSALDATA!$A$2:$A$20871,WORKING!$A38,PERSALDATA!$D$2:$D$20871,WORKING!$B38,PERSALDATA!$E$2:$E$20871,WORKING!$C38,PERSALDATA!$F$2:$F$20871,WORKING!G$2)/SUMIFS(PERSALDATA!$H$2:$H$20871,PERSALDATA!$A$2:$A$20871,WORKING!$A38,PERSALDATA!$D$2:$D$20871,WORKING!$B38,PERSALDATA!$E$2:$E$20871,WORKING!$C38),"")</f>
        <v/>
      </c>
      <c r="H38" s="62" t="str">
        <f>IFERROR(SUMIFS(PERSALDATA!$H$2:$H$20871,PERSALDATA!$A$2:$A$20871,WORKING!$A38,PERSALDATA!$D$2:$D$20871,WORKING!$B38,PERSALDATA!$E$2:$E$20871,WORKING!$C38,PERSALDATA!$F$2:$F$20871,WORKING!H$2)/SUMIFS(PERSALDATA!$H$2:$H$20871,PERSALDATA!$A$2:$A$20871,WORKING!$A38,PERSALDATA!$D$2:$D$20871,WORKING!$B38,PERSALDATA!$E$2:$E$20871,WORKING!$C38),"")</f>
        <v/>
      </c>
      <c r="I38" s="62" t="str">
        <f>IFERROR(SUMIFS(PERSALDATA!$H$2:$H$20871,PERSALDATA!$A$2:$A$20871,WORKING!$A38,PERSALDATA!$D$2:$D$20871,WORKING!$B38,PERSALDATA!$E$2:$E$20871,WORKING!$C38,PERSALDATA!$F$2:$F$20871,WORKING!I$2)/SUMIFS(PERSALDATA!$H$2:$H$20871,PERSALDATA!$A$2:$A$20871,WORKING!$A38,PERSALDATA!$D$2:$D$20871,WORKING!$B38,PERSALDATA!$E$2:$E$20871,WORKING!$C38),"")</f>
        <v/>
      </c>
      <c r="J38" s="62" t="str">
        <f>IFERROR(SUMIFS(PERSALDATA!$H$2:$H$20871,PERSALDATA!$A$2:$A$20871,WORKING!$A38,PERSALDATA!$D$2:$D$20871,WORKING!$B38,PERSALDATA!$E$2:$E$20871,WORKING!$C38,PERSALDATA!$F$2:$F$20871,WORKING!J$2)/SUMIFS(PERSALDATA!$H$2:$H$20871,PERSALDATA!$A$2:$A$20871,WORKING!$A38,PERSALDATA!$D$2:$D$20871,WORKING!$B38,PERSALDATA!$E$2:$E$20871,WORKING!$C38),"")</f>
        <v/>
      </c>
      <c r="K38" s="62" t="str">
        <f>IFERROR(SUMIFS(PERSALDATA!$H$2:$H$20871,PERSALDATA!$A$2:$A$20871,WORKING!$A38,PERSALDATA!$D$2:$D$20871,WORKING!$B38,PERSALDATA!$E$2:$E$20871,WORKING!$C38,PERSALDATA!$F$2:$F$20871,WORKING!K$2)/SUMIFS(PERSALDATA!$H$2:$H$20871,PERSALDATA!$A$2:$A$20871,WORKING!$A38,PERSALDATA!$D$2:$D$20871,WORKING!$B38,PERSALDATA!$E$2:$E$20871,WORKING!$C38),"")</f>
        <v/>
      </c>
      <c r="L38" s="62" t="str">
        <f>IFERROR(SUMIFS(PERSALDATA!$H$2:$H$20871,PERSALDATA!$A$2:$A$20871,WORKING!$A38,PERSALDATA!$D$2:$D$20871,WORKING!$B38,PERSALDATA!$E$2:$E$20871,WORKING!$C38,PERSALDATA!$F$2:$F$20871,WORKING!L$2)/SUMIFS(PERSALDATA!$H$2:$H$20871,PERSALDATA!$A$2:$A$20871,WORKING!$A38,PERSALDATA!$D$2:$D$20871,WORKING!$B38,PERSALDATA!$E$2:$E$20871,WORKING!$C38),"")</f>
        <v/>
      </c>
      <c r="M38" s="62" t="str">
        <f>IFERROR(SUMIFS(PERSALDATA!$H$2:$H$20871,PERSALDATA!$A$2:$A$20871,WORKING!$A38,PERSALDATA!$D$2:$D$20871,WORKING!$B38,PERSALDATA!$E$2:$E$20871,WORKING!$C38,PERSALDATA!$F$2:$F$20871,WORKING!M$2)/SUMIFS(PERSALDATA!$H$2:$H$20871,PERSALDATA!$A$2:$A$20871,WORKING!$A38,PERSALDATA!$D$2:$D$20871,WORKING!$B38,PERSALDATA!$E$2:$E$20871,WORKING!$C38),"")</f>
        <v/>
      </c>
      <c r="N38" s="62" t="str">
        <f>IFERROR(SUMIFS(PERSALDATA!$H$2:$H$20871,PERSALDATA!$A$2:$A$20871,WORKING!$A38,PERSALDATA!$D$2:$D$20871,WORKING!$B38,PERSALDATA!$E$2:$E$20871,WORKING!$C38,PERSALDATA!$F$2:$F$20871,WORKING!N$2)/SUMIFS(PERSALDATA!$H$2:$H$20871,PERSALDATA!$A$2:$A$20871,WORKING!$A38,PERSALDATA!$D$2:$D$20871,WORKING!$B38,PERSALDATA!$E$2:$E$20871,WORKING!$C38),"")</f>
        <v/>
      </c>
      <c r="O38" s="62" t="str">
        <f>IFERROR(SUMIFS(PERSALDATA!$H$2:$H$20871,PERSALDATA!$A$2:$A$20871,WORKING!$A38,PERSALDATA!$D$2:$D$20871,WORKING!$B38,PERSALDATA!$E$2:$E$20871,WORKING!$C38,PERSALDATA!$F$2:$F$20871,WORKING!O$2)/SUMIFS(PERSALDATA!$H$2:$H$20871,PERSALDATA!$A$2:$A$20871,WORKING!$A38,PERSALDATA!$D$2:$D$20871,WORKING!$B38,PERSALDATA!$E$2:$E$20871,WORKING!$C38),"")</f>
        <v/>
      </c>
      <c r="P38" s="62" t="str">
        <f>IFERROR(SUMIFS(PERSALDATA!$H$2:$H$20871,PERSALDATA!$A$2:$A$20871,WORKING!$A38,PERSALDATA!$D$2:$D$20871,WORKING!$B38,PERSALDATA!$E$2:$E$20871,WORKING!$C38,PERSALDATA!$F$2:$F$20871,WORKING!P$2)/SUMIFS(PERSALDATA!$H$2:$H$20871,PERSALDATA!$A$2:$A$20871,WORKING!$A38,PERSALDATA!$D$2:$D$20871,WORKING!$B38,PERSALDATA!$E$2:$E$20871,WORKING!$C38),"")</f>
        <v/>
      </c>
      <c r="Q38" s="62" t="str">
        <f>IFERROR(SUMIFS(PERSALDATA!$H$2:$H$20871,PERSALDATA!$A$2:$A$20871,WORKING!$A38,PERSALDATA!$D$2:$D$20871,WORKING!$B38,PERSALDATA!$E$2:$E$20871,WORKING!$C38,PERSALDATA!$F$2:$F$20871,WORKING!Q$2)/SUMIFS(PERSALDATA!$H$2:$H$20871,PERSALDATA!$A$2:$A$20871,WORKING!$A38,PERSALDATA!$D$2:$D$20871,WORKING!$B38,PERSALDATA!$E$2:$E$20871,WORKING!$C38),"")</f>
        <v/>
      </c>
      <c r="R38" s="62" t="str">
        <f>IFERROR(SUMIFS(PERSALDATA!$H$2:$H$20871,PERSALDATA!$A$2:$A$20871,WORKING!$A38,PERSALDATA!$D$2:$D$20871,WORKING!$B38,PERSALDATA!$E$2:$E$20871,WORKING!$C38,PERSALDATA!$F$2:$F$20871,WORKING!R$2)/SUMIFS(PERSALDATA!$H$2:$H$20871,PERSALDATA!$A$2:$A$20871,WORKING!$A38,PERSALDATA!$D$2:$D$20871,WORKING!$B38,PERSALDATA!$E$2:$E$20871,WORKING!$C38),"")</f>
        <v/>
      </c>
      <c r="S38" s="62" t="str">
        <f>IFERROR(SUMIFS(PERSALDATA!$H$2:$H$20871,PERSALDATA!$A$2:$A$20871,WORKING!$A38,PERSALDATA!$D$2:$D$20871,WORKING!$B38,PERSALDATA!$E$2:$E$20871,WORKING!$C38,PERSALDATA!$F$2:$F$20871,WORKING!S$2)/SUMIFS(PERSALDATA!$H$2:$H$20871,PERSALDATA!$A$2:$A$20871,WORKING!$A38,PERSALDATA!$D$2:$D$20871,WORKING!$B38,PERSALDATA!$E$2:$E$20871,WORKING!$C38),"")</f>
        <v/>
      </c>
      <c r="T38" s="62" t="str">
        <f>IFERROR(SUMIFS(PERSALDATA!$H$2:$H$20871,PERSALDATA!$A$2:$A$20871,WORKING!$A38,PERSALDATA!$D$2:$D$20871,WORKING!$B38,PERSALDATA!$E$2:$E$20871,WORKING!$C38,PERSALDATA!$F$2:$F$20871,WORKING!T$2)/SUMIFS(PERSALDATA!$H$2:$H$20871,PERSALDATA!$A$2:$A$20871,WORKING!$A38,PERSALDATA!$D$2:$D$20871,WORKING!$B38,PERSALDATA!$E$2:$E$20871,WORKING!$C38),"")</f>
        <v/>
      </c>
      <c r="U38" s="62" t="str">
        <f>IFERROR(SUMIFS(PERSALDATA!$H$2:$H$20871,PERSALDATA!$A$2:$A$20871,WORKING!$A38,PERSALDATA!$D$2:$D$20871,WORKING!$B38,PERSALDATA!$E$2:$E$20871,WORKING!$C38,PERSALDATA!$F$2:$F$20871,WORKING!U$2)/SUMIFS(PERSALDATA!$H$2:$H$20871,PERSALDATA!$A$2:$A$20871,WORKING!$A38,PERSALDATA!$D$2:$D$20871,WORKING!$B38,PERSALDATA!$E$2:$E$20871,WORKING!$C38),"")</f>
        <v/>
      </c>
      <c r="V38" s="62" t="str">
        <f>IFERROR(SUMIFS(PERSALDATA!$H$2:$H$20871,PERSALDATA!$A$2:$A$20871,WORKING!$A38,PERSALDATA!$D$2:$D$20871,WORKING!$B38,PERSALDATA!$E$2:$E$20871,WORKING!$C38,PERSALDATA!$F$2:$F$20871,WORKING!V$2)/SUMIFS(PERSALDATA!$H$2:$H$20871,PERSALDATA!$A$2:$A$20871,WORKING!$A38,PERSALDATA!$D$2:$D$20871,WORKING!$B38,PERSALDATA!$E$2:$E$20871,WORKING!$C38),"")</f>
        <v/>
      </c>
      <c r="W38" s="62">
        <f>IFERROR(IF($C38&lt;11,($D38*Assumptions!C$6)+($E38*Assumptions!C$7)+($F38*Assumptions!C$8)+($G38*Assumptions!C$9)+($H38*Assumptions!C$10)+($I38*Assumptions!C$11)+($J38*Assumptions!C$12)+($K38*Assumptions!C$13)+($L38*Assumptions!C$14)+($M38*Assumptions!C$15)+($N38*Assumptions!C$16)+($O38*Assumptions!C$17)+($P38*Assumptions!C$18)+($Q38*Assumptions!C$19)+($R38*Assumptions!C$20)+($S38*Assumptions!C$21)+($T38*Assumptions!C$22)+($U38*Assumptions!C$23)+($V38*Assumptions!C$24),IF($C38&lt;13,Assumptions!C$28,Assumptions!C$50)),W$1)</f>
        <v>7.3827684520804057E-2</v>
      </c>
      <c r="X38" s="62">
        <f>IFERROR(IF($C38&lt;11,($D38*Assumptions!D$6)+($E38*Assumptions!D$7)+($F38*Assumptions!D$8)+($G38*Assumptions!D$9)+($H38*Assumptions!D$10)+($I38*Assumptions!D$11)+($J38*Assumptions!D$12)+($K38*Assumptions!D$13)+($L38*Assumptions!D$14)+($M38*Assumptions!D$15)+($N38*Assumptions!D$16)+($O38*Assumptions!D$17)+($P38*Assumptions!D$18)+($Q38*Assumptions!D$19)+($R38*Assumptions!D$20)+($S38*Assumptions!D$21)+($T38*Assumptions!D$22)+($U38*Assumptions!D$23)+($V38*Assumptions!D$24),IF($C38&lt;13,Assumptions!D$28,Assumptions!D$50)),X$1)</f>
        <v>7.0033119199051808E-2</v>
      </c>
      <c r="Y38" s="62">
        <f>IFERROR(IF($C38&lt;11,($D38*Assumptions!E$6)+($E38*Assumptions!E$7)+($F38*Assumptions!E$8)+($G38*Assumptions!E$9)+($H38*Assumptions!E$10)+($I38*Assumptions!E$11)+($J38*Assumptions!E$12)+($K38*Assumptions!E$13)+($L38*Assumptions!E$14)+($M38*Assumptions!E$15)+($N38*Assumptions!E$16)+($O38*Assumptions!E$17)+($P38*Assumptions!E$18)+($Q38*Assumptions!E$19)+($R38*Assumptions!E$20)+($S38*Assumptions!E$21)+($T38*Assumptions!E$22)+($U38*Assumptions!E$23)+($V38*Assumptions!E$24),IF($C38&lt;13,Assumptions!E$28,Assumptions!E$50)),Y$1)</f>
        <v>6.9033119199051793E-2</v>
      </c>
      <c r="Z38" s="62">
        <f>IFERROR(IF($C38&lt;11,($D38*Assumptions!F$6)+($E38*Assumptions!F$7)+($F38*Assumptions!F$8)+($G38*Assumptions!F$9)+($H38*Assumptions!F$10)+($I38*Assumptions!F$11)+($J38*Assumptions!F$12)+($K38*Assumptions!F$13)+($L38*Assumptions!F$14)+($M38*Assumptions!F$15)+($N38*Assumptions!F$16)+($O38*Assumptions!F$17)+($P38*Assumptions!F$18)+($Q38*Assumptions!F$19)+($R38*Assumptions!F$20)+($S38*Assumptions!F$21)+($T38*Assumptions!F$22)+($U38*Assumptions!F$23)+($V38*Assumptions!F$24),IF($C38&lt;13,Assumptions!F$28,Assumptions!F$50)),Z$1)</f>
        <v>6.7033119199051777E-2</v>
      </c>
      <c r="AA38" s="62">
        <f>IFERROR(($D38*Assumptions!J$6)+($E38*Assumptions!J$7)+($F38*Assumptions!J$8)+($G38*Assumptions!J$9)+($H38*Assumptions!J$10)+($I38*Assumptions!J$11)+($J38*Assumptions!J$12)+($K38*Assumptions!J$13)+($L38*Assumptions!J$14)+($M38*Assumptions!J$15)+($N38*Assumptions!J$16)+($O38*Assumptions!J$17)+($P38*Assumptions!J$18)+($Q38*Assumptions!J$19)+($R38*Assumptions!J$20)+($S38*Assumptions!J$21)+($T38*Assumptions!J$22)+($U38*Assumptions!J$23)+($V38*Assumptions!J$24),0)</f>
        <v>0</v>
      </c>
      <c r="AB38" s="2">
        <f>SUMIFS(PERSALDATA!$G$2:$G$20871,PERSALDATA!$A$2:$A$20871,WORKING!A38,PERSALDATA!$D$2:$D$20871,WORKING!B38,PERSALDATA!$E$2:$E$20871,WORKING!C38,PERSALDATA!$F$2:$F$20871,"S&amp;W: BASIC SALARY (RES)")</f>
        <v>0</v>
      </c>
      <c r="AC38" s="2">
        <f>SUMIFS(PERSALDATA!$H$2:$H$20871,PERSALDATA!$A$2:$A$20871,WORKING!A38,PERSALDATA!$D$2:$D$20871,WORKING!B38,PERSALDATA!$E$2:$E$20871,WORKING!C38)</f>
        <v>0</v>
      </c>
    </row>
    <row r="39" spans="1:29" x14ac:dyDescent="0.25">
      <c r="A39" s="2">
        <f>Results!$D$3</f>
        <v>18</v>
      </c>
      <c r="B39" s="2">
        <v>3</v>
      </c>
      <c r="C39" s="2">
        <v>3</v>
      </c>
      <c r="D39" s="62">
        <f>IFERROR(SUMIFS(PERSALDATA!$H$2:$H$20871,PERSALDATA!$A$2:$A$20871,WORKING!$A39,PERSALDATA!$D$2:$D$20871,WORKING!$B39,PERSALDATA!$E$2:$E$20871,WORKING!$C39,PERSALDATA!$F$2:$F$20871,WORKING!D$2)/SUMIFS(PERSALDATA!$H$2:$H$20871,PERSALDATA!$A$2:$A$20871,WORKING!$A39,PERSALDATA!$D$2:$D$20871,WORKING!$B39,PERSALDATA!$E$2:$E$20871,WORKING!$C39),"")</f>
        <v>0.52187350976518376</v>
      </c>
      <c r="E39" s="62">
        <f>IFERROR(SUMIFS(PERSALDATA!$H$2:$H$20871,PERSALDATA!$A$2:$A$20871,WORKING!$A39,PERSALDATA!$D$2:$D$20871,WORKING!$B39,PERSALDATA!$E$2:$E$20871,WORKING!$C39,PERSALDATA!$F$2:$F$20871,WORKING!E$2)/SUMIFS(PERSALDATA!$H$2:$H$20871,PERSALDATA!$A$2:$A$20871,WORKING!$A39,PERSALDATA!$D$2:$D$20871,WORKING!$B39,PERSALDATA!$E$2:$E$20871,WORKING!$C39),"")</f>
        <v>0</v>
      </c>
      <c r="F39" s="62">
        <f>IFERROR(SUMIFS(PERSALDATA!$H$2:$H$20871,PERSALDATA!$A$2:$A$20871,WORKING!$A39,PERSALDATA!$D$2:$D$20871,WORKING!$B39,PERSALDATA!$E$2:$E$20871,WORKING!$C39,PERSALDATA!$F$2:$F$20871,WORKING!F$2)/SUMIFS(PERSALDATA!$H$2:$H$20871,PERSALDATA!$A$2:$A$20871,WORKING!$A39,PERSALDATA!$D$2:$D$20871,WORKING!$B39,PERSALDATA!$E$2:$E$20871,WORKING!$C39),"")</f>
        <v>0</v>
      </c>
      <c r="G39" s="69">
        <f>IFERROR(SUMIFS(PERSALDATA!$H$2:$H$20871,PERSALDATA!$A$2:$A$20871,WORKING!$A39,PERSALDATA!$D$2:$D$20871,WORKING!$B39,PERSALDATA!$E$2:$E$20871,WORKING!$C39,PERSALDATA!$F$2:$F$20871,WORKING!G$2)/SUMIFS(PERSALDATA!$H$2:$H$20871,PERSALDATA!$A$2:$A$20871,WORKING!$A39,PERSALDATA!$D$2:$D$20871,WORKING!$B39,PERSALDATA!$E$2:$E$20871,WORKING!$C39),"")</f>
        <v>0</v>
      </c>
      <c r="H39" s="62">
        <f>IFERROR(SUMIFS(PERSALDATA!$H$2:$H$20871,PERSALDATA!$A$2:$A$20871,WORKING!$A39,PERSALDATA!$D$2:$D$20871,WORKING!$B39,PERSALDATA!$E$2:$E$20871,WORKING!$C39,PERSALDATA!$F$2:$F$20871,WORKING!H$2)/SUMIFS(PERSALDATA!$H$2:$H$20871,PERSALDATA!$A$2:$A$20871,WORKING!$A39,PERSALDATA!$D$2:$D$20871,WORKING!$B39,PERSALDATA!$E$2:$E$20871,WORKING!$C39),"")</f>
        <v>0</v>
      </c>
      <c r="I39" s="62">
        <f>IFERROR(SUMIFS(PERSALDATA!$H$2:$H$20871,PERSALDATA!$A$2:$A$20871,WORKING!$A39,PERSALDATA!$D$2:$D$20871,WORKING!$B39,PERSALDATA!$E$2:$E$20871,WORKING!$C39,PERSALDATA!$F$2:$F$20871,WORKING!I$2)/SUMIFS(PERSALDATA!$H$2:$H$20871,PERSALDATA!$A$2:$A$20871,WORKING!$A39,PERSALDATA!$D$2:$D$20871,WORKING!$B39,PERSALDATA!$E$2:$E$20871,WORKING!$C39),"")</f>
        <v>0</v>
      </c>
      <c r="J39" s="62">
        <f>IFERROR(SUMIFS(PERSALDATA!$H$2:$H$20871,PERSALDATA!$A$2:$A$20871,WORKING!$A39,PERSALDATA!$D$2:$D$20871,WORKING!$B39,PERSALDATA!$E$2:$E$20871,WORKING!$C39,PERSALDATA!$F$2:$F$20871,WORKING!J$2)/SUMIFS(PERSALDATA!$H$2:$H$20871,PERSALDATA!$A$2:$A$20871,WORKING!$A39,PERSALDATA!$D$2:$D$20871,WORKING!$B39,PERSALDATA!$E$2:$E$20871,WORKING!$C39),"")</f>
        <v>0</v>
      </c>
      <c r="K39" s="62">
        <f>IFERROR(SUMIFS(PERSALDATA!$H$2:$H$20871,PERSALDATA!$A$2:$A$20871,WORKING!$A39,PERSALDATA!$D$2:$D$20871,WORKING!$B39,PERSALDATA!$E$2:$E$20871,WORKING!$C39,PERSALDATA!$F$2:$F$20871,WORKING!K$2)/SUMIFS(PERSALDATA!$H$2:$H$20871,PERSALDATA!$A$2:$A$20871,WORKING!$A39,PERSALDATA!$D$2:$D$20871,WORKING!$B39,PERSALDATA!$E$2:$E$20871,WORKING!$C39),"")</f>
        <v>4.1448696481521978E-4</v>
      </c>
      <c r="L39" s="62">
        <f>IFERROR(SUMIFS(PERSALDATA!$H$2:$H$20871,PERSALDATA!$A$2:$A$20871,WORKING!$A39,PERSALDATA!$D$2:$D$20871,WORKING!$B39,PERSALDATA!$E$2:$E$20871,WORKING!$C39,PERSALDATA!$F$2:$F$20871,WORKING!L$2)/SUMIFS(PERSALDATA!$H$2:$H$20871,PERSALDATA!$A$2:$A$20871,WORKING!$A39,PERSALDATA!$D$2:$D$20871,WORKING!$B39,PERSALDATA!$E$2:$E$20871,WORKING!$C39),"")</f>
        <v>0</v>
      </c>
      <c r="M39" s="62">
        <f>IFERROR(SUMIFS(PERSALDATA!$H$2:$H$20871,PERSALDATA!$A$2:$A$20871,WORKING!$A39,PERSALDATA!$D$2:$D$20871,WORKING!$B39,PERSALDATA!$E$2:$E$20871,WORKING!$C39,PERSALDATA!$F$2:$F$20871,WORKING!M$2)/SUMIFS(PERSALDATA!$H$2:$H$20871,PERSALDATA!$A$2:$A$20871,WORKING!$A39,PERSALDATA!$D$2:$D$20871,WORKING!$B39,PERSALDATA!$E$2:$E$20871,WORKING!$C39),"")</f>
        <v>0.19309284006038027</v>
      </c>
      <c r="N39" s="62">
        <f>IFERROR(SUMIFS(PERSALDATA!$H$2:$H$20871,PERSALDATA!$A$2:$A$20871,WORKING!$A39,PERSALDATA!$D$2:$D$20871,WORKING!$B39,PERSALDATA!$E$2:$E$20871,WORKING!$C39,PERSALDATA!$F$2:$F$20871,WORKING!N$2)/SUMIFS(PERSALDATA!$H$2:$H$20871,PERSALDATA!$A$2:$A$20871,WORKING!$A39,PERSALDATA!$D$2:$D$20871,WORKING!$B39,PERSALDATA!$E$2:$E$20871,WORKING!$C39),"")</f>
        <v>0.28461916320962066</v>
      </c>
      <c r="O39" s="62">
        <f>IFERROR(SUMIFS(PERSALDATA!$H$2:$H$20871,PERSALDATA!$A$2:$A$20871,WORKING!$A39,PERSALDATA!$D$2:$D$20871,WORKING!$B39,PERSALDATA!$E$2:$E$20871,WORKING!$C39,PERSALDATA!$F$2:$F$20871,WORKING!O$2)/SUMIFS(PERSALDATA!$H$2:$H$20871,PERSALDATA!$A$2:$A$20871,WORKING!$A39,PERSALDATA!$D$2:$D$20871,WORKING!$B39,PERSALDATA!$E$2:$E$20871,WORKING!$C39),"")</f>
        <v>0</v>
      </c>
      <c r="P39" s="62">
        <f>IFERROR(SUMIFS(PERSALDATA!$H$2:$H$20871,PERSALDATA!$A$2:$A$20871,WORKING!$A39,PERSALDATA!$D$2:$D$20871,WORKING!$B39,PERSALDATA!$E$2:$E$20871,WORKING!$C39,PERSALDATA!$F$2:$F$20871,WORKING!P$2)/SUMIFS(PERSALDATA!$H$2:$H$20871,PERSALDATA!$A$2:$A$20871,WORKING!$A39,PERSALDATA!$D$2:$D$20871,WORKING!$B39,PERSALDATA!$E$2:$E$20871,WORKING!$C39),"")</f>
        <v>0</v>
      </c>
      <c r="Q39" s="62">
        <f>IFERROR(SUMIFS(PERSALDATA!$H$2:$H$20871,PERSALDATA!$A$2:$A$20871,WORKING!$A39,PERSALDATA!$D$2:$D$20871,WORKING!$B39,PERSALDATA!$E$2:$E$20871,WORKING!$C39,PERSALDATA!$F$2:$F$20871,WORKING!Q$2)/SUMIFS(PERSALDATA!$H$2:$H$20871,PERSALDATA!$A$2:$A$20871,WORKING!$A39,PERSALDATA!$D$2:$D$20871,WORKING!$B39,PERSALDATA!$E$2:$E$20871,WORKING!$C39),"")</f>
        <v>0</v>
      </c>
      <c r="R39" s="62">
        <f>IFERROR(SUMIFS(PERSALDATA!$H$2:$H$20871,PERSALDATA!$A$2:$A$20871,WORKING!$A39,PERSALDATA!$D$2:$D$20871,WORKING!$B39,PERSALDATA!$E$2:$E$20871,WORKING!$C39,PERSALDATA!$F$2:$F$20871,WORKING!R$2)/SUMIFS(PERSALDATA!$H$2:$H$20871,PERSALDATA!$A$2:$A$20871,WORKING!$A39,PERSALDATA!$D$2:$D$20871,WORKING!$B39,PERSALDATA!$E$2:$E$20871,WORKING!$C39),"")</f>
        <v>0</v>
      </c>
      <c r="S39" s="62">
        <f>IFERROR(SUMIFS(PERSALDATA!$H$2:$H$20871,PERSALDATA!$A$2:$A$20871,WORKING!$A39,PERSALDATA!$D$2:$D$20871,WORKING!$B39,PERSALDATA!$E$2:$E$20871,WORKING!$C39,PERSALDATA!$F$2:$F$20871,WORKING!S$2)/SUMIFS(PERSALDATA!$H$2:$H$20871,PERSALDATA!$A$2:$A$20871,WORKING!$A39,PERSALDATA!$D$2:$D$20871,WORKING!$B39,PERSALDATA!$E$2:$E$20871,WORKING!$C39),"")</f>
        <v>0</v>
      </c>
      <c r="T39" s="62">
        <f>IFERROR(SUMIFS(PERSALDATA!$H$2:$H$20871,PERSALDATA!$A$2:$A$20871,WORKING!$A39,PERSALDATA!$D$2:$D$20871,WORKING!$B39,PERSALDATA!$E$2:$E$20871,WORKING!$C39,PERSALDATA!$F$2:$F$20871,WORKING!T$2)/SUMIFS(PERSALDATA!$H$2:$H$20871,PERSALDATA!$A$2:$A$20871,WORKING!$A39,PERSALDATA!$D$2:$D$20871,WORKING!$B39,PERSALDATA!$E$2:$E$20871,WORKING!$C39),"")</f>
        <v>0</v>
      </c>
      <c r="U39" s="62">
        <f>IFERROR(SUMIFS(PERSALDATA!$H$2:$H$20871,PERSALDATA!$A$2:$A$20871,WORKING!$A39,PERSALDATA!$D$2:$D$20871,WORKING!$B39,PERSALDATA!$E$2:$E$20871,WORKING!$C39,PERSALDATA!$F$2:$F$20871,WORKING!U$2)/SUMIFS(PERSALDATA!$H$2:$H$20871,PERSALDATA!$A$2:$A$20871,WORKING!$A39,PERSALDATA!$D$2:$D$20871,WORKING!$B39,PERSALDATA!$E$2:$E$20871,WORKING!$C39),"")</f>
        <v>0</v>
      </c>
      <c r="V39" s="62">
        <f>IFERROR(SUMIFS(PERSALDATA!$H$2:$H$20871,PERSALDATA!$A$2:$A$20871,WORKING!$A39,PERSALDATA!$D$2:$D$20871,WORKING!$B39,PERSALDATA!$E$2:$E$20871,WORKING!$C39,PERSALDATA!$F$2:$F$20871,WORKING!V$2)/SUMIFS(PERSALDATA!$H$2:$H$20871,PERSALDATA!$A$2:$A$20871,WORKING!$A39,PERSALDATA!$D$2:$D$20871,WORKING!$B39,PERSALDATA!$E$2:$E$20871,WORKING!$C39),"")</f>
        <v>0</v>
      </c>
      <c r="W39" s="62">
        <f>IFERROR(IF($C39&lt;11,($D39*Assumptions!C$6)+($E39*Assumptions!C$7)+($F39*Assumptions!C$8)+($G39*Assumptions!C$9)+($H39*Assumptions!C$10)+($I39*Assumptions!C$11)+($J39*Assumptions!C$12)+($K39*Assumptions!C$13)+($L39*Assumptions!C$14)+($M39*Assumptions!C$15)+($N39*Assumptions!C$16)+($O39*Assumptions!C$17)+($P39*Assumptions!C$18)+($Q39*Assumptions!C$19)+($R39*Assumptions!C$20)+($S39*Assumptions!C$21)+($T39*Assumptions!C$22)+($U39*Assumptions!C$23)+($V39*Assumptions!C$24),IF($C39&lt;13,Assumptions!C$28,Assumptions!C$50)),W$1)</f>
        <v>7.5999999999999984E-2</v>
      </c>
      <c r="X39" s="62">
        <f>IFERROR(IF($C39&lt;11,($D39*Assumptions!D$6)+($E39*Assumptions!D$7)+($F39*Assumptions!D$8)+($G39*Assumptions!D$9)+($H39*Assumptions!D$10)+($I39*Assumptions!D$11)+($J39*Assumptions!D$12)+($K39*Assumptions!D$13)+($L39*Assumptions!D$14)+($M39*Assumptions!D$15)+($N39*Assumptions!D$16)+($O39*Assumptions!D$17)+($P39*Assumptions!D$18)+($Q39*Assumptions!D$19)+($R39*Assumptions!D$20)+($S39*Assumptions!D$21)+($T39*Assumptions!D$22)+($U39*Assumptions!D$23)+($V39*Assumptions!D$24),IF($C39&lt;13,Assumptions!D$28,Assumptions!D$50)),X$1)</f>
        <v>7.0000000000000007E-2</v>
      </c>
      <c r="Y39" s="62">
        <f>IFERROR(IF($C39&lt;11,($D39*Assumptions!E$6)+($E39*Assumptions!E$7)+($F39*Assumptions!E$8)+($G39*Assumptions!E$9)+($H39*Assumptions!E$10)+($I39*Assumptions!E$11)+($J39*Assumptions!E$12)+($K39*Assumptions!E$13)+($L39*Assumptions!E$14)+($M39*Assumptions!E$15)+($N39*Assumptions!E$16)+($O39*Assumptions!E$17)+($P39*Assumptions!E$18)+($Q39*Assumptions!E$19)+($R39*Assumptions!E$20)+($S39*Assumptions!E$21)+($T39*Assumptions!E$22)+($U39*Assumptions!E$23)+($V39*Assumptions!E$24),IF($C39&lt;13,Assumptions!E$28,Assumptions!E$50)),Y$1)</f>
        <v>6.9000000000000006E-2</v>
      </c>
      <c r="Z39" s="62">
        <f>IFERROR(IF($C39&lt;11,($D39*Assumptions!F$6)+($E39*Assumptions!F$7)+($F39*Assumptions!F$8)+($G39*Assumptions!F$9)+($H39*Assumptions!F$10)+($I39*Assumptions!F$11)+($J39*Assumptions!F$12)+($K39*Assumptions!F$13)+($L39*Assumptions!F$14)+($M39*Assumptions!F$15)+($N39*Assumptions!F$16)+($O39*Assumptions!F$17)+($P39*Assumptions!F$18)+($Q39*Assumptions!F$19)+($R39*Assumptions!F$20)+($S39*Assumptions!F$21)+($T39*Assumptions!F$22)+($U39*Assumptions!F$23)+($V39*Assumptions!F$24),IF($C39&lt;13,Assumptions!F$28,Assumptions!F$50)),Z$1)</f>
        <v>6.7000000000000004E-2</v>
      </c>
      <c r="AA39" s="62">
        <f>IFERROR(($D39*Assumptions!J$6)+($E39*Assumptions!J$7)+($F39*Assumptions!J$8)+($G39*Assumptions!J$9)+($H39*Assumptions!J$10)+($I39*Assumptions!J$11)+($J39*Assumptions!J$12)+($K39*Assumptions!J$13)+($L39*Assumptions!J$14)+($M39*Assumptions!J$15)+($N39*Assumptions!J$16)+($O39*Assumptions!J$17)+($P39*Assumptions!J$18)+($Q39*Assumptions!J$19)+($R39*Assumptions!J$20)+($S39*Assumptions!J$21)+($T39*Assumptions!J$22)+($U39*Assumptions!J$23)+($V39*Assumptions!J$24),0)</f>
        <v>1.4993782695527771E-2</v>
      </c>
      <c r="AB39" s="2">
        <f>SUMIFS(PERSALDATA!$G$2:$G$20871,PERSALDATA!$A$2:$A$20871,WORKING!A39,PERSALDATA!$D$2:$D$20871,WORKING!B39,PERSALDATA!$E$2:$E$20871,WORKING!C39,PERSALDATA!$F$2:$F$20871,"S&amp;W: BASIC SALARY (RES)")</f>
        <v>0</v>
      </c>
      <c r="AC39" s="2">
        <f>SUMIFS(PERSALDATA!$H$2:$H$20871,PERSALDATA!$A$2:$A$20871,WORKING!A39,PERSALDATA!$D$2:$D$20871,WORKING!B39,PERSALDATA!$E$2:$E$20871,WORKING!C39)</f>
        <v>13944.95</v>
      </c>
    </row>
    <row r="40" spans="1:29" x14ac:dyDescent="0.25">
      <c r="A40" s="2">
        <f>Results!$D$3</f>
        <v>18</v>
      </c>
      <c r="B40" s="2">
        <v>3</v>
      </c>
      <c r="C40" s="2">
        <v>4</v>
      </c>
      <c r="D40" s="62">
        <f>IFERROR(SUMIFS(PERSALDATA!$H$2:$H$20871,PERSALDATA!$A$2:$A$20871,WORKING!$A40,PERSALDATA!$D$2:$D$20871,WORKING!$B40,PERSALDATA!$E$2:$E$20871,WORKING!$C40,PERSALDATA!$F$2:$F$20871,WORKING!D$2)/SUMIFS(PERSALDATA!$H$2:$H$20871,PERSALDATA!$A$2:$A$20871,WORKING!$A40,PERSALDATA!$D$2:$D$20871,WORKING!$B40,PERSALDATA!$E$2:$E$20871,WORKING!$C40),"")</f>
        <v>0.68142222742828484</v>
      </c>
      <c r="E40" s="62">
        <f>IFERROR(SUMIFS(PERSALDATA!$H$2:$H$20871,PERSALDATA!$A$2:$A$20871,WORKING!$A40,PERSALDATA!$D$2:$D$20871,WORKING!$B40,PERSALDATA!$E$2:$E$20871,WORKING!$C40,PERSALDATA!$F$2:$F$20871,WORKING!E$2)/SUMIFS(PERSALDATA!$H$2:$H$20871,PERSALDATA!$A$2:$A$20871,WORKING!$A40,PERSALDATA!$D$2:$D$20871,WORKING!$B40,PERSALDATA!$E$2:$E$20871,WORKING!$C40),"")</f>
        <v>4.6885680658960219E-2</v>
      </c>
      <c r="F40" s="62">
        <f>IFERROR(SUMIFS(PERSALDATA!$H$2:$H$20871,PERSALDATA!$A$2:$A$20871,WORKING!$A40,PERSALDATA!$D$2:$D$20871,WORKING!$B40,PERSALDATA!$E$2:$E$20871,WORKING!$C40,PERSALDATA!$F$2:$F$20871,WORKING!F$2)/SUMIFS(PERSALDATA!$H$2:$H$20871,PERSALDATA!$A$2:$A$20871,WORKING!$A40,PERSALDATA!$D$2:$D$20871,WORKING!$B40,PERSALDATA!$E$2:$E$20871,WORKING!$C40),"")</f>
        <v>2.8493934122156932E-2</v>
      </c>
      <c r="G40" s="69">
        <f>IFERROR(SUMIFS(PERSALDATA!$H$2:$H$20871,PERSALDATA!$A$2:$A$20871,WORKING!$A40,PERSALDATA!$D$2:$D$20871,WORKING!$B40,PERSALDATA!$E$2:$E$20871,WORKING!$C40,PERSALDATA!$F$2:$F$20871,WORKING!G$2)/SUMIFS(PERSALDATA!$H$2:$H$20871,PERSALDATA!$A$2:$A$20871,WORKING!$A40,PERSALDATA!$D$2:$D$20871,WORKING!$B40,PERSALDATA!$E$2:$E$20871,WORKING!$C40),"")</f>
        <v>3.1486448003737329E-3</v>
      </c>
      <c r="H40" s="62">
        <f>IFERROR(SUMIFS(PERSALDATA!$H$2:$H$20871,PERSALDATA!$A$2:$A$20871,WORKING!$A40,PERSALDATA!$D$2:$D$20871,WORKING!$B40,PERSALDATA!$E$2:$E$20871,WORKING!$C40,PERSALDATA!$F$2:$F$20871,WORKING!H$2)/SUMIFS(PERSALDATA!$H$2:$H$20871,PERSALDATA!$A$2:$A$20871,WORKING!$A40,PERSALDATA!$D$2:$D$20871,WORKING!$B40,PERSALDATA!$E$2:$E$20871,WORKING!$C40),"")</f>
        <v>5.5819761226161252E-2</v>
      </c>
      <c r="I40" s="62">
        <f>IFERROR(SUMIFS(PERSALDATA!$H$2:$H$20871,PERSALDATA!$A$2:$A$20871,WORKING!$A40,PERSALDATA!$D$2:$D$20871,WORKING!$B40,PERSALDATA!$E$2:$E$20871,WORKING!$C40,PERSALDATA!$F$2:$F$20871,WORKING!I$2)/SUMIFS(PERSALDATA!$H$2:$H$20871,PERSALDATA!$A$2:$A$20871,WORKING!$A40,PERSALDATA!$D$2:$D$20871,WORKING!$B40,PERSALDATA!$E$2:$E$20871,WORKING!$C40),"")</f>
        <v>0.10454871700072431</v>
      </c>
      <c r="J40" s="62">
        <f>IFERROR(SUMIFS(PERSALDATA!$H$2:$H$20871,PERSALDATA!$A$2:$A$20871,WORKING!$A40,PERSALDATA!$D$2:$D$20871,WORKING!$B40,PERSALDATA!$E$2:$E$20871,WORKING!$C40,PERSALDATA!$F$2:$F$20871,WORKING!J$2)/SUMIFS(PERSALDATA!$H$2:$H$20871,PERSALDATA!$A$2:$A$20871,WORKING!$A40,PERSALDATA!$D$2:$D$20871,WORKING!$B40,PERSALDATA!$E$2:$E$20871,WORKING!$C40),"")</f>
        <v>0</v>
      </c>
      <c r="K40" s="62">
        <f>IFERROR(SUMIFS(PERSALDATA!$H$2:$H$20871,PERSALDATA!$A$2:$A$20871,WORKING!$A40,PERSALDATA!$D$2:$D$20871,WORKING!$B40,PERSALDATA!$E$2:$E$20871,WORKING!$C40,PERSALDATA!$F$2:$F$20871,WORKING!K$2)/SUMIFS(PERSALDATA!$H$2:$H$20871,PERSALDATA!$A$2:$A$20871,WORKING!$A40,PERSALDATA!$D$2:$D$20871,WORKING!$B40,PERSALDATA!$E$2:$E$20871,WORKING!$C40),"")</f>
        <v>3.7682414378110139E-4</v>
      </c>
      <c r="L40" s="62">
        <f>IFERROR(SUMIFS(PERSALDATA!$H$2:$H$20871,PERSALDATA!$A$2:$A$20871,WORKING!$A40,PERSALDATA!$D$2:$D$20871,WORKING!$B40,PERSALDATA!$E$2:$E$20871,WORKING!$C40,PERSALDATA!$F$2:$F$20871,WORKING!L$2)/SUMIFS(PERSALDATA!$H$2:$H$20871,PERSALDATA!$A$2:$A$20871,WORKING!$A40,PERSALDATA!$D$2:$D$20871,WORKING!$B40,PERSALDATA!$E$2:$E$20871,WORKING!$C40),"")</f>
        <v>0</v>
      </c>
      <c r="M40" s="62">
        <f>IFERROR(SUMIFS(PERSALDATA!$H$2:$H$20871,PERSALDATA!$A$2:$A$20871,WORKING!$A40,PERSALDATA!$D$2:$D$20871,WORKING!$B40,PERSALDATA!$E$2:$E$20871,WORKING!$C40,PERSALDATA!$F$2:$F$20871,WORKING!M$2)/SUMIFS(PERSALDATA!$H$2:$H$20871,PERSALDATA!$A$2:$A$20871,WORKING!$A40,PERSALDATA!$D$2:$D$20871,WORKING!$B40,PERSALDATA!$E$2:$E$20871,WORKING!$C40),"")</f>
        <v>8.9951297880464642E-3</v>
      </c>
      <c r="N40" s="62">
        <f>IFERROR(SUMIFS(PERSALDATA!$H$2:$H$20871,PERSALDATA!$A$2:$A$20871,WORKING!$A40,PERSALDATA!$D$2:$D$20871,WORKING!$B40,PERSALDATA!$E$2:$E$20871,WORKING!$C40,PERSALDATA!$F$2:$F$20871,WORKING!N$2)/SUMIFS(PERSALDATA!$H$2:$H$20871,PERSALDATA!$A$2:$A$20871,WORKING!$A40,PERSALDATA!$D$2:$D$20871,WORKING!$B40,PERSALDATA!$E$2:$E$20871,WORKING!$C40),"")</f>
        <v>7.03090808315113E-2</v>
      </c>
      <c r="O40" s="62">
        <f>IFERROR(SUMIFS(PERSALDATA!$H$2:$H$20871,PERSALDATA!$A$2:$A$20871,WORKING!$A40,PERSALDATA!$D$2:$D$20871,WORKING!$B40,PERSALDATA!$E$2:$E$20871,WORKING!$C40,PERSALDATA!$F$2:$F$20871,WORKING!O$2)/SUMIFS(PERSALDATA!$H$2:$H$20871,PERSALDATA!$A$2:$A$20871,WORKING!$A40,PERSALDATA!$D$2:$D$20871,WORKING!$B40,PERSALDATA!$E$2:$E$20871,WORKING!$C40),"")</f>
        <v>0</v>
      </c>
      <c r="P40" s="62">
        <f>IFERROR(SUMIFS(PERSALDATA!$H$2:$H$20871,PERSALDATA!$A$2:$A$20871,WORKING!$A40,PERSALDATA!$D$2:$D$20871,WORKING!$B40,PERSALDATA!$E$2:$E$20871,WORKING!$C40,PERSALDATA!$F$2:$F$20871,WORKING!P$2)/SUMIFS(PERSALDATA!$H$2:$H$20871,PERSALDATA!$A$2:$A$20871,WORKING!$A40,PERSALDATA!$D$2:$D$20871,WORKING!$B40,PERSALDATA!$E$2:$E$20871,WORKING!$C40),"")</f>
        <v>0</v>
      </c>
      <c r="Q40" s="62">
        <f>IFERROR(SUMIFS(PERSALDATA!$H$2:$H$20871,PERSALDATA!$A$2:$A$20871,WORKING!$A40,PERSALDATA!$D$2:$D$20871,WORKING!$B40,PERSALDATA!$E$2:$E$20871,WORKING!$C40,PERSALDATA!$F$2:$F$20871,WORKING!Q$2)/SUMIFS(PERSALDATA!$H$2:$H$20871,PERSALDATA!$A$2:$A$20871,WORKING!$A40,PERSALDATA!$D$2:$D$20871,WORKING!$B40,PERSALDATA!$E$2:$E$20871,WORKING!$C40),"")</f>
        <v>0</v>
      </c>
      <c r="R40" s="62">
        <f>IFERROR(SUMIFS(PERSALDATA!$H$2:$H$20871,PERSALDATA!$A$2:$A$20871,WORKING!$A40,PERSALDATA!$D$2:$D$20871,WORKING!$B40,PERSALDATA!$E$2:$E$20871,WORKING!$C40,PERSALDATA!$F$2:$F$20871,WORKING!R$2)/SUMIFS(PERSALDATA!$H$2:$H$20871,PERSALDATA!$A$2:$A$20871,WORKING!$A40,PERSALDATA!$D$2:$D$20871,WORKING!$B40,PERSALDATA!$E$2:$E$20871,WORKING!$C40),"")</f>
        <v>0</v>
      </c>
      <c r="S40" s="62">
        <f>IFERROR(SUMIFS(PERSALDATA!$H$2:$H$20871,PERSALDATA!$A$2:$A$20871,WORKING!$A40,PERSALDATA!$D$2:$D$20871,WORKING!$B40,PERSALDATA!$E$2:$E$20871,WORKING!$C40,PERSALDATA!$F$2:$F$20871,WORKING!S$2)/SUMIFS(PERSALDATA!$H$2:$H$20871,PERSALDATA!$A$2:$A$20871,WORKING!$A40,PERSALDATA!$D$2:$D$20871,WORKING!$B40,PERSALDATA!$E$2:$E$20871,WORKING!$C40),"")</f>
        <v>0</v>
      </c>
      <c r="T40" s="62">
        <f>IFERROR(SUMIFS(PERSALDATA!$H$2:$H$20871,PERSALDATA!$A$2:$A$20871,WORKING!$A40,PERSALDATA!$D$2:$D$20871,WORKING!$B40,PERSALDATA!$E$2:$E$20871,WORKING!$C40,PERSALDATA!$F$2:$F$20871,WORKING!T$2)/SUMIFS(PERSALDATA!$H$2:$H$20871,PERSALDATA!$A$2:$A$20871,WORKING!$A40,PERSALDATA!$D$2:$D$20871,WORKING!$B40,PERSALDATA!$E$2:$E$20871,WORKING!$C40),"")</f>
        <v>0</v>
      </c>
      <c r="U40" s="62">
        <f>IFERROR(SUMIFS(PERSALDATA!$H$2:$H$20871,PERSALDATA!$A$2:$A$20871,WORKING!$A40,PERSALDATA!$D$2:$D$20871,WORKING!$B40,PERSALDATA!$E$2:$E$20871,WORKING!$C40,PERSALDATA!$F$2:$F$20871,WORKING!U$2)/SUMIFS(PERSALDATA!$H$2:$H$20871,PERSALDATA!$A$2:$A$20871,WORKING!$A40,PERSALDATA!$D$2:$D$20871,WORKING!$B40,PERSALDATA!$E$2:$E$20871,WORKING!$C40),"")</f>
        <v>0</v>
      </c>
      <c r="V40" s="62">
        <f>IFERROR(SUMIFS(PERSALDATA!$H$2:$H$20871,PERSALDATA!$A$2:$A$20871,WORKING!$A40,PERSALDATA!$D$2:$D$20871,WORKING!$B40,PERSALDATA!$E$2:$E$20871,WORKING!$C40,PERSALDATA!$F$2:$F$20871,WORKING!V$2)/SUMIFS(PERSALDATA!$H$2:$H$20871,PERSALDATA!$A$2:$A$20871,WORKING!$A40,PERSALDATA!$D$2:$D$20871,WORKING!$B40,PERSALDATA!$E$2:$E$20871,WORKING!$C40),"")</f>
        <v>0</v>
      </c>
      <c r="W40" s="62">
        <f>IFERROR(IF($C40&lt;11,($D40*Assumptions!C$6)+($E40*Assumptions!C$7)+($F40*Assumptions!C$8)+($G40*Assumptions!C$9)+($H40*Assumptions!C$10)+($I40*Assumptions!C$11)+($J40*Assumptions!C$12)+($K40*Assumptions!C$13)+($L40*Assumptions!C$14)+($M40*Assumptions!C$15)+($N40*Assumptions!C$16)+($O40*Assumptions!C$17)+($P40*Assumptions!C$18)+($Q40*Assumptions!C$19)+($R40*Assumptions!C$20)+($S40*Assumptions!C$21)+($T40*Assumptions!C$22)+($U40*Assumptions!C$23)+($V40*Assumptions!C$24),IF($C40&lt;13,Assumptions!C$28,Assumptions!C$50)),W$1)</f>
        <v>7.4615937663882345E-2</v>
      </c>
      <c r="X40" s="62">
        <f>IFERROR(IF($C40&lt;11,($D40*Assumptions!D$6)+($E40*Assumptions!D$7)+($F40*Assumptions!D$8)+($G40*Assumptions!D$9)+($H40*Assumptions!D$10)+($I40*Assumptions!D$11)+($J40*Assumptions!D$12)+($K40*Assumptions!D$13)+($L40*Assumptions!D$14)+($M40*Assumptions!D$15)+($N40*Assumptions!D$16)+($O40*Assumptions!D$17)+($P40*Assumptions!D$18)+($Q40*Assumptions!D$19)+($R40*Assumptions!D$20)+($S40*Assumptions!D$21)+($T40*Assumptions!D$22)+($U40*Assumptions!D$23)+($V40*Assumptions!D$24),IF($C40&lt;13,Assumptions!D$28,Assumptions!D$50)),X$1)</f>
        <v>7.0552357077170877E-2</v>
      </c>
      <c r="Y40" s="62">
        <f>IFERROR(IF($C40&lt;11,($D40*Assumptions!E$6)+($E40*Assumptions!E$7)+($F40*Assumptions!E$8)+($G40*Assumptions!E$9)+($H40*Assumptions!E$10)+($I40*Assumptions!E$11)+($J40*Assumptions!E$12)+($K40*Assumptions!E$13)+($L40*Assumptions!E$14)+($M40*Assumptions!E$15)+($N40*Assumptions!E$16)+($O40*Assumptions!E$17)+($P40*Assumptions!E$18)+($Q40*Assumptions!E$19)+($R40*Assumptions!E$20)+($S40*Assumptions!E$21)+($T40*Assumptions!E$22)+($U40*Assumptions!E$23)+($V40*Assumptions!E$24),IF($C40&lt;13,Assumptions!E$28,Assumptions!E$50)),Y$1)</f>
        <v>6.9552357077170862E-2</v>
      </c>
      <c r="Z40" s="62">
        <f>IFERROR(IF($C40&lt;11,($D40*Assumptions!F$6)+($E40*Assumptions!F$7)+($F40*Assumptions!F$8)+($G40*Assumptions!F$9)+($H40*Assumptions!F$10)+($I40*Assumptions!F$11)+($J40*Assumptions!F$12)+($K40*Assumptions!F$13)+($L40*Assumptions!F$14)+($M40*Assumptions!F$15)+($N40*Assumptions!F$16)+($O40*Assumptions!F$17)+($P40*Assumptions!F$18)+($Q40*Assumptions!F$19)+($R40*Assumptions!F$20)+($S40*Assumptions!F$21)+($T40*Assumptions!F$22)+($U40*Assumptions!F$23)+($V40*Assumptions!F$24),IF($C40&lt;13,Assumptions!F$28,Assumptions!F$50)),Z$1)</f>
        <v>6.755235707717086E-2</v>
      </c>
      <c r="AA40" s="62">
        <f>IFERROR(($D40*Assumptions!J$6)+($E40*Assumptions!J$7)+($F40*Assumptions!J$8)+($G40*Assumptions!J$9)+($H40*Assumptions!J$10)+($I40*Assumptions!J$11)+($J40*Assumptions!J$12)+($K40*Assumptions!J$13)+($L40*Assumptions!J$14)+($M40*Assumptions!J$15)+($N40*Assumptions!J$16)+($O40*Assumptions!J$17)+($P40*Assumptions!J$18)+($Q40*Assumptions!J$19)+($R40*Assumptions!J$20)+($S40*Assumptions!J$21)+($T40*Assumptions!J$22)+($U40*Assumptions!J$23)+($V40*Assumptions!J$24),0)</f>
        <v>1.3729642207618513E-2</v>
      </c>
      <c r="AB40" s="2">
        <f>SUMIFS(PERSALDATA!$G$2:$G$20871,PERSALDATA!$A$2:$A$20871,WORKING!A40,PERSALDATA!$D$2:$D$20871,WORKING!B40,PERSALDATA!$E$2:$E$20871,WORKING!C40,PERSALDATA!$F$2:$F$20871,"S&amp;W: BASIC SALARY (RES)")</f>
        <v>119</v>
      </c>
      <c r="AC40" s="2">
        <f>SUMIFS(PERSALDATA!$H$2:$H$20871,PERSALDATA!$A$2:$A$20871,WORKING!A40,PERSALDATA!$D$2:$D$20871,WORKING!B40,PERSALDATA!$E$2:$E$20871,WORKING!C40)</f>
        <v>16287677.159999996</v>
      </c>
    </row>
    <row r="41" spans="1:29" x14ac:dyDescent="0.25">
      <c r="A41" s="2">
        <f>Results!$D$3</f>
        <v>18</v>
      </c>
      <c r="B41" s="2">
        <v>3</v>
      </c>
      <c r="C41" s="2">
        <v>5</v>
      </c>
      <c r="D41" s="62">
        <f>IFERROR(SUMIFS(PERSALDATA!$H$2:$H$20871,PERSALDATA!$A$2:$A$20871,WORKING!$A41,PERSALDATA!$D$2:$D$20871,WORKING!$B41,PERSALDATA!$E$2:$E$20871,WORKING!$C41,PERSALDATA!$F$2:$F$20871,WORKING!D$2)/SUMIFS(PERSALDATA!$H$2:$H$20871,PERSALDATA!$A$2:$A$20871,WORKING!$A41,PERSALDATA!$D$2:$D$20871,WORKING!$B41,PERSALDATA!$E$2:$E$20871,WORKING!$C41),"")</f>
        <v>0.73656916927536242</v>
      </c>
      <c r="E41" s="62">
        <f>IFERROR(SUMIFS(PERSALDATA!$H$2:$H$20871,PERSALDATA!$A$2:$A$20871,WORKING!$A41,PERSALDATA!$D$2:$D$20871,WORKING!$B41,PERSALDATA!$E$2:$E$20871,WORKING!$C41,PERSALDATA!$F$2:$F$20871,WORKING!E$2)/SUMIFS(PERSALDATA!$H$2:$H$20871,PERSALDATA!$A$2:$A$20871,WORKING!$A41,PERSALDATA!$D$2:$D$20871,WORKING!$B41,PERSALDATA!$E$2:$E$20871,WORKING!$C41),"")</f>
        <v>4.3778610443000188E-2</v>
      </c>
      <c r="F41" s="62">
        <f>IFERROR(SUMIFS(PERSALDATA!$H$2:$H$20871,PERSALDATA!$A$2:$A$20871,WORKING!$A41,PERSALDATA!$D$2:$D$20871,WORKING!$B41,PERSALDATA!$E$2:$E$20871,WORKING!$C41,PERSALDATA!$F$2:$F$20871,WORKING!F$2)/SUMIFS(PERSALDATA!$H$2:$H$20871,PERSALDATA!$A$2:$A$20871,WORKING!$A41,PERSALDATA!$D$2:$D$20871,WORKING!$B41,PERSALDATA!$E$2:$E$20871,WORKING!$C41),"")</f>
        <v>2.6361496587838543E-2</v>
      </c>
      <c r="G41" s="69">
        <f>IFERROR(SUMIFS(PERSALDATA!$H$2:$H$20871,PERSALDATA!$A$2:$A$20871,WORKING!$A41,PERSALDATA!$D$2:$D$20871,WORKING!$B41,PERSALDATA!$E$2:$E$20871,WORKING!$C41,PERSALDATA!$F$2:$F$20871,WORKING!G$2)/SUMIFS(PERSALDATA!$H$2:$H$20871,PERSALDATA!$A$2:$A$20871,WORKING!$A41,PERSALDATA!$D$2:$D$20871,WORKING!$B41,PERSALDATA!$E$2:$E$20871,WORKING!$C41),"")</f>
        <v>8.5087084603488266E-4</v>
      </c>
      <c r="H41" s="62">
        <f>IFERROR(SUMIFS(PERSALDATA!$H$2:$H$20871,PERSALDATA!$A$2:$A$20871,WORKING!$A41,PERSALDATA!$D$2:$D$20871,WORKING!$B41,PERSALDATA!$E$2:$E$20871,WORKING!$C41,PERSALDATA!$F$2:$F$20871,WORKING!H$2)/SUMIFS(PERSALDATA!$H$2:$H$20871,PERSALDATA!$A$2:$A$20871,WORKING!$A41,PERSALDATA!$D$2:$D$20871,WORKING!$B41,PERSALDATA!$E$2:$E$20871,WORKING!$C41),"")</f>
        <v>4.5878787040407251E-2</v>
      </c>
      <c r="I41" s="62">
        <f>IFERROR(SUMIFS(PERSALDATA!$H$2:$H$20871,PERSALDATA!$A$2:$A$20871,WORKING!$A41,PERSALDATA!$D$2:$D$20871,WORKING!$B41,PERSALDATA!$E$2:$E$20871,WORKING!$C41,PERSALDATA!$F$2:$F$20871,WORKING!I$2)/SUMIFS(PERSALDATA!$H$2:$H$20871,PERSALDATA!$A$2:$A$20871,WORKING!$A41,PERSALDATA!$D$2:$D$20871,WORKING!$B41,PERSALDATA!$E$2:$E$20871,WORKING!$C41),"")</f>
        <v>7.9824878516485717E-2</v>
      </c>
      <c r="J41" s="62">
        <f>IFERROR(SUMIFS(PERSALDATA!$H$2:$H$20871,PERSALDATA!$A$2:$A$20871,WORKING!$A41,PERSALDATA!$D$2:$D$20871,WORKING!$B41,PERSALDATA!$E$2:$E$20871,WORKING!$C41,PERSALDATA!$F$2:$F$20871,WORKING!J$2)/SUMIFS(PERSALDATA!$H$2:$H$20871,PERSALDATA!$A$2:$A$20871,WORKING!$A41,PERSALDATA!$D$2:$D$20871,WORKING!$B41,PERSALDATA!$E$2:$E$20871,WORKING!$C41),"")</f>
        <v>0</v>
      </c>
      <c r="K41" s="62">
        <f>IFERROR(SUMIFS(PERSALDATA!$H$2:$H$20871,PERSALDATA!$A$2:$A$20871,WORKING!$A41,PERSALDATA!$D$2:$D$20871,WORKING!$B41,PERSALDATA!$E$2:$E$20871,WORKING!$C41,PERSALDATA!$F$2:$F$20871,WORKING!K$2)/SUMIFS(PERSALDATA!$H$2:$H$20871,PERSALDATA!$A$2:$A$20871,WORKING!$A41,PERSALDATA!$D$2:$D$20871,WORKING!$B41,PERSALDATA!$E$2:$E$20871,WORKING!$C41),"")</f>
        <v>3.660354851004673E-4</v>
      </c>
      <c r="L41" s="62">
        <f>IFERROR(SUMIFS(PERSALDATA!$H$2:$H$20871,PERSALDATA!$A$2:$A$20871,WORKING!$A41,PERSALDATA!$D$2:$D$20871,WORKING!$B41,PERSALDATA!$E$2:$E$20871,WORKING!$C41,PERSALDATA!$F$2:$F$20871,WORKING!L$2)/SUMIFS(PERSALDATA!$H$2:$H$20871,PERSALDATA!$A$2:$A$20871,WORKING!$A41,PERSALDATA!$D$2:$D$20871,WORKING!$B41,PERSALDATA!$E$2:$E$20871,WORKING!$C41),"")</f>
        <v>0</v>
      </c>
      <c r="M41" s="62">
        <f>IFERROR(SUMIFS(PERSALDATA!$H$2:$H$20871,PERSALDATA!$A$2:$A$20871,WORKING!$A41,PERSALDATA!$D$2:$D$20871,WORKING!$B41,PERSALDATA!$E$2:$E$20871,WORKING!$C41,PERSALDATA!$F$2:$F$20871,WORKING!M$2)/SUMIFS(PERSALDATA!$H$2:$H$20871,PERSALDATA!$A$2:$A$20871,WORKING!$A41,PERSALDATA!$D$2:$D$20871,WORKING!$B41,PERSALDATA!$E$2:$E$20871,WORKING!$C41),"")</f>
        <v>5.145792457042267E-2</v>
      </c>
      <c r="N41" s="62">
        <f>IFERROR(SUMIFS(PERSALDATA!$H$2:$H$20871,PERSALDATA!$A$2:$A$20871,WORKING!$A41,PERSALDATA!$D$2:$D$20871,WORKING!$B41,PERSALDATA!$E$2:$E$20871,WORKING!$C41,PERSALDATA!$F$2:$F$20871,WORKING!N$2)/SUMIFS(PERSALDATA!$H$2:$H$20871,PERSALDATA!$A$2:$A$20871,WORKING!$A41,PERSALDATA!$D$2:$D$20871,WORKING!$B41,PERSALDATA!$E$2:$E$20871,WORKING!$C41),"")</f>
        <v>1.4904626036920313E-2</v>
      </c>
      <c r="O41" s="62">
        <f>IFERROR(SUMIFS(PERSALDATA!$H$2:$H$20871,PERSALDATA!$A$2:$A$20871,WORKING!$A41,PERSALDATA!$D$2:$D$20871,WORKING!$B41,PERSALDATA!$E$2:$E$20871,WORKING!$C41,PERSALDATA!$F$2:$F$20871,WORKING!O$2)/SUMIFS(PERSALDATA!$H$2:$H$20871,PERSALDATA!$A$2:$A$20871,WORKING!$A41,PERSALDATA!$D$2:$D$20871,WORKING!$B41,PERSALDATA!$E$2:$E$20871,WORKING!$C41),"")</f>
        <v>0</v>
      </c>
      <c r="P41" s="62">
        <f>IFERROR(SUMIFS(PERSALDATA!$H$2:$H$20871,PERSALDATA!$A$2:$A$20871,WORKING!$A41,PERSALDATA!$D$2:$D$20871,WORKING!$B41,PERSALDATA!$E$2:$E$20871,WORKING!$C41,PERSALDATA!$F$2:$F$20871,WORKING!P$2)/SUMIFS(PERSALDATA!$H$2:$H$20871,PERSALDATA!$A$2:$A$20871,WORKING!$A41,PERSALDATA!$D$2:$D$20871,WORKING!$B41,PERSALDATA!$E$2:$E$20871,WORKING!$C41),"")</f>
        <v>0</v>
      </c>
      <c r="Q41" s="62">
        <f>IFERROR(SUMIFS(PERSALDATA!$H$2:$H$20871,PERSALDATA!$A$2:$A$20871,WORKING!$A41,PERSALDATA!$D$2:$D$20871,WORKING!$B41,PERSALDATA!$E$2:$E$20871,WORKING!$C41,PERSALDATA!$F$2:$F$20871,WORKING!Q$2)/SUMIFS(PERSALDATA!$H$2:$H$20871,PERSALDATA!$A$2:$A$20871,WORKING!$A41,PERSALDATA!$D$2:$D$20871,WORKING!$B41,PERSALDATA!$E$2:$E$20871,WORKING!$C41),"")</f>
        <v>0</v>
      </c>
      <c r="R41" s="62">
        <f>IFERROR(SUMIFS(PERSALDATA!$H$2:$H$20871,PERSALDATA!$A$2:$A$20871,WORKING!$A41,PERSALDATA!$D$2:$D$20871,WORKING!$B41,PERSALDATA!$E$2:$E$20871,WORKING!$C41,PERSALDATA!$F$2:$F$20871,WORKING!R$2)/SUMIFS(PERSALDATA!$H$2:$H$20871,PERSALDATA!$A$2:$A$20871,WORKING!$A41,PERSALDATA!$D$2:$D$20871,WORKING!$B41,PERSALDATA!$E$2:$E$20871,WORKING!$C41),"")</f>
        <v>0</v>
      </c>
      <c r="S41" s="62">
        <f>IFERROR(SUMIFS(PERSALDATA!$H$2:$H$20871,PERSALDATA!$A$2:$A$20871,WORKING!$A41,PERSALDATA!$D$2:$D$20871,WORKING!$B41,PERSALDATA!$E$2:$E$20871,WORKING!$C41,PERSALDATA!$F$2:$F$20871,WORKING!S$2)/SUMIFS(PERSALDATA!$H$2:$H$20871,PERSALDATA!$A$2:$A$20871,WORKING!$A41,PERSALDATA!$D$2:$D$20871,WORKING!$B41,PERSALDATA!$E$2:$E$20871,WORKING!$C41),"")</f>
        <v>0</v>
      </c>
      <c r="T41" s="62">
        <f>IFERROR(SUMIFS(PERSALDATA!$H$2:$H$20871,PERSALDATA!$A$2:$A$20871,WORKING!$A41,PERSALDATA!$D$2:$D$20871,WORKING!$B41,PERSALDATA!$E$2:$E$20871,WORKING!$C41,PERSALDATA!$F$2:$F$20871,WORKING!T$2)/SUMIFS(PERSALDATA!$H$2:$H$20871,PERSALDATA!$A$2:$A$20871,WORKING!$A41,PERSALDATA!$D$2:$D$20871,WORKING!$B41,PERSALDATA!$E$2:$E$20871,WORKING!$C41),"")</f>
        <v>0</v>
      </c>
      <c r="U41" s="62">
        <f>IFERROR(SUMIFS(PERSALDATA!$H$2:$H$20871,PERSALDATA!$A$2:$A$20871,WORKING!$A41,PERSALDATA!$D$2:$D$20871,WORKING!$B41,PERSALDATA!$E$2:$E$20871,WORKING!$C41,PERSALDATA!$F$2:$F$20871,WORKING!U$2)/SUMIFS(PERSALDATA!$H$2:$H$20871,PERSALDATA!$A$2:$A$20871,WORKING!$A41,PERSALDATA!$D$2:$D$20871,WORKING!$B41,PERSALDATA!$E$2:$E$20871,WORKING!$C41),"")</f>
        <v>7.6011984276626318E-6</v>
      </c>
      <c r="V41" s="62">
        <f>IFERROR(SUMIFS(PERSALDATA!$H$2:$H$20871,PERSALDATA!$A$2:$A$20871,WORKING!$A41,PERSALDATA!$D$2:$D$20871,WORKING!$B41,PERSALDATA!$E$2:$E$20871,WORKING!$C41,PERSALDATA!$F$2:$F$20871,WORKING!V$2)/SUMIFS(PERSALDATA!$H$2:$H$20871,PERSALDATA!$A$2:$A$20871,WORKING!$A41,PERSALDATA!$D$2:$D$20871,WORKING!$B41,PERSALDATA!$E$2:$E$20871,WORKING!$C41),"")</f>
        <v>0</v>
      </c>
      <c r="W41" s="62">
        <f>IFERROR(IF($C41&lt;11,($D41*Assumptions!C$6)+($E41*Assumptions!C$7)+($F41*Assumptions!C$8)+($G41*Assumptions!C$9)+($H41*Assumptions!C$10)+($I41*Assumptions!C$11)+($J41*Assumptions!C$12)+($K41*Assumptions!C$13)+($L41*Assumptions!C$14)+($M41*Assumptions!C$15)+($N41*Assumptions!C$16)+($O41*Assumptions!C$17)+($P41*Assumptions!C$18)+($Q41*Assumptions!C$19)+($R41*Assumptions!C$20)+($S41*Assumptions!C$21)+($T41*Assumptions!C$22)+($U41*Assumptions!C$23)+($V41*Assumptions!C$24),IF($C41&lt;13,Assumptions!C$28,Assumptions!C$50)),W$1)</f>
        <v>7.4638829277889979E-2</v>
      </c>
      <c r="X41" s="62">
        <f>IFERROR(IF($C41&lt;11,($D41*Assumptions!D$6)+($E41*Assumptions!D$7)+($F41*Assumptions!D$8)+($G41*Assumptions!D$9)+($H41*Assumptions!D$10)+($I41*Assumptions!D$11)+($J41*Assumptions!D$12)+($K41*Assumptions!D$13)+($L41*Assumptions!D$14)+($M41*Assumptions!D$15)+($N41*Assumptions!D$16)+($O41*Assumptions!D$17)+($P41*Assumptions!D$18)+($Q41*Assumptions!D$19)+($R41*Assumptions!D$20)+($S41*Assumptions!D$21)+($T41*Assumptions!D$22)+($U41*Assumptions!D$23)+($V41*Assumptions!D$24),IF($C41&lt;13,Assumptions!D$28,Assumptions!D$50)),X$1)</f>
        <v>7.0424566839727726E-2</v>
      </c>
      <c r="Y41" s="62">
        <f>IFERROR(IF($C41&lt;11,($D41*Assumptions!E$6)+($E41*Assumptions!E$7)+($F41*Assumptions!E$8)+($G41*Assumptions!E$9)+($H41*Assumptions!E$10)+($I41*Assumptions!E$11)+($J41*Assumptions!E$12)+($K41*Assumptions!E$13)+($L41*Assumptions!E$14)+($M41*Assumptions!E$15)+($N41*Assumptions!E$16)+($O41*Assumptions!E$17)+($P41*Assumptions!E$18)+($Q41*Assumptions!E$19)+($R41*Assumptions!E$20)+($S41*Assumptions!E$21)+($T41*Assumptions!E$22)+($U41*Assumptions!E$23)+($V41*Assumptions!E$24),IF($C41&lt;13,Assumptions!E$28,Assumptions!E$50)),Y$1)</f>
        <v>6.9424566839727739E-2</v>
      </c>
      <c r="Z41" s="62">
        <f>IFERROR(IF($C41&lt;11,($D41*Assumptions!F$6)+($E41*Assumptions!F$7)+($F41*Assumptions!F$8)+($G41*Assumptions!F$9)+($H41*Assumptions!F$10)+($I41*Assumptions!F$11)+($J41*Assumptions!F$12)+($K41*Assumptions!F$13)+($L41*Assumptions!F$14)+($M41*Assumptions!F$15)+($N41*Assumptions!F$16)+($O41*Assumptions!F$17)+($P41*Assumptions!F$18)+($Q41*Assumptions!F$19)+($R41*Assumptions!F$20)+($S41*Assumptions!F$21)+($T41*Assumptions!F$22)+($U41*Assumptions!F$23)+($V41*Assumptions!F$24),IF($C41&lt;13,Assumptions!F$28,Assumptions!F$50)),Z$1)</f>
        <v>6.7424566839727737E-2</v>
      </c>
      <c r="AA41" s="62">
        <f>IFERROR(($D41*Assumptions!J$6)+($E41*Assumptions!J$7)+($F41*Assumptions!J$8)+($G41*Assumptions!J$9)+($H41*Assumptions!J$10)+($I41*Assumptions!J$11)+($J41*Assumptions!J$12)+($K41*Assumptions!J$13)+($L41*Assumptions!J$14)+($M41*Assumptions!J$15)+($N41*Assumptions!J$16)+($O41*Assumptions!J$17)+($P41*Assumptions!J$18)+($Q41*Assumptions!J$19)+($R41*Assumptions!J$20)+($S41*Assumptions!J$21)+($T41*Assumptions!J$22)+($U41*Assumptions!J$23)+($V41*Assumptions!J$24),0)</f>
        <v>1.3910791195323392E-2</v>
      </c>
      <c r="AB41" s="2">
        <f>SUMIFS(PERSALDATA!$G$2:$G$20871,PERSALDATA!$A$2:$A$20871,WORKING!A41,PERSALDATA!$D$2:$D$20871,WORKING!B41,PERSALDATA!$E$2:$E$20871,WORKING!C41,PERSALDATA!$F$2:$F$20871,"S&amp;W: BASIC SALARY (RES)")</f>
        <v>75</v>
      </c>
      <c r="AC41" s="2">
        <f>SUMIFS(PERSALDATA!$H$2:$H$20871,PERSALDATA!$A$2:$A$20871,WORKING!A41,PERSALDATA!$D$2:$D$20871,WORKING!B41,PERSALDATA!$E$2:$E$20871,WORKING!C41)</f>
        <v>9991845.459999999</v>
      </c>
    </row>
    <row r="42" spans="1:29" x14ac:dyDescent="0.25">
      <c r="A42" s="2">
        <f>Results!$D$3</f>
        <v>18</v>
      </c>
      <c r="B42" s="2">
        <v>3</v>
      </c>
      <c r="C42" s="2">
        <v>6</v>
      </c>
      <c r="D42" s="62">
        <f>IFERROR(SUMIFS(PERSALDATA!$H$2:$H$20871,PERSALDATA!$A$2:$A$20871,WORKING!$A42,PERSALDATA!$D$2:$D$20871,WORKING!$B42,PERSALDATA!$E$2:$E$20871,WORKING!$C42,PERSALDATA!$F$2:$F$20871,WORKING!D$2)/SUMIFS(PERSALDATA!$H$2:$H$20871,PERSALDATA!$A$2:$A$20871,WORKING!$A42,PERSALDATA!$D$2:$D$20871,WORKING!$B42,PERSALDATA!$E$2:$E$20871,WORKING!$C42),"")</f>
        <v>0.69596930856809713</v>
      </c>
      <c r="E42" s="62">
        <f>IFERROR(SUMIFS(PERSALDATA!$H$2:$H$20871,PERSALDATA!$A$2:$A$20871,WORKING!$A42,PERSALDATA!$D$2:$D$20871,WORKING!$B42,PERSALDATA!$E$2:$E$20871,WORKING!$C42,PERSALDATA!$F$2:$F$20871,WORKING!E$2)/SUMIFS(PERSALDATA!$H$2:$H$20871,PERSALDATA!$A$2:$A$20871,WORKING!$A42,PERSALDATA!$D$2:$D$20871,WORKING!$B42,PERSALDATA!$E$2:$E$20871,WORKING!$C42),"")</f>
        <v>5.8152526363113285E-2</v>
      </c>
      <c r="F42" s="62">
        <f>IFERROR(SUMIFS(PERSALDATA!$H$2:$H$20871,PERSALDATA!$A$2:$A$20871,WORKING!$A42,PERSALDATA!$D$2:$D$20871,WORKING!$B42,PERSALDATA!$E$2:$E$20871,WORKING!$C42,PERSALDATA!$F$2:$F$20871,WORKING!F$2)/SUMIFS(PERSALDATA!$H$2:$H$20871,PERSALDATA!$A$2:$A$20871,WORKING!$A42,PERSALDATA!$D$2:$D$20871,WORKING!$B42,PERSALDATA!$E$2:$E$20871,WORKING!$C42),"")</f>
        <v>2.5781974802561586E-2</v>
      </c>
      <c r="G42" s="69">
        <f>IFERROR(SUMIFS(PERSALDATA!$H$2:$H$20871,PERSALDATA!$A$2:$A$20871,WORKING!$A42,PERSALDATA!$D$2:$D$20871,WORKING!$B42,PERSALDATA!$E$2:$E$20871,WORKING!$C42,PERSALDATA!$F$2:$F$20871,WORKING!G$2)/SUMIFS(PERSALDATA!$H$2:$H$20871,PERSALDATA!$A$2:$A$20871,WORKING!$A42,PERSALDATA!$D$2:$D$20871,WORKING!$B42,PERSALDATA!$E$2:$E$20871,WORKING!$C42),"")</f>
        <v>3.185401335770366E-3</v>
      </c>
      <c r="H42" s="62">
        <f>IFERROR(SUMIFS(PERSALDATA!$H$2:$H$20871,PERSALDATA!$A$2:$A$20871,WORKING!$A42,PERSALDATA!$D$2:$D$20871,WORKING!$B42,PERSALDATA!$E$2:$E$20871,WORKING!$C42,PERSALDATA!$F$2:$F$20871,WORKING!H$2)/SUMIFS(PERSALDATA!$H$2:$H$20871,PERSALDATA!$A$2:$A$20871,WORKING!$A42,PERSALDATA!$D$2:$D$20871,WORKING!$B42,PERSALDATA!$E$2:$E$20871,WORKING!$C42),"")</f>
        <v>6.3234871104876897E-2</v>
      </c>
      <c r="I42" s="62">
        <f>IFERROR(SUMIFS(PERSALDATA!$H$2:$H$20871,PERSALDATA!$A$2:$A$20871,WORKING!$A42,PERSALDATA!$D$2:$D$20871,WORKING!$B42,PERSALDATA!$E$2:$E$20871,WORKING!$C42,PERSALDATA!$F$2:$F$20871,WORKING!I$2)/SUMIFS(PERSALDATA!$H$2:$H$20871,PERSALDATA!$A$2:$A$20871,WORKING!$A42,PERSALDATA!$D$2:$D$20871,WORKING!$B42,PERSALDATA!$E$2:$E$20871,WORKING!$C42),"")</f>
        <v>0.10870345451054385</v>
      </c>
      <c r="J42" s="62">
        <f>IFERROR(SUMIFS(PERSALDATA!$H$2:$H$20871,PERSALDATA!$A$2:$A$20871,WORKING!$A42,PERSALDATA!$D$2:$D$20871,WORKING!$B42,PERSALDATA!$E$2:$E$20871,WORKING!$C42,PERSALDATA!$F$2:$F$20871,WORKING!J$2)/SUMIFS(PERSALDATA!$H$2:$H$20871,PERSALDATA!$A$2:$A$20871,WORKING!$A42,PERSALDATA!$D$2:$D$20871,WORKING!$B42,PERSALDATA!$E$2:$E$20871,WORKING!$C42),"")</f>
        <v>1.5753561252425537E-4</v>
      </c>
      <c r="K42" s="62">
        <f>IFERROR(SUMIFS(PERSALDATA!$H$2:$H$20871,PERSALDATA!$A$2:$A$20871,WORKING!$A42,PERSALDATA!$D$2:$D$20871,WORKING!$B42,PERSALDATA!$E$2:$E$20871,WORKING!$C42,PERSALDATA!$F$2:$F$20871,WORKING!K$2)/SUMIFS(PERSALDATA!$H$2:$H$20871,PERSALDATA!$A$2:$A$20871,WORKING!$A42,PERSALDATA!$D$2:$D$20871,WORKING!$B42,PERSALDATA!$E$2:$E$20871,WORKING!$C42),"")</f>
        <v>2.7901576796165306E-4</v>
      </c>
      <c r="L42" s="62">
        <f>IFERROR(SUMIFS(PERSALDATA!$H$2:$H$20871,PERSALDATA!$A$2:$A$20871,WORKING!$A42,PERSALDATA!$D$2:$D$20871,WORKING!$B42,PERSALDATA!$E$2:$E$20871,WORKING!$C42,PERSALDATA!$F$2:$F$20871,WORKING!L$2)/SUMIFS(PERSALDATA!$H$2:$H$20871,PERSALDATA!$A$2:$A$20871,WORKING!$A42,PERSALDATA!$D$2:$D$20871,WORKING!$B42,PERSALDATA!$E$2:$E$20871,WORKING!$C42),"")</f>
        <v>0</v>
      </c>
      <c r="M42" s="62">
        <f>IFERROR(SUMIFS(PERSALDATA!$H$2:$H$20871,PERSALDATA!$A$2:$A$20871,WORKING!$A42,PERSALDATA!$D$2:$D$20871,WORKING!$B42,PERSALDATA!$E$2:$E$20871,WORKING!$C42,PERSALDATA!$F$2:$F$20871,WORKING!M$2)/SUMIFS(PERSALDATA!$H$2:$H$20871,PERSALDATA!$A$2:$A$20871,WORKING!$A42,PERSALDATA!$D$2:$D$20871,WORKING!$B42,PERSALDATA!$E$2:$E$20871,WORKING!$C42),"")</f>
        <v>5.2443232677056137E-4</v>
      </c>
      <c r="N42" s="62">
        <f>IFERROR(SUMIFS(PERSALDATA!$H$2:$H$20871,PERSALDATA!$A$2:$A$20871,WORKING!$A42,PERSALDATA!$D$2:$D$20871,WORKING!$B42,PERSALDATA!$E$2:$E$20871,WORKING!$C42,PERSALDATA!$F$2:$F$20871,WORKING!N$2)/SUMIFS(PERSALDATA!$H$2:$H$20871,PERSALDATA!$A$2:$A$20871,WORKING!$A42,PERSALDATA!$D$2:$D$20871,WORKING!$B42,PERSALDATA!$E$2:$E$20871,WORKING!$C42),"")</f>
        <v>4.3841172081232435E-2</v>
      </c>
      <c r="O42" s="62">
        <f>IFERROR(SUMIFS(PERSALDATA!$H$2:$H$20871,PERSALDATA!$A$2:$A$20871,WORKING!$A42,PERSALDATA!$D$2:$D$20871,WORKING!$B42,PERSALDATA!$E$2:$E$20871,WORKING!$C42,PERSALDATA!$F$2:$F$20871,WORKING!O$2)/SUMIFS(PERSALDATA!$H$2:$H$20871,PERSALDATA!$A$2:$A$20871,WORKING!$A42,PERSALDATA!$D$2:$D$20871,WORKING!$B42,PERSALDATA!$E$2:$E$20871,WORKING!$C42),"")</f>
        <v>0</v>
      </c>
      <c r="P42" s="62">
        <f>IFERROR(SUMIFS(PERSALDATA!$H$2:$H$20871,PERSALDATA!$A$2:$A$20871,WORKING!$A42,PERSALDATA!$D$2:$D$20871,WORKING!$B42,PERSALDATA!$E$2:$E$20871,WORKING!$C42,PERSALDATA!$F$2:$F$20871,WORKING!P$2)/SUMIFS(PERSALDATA!$H$2:$H$20871,PERSALDATA!$A$2:$A$20871,WORKING!$A42,PERSALDATA!$D$2:$D$20871,WORKING!$B42,PERSALDATA!$E$2:$E$20871,WORKING!$C42),"")</f>
        <v>1.7030752654793397E-4</v>
      </c>
      <c r="Q42" s="62">
        <f>IFERROR(SUMIFS(PERSALDATA!$H$2:$H$20871,PERSALDATA!$A$2:$A$20871,WORKING!$A42,PERSALDATA!$D$2:$D$20871,WORKING!$B42,PERSALDATA!$E$2:$E$20871,WORKING!$C42,PERSALDATA!$F$2:$F$20871,WORKING!Q$2)/SUMIFS(PERSALDATA!$H$2:$H$20871,PERSALDATA!$A$2:$A$20871,WORKING!$A42,PERSALDATA!$D$2:$D$20871,WORKING!$B42,PERSALDATA!$E$2:$E$20871,WORKING!$C42),"")</f>
        <v>0</v>
      </c>
      <c r="R42" s="62">
        <f>IFERROR(SUMIFS(PERSALDATA!$H$2:$H$20871,PERSALDATA!$A$2:$A$20871,WORKING!$A42,PERSALDATA!$D$2:$D$20871,WORKING!$B42,PERSALDATA!$E$2:$E$20871,WORKING!$C42,PERSALDATA!$F$2:$F$20871,WORKING!R$2)/SUMIFS(PERSALDATA!$H$2:$H$20871,PERSALDATA!$A$2:$A$20871,WORKING!$A42,PERSALDATA!$D$2:$D$20871,WORKING!$B42,PERSALDATA!$E$2:$E$20871,WORKING!$C42),"")</f>
        <v>0</v>
      </c>
      <c r="S42" s="62">
        <f>IFERROR(SUMIFS(PERSALDATA!$H$2:$H$20871,PERSALDATA!$A$2:$A$20871,WORKING!$A42,PERSALDATA!$D$2:$D$20871,WORKING!$B42,PERSALDATA!$E$2:$E$20871,WORKING!$C42,PERSALDATA!$F$2:$F$20871,WORKING!S$2)/SUMIFS(PERSALDATA!$H$2:$H$20871,PERSALDATA!$A$2:$A$20871,WORKING!$A42,PERSALDATA!$D$2:$D$20871,WORKING!$B42,PERSALDATA!$E$2:$E$20871,WORKING!$C42),"")</f>
        <v>0</v>
      </c>
      <c r="T42" s="62">
        <f>IFERROR(SUMIFS(PERSALDATA!$H$2:$H$20871,PERSALDATA!$A$2:$A$20871,WORKING!$A42,PERSALDATA!$D$2:$D$20871,WORKING!$B42,PERSALDATA!$E$2:$E$20871,WORKING!$C42,PERSALDATA!$F$2:$F$20871,WORKING!T$2)/SUMIFS(PERSALDATA!$H$2:$H$20871,PERSALDATA!$A$2:$A$20871,WORKING!$A42,PERSALDATA!$D$2:$D$20871,WORKING!$B42,PERSALDATA!$E$2:$E$20871,WORKING!$C42),"")</f>
        <v>0</v>
      </c>
      <c r="U42" s="62">
        <f>IFERROR(SUMIFS(PERSALDATA!$H$2:$H$20871,PERSALDATA!$A$2:$A$20871,WORKING!$A42,PERSALDATA!$D$2:$D$20871,WORKING!$B42,PERSALDATA!$E$2:$E$20871,WORKING!$C42,PERSALDATA!$F$2:$F$20871,WORKING!U$2)/SUMIFS(PERSALDATA!$H$2:$H$20871,PERSALDATA!$A$2:$A$20871,WORKING!$A42,PERSALDATA!$D$2:$D$20871,WORKING!$B42,PERSALDATA!$E$2:$E$20871,WORKING!$C42),"")</f>
        <v>0</v>
      </c>
      <c r="V42" s="62">
        <f>IFERROR(SUMIFS(PERSALDATA!$H$2:$H$20871,PERSALDATA!$A$2:$A$20871,WORKING!$A42,PERSALDATA!$D$2:$D$20871,WORKING!$B42,PERSALDATA!$E$2:$E$20871,WORKING!$C42,PERSALDATA!$F$2:$F$20871,WORKING!V$2)/SUMIFS(PERSALDATA!$H$2:$H$20871,PERSALDATA!$A$2:$A$20871,WORKING!$A42,PERSALDATA!$D$2:$D$20871,WORKING!$B42,PERSALDATA!$E$2:$E$20871,WORKING!$C42),"")</f>
        <v>0</v>
      </c>
      <c r="W42" s="62">
        <f>IFERROR(IF($C42&lt;11,($D42*Assumptions!C$6)+($E42*Assumptions!C$7)+($F42*Assumptions!C$8)+($G42*Assumptions!C$9)+($H42*Assumptions!C$10)+($I42*Assumptions!C$11)+($J42*Assumptions!C$12)+($K42*Assumptions!C$13)+($L42*Assumptions!C$14)+($M42*Assumptions!C$15)+($N42*Assumptions!C$16)+($O42*Assumptions!C$17)+($P42*Assumptions!C$18)+($Q42*Assumptions!C$19)+($R42*Assumptions!C$20)+($S42*Assumptions!C$21)+($T42*Assumptions!C$22)+($U42*Assumptions!C$23)+($V42*Assumptions!C$24),IF($C42&lt;13,Assumptions!C$28,Assumptions!C$50)),W$1)</f>
        <v>7.4925858110473587E-2</v>
      </c>
      <c r="X42" s="62">
        <f>IFERROR(IF($C42&lt;11,($D42*Assumptions!D$6)+($E42*Assumptions!D$7)+($F42*Assumptions!D$8)+($G42*Assumptions!D$9)+($H42*Assumptions!D$10)+($I42*Assumptions!D$11)+($J42*Assumptions!D$12)+($K42*Assumptions!D$13)+($L42*Assumptions!D$14)+($M42*Assumptions!D$15)+($N42*Assumptions!D$16)+($O42*Assumptions!D$17)+($P42*Assumptions!D$18)+($Q42*Assumptions!D$19)+($R42*Assumptions!D$20)+($S42*Assumptions!D$21)+($T42*Assumptions!D$22)+($U42*Assumptions!D$23)+($V42*Assumptions!D$24),IF($C42&lt;13,Assumptions!D$28,Assumptions!D$50)),X$1)</f>
        <v>7.0690703318547529E-2</v>
      </c>
      <c r="Y42" s="62">
        <f>IFERROR(IF($C42&lt;11,($D42*Assumptions!E$6)+($E42*Assumptions!E$7)+($F42*Assumptions!E$8)+($G42*Assumptions!E$9)+($H42*Assumptions!E$10)+($I42*Assumptions!E$11)+($J42*Assumptions!E$12)+($K42*Assumptions!E$13)+($L42*Assumptions!E$14)+($M42*Assumptions!E$15)+($N42*Assumptions!E$16)+($O42*Assumptions!E$17)+($P42*Assumptions!E$18)+($Q42*Assumptions!E$19)+($R42*Assumptions!E$20)+($S42*Assumptions!E$21)+($T42*Assumptions!E$22)+($U42*Assumptions!E$23)+($V42*Assumptions!E$24),IF($C42&lt;13,Assumptions!E$28,Assumptions!E$50)),Y$1)</f>
        <v>6.9690703318547514E-2</v>
      </c>
      <c r="Z42" s="62">
        <f>IFERROR(IF($C42&lt;11,($D42*Assumptions!F$6)+($E42*Assumptions!F$7)+($F42*Assumptions!F$8)+($G42*Assumptions!F$9)+($H42*Assumptions!F$10)+($I42*Assumptions!F$11)+($J42*Assumptions!F$12)+($K42*Assumptions!F$13)+($L42*Assumptions!F$14)+($M42*Assumptions!F$15)+($N42*Assumptions!F$16)+($O42*Assumptions!F$17)+($P42*Assumptions!F$18)+($Q42*Assumptions!F$19)+($R42*Assumptions!F$20)+($S42*Assumptions!F$21)+($T42*Assumptions!F$22)+($U42*Assumptions!F$23)+($V42*Assumptions!F$24),IF($C42&lt;13,Assumptions!F$28,Assumptions!F$50)),Z$1)</f>
        <v>6.769070331854754E-2</v>
      </c>
      <c r="AA42" s="62">
        <f>IFERROR(($D42*Assumptions!J$6)+($E42*Assumptions!J$7)+($F42*Assumptions!J$8)+($G42*Assumptions!J$9)+($H42*Assumptions!J$10)+($I42*Assumptions!J$11)+($J42*Assumptions!J$12)+($K42*Assumptions!J$13)+($L42*Assumptions!J$14)+($M42*Assumptions!J$15)+($N42*Assumptions!J$16)+($O42*Assumptions!J$17)+($P42*Assumptions!J$18)+($Q42*Assumptions!J$19)+($R42*Assumptions!J$20)+($S42*Assumptions!J$21)+($T42*Assumptions!J$22)+($U42*Assumptions!J$23)+($V42*Assumptions!J$24),0)</f>
        <v>1.3660562074868996E-2</v>
      </c>
      <c r="AB42" s="2">
        <f>SUMIFS(PERSALDATA!$G$2:$G$20871,PERSALDATA!$A$2:$A$20871,WORKING!A42,PERSALDATA!$D$2:$D$20871,WORKING!B42,PERSALDATA!$E$2:$E$20871,WORKING!C42,PERSALDATA!$F$2:$F$20871,"S&amp;W: BASIC SALARY (RES)")</f>
        <v>205</v>
      </c>
      <c r="AC42" s="2">
        <f>SUMIFS(PERSALDATA!$H$2:$H$20871,PERSALDATA!$A$2:$A$20871,WORKING!A42,PERSALDATA!$D$2:$D$20871,WORKING!B42,PERSALDATA!$E$2:$E$20871,WORKING!C42)</f>
        <v>52152715.619999997</v>
      </c>
    </row>
    <row r="43" spans="1:29" x14ac:dyDescent="0.25">
      <c r="A43" s="2">
        <f>Results!$D$3</f>
        <v>18</v>
      </c>
      <c r="B43" s="2">
        <v>3</v>
      </c>
      <c r="C43" s="2">
        <v>7</v>
      </c>
      <c r="D43" s="62">
        <f>IFERROR(SUMIFS(PERSALDATA!$H$2:$H$20871,PERSALDATA!$A$2:$A$20871,WORKING!$A43,PERSALDATA!$D$2:$D$20871,WORKING!$B43,PERSALDATA!$E$2:$E$20871,WORKING!$C43,PERSALDATA!$F$2:$F$20871,WORKING!D$2)/SUMIFS(PERSALDATA!$H$2:$H$20871,PERSALDATA!$A$2:$A$20871,WORKING!$A43,PERSALDATA!$D$2:$D$20871,WORKING!$B43,PERSALDATA!$E$2:$E$20871,WORKING!$C43),"")</f>
        <v>0.72687624093253655</v>
      </c>
      <c r="E43" s="62">
        <f>IFERROR(SUMIFS(PERSALDATA!$H$2:$H$20871,PERSALDATA!$A$2:$A$20871,WORKING!$A43,PERSALDATA!$D$2:$D$20871,WORKING!$B43,PERSALDATA!$E$2:$E$20871,WORKING!$C43,PERSALDATA!$F$2:$F$20871,WORKING!E$2)/SUMIFS(PERSALDATA!$H$2:$H$20871,PERSALDATA!$A$2:$A$20871,WORKING!$A43,PERSALDATA!$D$2:$D$20871,WORKING!$B43,PERSALDATA!$E$2:$E$20871,WORKING!$C43),"")</f>
        <v>5.6660290359513449E-2</v>
      </c>
      <c r="F43" s="62">
        <f>IFERROR(SUMIFS(PERSALDATA!$H$2:$H$20871,PERSALDATA!$A$2:$A$20871,WORKING!$A43,PERSALDATA!$D$2:$D$20871,WORKING!$B43,PERSALDATA!$E$2:$E$20871,WORKING!$C43,PERSALDATA!$F$2:$F$20871,WORKING!F$2)/SUMIFS(PERSALDATA!$H$2:$H$20871,PERSALDATA!$A$2:$A$20871,WORKING!$A43,PERSALDATA!$D$2:$D$20871,WORKING!$B43,PERSALDATA!$E$2:$E$20871,WORKING!$C43),"")</f>
        <v>2.2186130463698602E-2</v>
      </c>
      <c r="G43" s="69">
        <f>IFERROR(SUMIFS(PERSALDATA!$H$2:$H$20871,PERSALDATA!$A$2:$A$20871,WORKING!$A43,PERSALDATA!$D$2:$D$20871,WORKING!$B43,PERSALDATA!$E$2:$E$20871,WORKING!$C43,PERSALDATA!$F$2:$F$20871,WORKING!G$2)/SUMIFS(PERSALDATA!$H$2:$H$20871,PERSALDATA!$A$2:$A$20871,WORKING!$A43,PERSALDATA!$D$2:$D$20871,WORKING!$B43,PERSALDATA!$E$2:$E$20871,WORKING!$C43),"")</f>
        <v>1.7044677928209754E-3</v>
      </c>
      <c r="H43" s="62">
        <f>IFERROR(SUMIFS(PERSALDATA!$H$2:$H$20871,PERSALDATA!$A$2:$A$20871,WORKING!$A43,PERSALDATA!$D$2:$D$20871,WORKING!$B43,PERSALDATA!$E$2:$E$20871,WORKING!$C43,PERSALDATA!$F$2:$F$20871,WORKING!H$2)/SUMIFS(PERSALDATA!$H$2:$H$20871,PERSALDATA!$A$2:$A$20871,WORKING!$A43,PERSALDATA!$D$2:$D$20871,WORKING!$B43,PERSALDATA!$E$2:$E$20871,WORKING!$C43),"")</f>
        <v>5.176209385670312E-2</v>
      </c>
      <c r="I43" s="62">
        <f>IFERROR(SUMIFS(PERSALDATA!$H$2:$H$20871,PERSALDATA!$A$2:$A$20871,WORKING!$A43,PERSALDATA!$D$2:$D$20871,WORKING!$B43,PERSALDATA!$E$2:$E$20871,WORKING!$C43,PERSALDATA!$F$2:$F$20871,WORKING!I$2)/SUMIFS(PERSALDATA!$H$2:$H$20871,PERSALDATA!$A$2:$A$20871,WORKING!$A43,PERSALDATA!$D$2:$D$20871,WORKING!$B43,PERSALDATA!$E$2:$E$20871,WORKING!$C43),"")</f>
        <v>0.10835825021858707</v>
      </c>
      <c r="J43" s="62">
        <f>IFERROR(SUMIFS(PERSALDATA!$H$2:$H$20871,PERSALDATA!$A$2:$A$20871,WORKING!$A43,PERSALDATA!$D$2:$D$20871,WORKING!$B43,PERSALDATA!$E$2:$E$20871,WORKING!$C43,PERSALDATA!$F$2:$F$20871,WORKING!J$2)/SUMIFS(PERSALDATA!$H$2:$H$20871,PERSALDATA!$A$2:$A$20871,WORKING!$A43,PERSALDATA!$D$2:$D$20871,WORKING!$B43,PERSALDATA!$E$2:$E$20871,WORKING!$C43),"")</f>
        <v>0</v>
      </c>
      <c r="K43" s="62">
        <f>IFERROR(SUMIFS(PERSALDATA!$H$2:$H$20871,PERSALDATA!$A$2:$A$20871,WORKING!$A43,PERSALDATA!$D$2:$D$20871,WORKING!$B43,PERSALDATA!$E$2:$E$20871,WORKING!$C43,PERSALDATA!$F$2:$F$20871,WORKING!K$2)/SUMIFS(PERSALDATA!$H$2:$H$20871,PERSALDATA!$A$2:$A$20871,WORKING!$A43,PERSALDATA!$D$2:$D$20871,WORKING!$B43,PERSALDATA!$E$2:$E$20871,WORKING!$C43),"")</f>
        <v>2.3309728878186174E-4</v>
      </c>
      <c r="L43" s="62">
        <f>IFERROR(SUMIFS(PERSALDATA!$H$2:$H$20871,PERSALDATA!$A$2:$A$20871,WORKING!$A43,PERSALDATA!$D$2:$D$20871,WORKING!$B43,PERSALDATA!$E$2:$E$20871,WORKING!$C43,PERSALDATA!$F$2:$F$20871,WORKING!L$2)/SUMIFS(PERSALDATA!$H$2:$H$20871,PERSALDATA!$A$2:$A$20871,WORKING!$A43,PERSALDATA!$D$2:$D$20871,WORKING!$B43,PERSALDATA!$E$2:$E$20871,WORKING!$C43),"")</f>
        <v>0</v>
      </c>
      <c r="M43" s="62">
        <f>IFERROR(SUMIFS(PERSALDATA!$H$2:$H$20871,PERSALDATA!$A$2:$A$20871,WORKING!$A43,PERSALDATA!$D$2:$D$20871,WORKING!$B43,PERSALDATA!$E$2:$E$20871,WORKING!$C43,PERSALDATA!$F$2:$F$20871,WORKING!M$2)/SUMIFS(PERSALDATA!$H$2:$H$20871,PERSALDATA!$A$2:$A$20871,WORKING!$A43,PERSALDATA!$D$2:$D$20871,WORKING!$B43,PERSALDATA!$E$2:$E$20871,WORKING!$C43),"")</f>
        <v>3.0806685095678118E-4</v>
      </c>
      <c r="N43" s="62">
        <f>IFERROR(SUMIFS(PERSALDATA!$H$2:$H$20871,PERSALDATA!$A$2:$A$20871,WORKING!$A43,PERSALDATA!$D$2:$D$20871,WORKING!$B43,PERSALDATA!$E$2:$E$20871,WORKING!$C43,PERSALDATA!$F$2:$F$20871,WORKING!N$2)/SUMIFS(PERSALDATA!$H$2:$H$20871,PERSALDATA!$A$2:$A$20871,WORKING!$A43,PERSALDATA!$D$2:$D$20871,WORKING!$B43,PERSALDATA!$E$2:$E$20871,WORKING!$C43),"")</f>
        <v>3.1332235283848327E-2</v>
      </c>
      <c r="O43" s="62">
        <f>IFERROR(SUMIFS(PERSALDATA!$H$2:$H$20871,PERSALDATA!$A$2:$A$20871,WORKING!$A43,PERSALDATA!$D$2:$D$20871,WORKING!$B43,PERSALDATA!$E$2:$E$20871,WORKING!$C43,PERSALDATA!$F$2:$F$20871,WORKING!O$2)/SUMIFS(PERSALDATA!$H$2:$H$20871,PERSALDATA!$A$2:$A$20871,WORKING!$A43,PERSALDATA!$D$2:$D$20871,WORKING!$B43,PERSALDATA!$E$2:$E$20871,WORKING!$C43),"")</f>
        <v>0</v>
      </c>
      <c r="P43" s="62">
        <f>IFERROR(SUMIFS(PERSALDATA!$H$2:$H$20871,PERSALDATA!$A$2:$A$20871,WORKING!$A43,PERSALDATA!$D$2:$D$20871,WORKING!$B43,PERSALDATA!$E$2:$E$20871,WORKING!$C43,PERSALDATA!$F$2:$F$20871,WORKING!P$2)/SUMIFS(PERSALDATA!$H$2:$H$20871,PERSALDATA!$A$2:$A$20871,WORKING!$A43,PERSALDATA!$D$2:$D$20871,WORKING!$B43,PERSALDATA!$E$2:$E$20871,WORKING!$C43),"")</f>
        <v>4.7623820350643016E-4</v>
      </c>
      <c r="Q43" s="62">
        <f>IFERROR(SUMIFS(PERSALDATA!$H$2:$H$20871,PERSALDATA!$A$2:$A$20871,WORKING!$A43,PERSALDATA!$D$2:$D$20871,WORKING!$B43,PERSALDATA!$E$2:$E$20871,WORKING!$C43,PERSALDATA!$F$2:$F$20871,WORKING!Q$2)/SUMIFS(PERSALDATA!$H$2:$H$20871,PERSALDATA!$A$2:$A$20871,WORKING!$A43,PERSALDATA!$D$2:$D$20871,WORKING!$B43,PERSALDATA!$E$2:$E$20871,WORKING!$C43),"")</f>
        <v>0</v>
      </c>
      <c r="R43" s="62">
        <f>IFERROR(SUMIFS(PERSALDATA!$H$2:$H$20871,PERSALDATA!$A$2:$A$20871,WORKING!$A43,PERSALDATA!$D$2:$D$20871,WORKING!$B43,PERSALDATA!$E$2:$E$20871,WORKING!$C43,PERSALDATA!$F$2:$F$20871,WORKING!R$2)/SUMIFS(PERSALDATA!$H$2:$H$20871,PERSALDATA!$A$2:$A$20871,WORKING!$A43,PERSALDATA!$D$2:$D$20871,WORKING!$B43,PERSALDATA!$E$2:$E$20871,WORKING!$C43),"")</f>
        <v>1.028887490469609E-4</v>
      </c>
      <c r="S43" s="62">
        <f>IFERROR(SUMIFS(PERSALDATA!$H$2:$H$20871,PERSALDATA!$A$2:$A$20871,WORKING!$A43,PERSALDATA!$D$2:$D$20871,WORKING!$B43,PERSALDATA!$E$2:$E$20871,WORKING!$C43,PERSALDATA!$F$2:$F$20871,WORKING!S$2)/SUMIFS(PERSALDATA!$H$2:$H$20871,PERSALDATA!$A$2:$A$20871,WORKING!$A43,PERSALDATA!$D$2:$D$20871,WORKING!$B43,PERSALDATA!$E$2:$E$20871,WORKING!$C43),"")</f>
        <v>0</v>
      </c>
      <c r="T43" s="62">
        <f>IFERROR(SUMIFS(PERSALDATA!$H$2:$H$20871,PERSALDATA!$A$2:$A$20871,WORKING!$A43,PERSALDATA!$D$2:$D$20871,WORKING!$B43,PERSALDATA!$E$2:$E$20871,WORKING!$C43,PERSALDATA!$F$2:$F$20871,WORKING!T$2)/SUMIFS(PERSALDATA!$H$2:$H$20871,PERSALDATA!$A$2:$A$20871,WORKING!$A43,PERSALDATA!$D$2:$D$20871,WORKING!$B43,PERSALDATA!$E$2:$E$20871,WORKING!$C43),"")</f>
        <v>0</v>
      </c>
      <c r="U43" s="62">
        <f>IFERROR(SUMIFS(PERSALDATA!$H$2:$H$20871,PERSALDATA!$A$2:$A$20871,WORKING!$A43,PERSALDATA!$D$2:$D$20871,WORKING!$B43,PERSALDATA!$E$2:$E$20871,WORKING!$C43,PERSALDATA!$F$2:$F$20871,WORKING!U$2)/SUMIFS(PERSALDATA!$H$2:$H$20871,PERSALDATA!$A$2:$A$20871,WORKING!$A43,PERSALDATA!$D$2:$D$20871,WORKING!$B43,PERSALDATA!$E$2:$E$20871,WORKING!$C43),"")</f>
        <v>0</v>
      </c>
      <c r="V43" s="62">
        <f>IFERROR(SUMIFS(PERSALDATA!$H$2:$H$20871,PERSALDATA!$A$2:$A$20871,WORKING!$A43,PERSALDATA!$D$2:$D$20871,WORKING!$B43,PERSALDATA!$E$2:$E$20871,WORKING!$C43,PERSALDATA!$F$2:$F$20871,WORKING!V$2)/SUMIFS(PERSALDATA!$H$2:$H$20871,PERSALDATA!$A$2:$A$20871,WORKING!$A43,PERSALDATA!$D$2:$D$20871,WORKING!$B43,PERSALDATA!$E$2:$E$20871,WORKING!$C43),"")</f>
        <v>0</v>
      </c>
      <c r="W43" s="62">
        <f>IFERROR(IF($C43&lt;11,($D43*Assumptions!C$6)+($E43*Assumptions!C$7)+($F43*Assumptions!C$8)+($G43*Assumptions!C$9)+($H43*Assumptions!C$10)+($I43*Assumptions!C$11)+($J43*Assumptions!C$12)+($K43*Assumptions!C$13)+($L43*Assumptions!C$14)+($M43*Assumptions!C$15)+($N43*Assumptions!C$16)+($O43*Assumptions!C$17)+($P43*Assumptions!C$18)+($Q43*Assumptions!C$19)+($R43*Assumptions!C$20)+($S43*Assumptions!C$21)+($T43*Assumptions!C$22)+($U43*Assumptions!C$23)+($V43*Assumptions!C$24),IF($C43&lt;13,Assumptions!C$28,Assumptions!C$50)),W$1)</f>
        <v>7.5038523398752749E-2</v>
      </c>
      <c r="X43" s="62">
        <f>IFERROR(IF($C43&lt;11,($D43*Assumptions!D$6)+($E43*Assumptions!D$7)+($F43*Assumptions!D$8)+($G43*Assumptions!D$9)+($H43*Assumptions!D$10)+($I43*Assumptions!D$11)+($J43*Assumptions!D$12)+($K43*Assumptions!D$13)+($L43*Assumptions!D$14)+($M43*Assumptions!D$15)+($N43*Assumptions!D$16)+($O43*Assumptions!D$17)+($P43*Assumptions!D$18)+($Q43*Assumptions!D$19)+($R43*Assumptions!D$20)+($S43*Assumptions!D$21)+($T43*Assumptions!D$22)+($U43*Assumptions!D$23)+($V43*Assumptions!D$24),IF($C43&lt;13,Assumptions!D$28,Assumptions!D$50)),X$1)</f>
        <v>7.0554570103213574E-2</v>
      </c>
      <c r="Y43" s="62">
        <f>IFERROR(IF($C43&lt;11,($D43*Assumptions!E$6)+($E43*Assumptions!E$7)+($F43*Assumptions!E$8)+($G43*Assumptions!E$9)+($H43*Assumptions!E$10)+($I43*Assumptions!E$11)+($J43*Assumptions!E$12)+($K43*Assumptions!E$13)+($L43*Assumptions!E$14)+($M43*Assumptions!E$15)+($N43*Assumptions!E$16)+($O43*Assumptions!E$17)+($P43*Assumptions!E$18)+($Q43*Assumptions!E$19)+($R43*Assumptions!E$20)+($S43*Assumptions!E$21)+($T43*Assumptions!E$22)+($U43*Assumptions!E$23)+($V43*Assumptions!E$24),IF($C43&lt;13,Assumptions!E$28,Assumptions!E$50)),Y$1)</f>
        <v>6.9554570103213587E-2</v>
      </c>
      <c r="Z43" s="62">
        <f>IFERROR(IF($C43&lt;11,($D43*Assumptions!F$6)+($E43*Assumptions!F$7)+($F43*Assumptions!F$8)+($G43*Assumptions!F$9)+($H43*Assumptions!F$10)+($I43*Assumptions!F$11)+($J43*Assumptions!F$12)+($K43*Assumptions!F$13)+($L43*Assumptions!F$14)+($M43*Assumptions!F$15)+($N43*Assumptions!F$16)+($O43*Assumptions!F$17)+($P43*Assumptions!F$18)+($Q43*Assumptions!F$19)+($R43*Assumptions!F$20)+($S43*Assumptions!F$21)+($T43*Assumptions!F$22)+($U43*Assumptions!F$23)+($V43*Assumptions!F$24),IF($C43&lt;13,Assumptions!F$28,Assumptions!F$50)),Z$1)</f>
        <v>6.7554570103213571E-2</v>
      </c>
      <c r="AA43" s="62">
        <f>IFERROR(($D43*Assumptions!J$6)+($E43*Assumptions!J$7)+($F43*Assumptions!J$8)+($G43*Assumptions!J$9)+($H43*Assumptions!J$10)+($I43*Assumptions!J$11)+($J43*Assumptions!J$12)+($K43*Assumptions!J$13)+($L43*Assumptions!J$14)+($M43*Assumptions!J$15)+($N43*Assumptions!J$16)+($O43*Assumptions!J$17)+($P43*Assumptions!J$18)+($Q43*Assumptions!J$19)+($R43*Assumptions!J$20)+($S43*Assumptions!J$21)+($T43*Assumptions!J$22)+($U43*Assumptions!J$23)+($V43*Assumptions!J$24),0)</f>
        <v>1.3887280175862247E-2</v>
      </c>
      <c r="AB43" s="2">
        <f>SUMIFS(PERSALDATA!$G$2:$G$20871,PERSALDATA!$A$2:$A$20871,WORKING!A43,PERSALDATA!$D$2:$D$20871,WORKING!B43,PERSALDATA!$E$2:$E$20871,WORKING!C43,PERSALDATA!$F$2:$F$20871,"S&amp;W: BASIC SALARY (RES)")</f>
        <v>672</v>
      </c>
      <c r="AC43" s="2">
        <f>SUMIFS(PERSALDATA!$H$2:$H$20871,PERSALDATA!$A$2:$A$20871,WORKING!A43,PERSALDATA!$D$2:$D$20871,WORKING!B43,PERSALDATA!$E$2:$E$20871,WORKING!C43)</f>
        <v>186504357.15999997</v>
      </c>
    </row>
    <row r="44" spans="1:29" x14ac:dyDescent="0.25">
      <c r="A44" s="2">
        <f>Results!$D$3</f>
        <v>18</v>
      </c>
      <c r="B44" s="2">
        <v>3</v>
      </c>
      <c r="C44" s="2">
        <v>8</v>
      </c>
      <c r="D44" s="62">
        <f>IFERROR(SUMIFS(PERSALDATA!$H$2:$H$20871,PERSALDATA!$A$2:$A$20871,WORKING!$A44,PERSALDATA!$D$2:$D$20871,WORKING!$B44,PERSALDATA!$E$2:$E$20871,WORKING!$C44,PERSALDATA!$F$2:$F$20871,WORKING!D$2)/SUMIFS(PERSALDATA!$H$2:$H$20871,PERSALDATA!$A$2:$A$20871,WORKING!$A44,PERSALDATA!$D$2:$D$20871,WORKING!$B44,PERSALDATA!$E$2:$E$20871,WORKING!$C44),"")</f>
        <v>0.72041391969697188</v>
      </c>
      <c r="E44" s="62">
        <f>IFERROR(SUMIFS(PERSALDATA!$H$2:$H$20871,PERSALDATA!$A$2:$A$20871,WORKING!$A44,PERSALDATA!$D$2:$D$20871,WORKING!$B44,PERSALDATA!$E$2:$E$20871,WORKING!$C44,PERSALDATA!$F$2:$F$20871,WORKING!E$2)/SUMIFS(PERSALDATA!$H$2:$H$20871,PERSALDATA!$A$2:$A$20871,WORKING!$A44,PERSALDATA!$D$2:$D$20871,WORKING!$B44,PERSALDATA!$E$2:$E$20871,WORKING!$C44),"")</f>
        <v>5.9863936650442852E-2</v>
      </c>
      <c r="F44" s="62">
        <f>IFERROR(SUMIFS(PERSALDATA!$H$2:$H$20871,PERSALDATA!$A$2:$A$20871,WORKING!$A44,PERSALDATA!$D$2:$D$20871,WORKING!$B44,PERSALDATA!$E$2:$E$20871,WORKING!$C44,PERSALDATA!$F$2:$F$20871,WORKING!F$2)/SUMIFS(PERSALDATA!$H$2:$H$20871,PERSALDATA!$A$2:$A$20871,WORKING!$A44,PERSALDATA!$D$2:$D$20871,WORKING!$B44,PERSALDATA!$E$2:$E$20871,WORKING!$C44),"")</f>
        <v>1.962076031811355E-2</v>
      </c>
      <c r="G44" s="69">
        <f>IFERROR(SUMIFS(PERSALDATA!$H$2:$H$20871,PERSALDATA!$A$2:$A$20871,WORKING!$A44,PERSALDATA!$D$2:$D$20871,WORKING!$B44,PERSALDATA!$E$2:$E$20871,WORKING!$C44,PERSALDATA!$F$2:$F$20871,WORKING!G$2)/SUMIFS(PERSALDATA!$H$2:$H$20871,PERSALDATA!$A$2:$A$20871,WORKING!$A44,PERSALDATA!$D$2:$D$20871,WORKING!$B44,PERSALDATA!$E$2:$E$20871,WORKING!$C44),"")</f>
        <v>1.9506104541893562E-3</v>
      </c>
      <c r="H44" s="62">
        <f>IFERROR(SUMIFS(PERSALDATA!$H$2:$H$20871,PERSALDATA!$A$2:$A$20871,WORKING!$A44,PERSALDATA!$D$2:$D$20871,WORKING!$B44,PERSALDATA!$E$2:$E$20871,WORKING!$C44,PERSALDATA!$F$2:$F$20871,WORKING!H$2)/SUMIFS(PERSALDATA!$H$2:$H$20871,PERSALDATA!$A$2:$A$20871,WORKING!$A44,PERSALDATA!$D$2:$D$20871,WORKING!$B44,PERSALDATA!$E$2:$E$20871,WORKING!$C44),"")</f>
        <v>5.2381666265304411E-2</v>
      </c>
      <c r="I44" s="62">
        <f>IFERROR(SUMIFS(PERSALDATA!$H$2:$H$20871,PERSALDATA!$A$2:$A$20871,WORKING!$A44,PERSALDATA!$D$2:$D$20871,WORKING!$B44,PERSALDATA!$E$2:$E$20871,WORKING!$C44,PERSALDATA!$F$2:$F$20871,WORKING!I$2)/SUMIFS(PERSALDATA!$H$2:$H$20871,PERSALDATA!$A$2:$A$20871,WORKING!$A44,PERSALDATA!$D$2:$D$20871,WORKING!$B44,PERSALDATA!$E$2:$E$20871,WORKING!$C44),"")</f>
        <v>0.11313004293555427</v>
      </c>
      <c r="J44" s="62">
        <f>IFERROR(SUMIFS(PERSALDATA!$H$2:$H$20871,PERSALDATA!$A$2:$A$20871,WORKING!$A44,PERSALDATA!$D$2:$D$20871,WORKING!$B44,PERSALDATA!$E$2:$E$20871,WORKING!$C44,PERSALDATA!$F$2:$F$20871,WORKING!J$2)/SUMIFS(PERSALDATA!$H$2:$H$20871,PERSALDATA!$A$2:$A$20871,WORKING!$A44,PERSALDATA!$D$2:$D$20871,WORKING!$B44,PERSALDATA!$E$2:$E$20871,WORKING!$C44),"")</f>
        <v>5.7918129844876675E-5</v>
      </c>
      <c r="K44" s="62">
        <f>IFERROR(SUMIFS(PERSALDATA!$H$2:$H$20871,PERSALDATA!$A$2:$A$20871,WORKING!$A44,PERSALDATA!$D$2:$D$20871,WORKING!$B44,PERSALDATA!$E$2:$E$20871,WORKING!$C44,PERSALDATA!$F$2:$F$20871,WORKING!K$2)/SUMIFS(PERSALDATA!$H$2:$H$20871,PERSALDATA!$A$2:$A$20871,WORKING!$A44,PERSALDATA!$D$2:$D$20871,WORKING!$B44,PERSALDATA!$E$2:$E$20871,WORKING!$C44),"")</f>
        <v>1.8423493305919216E-4</v>
      </c>
      <c r="L44" s="62">
        <f>IFERROR(SUMIFS(PERSALDATA!$H$2:$H$20871,PERSALDATA!$A$2:$A$20871,WORKING!$A44,PERSALDATA!$D$2:$D$20871,WORKING!$B44,PERSALDATA!$E$2:$E$20871,WORKING!$C44,PERSALDATA!$F$2:$F$20871,WORKING!L$2)/SUMIFS(PERSALDATA!$H$2:$H$20871,PERSALDATA!$A$2:$A$20871,WORKING!$A44,PERSALDATA!$D$2:$D$20871,WORKING!$B44,PERSALDATA!$E$2:$E$20871,WORKING!$C44),"")</f>
        <v>0</v>
      </c>
      <c r="M44" s="62">
        <f>IFERROR(SUMIFS(PERSALDATA!$H$2:$H$20871,PERSALDATA!$A$2:$A$20871,WORKING!$A44,PERSALDATA!$D$2:$D$20871,WORKING!$B44,PERSALDATA!$E$2:$E$20871,WORKING!$C44,PERSALDATA!$F$2:$F$20871,WORKING!M$2)/SUMIFS(PERSALDATA!$H$2:$H$20871,PERSALDATA!$A$2:$A$20871,WORKING!$A44,PERSALDATA!$D$2:$D$20871,WORKING!$B44,PERSALDATA!$E$2:$E$20871,WORKING!$C44),"")</f>
        <v>1.0887380486706824E-4</v>
      </c>
      <c r="N44" s="62">
        <f>IFERROR(SUMIFS(PERSALDATA!$H$2:$H$20871,PERSALDATA!$A$2:$A$20871,WORKING!$A44,PERSALDATA!$D$2:$D$20871,WORKING!$B44,PERSALDATA!$E$2:$E$20871,WORKING!$C44,PERSALDATA!$F$2:$F$20871,WORKING!N$2)/SUMIFS(PERSALDATA!$H$2:$H$20871,PERSALDATA!$A$2:$A$20871,WORKING!$A44,PERSALDATA!$D$2:$D$20871,WORKING!$B44,PERSALDATA!$E$2:$E$20871,WORKING!$C44),"")</f>
        <v>3.0342742221767451E-2</v>
      </c>
      <c r="O44" s="62">
        <f>IFERROR(SUMIFS(PERSALDATA!$H$2:$H$20871,PERSALDATA!$A$2:$A$20871,WORKING!$A44,PERSALDATA!$D$2:$D$20871,WORKING!$B44,PERSALDATA!$E$2:$E$20871,WORKING!$C44,PERSALDATA!$F$2:$F$20871,WORKING!O$2)/SUMIFS(PERSALDATA!$H$2:$H$20871,PERSALDATA!$A$2:$A$20871,WORKING!$A44,PERSALDATA!$D$2:$D$20871,WORKING!$B44,PERSALDATA!$E$2:$E$20871,WORKING!$C44),"")</f>
        <v>2.4764998044109948E-5</v>
      </c>
      <c r="P44" s="62">
        <f>IFERROR(SUMIFS(PERSALDATA!$H$2:$H$20871,PERSALDATA!$A$2:$A$20871,WORKING!$A44,PERSALDATA!$D$2:$D$20871,WORKING!$B44,PERSALDATA!$E$2:$E$20871,WORKING!$C44,PERSALDATA!$F$2:$F$20871,WORKING!P$2)/SUMIFS(PERSALDATA!$H$2:$H$20871,PERSALDATA!$A$2:$A$20871,WORKING!$A44,PERSALDATA!$D$2:$D$20871,WORKING!$B44,PERSALDATA!$E$2:$E$20871,WORKING!$C44),"")</f>
        <v>1.920529591840667E-3</v>
      </c>
      <c r="Q44" s="62">
        <f>IFERROR(SUMIFS(PERSALDATA!$H$2:$H$20871,PERSALDATA!$A$2:$A$20871,WORKING!$A44,PERSALDATA!$D$2:$D$20871,WORKING!$B44,PERSALDATA!$E$2:$E$20871,WORKING!$C44,PERSALDATA!$F$2:$F$20871,WORKING!Q$2)/SUMIFS(PERSALDATA!$H$2:$H$20871,PERSALDATA!$A$2:$A$20871,WORKING!$A44,PERSALDATA!$D$2:$D$20871,WORKING!$B44,PERSALDATA!$E$2:$E$20871,WORKING!$C44),"")</f>
        <v>0</v>
      </c>
      <c r="R44" s="62">
        <f>IFERROR(SUMIFS(PERSALDATA!$H$2:$H$20871,PERSALDATA!$A$2:$A$20871,WORKING!$A44,PERSALDATA!$D$2:$D$20871,WORKING!$B44,PERSALDATA!$E$2:$E$20871,WORKING!$C44,PERSALDATA!$F$2:$F$20871,WORKING!R$2)/SUMIFS(PERSALDATA!$H$2:$H$20871,PERSALDATA!$A$2:$A$20871,WORKING!$A44,PERSALDATA!$D$2:$D$20871,WORKING!$B44,PERSALDATA!$E$2:$E$20871,WORKING!$C44),"")</f>
        <v>0</v>
      </c>
      <c r="S44" s="62">
        <f>IFERROR(SUMIFS(PERSALDATA!$H$2:$H$20871,PERSALDATA!$A$2:$A$20871,WORKING!$A44,PERSALDATA!$D$2:$D$20871,WORKING!$B44,PERSALDATA!$E$2:$E$20871,WORKING!$C44,PERSALDATA!$F$2:$F$20871,WORKING!S$2)/SUMIFS(PERSALDATA!$H$2:$H$20871,PERSALDATA!$A$2:$A$20871,WORKING!$A44,PERSALDATA!$D$2:$D$20871,WORKING!$B44,PERSALDATA!$E$2:$E$20871,WORKING!$C44),"")</f>
        <v>0</v>
      </c>
      <c r="T44" s="62">
        <f>IFERROR(SUMIFS(PERSALDATA!$H$2:$H$20871,PERSALDATA!$A$2:$A$20871,WORKING!$A44,PERSALDATA!$D$2:$D$20871,WORKING!$B44,PERSALDATA!$E$2:$E$20871,WORKING!$C44,PERSALDATA!$F$2:$F$20871,WORKING!T$2)/SUMIFS(PERSALDATA!$H$2:$H$20871,PERSALDATA!$A$2:$A$20871,WORKING!$A44,PERSALDATA!$D$2:$D$20871,WORKING!$B44,PERSALDATA!$E$2:$E$20871,WORKING!$C44),"")</f>
        <v>0</v>
      </c>
      <c r="U44" s="62">
        <f>IFERROR(SUMIFS(PERSALDATA!$H$2:$H$20871,PERSALDATA!$A$2:$A$20871,WORKING!$A44,PERSALDATA!$D$2:$D$20871,WORKING!$B44,PERSALDATA!$E$2:$E$20871,WORKING!$C44,PERSALDATA!$F$2:$F$20871,WORKING!U$2)/SUMIFS(PERSALDATA!$H$2:$H$20871,PERSALDATA!$A$2:$A$20871,WORKING!$A44,PERSALDATA!$D$2:$D$20871,WORKING!$B44,PERSALDATA!$E$2:$E$20871,WORKING!$C44),"")</f>
        <v>0</v>
      </c>
      <c r="V44" s="62">
        <f>IFERROR(SUMIFS(PERSALDATA!$H$2:$H$20871,PERSALDATA!$A$2:$A$20871,WORKING!$A44,PERSALDATA!$D$2:$D$20871,WORKING!$B44,PERSALDATA!$E$2:$E$20871,WORKING!$C44,PERSALDATA!$F$2:$F$20871,WORKING!V$2)/SUMIFS(PERSALDATA!$H$2:$H$20871,PERSALDATA!$A$2:$A$20871,WORKING!$A44,PERSALDATA!$D$2:$D$20871,WORKING!$B44,PERSALDATA!$E$2:$E$20871,WORKING!$C44),"")</f>
        <v>0</v>
      </c>
      <c r="W44" s="62">
        <f>IFERROR(IF($C44&lt;11,($D44*Assumptions!C$6)+($E44*Assumptions!C$7)+($F44*Assumptions!C$8)+($G44*Assumptions!C$9)+($H44*Assumptions!C$10)+($I44*Assumptions!C$11)+($J44*Assumptions!C$12)+($K44*Assumptions!C$13)+($L44*Assumptions!C$14)+($M44*Assumptions!C$15)+($N44*Assumptions!C$16)+($O44*Assumptions!C$17)+($P44*Assumptions!C$18)+($Q44*Assumptions!C$19)+($R44*Assumptions!C$20)+($S44*Assumptions!C$21)+($T44*Assumptions!C$22)+($U44*Assumptions!C$23)+($V44*Assumptions!C$24),IF($C44&lt;13,Assumptions!C$28,Assumptions!C$50)),W$1)</f>
        <v>7.5242165543537617E-2</v>
      </c>
      <c r="X44" s="62">
        <f>IFERROR(IF($C44&lt;11,($D44*Assumptions!D$6)+($E44*Assumptions!D$7)+($F44*Assumptions!D$8)+($G44*Assumptions!D$9)+($H44*Assumptions!D$10)+($I44*Assumptions!D$11)+($J44*Assumptions!D$12)+($K44*Assumptions!D$13)+($L44*Assumptions!D$14)+($M44*Assumptions!D$15)+($N44*Assumptions!D$16)+($O44*Assumptions!D$17)+($P44*Assumptions!D$18)+($Q44*Assumptions!D$19)+($R44*Assumptions!D$20)+($S44*Assumptions!D$21)+($T44*Assumptions!D$22)+($U44*Assumptions!D$23)+($V44*Assumptions!D$24),IF($C44&lt;13,Assumptions!D$28,Assumptions!D$50)),X$1)</f>
        <v>7.0589517390798412E-2</v>
      </c>
      <c r="Y44" s="62">
        <f>IFERROR(IF($C44&lt;11,($D44*Assumptions!E$6)+($E44*Assumptions!E$7)+($F44*Assumptions!E$8)+($G44*Assumptions!E$9)+($H44*Assumptions!E$10)+($I44*Assumptions!E$11)+($J44*Assumptions!E$12)+($K44*Assumptions!E$13)+($L44*Assumptions!E$14)+($M44*Assumptions!E$15)+($N44*Assumptions!E$16)+($O44*Assumptions!E$17)+($P44*Assumptions!E$18)+($Q44*Assumptions!E$19)+($R44*Assumptions!E$20)+($S44*Assumptions!E$21)+($T44*Assumptions!E$22)+($U44*Assumptions!E$23)+($V44*Assumptions!E$24),IF($C44&lt;13,Assumptions!E$28,Assumptions!E$50)),Y$1)</f>
        <v>6.9589517390798397E-2</v>
      </c>
      <c r="Z44" s="62">
        <f>IFERROR(IF($C44&lt;11,($D44*Assumptions!F$6)+($E44*Assumptions!F$7)+($F44*Assumptions!F$8)+($G44*Assumptions!F$9)+($H44*Assumptions!F$10)+($I44*Assumptions!F$11)+($J44*Assumptions!F$12)+($K44*Assumptions!F$13)+($L44*Assumptions!F$14)+($M44*Assumptions!F$15)+($N44*Assumptions!F$16)+($O44*Assumptions!F$17)+($P44*Assumptions!F$18)+($Q44*Assumptions!F$19)+($R44*Assumptions!F$20)+($S44*Assumptions!F$21)+($T44*Assumptions!F$22)+($U44*Assumptions!F$23)+($V44*Assumptions!F$24),IF($C44&lt;13,Assumptions!F$28,Assumptions!F$50)),Z$1)</f>
        <v>6.7589517390798423E-2</v>
      </c>
      <c r="AA44" s="62">
        <f>IFERROR(($D44*Assumptions!J$6)+($E44*Assumptions!J$7)+($F44*Assumptions!J$8)+($G44*Assumptions!J$9)+($H44*Assumptions!J$10)+($I44*Assumptions!J$11)+($J44*Assumptions!J$12)+($K44*Assumptions!J$13)+($L44*Assumptions!J$14)+($M44*Assumptions!J$15)+($N44*Assumptions!J$16)+($O44*Assumptions!J$17)+($P44*Assumptions!J$18)+($Q44*Assumptions!J$19)+($R44*Assumptions!J$20)+($S44*Assumptions!J$21)+($T44*Assumptions!J$22)+($U44*Assumptions!J$23)+($V44*Assumptions!J$24),0)</f>
        <v>1.3917200077252841E-2</v>
      </c>
      <c r="AB44" s="2">
        <f>SUMIFS(PERSALDATA!$G$2:$G$20871,PERSALDATA!$A$2:$A$20871,WORKING!A44,PERSALDATA!$D$2:$D$20871,WORKING!B44,PERSALDATA!$E$2:$E$20871,WORKING!C44,PERSALDATA!$F$2:$F$20871,"S&amp;W: BASIC SALARY (RES)")</f>
        <v>509</v>
      </c>
      <c r="AC44" s="2">
        <f>SUMIFS(PERSALDATA!$H$2:$H$20871,PERSALDATA!$A$2:$A$20871,WORKING!A44,PERSALDATA!$D$2:$D$20871,WORKING!B44,PERSALDATA!$E$2:$E$20871,WORKING!C44)</f>
        <v>195191212.67000005</v>
      </c>
    </row>
    <row r="45" spans="1:29" x14ac:dyDescent="0.25">
      <c r="A45" s="2">
        <f>Results!$D$3</f>
        <v>18</v>
      </c>
      <c r="B45" s="2">
        <v>3</v>
      </c>
      <c r="C45" s="2">
        <v>9</v>
      </c>
      <c r="D45" s="62">
        <f>IFERROR(SUMIFS(PERSALDATA!$H$2:$H$20871,PERSALDATA!$A$2:$A$20871,WORKING!$A45,PERSALDATA!$D$2:$D$20871,WORKING!$B45,PERSALDATA!$E$2:$E$20871,WORKING!$C45,PERSALDATA!$F$2:$F$20871,WORKING!D$2)/SUMIFS(PERSALDATA!$H$2:$H$20871,PERSALDATA!$A$2:$A$20871,WORKING!$A45,PERSALDATA!$D$2:$D$20871,WORKING!$B45,PERSALDATA!$E$2:$E$20871,WORKING!$C45),"")</f>
        <v>0.74468621596619189</v>
      </c>
      <c r="E45" s="62">
        <f>IFERROR(SUMIFS(PERSALDATA!$H$2:$H$20871,PERSALDATA!$A$2:$A$20871,WORKING!$A45,PERSALDATA!$D$2:$D$20871,WORKING!$B45,PERSALDATA!$E$2:$E$20871,WORKING!$C45,PERSALDATA!$F$2:$F$20871,WORKING!E$2)/SUMIFS(PERSALDATA!$H$2:$H$20871,PERSALDATA!$A$2:$A$20871,WORKING!$A45,PERSALDATA!$D$2:$D$20871,WORKING!$B45,PERSALDATA!$E$2:$E$20871,WORKING!$C45),"")</f>
        <v>6.1800184969055511E-2</v>
      </c>
      <c r="F45" s="62">
        <f>IFERROR(SUMIFS(PERSALDATA!$H$2:$H$20871,PERSALDATA!$A$2:$A$20871,WORKING!$A45,PERSALDATA!$D$2:$D$20871,WORKING!$B45,PERSALDATA!$E$2:$E$20871,WORKING!$C45,PERSALDATA!$F$2:$F$20871,WORKING!F$2)/SUMIFS(PERSALDATA!$H$2:$H$20871,PERSALDATA!$A$2:$A$20871,WORKING!$A45,PERSALDATA!$D$2:$D$20871,WORKING!$B45,PERSALDATA!$E$2:$E$20871,WORKING!$C45),"")</f>
        <v>1.4552790566591116E-2</v>
      </c>
      <c r="G45" s="69">
        <f>IFERROR(SUMIFS(PERSALDATA!$H$2:$H$20871,PERSALDATA!$A$2:$A$20871,WORKING!$A45,PERSALDATA!$D$2:$D$20871,WORKING!$B45,PERSALDATA!$E$2:$E$20871,WORKING!$C45,PERSALDATA!$F$2:$F$20871,WORKING!G$2)/SUMIFS(PERSALDATA!$H$2:$H$20871,PERSALDATA!$A$2:$A$20871,WORKING!$A45,PERSALDATA!$D$2:$D$20871,WORKING!$B45,PERSALDATA!$E$2:$E$20871,WORKING!$C45),"")</f>
        <v>1.2010137645940104E-3</v>
      </c>
      <c r="H45" s="62">
        <f>IFERROR(SUMIFS(PERSALDATA!$H$2:$H$20871,PERSALDATA!$A$2:$A$20871,WORKING!$A45,PERSALDATA!$D$2:$D$20871,WORKING!$B45,PERSALDATA!$E$2:$E$20871,WORKING!$C45,PERSALDATA!$F$2:$F$20871,WORKING!H$2)/SUMIFS(PERSALDATA!$H$2:$H$20871,PERSALDATA!$A$2:$A$20871,WORKING!$A45,PERSALDATA!$D$2:$D$20871,WORKING!$B45,PERSALDATA!$E$2:$E$20871,WORKING!$C45),"")</f>
        <v>4.2123921917619191E-2</v>
      </c>
      <c r="I45" s="62">
        <f>IFERROR(SUMIFS(PERSALDATA!$H$2:$H$20871,PERSALDATA!$A$2:$A$20871,WORKING!$A45,PERSALDATA!$D$2:$D$20871,WORKING!$B45,PERSALDATA!$E$2:$E$20871,WORKING!$C45,PERSALDATA!$F$2:$F$20871,WORKING!I$2)/SUMIFS(PERSALDATA!$H$2:$H$20871,PERSALDATA!$A$2:$A$20871,WORKING!$A45,PERSALDATA!$D$2:$D$20871,WORKING!$B45,PERSALDATA!$E$2:$E$20871,WORKING!$C45),"")</f>
        <v>0.1151992286808565</v>
      </c>
      <c r="J45" s="62">
        <f>IFERROR(SUMIFS(PERSALDATA!$H$2:$H$20871,PERSALDATA!$A$2:$A$20871,WORKING!$A45,PERSALDATA!$D$2:$D$20871,WORKING!$B45,PERSALDATA!$E$2:$E$20871,WORKING!$C45,PERSALDATA!$F$2:$F$20871,WORKING!J$2)/SUMIFS(PERSALDATA!$H$2:$H$20871,PERSALDATA!$A$2:$A$20871,WORKING!$A45,PERSALDATA!$D$2:$D$20871,WORKING!$B45,PERSALDATA!$E$2:$E$20871,WORKING!$C45),"")</f>
        <v>0</v>
      </c>
      <c r="K45" s="62">
        <f>IFERROR(SUMIFS(PERSALDATA!$H$2:$H$20871,PERSALDATA!$A$2:$A$20871,WORKING!$A45,PERSALDATA!$D$2:$D$20871,WORKING!$B45,PERSALDATA!$E$2:$E$20871,WORKING!$C45,PERSALDATA!$F$2:$F$20871,WORKING!K$2)/SUMIFS(PERSALDATA!$H$2:$H$20871,PERSALDATA!$A$2:$A$20871,WORKING!$A45,PERSALDATA!$D$2:$D$20871,WORKING!$B45,PERSALDATA!$E$2:$E$20871,WORKING!$C45),"")</f>
        <v>1.6253760724683309E-4</v>
      </c>
      <c r="L45" s="62">
        <f>IFERROR(SUMIFS(PERSALDATA!$H$2:$H$20871,PERSALDATA!$A$2:$A$20871,WORKING!$A45,PERSALDATA!$D$2:$D$20871,WORKING!$B45,PERSALDATA!$E$2:$E$20871,WORKING!$C45,PERSALDATA!$F$2:$F$20871,WORKING!L$2)/SUMIFS(PERSALDATA!$H$2:$H$20871,PERSALDATA!$A$2:$A$20871,WORKING!$A45,PERSALDATA!$D$2:$D$20871,WORKING!$B45,PERSALDATA!$E$2:$E$20871,WORKING!$C45),"")</f>
        <v>0</v>
      </c>
      <c r="M45" s="62">
        <f>IFERROR(SUMIFS(PERSALDATA!$H$2:$H$20871,PERSALDATA!$A$2:$A$20871,WORKING!$A45,PERSALDATA!$D$2:$D$20871,WORKING!$B45,PERSALDATA!$E$2:$E$20871,WORKING!$C45,PERSALDATA!$F$2:$F$20871,WORKING!M$2)/SUMIFS(PERSALDATA!$H$2:$H$20871,PERSALDATA!$A$2:$A$20871,WORKING!$A45,PERSALDATA!$D$2:$D$20871,WORKING!$B45,PERSALDATA!$E$2:$E$20871,WORKING!$C45),"")</f>
        <v>3.9355813884970535E-4</v>
      </c>
      <c r="N45" s="62">
        <f>IFERROR(SUMIFS(PERSALDATA!$H$2:$H$20871,PERSALDATA!$A$2:$A$20871,WORKING!$A45,PERSALDATA!$D$2:$D$20871,WORKING!$B45,PERSALDATA!$E$2:$E$20871,WORKING!$C45,PERSALDATA!$F$2:$F$20871,WORKING!N$2)/SUMIFS(PERSALDATA!$H$2:$H$20871,PERSALDATA!$A$2:$A$20871,WORKING!$A45,PERSALDATA!$D$2:$D$20871,WORKING!$B45,PERSALDATA!$E$2:$E$20871,WORKING!$C45),"")</f>
        <v>1.8246199112111342E-2</v>
      </c>
      <c r="O45" s="62">
        <f>IFERROR(SUMIFS(PERSALDATA!$H$2:$H$20871,PERSALDATA!$A$2:$A$20871,WORKING!$A45,PERSALDATA!$D$2:$D$20871,WORKING!$B45,PERSALDATA!$E$2:$E$20871,WORKING!$C45,PERSALDATA!$F$2:$F$20871,WORKING!O$2)/SUMIFS(PERSALDATA!$H$2:$H$20871,PERSALDATA!$A$2:$A$20871,WORKING!$A45,PERSALDATA!$D$2:$D$20871,WORKING!$B45,PERSALDATA!$E$2:$E$20871,WORKING!$C45),"")</f>
        <v>0</v>
      </c>
      <c r="P45" s="62">
        <f>IFERROR(SUMIFS(PERSALDATA!$H$2:$H$20871,PERSALDATA!$A$2:$A$20871,WORKING!$A45,PERSALDATA!$D$2:$D$20871,WORKING!$B45,PERSALDATA!$E$2:$E$20871,WORKING!$C45,PERSALDATA!$F$2:$F$20871,WORKING!P$2)/SUMIFS(PERSALDATA!$H$2:$H$20871,PERSALDATA!$A$2:$A$20871,WORKING!$A45,PERSALDATA!$D$2:$D$20871,WORKING!$B45,PERSALDATA!$E$2:$E$20871,WORKING!$C45),"")</f>
        <v>1.6343492768839546E-3</v>
      </c>
      <c r="Q45" s="62">
        <f>IFERROR(SUMIFS(PERSALDATA!$H$2:$H$20871,PERSALDATA!$A$2:$A$20871,WORKING!$A45,PERSALDATA!$D$2:$D$20871,WORKING!$B45,PERSALDATA!$E$2:$E$20871,WORKING!$C45,PERSALDATA!$F$2:$F$20871,WORKING!Q$2)/SUMIFS(PERSALDATA!$H$2:$H$20871,PERSALDATA!$A$2:$A$20871,WORKING!$A45,PERSALDATA!$D$2:$D$20871,WORKING!$B45,PERSALDATA!$E$2:$E$20871,WORKING!$C45),"")</f>
        <v>0</v>
      </c>
      <c r="R45" s="62">
        <f>IFERROR(SUMIFS(PERSALDATA!$H$2:$H$20871,PERSALDATA!$A$2:$A$20871,WORKING!$A45,PERSALDATA!$D$2:$D$20871,WORKING!$B45,PERSALDATA!$E$2:$E$20871,WORKING!$C45,PERSALDATA!$F$2:$F$20871,WORKING!R$2)/SUMIFS(PERSALDATA!$H$2:$H$20871,PERSALDATA!$A$2:$A$20871,WORKING!$A45,PERSALDATA!$D$2:$D$20871,WORKING!$B45,PERSALDATA!$E$2:$E$20871,WORKING!$C45),"")</f>
        <v>0</v>
      </c>
      <c r="S45" s="62">
        <f>IFERROR(SUMIFS(PERSALDATA!$H$2:$H$20871,PERSALDATA!$A$2:$A$20871,WORKING!$A45,PERSALDATA!$D$2:$D$20871,WORKING!$B45,PERSALDATA!$E$2:$E$20871,WORKING!$C45,PERSALDATA!$F$2:$F$20871,WORKING!S$2)/SUMIFS(PERSALDATA!$H$2:$H$20871,PERSALDATA!$A$2:$A$20871,WORKING!$A45,PERSALDATA!$D$2:$D$20871,WORKING!$B45,PERSALDATA!$E$2:$E$20871,WORKING!$C45),"")</f>
        <v>0</v>
      </c>
      <c r="T45" s="62">
        <f>IFERROR(SUMIFS(PERSALDATA!$H$2:$H$20871,PERSALDATA!$A$2:$A$20871,WORKING!$A45,PERSALDATA!$D$2:$D$20871,WORKING!$B45,PERSALDATA!$E$2:$E$20871,WORKING!$C45,PERSALDATA!$F$2:$F$20871,WORKING!T$2)/SUMIFS(PERSALDATA!$H$2:$H$20871,PERSALDATA!$A$2:$A$20871,WORKING!$A45,PERSALDATA!$D$2:$D$20871,WORKING!$B45,PERSALDATA!$E$2:$E$20871,WORKING!$C45),"")</f>
        <v>0</v>
      </c>
      <c r="U45" s="62">
        <f>IFERROR(SUMIFS(PERSALDATA!$H$2:$H$20871,PERSALDATA!$A$2:$A$20871,WORKING!$A45,PERSALDATA!$D$2:$D$20871,WORKING!$B45,PERSALDATA!$E$2:$E$20871,WORKING!$C45,PERSALDATA!$F$2:$F$20871,WORKING!U$2)/SUMIFS(PERSALDATA!$H$2:$H$20871,PERSALDATA!$A$2:$A$20871,WORKING!$A45,PERSALDATA!$D$2:$D$20871,WORKING!$B45,PERSALDATA!$E$2:$E$20871,WORKING!$C45),"")</f>
        <v>0</v>
      </c>
      <c r="V45" s="62">
        <f>IFERROR(SUMIFS(PERSALDATA!$H$2:$H$20871,PERSALDATA!$A$2:$A$20871,WORKING!$A45,PERSALDATA!$D$2:$D$20871,WORKING!$B45,PERSALDATA!$E$2:$E$20871,WORKING!$C45,PERSALDATA!$F$2:$F$20871,WORKING!V$2)/SUMIFS(PERSALDATA!$H$2:$H$20871,PERSALDATA!$A$2:$A$20871,WORKING!$A45,PERSALDATA!$D$2:$D$20871,WORKING!$B45,PERSALDATA!$E$2:$E$20871,WORKING!$C45),"")</f>
        <v>0</v>
      </c>
      <c r="W45" s="62">
        <f>IFERROR(IF($C45&lt;11,($D45*Assumptions!C$6)+($E45*Assumptions!C$7)+($F45*Assumptions!C$8)+($G45*Assumptions!C$9)+($H45*Assumptions!C$10)+($I45*Assumptions!C$11)+($J45*Assumptions!C$12)+($K45*Assumptions!C$13)+($L45*Assumptions!C$14)+($M45*Assumptions!C$15)+($N45*Assumptions!C$16)+($O45*Assumptions!C$17)+($P45*Assumptions!C$18)+($Q45*Assumptions!C$19)+($R45*Assumptions!C$20)+($S45*Assumptions!C$21)+($T45*Assumptions!C$22)+($U45*Assumptions!C$23)+($V45*Assumptions!C$24),IF($C45&lt;13,Assumptions!C$28,Assumptions!C$50)),W$1)</f>
        <v>7.5483722823785751E-2</v>
      </c>
      <c r="X45" s="62">
        <f>IFERROR(IF($C45&lt;11,($D45*Assumptions!D$6)+($E45*Assumptions!D$7)+($F45*Assumptions!D$8)+($G45*Assumptions!D$9)+($H45*Assumptions!D$10)+($I45*Assumptions!D$11)+($J45*Assumptions!D$12)+($K45*Assumptions!D$13)+($L45*Assumptions!D$14)+($M45*Assumptions!D$15)+($N45*Assumptions!D$16)+($O45*Assumptions!D$17)+($P45*Assumptions!D$18)+($Q45*Assumptions!D$19)+($R45*Assumptions!D$20)+($S45*Assumptions!D$21)+($T45*Assumptions!D$22)+($U45*Assumptions!D$23)+($V45*Assumptions!D$24),IF($C45&lt;13,Assumptions!D$28,Assumptions!D$50)),X$1)</f>
        <v>7.0486330923098375E-2</v>
      </c>
      <c r="Y45" s="62">
        <f>IFERROR(IF($C45&lt;11,($D45*Assumptions!E$6)+($E45*Assumptions!E$7)+($F45*Assumptions!E$8)+($G45*Assumptions!E$9)+($H45*Assumptions!E$10)+($I45*Assumptions!E$11)+($J45*Assumptions!E$12)+($K45*Assumptions!E$13)+($L45*Assumptions!E$14)+($M45*Assumptions!E$15)+($N45*Assumptions!E$16)+($O45*Assumptions!E$17)+($P45*Assumptions!E$18)+($Q45*Assumptions!E$19)+($R45*Assumptions!E$20)+($S45*Assumptions!E$21)+($T45*Assumptions!E$22)+($U45*Assumptions!E$23)+($V45*Assumptions!E$24),IF($C45&lt;13,Assumptions!E$28,Assumptions!E$50)),Y$1)</f>
        <v>6.9486330923098374E-2</v>
      </c>
      <c r="Z45" s="62">
        <f>IFERROR(IF($C45&lt;11,($D45*Assumptions!F$6)+($E45*Assumptions!F$7)+($F45*Assumptions!F$8)+($G45*Assumptions!F$9)+($H45*Assumptions!F$10)+($I45*Assumptions!F$11)+($J45*Assumptions!F$12)+($K45*Assumptions!F$13)+($L45*Assumptions!F$14)+($M45*Assumptions!F$15)+($N45*Assumptions!F$16)+($O45*Assumptions!F$17)+($P45*Assumptions!F$18)+($Q45*Assumptions!F$19)+($R45*Assumptions!F$20)+($S45*Assumptions!F$21)+($T45*Assumptions!F$22)+($U45*Assumptions!F$23)+($V45*Assumptions!F$24),IF($C45&lt;13,Assumptions!F$28,Assumptions!F$50)),Z$1)</f>
        <v>6.7486330923098387E-2</v>
      </c>
      <c r="AA45" s="62">
        <f>IFERROR(($D45*Assumptions!J$6)+($E45*Assumptions!J$7)+($F45*Assumptions!J$8)+($G45*Assumptions!J$9)+($H45*Assumptions!J$10)+($I45*Assumptions!J$11)+($J45*Assumptions!J$12)+($K45*Assumptions!J$13)+($L45*Assumptions!J$14)+($M45*Assumptions!J$15)+($N45*Assumptions!J$16)+($O45*Assumptions!J$17)+($P45*Assumptions!J$18)+($Q45*Assumptions!J$19)+($R45*Assumptions!J$20)+($S45*Assumptions!J$21)+($T45*Assumptions!J$22)+($U45*Assumptions!J$23)+($V45*Assumptions!J$24),0)</f>
        <v>1.4147411248628143E-2</v>
      </c>
      <c r="AB45" s="2">
        <f>SUMIFS(PERSALDATA!$G$2:$G$20871,PERSALDATA!$A$2:$A$20871,WORKING!A45,PERSALDATA!$D$2:$D$20871,WORKING!B45,PERSALDATA!$E$2:$E$20871,WORKING!C45,PERSALDATA!$F$2:$F$20871,"S&amp;W: BASIC SALARY (RES)")</f>
        <v>379</v>
      </c>
      <c r="AC45" s="2">
        <f>SUMIFS(PERSALDATA!$H$2:$H$20871,PERSALDATA!$A$2:$A$20871,WORKING!A45,PERSALDATA!$D$2:$D$20871,WORKING!B45,PERSALDATA!$E$2:$E$20871,WORKING!C45)</f>
        <v>157413108.47</v>
      </c>
    </row>
    <row r="46" spans="1:29" x14ac:dyDescent="0.25">
      <c r="A46" s="2">
        <f>Results!$D$3</f>
        <v>18</v>
      </c>
      <c r="B46" s="2">
        <v>3</v>
      </c>
      <c r="C46" s="2">
        <v>10</v>
      </c>
      <c r="D46" s="62">
        <f>IFERROR(SUMIFS(PERSALDATA!$H$2:$H$20871,PERSALDATA!$A$2:$A$20871,WORKING!$A46,PERSALDATA!$D$2:$D$20871,WORKING!$B46,PERSALDATA!$E$2:$E$20871,WORKING!$C46,PERSALDATA!$F$2:$F$20871,WORKING!D$2)/SUMIFS(PERSALDATA!$H$2:$H$20871,PERSALDATA!$A$2:$A$20871,WORKING!$A46,PERSALDATA!$D$2:$D$20871,WORKING!$B46,PERSALDATA!$E$2:$E$20871,WORKING!$C46),"")</f>
        <v>0.71745326438223123</v>
      </c>
      <c r="E46" s="62">
        <f>IFERROR(SUMIFS(PERSALDATA!$H$2:$H$20871,PERSALDATA!$A$2:$A$20871,WORKING!$A46,PERSALDATA!$D$2:$D$20871,WORKING!$B46,PERSALDATA!$E$2:$E$20871,WORKING!$C46,PERSALDATA!$F$2:$F$20871,WORKING!E$2)/SUMIFS(PERSALDATA!$H$2:$H$20871,PERSALDATA!$A$2:$A$20871,WORKING!$A46,PERSALDATA!$D$2:$D$20871,WORKING!$B46,PERSALDATA!$E$2:$E$20871,WORKING!$C46),"")</f>
        <v>5.1888898087314297E-2</v>
      </c>
      <c r="F46" s="62">
        <f>IFERROR(SUMIFS(PERSALDATA!$H$2:$H$20871,PERSALDATA!$A$2:$A$20871,WORKING!$A46,PERSALDATA!$D$2:$D$20871,WORKING!$B46,PERSALDATA!$E$2:$E$20871,WORKING!$C46,PERSALDATA!$F$2:$F$20871,WORKING!F$2)/SUMIFS(PERSALDATA!$H$2:$H$20871,PERSALDATA!$A$2:$A$20871,WORKING!$A46,PERSALDATA!$D$2:$D$20871,WORKING!$B46,PERSALDATA!$E$2:$E$20871,WORKING!$C46),"")</f>
        <v>1.1614155282093114E-2</v>
      </c>
      <c r="G46" s="69">
        <f>IFERROR(SUMIFS(PERSALDATA!$H$2:$H$20871,PERSALDATA!$A$2:$A$20871,WORKING!$A46,PERSALDATA!$D$2:$D$20871,WORKING!$B46,PERSALDATA!$E$2:$E$20871,WORKING!$C46,PERSALDATA!$F$2:$F$20871,WORKING!G$2)/SUMIFS(PERSALDATA!$H$2:$H$20871,PERSALDATA!$A$2:$A$20871,WORKING!$A46,PERSALDATA!$D$2:$D$20871,WORKING!$B46,PERSALDATA!$E$2:$E$20871,WORKING!$C46),"")</f>
        <v>5.0612194851117509E-5</v>
      </c>
      <c r="H46" s="62">
        <f>IFERROR(SUMIFS(PERSALDATA!$H$2:$H$20871,PERSALDATA!$A$2:$A$20871,WORKING!$A46,PERSALDATA!$D$2:$D$20871,WORKING!$B46,PERSALDATA!$E$2:$E$20871,WORKING!$C46,PERSALDATA!$F$2:$F$20871,WORKING!H$2)/SUMIFS(PERSALDATA!$H$2:$H$20871,PERSALDATA!$A$2:$A$20871,WORKING!$A46,PERSALDATA!$D$2:$D$20871,WORKING!$B46,PERSALDATA!$E$2:$E$20871,WORKING!$C46),"")</f>
        <v>2.4027659615293431E-2</v>
      </c>
      <c r="I46" s="62">
        <f>IFERROR(SUMIFS(PERSALDATA!$H$2:$H$20871,PERSALDATA!$A$2:$A$20871,WORKING!$A46,PERSALDATA!$D$2:$D$20871,WORKING!$B46,PERSALDATA!$E$2:$E$20871,WORKING!$C46,PERSALDATA!$F$2:$F$20871,WORKING!I$2)/SUMIFS(PERSALDATA!$H$2:$H$20871,PERSALDATA!$A$2:$A$20871,WORKING!$A46,PERSALDATA!$D$2:$D$20871,WORKING!$B46,PERSALDATA!$E$2:$E$20871,WORKING!$C46),"")</f>
        <v>9.3208055573241452E-2</v>
      </c>
      <c r="J46" s="62">
        <f>IFERROR(SUMIFS(PERSALDATA!$H$2:$H$20871,PERSALDATA!$A$2:$A$20871,WORKING!$A46,PERSALDATA!$D$2:$D$20871,WORKING!$B46,PERSALDATA!$E$2:$E$20871,WORKING!$C46,PERSALDATA!$F$2:$F$20871,WORKING!J$2)/SUMIFS(PERSALDATA!$H$2:$H$20871,PERSALDATA!$A$2:$A$20871,WORKING!$A46,PERSALDATA!$D$2:$D$20871,WORKING!$B46,PERSALDATA!$E$2:$E$20871,WORKING!$C46),"")</f>
        <v>0</v>
      </c>
      <c r="K46" s="62">
        <f>IFERROR(SUMIFS(PERSALDATA!$H$2:$H$20871,PERSALDATA!$A$2:$A$20871,WORKING!$A46,PERSALDATA!$D$2:$D$20871,WORKING!$B46,PERSALDATA!$E$2:$E$20871,WORKING!$C46,PERSALDATA!$F$2:$F$20871,WORKING!K$2)/SUMIFS(PERSALDATA!$H$2:$H$20871,PERSALDATA!$A$2:$A$20871,WORKING!$A46,PERSALDATA!$D$2:$D$20871,WORKING!$B46,PERSALDATA!$E$2:$E$20871,WORKING!$C46),"")</f>
        <v>1.2937505463423752E-4</v>
      </c>
      <c r="L46" s="62">
        <f>IFERROR(SUMIFS(PERSALDATA!$H$2:$H$20871,PERSALDATA!$A$2:$A$20871,WORKING!$A46,PERSALDATA!$D$2:$D$20871,WORKING!$B46,PERSALDATA!$E$2:$E$20871,WORKING!$C46,PERSALDATA!$F$2:$F$20871,WORKING!L$2)/SUMIFS(PERSALDATA!$H$2:$H$20871,PERSALDATA!$A$2:$A$20871,WORKING!$A46,PERSALDATA!$D$2:$D$20871,WORKING!$B46,PERSALDATA!$E$2:$E$20871,WORKING!$C46),"")</f>
        <v>5.9381378163599779E-4</v>
      </c>
      <c r="M46" s="62">
        <f>IFERROR(SUMIFS(PERSALDATA!$H$2:$H$20871,PERSALDATA!$A$2:$A$20871,WORKING!$A46,PERSALDATA!$D$2:$D$20871,WORKING!$B46,PERSALDATA!$E$2:$E$20871,WORKING!$C46,PERSALDATA!$F$2:$F$20871,WORKING!M$2)/SUMIFS(PERSALDATA!$H$2:$H$20871,PERSALDATA!$A$2:$A$20871,WORKING!$A46,PERSALDATA!$D$2:$D$20871,WORKING!$B46,PERSALDATA!$E$2:$E$20871,WORKING!$C46),"")</f>
        <v>8.7603399918408639E-2</v>
      </c>
      <c r="N46" s="62">
        <f>IFERROR(SUMIFS(PERSALDATA!$H$2:$H$20871,PERSALDATA!$A$2:$A$20871,WORKING!$A46,PERSALDATA!$D$2:$D$20871,WORKING!$B46,PERSALDATA!$E$2:$E$20871,WORKING!$C46,PERSALDATA!$F$2:$F$20871,WORKING!N$2)/SUMIFS(PERSALDATA!$H$2:$H$20871,PERSALDATA!$A$2:$A$20871,WORKING!$A46,PERSALDATA!$D$2:$D$20871,WORKING!$B46,PERSALDATA!$E$2:$E$20871,WORKING!$C46),"")</f>
        <v>1.2179467094460654E-2</v>
      </c>
      <c r="O46" s="62">
        <f>IFERROR(SUMIFS(PERSALDATA!$H$2:$H$20871,PERSALDATA!$A$2:$A$20871,WORKING!$A46,PERSALDATA!$D$2:$D$20871,WORKING!$B46,PERSALDATA!$E$2:$E$20871,WORKING!$C46,PERSALDATA!$F$2:$F$20871,WORKING!O$2)/SUMIFS(PERSALDATA!$H$2:$H$20871,PERSALDATA!$A$2:$A$20871,WORKING!$A46,PERSALDATA!$D$2:$D$20871,WORKING!$B46,PERSALDATA!$E$2:$E$20871,WORKING!$C46),"")</f>
        <v>0</v>
      </c>
      <c r="P46" s="62">
        <f>IFERROR(SUMIFS(PERSALDATA!$H$2:$H$20871,PERSALDATA!$A$2:$A$20871,WORKING!$A46,PERSALDATA!$D$2:$D$20871,WORKING!$B46,PERSALDATA!$E$2:$E$20871,WORKING!$C46,PERSALDATA!$F$2:$F$20871,WORKING!P$2)/SUMIFS(PERSALDATA!$H$2:$H$20871,PERSALDATA!$A$2:$A$20871,WORKING!$A46,PERSALDATA!$D$2:$D$20871,WORKING!$B46,PERSALDATA!$E$2:$E$20871,WORKING!$C46),"")</f>
        <v>1.2512990158358797E-3</v>
      </c>
      <c r="Q46" s="62">
        <f>IFERROR(SUMIFS(PERSALDATA!$H$2:$H$20871,PERSALDATA!$A$2:$A$20871,WORKING!$A46,PERSALDATA!$D$2:$D$20871,WORKING!$B46,PERSALDATA!$E$2:$E$20871,WORKING!$C46,PERSALDATA!$F$2:$F$20871,WORKING!Q$2)/SUMIFS(PERSALDATA!$H$2:$H$20871,PERSALDATA!$A$2:$A$20871,WORKING!$A46,PERSALDATA!$D$2:$D$20871,WORKING!$B46,PERSALDATA!$E$2:$E$20871,WORKING!$C46),"")</f>
        <v>0</v>
      </c>
      <c r="R46" s="62">
        <f>IFERROR(SUMIFS(PERSALDATA!$H$2:$H$20871,PERSALDATA!$A$2:$A$20871,WORKING!$A46,PERSALDATA!$D$2:$D$20871,WORKING!$B46,PERSALDATA!$E$2:$E$20871,WORKING!$C46,PERSALDATA!$F$2:$F$20871,WORKING!R$2)/SUMIFS(PERSALDATA!$H$2:$H$20871,PERSALDATA!$A$2:$A$20871,WORKING!$A46,PERSALDATA!$D$2:$D$20871,WORKING!$B46,PERSALDATA!$E$2:$E$20871,WORKING!$C46),"")</f>
        <v>0</v>
      </c>
      <c r="S46" s="62">
        <f>IFERROR(SUMIFS(PERSALDATA!$H$2:$H$20871,PERSALDATA!$A$2:$A$20871,WORKING!$A46,PERSALDATA!$D$2:$D$20871,WORKING!$B46,PERSALDATA!$E$2:$E$20871,WORKING!$C46,PERSALDATA!$F$2:$F$20871,WORKING!S$2)/SUMIFS(PERSALDATA!$H$2:$H$20871,PERSALDATA!$A$2:$A$20871,WORKING!$A46,PERSALDATA!$D$2:$D$20871,WORKING!$B46,PERSALDATA!$E$2:$E$20871,WORKING!$C46),"")</f>
        <v>0</v>
      </c>
      <c r="T46" s="62">
        <f>IFERROR(SUMIFS(PERSALDATA!$H$2:$H$20871,PERSALDATA!$A$2:$A$20871,WORKING!$A46,PERSALDATA!$D$2:$D$20871,WORKING!$B46,PERSALDATA!$E$2:$E$20871,WORKING!$C46,PERSALDATA!$F$2:$F$20871,WORKING!T$2)/SUMIFS(PERSALDATA!$H$2:$H$20871,PERSALDATA!$A$2:$A$20871,WORKING!$A46,PERSALDATA!$D$2:$D$20871,WORKING!$B46,PERSALDATA!$E$2:$E$20871,WORKING!$C46),"")</f>
        <v>0</v>
      </c>
      <c r="U46" s="62">
        <f>IFERROR(SUMIFS(PERSALDATA!$H$2:$H$20871,PERSALDATA!$A$2:$A$20871,WORKING!$A46,PERSALDATA!$D$2:$D$20871,WORKING!$B46,PERSALDATA!$E$2:$E$20871,WORKING!$C46,PERSALDATA!$F$2:$F$20871,WORKING!U$2)/SUMIFS(PERSALDATA!$H$2:$H$20871,PERSALDATA!$A$2:$A$20871,WORKING!$A46,PERSALDATA!$D$2:$D$20871,WORKING!$B46,PERSALDATA!$E$2:$E$20871,WORKING!$C46),"")</f>
        <v>0</v>
      </c>
      <c r="V46" s="62">
        <f>IFERROR(SUMIFS(PERSALDATA!$H$2:$H$20871,PERSALDATA!$A$2:$A$20871,WORKING!$A46,PERSALDATA!$D$2:$D$20871,WORKING!$B46,PERSALDATA!$E$2:$E$20871,WORKING!$C46,PERSALDATA!$F$2:$F$20871,WORKING!V$2)/SUMIFS(PERSALDATA!$H$2:$H$20871,PERSALDATA!$A$2:$A$20871,WORKING!$A46,PERSALDATA!$D$2:$D$20871,WORKING!$B46,PERSALDATA!$E$2:$E$20871,WORKING!$C46),"")</f>
        <v>0</v>
      </c>
      <c r="W46" s="62">
        <f>IFERROR(IF($C46&lt;11,($D46*Assumptions!C$6)+($E46*Assumptions!C$7)+($F46*Assumptions!C$8)+($G46*Assumptions!C$9)+($H46*Assumptions!C$10)+($I46*Assumptions!C$11)+($J46*Assumptions!C$12)+($K46*Assumptions!C$13)+($L46*Assumptions!C$14)+($M46*Assumptions!C$15)+($N46*Assumptions!C$16)+($O46*Assumptions!C$17)+($P46*Assumptions!C$18)+($Q46*Assumptions!C$19)+($R46*Assumptions!C$20)+($S46*Assumptions!C$21)+($T46*Assumptions!C$22)+($U46*Assumptions!C$23)+($V46*Assumptions!C$24),IF($C46&lt;13,Assumptions!C$28,Assumptions!C$50)),W$1)</f>
        <v>7.5453711433175016E-2</v>
      </c>
      <c r="X46" s="62">
        <f>IFERROR(IF($C46&lt;11,($D46*Assumptions!D$6)+($E46*Assumptions!D$7)+($F46*Assumptions!D$8)+($G46*Assumptions!D$9)+($H46*Assumptions!D$10)+($I46*Assumptions!D$11)+($J46*Assumptions!D$12)+($K46*Assumptions!D$13)+($L46*Assumptions!D$14)+($M46*Assumptions!D$15)+($N46*Assumptions!D$16)+($O46*Assumptions!D$17)+($P46*Assumptions!D$18)+($Q46*Assumptions!D$19)+($R46*Assumptions!D$20)+($S46*Assumptions!D$21)+($T46*Assumptions!D$22)+($U46*Assumptions!D$23)+($V46*Assumptions!D$24),IF($C46&lt;13,Assumptions!D$28,Assumptions!D$50)),X$1)</f>
        <v>7.0244273341408481E-2</v>
      </c>
      <c r="Y46" s="62">
        <f>IFERROR(IF($C46&lt;11,($D46*Assumptions!E$6)+($E46*Assumptions!E$7)+($F46*Assumptions!E$8)+($G46*Assumptions!E$9)+($H46*Assumptions!E$10)+($I46*Assumptions!E$11)+($J46*Assumptions!E$12)+($K46*Assumptions!E$13)+($L46*Assumptions!E$14)+($M46*Assumptions!E$15)+($N46*Assumptions!E$16)+($O46*Assumptions!E$17)+($P46*Assumptions!E$18)+($Q46*Assumptions!E$19)+($R46*Assumptions!E$20)+($S46*Assumptions!E$21)+($T46*Assumptions!E$22)+($U46*Assumptions!E$23)+($V46*Assumptions!E$24),IF($C46&lt;13,Assumptions!E$28,Assumptions!E$50)),Y$1)</f>
        <v>6.924427334140848E-2</v>
      </c>
      <c r="Z46" s="62">
        <f>IFERROR(IF($C46&lt;11,($D46*Assumptions!F$6)+($E46*Assumptions!F$7)+($F46*Assumptions!F$8)+($G46*Assumptions!F$9)+($H46*Assumptions!F$10)+($I46*Assumptions!F$11)+($J46*Assumptions!F$12)+($K46*Assumptions!F$13)+($L46*Assumptions!F$14)+($M46*Assumptions!F$15)+($N46*Assumptions!F$16)+($O46*Assumptions!F$17)+($P46*Assumptions!F$18)+($Q46*Assumptions!F$19)+($R46*Assumptions!F$20)+($S46*Assumptions!F$21)+($T46*Assumptions!F$22)+($U46*Assumptions!F$23)+($V46*Assumptions!F$24),IF($C46&lt;13,Assumptions!F$28,Assumptions!F$50)),Z$1)</f>
        <v>6.7244273341408478E-2</v>
      </c>
      <c r="AA46" s="62">
        <f>IFERROR(($D46*Assumptions!J$6)+($E46*Assumptions!J$7)+($F46*Assumptions!J$8)+($G46*Assumptions!J$9)+($H46*Assumptions!J$10)+($I46*Assumptions!J$11)+($J46*Assumptions!J$12)+($K46*Assumptions!J$13)+($L46*Assumptions!J$14)+($M46*Assumptions!J$15)+($N46*Assumptions!J$16)+($O46*Assumptions!J$17)+($P46*Assumptions!J$18)+($Q46*Assumptions!J$19)+($R46*Assumptions!J$20)+($S46*Assumptions!J$21)+($T46*Assumptions!J$22)+($U46*Assumptions!J$23)+($V46*Assumptions!J$24),0)</f>
        <v>1.4463432150719688E-2</v>
      </c>
      <c r="AB46" s="2">
        <f>SUMIFS(PERSALDATA!$G$2:$G$20871,PERSALDATA!$A$2:$A$20871,WORKING!A46,PERSALDATA!$D$2:$D$20871,WORKING!B46,PERSALDATA!$E$2:$E$20871,WORKING!C46,PERSALDATA!$F$2:$F$20871,"S&amp;W: BASIC SALARY (RES)")</f>
        <v>127</v>
      </c>
      <c r="AC46" s="2">
        <f>SUMIFS(PERSALDATA!$H$2:$H$20871,PERSALDATA!$A$2:$A$20871,WORKING!A46,PERSALDATA!$D$2:$D$20871,WORKING!B46,PERSALDATA!$E$2:$E$20871,WORKING!C46)</f>
        <v>70167081.480000019</v>
      </c>
    </row>
    <row r="47" spans="1:29" x14ac:dyDescent="0.25">
      <c r="A47" s="2">
        <f>Results!$D$3</f>
        <v>18</v>
      </c>
      <c r="B47" s="2">
        <v>3</v>
      </c>
      <c r="C47" s="2">
        <v>11</v>
      </c>
      <c r="D47" s="62">
        <f>IFERROR(SUMIFS(PERSALDATA!$H$2:$H$20871,PERSALDATA!$A$2:$A$20871,WORKING!$A47,PERSALDATA!$D$2:$D$20871,WORKING!$B47,PERSALDATA!$E$2:$E$20871,WORKING!$C47,PERSALDATA!$F$2:$F$20871,WORKING!D$2)/SUMIFS(PERSALDATA!$H$2:$H$20871,PERSALDATA!$A$2:$A$20871,WORKING!$A47,PERSALDATA!$D$2:$D$20871,WORKING!$B47,PERSALDATA!$E$2:$E$20871,WORKING!$C47),"")</f>
        <v>0.71811182799139139</v>
      </c>
      <c r="E47" s="62">
        <f>IFERROR(SUMIFS(PERSALDATA!$H$2:$H$20871,PERSALDATA!$A$2:$A$20871,WORKING!$A47,PERSALDATA!$D$2:$D$20871,WORKING!$B47,PERSALDATA!$E$2:$E$20871,WORKING!$C47,PERSALDATA!$F$2:$F$20871,WORKING!E$2)/SUMIFS(PERSALDATA!$H$2:$H$20871,PERSALDATA!$A$2:$A$20871,WORKING!$A47,PERSALDATA!$D$2:$D$20871,WORKING!$B47,PERSALDATA!$E$2:$E$20871,WORKING!$C47),"")</f>
        <v>4.9213518906696084E-2</v>
      </c>
      <c r="F47" s="62">
        <f>IFERROR(SUMIFS(PERSALDATA!$H$2:$H$20871,PERSALDATA!$A$2:$A$20871,WORKING!$A47,PERSALDATA!$D$2:$D$20871,WORKING!$B47,PERSALDATA!$E$2:$E$20871,WORKING!$C47,PERSALDATA!$F$2:$F$20871,WORKING!F$2)/SUMIFS(PERSALDATA!$H$2:$H$20871,PERSALDATA!$A$2:$A$20871,WORKING!$A47,PERSALDATA!$D$2:$D$20871,WORKING!$B47,PERSALDATA!$E$2:$E$20871,WORKING!$C47),"")</f>
        <v>5.8710949397012702E-3</v>
      </c>
      <c r="G47" s="69">
        <f>IFERROR(SUMIFS(PERSALDATA!$H$2:$H$20871,PERSALDATA!$A$2:$A$20871,WORKING!$A47,PERSALDATA!$D$2:$D$20871,WORKING!$B47,PERSALDATA!$E$2:$E$20871,WORKING!$C47,PERSALDATA!$F$2:$F$20871,WORKING!G$2)/SUMIFS(PERSALDATA!$H$2:$H$20871,PERSALDATA!$A$2:$A$20871,WORKING!$A47,PERSALDATA!$D$2:$D$20871,WORKING!$B47,PERSALDATA!$E$2:$E$20871,WORKING!$C47),"")</f>
        <v>2.9940321126938941E-4</v>
      </c>
      <c r="H47" s="62">
        <f>IFERROR(SUMIFS(PERSALDATA!$H$2:$H$20871,PERSALDATA!$A$2:$A$20871,WORKING!$A47,PERSALDATA!$D$2:$D$20871,WORKING!$B47,PERSALDATA!$E$2:$E$20871,WORKING!$C47,PERSALDATA!$F$2:$F$20871,WORKING!H$2)/SUMIFS(PERSALDATA!$H$2:$H$20871,PERSALDATA!$A$2:$A$20871,WORKING!$A47,PERSALDATA!$D$2:$D$20871,WORKING!$B47,PERSALDATA!$E$2:$E$20871,WORKING!$C47),"")</f>
        <v>1.7037457575549662E-2</v>
      </c>
      <c r="I47" s="62">
        <f>IFERROR(SUMIFS(PERSALDATA!$H$2:$H$20871,PERSALDATA!$A$2:$A$20871,WORKING!$A47,PERSALDATA!$D$2:$D$20871,WORKING!$B47,PERSALDATA!$E$2:$E$20871,WORKING!$C47,PERSALDATA!$F$2:$F$20871,WORKING!I$2)/SUMIFS(PERSALDATA!$H$2:$H$20871,PERSALDATA!$A$2:$A$20871,WORKING!$A47,PERSALDATA!$D$2:$D$20871,WORKING!$B47,PERSALDATA!$E$2:$E$20871,WORKING!$C47),"")</f>
        <v>0.10305631888834449</v>
      </c>
      <c r="J47" s="62">
        <f>IFERROR(SUMIFS(PERSALDATA!$H$2:$H$20871,PERSALDATA!$A$2:$A$20871,WORKING!$A47,PERSALDATA!$D$2:$D$20871,WORKING!$B47,PERSALDATA!$E$2:$E$20871,WORKING!$C47,PERSALDATA!$F$2:$F$20871,WORKING!J$2)/SUMIFS(PERSALDATA!$H$2:$H$20871,PERSALDATA!$A$2:$A$20871,WORKING!$A47,PERSALDATA!$D$2:$D$20871,WORKING!$B47,PERSALDATA!$E$2:$E$20871,WORKING!$C47),"")</f>
        <v>0</v>
      </c>
      <c r="K47" s="62">
        <f>IFERROR(SUMIFS(PERSALDATA!$H$2:$H$20871,PERSALDATA!$A$2:$A$20871,WORKING!$A47,PERSALDATA!$D$2:$D$20871,WORKING!$B47,PERSALDATA!$E$2:$E$20871,WORKING!$C47,PERSALDATA!$F$2:$F$20871,WORKING!K$2)/SUMIFS(PERSALDATA!$H$2:$H$20871,PERSALDATA!$A$2:$A$20871,WORKING!$A47,PERSALDATA!$D$2:$D$20871,WORKING!$B47,PERSALDATA!$E$2:$E$20871,WORKING!$C47),"")</f>
        <v>1.133933468662684E-4</v>
      </c>
      <c r="L47" s="62">
        <f>IFERROR(SUMIFS(PERSALDATA!$H$2:$H$20871,PERSALDATA!$A$2:$A$20871,WORKING!$A47,PERSALDATA!$D$2:$D$20871,WORKING!$B47,PERSALDATA!$E$2:$E$20871,WORKING!$C47,PERSALDATA!$F$2:$F$20871,WORKING!L$2)/SUMIFS(PERSALDATA!$H$2:$H$20871,PERSALDATA!$A$2:$A$20871,WORKING!$A47,PERSALDATA!$D$2:$D$20871,WORKING!$B47,PERSALDATA!$E$2:$E$20871,WORKING!$C47),"")</f>
        <v>0</v>
      </c>
      <c r="M47" s="62">
        <f>IFERROR(SUMIFS(PERSALDATA!$H$2:$H$20871,PERSALDATA!$A$2:$A$20871,WORKING!$A47,PERSALDATA!$D$2:$D$20871,WORKING!$B47,PERSALDATA!$E$2:$E$20871,WORKING!$C47,PERSALDATA!$F$2:$F$20871,WORKING!M$2)/SUMIFS(PERSALDATA!$H$2:$H$20871,PERSALDATA!$A$2:$A$20871,WORKING!$A47,PERSALDATA!$D$2:$D$20871,WORKING!$B47,PERSALDATA!$E$2:$E$20871,WORKING!$C47),"")</f>
        <v>9.2922671104917254E-2</v>
      </c>
      <c r="N47" s="62">
        <f>IFERROR(SUMIFS(PERSALDATA!$H$2:$H$20871,PERSALDATA!$A$2:$A$20871,WORKING!$A47,PERSALDATA!$D$2:$D$20871,WORKING!$B47,PERSALDATA!$E$2:$E$20871,WORKING!$C47,PERSALDATA!$F$2:$F$20871,WORKING!N$2)/SUMIFS(PERSALDATA!$H$2:$H$20871,PERSALDATA!$A$2:$A$20871,WORKING!$A47,PERSALDATA!$D$2:$D$20871,WORKING!$B47,PERSALDATA!$E$2:$E$20871,WORKING!$C47),"")</f>
        <v>1.2989758280240741E-2</v>
      </c>
      <c r="O47" s="62">
        <f>IFERROR(SUMIFS(PERSALDATA!$H$2:$H$20871,PERSALDATA!$A$2:$A$20871,WORKING!$A47,PERSALDATA!$D$2:$D$20871,WORKING!$B47,PERSALDATA!$E$2:$E$20871,WORKING!$C47,PERSALDATA!$F$2:$F$20871,WORKING!O$2)/SUMIFS(PERSALDATA!$H$2:$H$20871,PERSALDATA!$A$2:$A$20871,WORKING!$A47,PERSALDATA!$D$2:$D$20871,WORKING!$B47,PERSALDATA!$E$2:$E$20871,WORKING!$C47),"")</f>
        <v>0</v>
      </c>
      <c r="P47" s="62">
        <f>IFERROR(SUMIFS(PERSALDATA!$H$2:$H$20871,PERSALDATA!$A$2:$A$20871,WORKING!$A47,PERSALDATA!$D$2:$D$20871,WORKING!$B47,PERSALDATA!$E$2:$E$20871,WORKING!$C47,PERSALDATA!$F$2:$F$20871,WORKING!P$2)/SUMIFS(PERSALDATA!$H$2:$H$20871,PERSALDATA!$A$2:$A$20871,WORKING!$A47,PERSALDATA!$D$2:$D$20871,WORKING!$B47,PERSALDATA!$E$2:$E$20871,WORKING!$C47),"")</f>
        <v>3.845557550233621E-4</v>
      </c>
      <c r="Q47" s="62">
        <f>IFERROR(SUMIFS(PERSALDATA!$H$2:$H$20871,PERSALDATA!$A$2:$A$20871,WORKING!$A47,PERSALDATA!$D$2:$D$20871,WORKING!$B47,PERSALDATA!$E$2:$E$20871,WORKING!$C47,PERSALDATA!$F$2:$F$20871,WORKING!Q$2)/SUMIFS(PERSALDATA!$H$2:$H$20871,PERSALDATA!$A$2:$A$20871,WORKING!$A47,PERSALDATA!$D$2:$D$20871,WORKING!$B47,PERSALDATA!$E$2:$E$20871,WORKING!$C47),"")</f>
        <v>0</v>
      </c>
      <c r="R47" s="62">
        <f>IFERROR(SUMIFS(PERSALDATA!$H$2:$H$20871,PERSALDATA!$A$2:$A$20871,WORKING!$A47,PERSALDATA!$D$2:$D$20871,WORKING!$B47,PERSALDATA!$E$2:$E$20871,WORKING!$C47,PERSALDATA!$F$2:$F$20871,WORKING!R$2)/SUMIFS(PERSALDATA!$H$2:$H$20871,PERSALDATA!$A$2:$A$20871,WORKING!$A47,PERSALDATA!$D$2:$D$20871,WORKING!$B47,PERSALDATA!$E$2:$E$20871,WORKING!$C47),"")</f>
        <v>0</v>
      </c>
      <c r="S47" s="62">
        <f>IFERROR(SUMIFS(PERSALDATA!$H$2:$H$20871,PERSALDATA!$A$2:$A$20871,WORKING!$A47,PERSALDATA!$D$2:$D$20871,WORKING!$B47,PERSALDATA!$E$2:$E$20871,WORKING!$C47,PERSALDATA!$F$2:$F$20871,WORKING!S$2)/SUMIFS(PERSALDATA!$H$2:$H$20871,PERSALDATA!$A$2:$A$20871,WORKING!$A47,PERSALDATA!$D$2:$D$20871,WORKING!$B47,PERSALDATA!$E$2:$E$20871,WORKING!$C47),"")</f>
        <v>0</v>
      </c>
      <c r="T47" s="62">
        <f>IFERROR(SUMIFS(PERSALDATA!$H$2:$H$20871,PERSALDATA!$A$2:$A$20871,WORKING!$A47,PERSALDATA!$D$2:$D$20871,WORKING!$B47,PERSALDATA!$E$2:$E$20871,WORKING!$C47,PERSALDATA!$F$2:$F$20871,WORKING!T$2)/SUMIFS(PERSALDATA!$H$2:$H$20871,PERSALDATA!$A$2:$A$20871,WORKING!$A47,PERSALDATA!$D$2:$D$20871,WORKING!$B47,PERSALDATA!$E$2:$E$20871,WORKING!$C47),"")</f>
        <v>0</v>
      </c>
      <c r="U47" s="62">
        <f>IFERROR(SUMIFS(PERSALDATA!$H$2:$H$20871,PERSALDATA!$A$2:$A$20871,WORKING!$A47,PERSALDATA!$D$2:$D$20871,WORKING!$B47,PERSALDATA!$E$2:$E$20871,WORKING!$C47,PERSALDATA!$F$2:$F$20871,WORKING!U$2)/SUMIFS(PERSALDATA!$H$2:$H$20871,PERSALDATA!$A$2:$A$20871,WORKING!$A47,PERSALDATA!$D$2:$D$20871,WORKING!$B47,PERSALDATA!$E$2:$E$20871,WORKING!$C47),"")</f>
        <v>0</v>
      </c>
      <c r="V47" s="62">
        <f>IFERROR(SUMIFS(PERSALDATA!$H$2:$H$20871,PERSALDATA!$A$2:$A$20871,WORKING!$A47,PERSALDATA!$D$2:$D$20871,WORKING!$B47,PERSALDATA!$E$2:$E$20871,WORKING!$C47,PERSALDATA!$F$2:$F$20871,WORKING!V$2)/SUMIFS(PERSALDATA!$H$2:$H$20871,PERSALDATA!$A$2:$A$20871,WORKING!$A47,PERSALDATA!$D$2:$D$20871,WORKING!$B47,PERSALDATA!$E$2:$E$20871,WORKING!$C47),"")</f>
        <v>0</v>
      </c>
      <c r="W47" s="62">
        <f>IFERROR(IF($C47&lt;11,($D47*Assumptions!C$6)+($E47*Assumptions!C$7)+($F47*Assumptions!C$8)+($G47*Assumptions!C$9)+($H47*Assumptions!C$10)+($I47*Assumptions!C$11)+($J47*Assumptions!C$12)+($K47*Assumptions!C$13)+($L47*Assumptions!C$14)+($M47*Assumptions!C$15)+($N47*Assumptions!C$16)+($O47*Assumptions!C$17)+($P47*Assumptions!C$18)+($Q47*Assumptions!C$19)+($R47*Assumptions!C$20)+($S47*Assumptions!C$21)+($T47*Assumptions!C$22)+($U47*Assumptions!C$23)+($V47*Assumptions!C$24),IF($C47&lt;13,Assumptions!C$28,Assumptions!C$50)),W$1)</f>
        <v>7.5999999999999998E-2</v>
      </c>
      <c r="X47" s="62">
        <f>IFERROR(IF($C47&lt;11,($D47*Assumptions!D$6)+($E47*Assumptions!D$7)+($F47*Assumptions!D$8)+($G47*Assumptions!D$9)+($H47*Assumptions!D$10)+($I47*Assumptions!D$11)+($J47*Assumptions!D$12)+($K47*Assumptions!D$13)+($L47*Assumptions!D$14)+($M47*Assumptions!D$15)+($N47*Assumptions!D$16)+($O47*Assumptions!D$17)+($P47*Assumptions!D$18)+($Q47*Assumptions!D$19)+($R47*Assumptions!D$20)+($S47*Assumptions!D$21)+($T47*Assumptions!D$22)+($U47*Assumptions!D$23)+($V47*Assumptions!D$24),IF($C47&lt;13,Assumptions!D$28,Assumptions!D$50)),X$1)</f>
        <v>7.0000000000000007E-2</v>
      </c>
      <c r="Y47" s="62">
        <f>IFERROR(IF($C47&lt;11,($D47*Assumptions!E$6)+($E47*Assumptions!E$7)+($F47*Assumptions!E$8)+($G47*Assumptions!E$9)+($H47*Assumptions!E$10)+($I47*Assumptions!E$11)+($J47*Assumptions!E$12)+($K47*Assumptions!E$13)+($L47*Assumptions!E$14)+($M47*Assumptions!E$15)+($N47*Assumptions!E$16)+($O47*Assumptions!E$17)+($P47*Assumptions!E$18)+($Q47*Assumptions!E$19)+($R47*Assumptions!E$20)+($S47*Assumptions!E$21)+($T47*Assumptions!E$22)+($U47*Assumptions!E$23)+($V47*Assumptions!E$24),IF($C47&lt;13,Assumptions!E$28,Assumptions!E$50)),Y$1)</f>
        <v>6.9000000000000006E-2</v>
      </c>
      <c r="Z47" s="62">
        <f>IFERROR(IF($C47&lt;11,($D47*Assumptions!F$6)+($E47*Assumptions!F$7)+($F47*Assumptions!F$8)+($G47*Assumptions!F$9)+($H47*Assumptions!F$10)+($I47*Assumptions!F$11)+($J47*Assumptions!F$12)+($K47*Assumptions!F$13)+($L47*Assumptions!F$14)+($M47*Assumptions!F$15)+($N47*Assumptions!F$16)+($O47*Assumptions!F$17)+($P47*Assumptions!F$18)+($Q47*Assumptions!F$19)+($R47*Assumptions!F$20)+($S47*Assumptions!F$21)+($T47*Assumptions!F$22)+($U47*Assumptions!F$23)+($V47*Assumptions!F$24),IF($C47&lt;13,Assumptions!F$28,Assumptions!F$50)),Z$1)</f>
        <v>6.7000000000000004E-2</v>
      </c>
      <c r="AA47" s="62">
        <f>IFERROR(($D47*Assumptions!J$6)+($E47*Assumptions!J$7)+($F47*Assumptions!J$8)+($G47*Assumptions!J$9)+($H47*Assumptions!J$10)+($I47*Assumptions!J$11)+($J47*Assumptions!J$12)+($K47*Assumptions!J$13)+($L47*Assumptions!J$14)+($M47*Assumptions!J$15)+($N47*Assumptions!J$16)+($O47*Assumptions!J$17)+($P47*Assumptions!J$18)+($Q47*Assumptions!J$19)+($R47*Assumptions!J$20)+($S47*Assumptions!J$21)+($T47*Assumptions!J$22)+($U47*Assumptions!J$23)+($V47*Assumptions!J$24),0)</f>
        <v>1.4654670812068242E-2</v>
      </c>
      <c r="AB47" s="2">
        <f>SUMIFS(PERSALDATA!$G$2:$G$20871,PERSALDATA!$A$2:$A$20871,WORKING!A47,PERSALDATA!$D$2:$D$20871,WORKING!B47,PERSALDATA!$E$2:$E$20871,WORKING!C47,PERSALDATA!$F$2:$F$20871,"S&amp;W: BASIC SALARY (RES)")</f>
        <v>81</v>
      </c>
      <c r="AC47" s="2">
        <f>SUMIFS(PERSALDATA!$H$2:$H$20871,PERSALDATA!$A$2:$A$20871,WORKING!A47,PERSALDATA!$D$2:$D$20871,WORKING!B47,PERSALDATA!$E$2:$E$20871,WORKING!C47)</f>
        <v>46194861.909999996</v>
      </c>
    </row>
    <row r="48" spans="1:29" x14ac:dyDescent="0.25">
      <c r="A48" s="2">
        <f>Results!$D$3</f>
        <v>18</v>
      </c>
      <c r="B48" s="2">
        <v>3</v>
      </c>
      <c r="C48" s="2">
        <v>12</v>
      </c>
      <c r="D48" s="62">
        <f>IFERROR(SUMIFS(PERSALDATA!$H$2:$H$20871,PERSALDATA!$A$2:$A$20871,WORKING!$A48,PERSALDATA!$D$2:$D$20871,WORKING!$B48,PERSALDATA!$E$2:$E$20871,WORKING!$C48,PERSALDATA!$F$2:$F$20871,WORKING!D$2)/SUMIFS(PERSALDATA!$H$2:$H$20871,PERSALDATA!$A$2:$A$20871,WORKING!$A48,PERSALDATA!$D$2:$D$20871,WORKING!$B48,PERSALDATA!$E$2:$E$20871,WORKING!$C48),"")</f>
        <v>0.71083322109164182</v>
      </c>
      <c r="E48" s="62">
        <f>IFERROR(SUMIFS(PERSALDATA!$H$2:$H$20871,PERSALDATA!$A$2:$A$20871,WORKING!$A48,PERSALDATA!$D$2:$D$20871,WORKING!$B48,PERSALDATA!$E$2:$E$20871,WORKING!$C48,PERSALDATA!$F$2:$F$20871,WORKING!E$2)/SUMIFS(PERSALDATA!$H$2:$H$20871,PERSALDATA!$A$2:$A$20871,WORKING!$A48,PERSALDATA!$D$2:$D$20871,WORKING!$B48,PERSALDATA!$E$2:$E$20871,WORKING!$C48),"")</f>
        <v>5.9143550391453581E-2</v>
      </c>
      <c r="F48" s="62">
        <f>IFERROR(SUMIFS(PERSALDATA!$H$2:$H$20871,PERSALDATA!$A$2:$A$20871,WORKING!$A48,PERSALDATA!$D$2:$D$20871,WORKING!$B48,PERSALDATA!$E$2:$E$20871,WORKING!$C48,PERSALDATA!$F$2:$F$20871,WORKING!F$2)/SUMIFS(PERSALDATA!$H$2:$H$20871,PERSALDATA!$A$2:$A$20871,WORKING!$A48,PERSALDATA!$D$2:$D$20871,WORKING!$B48,PERSALDATA!$E$2:$E$20871,WORKING!$C48),"")</f>
        <v>8.0009189094116927E-3</v>
      </c>
      <c r="G48" s="69">
        <f>IFERROR(SUMIFS(PERSALDATA!$H$2:$H$20871,PERSALDATA!$A$2:$A$20871,WORKING!$A48,PERSALDATA!$D$2:$D$20871,WORKING!$B48,PERSALDATA!$E$2:$E$20871,WORKING!$C48,PERSALDATA!$F$2:$F$20871,WORKING!G$2)/SUMIFS(PERSALDATA!$H$2:$H$20871,PERSALDATA!$A$2:$A$20871,WORKING!$A48,PERSALDATA!$D$2:$D$20871,WORKING!$B48,PERSALDATA!$E$2:$E$20871,WORKING!$C48),"")</f>
        <v>4.5319469723653898E-4</v>
      </c>
      <c r="H48" s="62">
        <f>IFERROR(SUMIFS(PERSALDATA!$H$2:$H$20871,PERSALDATA!$A$2:$A$20871,WORKING!$A48,PERSALDATA!$D$2:$D$20871,WORKING!$B48,PERSALDATA!$E$2:$E$20871,WORKING!$C48,PERSALDATA!$F$2:$F$20871,WORKING!H$2)/SUMIFS(PERSALDATA!$H$2:$H$20871,PERSALDATA!$A$2:$A$20871,WORKING!$A48,PERSALDATA!$D$2:$D$20871,WORKING!$B48,PERSALDATA!$E$2:$E$20871,WORKING!$C48),"")</f>
        <v>1.4361018011295143E-2</v>
      </c>
      <c r="I48" s="62">
        <f>IFERROR(SUMIFS(PERSALDATA!$H$2:$H$20871,PERSALDATA!$A$2:$A$20871,WORKING!$A48,PERSALDATA!$D$2:$D$20871,WORKING!$B48,PERSALDATA!$E$2:$E$20871,WORKING!$C48,PERSALDATA!$F$2:$F$20871,WORKING!I$2)/SUMIFS(PERSALDATA!$H$2:$H$20871,PERSALDATA!$A$2:$A$20871,WORKING!$A48,PERSALDATA!$D$2:$D$20871,WORKING!$B48,PERSALDATA!$E$2:$E$20871,WORKING!$C48),"")</f>
        <v>0.11113036892773921</v>
      </c>
      <c r="J48" s="62">
        <f>IFERROR(SUMIFS(PERSALDATA!$H$2:$H$20871,PERSALDATA!$A$2:$A$20871,WORKING!$A48,PERSALDATA!$D$2:$D$20871,WORKING!$B48,PERSALDATA!$E$2:$E$20871,WORKING!$C48,PERSALDATA!$F$2:$F$20871,WORKING!J$2)/SUMIFS(PERSALDATA!$H$2:$H$20871,PERSALDATA!$A$2:$A$20871,WORKING!$A48,PERSALDATA!$D$2:$D$20871,WORKING!$B48,PERSALDATA!$E$2:$E$20871,WORKING!$C48),"")</f>
        <v>0</v>
      </c>
      <c r="K48" s="62">
        <f>IFERROR(SUMIFS(PERSALDATA!$H$2:$H$20871,PERSALDATA!$A$2:$A$20871,WORKING!$A48,PERSALDATA!$D$2:$D$20871,WORKING!$B48,PERSALDATA!$E$2:$E$20871,WORKING!$C48,PERSALDATA!$F$2:$F$20871,WORKING!K$2)/SUMIFS(PERSALDATA!$H$2:$H$20871,PERSALDATA!$A$2:$A$20871,WORKING!$A48,PERSALDATA!$D$2:$D$20871,WORKING!$B48,PERSALDATA!$E$2:$E$20871,WORKING!$C48),"")</f>
        <v>9.1196436607000959E-5</v>
      </c>
      <c r="L48" s="62">
        <f>IFERROR(SUMIFS(PERSALDATA!$H$2:$H$20871,PERSALDATA!$A$2:$A$20871,WORKING!$A48,PERSALDATA!$D$2:$D$20871,WORKING!$B48,PERSALDATA!$E$2:$E$20871,WORKING!$C48,PERSALDATA!$F$2:$F$20871,WORKING!L$2)/SUMIFS(PERSALDATA!$H$2:$H$20871,PERSALDATA!$A$2:$A$20871,WORKING!$A48,PERSALDATA!$D$2:$D$20871,WORKING!$B48,PERSALDATA!$E$2:$E$20871,WORKING!$C48),"")</f>
        <v>0</v>
      </c>
      <c r="M48" s="62">
        <f>IFERROR(SUMIFS(PERSALDATA!$H$2:$H$20871,PERSALDATA!$A$2:$A$20871,WORKING!$A48,PERSALDATA!$D$2:$D$20871,WORKING!$B48,PERSALDATA!$E$2:$E$20871,WORKING!$C48,PERSALDATA!$F$2:$F$20871,WORKING!M$2)/SUMIFS(PERSALDATA!$H$2:$H$20871,PERSALDATA!$A$2:$A$20871,WORKING!$A48,PERSALDATA!$D$2:$D$20871,WORKING!$B48,PERSALDATA!$E$2:$E$20871,WORKING!$C48),"")</f>
        <v>8.9537957644370419E-2</v>
      </c>
      <c r="N48" s="62">
        <f>IFERROR(SUMIFS(PERSALDATA!$H$2:$H$20871,PERSALDATA!$A$2:$A$20871,WORKING!$A48,PERSALDATA!$D$2:$D$20871,WORKING!$B48,PERSALDATA!$E$2:$E$20871,WORKING!$C48,PERSALDATA!$F$2:$F$20871,WORKING!N$2)/SUMIFS(PERSALDATA!$H$2:$H$20871,PERSALDATA!$A$2:$A$20871,WORKING!$A48,PERSALDATA!$D$2:$D$20871,WORKING!$B48,PERSALDATA!$E$2:$E$20871,WORKING!$C48),"")</f>
        <v>4.5154255554642354E-3</v>
      </c>
      <c r="O48" s="62">
        <f>IFERROR(SUMIFS(PERSALDATA!$H$2:$H$20871,PERSALDATA!$A$2:$A$20871,WORKING!$A48,PERSALDATA!$D$2:$D$20871,WORKING!$B48,PERSALDATA!$E$2:$E$20871,WORKING!$C48,PERSALDATA!$F$2:$F$20871,WORKING!O$2)/SUMIFS(PERSALDATA!$H$2:$H$20871,PERSALDATA!$A$2:$A$20871,WORKING!$A48,PERSALDATA!$D$2:$D$20871,WORKING!$B48,PERSALDATA!$E$2:$E$20871,WORKING!$C48),"")</f>
        <v>0</v>
      </c>
      <c r="P48" s="62">
        <f>IFERROR(SUMIFS(PERSALDATA!$H$2:$H$20871,PERSALDATA!$A$2:$A$20871,WORKING!$A48,PERSALDATA!$D$2:$D$20871,WORKING!$B48,PERSALDATA!$E$2:$E$20871,WORKING!$C48,PERSALDATA!$F$2:$F$20871,WORKING!P$2)/SUMIFS(PERSALDATA!$H$2:$H$20871,PERSALDATA!$A$2:$A$20871,WORKING!$A48,PERSALDATA!$D$2:$D$20871,WORKING!$B48,PERSALDATA!$E$2:$E$20871,WORKING!$C48),"")</f>
        <v>1.9331483347802788E-3</v>
      </c>
      <c r="Q48" s="62">
        <f>IFERROR(SUMIFS(PERSALDATA!$H$2:$H$20871,PERSALDATA!$A$2:$A$20871,WORKING!$A48,PERSALDATA!$D$2:$D$20871,WORKING!$B48,PERSALDATA!$E$2:$E$20871,WORKING!$C48,PERSALDATA!$F$2:$F$20871,WORKING!Q$2)/SUMIFS(PERSALDATA!$H$2:$H$20871,PERSALDATA!$A$2:$A$20871,WORKING!$A48,PERSALDATA!$D$2:$D$20871,WORKING!$B48,PERSALDATA!$E$2:$E$20871,WORKING!$C48),"")</f>
        <v>0</v>
      </c>
      <c r="R48" s="62">
        <f>IFERROR(SUMIFS(PERSALDATA!$H$2:$H$20871,PERSALDATA!$A$2:$A$20871,WORKING!$A48,PERSALDATA!$D$2:$D$20871,WORKING!$B48,PERSALDATA!$E$2:$E$20871,WORKING!$C48,PERSALDATA!$F$2:$F$20871,WORKING!R$2)/SUMIFS(PERSALDATA!$H$2:$H$20871,PERSALDATA!$A$2:$A$20871,WORKING!$A48,PERSALDATA!$D$2:$D$20871,WORKING!$B48,PERSALDATA!$E$2:$E$20871,WORKING!$C48),"")</f>
        <v>0</v>
      </c>
      <c r="S48" s="62">
        <f>IFERROR(SUMIFS(PERSALDATA!$H$2:$H$20871,PERSALDATA!$A$2:$A$20871,WORKING!$A48,PERSALDATA!$D$2:$D$20871,WORKING!$B48,PERSALDATA!$E$2:$E$20871,WORKING!$C48,PERSALDATA!$F$2:$F$20871,WORKING!S$2)/SUMIFS(PERSALDATA!$H$2:$H$20871,PERSALDATA!$A$2:$A$20871,WORKING!$A48,PERSALDATA!$D$2:$D$20871,WORKING!$B48,PERSALDATA!$E$2:$E$20871,WORKING!$C48),"")</f>
        <v>0</v>
      </c>
      <c r="T48" s="62">
        <f>IFERROR(SUMIFS(PERSALDATA!$H$2:$H$20871,PERSALDATA!$A$2:$A$20871,WORKING!$A48,PERSALDATA!$D$2:$D$20871,WORKING!$B48,PERSALDATA!$E$2:$E$20871,WORKING!$C48,PERSALDATA!$F$2:$F$20871,WORKING!T$2)/SUMIFS(PERSALDATA!$H$2:$H$20871,PERSALDATA!$A$2:$A$20871,WORKING!$A48,PERSALDATA!$D$2:$D$20871,WORKING!$B48,PERSALDATA!$E$2:$E$20871,WORKING!$C48),"")</f>
        <v>0</v>
      </c>
      <c r="U48" s="62">
        <f>IFERROR(SUMIFS(PERSALDATA!$H$2:$H$20871,PERSALDATA!$A$2:$A$20871,WORKING!$A48,PERSALDATA!$D$2:$D$20871,WORKING!$B48,PERSALDATA!$E$2:$E$20871,WORKING!$C48,PERSALDATA!$F$2:$F$20871,WORKING!U$2)/SUMIFS(PERSALDATA!$H$2:$H$20871,PERSALDATA!$A$2:$A$20871,WORKING!$A48,PERSALDATA!$D$2:$D$20871,WORKING!$B48,PERSALDATA!$E$2:$E$20871,WORKING!$C48),"")</f>
        <v>0</v>
      </c>
      <c r="V48" s="62">
        <f>IFERROR(SUMIFS(PERSALDATA!$H$2:$H$20871,PERSALDATA!$A$2:$A$20871,WORKING!$A48,PERSALDATA!$D$2:$D$20871,WORKING!$B48,PERSALDATA!$E$2:$E$20871,WORKING!$C48,PERSALDATA!$F$2:$F$20871,WORKING!V$2)/SUMIFS(PERSALDATA!$H$2:$H$20871,PERSALDATA!$A$2:$A$20871,WORKING!$A48,PERSALDATA!$D$2:$D$20871,WORKING!$B48,PERSALDATA!$E$2:$E$20871,WORKING!$C48),"")</f>
        <v>0</v>
      </c>
      <c r="W48" s="62">
        <f>IFERROR(IF($C48&lt;11,($D48*Assumptions!C$6)+($E48*Assumptions!C$7)+($F48*Assumptions!C$8)+($G48*Assumptions!C$9)+($H48*Assumptions!C$10)+($I48*Assumptions!C$11)+($J48*Assumptions!C$12)+($K48*Assumptions!C$13)+($L48*Assumptions!C$14)+($M48*Assumptions!C$15)+($N48*Assumptions!C$16)+($O48*Assumptions!C$17)+($P48*Assumptions!C$18)+($Q48*Assumptions!C$19)+($R48*Assumptions!C$20)+($S48*Assumptions!C$21)+($T48*Assumptions!C$22)+($U48*Assumptions!C$23)+($V48*Assumptions!C$24),IF($C48&lt;13,Assumptions!C$28,Assumptions!C$50)),W$1)</f>
        <v>7.5999999999999998E-2</v>
      </c>
      <c r="X48" s="62">
        <f>IFERROR(IF($C48&lt;11,($D48*Assumptions!D$6)+($E48*Assumptions!D$7)+($F48*Assumptions!D$8)+($G48*Assumptions!D$9)+($H48*Assumptions!D$10)+($I48*Assumptions!D$11)+($J48*Assumptions!D$12)+($K48*Assumptions!D$13)+($L48*Assumptions!D$14)+($M48*Assumptions!D$15)+($N48*Assumptions!D$16)+($O48*Assumptions!D$17)+($P48*Assumptions!D$18)+($Q48*Assumptions!D$19)+($R48*Assumptions!D$20)+($S48*Assumptions!D$21)+($T48*Assumptions!D$22)+($U48*Assumptions!D$23)+($V48*Assumptions!D$24),IF($C48&lt;13,Assumptions!D$28,Assumptions!D$50)),X$1)</f>
        <v>7.0000000000000007E-2</v>
      </c>
      <c r="Y48" s="62">
        <f>IFERROR(IF($C48&lt;11,($D48*Assumptions!E$6)+($E48*Assumptions!E$7)+($F48*Assumptions!E$8)+($G48*Assumptions!E$9)+($H48*Assumptions!E$10)+($I48*Assumptions!E$11)+($J48*Assumptions!E$12)+($K48*Assumptions!E$13)+($L48*Assumptions!E$14)+($M48*Assumptions!E$15)+($N48*Assumptions!E$16)+($O48*Assumptions!E$17)+($P48*Assumptions!E$18)+($Q48*Assumptions!E$19)+($R48*Assumptions!E$20)+($S48*Assumptions!E$21)+($T48*Assumptions!E$22)+($U48*Assumptions!E$23)+($V48*Assumptions!E$24),IF($C48&lt;13,Assumptions!E$28,Assumptions!E$50)),Y$1)</f>
        <v>6.9000000000000006E-2</v>
      </c>
      <c r="Z48" s="62">
        <f>IFERROR(IF($C48&lt;11,($D48*Assumptions!F$6)+($E48*Assumptions!F$7)+($F48*Assumptions!F$8)+($G48*Assumptions!F$9)+($H48*Assumptions!F$10)+($I48*Assumptions!F$11)+($J48*Assumptions!F$12)+($K48*Assumptions!F$13)+($L48*Assumptions!F$14)+($M48*Assumptions!F$15)+($N48*Assumptions!F$16)+($O48*Assumptions!F$17)+($P48*Assumptions!F$18)+($Q48*Assumptions!F$19)+($R48*Assumptions!F$20)+($S48*Assumptions!F$21)+($T48*Assumptions!F$22)+($U48*Assumptions!F$23)+($V48*Assumptions!F$24),IF($C48&lt;13,Assumptions!F$28,Assumptions!F$50)),Z$1)</f>
        <v>6.7000000000000004E-2</v>
      </c>
      <c r="AA48" s="62">
        <f>IFERROR(($D48*Assumptions!J$6)+($E48*Assumptions!J$7)+($F48*Assumptions!J$8)+($G48*Assumptions!J$9)+($H48*Assumptions!J$10)+($I48*Assumptions!J$11)+($J48*Assumptions!J$12)+($K48*Assumptions!J$13)+($L48*Assumptions!J$14)+($M48*Assumptions!J$15)+($N48*Assumptions!J$16)+($O48*Assumptions!J$17)+($P48*Assumptions!J$18)+($Q48*Assumptions!J$19)+($R48*Assumptions!J$20)+($S48*Assumptions!J$21)+($T48*Assumptions!J$22)+($U48*Assumptions!J$23)+($V48*Assumptions!J$24),0)</f>
        <v>1.4663202999640291E-2</v>
      </c>
      <c r="AB48" s="2">
        <f>SUMIFS(PERSALDATA!$G$2:$G$20871,PERSALDATA!$A$2:$A$20871,WORKING!A48,PERSALDATA!$D$2:$D$20871,WORKING!B48,PERSALDATA!$E$2:$E$20871,WORKING!C48,PERSALDATA!$F$2:$F$20871,"S&amp;W: BASIC SALARY (RES)")</f>
        <v>28</v>
      </c>
      <c r="AC48" s="2">
        <f>SUMIFS(PERSALDATA!$H$2:$H$20871,PERSALDATA!$A$2:$A$20871,WORKING!A48,PERSALDATA!$D$2:$D$20871,WORKING!B48,PERSALDATA!$E$2:$E$20871,WORKING!C48)</f>
        <v>18378568.969999999</v>
      </c>
    </row>
    <row r="49" spans="1:29" x14ac:dyDescent="0.25">
      <c r="A49" s="2">
        <f>Results!$D$3</f>
        <v>18</v>
      </c>
      <c r="B49" s="2">
        <v>3</v>
      </c>
      <c r="C49" s="2">
        <v>13</v>
      </c>
      <c r="D49" s="62">
        <f>IFERROR(SUMIFS(PERSALDATA!$H$2:$H$20871,PERSALDATA!$A$2:$A$20871,WORKING!$A49,PERSALDATA!$D$2:$D$20871,WORKING!$B49,PERSALDATA!$E$2:$E$20871,WORKING!$C49,PERSALDATA!$F$2:$F$20871,WORKING!D$2)/SUMIFS(PERSALDATA!$H$2:$H$20871,PERSALDATA!$A$2:$A$20871,WORKING!$A49,PERSALDATA!$D$2:$D$20871,WORKING!$B49,PERSALDATA!$E$2:$E$20871,WORKING!$C49),"")</f>
        <v>0.62292228503051217</v>
      </c>
      <c r="E49" s="62">
        <f>IFERROR(SUMIFS(PERSALDATA!$H$2:$H$20871,PERSALDATA!$A$2:$A$20871,WORKING!$A49,PERSALDATA!$D$2:$D$20871,WORKING!$B49,PERSALDATA!$E$2:$E$20871,WORKING!$C49,PERSALDATA!$F$2:$F$20871,WORKING!E$2)/SUMIFS(PERSALDATA!$H$2:$H$20871,PERSALDATA!$A$2:$A$20871,WORKING!$A49,PERSALDATA!$D$2:$D$20871,WORKING!$B49,PERSALDATA!$E$2:$E$20871,WORKING!$C49),"")</f>
        <v>3.9262469210313185E-2</v>
      </c>
      <c r="F49" s="62">
        <f>IFERROR(SUMIFS(PERSALDATA!$H$2:$H$20871,PERSALDATA!$A$2:$A$20871,WORKING!$A49,PERSALDATA!$D$2:$D$20871,WORKING!$B49,PERSALDATA!$E$2:$E$20871,WORKING!$C49,PERSALDATA!$F$2:$F$20871,WORKING!F$2)/SUMIFS(PERSALDATA!$H$2:$H$20871,PERSALDATA!$A$2:$A$20871,WORKING!$A49,PERSALDATA!$D$2:$D$20871,WORKING!$B49,PERSALDATA!$E$2:$E$20871,WORKING!$C49),"")</f>
        <v>1.8177820911706007E-2</v>
      </c>
      <c r="G49" s="69">
        <f>IFERROR(SUMIFS(PERSALDATA!$H$2:$H$20871,PERSALDATA!$A$2:$A$20871,WORKING!$A49,PERSALDATA!$D$2:$D$20871,WORKING!$B49,PERSALDATA!$E$2:$E$20871,WORKING!$C49,PERSALDATA!$F$2:$F$20871,WORKING!G$2)/SUMIFS(PERSALDATA!$H$2:$H$20871,PERSALDATA!$A$2:$A$20871,WORKING!$A49,PERSALDATA!$D$2:$D$20871,WORKING!$B49,PERSALDATA!$E$2:$E$20871,WORKING!$C49),"")</f>
        <v>0</v>
      </c>
      <c r="H49" s="62">
        <f>IFERROR(SUMIFS(PERSALDATA!$H$2:$H$20871,PERSALDATA!$A$2:$A$20871,WORKING!$A49,PERSALDATA!$D$2:$D$20871,WORKING!$B49,PERSALDATA!$E$2:$E$20871,WORKING!$C49,PERSALDATA!$F$2:$F$20871,WORKING!H$2)/SUMIFS(PERSALDATA!$H$2:$H$20871,PERSALDATA!$A$2:$A$20871,WORKING!$A49,PERSALDATA!$D$2:$D$20871,WORKING!$B49,PERSALDATA!$E$2:$E$20871,WORKING!$C49),"")</f>
        <v>1.4206692892986037E-2</v>
      </c>
      <c r="I49" s="62">
        <f>IFERROR(SUMIFS(PERSALDATA!$H$2:$H$20871,PERSALDATA!$A$2:$A$20871,WORKING!$A49,PERSALDATA!$D$2:$D$20871,WORKING!$B49,PERSALDATA!$E$2:$E$20871,WORKING!$C49,PERSALDATA!$F$2:$F$20871,WORKING!I$2)/SUMIFS(PERSALDATA!$H$2:$H$20871,PERSALDATA!$A$2:$A$20871,WORKING!$A49,PERSALDATA!$D$2:$D$20871,WORKING!$B49,PERSALDATA!$E$2:$E$20871,WORKING!$C49),"")</f>
        <v>9.9667361525179562E-2</v>
      </c>
      <c r="J49" s="62">
        <f>IFERROR(SUMIFS(PERSALDATA!$H$2:$H$20871,PERSALDATA!$A$2:$A$20871,WORKING!$A49,PERSALDATA!$D$2:$D$20871,WORKING!$B49,PERSALDATA!$E$2:$E$20871,WORKING!$C49,PERSALDATA!$F$2:$F$20871,WORKING!J$2)/SUMIFS(PERSALDATA!$H$2:$H$20871,PERSALDATA!$A$2:$A$20871,WORKING!$A49,PERSALDATA!$D$2:$D$20871,WORKING!$B49,PERSALDATA!$E$2:$E$20871,WORKING!$C49),"")</f>
        <v>0</v>
      </c>
      <c r="K49" s="62">
        <f>IFERROR(SUMIFS(PERSALDATA!$H$2:$H$20871,PERSALDATA!$A$2:$A$20871,WORKING!$A49,PERSALDATA!$D$2:$D$20871,WORKING!$B49,PERSALDATA!$E$2:$E$20871,WORKING!$C49,PERSALDATA!$F$2:$F$20871,WORKING!K$2)/SUMIFS(PERSALDATA!$H$2:$H$20871,PERSALDATA!$A$2:$A$20871,WORKING!$A49,PERSALDATA!$D$2:$D$20871,WORKING!$B49,PERSALDATA!$E$2:$E$20871,WORKING!$C49),"")</f>
        <v>7.3594927718920836E-5</v>
      </c>
      <c r="L49" s="62">
        <f>IFERROR(SUMIFS(PERSALDATA!$H$2:$H$20871,PERSALDATA!$A$2:$A$20871,WORKING!$A49,PERSALDATA!$D$2:$D$20871,WORKING!$B49,PERSALDATA!$E$2:$E$20871,WORKING!$C49,PERSALDATA!$F$2:$F$20871,WORKING!L$2)/SUMIFS(PERSALDATA!$H$2:$H$20871,PERSALDATA!$A$2:$A$20871,WORKING!$A49,PERSALDATA!$D$2:$D$20871,WORKING!$B49,PERSALDATA!$E$2:$E$20871,WORKING!$C49),"")</f>
        <v>0</v>
      </c>
      <c r="M49" s="62">
        <f>IFERROR(SUMIFS(PERSALDATA!$H$2:$H$20871,PERSALDATA!$A$2:$A$20871,WORKING!$A49,PERSALDATA!$D$2:$D$20871,WORKING!$B49,PERSALDATA!$E$2:$E$20871,WORKING!$C49,PERSALDATA!$F$2:$F$20871,WORKING!M$2)/SUMIFS(PERSALDATA!$H$2:$H$20871,PERSALDATA!$A$2:$A$20871,WORKING!$A49,PERSALDATA!$D$2:$D$20871,WORKING!$B49,PERSALDATA!$E$2:$E$20871,WORKING!$C49),"")</f>
        <v>0.20568977550158429</v>
      </c>
      <c r="N49" s="62">
        <f>IFERROR(SUMIFS(PERSALDATA!$H$2:$H$20871,PERSALDATA!$A$2:$A$20871,WORKING!$A49,PERSALDATA!$D$2:$D$20871,WORKING!$B49,PERSALDATA!$E$2:$E$20871,WORKING!$C49,PERSALDATA!$F$2:$F$20871,WORKING!N$2)/SUMIFS(PERSALDATA!$H$2:$H$20871,PERSALDATA!$A$2:$A$20871,WORKING!$A49,PERSALDATA!$D$2:$D$20871,WORKING!$B49,PERSALDATA!$E$2:$E$20871,WORKING!$C49),"")</f>
        <v>0</v>
      </c>
      <c r="O49" s="62">
        <f>IFERROR(SUMIFS(PERSALDATA!$H$2:$H$20871,PERSALDATA!$A$2:$A$20871,WORKING!$A49,PERSALDATA!$D$2:$D$20871,WORKING!$B49,PERSALDATA!$E$2:$E$20871,WORKING!$C49,PERSALDATA!$F$2:$F$20871,WORKING!O$2)/SUMIFS(PERSALDATA!$H$2:$H$20871,PERSALDATA!$A$2:$A$20871,WORKING!$A49,PERSALDATA!$D$2:$D$20871,WORKING!$B49,PERSALDATA!$E$2:$E$20871,WORKING!$C49),"")</f>
        <v>0</v>
      </c>
      <c r="P49" s="62">
        <f>IFERROR(SUMIFS(PERSALDATA!$H$2:$H$20871,PERSALDATA!$A$2:$A$20871,WORKING!$A49,PERSALDATA!$D$2:$D$20871,WORKING!$B49,PERSALDATA!$E$2:$E$20871,WORKING!$C49,PERSALDATA!$F$2:$F$20871,WORKING!P$2)/SUMIFS(PERSALDATA!$H$2:$H$20871,PERSALDATA!$A$2:$A$20871,WORKING!$A49,PERSALDATA!$D$2:$D$20871,WORKING!$B49,PERSALDATA!$E$2:$E$20871,WORKING!$C49),"")</f>
        <v>0</v>
      </c>
      <c r="Q49" s="62">
        <f>IFERROR(SUMIFS(PERSALDATA!$H$2:$H$20871,PERSALDATA!$A$2:$A$20871,WORKING!$A49,PERSALDATA!$D$2:$D$20871,WORKING!$B49,PERSALDATA!$E$2:$E$20871,WORKING!$C49,PERSALDATA!$F$2:$F$20871,WORKING!Q$2)/SUMIFS(PERSALDATA!$H$2:$H$20871,PERSALDATA!$A$2:$A$20871,WORKING!$A49,PERSALDATA!$D$2:$D$20871,WORKING!$B49,PERSALDATA!$E$2:$E$20871,WORKING!$C49),"")</f>
        <v>0</v>
      </c>
      <c r="R49" s="62">
        <f>IFERROR(SUMIFS(PERSALDATA!$H$2:$H$20871,PERSALDATA!$A$2:$A$20871,WORKING!$A49,PERSALDATA!$D$2:$D$20871,WORKING!$B49,PERSALDATA!$E$2:$E$20871,WORKING!$C49,PERSALDATA!$F$2:$F$20871,WORKING!R$2)/SUMIFS(PERSALDATA!$H$2:$H$20871,PERSALDATA!$A$2:$A$20871,WORKING!$A49,PERSALDATA!$D$2:$D$20871,WORKING!$B49,PERSALDATA!$E$2:$E$20871,WORKING!$C49),"")</f>
        <v>0</v>
      </c>
      <c r="S49" s="62">
        <f>IFERROR(SUMIFS(PERSALDATA!$H$2:$H$20871,PERSALDATA!$A$2:$A$20871,WORKING!$A49,PERSALDATA!$D$2:$D$20871,WORKING!$B49,PERSALDATA!$E$2:$E$20871,WORKING!$C49,PERSALDATA!$F$2:$F$20871,WORKING!S$2)/SUMIFS(PERSALDATA!$H$2:$H$20871,PERSALDATA!$A$2:$A$20871,WORKING!$A49,PERSALDATA!$D$2:$D$20871,WORKING!$B49,PERSALDATA!$E$2:$E$20871,WORKING!$C49),"")</f>
        <v>0</v>
      </c>
      <c r="T49" s="62">
        <f>IFERROR(SUMIFS(PERSALDATA!$H$2:$H$20871,PERSALDATA!$A$2:$A$20871,WORKING!$A49,PERSALDATA!$D$2:$D$20871,WORKING!$B49,PERSALDATA!$E$2:$E$20871,WORKING!$C49,PERSALDATA!$F$2:$F$20871,WORKING!T$2)/SUMIFS(PERSALDATA!$H$2:$H$20871,PERSALDATA!$A$2:$A$20871,WORKING!$A49,PERSALDATA!$D$2:$D$20871,WORKING!$B49,PERSALDATA!$E$2:$E$20871,WORKING!$C49),"")</f>
        <v>0</v>
      </c>
      <c r="U49" s="62">
        <f>IFERROR(SUMIFS(PERSALDATA!$H$2:$H$20871,PERSALDATA!$A$2:$A$20871,WORKING!$A49,PERSALDATA!$D$2:$D$20871,WORKING!$B49,PERSALDATA!$E$2:$E$20871,WORKING!$C49,PERSALDATA!$F$2:$F$20871,WORKING!U$2)/SUMIFS(PERSALDATA!$H$2:$H$20871,PERSALDATA!$A$2:$A$20871,WORKING!$A49,PERSALDATA!$D$2:$D$20871,WORKING!$B49,PERSALDATA!$E$2:$E$20871,WORKING!$C49),"")</f>
        <v>0</v>
      </c>
      <c r="V49" s="62">
        <f>IFERROR(SUMIFS(PERSALDATA!$H$2:$H$20871,PERSALDATA!$A$2:$A$20871,WORKING!$A49,PERSALDATA!$D$2:$D$20871,WORKING!$B49,PERSALDATA!$E$2:$E$20871,WORKING!$C49,PERSALDATA!$F$2:$F$20871,WORKING!V$2)/SUMIFS(PERSALDATA!$H$2:$H$20871,PERSALDATA!$A$2:$A$20871,WORKING!$A49,PERSALDATA!$D$2:$D$20871,WORKING!$B49,PERSALDATA!$E$2:$E$20871,WORKING!$C49),"")</f>
        <v>0</v>
      </c>
      <c r="W49" s="62">
        <f>IFERROR(IF($C49&lt;11,($D49*Assumptions!C$6)+($E49*Assumptions!C$7)+($F49*Assumptions!C$8)+($G49*Assumptions!C$9)+($H49*Assumptions!C$10)+($I49*Assumptions!C$11)+($J49*Assumptions!C$12)+($K49*Assumptions!C$13)+($L49*Assumptions!C$14)+($M49*Assumptions!C$15)+($N49*Assumptions!C$16)+($O49*Assumptions!C$17)+($P49*Assumptions!C$18)+($Q49*Assumptions!C$19)+($R49*Assumptions!C$20)+($S49*Assumptions!C$21)+($T49*Assumptions!C$22)+($U49*Assumptions!C$23)+($V49*Assumptions!C$24),IF($C49&lt;13,Assumptions!C$28,Assumptions!C$50)),W$1)</f>
        <v>3.3000000000000002E-2</v>
      </c>
      <c r="X49" s="62">
        <f>IFERROR(IF($C49&lt;11,($D49*Assumptions!D$6)+($E49*Assumptions!D$7)+($F49*Assumptions!D$8)+($G49*Assumptions!D$9)+($H49*Assumptions!D$10)+($I49*Assumptions!D$11)+($J49*Assumptions!D$12)+($K49*Assumptions!D$13)+($L49*Assumptions!D$14)+($M49*Assumptions!D$15)+($N49*Assumptions!D$16)+($O49*Assumptions!D$17)+($P49*Assumptions!D$18)+($Q49*Assumptions!D$19)+($R49*Assumptions!D$20)+($S49*Assumptions!D$21)+($T49*Assumptions!D$22)+($U49*Assumptions!D$23)+($V49*Assumptions!D$24),IF($C49&lt;13,Assumptions!D$28,Assumptions!D$50)),X$1)</f>
        <v>0.06</v>
      </c>
      <c r="Y49" s="62">
        <f>IFERROR(IF($C49&lt;11,($D49*Assumptions!E$6)+($E49*Assumptions!E$7)+($F49*Assumptions!E$8)+($G49*Assumptions!E$9)+($H49*Assumptions!E$10)+($I49*Assumptions!E$11)+($J49*Assumptions!E$12)+($K49*Assumptions!E$13)+($L49*Assumptions!E$14)+($M49*Assumptions!E$15)+($N49*Assumptions!E$16)+($O49*Assumptions!E$17)+($P49*Assumptions!E$18)+($Q49*Assumptions!E$19)+($R49*Assumptions!E$20)+($S49*Assumptions!E$21)+($T49*Assumptions!E$22)+($U49*Assumptions!E$23)+($V49*Assumptions!E$24),IF($C49&lt;13,Assumptions!E$28,Assumptions!E$50)),Y$1)</f>
        <v>5.8999999999999997E-2</v>
      </c>
      <c r="Z49" s="62">
        <f>IFERROR(IF($C49&lt;11,($D49*Assumptions!F$6)+($E49*Assumptions!F$7)+($F49*Assumptions!F$8)+($G49*Assumptions!F$9)+($H49*Assumptions!F$10)+($I49*Assumptions!F$11)+($J49*Assumptions!F$12)+($K49*Assumptions!F$13)+($L49*Assumptions!F$14)+($M49*Assumptions!F$15)+($N49*Assumptions!F$16)+($O49*Assumptions!F$17)+($P49*Assumptions!F$18)+($Q49*Assumptions!F$19)+($R49*Assumptions!F$20)+($S49*Assumptions!F$21)+($T49*Assumptions!F$22)+($U49*Assumptions!F$23)+($V49*Assumptions!F$24),IF($C49&lt;13,Assumptions!F$28,Assumptions!F$50)),Z$1)</f>
        <v>5.7000000000000002E-2</v>
      </c>
      <c r="AA49" s="62">
        <f>IFERROR(($D49*Assumptions!J$6)+($E49*Assumptions!J$7)+($F49*Assumptions!J$8)+($G49*Assumptions!J$9)+($H49*Assumptions!J$10)+($I49*Assumptions!J$11)+($J49*Assumptions!J$12)+($K49*Assumptions!J$13)+($L49*Assumptions!J$14)+($M49*Assumptions!J$15)+($N49*Assumptions!J$16)+($O49*Assumptions!J$17)+($P49*Assumptions!J$18)+($Q49*Assumptions!J$19)+($R49*Assumptions!J$20)+($S49*Assumptions!J$21)+($T49*Assumptions!J$22)+($U49*Assumptions!J$23)+($V49*Assumptions!J$24),0)</f>
        <v>1.4513128369013837E-2</v>
      </c>
      <c r="AB49" s="2">
        <f>SUMIFS(PERSALDATA!$G$2:$G$20871,PERSALDATA!$A$2:$A$20871,WORKING!A49,PERSALDATA!$D$2:$D$20871,WORKING!B49,PERSALDATA!$E$2:$E$20871,WORKING!C49,PERSALDATA!$F$2:$F$20871,"S&amp;W: BASIC SALARY (RES)")</f>
        <v>8</v>
      </c>
      <c r="AC49" s="2">
        <f>SUMIFS(PERSALDATA!$H$2:$H$20871,PERSALDATA!$A$2:$A$20871,WORKING!A49,PERSALDATA!$D$2:$D$20871,WORKING!B49,PERSALDATA!$E$2:$E$20871,WORKING!C49)</f>
        <v>7604871.9299999997</v>
      </c>
    </row>
    <row r="50" spans="1:29" x14ac:dyDescent="0.25">
      <c r="A50" s="2">
        <f>Results!$D$3</f>
        <v>18</v>
      </c>
      <c r="B50" s="2">
        <v>3</v>
      </c>
      <c r="C50" s="2">
        <v>14</v>
      </c>
      <c r="D50" s="62">
        <f>IFERROR(SUMIFS(PERSALDATA!$H$2:$H$20871,PERSALDATA!$A$2:$A$20871,WORKING!$A50,PERSALDATA!$D$2:$D$20871,WORKING!$B50,PERSALDATA!$E$2:$E$20871,WORKING!$C50,PERSALDATA!$F$2:$F$20871,WORKING!D$2)/SUMIFS(PERSALDATA!$H$2:$H$20871,PERSALDATA!$A$2:$A$20871,WORKING!$A50,PERSALDATA!$D$2:$D$20871,WORKING!$B50,PERSALDATA!$E$2:$E$20871,WORKING!$C50),"")</f>
        <v>0.61538586144253704</v>
      </c>
      <c r="E50" s="62">
        <f>IFERROR(SUMIFS(PERSALDATA!$H$2:$H$20871,PERSALDATA!$A$2:$A$20871,WORKING!$A50,PERSALDATA!$D$2:$D$20871,WORKING!$B50,PERSALDATA!$E$2:$E$20871,WORKING!$C50,PERSALDATA!$F$2:$F$20871,WORKING!E$2)/SUMIFS(PERSALDATA!$H$2:$H$20871,PERSALDATA!$A$2:$A$20871,WORKING!$A50,PERSALDATA!$D$2:$D$20871,WORKING!$B50,PERSALDATA!$E$2:$E$20871,WORKING!$C50),"")</f>
        <v>0</v>
      </c>
      <c r="F50" s="62">
        <f>IFERROR(SUMIFS(PERSALDATA!$H$2:$H$20871,PERSALDATA!$A$2:$A$20871,WORKING!$A50,PERSALDATA!$D$2:$D$20871,WORKING!$B50,PERSALDATA!$E$2:$E$20871,WORKING!$C50,PERSALDATA!$F$2:$F$20871,WORKING!F$2)/SUMIFS(PERSALDATA!$H$2:$H$20871,PERSALDATA!$A$2:$A$20871,WORKING!$A50,PERSALDATA!$D$2:$D$20871,WORKING!$B50,PERSALDATA!$E$2:$E$20871,WORKING!$C50),"")</f>
        <v>0</v>
      </c>
      <c r="G50" s="69">
        <f>IFERROR(SUMIFS(PERSALDATA!$H$2:$H$20871,PERSALDATA!$A$2:$A$20871,WORKING!$A50,PERSALDATA!$D$2:$D$20871,WORKING!$B50,PERSALDATA!$E$2:$E$20871,WORKING!$C50,PERSALDATA!$F$2:$F$20871,WORKING!G$2)/SUMIFS(PERSALDATA!$H$2:$H$20871,PERSALDATA!$A$2:$A$20871,WORKING!$A50,PERSALDATA!$D$2:$D$20871,WORKING!$B50,PERSALDATA!$E$2:$E$20871,WORKING!$C50),"")</f>
        <v>0</v>
      </c>
      <c r="H50" s="62">
        <f>IFERROR(SUMIFS(PERSALDATA!$H$2:$H$20871,PERSALDATA!$A$2:$A$20871,WORKING!$A50,PERSALDATA!$D$2:$D$20871,WORKING!$B50,PERSALDATA!$E$2:$E$20871,WORKING!$C50,PERSALDATA!$F$2:$F$20871,WORKING!H$2)/SUMIFS(PERSALDATA!$H$2:$H$20871,PERSALDATA!$A$2:$A$20871,WORKING!$A50,PERSALDATA!$D$2:$D$20871,WORKING!$B50,PERSALDATA!$E$2:$E$20871,WORKING!$C50),"")</f>
        <v>0</v>
      </c>
      <c r="I50" s="62">
        <f>IFERROR(SUMIFS(PERSALDATA!$H$2:$H$20871,PERSALDATA!$A$2:$A$20871,WORKING!$A50,PERSALDATA!$D$2:$D$20871,WORKING!$B50,PERSALDATA!$E$2:$E$20871,WORKING!$C50,PERSALDATA!$F$2:$F$20871,WORKING!I$2)/SUMIFS(PERSALDATA!$H$2:$H$20871,PERSALDATA!$A$2:$A$20871,WORKING!$A50,PERSALDATA!$D$2:$D$20871,WORKING!$B50,PERSALDATA!$E$2:$E$20871,WORKING!$C50),"")</f>
        <v>9.8460784962983466E-2</v>
      </c>
      <c r="J50" s="62">
        <f>IFERROR(SUMIFS(PERSALDATA!$H$2:$H$20871,PERSALDATA!$A$2:$A$20871,WORKING!$A50,PERSALDATA!$D$2:$D$20871,WORKING!$B50,PERSALDATA!$E$2:$E$20871,WORKING!$C50,PERSALDATA!$F$2:$F$20871,WORKING!J$2)/SUMIFS(PERSALDATA!$H$2:$H$20871,PERSALDATA!$A$2:$A$20871,WORKING!$A50,PERSALDATA!$D$2:$D$20871,WORKING!$B50,PERSALDATA!$E$2:$E$20871,WORKING!$C50),"")</f>
        <v>0</v>
      </c>
      <c r="K50" s="62">
        <f>IFERROR(SUMIFS(PERSALDATA!$H$2:$H$20871,PERSALDATA!$A$2:$A$20871,WORKING!$A50,PERSALDATA!$D$2:$D$20871,WORKING!$B50,PERSALDATA!$E$2:$E$20871,WORKING!$C50,PERSALDATA!$F$2:$F$20871,WORKING!K$2)/SUMIFS(PERSALDATA!$H$2:$H$20871,PERSALDATA!$A$2:$A$20871,WORKING!$A50,PERSALDATA!$D$2:$D$20871,WORKING!$B50,PERSALDATA!$E$2:$E$20871,WORKING!$C50),"")</f>
        <v>0</v>
      </c>
      <c r="L50" s="62">
        <f>IFERROR(SUMIFS(PERSALDATA!$H$2:$H$20871,PERSALDATA!$A$2:$A$20871,WORKING!$A50,PERSALDATA!$D$2:$D$20871,WORKING!$B50,PERSALDATA!$E$2:$E$20871,WORKING!$C50,PERSALDATA!$F$2:$F$20871,WORKING!L$2)/SUMIFS(PERSALDATA!$H$2:$H$20871,PERSALDATA!$A$2:$A$20871,WORKING!$A50,PERSALDATA!$D$2:$D$20871,WORKING!$B50,PERSALDATA!$E$2:$E$20871,WORKING!$C50),"")</f>
        <v>0</v>
      </c>
      <c r="M50" s="62">
        <f>IFERROR(SUMIFS(PERSALDATA!$H$2:$H$20871,PERSALDATA!$A$2:$A$20871,WORKING!$A50,PERSALDATA!$D$2:$D$20871,WORKING!$B50,PERSALDATA!$E$2:$E$20871,WORKING!$C50,PERSALDATA!$F$2:$F$20871,WORKING!M$2)/SUMIFS(PERSALDATA!$H$2:$H$20871,PERSALDATA!$A$2:$A$20871,WORKING!$A50,PERSALDATA!$D$2:$D$20871,WORKING!$B50,PERSALDATA!$E$2:$E$20871,WORKING!$C50),"")</f>
        <v>0.28615335359447946</v>
      </c>
      <c r="N50" s="62">
        <f>IFERROR(SUMIFS(PERSALDATA!$H$2:$H$20871,PERSALDATA!$A$2:$A$20871,WORKING!$A50,PERSALDATA!$D$2:$D$20871,WORKING!$B50,PERSALDATA!$E$2:$E$20871,WORKING!$C50,PERSALDATA!$F$2:$F$20871,WORKING!N$2)/SUMIFS(PERSALDATA!$H$2:$H$20871,PERSALDATA!$A$2:$A$20871,WORKING!$A50,PERSALDATA!$D$2:$D$20871,WORKING!$B50,PERSALDATA!$E$2:$E$20871,WORKING!$C50),"")</f>
        <v>0</v>
      </c>
      <c r="O50" s="62">
        <f>IFERROR(SUMIFS(PERSALDATA!$H$2:$H$20871,PERSALDATA!$A$2:$A$20871,WORKING!$A50,PERSALDATA!$D$2:$D$20871,WORKING!$B50,PERSALDATA!$E$2:$E$20871,WORKING!$C50,PERSALDATA!$F$2:$F$20871,WORKING!O$2)/SUMIFS(PERSALDATA!$H$2:$H$20871,PERSALDATA!$A$2:$A$20871,WORKING!$A50,PERSALDATA!$D$2:$D$20871,WORKING!$B50,PERSALDATA!$E$2:$E$20871,WORKING!$C50),"")</f>
        <v>0</v>
      </c>
      <c r="P50" s="62">
        <f>IFERROR(SUMIFS(PERSALDATA!$H$2:$H$20871,PERSALDATA!$A$2:$A$20871,WORKING!$A50,PERSALDATA!$D$2:$D$20871,WORKING!$B50,PERSALDATA!$E$2:$E$20871,WORKING!$C50,PERSALDATA!$F$2:$F$20871,WORKING!P$2)/SUMIFS(PERSALDATA!$H$2:$H$20871,PERSALDATA!$A$2:$A$20871,WORKING!$A50,PERSALDATA!$D$2:$D$20871,WORKING!$B50,PERSALDATA!$E$2:$E$20871,WORKING!$C50),"")</f>
        <v>0</v>
      </c>
      <c r="Q50" s="62">
        <f>IFERROR(SUMIFS(PERSALDATA!$H$2:$H$20871,PERSALDATA!$A$2:$A$20871,WORKING!$A50,PERSALDATA!$D$2:$D$20871,WORKING!$B50,PERSALDATA!$E$2:$E$20871,WORKING!$C50,PERSALDATA!$F$2:$F$20871,WORKING!Q$2)/SUMIFS(PERSALDATA!$H$2:$H$20871,PERSALDATA!$A$2:$A$20871,WORKING!$A50,PERSALDATA!$D$2:$D$20871,WORKING!$B50,PERSALDATA!$E$2:$E$20871,WORKING!$C50),"")</f>
        <v>0</v>
      </c>
      <c r="R50" s="62">
        <f>IFERROR(SUMIFS(PERSALDATA!$H$2:$H$20871,PERSALDATA!$A$2:$A$20871,WORKING!$A50,PERSALDATA!$D$2:$D$20871,WORKING!$B50,PERSALDATA!$E$2:$E$20871,WORKING!$C50,PERSALDATA!$F$2:$F$20871,WORKING!R$2)/SUMIFS(PERSALDATA!$H$2:$H$20871,PERSALDATA!$A$2:$A$20871,WORKING!$A50,PERSALDATA!$D$2:$D$20871,WORKING!$B50,PERSALDATA!$E$2:$E$20871,WORKING!$C50),"")</f>
        <v>0</v>
      </c>
      <c r="S50" s="62">
        <f>IFERROR(SUMIFS(PERSALDATA!$H$2:$H$20871,PERSALDATA!$A$2:$A$20871,WORKING!$A50,PERSALDATA!$D$2:$D$20871,WORKING!$B50,PERSALDATA!$E$2:$E$20871,WORKING!$C50,PERSALDATA!$F$2:$F$20871,WORKING!S$2)/SUMIFS(PERSALDATA!$H$2:$H$20871,PERSALDATA!$A$2:$A$20871,WORKING!$A50,PERSALDATA!$D$2:$D$20871,WORKING!$B50,PERSALDATA!$E$2:$E$20871,WORKING!$C50),"")</f>
        <v>0</v>
      </c>
      <c r="T50" s="62">
        <f>IFERROR(SUMIFS(PERSALDATA!$H$2:$H$20871,PERSALDATA!$A$2:$A$20871,WORKING!$A50,PERSALDATA!$D$2:$D$20871,WORKING!$B50,PERSALDATA!$E$2:$E$20871,WORKING!$C50,PERSALDATA!$F$2:$F$20871,WORKING!T$2)/SUMIFS(PERSALDATA!$H$2:$H$20871,PERSALDATA!$A$2:$A$20871,WORKING!$A50,PERSALDATA!$D$2:$D$20871,WORKING!$B50,PERSALDATA!$E$2:$E$20871,WORKING!$C50),"")</f>
        <v>0</v>
      </c>
      <c r="U50" s="62">
        <f>IFERROR(SUMIFS(PERSALDATA!$H$2:$H$20871,PERSALDATA!$A$2:$A$20871,WORKING!$A50,PERSALDATA!$D$2:$D$20871,WORKING!$B50,PERSALDATA!$E$2:$E$20871,WORKING!$C50,PERSALDATA!$F$2:$F$20871,WORKING!U$2)/SUMIFS(PERSALDATA!$H$2:$H$20871,PERSALDATA!$A$2:$A$20871,WORKING!$A50,PERSALDATA!$D$2:$D$20871,WORKING!$B50,PERSALDATA!$E$2:$E$20871,WORKING!$C50),"")</f>
        <v>0</v>
      </c>
      <c r="V50" s="62">
        <f>IFERROR(SUMIFS(PERSALDATA!$H$2:$H$20871,PERSALDATA!$A$2:$A$20871,WORKING!$A50,PERSALDATA!$D$2:$D$20871,WORKING!$B50,PERSALDATA!$E$2:$E$20871,WORKING!$C50,PERSALDATA!$F$2:$F$20871,WORKING!V$2)/SUMIFS(PERSALDATA!$H$2:$H$20871,PERSALDATA!$A$2:$A$20871,WORKING!$A50,PERSALDATA!$D$2:$D$20871,WORKING!$B50,PERSALDATA!$E$2:$E$20871,WORKING!$C50),"")</f>
        <v>0</v>
      </c>
      <c r="W50" s="62">
        <f>IFERROR(IF($C50&lt;11,($D50*Assumptions!C$6)+($E50*Assumptions!C$7)+($F50*Assumptions!C$8)+($G50*Assumptions!C$9)+($H50*Assumptions!C$10)+($I50*Assumptions!C$11)+($J50*Assumptions!C$12)+($K50*Assumptions!C$13)+($L50*Assumptions!C$14)+($M50*Assumptions!C$15)+($N50*Assumptions!C$16)+($O50*Assumptions!C$17)+($P50*Assumptions!C$18)+($Q50*Assumptions!C$19)+($R50*Assumptions!C$20)+($S50*Assumptions!C$21)+($T50*Assumptions!C$22)+($U50*Assumptions!C$23)+($V50*Assumptions!C$24),IF($C50&lt;13,Assumptions!C$28,Assumptions!C$50)),W$1)</f>
        <v>3.3000000000000002E-2</v>
      </c>
      <c r="X50" s="62">
        <f>IFERROR(IF($C50&lt;11,($D50*Assumptions!D$6)+($E50*Assumptions!D$7)+($F50*Assumptions!D$8)+($G50*Assumptions!D$9)+($H50*Assumptions!D$10)+($I50*Assumptions!D$11)+($J50*Assumptions!D$12)+($K50*Assumptions!D$13)+($L50*Assumptions!D$14)+($M50*Assumptions!D$15)+($N50*Assumptions!D$16)+($O50*Assumptions!D$17)+($P50*Assumptions!D$18)+($Q50*Assumptions!D$19)+($R50*Assumptions!D$20)+($S50*Assumptions!D$21)+($T50*Assumptions!D$22)+($U50*Assumptions!D$23)+($V50*Assumptions!D$24),IF($C50&lt;13,Assumptions!D$28,Assumptions!D$50)),X$1)</f>
        <v>0.06</v>
      </c>
      <c r="Y50" s="62">
        <f>IFERROR(IF($C50&lt;11,($D50*Assumptions!E$6)+($E50*Assumptions!E$7)+($F50*Assumptions!E$8)+($G50*Assumptions!E$9)+($H50*Assumptions!E$10)+($I50*Assumptions!E$11)+($J50*Assumptions!E$12)+($K50*Assumptions!E$13)+($L50*Assumptions!E$14)+($M50*Assumptions!E$15)+($N50*Assumptions!E$16)+($O50*Assumptions!E$17)+($P50*Assumptions!E$18)+($Q50*Assumptions!E$19)+($R50*Assumptions!E$20)+($S50*Assumptions!E$21)+($T50*Assumptions!E$22)+($U50*Assumptions!E$23)+($V50*Assumptions!E$24),IF($C50&lt;13,Assumptions!E$28,Assumptions!E$50)),Y$1)</f>
        <v>5.8999999999999997E-2</v>
      </c>
      <c r="Z50" s="62">
        <f>IFERROR(IF($C50&lt;11,($D50*Assumptions!F$6)+($E50*Assumptions!F$7)+($F50*Assumptions!F$8)+($G50*Assumptions!F$9)+($H50*Assumptions!F$10)+($I50*Assumptions!F$11)+($J50*Assumptions!F$12)+($K50*Assumptions!F$13)+($L50*Assumptions!F$14)+($M50*Assumptions!F$15)+($N50*Assumptions!F$16)+($O50*Assumptions!F$17)+($P50*Assumptions!F$18)+($Q50*Assumptions!F$19)+($R50*Assumptions!F$20)+($S50*Assumptions!F$21)+($T50*Assumptions!F$22)+($U50*Assumptions!F$23)+($V50*Assumptions!F$24),IF($C50&lt;13,Assumptions!F$28,Assumptions!F$50)),Z$1)</f>
        <v>5.7000000000000002E-2</v>
      </c>
      <c r="AA50" s="62">
        <f>IFERROR(($D50*Assumptions!J$6)+($E50*Assumptions!J$7)+($F50*Assumptions!J$8)+($G50*Assumptions!J$9)+($H50*Assumptions!J$10)+($I50*Assumptions!J$11)+($J50*Assumptions!J$12)+($K50*Assumptions!J$13)+($L50*Assumptions!J$14)+($M50*Assumptions!J$15)+($N50*Assumptions!J$16)+($O50*Assumptions!J$17)+($P50*Assumptions!J$18)+($Q50*Assumptions!J$19)+($R50*Assumptions!J$20)+($S50*Assumptions!J$21)+($T50*Assumptions!J$22)+($U50*Assumptions!J$23)+($V50*Assumptions!J$24),0)</f>
        <v>1.4999999999999999E-2</v>
      </c>
      <c r="AB50" s="2">
        <f>SUMIFS(PERSALDATA!$G$2:$G$20871,PERSALDATA!$A$2:$A$20871,WORKING!A50,PERSALDATA!$D$2:$D$20871,WORKING!B50,PERSALDATA!$E$2:$E$20871,WORKING!C50,PERSALDATA!$F$2:$F$20871,"S&amp;W: BASIC SALARY (RES)")</f>
        <v>0</v>
      </c>
      <c r="AC50" s="2">
        <f>SUMIFS(PERSALDATA!$H$2:$H$20871,PERSALDATA!$A$2:$A$20871,WORKING!A50,PERSALDATA!$D$2:$D$20871,WORKING!B50,PERSALDATA!$E$2:$E$20871,WORKING!C50)</f>
        <v>83957.08</v>
      </c>
    </row>
    <row r="51" spans="1:29" x14ac:dyDescent="0.25">
      <c r="A51" s="2">
        <f>Results!$D$3</f>
        <v>18</v>
      </c>
      <c r="B51" s="2">
        <v>3</v>
      </c>
      <c r="C51" s="2">
        <v>15</v>
      </c>
      <c r="D51" s="62" t="str">
        <f>IFERROR(SUMIFS(PERSALDATA!$H$2:$H$20871,PERSALDATA!$A$2:$A$20871,WORKING!$A51,PERSALDATA!$D$2:$D$20871,WORKING!$B51,PERSALDATA!$E$2:$E$20871,WORKING!$C51,PERSALDATA!$F$2:$F$20871,WORKING!D$2)/SUMIFS(PERSALDATA!$H$2:$H$20871,PERSALDATA!$A$2:$A$20871,WORKING!$A51,PERSALDATA!$D$2:$D$20871,WORKING!$B51,PERSALDATA!$E$2:$E$20871,WORKING!$C51),"")</f>
        <v/>
      </c>
      <c r="E51" s="62" t="str">
        <f>IFERROR(SUMIFS(PERSALDATA!$H$2:$H$20871,PERSALDATA!$A$2:$A$20871,WORKING!$A51,PERSALDATA!$D$2:$D$20871,WORKING!$B51,PERSALDATA!$E$2:$E$20871,WORKING!$C51,PERSALDATA!$F$2:$F$20871,WORKING!E$2)/SUMIFS(PERSALDATA!$H$2:$H$20871,PERSALDATA!$A$2:$A$20871,WORKING!$A51,PERSALDATA!$D$2:$D$20871,WORKING!$B51,PERSALDATA!$E$2:$E$20871,WORKING!$C51),"")</f>
        <v/>
      </c>
      <c r="F51" s="62" t="str">
        <f>IFERROR(SUMIFS(PERSALDATA!$H$2:$H$20871,PERSALDATA!$A$2:$A$20871,WORKING!$A51,PERSALDATA!$D$2:$D$20871,WORKING!$B51,PERSALDATA!$E$2:$E$20871,WORKING!$C51,PERSALDATA!$F$2:$F$20871,WORKING!F$2)/SUMIFS(PERSALDATA!$H$2:$H$20871,PERSALDATA!$A$2:$A$20871,WORKING!$A51,PERSALDATA!$D$2:$D$20871,WORKING!$B51,PERSALDATA!$E$2:$E$20871,WORKING!$C51),"")</f>
        <v/>
      </c>
      <c r="G51" s="69" t="str">
        <f>IFERROR(SUMIFS(PERSALDATA!$H$2:$H$20871,PERSALDATA!$A$2:$A$20871,WORKING!$A51,PERSALDATA!$D$2:$D$20871,WORKING!$B51,PERSALDATA!$E$2:$E$20871,WORKING!$C51,PERSALDATA!$F$2:$F$20871,WORKING!G$2)/SUMIFS(PERSALDATA!$H$2:$H$20871,PERSALDATA!$A$2:$A$20871,WORKING!$A51,PERSALDATA!$D$2:$D$20871,WORKING!$B51,PERSALDATA!$E$2:$E$20871,WORKING!$C51),"")</f>
        <v/>
      </c>
      <c r="H51" s="62" t="str">
        <f>IFERROR(SUMIFS(PERSALDATA!$H$2:$H$20871,PERSALDATA!$A$2:$A$20871,WORKING!$A51,PERSALDATA!$D$2:$D$20871,WORKING!$B51,PERSALDATA!$E$2:$E$20871,WORKING!$C51,PERSALDATA!$F$2:$F$20871,WORKING!H$2)/SUMIFS(PERSALDATA!$H$2:$H$20871,PERSALDATA!$A$2:$A$20871,WORKING!$A51,PERSALDATA!$D$2:$D$20871,WORKING!$B51,PERSALDATA!$E$2:$E$20871,WORKING!$C51),"")</f>
        <v/>
      </c>
      <c r="I51" s="62" t="str">
        <f>IFERROR(SUMIFS(PERSALDATA!$H$2:$H$20871,PERSALDATA!$A$2:$A$20871,WORKING!$A51,PERSALDATA!$D$2:$D$20871,WORKING!$B51,PERSALDATA!$E$2:$E$20871,WORKING!$C51,PERSALDATA!$F$2:$F$20871,WORKING!I$2)/SUMIFS(PERSALDATA!$H$2:$H$20871,PERSALDATA!$A$2:$A$20871,WORKING!$A51,PERSALDATA!$D$2:$D$20871,WORKING!$B51,PERSALDATA!$E$2:$E$20871,WORKING!$C51),"")</f>
        <v/>
      </c>
      <c r="J51" s="62" t="str">
        <f>IFERROR(SUMIFS(PERSALDATA!$H$2:$H$20871,PERSALDATA!$A$2:$A$20871,WORKING!$A51,PERSALDATA!$D$2:$D$20871,WORKING!$B51,PERSALDATA!$E$2:$E$20871,WORKING!$C51,PERSALDATA!$F$2:$F$20871,WORKING!J$2)/SUMIFS(PERSALDATA!$H$2:$H$20871,PERSALDATA!$A$2:$A$20871,WORKING!$A51,PERSALDATA!$D$2:$D$20871,WORKING!$B51,PERSALDATA!$E$2:$E$20871,WORKING!$C51),"")</f>
        <v/>
      </c>
      <c r="K51" s="62" t="str">
        <f>IFERROR(SUMIFS(PERSALDATA!$H$2:$H$20871,PERSALDATA!$A$2:$A$20871,WORKING!$A51,PERSALDATA!$D$2:$D$20871,WORKING!$B51,PERSALDATA!$E$2:$E$20871,WORKING!$C51,PERSALDATA!$F$2:$F$20871,WORKING!K$2)/SUMIFS(PERSALDATA!$H$2:$H$20871,PERSALDATA!$A$2:$A$20871,WORKING!$A51,PERSALDATA!$D$2:$D$20871,WORKING!$B51,PERSALDATA!$E$2:$E$20871,WORKING!$C51),"")</f>
        <v/>
      </c>
      <c r="L51" s="62" t="str">
        <f>IFERROR(SUMIFS(PERSALDATA!$H$2:$H$20871,PERSALDATA!$A$2:$A$20871,WORKING!$A51,PERSALDATA!$D$2:$D$20871,WORKING!$B51,PERSALDATA!$E$2:$E$20871,WORKING!$C51,PERSALDATA!$F$2:$F$20871,WORKING!L$2)/SUMIFS(PERSALDATA!$H$2:$H$20871,PERSALDATA!$A$2:$A$20871,WORKING!$A51,PERSALDATA!$D$2:$D$20871,WORKING!$B51,PERSALDATA!$E$2:$E$20871,WORKING!$C51),"")</f>
        <v/>
      </c>
      <c r="M51" s="62" t="str">
        <f>IFERROR(SUMIFS(PERSALDATA!$H$2:$H$20871,PERSALDATA!$A$2:$A$20871,WORKING!$A51,PERSALDATA!$D$2:$D$20871,WORKING!$B51,PERSALDATA!$E$2:$E$20871,WORKING!$C51,PERSALDATA!$F$2:$F$20871,WORKING!M$2)/SUMIFS(PERSALDATA!$H$2:$H$20871,PERSALDATA!$A$2:$A$20871,WORKING!$A51,PERSALDATA!$D$2:$D$20871,WORKING!$B51,PERSALDATA!$E$2:$E$20871,WORKING!$C51),"")</f>
        <v/>
      </c>
      <c r="N51" s="62" t="str">
        <f>IFERROR(SUMIFS(PERSALDATA!$H$2:$H$20871,PERSALDATA!$A$2:$A$20871,WORKING!$A51,PERSALDATA!$D$2:$D$20871,WORKING!$B51,PERSALDATA!$E$2:$E$20871,WORKING!$C51,PERSALDATA!$F$2:$F$20871,WORKING!N$2)/SUMIFS(PERSALDATA!$H$2:$H$20871,PERSALDATA!$A$2:$A$20871,WORKING!$A51,PERSALDATA!$D$2:$D$20871,WORKING!$B51,PERSALDATA!$E$2:$E$20871,WORKING!$C51),"")</f>
        <v/>
      </c>
      <c r="O51" s="62" t="str">
        <f>IFERROR(SUMIFS(PERSALDATA!$H$2:$H$20871,PERSALDATA!$A$2:$A$20871,WORKING!$A51,PERSALDATA!$D$2:$D$20871,WORKING!$B51,PERSALDATA!$E$2:$E$20871,WORKING!$C51,PERSALDATA!$F$2:$F$20871,WORKING!O$2)/SUMIFS(PERSALDATA!$H$2:$H$20871,PERSALDATA!$A$2:$A$20871,WORKING!$A51,PERSALDATA!$D$2:$D$20871,WORKING!$B51,PERSALDATA!$E$2:$E$20871,WORKING!$C51),"")</f>
        <v/>
      </c>
      <c r="P51" s="62" t="str">
        <f>IFERROR(SUMIFS(PERSALDATA!$H$2:$H$20871,PERSALDATA!$A$2:$A$20871,WORKING!$A51,PERSALDATA!$D$2:$D$20871,WORKING!$B51,PERSALDATA!$E$2:$E$20871,WORKING!$C51,PERSALDATA!$F$2:$F$20871,WORKING!P$2)/SUMIFS(PERSALDATA!$H$2:$H$20871,PERSALDATA!$A$2:$A$20871,WORKING!$A51,PERSALDATA!$D$2:$D$20871,WORKING!$B51,PERSALDATA!$E$2:$E$20871,WORKING!$C51),"")</f>
        <v/>
      </c>
      <c r="Q51" s="62" t="str">
        <f>IFERROR(SUMIFS(PERSALDATA!$H$2:$H$20871,PERSALDATA!$A$2:$A$20871,WORKING!$A51,PERSALDATA!$D$2:$D$20871,WORKING!$B51,PERSALDATA!$E$2:$E$20871,WORKING!$C51,PERSALDATA!$F$2:$F$20871,WORKING!Q$2)/SUMIFS(PERSALDATA!$H$2:$H$20871,PERSALDATA!$A$2:$A$20871,WORKING!$A51,PERSALDATA!$D$2:$D$20871,WORKING!$B51,PERSALDATA!$E$2:$E$20871,WORKING!$C51),"")</f>
        <v/>
      </c>
      <c r="R51" s="62" t="str">
        <f>IFERROR(SUMIFS(PERSALDATA!$H$2:$H$20871,PERSALDATA!$A$2:$A$20871,WORKING!$A51,PERSALDATA!$D$2:$D$20871,WORKING!$B51,PERSALDATA!$E$2:$E$20871,WORKING!$C51,PERSALDATA!$F$2:$F$20871,WORKING!R$2)/SUMIFS(PERSALDATA!$H$2:$H$20871,PERSALDATA!$A$2:$A$20871,WORKING!$A51,PERSALDATA!$D$2:$D$20871,WORKING!$B51,PERSALDATA!$E$2:$E$20871,WORKING!$C51),"")</f>
        <v/>
      </c>
      <c r="S51" s="62" t="str">
        <f>IFERROR(SUMIFS(PERSALDATA!$H$2:$H$20871,PERSALDATA!$A$2:$A$20871,WORKING!$A51,PERSALDATA!$D$2:$D$20871,WORKING!$B51,PERSALDATA!$E$2:$E$20871,WORKING!$C51,PERSALDATA!$F$2:$F$20871,WORKING!S$2)/SUMIFS(PERSALDATA!$H$2:$H$20871,PERSALDATA!$A$2:$A$20871,WORKING!$A51,PERSALDATA!$D$2:$D$20871,WORKING!$B51,PERSALDATA!$E$2:$E$20871,WORKING!$C51),"")</f>
        <v/>
      </c>
      <c r="T51" s="62" t="str">
        <f>IFERROR(SUMIFS(PERSALDATA!$H$2:$H$20871,PERSALDATA!$A$2:$A$20871,WORKING!$A51,PERSALDATA!$D$2:$D$20871,WORKING!$B51,PERSALDATA!$E$2:$E$20871,WORKING!$C51,PERSALDATA!$F$2:$F$20871,WORKING!T$2)/SUMIFS(PERSALDATA!$H$2:$H$20871,PERSALDATA!$A$2:$A$20871,WORKING!$A51,PERSALDATA!$D$2:$D$20871,WORKING!$B51,PERSALDATA!$E$2:$E$20871,WORKING!$C51),"")</f>
        <v/>
      </c>
      <c r="U51" s="62" t="str">
        <f>IFERROR(SUMIFS(PERSALDATA!$H$2:$H$20871,PERSALDATA!$A$2:$A$20871,WORKING!$A51,PERSALDATA!$D$2:$D$20871,WORKING!$B51,PERSALDATA!$E$2:$E$20871,WORKING!$C51,PERSALDATA!$F$2:$F$20871,WORKING!U$2)/SUMIFS(PERSALDATA!$H$2:$H$20871,PERSALDATA!$A$2:$A$20871,WORKING!$A51,PERSALDATA!$D$2:$D$20871,WORKING!$B51,PERSALDATA!$E$2:$E$20871,WORKING!$C51),"")</f>
        <v/>
      </c>
      <c r="V51" s="62" t="str">
        <f>IFERROR(SUMIFS(PERSALDATA!$H$2:$H$20871,PERSALDATA!$A$2:$A$20871,WORKING!$A51,PERSALDATA!$D$2:$D$20871,WORKING!$B51,PERSALDATA!$E$2:$E$20871,WORKING!$C51,PERSALDATA!$F$2:$F$20871,WORKING!V$2)/SUMIFS(PERSALDATA!$H$2:$H$20871,PERSALDATA!$A$2:$A$20871,WORKING!$A51,PERSALDATA!$D$2:$D$20871,WORKING!$B51,PERSALDATA!$E$2:$E$20871,WORKING!$C51),"")</f>
        <v/>
      </c>
      <c r="W51" s="62">
        <f>IFERROR(IF($C51&lt;11,($D51*Assumptions!C$6)+($E51*Assumptions!C$7)+($F51*Assumptions!C$8)+($G51*Assumptions!C$9)+($H51*Assumptions!C$10)+($I51*Assumptions!C$11)+($J51*Assumptions!C$12)+($K51*Assumptions!C$13)+($L51*Assumptions!C$14)+($M51*Assumptions!C$15)+($N51*Assumptions!C$16)+($O51*Assumptions!C$17)+($P51*Assumptions!C$18)+($Q51*Assumptions!C$19)+($R51*Assumptions!C$20)+($S51*Assumptions!C$21)+($T51*Assumptions!C$22)+($U51*Assumptions!C$23)+($V51*Assumptions!C$24),IF($C51&lt;13,Assumptions!C$28,Assumptions!C$50)),W$1)</f>
        <v>3.3000000000000002E-2</v>
      </c>
      <c r="X51" s="62">
        <f>IFERROR(IF($C51&lt;11,($D51*Assumptions!D$6)+($E51*Assumptions!D$7)+($F51*Assumptions!D$8)+($G51*Assumptions!D$9)+($H51*Assumptions!D$10)+($I51*Assumptions!D$11)+($J51*Assumptions!D$12)+($K51*Assumptions!D$13)+($L51*Assumptions!D$14)+($M51*Assumptions!D$15)+($N51*Assumptions!D$16)+($O51*Assumptions!D$17)+($P51*Assumptions!D$18)+($Q51*Assumptions!D$19)+($R51*Assumptions!D$20)+($S51*Assumptions!D$21)+($T51*Assumptions!D$22)+($U51*Assumptions!D$23)+($V51*Assumptions!D$24),IF($C51&lt;13,Assumptions!D$28,Assumptions!D$50)),X$1)</f>
        <v>0.06</v>
      </c>
      <c r="Y51" s="62">
        <f>IFERROR(IF($C51&lt;11,($D51*Assumptions!E$6)+($E51*Assumptions!E$7)+($F51*Assumptions!E$8)+($G51*Assumptions!E$9)+($H51*Assumptions!E$10)+($I51*Assumptions!E$11)+($J51*Assumptions!E$12)+($K51*Assumptions!E$13)+($L51*Assumptions!E$14)+($M51*Assumptions!E$15)+($N51*Assumptions!E$16)+($O51*Assumptions!E$17)+($P51*Assumptions!E$18)+($Q51*Assumptions!E$19)+($R51*Assumptions!E$20)+($S51*Assumptions!E$21)+($T51*Assumptions!E$22)+($U51*Assumptions!E$23)+($V51*Assumptions!E$24),IF($C51&lt;13,Assumptions!E$28,Assumptions!E$50)),Y$1)</f>
        <v>5.8999999999999997E-2</v>
      </c>
      <c r="Z51" s="62">
        <f>IFERROR(IF($C51&lt;11,($D51*Assumptions!F$6)+($E51*Assumptions!F$7)+($F51*Assumptions!F$8)+($G51*Assumptions!F$9)+($H51*Assumptions!F$10)+($I51*Assumptions!F$11)+($J51*Assumptions!F$12)+($K51*Assumptions!F$13)+($L51*Assumptions!F$14)+($M51*Assumptions!F$15)+($N51*Assumptions!F$16)+($O51*Assumptions!F$17)+($P51*Assumptions!F$18)+($Q51*Assumptions!F$19)+($R51*Assumptions!F$20)+($S51*Assumptions!F$21)+($T51*Assumptions!F$22)+($U51*Assumptions!F$23)+($V51*Assumptions!F$24),IF($C51&lt;13,Assumptions!F$28,Assumptions!F$50)),Z$1)</f>
        <v>5.7000000000000002E-2</v>
      </c>
      <c r="AA51" s="62">
        <f>IFERROR(($D51*Assumptions!J$6)+($E51*Assumptions!J$7)+($F51*Assumptions!J$8)+($G51*Assumptions!J$9)+($H51*Assumptions!J$10)+($I51*Assumptions!J$11)+($J51*Assumptions!J$12)+($K51*Assumptions!J$13)+($L51*Assumptions!J$14)+($M51*Assumptions!J$15)+($N51*Assumptions!J$16)+($O51*Assumptions!J$17)+($P51*Assumptions!J$18)+($Q51*Assumptions!J$19)+($R51*Assumptions!J$20)+($S51*Assumptions!J$21)+($T51*Assumptions!J$22)+($U51*Assumptions!J$23)+($V51*Assumptions!J$24),0)</f>
        <v>0</v>
      </c>
      <c r="AB51" s="2">
        <f>SUMIFS(PERSALDATA!$G$2:$G$20871,PERSALDATA!$A$2:$A$20871,WORKING!A51,PERSALDATA!$D$2:$D$20871,WORKING!B51,PERSALDATA!$E$2:$E$20871,WORKING!C51,PERSALDATA!$F$2:$F$20871,"S&amp;W: BASIC SALARY (RES)")</f>
        <v>0</v>
      </c>
      <c r="AC51" s="2">
        <f>SUMIFS(PERSALDATA!$H$2:$H$20871,PERSALDATA!$A$2:$A$20871,WORKING!A51,PERSALDATA!$D$2:$D$20871,WORKING!B51,PERSALDATA!$E$2:$E$20871,WORKING!C51)</f>
        <v>0</v>
      </c>
    </row>
    <row r="52" spans="1:29" x14ac:dyDescent="0.25">
      <c r="A52" s="2">
        <f>Results!$D$3</f>
        <v>18</v>
      </c>
      <c r="B52" s="2">
        <v>3</v>
      </c>
      <c r="C52" s="2">
        <v>16</v>
      </c>
      <c r="D52" s="62" t="str">
        <f>IFERROR(SUMIFS(PERSALDATA!$H$2:$H$20871,PERSALDATA!$A$2:$A$20871,WORKING!$A52,PERSALDATA!$D$2:$D$20871,WORKING!$B52,PERSALDATA!$E$2:$E$20871,WORKING!$C52,PERSALDATA!$F$2:$F$20871,WORKING!D$2)/SUMIFS(PERSALDATA!$H$2:$H$20871,PERSALDATA!$A$2:$A$20871,WORKING!$A52,PERSALDATA!$D$2:$D$20871,WORKING!$B52,PERSALDATA!$E$2:$E$20871,WORKING!$C52),"")</f>
        <v/>
      </c>
      <c r="E52" s="62" t="str">
        <f>IFERROR(SUMIFS(PERSALDATA!$H$2:$H$20871,PERSALDATA!$A$2:$A$20871,WORKING!$A52,PERSALDATA!$D$2:$D$20871,WORKING!$B52,PERSALDATA!$E$2:$E$20871,WORKING!$C52,PERSALDATA!$F$2:$F$20871,WORKING!E$2)/SUMIFS(PERSALDATA!$H$2:$H$20871,PERSALDATA!$A$2:$A$20871,WORKING!$A52,PERSALDATA!$D$2:$D$20871,WORKING!$B52,PERSALDATA!$E$2:$E$20871,WORKING!$C52),"")</f>
        <v/>
      </c>
      <c r="F52" s="62" t="str">
        <f>IFERROR(SUMIFS(PERSALDATA!$H$2:$H$20871,PERSALDATA!$A$2:$A$20871,WORKING!$A52,PERSALDATA!$D$2:$D$20871,WORKING!$B52,PERSALDATA!$E$2:$E$20871,WORKING!$C52,PERSALDATA!$F$2:$F$20871,WORKING!F$2)/SUMIFS(PERSALDATA!$H$2:$H$20871,PERSALDATA!$A$2:$A$20871,WORKING!$A52,PERSALDATA!$D$2:$D$20871,WORKING!$B52,PERSALDATA!$E$2:$E$20871,WORKING!$C52),"")</f>
        <v/>
      </c>
      <c r="G52" s="69" t="str">
        <f>IFERROR(SUMIFS(PERSALDATA!$H$2:$H$20871,PERSALDATA!$A$2:$A$20871,WORKING!$A52,PERSALDATA!$D$2:$D$20871,WORKING!$B52,PERSALDATA!$E$2:$E$20871,WORKING!$C52,PERSALDATA!$F$2:$F$20871,WORKING!G$2)/SUMIFS(PERSALDATA!$H$2:$H$20871,PERSALDATA!$A$2:$A$20871,WORKING!$A52,PERSALDATA!$D$2:$D$20871,WORKING!$B52,PERSALDATA!$E$2:$E$20871,WORKING!$C52),"")</f>
        <v/>
      </c>
      <c r="H52" s="62" t="str">
        <f>IFERROR(SUMIFS(PERSALDATA!$H$2:$H$20871,PERSALDATA!$A$2:$A$20871,WORKING!$A52,PERSALDATA!$D$2:$D$20871,WORKING!$B52,PERSALDATA!$E$2:$E$20871,WORKING!$C52,PERSALDATA!$F$2:$F$20871,WORKING!H$2)/SUMIFS(PERSALDATA!$H$2:$H$20871,PERSALDATA!$A$2:$A$20871,WORKING!$A52,PERSALDATA!$D$2:$D$20871,WORKING!$B52,PERSALDATA!$E$2:$E$20871,WORKING!$C52),"")</f>
        <v/>
      </c>
      <c r="I52" s="62" t="str">
        <f>IFERROR(SUMIFS(PERSALDATA!$H$2:$H$20871,PERSALDATA!$A$2:$A$20871,WORKING!$A52,PERSALDATA!$D$2:$D$20871,WORKING!$B52,PERSALDATA!$E$2:$E$20871,WORKING!$C52,PERSALDATA!$F$2:$F$20871,WORKING!I$2)/SUMIFS(PERSALDATA!$H$2:$H$20871,PERSALDATA!$A$2:$A$20871,WORKING!$A52,PERSALDATA!$D$2:$D$20871,WORKING!$B52,PERSALDATA!$E$2:$E$20871,WORKING!$C52),"")</f>
        <v/>
      </c>
      <c r="J52" s="62" t="str">
        <f>IFERROR(SUMIFS(PERSALDATA!$H$2:$H$20871,PERSALDATA!$A$2:$A$20871,WORKING!$A52,PERSALDATA!$D$2:$D$20871,WORKING!$B52,PERSALDATA!$E$2:$E$20871,WORKING!$C52,PERSALDATA!$F$2:$F$20871,WORKING!J$2)/SUMIFS(PERSALDATA!$H$2:$H$20871,PERSALDATA!$A$2:$A$20871,WORKING!$A52,PERSALDATA!$D$2:$D$20871,WORKING!$B52,PERSALDATA!$E$2:$E$20871,WORKING!$C52),"")</f>
        <v/>
      </c>
      <c r="K52" s="62" t="str">
        <f>IFERROR(SUMIFS(PERSALDATA!$H$2:$H$20871,PERSALDATA!$A$2:$A$20871,WORKING!$A52,PERSALDATA!$D$2:$D$20871,WORKING!$B52,PERSALDATA!$E$2:$E$20871,WORKING!$C52,PERSALDATA!$F$2:$F$20871,WORKING!K$2)/SUMIFS(PERSALDATA!$H$2:$H$20871,PERSALDATA!$A$2:$A$20871,WORKING!$A52,PERSALDATA!$D$2:$D$20871,WORKING!$B52,PERSALDATA!$E$2:$E$20871,WORKING!$C52),"")</f>
        <v/>
      </c>
      <c r="L52" s="62" t="str">
        <f>IFERROR(SUMIFS(PERSALDATA!$H$2:$H$20871,PERSALDATA!$A$2:$A$20871,WORKING!$A52,PERSALDATA!$D$2:$D$20871,WORKING!$B52,PERSALDATA!$E$2:$E$20871,WORKING!$C52,PERSALDATA!$F$2:$F$20871,WORKING!L$2)/SUMIFS(PERSALDATA!$H$2:$H$20871,PERSALDATA!$A$2:$A$20871,WORKING!$A52,PERSALDATA!$D$2:$D$20871,WORKING!$B52,PERSALDATA!$E$2:$E$20871,WORKING!$C52),"")</f>
        <v/>
      </c>
      <c r="M52" s="62" t="str">
        <f>IFERROR(SUMIFS(PERSALDATA!$H$2:$H$20871,PERSALDATA!$A$2:$A$20871,WORKING!$A52,PERSALDATA!$D$2:$D$20871,WORKING!$B52,PERSALDATA!$E$2:$E$20871,WORKING!$C52,PERSALDATA!$F$2:$F$20871,WORKING!M$2)/SUMIFS(PERSALDATA!$H$2:$H$20871,PERSALDATA!$A$2:$A$20871,WORKING!$A52,PERSALDATA!$D$2:$D$20871,WORKING!$B52,PERSALDATA!$E$2:$E$20871,WORKING!$C52),"")</f>
        <v/>
      </c>
      <c r="N52" s="62" t="str">
        <f>IFERROR(SUMIFS(PERSALDATA!$H$2:$H$20871,PERSALDATA!$A$2:$A$20871,WORKING!$A52,PERSALDATA!$D$2:$D$20871,WORKING!$B52,PERSALDATA!$E$2:$E$20871,WORKING!$C52,PERSALDATA!$F$2:$F$20871,WORKING!N$2)/SUMIFS(PERSALDATA!$H$2:$H$20871,PERSALDATA!$A$2:$A$20871,WORKING!$A52,PERSALDATA!$D$2:$D$20871,WORKING!$B52,PERSALDATA!$E$2:$E$20871,WORKING!$C52),"")</f>
        <v/>
      </c>
      <c r="O52" s="62" t="str">
        <f>IFERROR(SUMIFS(PERSALDATA!$H$2:$H$20871,PERSALDATA!$A$2:$A$20871,WORKING!$A52,PERSALDATA!$D$2:$D$20871,WORKING!$B52,PERSALDATA!$E$2:$E$20871,WORKING!$C52,PERSALDATA!$F$2:$F$20871,WORKING!O$2)/SUMIFS(PERSALDATA!$H$2:$H$20871,PERSALDATA!$A$2:$A$20871,WORKING!$A52,PERSALDATA!$D$2:$D$20871,WORKING!$B52,PERSALDATA!$E$2:$E$20871,WORKING!$C52),"")</f>
        <v/>
      </c>
      <c r="P52" s="62" t="str">
        <f>IFERROR(SUMIFS(PERSALDATA!$H$2:$H$20871,PERSALDATA!$A$2:$A$20871,WORKING!$A52,PERSALDATA!$D$2:$D$20871,WORKING!$B52,PERSALDATA!$E$2:$E$20871,WORKING!$C52,PERSALDATA!$F$2:$F$20871,WORKING!P$2)/SUMIFS(PERSALDATA!$H$2:$H$20871,PERSALDATA!$A$2:$A$20871,WORKING!$A52,PERSALDATA!$D$2:$D$20871,WORKING!$B52,PERSALDATA!$E$2:$E$20871,WORKING!$C52),"")</f>
        <v/>
      </c>
      <c r="Q52" s="62" t="str">
        <f>IFERROR(SUMIFS(PERSALDATA!$H$2:$H$20871,PERSALDATA!$A$2:$A$20871,WORKING!$A52,PERSALDATA!$D$2:$D$20871,WORKING!$B52,PERSALDATA!$E$2:$E$20871,WORKING!$C52,PERSALDATA!$F$2:$F$20871,WORKING!Q$2)/SUMIFS(PERSALDATA!$H$2:$H$20871,PERSALDATA!$A$2:$A$20871,WORKING!$A52,PERSALDATA!$D$2:$D$20871,WORKING!$B52,PERSALDATA!$E$2:$E$20871,WORKING!$C52),"")</f>
        <v/>
      </c>
      <c r="R52" s="62" t="str">
        <f>IFERROR(SUMIFS(PERSALDATA!$H$2:$H$20871,PERSALDATA!$A$2:$A$20871,WORKING!$A52,PERSALDATA!$D$2:$D$20871,WORKING!$B52,PERSALDATA!$E$2:$E$20871,WORKING!$C52,PERSALDATA!$F$2:$F$20871,WORKING!R$2)/SUMIFS(PERSALDATA!$H$2:$H$20871,PERSALDATA!$A$2:$A$20871,WORKING!$A52,PERSALDATA!$D$2:$D$20871,WORKING!$B52,PERSALDATA!$E$2:$E$20871,WORKING!$C52),"")</f>
        <v/>
      </c>
      <c r="S52" s="62" t="str">
        <f>IFERROR(SUMIFS(PERSALDATA!$H$2:$H$20871,PERSALDATA!$A$2:$A$20871,WORKING!$A52,PERSALDATA!$D$2:$D$20871,WORKING!$B52,PERSALDATA!$E$2:$E$20871,WORKING!$C52,PERSALDATA!$F$2:$F$20871,WORKING!S$2)/SUMIFS(PERSALDATA!$H$2:$H$20871,PERSALDATA!$A$2:$A$20871,WORKING!$A52,PERSALDATA!$D$2:$D$20871,WORKING!$B52,PERSALDATA!$E$2:$E$20871,WORKING!$C52),"")</f>
        <v/>
      </c>
      <c r="T52" s="62" t="str">
        <f>IFERROR(SUMIFS(PERSALDATA!$H$2:$H$20871,PERSALDATA!$A$2:$A$20871,WORKING!$A52,PERSALDATA!$D$2:$D$20871,WORKING!$B52,PERSALDATA!$E$2:$E$20871,WORKING!$C52,PERSALDATA!$F$2:$F$20871,WORKING!T$2)/SUMIFS(PERSALDATA!$H$2:$H$20871,PERSALDATA!$A$2:$A$20871,WORKING!$A52,PERSALDATA!$D$2:$D$20871,WORKING!$B52,PERSALDATA!$E$2:$E$20871,WORKING!$C52),"")</f>
        <v/>
      </c>
      <c r="U52" s="62" t="str">
        <f>IFERROR(SUMIFS(PERSALDATA!$H$2:$H$20871,PERSALDATA!$A$2:$A$20871,WORKING!$A52,PERSALDATA!$D$2:$D$20871,WORKING!$B52,PERSALDATA!$E$2:$E$20871,WORKING!$C52,PERSALDATA!$F$2:$F$20871,WORKING!U$2)/SUMIFS(PERSALDATA!$H$2:$H$20871,PERSALDATA!$A$2:$A$20871,WORKING!$A52,PERSALDATA!$D$2:$D$20871,WORKING!$B52,PERSALDATA!$E$2:$E$20871,WORKING!$C52),"")</f>
        <v/>
      </c>
      <c r="V52" s="62" t="str">
        <f>IFERROR(SUMIFS(PERSALDATA!$H$2:$H$20871,PERSALDATA!$A$2:$A$20871,WORKING!$A52,PERSALDATA!$D$2:$D$20871,WORKING!$B52,PERSALDATA!$E$2:$E$20871,WORKING!$C52,PERSALDATA!$F$2:$F$20871,WORKING!V$2)/SUMIFS(PERSALDATA!$H$2:$H$20871,PERSALDATA!$A$2:$A$20871,WORKING!$A52,PERSALDATA!$D$2:$D$20871,WORKING!$B52,PERSALDATA!$E$2:$E$20871,WORKING!$C52),"")</f>
        <v/>
      </c>
      <c r="W52" s="62">
        <f>IFERROR(IF($C52&lt;11,($D52*Assumptions!C$6)+($E52*Assumptions!C$7)+($F52*Assumptions!C$8)+($G52*Assumptions!C$9)+($H52*Assumptions!C$10)+($I52*Assumptions!C$11)+($J52*Assumptions!C$12)+($K52*Assumptions!C$13)+($L52*Assumptions!C$14)+($M52*Assumptions!C$15)+($N52*Assumptions!C$16)+($O52*Assumptions!C$17)+($P52*Assumptions!C$18)+($Q52*Assumptions!C$19)+($R52*Assumptions!C$20)+($S52*Assumptions!C$21)+($T52*Assumptions!C$22)+($U52*Assumptions!C$23)+($V52*Assumptions!C$24),IF($C52&lt;13,Assumptions!C$28,Assumptions!C$50)),W$1)</f>
        <v>3.3000000000000002E-2</v>
      </c>
      <c r="X52" s="62">
        <f>IFERROR(IF($C52&lt;11,($D52*Assumptions!D$6)+($E52*Assumptions!D$7)+($F52*Assumptions!D$8)+($G52*Assumptions!D$9)+($H52*Assumptions!D$10)+($I52*Assumptions!D$11)+($J52*Assumptions!D$12)+($K52*Assumptions!D$13)+($L52*Assumptions!D$14)+($M52*Assumptions!D$15)+($N52*Assumptions!D$16)+($O52*Assumptions!D$17)+($P52*Assumptions!D$18)+($Q52*Assumptions!D$19)+($R52*Assumptions!D$20)+($S52*Assumptions!D$21)+($T52*Assumptions!D$22)+($U52*Assumptions!D$23)+($V52*Assumptions!D$24),IF($C52&lt;13,Assumptions!D$28,Assumptions!D$50)),X$1)</f>
        <v>0.06</v>
      </c>
      <c r="Y52" s="62">
        <f>IFERROR(IF($C52&lt;11,($D52*Assumptions!E$6)+($E52*Assumptions!E$7)+($F52*Assumptions!E$8)+($G52*Assumptions!E$9)+($H52*Assumptions!E$10)+($I52*Assumptions!E$11)+($J52*Assumptions!E$12)+($K52*Assumptions!E$13)+($L52*Assumptions!E$14)+($M52*Assumptions!E$15)+($N52*Assumptions!E$16)+($O52*Assumptions!E$17)+($P52*Assumptions!E$18)+($Q52*Assumptions!E$19)+($R52*Assumptions!E$20)+($S52*Assumptions!E$21)+($T52*Assumptions!E$22)+($U52*Assumptions!E$23)+($V52*Assumptions!E$24),IF($C52&lt;13,Assumptions!E$28,Assumptions!E$50)),Y$1)</f>
        <v>5.8999999999999997E-2</v>
      </c>
      <c r="Z52" s="62">
        <f>IFERROR(IF($C52&lt;11,($D52*Assumptions!F$6)+($E52*Assumptions!F$7)+($F52*Assumptions!F$8)+($G52*Assumptions!F$9)+($H52*Assumptions!F$10)+($I52*Assumptions!F$11)+($J52*Assumptions!F$12)+($K52*Assumptions!F$13)+($L52*Assumptions!F$14)+($M52*Assumptions!F$15)+($N52*Assumptions!F$16)+($O52*Assumptions!F$17)+($P52*Assumptions!F$18)+($Q52*Assumptions!F$19)+($R52*Assumptions!F$20)+($S52*Assumptions!F$21)+($T52*Assumptions!F$22)+($U52*Assumptions!F$23)+($V52*Assumptions!F$24),IF($C52&lt;13,Assumptions!F$28,Assumptions!F$50)),Z$1)</f>
        <v>5.7000000000000002E-2</v>
      </c>
      <c r="AA52" s="62">
        <f>IFERROR(($D52*Assumptions!J$6)+($E52*Assumptions!J$7)+($F52*Assumptions!J$8)+($G52*Assumptions!J$9)+($H52*Assumptions!J$10)+($I52*Assumptions!J$11)+($J52*Assumptions!J$12)+($K52*Assumptions!J$13)+($L52*Assumptions!J$14)+($M52*Assumptions!J$15)+($N52*Assumptions!J$16)+($O52*Assumptions!J$17)+($P52*Assumptions!J$18)+($Q52*Assumptions!J$19)+($R52*Assumptions!J$20)+($S52*Assumptions!J$21)+($T52*Assumptions!J$22)+($U52*Assumptions!J$23)+($V52*Assumptions!J$24),0)</f>
        <v>0</v>
      </c>
      <c r="AB52" s="2">
        <f>SUMIFS(PERSALDATA!$G$2:$G$20871,PERSALDATA!$A$2:$A$20871,WORKING!A52,PERSALDATA!$D$2:$D$20871,WORKING!B52,PERSALDATA!$E$2:$E$20871,WORKING!C52,PERSALDATA!$F$2:$F$20871,"S&amp;W: BASIC SALARY (RES)")</f>
        <v>0</v>
      </c>
      <c r="AC52" s="2">
        <f>SUMIFS(PERSALDATA!$H$2:$H$20871,PERSALDATA!$A$2:$A$20871,WORKING!A52,PERSALDATA!$D$2:$D$20871,WORKING!B52,PERSALDATA!$E$2:$E$20871,WORKING!C52)</f>
        <v>0</v>
      </c>
    </row>
    <row r="53" spans="1:29" x14ac:dyDescent="0.25">
      <c r="A53" s="2">
        <f>Results!$D$3</f>
        <v>18</v>
      </c>
      <c r="B53" s="2">
        <v>3</v>
      </c>
      <c r="C53" s="2" t="s">
        <v>57</v>
      </c>
      <c r="D53" s="62" t="str">
        <f>IFERROR(SUMIFS(PERSALDATA!$H$2:$H$20871,PERSALDATA!$A$2:$A$20871,WORKING!$A53,PERSALDATA!$D$2:$D$20871,WORKING!$B53,PERSALDATA!$E$2:$E$20871,WORKING!$C53,PERSALDATA!$F$2:$F$20871,WORKING!D$2)/SUMIFS(PERSALDATA!$H$2:$H$20871,PERSALDATA!$A$2:$A$20871,WORKING!$A53,PERSALDATA!$D$2:$D$20871,WORKING!$B53,PERSALDATA!$E$2:$E$20871,WORKING!$C53),"")</f>
        <v/>
      </c>
      <c r="E53" s="62" t="str">
        <f>IFERROR(SUMIFS(PERSALDATA!$H$2:$H$20871,PERSALDATA!$A$2:$A$20871,WORKING!$A53,PERSALDATA!$D$2:$D$20871,WORKING!$B53,PERSALDATA!$E$2:$E$20871,WORKING!$C53,PERSALDATA!$F$2:$F$20871,WORKING!E$2)/SUMIFS(PERSALDATA!$H$2:$H$20871,PERSALDATA!$A$2:$A$20871,WORKING!$A53,PERSALDATA!$D$2:$D$20871,WORKING!$B53,PERSALDATA!$E$2:$E$20871,WORKING!$C53),"")</f>
        <v/>
      </c>
      <c r="F53" s="62" t="str">
        <f>IFERROR(SUMIFS(PERSALDATA!$H$2:$H$20871,PERSALDATA!$A$2:$A$20871,WORKING!$A53,PERSALDATA!$D$2:$D$20871,WORKING!$B53,PERSALDATA!$E$2:$E$20871,WORKING!$C53,PERSALDATA!$F$2:$F$20871,WORKING!F$2)/SUMIFS(PERSALDATA!$H$2:$H$20871,PERSALDATA!$A$2:$A$20871,WORKING!$A53,PERSALDATA!$D$2:$D$20871,WORKING!$B53,PERSALDATA!$E$2:$E$20871,WORKING!$C53),"")</f>
        <v/>
      </c>
      <c r="G53" s="69" t="str">
        <f>IFERROR(SUMIFS(PERSALDATA!$H$2:$H$20871,PERSALDATA!$A$2:$A$20871,WORKING!$A53,PERSALDATA!$D$2:$D$20871,WORKING!$B53,PERSALDATA!$E$2:$E$20871,WORKING!$C53,PERSALDATA!$F$2:$F$20871,WORKING!G$2)/SUMIFS(PERSALDATA!$H$2:$H$20871,PERSALDATA!$A$2:$A$20871,WORKING!$A53,PERSALDATA!$D$2:$D$20871,WORKING!$B53,PERSALDATA!$E$2:$E$20871,WORKING!$C53),"")</f>
        <v/>
      </c>
      <c r="H53" s="62" t="str">
        <f>IFERROR(SUMIFS(PERSALDATA!$H$2:$H$20871,PERSALDATA!$A$2:$A$20871,WORKING!$A53,PERSALDATA!$D$2:$D$20871,WORKING!$B53,PERSALDATA!$E$2:$E$20871,WORKING!$C53,PERSALDATA!$F$2:$F$20871,WORKING!H$2)/SUMIFS(PERSALDATA!$H$2:$H$20871,PERSALDATA!$A$2:$A$20871,WORKING!$A53,PERSALDATA!$D$2:$D$20871,WORKING!$B53,PERSALDATA!$E$2:$E$20871,WORKING!$C53),"")</f>
        <v/>
      </c>
      <c r="I53" s="62" t="str">
        <f>IFERROR(SUMIFS(PERSALDATA!$H$2:$H$20871,PERSALDATA!$A$2:$A$20871,WORKING!$A53,PERSALDATA!$D$2:$D$20871,WORKING!$B53,PERSALDATA!$E$2:$E$20871,WORKING!$C53,PERSALDATA!$F$2:$F$20871,WORKING!I$2)/SUMIFS(PERSALDATA!$H$2:$H$20871,PERSALDATA!$A$2:$A$20871,WORKING!$A53,PERSALDATA!$D$2:$D$20871,WORKING!$B53,PERSALDATA!$E$2:$E$20871,WORKING!$C53),"")</f>
        <v/>
      </c>
      <c r="J53" s="62" t="str">
        <f>IFERROR(SUMIFS(PERSALDATA!$H$2:$H$20871,PERSALDATA!$A$2:$A$20871,WORKING!$A53,PERSALDATA!$D$2:$D$20871,WORKING!$B53,PERSALDATA!$E$2:$E$20871,WORKING!$C53,PERSALDATA!$F$2:$F$20871,WORKING!J$2)/SUMIFS(PERSALDATA!$H$2:$H$20871,PERSALDATA!$A$2:$A$20871,WORKING!$A53,PERSALDATA!$D$2:$D$20871,WORKING!$B53,PERSALDATA!$E$2:$E$20871,WORKING!$C53),"")</f>
        <v/>
      </c>
      <c r="K53" s="62" t="str">
        <f>IFERROR(SUMIFS(PERSALDATA!$H$2:$H$20871,PERSALDATA!$A$2:$A$20871,WORKING!$A53,PERSALDATA!$D$2:$D$20871,WORKING!$B53,PERSALDATA!$E$2:$E$20871,WORKING!$C53,PERSALDATA!$F$2:$F$20871,WORKING!K$2)/SUMIFS(PERSALDATA!$H$2:$H$20871,PERSALDATA!$A$2:$A$20871,WORKING!$A53,PERSALDATA!$D$2:$D$20871,WORKING!$B53,PERSALDATA!$E$2:$E$20871,WORKING!$C53),"")</f>
        <v/>
      </c>
      <c r="L53" s="62" t="str">
        <f>IFERROR(SUMIFS(PERSALDATA!$H$2:$H$20871,PERSALDATA!$A$2:$A$20871,WORKING!$A53,PERSALDATA!$D$2:$D$20871,WORKING!$B53,PERSALDATA!$E$2:$E$20871,WORKING!$C53,PERSALDATA!$F$2:$F$20871,WORKING!L$2)/SUMIFS(PERSALDATA!$H$2:$H$20871,PERSALDATA!$A$2:$A$20871,WORKING!$A53,PERSALDATA!$D$2:$D$20871,WORKING!$B53,PERSALDATA!$E$2:$E$20871,WORKING!$C53),"")</f>
        <v/>
      </c>
      <c r="M53" s="62" t="str">
        <f>IFERROR(SUMIFS(PERSALDATA!$H$2:$H$20871,PERSALDATA!$A$2:$A$20871,WORKING!$A53,PERSALDATA!$D$2:$D$20871,WORKING!$B53,PERSALDATA!$E$2:$E$20871,WORKING!$C53,PERSALDATA!$F$2:$F$20871,WORKING!M$2)/SUMIFS(PERSALDATA!$H$2:$H$20871,PERSALDATA!$A$2:$A$20871,WORKING!$A53,PERSALDATA!$D$2:$D$20871,WORKING!$B53,PERSALDATA!$E$2:$E$20871,WORKING!$C53),"")</f>
        <v/>
      </c>
      <c r="N53" s="62" t="str">
        <f>IFERROR(SUMIFS(PERSALDATA!$H$2:$H$20871,PERSALDATA!$A$2:$A$20871,WORKING!$A53,PERSALDATA!$D$2:$D$20871,WORKING!$B53,PERSALDATA!$E$2:$E$20871,WORKING!$C53,PERSALDATA!$F$2:$F$20871,WORKING!N$2)/SUMIFS(PERSALDATA!$H$2:$H$20871,PERSALDATA!$A$2:$A$20871,WORKING!$A53,PERSALDATA!$D$2:$D$20871,WORKING!$B53,PERSALDATA!$E$2:$E$20871,WORKING!$C53),"")</f>
        <v/>
      </c>
      <c r="O53" s="62" t="str">
        <f>IFERROR(SUMIFS(PERSALDATA!$H$2:$H$20871,PERSALDATA!$A$2:$A$20871,WORKING!$A53,PERSALDATA!$D$2:$D$20871,WORKING!$B53,PERSALDATA!$E$2:$E$20871,WORKING!$C53,PERSALDATA!$F$2:$F$20871,WORKING!O$2)/SUMIFS(PERSALDATA!$H$2:$H$20871,PERSALDATA!$A$2:$A$20871,WORKING!$A53,PERSALDATA!$D$2:$D$20871,WORKING!$B53,PERSALDATA!$E$2:$E$20871,WORKING!$C53),"")</f>
        <v/>
      </c>
      <c r="P53" s="62" t="str">
        <f>IFERROR(SUMIFS(PERSALDATA!$H$2:$H$20871,PERSALDATA!$A$2:$A$20871,WORKING!$A53,PERSALDATA!$D$2:$D$20871,WORKING!$B53,PERSALDATA!$E$2:$E$20871,WORKING!$C53,PERSALDATA!$F$2:$F$20871,WORKING!P$2)/SUMIFS(PERSALDATA!$H$2:$H$20871,PERSALDATA!$A$2:$A$20871,WORKING!$A53,PERSALDATA!$D$2:$D$20871,WORKING!$B53,PERSALDATA!$E$2:$E$20871,WORKING!$C53),"")</f>
        <v/>
      </c>
      <c r="Q53" s="62" t="str">
        <f>IFERROR(SUMIFS(PERSALDATA!$H$2:$H$20871,PERSALDATA!$A$2:$A$20871,WORKING!$A53,PERSALDATA!$D$2:$D$20871,WORKING!$B53,PERSALDATA!$E$2:$E$20871,WORKING!$C53,PERSALDATA!$F$2:$F$20871,WORKING!Q$2)/SUMIFS(PERSALDATA!$H$2:$H$20871,PERSALDATA!$A$2:$A$20871,WORKING!$A53,PERSALDATA!$D$2:$D$20871,WORKING!$B53,PERSALDATA!$E$2:$E$20871,WORKING!$C53),"")</f>
        <v/>
      </c>
      <c r="R53" s="62" t="str">
        <f>IFERROR(SUMIFS(PERSALDATA!$H$2:$H$20871,PERSALDATA!$A$2:$A$20871,WORKING!$A53,PERSALDATA!$D$2:$D$20871,WORKING!$B53,PERSALDATA!$E$2:$E$20871,WORKING!$C53,PERSALDATA!$F$2:$F$20871,WORKING!R$2)/SUMIFS(PERSALDATA!$H$2:$H$20871,PERSALDATA!$A$2:$A$20871,WORKING!$A53,PERSALDATA!$D$2:$D$20871,WORKING!$B53,PERSALDATA!$E$2:$E$20871,WORKING!$C53),"")</f>
        <v/>
      </c>
      <c r="S53" s="62" t="str">
        <f>IFERROR(SUMIFS(PERSALDATA!$H$2:$H$20871,PERSALDATA!$A$2:$A$20871,WORKING!$A53,PERSALDATA!$D$2:$D$20871,WORKING!$B53,PERSALDATA!$E$2:$E$20871,WORKING!$C53,PERSALDATA!$F$2:$F$20871,WORKING!S$2)/SUMIFS(PERSALDATA!$H$2:$H$20871,PERSALDATA!$A$2:$A$20871,WORKING!$A53,PERSALDATA!$D$2:$D$20871,WORKING!$B53,PERSALDATA!$E$2:$E$20871,WORKING!$C53),"")</f>
        <v/>
      </c>
      <c r="T53" s="62" t="str">
        <f>IFERROR(SUMIFS(PERSALDATA!$H$2:$H$20871,PERSALDATA!$A$2:$A$20871,WORKING!$A53,PERSALDATA!$D$2:$D$20871,WORKING!$B53,PERSALDATA!$E$2:$E$20871,WORKING!$C53,PERSALDATA!$F$2:$F$20871,WORKING!T$2)/SUMIFS(PERSALDATA!$H$2:$H$20871,PERSALDATA!$A$2:$A$20871,WORKING!$A53,PERSALDATA!$D$2:$D$20871,WORKING!$B53,PERSALDATA!$E$2:$E$20871,WORKING!$C53),"")</f>
        <v/>
      </c>
      <c r="U53" s="62" t="str">
        <f>IFERROR(SUMIFS(PERSALDATA!$H$2:$H$20871,PERSALDATA!$A$2:$A$20871,WORKING!$A53,PERSALDATA!$D$2:$D$20871,WORKING!$B53,PERSALDATA!$E$2:$E$20871,WORKING!$C53,PERSALDATA!$F$2:$F$20871,WORKING!U$2)/SUMIFS(PERSALDATA!$H$2:$H$20871,PERSALDATA!$A$2:$A$20871,WORKING!$A53,PERSALDATA!$D$2:$D$20871,WORKING!$B53,PERSALDATA!$E$2:$E$20871,WORKING!$C53),"")</f>
        <v/>
      </c>
      <c r="V53" s="62" t="str">
        <f>IFERROR(SUMIFS(PERSALDATA!$H$2:$H$20871,PERSALDATA!$A$2:$A$20871,WORKING!$A53,PERSALDATA!$D$2:$D$20871,WORKING!$B53,PERSALDATA!$E$2:$E$20871,WORKING!$C53,PERSALDATA!$F$2:$F$20871,WORKING!V$2)/SUMIFS(PERSALDATA!$H$2:$H$20871,PERSALDATA!$A$2:$A$20871,WORKING!$A53,PERSALDATA!$D$2:$D$20871,WORKING!$B53,PERSALDATA!$E$2:$E$20871,WORKING!$C53),"")</f>
        <v/>
      </c>
      <c r="W53" s="62">
        <f>IFERROR(IF($C53&lt;11,($D53*Assumptions!C$6)+($E53*Assumptions!C$7)+($F53*Assumptions!C$8)+($G53*Assumptions!C$9)+($H53*Assumptions!C$10)+($I53*Assumptions!C$11)+($J53*Assumptions!C$12)+($K53*Assumptions!C$13)+($L53*Assumptions!C$14)+($M53*Assumptions!C$15)+($N53*Assumptions!C$16)+($O53*Assumptions!C$17)+($P53*Assumptions!C$18)+($Q53*Assumptions!C$19)+($R53*Assumptions!C$20)+($S53*Assumptions!C$21)+($T53*Assumptions!C$22)+($U53*Assumptions!C$23)+($V53*Assumptions!C$24),IF($C53&lt;13,Assumptions!C$28,Assumptions!C$50)),W$1)</f>
        <v>3.3000000000000002E-2</v>
      </c>
      <c r="X53" s="62">
        <f>IFERROR(IF($C53&lt;11,($D53*Assumptions!D$6)+($E53*Assumptions!D$7)+($F53*Assumptions!D$8)+($G53*Assumptions!D$9)+($H53*Assumptions!D$10)+($I53*Assumptions!D$11)+($J53*Assumptions!D$12)+($K53*Assumptions!D$13)+($L53*Assumptions!D$14)+($M53*Assumptions!D$15)+($N53*Assumptions!D$16)+($O53*Assumptions!D$17)+($P53*Assumptions!D$18)+($Q53*Assumptions!D$19)+($R53*Assumptions!D$20)+($S53*Assumptions!D$21)+($T53*Assumptions!D$22)+($U53*Assumptions!D$23)+($V53*Assumptions!D$24),IF($C53&lt;13,Assumptions!D$28,Assumptions!D$50)),X$1)</f>
        <v>0.06</v>
      </c>
      <c r="Y53" s="62">
        <f>IFERROR(IF($C53&lt;11,($D53*Assumptions!E$6)+($E53*Assumptions!E$7)+($F53*Assumptions!E$8)+($G53*Assumptions!E$9)+($H53*Assumptions!E$10)+($I53*Assumptions!E$11)+($J53*Assumptions!E$12)+($K53*Assumptions!E$13)+($L53*Assumptions!E$14)+($M53*Assumptions!E$15)+($N53*Assumptions!E$16)+($O53*Assumptions!E$17)+($P53*Assumptions!E$18)+($Q53*Assumptions!E$19)+($R53*Assumptions!E$20)+($S53*Assumptions!E$21)+($T53*Assumptions!E$22)+($U53*Assumptions!E$23)+($V53*Assumptions!E$24),IF($C53&lt;13,Assumptions!E$28,Assumptions!E$50)),Y$1)</f>
        <v>5.8999999999999997E-2</v>
      </c>
      <c r="Z53" s="62">
        <f>IFERROR(IF($C53&lt;11,($D53*Assumptions!F$6)+($E53*Assumptions!F$7)+($F53*Assumptions!F$8)+($G53*Assumptions!F$9)+($H53*Assumptions!F$10)+($I53*Assumptions!F$11)+($J53*Assumptions!F$12)+($K53*Assumptions!F$13)+($L53*Assumptions!F$14)+($M53*Assumptions!F$15)+($N53*Assumptions!F$16)+($O53*Assumptions!F$17)+($P53*Assumptions!F$18)+($Q53*Assumptions!F$19)+($R53*Assumptions!F$20)+($S53*Assumptions!F$21)+($T53*Assumptions!F$22)+($U53*Assumptions!F$23)+($V53*Assumptions!F$24),IF($C53&lt;13,Assumptions!F$28,Assumptions!F$50)),Z$1)</f>
        <v>5.7000000000000002E-2</v>
      </c>
      <c r="AA53" s="62">
        <f>IFERROR(($D53*Assumptions!J$6)+($E53*Assumptions!J$7)+($F53*Assumptions!J$8)+($G53*Assumptions!J$9)+($H53*Assumptions!J$10)+($I53*Assumptions!J$11)+($J53*Assumptions!J$12)+($K53*Assumptions!J$13)+($L53*Assumptions!J$14)+($M53*Assumptions!J$15)+($N53*Assumptions!J$16)+($O53*Assumptions!J$17)+($P53*Assumptions!J$18)+($Q53*Assumptions!J$19)+($R53*Assumptions!J$20)+($S53*Assumptions!J$21)+($T53*Assumptions!J$22)+($U53*Assumptions!J$23)+($V53*Assumptions!J$24),0)</f>
        <v>0</v>
      </c>
      <c r="AB53" s="2">
        <f>SUMIFS(PERSALDATA!$G$2:$G$20871,PERSALDATA!$A$2:$A$20871,WORKING!A53,PERSALDATA!$D$2:$D$20871,WORKING!B53,PERSALDATA!$E$2:$E$20871,WORKING!C53,PERSALDATA!$F$2:$F$20871,"S&amp;W: BASIC SALARY (RES)")</f>
        <v>0</v>
      </c>
      <c r="AC53" s="2">
        <f>SUMIFS(PERSALDATA!$H$2:$H$20871,PERSALDATA!$A$2:$A$20871,WORKING!A53,PERSALDATA!$D$2:$D$20871,WORKING!B53,PERSALDATA!$E$2:$E$20871,WORKING!C53)</f>
        <v>0</v>
      </c>
    </row>
    <row r="54" spans="1:29" x14ac:dyDescent="0.25">
      <c r="A54" s="2">
        <f>Results!$D$3</f>
        <v>18</v>
      </c>
      <c r="B54" s="2">
        <v>4</v>
      </c>
      <c r="C54" s="2">
        <v>1</v>
      </c>
      <c r="D54" s="62">
        <f>IFERROR(SUMIFS(PERSALDATA!$H$2:$H$20871,PERSALDATA!$A$2:$A$20871,WORKING!$A54,PERSALDATA!$D$2:$D$20871,WORKING!$B54,PERSALDATA!$E$2:$E$20871,WORKING!$C54,PERSALDATA!$F$2:$F$20871,WORKING!D$2)/SUMIFS(PERSALDATA!$H$2:$H$20871,PERSALDATA!$A$2:$A$20871,WORKING!$A54,PERSALDATA!$D$2:$D$20871,WORKING!$B54,PERSALDATA!$E$2:$E$20871,WORKING!$C54),"")</f>
        <v>0</v>
      </c>
      <c r="E54" s="62">
        <f>IFERROR(SUMIFS(PERSALDATA!$H$2:$H$20871,PERSALDATA!$A$2:$A$20871,WORKING!$A54,PERSALDATA!$D$2:$D$20871,WORKING!$B54,PERSALDATA!$E$2:$E$20871,WORKING!$C54,PERSALDATA!$F$2:$F$20871,WORKING!E$2)/SUMIFS(PERSALDATA!$H$2:$H$20871,PERSALDATA!$A$2:$A$20871,WORKING!$A54,PERSALDATA!$D$2:$D$20871,WORKING!$B54,PERSALDATA!$E$2:$E$20871,WORKING!$C54),"")</f>
        <v>0</v>
      </c>
      <c r="F54" s="62">
        <f>IFERROR(SUMIFS(PERSALDATA!$H$2:$H$20871,PERSALDATA!$A$2:$A$20871,WORKING!$A54,PERSALDATA!$D$2:$D$20871,WORKING!$B54,PERSALDATA!$E$2:$E$20871,WORKING!$C54,PERSALDATA!$F$2:$F$20871,WORKING!F$2)/SUMIFS(PERSALDATA!$H$2:$H$20871,PERSALDATA!$A$2:$A$20871,WORKING!$A54,PERSALDATA!$D$2:$D$20871,WORKING!$B54,PERSALDATA!$E$2:$E$20871,WORKING!$C54),"")</f>
        <v>0</v>
      </c>
      <c r="G54" s="69">
        <f>IFERROR(SUMIFS(PERSALDATA!$H$2:$H$20871,PERSALDATA!$A$2:$A$20871,WORKING!$A54,PERSALDATA!$D$2:$D$20871,WORKING!$B54,PERSALDATA!$E$2:$E$20871,WORKING!$C54,PERSALDATA!$F$2:$F$20871,WORKING!G$2)/SUMIFS(PERSALDATA!$H$2:$H$20871,PERSALDATA!$A$2:$A$20871,WORKING!$A54,PERSALDATA!$D$2:$D$20871,WORKING!$B54,PERSALDATA!$E$2:$E$20871,WORKING!$C54),"")</f>
        <v>0</v>
      </c>
      <c r="H54" s="62">
        <f>IFERROR(SUMIFS(PERSALDATA!$H$2:$H$20871,PERSALDATA!$A$2:$A$20871,WORKING!$A54,PERSALDATA!$D$2:$D$20871,WORKING!$B54,PERSALDATA!$E$2:$E$20871,WORKING!$C54,PERSALDATA!$F$2:$F$20871,WORKING!H$2)/SUMIFS(PERSALDATA!$H$2:$H$20871,PERSALDATA!$A$2:$A$20871,WORKING!$A54,PERSALDATA!$D$2:$D$20871,WORKING!$B54,PERSALDATA!$E$2:$E$20871,WORKING!$C54),"")</f>
        <v>0</v>
      </c>
      <c r="I54" s="62">
        <f>IFERROR(SUMIFS(PERSALDATA!$H$2:$H$20871,PERSALDATA!$A$2:$A$20871,WORKING!$A54,PERSALDATA!$D$2:$D$20871,WORKING!$B54,PERSALDATA!$E$2:$E$20871,WORKING!$C54,PERSALDATA!$F$2:$F$20871,WORKING!I$2)/SUMIFS(PERSALDATA!$H$2:$H$20871,PERSALDATA!$A$2:$A$20871,WORKING!$A54,PERSALDATA!$D$2:$D$20871,WORKING!$B54,PERSALDATA!$E$2:$E$20871,WORKING!$C54),"")</f>
        <v>0</v>
      </c>
      <c r="J54" s="62">
        <f>IFERROR(SUMIFS(PERSALDATA!$H$2:$H$20871,PERSALDATA!$A$2:$A$20871,WORKING!$A54,PERSALDATA!$D$2:$D$20871,WORKING!$B54,PERSALDATA!$E$2:$E$20871,WORKING!$C54,PERSALDATA!$F$2:$F$20871,WORKING!J$2)/SUMIFS(PERSALDATA!$H$2:$H$20871,PERSALDATA!$A$2:$A$20871,WORKING!$A54,PERSALDATA!$D$2:$D$20871,WORKING!$B54,PERSALDATA!$E$2:$E$20871,WORKING!$C54),"")</f>
        <v>0</v>
      </c>
      <c r="K54" s="62">
        <f>IFERROR(SUMIFS(PERSALDATA!$H$2:$H$20871,PERSALDATA!$A$2:$A$20871,WORKING!$A54,PERSALDATA!$D$2:$D$20871,WORKING!$B54,PERSALDATA!$E$2:$E$20871,WORKING!$C54,PERSALDATA!$F$2:$F$20871,WORKING!K$2)/SUMIFS(PERSALDATA!$H$2:$H$20871,PERSALDATA!$A$2:$A$20871,WORKING!$A54,PERSALDATA!$D$2:$D$20871,WORKING!$B54,PERSALDATA!$E$2:$E$20871,WORKING!$C54),"")</f>
        <v>0</v>
      </c>
      <c r="L54" s="62">
        <f>IFERROR(SUMIFS(PERSALDATA!$H$2:$H$20871,PERSALDATA!$A$2:$A$20871,WORKING!$A54,PERSALDATA!$D$2:$D$20871,WORKING!$B54,PERSALDATA!$E$2:$E$20871,WORKING!$C54,PERSALDATA!$F$2:$F$20871,WORKING!L$2)/SUMIFS(PERSALDATA!$H$2:$H$20871,PERSALDATA!$A$2:$A$20871,WORKING!$A54,PERSALDATA!$D$2:$D$20871,WORKING!$B54,PERSALDATA!$E$2:$E$20871,WORKING!$C54),"")</f>
        <v>0</v>
      </c>
      <c r="M54" s="62">
        <f>IFERROR(SUMIFS(PERSALDATA!$H$2:$H$20871,PERSALDATA!$A$2:$A$20871,WORKING!$A54,PERSALDATA!$D$2:$D$20871,WORKING!$B54,PERSALDATA!$E$2:$E$20871,WORKING!$C54,PERSALDATA!$F$2:$F$20871,WORKING!M$2)/SUMIFS(PERSALDATA!$H$2:$H$20871,PERSALDATA!$A$2:$A$20871,WORKING!$A54,PERSALDATA!$D$2:$D$20871,WORKING!$B54,PERSALDATA!$E$2:$E$20871,WORKING!$C54),"")</f>
        <v>0</v>
      </c>
      <c r="N54" s="62">
        <f>IFERROR(SUMIFS(PERSALDATA!$H$2:$H$20871,PERSALDATA!$A$2:$A$20871,WORKING!$A54,PERSALDATA!$D$2:$D$20871,WORKING!$B54,PERSALDATA!$E$2:$E$20871,WORKING!$C54,PERSALDATA!$F$2:$F$20871,WORKING!N$2)/SUMIFS(PERSALDATA!$H$2:$H$20871,PERSALDATA!$A$2:$A$20871,WORKING!$A54,PERSALDATA!$D$2:$D$20871,WORKING!$B54,PERSALDATA!$E$2:$E$20871,WORKING!$C54),"")</f>
        <v>0</v>
      </c>
      <c r="O54" s="62">
        <f>IFERROR(SUMIFS(PERSALDATA!$H$2:$H$20871,PERSALDATA!$A$2:$A$20871,WORKING!$A54,PERSALDATA!$D$2:$D$20871,WORKING!$B54,PERSALDATA!$E$2:$E$20871,WORKING!$C54,PERSALDATA!$F$2:$F$20871,WORKING!O$2)/SUMIFS(PERSALDATA!$H$2:$H$20871,PERSALDATA!$A$2:$A$20871,WORKING!$A54,PERSALDATA!$D$2:$D$20871,WORKING!$B54,PERSALDATA!$E$2:$E$20871,WORKING!$C54),"")</f>
        <v>0</v>
      </c>
      <c r="P54" s="62">
        <f>IFERROR(SUMIFS(PERSALDATA!$H$2:$H$20871,PERSALDATA!$A$2:$A$20871,WORKING!$A54,PERSALDATA!$D$2:$D$20871,WORKING!$B54,PERSALDATA!$E$2:$E$20871,WORKING!$C54,PERSALDATA!$F$2:$F$20871,WORKING!P$2)/SUMIFS(PERSALDATA!$H$2:$H$20871,PERSALDATA!$A$2:$A$20871,WORKING!$A54,PERSALDATA!$D$2:$D$20871,WORKING!$B54,PERSALDATA!$E$2:$E$20871,WORKING!$C54),"")</f>
        <v>0</v>
      </c>
      <c r="Q54" s="62">
        <f>IFERROR(SUMIFS(PERSALDATA!$H$2:$H$20871,PERSALDATA!$A$2:$A$20871,WORKING!$A54,PERSALDATA!$D$2:$D$20871,WORKING!$B54,PERSALDATA!$E$2:$E$20871,WORKING!$C54,PERSALDATA!$F$2:$F$20871,WORKING!Q$2)/SUMIFS(PERSALDATA!$H$2:$H$20871,PERSALDATA!$A$2:$A$20871,WORKING!$A54,PERSALDATA!$D$2:$D$20871,WORKING!$B54,PERSALDATA!$E$2:$E$20871,WORKING!$C54),"")</f>
        <v>0.67098769627290766</v>
      </c>
      <c r="R54" s="62">
        <f>IFERROR(SUMIFS(PERSALDATA!$H$2:$H$20871,PERSALDATA!$A$2:$A$20871,WORKING!$A54,PERSALDATA!$D$2:$D$20871,WORKING!$B54,PERSALDATA!$E$2:$E$20871,WORKING!$C54,PERSALDATA!$F$2:$F$20871,WORKING!R$2)/SUMIFS(PERSALDATA!$H$2:$H$20871,PERSALDATA!$A$2:$A$20871,WORKING!$A54,PERSALDATA!$D$2:$D$20871,WORKING!$B54,PERSALDATA!$E$2:$E$20871,WORKING!$C54),"")</f>
        <v>0</v>
      </c>
      <c r="S54" s="62">
        <f>IFERROR(SUMIFS(PERSALDATA!$H$2:$H$20871,PERSALDATA!$A$2:$A$20871,WORKING!$A54,PERSALDATA!$D$2:$D$20871,WORKING!$B54,PERSALDATA!$E$2:$E$20871,WORKING!$C54,PERSALDATA!$F$2:$F$20871,WORKING!S$2)/SUMIFS(PERSALDATA!$H$2:$H$20871,PERSALDATA!$A$2:$A$20871,WORKING!$A54,PERSALDATA!$D$2:$D$20871,WORKING!$B54,PERSALDATA!$E$2:$E$20871,WORKING!$C54),"")</f>
        <v>0</v>
      </c>
      <c r="T54" s="62">
        <f>IFERROR(SUMIFS(PERSALDATA!$H$2:$H$20871,PERSALDATA!$A$2:$A$20871,WORKING!$A54,PERSALDATA!$D$2:$D$20871,WORKING!$B54,PERSALDATA!$E$2:$E$20871,WORKING!$C54,PERSALDATA!$F$2:$F$20871,WORKING!T$2)/SUMIFS(PERSALDATA!$H$2:$H$20871,PERSALDATA!$A$2:$A$20871,WORKING!$A54,PERSALDATA!$D$2:$D$20871,WORKING!$B54,PERSALDATA!$E$2:$E$20871,WORKING!$C54),"")</f>
        <v>0.32901230372709228</v>
      </c>
      <c r="U54" s="62">
        <f>IFERROR(SUMIFS(PERSALDATA!$H$2:$H$20871,PERSALDATA!$A$2:$A$20871,WORKING!$A54,PERSALDATA!$D$2:$D$20871,WORKING!$B54,PERSALDATA!$E$2:$E$20871,WORKING!$C54,PERSALDATA!$F$2:$F$20871,WORKING!U$2)/SUMIFS(PERSALDATA!$H$2:$H$20871,PERSALDATA!$A$2:$A$20871,WORKING!$A54,PERSALDATA!$D$2:$D$20871,WORKING!$B54,PERSALDATA!$E$2:$E$20871,WORKING!$C54),"")</f>
        <v>0</v>
      </c>
      <c r="V54" s="62">
        <f>IFERROR(SUMIFS(PERSALDATA!$H$2:$H$20871,PERSALDATA!$A$2:$A$20871,WORKING!$A54,PERSALDATA!$D$2:$D$20871,WORKING!$B54,PERSALDATA!$E$2:$E$20871,WORKING!$C54,PERSALDATA!$F$2:$F$20871,WORKING!V$2)/SUMIFS(PERSALDATA!$H$2:$H$20871,PERSALDATA!$A$2:$A$20871,WORKING!$A54,PERSALDATA!$D$2:$D$20871,WORKING!$B54,PERSALDATA!$E$2:$E$20871,WORKING!$C54),"")</f>
        <v>0</v>
      </c>
      <c r="W54" s="62">
        <f>IFERROR(IF($C54&lt;11,($D54*Assumptions!C$6)+($E54*Assumptions!C$7)+($F54*Assumptions!C$8)+($G54*Assumptions!C$9)+($H54*Assumptions!C$10)+($I54*Assumptions!C$11)+($J54*Assumptions!C$12)+($K54*Assumptions!C$13)+($L54*Assumptions!C$14)+($M54*Assumptions!C$15)+($N54*Assumptions!C$16)+($O54*Assumptions!C$17)+($P54*Assumptions!C$18)+($Q54*Assumptions!C$19)+($R54*Assumptions!C$20)+($S54*Assumptions!C$21)+($T54*Assumptions!C$22)+($U54*Assumptions!C$23)+($V54*Assumptions!C$24),IF($C54&lt;13,Assumptions!C$28,Assumptions!C$50)),W$1)</f>
        <v>7.5999999999999998E-2</v>
      </c>
      <c r="X54" s="62">
        <f>IFERROR(IF($C54&lt;11,($D54*Assumptions!D$6)+($E54*Assumptions!D$7)+($F54*Assumptions!D$8)+($G54*Assumptions!D$9)+($H54*Assumptions!D$10)+($I54*Assumptions!D$11)+($J54*Assumptions!D$12)+($K54*Assumptions!D$13)+($L54*Assumptions!D$14)+($M54*Assumptions!D$15)+($N54*Assumptions!D$16)+($O54*Assumptions!D$17)+($P54*Assumptions!D$18)+($Q54*Assumptions!D$19)+($R54*Assumptions!D$20)+($S54*Assumptions!D$21)+($T54*Assumptions!D$22)+($U54*Assumptions!D$23)+($V54*Assumptions!D$24),IF($C54&lt;13,Assumptions!D$28,Assumptions!D$50)),X$1)</f>
        <v>7.0000000000000007E-2</v>
      </c>
      <c r="Y54" s="62">
        <f>IFERROR(IF($C54&lt;11,($D54*Assumptions!E$6)+($E54*Assumptions!E$7)+($F54*Assumptions!E$8)+($G54*Assumptions!E$9)+($H54*Assumptions!E$10)+($I54*Assumptions!E$11)+($J54*Assumptions!E$12)+($K54*Assumptions!E$13)+($L54*Assumptions!E$14)+($M54*Assumptions!E$15)+($N54*Assumptions!E$16)+($O54*Assumptions!E$17)+($P54*Assumptions!E$18)+($Q54*Assumptions!E$19)+($R54*Assumptions!E$20)+($S54*Assumptions!E$21)+($T54*Assumptions!E$22)+($U54*Assumptions!E$23)+($V54*Assumptions!E$24),IF($C54&lt;13,Assumptions!E$28,Assumptions!E$50)),Y$1)</f>
        <v>6.9000000000000006E-2</v>
      </c>
      <c r="Z54" s="62">
        <f>IFERROR(IF($C54&lt;11,($D54*Assumptions!F$6)+($E54*Assumptions!F$7)+($F54*Assumptions!F$8)+($G54*Assumptions!F$9)+($H54*Assumptions!F$10)+($I54*Assumptions!F$11)+($J54*Assumptions!F$12)+($K54*Assumptions!F$13)+($L54*Assumptions!F$14)+($M54*Assumptions!F$15)+($N54*Assumptions!F$16)+($O54*Assumptions!F$17)+($P54*Assumptions!F$18)+($Q54*Assumptions!F$19)+($R54*Assumptions!F$20)+($S54*Assumptions!F$21)+($T54*Assumptions!F$22)+($U54*Assumptions!F$23)+($V54*Assumptions!F$24),IF($C54&lt;13,Assumptions!F$28,Assumptions!F$50)),Z$1)</f>
        <v>6.7000000000000004E-2</v>
      </c>
      <c r="AA54" s="62">
        <f>IFERROR(($D54*Assumptions!J$6)+($E54*Assumptions!J$7)+($F54*Assumptions!J$8)+($G54*Assumptions!J$9)+($H54*Assumptions!J$10)+($I54*Assumptions!J$11)+($J54*Assumptions!J$12)+($K54*Assumptions!J$13)+($L54*Assumptions!J$14)+($M54*Assumptions!J$15)+($N54*Assumptions!J$16)+($O54*Assumptions!J$17)+($P54*Assumptions!J$18)+($Q54*Assumptions!J$19)+($R54*Assumptions!J$20)+($S54*Assumptions!J$21)+($T54*Assumptions!J$22)+($U54*Assumptions!J$23)+($V54*Assumptions!J$24),0)</f>
        <v>1.4999999999999998E-2</v>
      </c>
      <c r="AB54" s="2">
        <f>SUMIFS(PERSALDATA!$G$2:$G$20871,PERSALDATA!$A$2:$A$20871,WORKING!A54,PERSALDATA!$D$2:$D$20871,WORKING!B54,PERSALDATA!$E$2:$E$20871,WORKING!C54,PERSALDATA!$F$2:$F$20871,"S&amp;W: BASIC SALARY (RES)")</f>
        <v>0</v>
      </c>
      <c r="AC54" s="2">
        <f>SUMIFS(PERSALDATA!$H$2:$H$20871,PERSALDATA!$A$2:$A$20871,WORKING!A54,PERSALDATA!$D$2:$D$20871,WORKING!B54,PERSALDATA!$E$2:$E$20871,WORKING!C54)</f>
        <v>2467992.81</v>
      </c>
    </row>
    <row r="55" spans="1:29" x14ac:dyDescent="0.25">
      <c r="A55" s="2">
        <f>Results!$D$3</f>
        <v>18</v>
      </c>
      <c r="B55" s="2">
        <v>4</v>
      </c>
      <c r="C55" s="2">
        <v>2</v>
      </c>
      <c r="D55" s="62" t="str">
        <f>IFERROR(SUMIFS(PERSALDATA!$H$2:$H$20871,PERSALDATA!$A$2:$A$20871,WORKING!$A55,PERSALDATA!$D$2:$D$20871,WORKING!$B55,PERSALDATA!$E$2:$E$20871,WORKING!$C55,PERSALDATA!$F$2:$F$20871,WORKING!D$2)/SUMIFS(PERSALDATA!$H$2:$H$20871,PERSALDATA!$A$2:$A$20871,WORKING!$A55,PERSALDATA!$D$2:$D$20871,WORKING!$B55,PERSALDATA!$E$2:$E$20871,WORKING!$C55),"")</f>
        <v/>
      </c>
      <c r="E55" s="62" t="str">
        <f>IFERROR(SUMIFS(PERSALDATA!$H$2:$H$20871,PERSALDATA!$A$2:$A$20871,WORKING!$A55,PERSALDATA!$D$2:$D$20871,WORKING!$B55,PERSALDATA!$E$2:$E$20871,WORKING!$C55,PERSALDATA!$F$2:$F$20871,WORKING!E$2)/SUMIFS(PERSALDATA!$H$2:$H$20871,PERSALDATA!$A$2:$A$20871,WORKING!$A55,PERSALDATA!$D$2:$D$20871,WORKING!$B55,PERSALDATA!$E$2:$E$20871,WORKING!$C55),"")</f>
        <v/>
      </c>
      <c r="F55" s="62" t="str">
        <f>IFERROR(SUMIFS(PERSALDATA!$H$2:$H$20871,PERSALDATA!$A$2:$A$20871,WORKING!$A55,PERSALDATA!$D$2:$D$20871,WORKING!$B55,PERSALDATA!$E$2:$E$20871,WORKING!$C55,PERSALDATA!$F$2:$F$20871,WORKING!F$2)/SUMIFS(PERSALDATA!$H$2:$H$20871,PERSALDATA!$A$2:$A$20871,WORKING!$A55,PERSALDATA!$D$2:$D$20871,WORKING!$B55,PERSALDATA!$E$2:$E$20871,WORKING!$C55),"")</f>
        <v/>
      </c>
      <c r="G55" s="69" t="str">
        <f>IFERROR(SUMIFS(PERSALDATA!$H$2:$H$20871,PERSALDATA!$A$2:$A$20871,WORKING!$A55,PERSALDATA!$D$2:$D$20871,WORKING!$B55,PERSALDATA!$E$2:$E$20871,WORKING!$C55,PERSALDATA!$F$2:$F$20871,WORKING!G$2)/SUMIFS(PERSALDATA!$H$2:$H$20871,PERSALDATA!$A$2:$A$20871,WORKING!$A55,PERSALDATA!$D$2:$D$20871,WORKING!$B55,PERSALDATA!$E$2:$E$20871,WORKING!$C55),"")</f>
        <v/>
      </c>
      <c r="H55" s="62" t="str">
        <f>IFERROR(SUMIFS(PERSALDATA!$H$2:$H$20871,PERSALDATA!$A$2:$A$20871,WORKING!$A55,PERSALDATA!$D$2:$D$20871,WORKING!$B55,PERSALDATA!$E$2:$E$20871,WORKING!$C55,PERSALDATA!$F$2:$F$20871,WORKING!H$2)/SUMIFS(PERSALDATA!$H$2:$H$20871,PERSALDATA!$A$2:$A$20871,WORKING!$A55,PERSALDATA!$D$2:$D$20871,WORKING!$B55,PERSALDATA!$E$2:$E$20871,WORKING!$C55),"")</f>
        <v/>
      </c>
      <c r="I55" s="62" t="str">
        <f>IFERROR(SUMIFS(PERSALDATA!$H$2:$H$20871,PERSALDATA!$A$2:$A$20871,WORKING!$A55,PERSALDATA!$D$2:$D$20871,WORKING!$B55,PERSALDATA!$E$2:$E$20871,WORKING!$C55,PERSALDATA!$F$2:$F$20871,WORKING!I$2)/SUMIFS(PERSALDATA!$H$2:$H$20871,PERSALDATA!$A$2:$A$20871,WORKING!$A55,PERSALDATA!$D$2:$D$20871,WORKING!$B55,PERSALDATA!$E$2:$E$20871,WORKING!$C55),"")</f>
        <v/>
      </c>
      <c r="J55" s="62" t="str">
        <f>IFERROR(SUMIFS(PERSALDATA!$H$2:$H$20871,PERSALDATA!$A$2:$A$20871,WORKING!$A55,PERSALDATA!$D$2:$D$20871,WORKING!$B55,PERSALDATA!$E$2:$E$20871,WORKING!$C55,PERSALDATA!$F$2:$F$20871,WORKING!J$2)/SUMIFS(PERSALDATA!$H$2:$H$20871,PERSALDATA!$A$2:$A$20871,WORKING!$A55,PERSALDATA!$D$2:$D$20871,WORKING!$B55,PERSALDATA!$E$2:$E$20871,WORKING!$C55),"")</f>
        <v/>
      </c>
      <c r="K55" s="62" t="str">
        <f>IFERROR(SUMIFS(PERSALDATA!$H$2:$H$20871,PERSALDATA!$A$2:$A$20871,WORKING!$A55,PERSALDATA!$D$2:$D$20871,WORKING!$B55,PERSALDATA!$E$2:$E$20871,WORKING!$C55,PERSALDATA!$F$2:$F$20871,WORKING!K$2)/SUMIFS(PERSALDATA!$H$2:$H$20871,PERSALDATA!$A$2:$A$20871,WORKING!$A55,PERSALDATA!$D$2:$D$20871,WORKING!$B55,PERSALDATA!$E$2:$E$20871,WORKING!$C55),"")</f>
        <v/>
      </c>
      <c r="L55" s="62" t="str">
        <f>IFERROR(SUMIFS(PERSALDATA!$H$2:$H$20871,PERSALDATA!$A$2:$A$20871,WORKING!$A55,PERSALDATA!$D$2:$D$20871,WORKING!$B55,PERSALDATA!$E$2:$E$20871,WORKING!$C55,PERSALDATA!$F$2:$F$20871,WORKING!L$2)/SUMIFS(PERSALDATA!$H$2:$H$20871,PERSALDATA!$A$2:$A$20871,WORKING!$A55,PERSALDATA!$D$2:$D$20871,WORKING!$B55,PERSALDATA!$E$2:$E$20871,WORKING!$C55),"")</f>
        <v/>
      </c>
      <c r="M55" s="62" t="str">
        <f>IFERROR(SUMIFS(PERSALDATA!$H$2:$H$20871,PERSALDATA!$A$2:$A$20871,WORKING!$A55,PERSALDATA!$D$2:$D$20871,WORKING!$B55,PERSALDATA!$E$2:$E$20871,WORKING!$C55,PERSALDATA!$F$2:$F$20871,WORKING!M$2)/SUMIFS(PERSALDATA!$H$2:$H$20871,PERSALDATA!$A$2:$A$20871,WORKING!$A55,PERSALDATA!$D$2:$D$20871,WORKING!$B55,PERSALDATA!$E$2:$E$20871,WORKING!$C55),"")</f>
        <v/>
      </c>
      <c r="N55" s="62" t="str">
        <f>IFERROR(SUMIFS(PERSALDATA!$H$2:$H$20871,PERSALDATA!$A$2:$A$20871,WORKING!$A55,PERSALDATA!$D$2:$D$20871,WORKING!$B55,PERSALDATA!$E$2:$E$20871,WORKING!$C55,PERSALDATA!$F$2:$F$20871,WORKING!N$2)/SUMIFS(PERSALDATA!$H$2:$H$20871,PERSALDATA!$A$2:$A$20871,WORKING!$A55,PERSALDATA!$D$2:$D$20871,WORKING!$B55,PERSALDATA!$E$2:$E$20871,WORKING!$C55),"")</f>
        <v/>
      </c>
      <c r="O55" s="62" t="str">
        <f>IFERROR(SUMIFS(PERSALDATA!$H$2:$H$20871,PERSALDATA!$A$2:$A$20871,WORKING!$A55,PERSALDATA!$D$2:$D$20871,WORKING!$B55,PERSALDATA!$E$2:$E$20871,WORKING!$C55,PERSALDATA!$F$2:$F$20871,WORKING!O$2)/SUMIFS(PERSALDATA!$H$2:$H$20871,PERSALDATA!$A$2:$A$20871,WORKING!$A55,PERSALDATA!$D$2:$D$20871,WORKING!$B55,PERSALDATA!$E$2:$E$20871,WORKING!$C55),"")</f>
        <v/>
      </c>
      <c r="P55" s="62" t="str">
        <f>IFERROR(SUMIFS(PERSALDATA!$H$2:$H$20871,PERSALDATA!$A$2:$A$20871,WORKING!$A55,PERSALDATA!$D$2:$D$20871,WORKING!$B55,PERSALDATA!$E$2:$E$20871,WORKING!$C55,PERSALDATA!$F$2:$F$20871,WORKING!P$2)/SUMIFS(PERSALDATA!$H$2:$H$20871,PERSALDATA!$A$2:$A$20871,WORKING!$A55,PERSALDATA!$D$2:$D$20871,WORKING!$B55,PERSALDATA!$E$2:$E$20871,WORKING!$C55),"")</f>
        <v/>
      </c>
      <c r="Q55" s="62" t="str">
        <f>IFERROR(SUMIFS(PERSALDATA!$H$2:$H$20871,PERSALDATA!$A$2:$A$20871,WORKING!$A55,PERSALDATA!$D$2:$D$20871,WORKING!$B55,PERSALDATA!$E$2:$E$20871,WORKING!$C55,PERSALDATA!$F$2:$F$20871,WORKING!Q$2)/SUMIFS(PERSALDATA!$H$2:$H$20871,PERSALDATA!$A$2:$A$20871,WORKING!$A55,PERSALDATA!$D$2:$D$20871,WORKING!$B55,PERSALDATA!$E$2:$E$20871,WORKING!$C55),"")</f>
        <v/>
      </c>
      <c r="R55" s="62" t="str">
        <f>IFERROR(SUMIFS(PERSALDATA!$H$2:$H$20871,PERSALDATA!$A$2:$A$20871,WORKING!$A55,PERSALDATA!$D$2:$D$20871,WORKING!$B55,PERSALDATA!$E$2:$E$20871,WORKING!$C55,PERSALDATA!$F$2:$F$20871,WORKING!R$2)/SUMIFS(PERSALDATA!$H$2:$H$20871,PERSALDATA!$A$2:$A$20871,WORKING!$A55,PERSALDATA!$D$2:$D$20871,WORKING!$B55,PERSALDATA!$E$2:$E$20871,WORKING!$C55),"")</f>
        <v/>
      </c>
      <c r="S55" s="62" t="str">
        <f>IFERROR(SUMIFS(PERSALDATA!$H$2:$H$20871,PERSALDATA!$A$2:$A$20871,WORKING!$A55,PERSALDATA!$D$2:$D$20871,WORKING!$B55,PERSALDATA!$E$2:$E$20871,WORKING!$C55,PERSALDATA!$F$2:$F$20871,WORKING!S$2)/SUMIFS(PERSALDATA!$H$2:$H$20871,PERSALDATA!$A$2:$A$20871,WORKING!$A55,PERSALDATA!$D$2:$D$20871,WORKING!$B55,PERSALDATA!$E$2:$E$20871,WORKING!$C55),"")</f>
        <v/>
      </c>
      <c r="T55" s="62" t="str">
        <f>IFERROR(SUMIFS(PERSALDATA!$H$2:$H$20871,PERSALDATA!$A$2:$A$20871,WORKING!$A55,PERSALDATA!$D$2:$D$20871,WORKING!$B55,PERSALDATA!$E$2:$E$20871,WORKING!$C55,PERSALDATA!$F$2:$F$20871,WORKING!T$2)/SUMIFS(PERSALDATA!$H$2:$H$20871,PERSALDATA!$A$2:$A$20871,WORKING!$A55,PERSALDATA!$D$2:$D$20871,WORKING!$B55,PERSALDATA!$E$2:$E$20871,WORKING!$C55),"")</f>
        <v/>
      </c>
      <c r="U55" s="62" t="str">
        <f>IFERROR(SUMIFS(PERSALDATA!$H$2:$H$20871,PERSALDATA!$A$2:$A$20871,WORKING!$A55,PERSALDATA!$D$2:$D$20871,WORKING!$B55,PERSALDATA!$E$2:$E$20871,WORKING!$C55,PERSALDATA!$F$2:$F$20871,WORKING!U$2)/SUMIFS(PERSALDATA!$H$2:$H$20871,PERSALDATA!$A$2:$A$20871,WORKING!$A55,PERSALDATA!$D$2:$D$20871,WORKING!$B55,PERSALDATA!$E$2:$E$20871,WORKING!$C55),"")</f>
        <v/>
      </c>
      <c r="V55" s="62" t="str">
        <f>IFERROR(SUMIFS(PERSALDATA!$H$2:$H$20871,PERSALDATA!$A$2:$A$20871,WORKING!$A55,PERSALDATA!$D$2:$D$20871,WORKING!$B55,PERSALDATA!$E$2:$E$20871,WORKING!$C55,PERSALDATA!$F$2:$F$20871,WORKING!V$2)/SUMIFS(PERSALDATA!$H$2:$H$20871,PERSALDATA!$A$2:$A$20871,WORKING!$A55,PERSALDATA!$D$2:$D$20871,WORKING!$B55,PERSALDATA!$E$2:$E$20871,WORKING!$C55),"")</f>
        <v/>
      </c>
      <c r="W55" s="62">
        <f>IFERROR(IF($C55&lt;11,($D55*Assumptions!C$6)+($E55*Assumptions!C$7)+($F55*Assumptions!C$8)+($G55*Assumptions!C$9)+($H55*Assumptions!C$10)+($I55*Assumptions!C$11)+($J55*Assumptions!C$12)+($K55*Assumptions!C$13)+($L55*Assumptions!C$14)+($M55*Assumptions!C$15)+($N55*Assumptions!C$16)+($O55*Assumptions!C$17)+($P55*Assumptions!C$18)+($Q55*Assumptions!C$19)+($R55*Assumptions!C$20)+($S55*Assumptions!C$21)+($T55*Assumptions!C$22)+($U55*Assumptions!C$23)+($V55*Assumptions!C$24),IF($C55&lt;13,Assumptions!C$28,Assumptions!C$50)),W$1)</f>
        <v>7.3827684520804057E-2</v>
      </c>
      <c r="X55" s="62">
        <f>IFERROR(IF($C55&lt;11,($D55*Assumptions!D$6)+($E55*Assumptions!D$7)+($F55*Assumptions!D$8)+($G55*Assumptions!D$9)+($H55*Assumptions!D$10)+($I55*Assumptions!D$11)+($J55*Assumptions!D$12)+($K55*Assumptions!D$13)+($L55*Assumptions!D$14)+($M55*Assumptions!D$15)+($N55*Assumptions!D$16)+($O55*Assumptions!D$17)+($P55*Assumptions!D$18)+($Q55*Assumptions!D$19)+($R55*Assumptions!D$20)+($S55*Assumptions!D$21)+($T55*Assumptions!D$22)+($U55*Assumptions!D$23)+($V55*Assumptions!D$24),IF($C55&lt;13,Assumptions!D$28,Assumptions!D$50)),X$1)</f>
        <v>7.0033119199051808E-2</v>
      </c>
      <c r="Y55" s="62">
        <f>IFERROR(IF($C55&lt;11,($D55*Assumptions!E$6)+($E55*Assumptions!E$7)+($F55*Assumptions!E$8)+($G55*Assumptions!E$9)+($H55*Assumptions!E$10)+($I55*Assumptions!E$11)+($J55*Assumptions!E$12)+($K55*Assumptions!E$13)+($L55*Assumptions!E$14)+($M55*Assumptions!E$15)+($N55*Assumptions!E$16)+($O55*Assumptions!E$17)+($P55*Assumptions!E$18)+($Q55*Assumptions!E$19)+($R55*Assumptions!E$20)+($S55*Assumptions!E$21)+($T55*Assumptions!E$22)+($U55*Assumptions!E$23)+($V55*Assumptions!E$24),IF($C55&lt;13,Assumptions!E$28,Assumptions!E$50)),Y$1)</f>
        <v>6.9033119199051793E-2</v>
      </c>
      <c r="Z55" s="62">
        <f>IFERROR(IF($C55&lt;11,($D55*Assumptions!F$6)+($E55*Assumptions!F$7)+($F55*Assumptions!F$8)+($G55*Assumptions!F$9)+($H55*Assumptions!F$10)+($I55*Assumptions!F$11)+($J55*Assumptions!F$12)+($K55*Assumptions!F$13)+($L55*Assumptions!F$14)+($M55*Assumptions!F$15)+($N55*Assumptions!F$16)+($O55*Assumptions!F$17)+($P55*Assumptions!F$18)+($Q55*Assumptions!F$19)+($R55*Assumptions!F$20)+($S55*Assumptions!F$21)+($T55*Assumptions!F$22)+($U55*Assumptions!F$23)+($V55*Assumptions!F$24),IF($C55&lt;13,Assumptions!F$28,Assumptions!F$50)),Z$1)</f>
        <v>6.7033119199051777E-2</v>
      </c>
      <c r="AA55" s="62">
        <f>IFERROR(($D55*Assumptions!J$6)+($E55*Assumptions!J$7)+($F55*Assumptions!J$8)+($G55*Assumptions!J$9)+($H55*Assumptions!J$10)+($I55*Assumptions!J$11)+($J55*Assumptions!J$12)+($K55*Assumptions!J$13)+($L55*Assumptions!J$14)+($M55*Assumptions!J$15)+($N55*Assumptions!J$16)+($O55*Assumptions!J$17)+($P55*Assumptions!J$18)+($Q55*Assumptions!J$19)+($R55*Assumptions!J$20)+($S55*Assumptions!J$21)+($T55*Assumptions!J$22)+($U55*Assumptions!J$23)+($V55*Assumptions!J$24),0)</f>
        <v>0</v>
      </c>
      <c r="AB55" s="2">
        <f>SUMIFS(PERSALDATA!$G$2:$G$20871,PERSALDATA!$A$2:$A$20871,WORKING!A55,PERSALDATA!$D$2:$D$20871,WORKING!B55,PERSALDATA!$E$2:$E$20871,WORKING!C55,PERSALDATA!$F$2:$F$20871,"S&amp;W: BASIC SALARY (RES)")</f>
        <v>0</v>
      </c>
      <c r="AC55" s="2">
        <f>SUMIFS(PERSALDATA!$H$2:$H$20871,PERSALDATA!$A$2:$A$20871,WORKING!A55,PERSALDATA!$D$2:$D$20871,WORKING!B55,PERSALDATA!$E$2:$E$20871,WORKING!C55)</f>
        <v>0</v>
      </c>
    </row>
    <row r="56" spans="1:29" x14ac:dyDescent="0.25">
      <c r="A56" s="2">
        <f>Results!$D$3</f>
        <v>18</v>
      </c>
      <c r="B56" s="2">
        <v>4</v>
      </c>
      <c r="C56" s="2">
        <v>3</v>
      </c>
      <c r="D56" s="62">
        <f>IFERROR(SUMIFS(PERSALDATA!$H$2:$H$20871,PERSALDATA!$A$2:$A$20871,WORKING!$A56,PERSALDATA!$D$2:$D$20871,WORKING!$B56,PERSALDATA!$E$2:$E$20871,WORKING!$C56,PERSALDATA!$F$2:$F$20871,WORKING!D$2)/SUMIFS(PERSALDATA!$H$2:$H$20871,PERSALDATA!$A$2:$A$20871,WORKING!$A56,PERSALDATA!$D$2:$D$20871,WORKING!$B56,PERSALDATA!$E$2:$E$20871,WORKING!$C56),"")</f>
        <v>0.72156469894410291</v>
      </c>
      <c r="E56" s="62">
        <f>IFERROR(SUMIFS(PERSALDATA!$H$2:$H$20871,PERSALDATA!$A$2:$A$20871,WORKING!$A56,PERSALDATA!$D$2:$D$20871,WORKING!$B56,PERSALDATA!$E$2:$E$20871,WORKING!$C56,PERSALDATA!$F$2:$F$20871,WORKING!E$2)/SUMIFS(PERSALDATA!$H$2:$H$20871,PERSALDATA!$A$2:$A$20871,WORKING!$A56,PERSALDATA!$D$2:$D$20871,WORKING!$B56,PERSALDATA!$E$2:$E$20871,WORKING!$C56),"")</f>
        <v>0</v>
      </c>
      <c r="F56" s="62">
        <f>IFERROR(SUMIFS(PERSALDATA!$H$2:$H$20871,PERSALDATA!$A$2:$A$20871,WORKING!$A56,PERSALDATA!$D$2:$D$20871,WORKING!$B56,PERSALDATA!$E$2:$E$20871,WORKING!$C56,PERSALDATA!$F$2:$F$20871,WORKING!F$2)/SUMIFS(PERSALDATA!$H$2:$H$20871,PERSALDATA!$A$2:$A$20871,WORKING!$A56,PERSALDATA!$D$2:$D$20871,WORKING!$B56,PERSALDATA!$E$2:$E$20871,WORKING!$C56),"")</f>
        <v>0</v>
      </c>
      <c r="G56" s="69">
        <f>IFERROR(SUMIFS(PERSALDATA!$H$2:$H$20871,PERSALDATA!$A$2:$A$20871,WORKING!$A56,PERSALDATA!$D$2:$D$20871,WORKING!$B56,PERSALDATA!$E$2:$E$20871,WORKING!$C56,PERSALDATA!$F$2:$F$20871,WORKING!G$2)/SUMIFS(PERSALDATA!$H$2:$H$20871,PERSALDATA!$A$2:$A$20871,WORKING!$A56,PERSALDATA!$D$2:$D$20871,WORKING!$B56,PERSALDATA!$E$2:$E$20871,WORKING!$C56),"")</f>
        <v>0</v>
      </c>
      <c r="H56" s="62">
        <f>IFERROR(SUMIFS(PERSALDATA!$H$2:$H$20871,PERSALDATA!$A$2:$A$20871,WORKING!$A56,PERSALDATA!$D$2:$D$20871,WORKING!$B56,PERSALDATA!$E$2:$E$20871,WORKING!$C56,PERSALDATA!$F$2:$F$20871,WORKING!H$2)/SUMIFS(PERSALDATA!$H$2:$H$20871,PERSALDATA!$A$2:$A$20871,WORKING!$A56,PERSALDATA!$D$2:$D$20871,WORKING!$B56,PERSALDATA!$E$2:$E$20871,WORKING!$C56),"")</f>
        <v>0</v>
      </c>
      <c r="I56" s="62">
        <f>IFERROR(SUMIFS(PERSALDATA!$H$2:$H$20871,PERSALDATA!$A$2:$A$20871,WORKING!$A56,PERSALDATA!$D$2:$D$20871,WORKING!$B56,PERSALDATA!$E$2:$E$20871,WORKING!$C56,PERSALDATA!$F$2:$F$20871,WORKING!I$2)/SUMIFS(PERSALDATA!$H$2:$H$20871,PERSALDATA!$A$2:$A$20871,WORKING!$A56,PERSALDATA!$D$2:$D$20871,WORKING!$B56,PERSALDATA!$E$2:$E$20871,WORKING!$C56),"")</f>
        <v>0</v>
      </c>
      <c r="J56" s="62">
        <f>IFERROR(SUMIFS(PERSALDATA!$H$2:$H$20871,PERSALDATA!$A$2:$A$20871,WORKING!$A56,PERSALDATA!$D$2:$D$20871,WORKING!$B56,PERSALDATA!$E$2:$E$20871,WORKING!$C56,PERSALDATA!$F$2:$F$20871,WORKING!J$2)/SUMIFS(PERSALDATA!$H$2:$H$20871,PERSALDATA!$A$2:$A$20871,WORKING!$A56,PERSALDATA!$D$2:$D$20871,WORKING!$B56,PERSALDATA!$E$2:$E$20871,WORKING!$C56),"")</f>
        <v>0</v>
      </c>
      <c r="K56" s="62">
        <f>IFERROR(SUMIFS(PERSALDATA!$H$2:$H$20871,PERSALDATA!$A$2:$A$20871,WORKING!$A56,PERSALDATA!$D$2:$D$20871,WORKING!$B56,PERSALDATA!$E$2:$E$20871,WORKING!$C56,PERSALDATA!$F$2:$F$20871,WORKING!K$2)/SUMIFS(PERSALDATA!$H$2:$H$20871,PERSALDATA!$A$2:$A$20871,WORKING!$A56,PERSALDATA!$D$2:$D$20871,WORKING!$B56,PERSALDATA!$E$2:$E$20871,WORKING!$C56),"")</f>
        <v>5.5031909274482849E-4</v>
      </c>
      <c r="L56" s="62">
        <f>IFERROR(SUMIFS(PERSALDATA!$H$2:$H$20871,PERSALDATA!$A$2:$A$20871,WORKING!$A56,PERSALDATA!$D$2:$D$20871,WORKING!$B56,PERSALDATA!$E$2:$E$20871,WORKING!$C56,PERSALDATA!$F$2:$F$20871,WORKING!L$2)/SUMIFS(PERSALDATA!$H$2:$H$20871,PERSALDATA!$A$2:$A$20871,WORKING!$A56,PERSALDATA!$D$2:$D$20871,WORKING!$B56,PERSALDATA!$E$2:$E$20871,WORKING!$C56),"")</f>
        <v>0</v>
      </c>
      <c r="M56" s="62">
        <f>IFERROR(SUMIFS(PERSALDATA!$H$2:$H$20871,PERSALDATA!$A$2:$A$20871,WORKING!$A56,PERSALDATA!$D$2:$D$20871,WORKING!$B56,PERSALDATA!$E$2:$E$20871,WORKING!$C56,PERSALDATA!$F$2:$F$20871,WORKING!M$2)/SUMIFS(PERSALDATA!$H$2:$H$20871,PERSALDATA!$A$2:$A$20871,WORKING!$A56,PERSALDATA!$D$2:$D$20871,WORKING!$B56,PERSALDATA!$E$2:$E$20871,WORKING!$C56),"")</f>
        <v>0.26697862315202614</v>
      </c>
      <c r="N56" s="62">
        <f>IFERROR(SUMIFS(PERSALDATA!$H$2:$H$20871,PERSALDATA!$A$2:$A$20871,WORKING!$A56,PERSALDATA!$D$2:$D$20871,WORKING!$B56,PERSALDATA!$E$2:$E$20871,WORKING!$C56,PERSALDATA!$F$2:$F$20871,WORKING!N$2)/SUMIFS(PERSALDATA!$H$2:$H$20871,PERSALDATA!$A$2:$A$20871,WORKING!$A56,PERSALDATA!$D$2:$D$20871,WORKING!$B56,PERSALDATA!$E$2:$E$20871,WORKING!$C56),"")</f>
        <v>1.0906358811126102E-2</v>
      </c>
      <c r="O56" s="62">
        <f>IFERROR(SUMIFS(PERSALDATA!$H$2:$H$20871,PERSALDATA!$A$2:$A$20871,WORKING!$A56,PERSALDATA!$D$2:$D$20871,WORKING!$B56,PERSALDATA!$E$2:$E$20871,WORKING!$C56,PERSALDATA!$F$2:$F$20871,WORKING!O$2)/SUMIFS(PERSALDATA!$H$2:$H$20871,PERSALDATA!$A$2:$A$20871,WORKING!$A56,PERSALDATA!$D$2:$D$20871,WORKING!$B56,PERSALDATA!$E$2:$E$20871,WORKING!$C56),"")</f>
        <v>0</v>
      </c>
      <c r="P56" s="62">
        <f>IFERROR(SUMIFS(PERSALDATA!$H$2:$H$20871,PERSALDATA!$A$2:$A$20871,WORKING!$A56,PERSALDATA!$D$2:$D$20871,WORKING!$B56,PERSALDATA!$E$2:$E$20871,WORKING!$C56,PERSALDATA!$F$2:$F$20871,WORKING!P$2)/SUMIFS(PERSALDATA!$H$2:$H$20871,PERSALDATA!$A$2:$A$20871,WORKING!$A56,PERSALDATA!$D$2:$D$20871,WORKING!$B56,PERSALDATA!$E$2:$E$20871,WORKING!$C56),"")</f>
        <v>0</v>
      </c>
      <c r="Q56" s="62">
        <f>IFERROR(SUMIFS(PERSALDATA!$H$2:$H$20871,PERSALDATA!$A$2:$A$20871,WORKING!$A56,PERSALDATA!$D$2:$D$20871,WORKING!$B56,PERSALDATA!$E$2:$E$20871,WORKING!$C56,PERSALDATA!$F$2:$F$20871,WORKING!Q$2)/SUMIFS(PERSALDATA!$H$2:$H$20871,PERSALDATA!$A$2:$A$20871,WORKING!$A56,PERSALDATA!$D$2:$D$20871,WORKING!$B56,PERSALDATA!$E$2:$E$20871,WORKING!$C56),"")</f>
        <v>0</v>
      </c>
      <c r="R56" s="62">
        <f>IFERROR(SUMIFS(PERSALDATA!$H$2:$H$20871,PERSALDATA!$A$2:$A$20871,WORKING!$A56,PERSALDATA!$D$2:$D$20871,WORKING!$B56,PERSALDATA!$E$2:$E$20871,WORKING!$C56,PERSALDATA!$F$2:$F$20871,WORKING!R$2)/SUMIFS(PERSALDATA!$H$2:$H$20871,PERSALDATA!$A$2:$A$20871,WORKING!$A56,PERSALDATA!$D$2:$D$20871,WORKING!$B56,PERSALDATA!$E$2:$E$20871,WORKING!$C56),"")</f>
        <v>0</v>
      </c>
      <c r="S56" s="62">
        <f>IFERROR(SUMIFS(PERSALDATA!$H$2:$H$20871,PERSALDATA!$A$2:$A$20871,WORKING!$A56,PERSALDATA!$D$2:$D$20871,WORKING!$B56,PERSALDATA!$E$2:$E$20871,WORKING!$C56,PERSALDATA!$F$2:$F$20871,WORKING!S$2)/SUMIFS(PERSALDATA!$H$2:$H$20871,PERSALDATA!$A$2:$A$20871,WORKING!$A56,PERSALDATA!$D$2:$D$20871,WORKING!$B56,PERSALDATA!$E$2:$E$20871,WORKING!$C56),"")</f>
        <v>0</v>
      </c>
      <c r="T56" s="62">
        <f>IFERROR(SUMIFS(PERSALDATA!$H$2:$H$20871,PERSALDATA!$A$2:$A$20871,WORKING!$A56,PERSALDATA!$D$2:$D$20871,WORKING!$B56,PERSALDATA!$E$2:$E$20871,WORKING!$C56,PERSALDATA!$F$2:$F$20871,WORKING!T$2)/SUMIFS(PERSALDATA!$H$2:$H$20871,PERSALDATA!$A$2:$A$20871,WORKING!$A56,PERSALDATA!$D$2:$D$20871,WORKING!$B56,PERSALDATA!$E$2:$E$20871,WORKING!$C56),"")</f>
        <v>0</v>
      </c>
      <c r="U56" s="62">
        <f>IFERROR(SUMIFS(PERSALDATA!$H$2:$H$20871,PERSALDATA!$A$2:$A$20871,WORKING!$A56,PERSALDATA!$D$2:$D$20871,WORKING!$B56,PERSALDATA!$E$2:$E$20871,WORKING!$C56,PERSALDATA!$F$2:$F$20871,WORKING!U$2)/SUMIFS(PERSALDATA!$H$2:$H$20871,PERSALDATA!$A$2:$A$20871,WORKING!$A56,PERSALDATA!$D$2:$D$20871,WORKING!$B56,PERSALDATA!$E$2:$E$20871,WORKING!$C56),"")</f>
        <v>0</v>
      </c>
      <c r="V56" s="62">
        <f>IFERROR(SUMIFS(PERSALDATA!$H$2:$H$20871,PERSALDATA!$A$2:$A$20871,WORKING!$A56,PERSALDATA!$D$2:$D$20871,WORKING!$B56,PERSALDATA!$E$2:$E$20871,WORKING!$C56,PERSALDATA!$F$2:$F$20871,WORKING!V$2)/SUMIFS(PERSALDATA!$H$2:$H$20871,PERSALDATA!$A$2:$A$20871,WORKING!$A56,PERSALDATA!$D$2:$D$20871,WORKING!$B56,PERSALDATA!$E$2:$E$20871,WORKING!$C56),"")</f>
        <v>0</v>
      </c>
      <c r="W56" s="62">
        <f>IFERROR(IF($C56&lt;11,($D56*Assumptions!C$6)+($E56*Assumptions!C$7)+($F56*Assumptions!C$8)+($G56*Assumptions!C$9)+($H56*Assumptions!C$10)+($I56*Assumptions!C$11)+($J56*Assumptions!C$12)+($K56*Assumptions!C$13)+($L56*Assumptions!C$14)+($M56*Assumptions!C$15)+($N56*Assumptions!C$16)+($O56*Assumptions!C$17)+($P56*Assumptions!C$18)+($Q56*Assumptions!C$19)+($R56*Assumptions!C$20)+($S56*Assumptions!C$21)+($T56*Assumptions!C$22)+($U56*Assumptions!C$23)+($V56*Assumptions!C$24),IF($C56&lt;13,Assumptions!C$28,Assumptions!C$50)),W$1)</f>
        <v>7.5999999999999998E-2</v>
      </c>
      <c r="X56" s="62">
        <f>IFERROR(IF($C56&lt;11,($D56*Assumptions!D$6)+($E56*Assumptions!D$7)+($F56*Assumptions!D$8)+($G56*Assumptions!D$9)+($H56*Assumptions!D$10)+($I56*Assumptions!D$11)+($J56*Assumptions!D$12)+($K56*Assumptions!D$13)+($L56*Assumptions!D$14)+($M56*Assumptions!D$15)+($N56*Assumptions!D$16)+($O56*Assumptions!D$17)+($P56*Assumptions!D$18)+($Q56*Assumptions!D$19)+($R56*Assumptions!D$20)+($S56*Assumptions!D$21)+($T56*Assumptions!D$22)+($U56*Assumptions!D$23)+($V56*Assumptions!D$24),IF($C56&lt;13,Assumptions!D$28,Assumptions!D$50)),X$1)</f>
        <v>7.0000000000000007E-2</v>
      </c>
      <c r="Y56" s="62">
        <f>IFERROR(IF($C56&lt;11,($D56*Assumptions!E$6)+($E56*Assumptions!E$7)+($F56*Assumptions!E$8)+($G56*Assumptions!E$9)+($H56*Assumptions!E$10)+($I56*Assumptions!E$11)+($J56*Assumptions!E$12)+($K56*Assumptions!E$13)+($L56*Assumptions!E$14)+($M56*Assumptions!E$15)+($N56*Assumptions!E$16)+($O56*Assumptions!E$17)+($P56*Assumptions!E$18)+($Q56*Assumptions!E$19)+($R56*Assumptions!E$20)+($S56*Assumptions!E$21)+($T56*Assumptions!E$22)+($U56*Assumptions!E$23)+($V56*Assumptions!E$24),IF($C56&lt;13,Assumptions!E$28,Assumptions!E$50)),Y$1)</f>
        <v>6.9000000000000006E-2</v>
      </c>
      <c r="Z56" s="62">
        <f>IFERROR(IF($C56&lt;11,($D56*Assumptions!F$6)+($E56*Assumptions!F$7)+($F56*Assumptions!F$8)+($G56*Assumptions!F$9)+($H56*Assumptions!F$10)+($I56*Assumptions!F$11)+($J56*Assumptions!F$12)+($K56*Assumptions!F$13)+($L56*Assumptions!F$14)+($M56*Assumptions!F$15)+($N56*Assumptions!F$16)+($O56*Assumptions!F$17)+($P56*Assumptions!F$18)+($Q56*Assumptions!F$19)+($R56*Assumptions!F$20)+($S56*Assumptions!F$21)+($T56*Assumptions!F$22)+($U56*Assumptions!F$23)+($V56*Assumptions!F$24),IF($C56&lt;13,Assumptions!F$28,Assumptions!F$50)),Z$1)</f>
        <v>6.7000000000000004E-2</v>
      </c>
      <c r="AA56" s="62">
        <f>IFERROR(($D56*Assumptions!J$6)+($E56*Assumptions!J$7)+($F56*Assumptions!J$8)+($G56*Assumptions!J$9)+($H56*Assumptions!J$10)+($I56*Assumptions!J$11)+($J56*Assumptions!J$12)+($K56*Assumptions!J$13)+($L56*Assumptions!J$14)+($M56*Assumptions!J$15)+($N56*Assumptions!J$16)+($O56*Assumptions!J$17)+($P56*Assumptions!J$18)+($Q56*Assumptions!J$19)+($R56*Assumptions!J$20)+($S56*Assumptions!J$21)+($T56*Assumptions!J$22)+($U56*Assumptions!J$23)+($V56*Assumptions!J$24),0)</f>
        <v>1.4991745213608826E-2</v>
      </c>
      <c r="AB56" s="2">
        <f>SUMIFS(PERSALDATA!$G$2:$G$20871,PERSALDATA!$A$2:$A$20871,WORKING!A56,PERSALDATA!$D$2:$D$20871,WORKING!B56,PERSALDATA!$E$2:$E$20871,WORKING!C56,PERSALDATA!$F$2:$F$20871,"S&amp;W: BASIC SALARY (RES)")</f>
        <v>0</v>
      </c>
      <c r="AC56" s="2">
        <f>SUMIFS(PERSALDATA!$H$2:$H$20871,PERSALDATA!$A$2:$A$20871,WORKING!A56,PERSALDATA!$D$2:$D$20871,WORKING!B56,PERSALDATA!$E$2:$E$20871,WORKING!C56)</f>
        <v>51988.020000000004</v>
      </c>
    </row>
    <row r="57" spans="1:29" x14ac:dyDescent="0.25">
      <c r="A57" s="2">
        <f>Results!$D$3</f>
        <v>18</v>
      </c>
      <c r="B57" s="2">
        <v>4</v>
      </c>
      <c r="C57" s="2">
        <v>4</v>
      </c>
      <c r="D57" s="62">
        <f>IFERROR(SUMIFS(PERSALDATA!$H$2:$H$20871,PERSALDATA!$A$2:$A$20871,WORKING!$A57,PERSALDATA!$D$2:$D$20871,WORKING!$B57,PERSALDATA!$E$2:$E$20871,WORKING!$C57,PERSALDATA!$F$2:$F$20871,WORKING!D$2)/SUMIFS(PERSALDATA!$H$2:$H$20871,PERSALDATA!$A$2:$A$20871,WORKING!$A57,PERSALDATA!$D$2:$D$20871,WORKING!$B57,PERSALDATA!$E$2:$E$20871,WORKING!$C57),"")</f>
        <v>0.66767980815878936</v>
      </c>
      <c r="E57" s="62">
        <f>IFERROR(SUMIFS(PERSALDATA!$H$2:$H$20871,PERSALDATA!$A$2:$A$20871,WORKING!$A57,PERSALDATA!$D$2:$D$20871,WORKING!$B57,PERSALDATA!$E$2:$E$20871,WORKING!$C57,PERSALDATA!$F$2:$F$20871,WORKING!E$2)/SUMIFS(PERSALDATA!$H$2:$H$20871,PERSALDATA!$A$2:$A$20871,WORKING!$A57,PERSALDATA!$D$2:$D$20871,WORKING!$B57,PERSALDATA!$E$2:$E$20871,WORKING!$C57),"")</f>
        <v>4.8924164937002551E-2</v>
      </c>
      <c r="F57" s="62">
        <f>IFERROR(SUMIFS(PERSALDATA!$H$2:$H$20871,PERSALDATA!$A$2:$A$20871,WORKING!$A57,PERSALDATA!$D$2:$D$20871,WORKING!$B57,PERSALDATA!$E$2:$E$20871,WORKING!$C57,PERSALDATA!$F$2:$F$20871,WORKING!F$2)/SUMIFS(PERSALDATA!$H$2:$H$20871,PERSALDATA!$A$2:$A$20871,WORKING!$A57,PERSALDATA!$D$2:$D$20871,WORKING!$B57,PERSALDATA!$E$2:$E$20871,WORKING!$C57),"")</f>
        <v>3.8186667823622129E-2</v>
      </c>
      <c r="G57" s="69">
        <f>IFERROR(SUMIFS(PERSALDATA!$H$2:$H$20871,PERSALDATA!$A$2:$A$20871,WORKING!$A57,PERSALDATA!$D$2:$D$20871,WORKING!$B57,PERSALDATA!$E$2:$E$20871,WORKING!$C57,PERSALDATA!$F$2:$F$20871,WORKING!G$2)/SUMIFS(PERSALDATA!$H$2:$H$20871,PERSALDATA!$A$2:$A$20871,WORKING!$A57,PERSALDATA!$D$2:$D$20871,WORKING!$B57,PERSALDATA!$E$2:$E$20871,WORKING!$C57),"")</f>
        <v>3.2931080386584171E-3</v>
      </c>
      <c r="H57" s="62">
        <f>IFERROR(SUMIFS(PERSALDATA!$H$2:$H$20871,PERSALDATA!$A$2:$A$20871,WORKING!$A57,PERSALDATA!$D$2:$D$20871,WORKING!$B57,PERSALDATA!$E$2:$E$20871,WORKING!$C57,PERSALDATA!$F$2:$F$20871,WORKING!H$2)/SUMIFS(PERSALDATA!$H$2:$H$20871,PERSALDATA!$A$2:$A$20871,WORKING!$A57,PERSALDATA!$D$2:$D$20871,WORKING!$B57,PERSALDATA!$E$2:$E$20871,WORKING!$C57),"")</f>
        <v>5.7177196714780873E-2</v>
      </c>
      <c r="I57" s="62">
        <f>IFERROR(SUMIFS(PERSALDATA!$H$2:$H$20871,PERSALDATA!$A$2:$A$20871,WORKING!$A57,PERSALDATA!$D$2:$D$20871,WORKING!$B57,PERSALDATA!$E$2:$E$20871,WORKING!$C57,PERSALDATA!$F$2:$F$20871,WORKING!I$2)/SUMIFS(PERSALDATA!$H$2:$H$20871,PERSALDATA!$A$2:$A$20871,WORKING!$A57,PERSALDATA!$D$2:$D$20871,WORKING!$B57,PERSALDATA!$E$2:$E$20871,WORKING!$C57),"")</f>
        <v>0.10678183349785628</v>
      </c>
      <c r="J57" s="62">
        <f>IFERROR(SUMIFS(PERSALDATA!$H$2:$H$20871,PERSALDATA!$A$2:$A$20871,WORKING!$A57,PERSALDATA!$D$2:$D$20871,WORKING!$B57,PERSALDATA!$E$2:$E$20871,WORKING!$C57,PERSALDATA!$F$2:$F$20871,WORKING!J$2)/SUMIFS(PERSALDATA!$H$2:$H$20871,PERSALDATA!$A$2:$A$20871,WORKING!$A57,PERSALDATA!$D$2:$D$20871,WORKING!$B57,PERSALDATA!$E$2:$E$20871,WORKING!$C57),"")</f>
        <v>-9.5530688584834187E-5</v>
      </c>
      <c r="K57" s="62">
        <f>IFERROR(SUMIFS(PERSALDATA!$H$2:$H$20871,PERSALDATA!$A$2:$A$20871,WORKING!$A57,PERSALDATA!$D$2:$D$20871,WORKING!$B57,PERSALDATA!$E$2:$E$20871,WORKING!$C57,PERSALDATA!$F$2:$F$20871,WORKING!K$2)/SUMIFS(PERSALDATA!$H$2:$H$20871,PERSALDATA!$A$2:$A$20871,WORKING!$A57,PERSALDATA!$D$2:$D$20871,WORKING!$B57,PERSALDATA!$E$2:$E$20871,WORKING!$C57),"")</f>
        <v>3.732275150234043E-4</v>
      </c>
      <c r="L57" s="62">
        <f>IFERROR(SUMIFS(PERSALDATA!$H$2:$H$20871,PERSALDATA!$A$2:$A$20871,WORKING!$A57,PERSALDATA!$D$2:$D$20871,WORKING!$B57,PERSALDATA!$E$2:$E$20871,WORKING!$C57,PERSALDATA!$F$2:$F$20871,WORKING!L$2)/SUMIFS(PERSALDATA!$H$2:$H$20871,PERSALDATA!$A$2:$A$20871,WORKING!$A57,PERSALDATA!$D$2:$D$20871,WORKING!$B57,PERSALDATA!$E$2:$E$20871,WORKING!$C57),"")</f>
        <v>0</v>
      </c>
      <c r="M57" s="62">
        <f>IFERROR(SUMIFS(PERSALDATA!$H$2:$H$20871,PERSALDATA!$A$2:$A$20871,WORKING!$A57,PERSALDATA!$D$2:$D$20871,WORKING!$B57,PERSALDATA!$E$2:$E$20871,WORKING!$C57,PERSALDATA!$F$2:$F$20871,WORKING!M$2)/SUMIFS(PERSALDATA!$H$2:$H$20871,PERSALDATA!$A$2:$A$20871,WORKING!$A57,PERSALDATA!$D$2:$D$20871,WORKING!$B57,PERSALDATA!$E$2:$E$20871,WORKING!$C57),"")</f>
        <v>2.2814610048573529E-5</v>
      </c>
      <c r="N57" s="62">
        <f>IFERROR(SUMIFS(PERSALDATA!$H$2:$H$20871,PERSALDATA!$A$2:$A$20871,WORKING!$A57,PERSALDATA!$D$2:$D$20871,WORKING!$B57,PERSALDATA!$E$2:$E$20871,WORKING!$C57,PERSALDATA!$F$2:$F$20871,WORKING!N$2)/SUMIFS(PERSALDATA!$H$2:$H$20871,PERSALDATA!$A$2:$A$20871,WORKING!$A57,PERSALDATA!$D$2:$D$20871,WORKING!$B57,PERSALDATA!$E$2:$E$20871,WORKING!$C57),"")</f>
        <v>7.7656709392803294E-2</v>
      </c>
      <c r="O57" s="62">
        <f>IFERROR(SUMIFS(PERSALDATA!$H$2:$H$20871,PERSALDATA!$A$2:$A$20871,WORKING!$A57,PERSALDATA!$D$2:$D$20871,WORKING!$B57,PERSALDATA!$E$2:$E$20871,WORKING!$C57,PERSALDATA!$F$2:$F$20871,WORKING!O$2)/SUMIFS(PERSALDATA!$H$2:$H$20871,PERSALDATA!$A$2:$A$20871,WORKING!$A57,PERSALDATA!$D$2:$D$20871,WORKING!$B57,PERSALDATA!$E$2:$E$20871,WORKING!$C57),"")</f>
        <v>0</v>
      </c>
      <c r="P57" s="62">
        <f>IFERROR(SUMIFS(PERSALDATA!$H$2:$H$20871,PERSALDATA!$A$2:$A$20871,WORKING!$A57,PERSALDATA!$D$2:$D$20871,WORKING!$B57,PERSALDATA!$E$2:$E$20871,WORKING!$C57,PERSALDATA!$F$2:$F$20871,WORKING!P$2)/SUMIFS(PERSALDATA!$H$2:$H$20871,PERSALDATA!$A$2:$A$20871,WORKING!$A57,PERSALDATA!$D$2:$D$20871,WORKING!$B57,PERSALDATA!$E$2:$E$20871,WORKING!$C57),"")</f>
        <v>0</v>
      </c>
      <c r="Q57" s="62">
        <f>IFERROR(SUMIFS(PERSALDATA!$H$2:$H$20871,PERSALDATA!$A$2:$A$20871,WORKING!$A57,PERSALDATA!$D$2:$D$20871,WORKING!$B57,PERSALDATA!$E$2:$E$20871,WORKING!$C57,PERSALDATA!$F$2:$F$20871,WORKING!Q$2)/SUMIFS(PERSALDATA!$H$2:$H$20871,PERSALDATA!$A$2:$A$20871,WORKING!$A57,PERSALDATA!$D$2:$D$20871,WORKING!$B57,PERSALDATA!$E$2:$E$20871,WORKING!$C57),"")</f>
        <v>0</v>
      </c>
      <c r="R57" s="62">
        <f>IFERROR(SUMIFS(PERSALDATA!$H$2:$H$20871,PERSALDATA!$A$2:$A$20871,WORKING!$A57,PERSALDATA!$D$2:$D$20871,WORKING!$B57,PERSALDATA!$E$2:$E$20871,WORKING!$C57,PERSALDATA!$F$2:$F$20871,WORKING!R$2)/SUMIFS(PERSALDATA!$H$2:$H$20871,PERSALDATA!$A$2:$A$20871,WORKING!$A57,PERSALDATA!$D$2:$D$20871,WORKING!$B57,PERSALDATA!$E$2:$E$20871,WORKING!$C57),"")</f>
        <v>0</v>
      </c>
      <c r="S57" s="62">
        <f>IFERROR(SUMIFS(PERSALDATA!$H$2:$H$20871,PERSALDATA!$A$2:$A$20871,WORKING!$A57,PERSALDATA!$D$2:$D$20871,WORKING!$B57,PERSALDATA!$E$2:$E$20871,WORKING!$C57,PERSALDATA!$F$2:$F$20871,WORKING!S$2)/SUMIFS(PERSALDATA!$H$2:$H$20871,PERSALDATA!$A$2:$A$20871,WORKING!$A57,PERSALDATA!$D$2:$D$20871,WORKING!$B57,PERSALDATA!$E$2:$E$20871,WORKING!$C57),"")</f>
        <v>0</v>
      </c>
      <c r="T57" s="62">
        <f>IFERROR(SUMIFS(PERSALDATA!$H$2:$H$20871,PERSALDATA!$A$2:$A$20871,WORKING!$A57,PERSALDATA!$D$2:$D$20871,WORKING!$B57,PERSALDATA!$E$2:$E$20871,WORKING!$C57,PERSALDATA!$F$2:$F$20871,WORKING!T$2)/SUMIFS(PERSALDATA!$H$2:$H$20871,PERSALDATA!$A$2:$A$20871,WORKING!$A57,PERSALDATA!$D$2:$D$20871,WORKING!$B57,PERSALDATA!$E$2:$E$20871,WORKING!$C57),"")</f>
        <v>0</v>
      </c>
      <c r="U57" s="62">
        <f>IFERROR(SUMIFS(PERSALDATA!$H$2:$H$20871,PERSALDATA!$A$2:$A$20871,WORKING!$A57,PERSALDATA!$D$2:$D$20871,WORKING!$B57,PERSALDATA!$E$2:$E$20871,WORKING!$C57,PERSALDATA!$F$2:$F$20871,WORKING!U$2)/SUMIFS(PERSALDATA!$H$2:$H$20871,PERSALDATA!$A$2:$A$20871,WORKING!$A57,PERSALDATA!$D$2:$D$20871,WORKING!$B57,PERSALDATA!$E$2:$E$20871,WORKING!$C57),"")</f>
        <v>0</v>
      </c>
      <c r="V57" s="62">
        <f>IFERROR(SUMIFS(PERSALDATA!$H$2:$H$20871,PERSALDATA!$A$2:$A$20871,WORKING!$A57,PERSALDATA!$D$2:$D$20871,WORKING!$B57,PERSALDATA!$E$2:$E$20871,WORKING!$C57,PERSALDATA!$F$2:$F$20871,WORKING!V$2)/SUMIFS(PERSALDATA!$H$2:$H$20871,PERSALDATA!$A$2:$A$20871,WORKING!$A57,PERSALDATA!$D$2:$D$20871,WORKING!$B57,PERSALDATA!$E$2:$E$20871,WORKING!$C57),"")</f>
        <v>0</v>
      </c>
      <c r="W57" s="62">
        <f>IFERROR(IF($C57&lt;11,($D57*Assumptions!C$6)+($E57*Assumptions!C$7)+($F57*Assumptions!C$8)+($G57*Assumptions!C$9)+($H57*Assumptions!C$10)+($I57*Assumptions!C$11)+($J57*Assumptions!C$12)+($K57*Assumptions!C$13)+($L57*Assumptions!C$14)+($M57*Assumptions!C$15)+($N57*Assumptions!C$16)+($O57*Assumptions!C$17)+($P57*Assumptions!C$18)+($Q57*Assumptions!C$19)+($R57*Assumptions!C$20)+($S57*Assumptions!C$21)+($T57*Assumptions!C$22)+($U57*Assumptions!C$23)+($V57*Assumptions!C$24),IF($C57&lt;13,Assumptions!C$28,Assumptions!C$50)),W$1)</f>
        <v>7.3898293999411641E-2</v>
      </c>
      <c r="X57" s="62">
        <f>IFERROR(IF($C57&lt;11,($D57*Assumptions!D$6)+($E57*Assumptions!D$7)+($F57*Assumptions!D$8)+($G57*Assumptions!D$9)+($H57*Assumptions!D$10)+($I57*Assumptions!D$11)+($J57*Assumptions!D$12)+($K57*Assumptions!D$13)+($L57*Assumptions!D$14)+($M57*Assumptions!D$15)+($N57*Assumptions!D$16)+($O57*Assumptions!D$17)+($P57*Assumptions!D$18)+($Q57*Assumptions!D$19)+($R57*Assumptions!D$20)+($S57*Assumptions!D$21)+($T57*Assumptions!D$22)+($U57*Assumptions!D$23)+($V57*Assumptions!D$24),IF($C57&lt;13,Assumptions!D$28,Assumptions!D$50)),X$1)</f>
        <v>7.0475791272485502E-2</v>
      </c>
      <c r="Y57" s="62">
        <f>IFERROR(IF($C57&lt;11,($D57*Assumptions!E$6)+($E57*Assumptions!E$7)+($F57*Assumptions!E$8)+($G57*Assumptions!E$9)+($H57*Assumptions!E$10)+($I57*Assumptions!E$11)+($J57*Assumptions!E$12)+($K57*Assumptions!E$13)+($L57*Assumptions!E$14)+($M57*Assumptions!E$15)+($N57*Assumptions!E$16)+($O57*Assumptions!E$17)+($P57*Assumptions!E$18)+($Q57*Assumptions!E$19)+($R57*Assumptions!E$20)+($S57*Assumptions!E$21)+($T57*Assumptions!E$22)+($U57*Assumptions!E$23)+($V57*Assumptions!E$24),IF($C57&lt;13,Assumptions!E$28,Assumptions!E$50)),Y$1)</f>
        <v>6.9475791272485529E-2</v>
      </c>
      <c r="Z57" s="62">
        <f>IFERROR(IF($C57&lt;11,($D57*Assumptions!F$6)+($E57*Assumptions!F$7)+($F57*Assumptions!F$8)+($G57*Assumptions!F$9)+($H57*Assumptions!F$10)+($I57*Assumptions!F$11)+($J57*Assumptions!F$12)+($K57*Assumptions!F$13)+($L57*Assumptions!F$14)+($M57*Assumptions!F$15)+($N57*Assumptions!F$16)+($O57*Assumptions!F$17)+($P57*Assumptions!F$18)+($Q57*Assumptions!F$19)+($R57*Assumptions!F$20)+($S57*Assumptions!F$21)+($T57*Assumptions!F$22)+($U57*Assumptions!F$23)+($V57*Assumptions!F$24),IF($C57&lt;13,Assumptions!F$28,Assumptions!F$50)),Z$1)</f>
        <v>6.74757912724855E-2</v>
      </c>
      <c r="AA57" s="62">
        <f>IFERROR(($D57*Assumptions!J$6)+($E57*Assumptions!J$7)+($F57*Assumptions!J$8)+($G57*Assumptions!J$9)+($H57*Assumptions!J$10)+($I57*Assumptions!J$11)+($J57*Assumptions!J$12)+($K57*Assumptions!J$13)+($L57*Assumptions!J$14)+($M57*Assumptions!J$15)+($N57*Assumptions!J$16)+($O57*Assumptions!J$17)+($P57*Assumptions!J$18)+($Q57*Assumptions!J$19)+($R57*Assumptions!J$20)+($S57*Assumptions!J$21)+($T57*Assumptions!J$22)+($U57*Assumptions!J$23)+($V57*Assumptions!J$24),0)</f>
        <v>1.3563943619198606E-2</v>
      </c>
      <c r="AB57" s="2">
        <f>SUMIFS(PERSALDATA!$G$2:$G$20871,PERSALDATA!$A$2:$A$20871,WORKING!A57,PERSALDATA!$D$2:$D$20871,WORKING!B57,PERSALDATA!$E$2:$E$20871,WORKING!C57,PERSALDATA!$F$2:$F$20871,"S&amp;W: BASIC SALARY (RES)")</f>
        <v>83</v>
      </c>
      <c r="AC57" s="2">
        <f>SUMIFS(PERSALDATA!$H$2:$H$20871,PERSALDATA!$A$2:$A$20871,WORKING!A57,PERSALDATA!$D$2:$D$20871,WORKING!B57,PERSALDATA!$E$2:$E$20871,WORKING!C57)</f>
        <v>14683135.030000001</v>
      </c>
    </row>
    <row r="58" spans="1:29" x14ac:dyDescent="0.25">
      <c r="A58" s="2">
        <f>Results!$D$3</f>
        <v>18</v>
      </c>
      <c r="B58" s="2">
        <v>4</v>
      </c>
      <c r="C58" s="2">
        <v>5</v>
      </c>
      <c r="D58" s="62">
        <f>IFERROR(SUMIFS(PERSALDATA!$H$2:$H$20871,PERSALDATA!$A$2:$A$20871,WORKING!$A58,PERSALDATA!$D$2:$D$20871,WORKING!$B58,PERSALDATA!$E$2:$E$20871,WORKING!$C58,PERSALDATA!$F$2:$F$20871,WORKING!D$2)/SUMIFS(PERSALDATA!$H$2:$H$20871,PERSALDATA!$A$2:$A$20871,WORKING!$A58,PERSALDATA!$D$2:$D$20871,WORKING!$B58,PERSALDATA!$E$2:$E$20871,WORKING!$C58),"")</f>
        <v>0.68945576977972411</v>
      </c>
      <c r="E58" s="62">
        <f>IFERROR(SUMIFS(PERSALDATA!$H$2:$H$20871,PERSALDATA!$A$2:$A$20871,WORKING!$A58,PERSALDATA!$D$2:$D$20871,WORKING!$B58,PERSALDATA!$E$2:$E$20871,WORKING!$C58,PERSALDATA!$F$2:$F$20871,WORKING!E$2)/SUMIFS(PERSALDATA!$H$2:$H$20871,PERSALDATA!$A$2:$A$20871,WORKING!$A58,PERSALDATA!$D$2:$D$20871,WORKING!$B58,PERSALDATA!$E$2:$E$20871,WORKING!$C58),"")</f>
        <v>4.1667572366354474E-2</v>
      </c>
      <c r="F58" s="62">
        <f>IFERROR(SUMIFS(PERSALDATA!$H$2:$H$20871,PERSALDATA!$A$2:$A$20871,WORKING!$A58,PERSALDATA!$D$2:$D$20871,WORKING!$B58,PERSALDATA!$E$2:$E$20871,WORKING!$C58,PERSALDATA!$F$2:$F$20871,WORKING!F$2)/SUMIFS(PERSALDATA!$H$2:$H$20871,PERSALDATA!$A$2:$A$20871,WORKING!$A58,PERSALDATA!$D$2:$D$20871,WORKING!$B58,PERSALDATA!$E$2:$E$20871,WORKING!$C58),"")</f>
        <v>3.7777046288904402E-2</v>
      </c>
      <c r="G58" s="69">
        <f>IFERROR(SUMIFS(PERSALDATA!$H$2:$H$20871,PERSALDATA!$A$2:$A$20871,WORKING!$A58,PERSALDATA!$D$2:$D$20871,WORKING!$B58,PERSALDATA!$E$2:$E$20871,WORKING!$C58,PERSALDATA!$F$2:$F$20871,WORKING!G$2)/SUMIFS(PERSALDATA!$H$2:$H$20871,PERSALDATA!$A$2:$A$20871,WORKING!$A58,PERSALDATA!$D$2:$D$20871,WORKING!$B58,PERSALDATA!$E$2:$E$20871,WORKING!$C58),"")</f>
        <v>5.8870729556014466E-4</v>
      </c>
      <c r="H58" s="62">
        <f>IFERROR(SUMIFS(PERSALDATA!$H$2:$H$20871,PERSALDATA!$A$2:$A$20871,WORKING!$A58,PERSALDATA!$D$2:$D$20871,WORKING!$B58,PERSALDATA!$E$2:$E$20871,WORKING!$C58,PERSALDATA!$F$2:$F$20871,WORKING!H$2)/SUMIFS(PERSALDATA!$H$2:$H$20871,PERSALDATA!$A$2:$A$20871,WORKING!$A58,PERSALDATA!$D$2:$D$20871,WORKING!$B58,PERSALDATA!$E$2:$E$20871,WORKING!$C58),"")</f>
        <v>5.3791815554950655E-2</v>
      </c>
      <c r="I58" s="62">
        <f>IFERROR(SUMIFS(PERSALDATA!$H$2:$H$20871,PERSALDATA!$A$2:$A$20871,WORKING!$A58,PERSALDATA!$D$2:$D$20871,WORKING!$B58,PERSALDATA!$E$2:$E$20871,WORKING!$C58,PERSALDATA!$F$2:$F$20871,WORKING!I$2)/SUMIFS(PERSALDATA!$H$2:$H$20871,PERSALDATA!$A$2:$A$20871,WORKING!$A58,PERSALDATA!$D$2:$D$20871,WORKING!$B58,PERSALDATA!$E$2:$E$20871,WORKING!$C58),"")</f>
        <v>9.5584951627541589E-2</v>
      </c>
      <c r="J58" s="62">
        <f>IFERROR(SUMIFS(PERSALDATA!$H$2:$H$20871,PERSALDATA!$A$2:$A$20871,WORKING!$A58,PERSALDATA!$D$2:$D$20871,WORKING!$B58,PERSALDATA!$E$2:$E$20871,WORKING!$C58,PERSALDATA!$F$2:$F$20871,WORKING!J$2)/SUMIFS(PERSALDATA!$H$2:$H$20871,PERSALDATA!$A$2:$A$20871,WORKING!$A58,PERSALDATA!$D$2:$D$20871,WORKING!$B58,PERSALDATA!$E$2:$E$20871,WORKING!$C58),"")</f>
        <v>0</v>
      </c>
      <c r="K58" s="62">
        <f>IFERROR(SUMIFS(PERSALDATA!$H$2:$H$20871,PERSALDATA!$A$2:$A$20871,WORKING!$A58,PERSALDATA!$D$2:$D$20871,WORKING!$B58,PERSALDATA!$E$2:$E$20871,WORKING!$C58,PERSALDATA!$F$2:$F$20871,WORKING!K$2)/SUMIFS(PERSALDATA!$H$2:$H$20871,PERSALDATA!$A$2:$A$20871,WORKING!$A58,PERSALDATA!$D$2:$D$20871,WORKING!$B58,PERSALDATA!$E$2:$E$20871,WORKING!$C58),"")</f>
        <v>3.4084789740905524E-4</v>
      </c>
      <c r="L58" s="62">
        <f>IFERROR(SUMIFS(PERSALDATA!$H$2:$H$20871,PERSALDATA!$A$2:$A$20871,WORKING!$A58,PERSALDATA!$D$2:$D$20871,WORKING!$B58,PERSALDATA!$E$2:$E$20871,WORKING!$C58,PERSALDATA!$F$2:$F$20871,WORKING!L$2)/SUMIFS(PERSALDATA!$H$2:$H$20871,PERSALDATA!$A$2:$A$20871,WORKING!$A58,PERSALDATA!$D$2:$D$20871,WORKING!$B58,PERSALDATA!$E$2:$E$20871,WORKING!$C58),"")</f>
        <v>0</v>
      </c>
      <c r="M58" s="62">
        <f>IFERROR(SUMIFS(PERSALDATA!$H$2:$H$20871,PERSALDATA!$A$2:$A$20871,WORKING!$A58,PERSALDATA!$D$2:$D$20871,WORKING!$B58,PERSALDATA!$E$2:$E$20871,WORKING!$C58,PERSALDATA!$F$2:$F$20871,WORKING!M$2)/SUMIFS(PERSALDATA!$H$2:$H$20871,PERSALDATA!$A$2:$A$20871,WORKING!$A58,PERSALDATA!$D$2:$D$20871,WORKING!$B58,PERSALDATA!$E$2:$E$20871,WORKING!$C58),"")</f>
        <v>2.0287323219538578E-2</v>
      </c>
      <c r="N58" s="62">
        <f>IFERROR(SUMIFS(PERSALDATA!$H$2:$H$20871,PERSALDATA!$A$2:$A$20871,WORKING!$A58,PERSALDATA!$D$2:$D$20871,WORKING!$B58,PERSALDATA!$E$2:$E$20871,WORKING!$C58,PERSALDATA!$F$2:$F$20871,WORKING!N$2)/SUMIFS(PERSALDATA!$H$2:$H$20871,PERSALDATA!$A$2:$A$20871,WORKING!$A58,PERSALDATA!$D$2:$D$20871,WORKING!$B58,PERSALDATA!$E$2:$E$20871,WORKING!$C58),"")</f>
        <v>6.0505965970016971E-2</v>
      </c>
      <c r="O58" s="62">
        <f>IFERROR(SUMIFS(PERSALDATA!$H$2:$H$20871,PERSALDATA!$A$2:$A$20871,WORKING!$A58,PERSALDATA!$D$2:$D$20871,WORKING!$B58,PERSALDATA!$E$2:$E$20871,WORKING!$C58,PERSALDATA!$F$2:$F$20871,WORKING!O$2)/SUMIFS(PERSALDATA!$H$2:$H$20871,PERSALDATA!$A$2:$A$20871,WORKING!$A58,PERSALDATA!$D$2:$D$20871,WORKING!$B58,PERSALDATA!$E$2:$E$20871,WORKING!$C58),"")</f>
        <v>0</v>
      </c>
      <c r="P58" s="62">
        <f>IFERROR(SUMIFS(PERSALDATA!$H$2:$H$20871,PERSALDATA!$A$2:$A$20871,WORKING!$A58,PERSALDATA!$D$2:$D$20871,WORKING!$B58,PERSALDATA!$E$2:$E$20871,WORKING!$C58,PERSALDATA!$F$2:$F$20871,WORKING!P$2)/SUMIFS(PERSALDATA!$H$2:$H$20871,PERSALDATA!$A$2:$A$20871,WORKING!$A58,PERSALDATA!$D$2:$D$20871,WORKING!$B58,PERSALDATA!$E$2:$E$20871,WORKING!$C58),"")</f>
        <v>0</v>
      </c>
      <c r="Q58" s="62">
        <f>IFERROR(SUMIFS(PERSALDATA!$H$2:$H$20871,PERSALDATA!$A$2:$A$20871,WORKING!$A58,PERSALDATA!$D$2:$D$20871,WORKING!$B58,PERSALDATA!$E$2:$E$20871,WORKING!$C58,PERSALDATA!$F$2:$F$20871,WORKING!Q$2)/SUMIFS(PERSALDATA!$H$2:$H$20871,PERSALDATA!$A$2:$A$20871,WORKING!$A58,PERSALDATA!$D$2:$D$20871,WORKING!$B58,PERSALDATA!$E$2:$E$20871,WORKING!$C58),"")</f>
        <v>0</v>
      </c>
      <c r="R58" s="62">
        <f>IFERROR(SUMIFS(PERSALDATA!$H$2:$H$20871,PERSALDATA!$A$2:$A$20871,WORKING!$A58,PERSALDATA!$D$2:$D$20871,WORKING!$B58,PERSALDATA!$E$2:$E$20871,WORKING!$C58,PERSALDATA!$F$2:$F$20871,WORKING!R$2)/SUMIFS(PERSALDATA!$H$2:$H$20871,PERSALDATA!$A$2:$A$20871,WORKING!$A58,PERSALDATA!$D$2:$D$20871,WORKING!$B58,PERSALDATA!$E$2:$E$20871,WORKING!$C58),"")</f>
        <v>0</v>
      </c>
      <c r="S58" s="62">
        <f>IFERROR(SUMIFS(PERSALDATA!$H$2:$H$20871,PERSALDATA!$A$2:$A$20871,WORKING!$A58,PERSALDATA!$D$2:$D$20871,WORKING!$B58,PERSALDATA!$E$2:$E$20871,WORKING!$C58,PERSALDATA!$F$2:$F$20871,WORKING!S$2)/SUMIFS(PERSALDATA!$H$2:$H$20871,PERSALDATA!$A$2:$A$20871,WORKING!$A58,PERSALDATA!$D$2:$D$20871,WORKING!$B58,PERSALDATA!$E$2:$E$20871,WORKING!$C58),"")</f>
        <v>0</v>
      </c>
      <c r="T58" s="62">
        <f>IFERROR(SUMIFS(PERSALDATA!$H$2:$H$20871,PERSALDATA!$A$2:$A$20871,WORKING!$A58,PERSALDATA!$D$2:$D$20871,WORKING!$B58,PERSALDATA!$E$2:$E$20871,WORKING!$C58,PERSALDATA!$F$2:$F$20871,WORKING!T$2)/SUMIFS(PERSALDATA!$H$2:$H$20871,PERSALDATA!$A$2:$A$20871,WORKING!$A58,PERSALDATA!$D$2:$D$20871,WORKING!$B58,PERSALDATA!$E$2:$E$20871,WORKING!$C58),"")</f>
        <v>0</v>
      </c>
      <c r="U58" s="62">
        <f>IFERROR(SUMIFS(PERSALDATA!$H$2:$H$20871,PERSALDATA!$A$2:$A$20871,WORKING!$A58,PERSALDATA!$D$2:$D$20871,WORKING!$B58,PERSALDATA!$E$2:$E$20871,WORKING!$C58,PERSALDATA!$F$2:$F$20871,WORKING!U$2)/SUMIFS(PERSALDATA!$H$2:$H$20871,PERSALDATA!$A$2:$A$20871,WORKING!$A58,PERSALDATA!$D$2:$D$20871,WORKING!$B58,PERSALDATA!$E$2:$E$20871,WORKING!$C58),"")</f>
        <v>0</v>
      </c>
      <c r="V58" s="62">
        <f>IFERROR(SUMIFS(PERSALDATA!$H$2:$H$20871,PERSALDATA!$A$2:$A$20871,WORKING!$A58,PERSALDATA!$D$2:$D$20871,WORKING!$B58,PERSALDATA!$E$2:$E$20871,WORKING!$C58,PERSALDATA!$F$2:$F$20871,WORKING!V$2)/SUMIFS(PERSALDATA!$H$2:$H$20871,PERSALDATA!$A$2:$A$20871,WORKING!$A58,PERSALDATA!$D$2:$D$20871,WORKING!$B58,PERSALDATA!$E$2:$E$20871,WORKING!$C58),"")</f>
        <v>0</v>
      </c>
      <c r="W58" s="62">
        <f>IFERROR(IF($C58&lt;11,($D58*Assumptions!C$6)+($E58*Assumptions!C$7)+($F58*Assumptions!C$8)+($G58*Assumptions!C$9)+($H58*Assumptions!C$10)+($I58*Assumptions!C$11)+($J58*Assumptions!C$12)+($K58*Assumptions!C$13)+($L58*Assumptions!C$14)+($M58*Assumptions!C$15)+($N58*Assumptions!C$16)+($O58*Assumptions!C$17)+($P58*Assumptions!C$18)+($Q58*Assumptions!C$19)+($R58*Assumptions!C$20)+($S58*Assumptions!C$21)+($T58*Assumptions!C$22)+($U58*Assumptions!C$23)+($V58*Assumptions!C$24),IF($C58&lt;13,Assumptions!C$28,Assumptions!C$50)),W$1)</f>
        <v>7.3882029899812574E-2</v>
      </c>
      <c r="X58" s="62">
        <f>IFERROR(IF($C58&lt;11,($D58*Assumptions!D$6)+($E58*Assumptions!D$7)+($F58*Assumptions!D$8)+($G58*Assumptions!D$9)+($H58*Assumptions!D$10)+($I58*Assumptions!D$11)+($J58*Assumptions!D$12)+($K58*Assumptions!D$13)+($L58*Assumptions!D$14)+($M58*Assumptions!D$15)+($N58*Assumptions!D$16)+($O58*Assumptions!D$17)+($P58*Assumptions!D$18)+($Q58*Assumptions!D$19)+($R58*Assumptions!D$20)+($S58*Assumptions!D$21)+($T58*Assumptions!D$22)+($U58*Assumptions!D$23)+($V58*Assumptions!D$24),IF($C58&lt;13,Assumptions!D$28,Assumptions!D$50)),X$1)</f>
        <v>7.0429106770435235E-2</v>
      </c>
      <c r="Y58" s="62">
        <f>IFERROR(IF($C58&lt;11,($D58*Assumptions!E$6)+($E58*Assumptions!E$7)+($F58*Assumptions!E$8)+($G58*Assumptions!E$9)+($H58*Assumptions!E$10)+($I58*Assumptions!E$11)+($J58*Assumptions!E$12)+($K58*Assumptions!E$13)+($L58*Assumptions!E$14)+($M58*Assumptions!E$15)+($N58*Assumptions!E$16)+($O58*Assumptions!E$17)+($P58*Assumptions!E$18)+($Q58*Assumptions!E$19)+($R58*Assumptions!E$20)+($S58*Assumptions!E$21)+($T58*Assumptions!E$22)+($U58*Assumptions!E$23)+($V58*Assumptions!E$24),IF($C58&lt;13,Assumptions!E$28,Assumptions!E$50)),Y$1)</f>
        <v>6.942910677043522E-2</v>
      </c>
      <c r="Z58" s="62">
        <f>IFERROR(IF($C58&lt;11,($D58*Assumptions!F$6)+($E58*Assumptions!F$7)+($F58*Assumptions!F$8)+($G58*Assumptions!F$9)+($H58*Assumptions!F$10)+($I58*Assumptions!F$11)+($J58*Assumptions!F$12)+($K58*Assumptions!F$13)+($L58*Assumptions!F$14)+($M58*Assumptions!F$15)+($N58*Assumptions!F$16)+($O58*Assumptions!F$17)+($P58*Assumptions!F$18)+($Q58*Assumptions!F$19)+($R58*Assumptions!F$20)+($S58*Assumptions!F$21)+($T58*Assumptions!F$22)+($U58*Assumptions!F$23)+($V58*Assumptions!F$24),IF($C58&lt;13,Assumptions!F$28,Assumptions!F$50)),Z$1)</f>
        <v>6.7429106770435232E-2</v>
      </c>
      <c r="AA58" s="62">
        <f>IFERROR(($D58*Assumptions!J$6)+($E58*Assumptions!J$7)+($F58*Assumptions!J$8)+($G58*Assumptions!J$9)+($H58*Assumptions!J$10)+($I58*Assumptions!J$11)+($J58*Assumptions!J$12)+($K58*Assumptions!J$13)+($L58*Assumptions!J$14)+($M58*Assumptions!J$15)+($N58*Assumptions!J$16)+($O58*Assumptions!J$17)+($P58*Assumptions!J$18)+($Q58*Assumptions!J$19)+($R58*Assumptions!J$20)+($S58*Assumptions!J$21)+($T58*Assumptions!J$22)+($U58*Assumptions!J$23)+($V58*Assumptions!J$24),0)</f>
        <v>1.362135435388104E-2</v>
      </c>
      <c r="AB58" s="2">
        <f>SUMIFS(PERSALDATA!$G$2:$G$20871,PERSALDATA!$A$2:$A$20871,WORKING!A58,PERSALDATA!$D$2:$D$20871,WORKING!B58,PERSALDATA!$E$2:$E$20871,WORKING!C58,PERSALDATA!$F$2:$F$20871,"S&amp;W: BASIC SALARY (RES)")</f>
        <v>3</v>
      </c>
      <c r="AC58" s="2">
        <f>SUMIFS(PERSALDATA!$H$2:$H$20871,PERSALDATA!$A$2:$A$20871,WORKING!A58,PERSALDATA!$D$2:$D$20871,WORKING!B58,PERSALDATA!$E$2:$E$20871,WORKING!C58)</f>
        <v>667071.74</v>
      </c>
    </row>
    <row r="59" spans="1:29" x14ac:dyDescent="0.25">
      <c r="A59" s="2">
        <f>Results!$D$3</f>
        <v>18</v>
      </c>
      <c r="B59" s="2">
        <v>4</v>
      </c>
      <c r="C59" s="2">
        <v>6</v>
      </c>
      <c r="D59" s="62">
        <f>IFERROR(SUMIFS(PERSALDATA!$H$2:$H$20871,PERSALDATA!$A$2:$A$20871,WORKING!$A59,PERSALDATA!$D$2:$D$20871,WORKING!$B59,PERSALDATA!$E$2:$E$20871,WORKING!$C59,PERSALDATA!$F$2:$F$20871,WORKING!D$2)/SUMIFS(PERSALDATA!$H$2:$H$20871,PERSALDATA!$A$2:$A$20871,WORKING!$A59,PERSALDATA!$D$2:$D$20871,WORKING!$B59,PERSALDATA!$E$2:$E$20871,WORKING!$C59),"")</f>
        <v>0.65680802108527092</v>
      </c>
      <c r="E59" s="62">
        <f>IFERROR(SUMIFS(PERSALDATA!$H$2:$H$20871,PERSALDATA!$A$2:$A$20871,WORKING!$A59,PERSALDATA!$D$2:$D$20871,WORKING!$B59,PERSALDATA!$E$2:$E$20871,WORKING!$C59,PERSALDATA!$F$2:$F$20871,WORKING!E$2)/SUMIFS(PERSALDATA!$H$2:$H$20871,PERSALDATA!$A$2:$A$20871,WORKING!$A59,PERSALDATA!$D$2:$D$20871,WORKING!$B59,PERSALDATA!$E$2:$E$20871,WORKING!$C59),"")</f>
        <v>5.1165604766607489E-2</v>
      </c>
      <c r="F59" s="62">
        <f>IFERROR(SUMIFS(PERSALDATA!$H$2:$H$20871,PERSALDATA!$A$2:$A$20871,WORKING!$A59,PERSALDATA!$D$2:$D$20871,WORKING!$B59,PERSALDATA!$E$2:$E$20871,WORKING!$C59,PERSALDATA!$F$2:$F$20871,WORKING!F$2)/SUMIFS(PERSALDATA!$H$2:$H$20871,PERSALDATA!$A$2:$A$20871,WORKING!$A59,PERSALDATA!$D$2:$D$20871,WORKING!$B59,PERSALDATA!$E$2:$E$20871,WORKING!$C59),"")</f>
        <v>2.1702923241110932E-2</v>
      </c>
      <c r="G59" s="69">
        <f>IFERROR(SUMIFS(PERSALDATA!$H$2:$H$20871,PERSALDATA!$A$2:$A$20871,WORKING!$A59,PERSALDATA!$D$2:$D$20871,WORKING!$B59,PERSALDATA!$E$2:$E$20871,WORKING!$C59,PERSALDATA!$F$2:$F$20871,WORKING!G$2)/SUMIFS(PERSALDATA!$H$2:$H$20871,PERSALDATA!$A$2:$A$20871,WORKING!$A59,PERSALDATA!$D$2:$D$20871,WORKING!$B59,PERSALDATA!$E$2:$E$20871,WORKING!$C59),"")</f>
        <v>5.2059419403152001E-2</v>
      </c>
      <c r="H59" s="62">
        <f>IFERROR(SUMIFS(PERSALDATA!$H$2:$H$20871,PERSALDATA!$A$2:$A$20871,WORKING!$A59,PERSALDATA!$D$2:$D$20871,WORKING!$B59,PERSALDATA!$E$2:$E$20871,WORKING!$C59,PERSALDATA!$F$2:$F$20871,WORKING!H$2)/SUMIFS(PERSALDATA!$H$2:$H$20871,PERSALDATA!$A$2:$A$20871,WORKING!$A59,PERSALDATA!$D$2:$D$20871,WORKING!$B59,PERSALDATA!$E$2:$E$20871,WORKING!$C59),"")</f>
        <v>5.8856899714964939E-2</v>
      </c>
      <c r="I59" s="62">
        <f>IFERROR(SUMIFS(PERSALDATA!$H$2:$H$20871,PERSALDATA!$A$2:$A$20871,WORKING!$A59,PERSALDATA!$D$2:$D$20871,WORKING!$B59,PERSALDATA!$E$2:$E$20871,WORKING!$C59,PERSALDATA!$F$2:$F$20871,WORKING!I$2)/SUMIFS(PERSALDATA!$H$2:$H$20871,PERSALDATA!$A$2:$A$20871,WORKING!$A59,PERSALDATA!$D$2:$D$20871,WORKING!$B59,PERSALDATA!$E$2:$E$20871,WORKING!$C59),"")</f>
        <v>9.9926638387564354E-2</v>
      </c>
      <c r="J59" s="62">
        <f>IFERROR(SUMIFS(PERSALDATA!$H$2:$H$20871,PERSALDATA!$A$2:$A$20871,WORKING!$A59,PERSALDATA!$D$2:$D$20871,WORKING!$B59,PERSALDATA!$E$2:$E$20871,WORKING!$C59,PERSALDATA!$F$2:$F$20871,WORKING!J$2)/SUMIFS(PERSALDATA!$H$2:$H$20871,PERSALDATA!$A$2:$A$20871,WORKING!$A59,PERSALDATA!$D$2:$D$20871,WORKING!$B59,PERSALDATA!$E$2:$E$20871,WORKING!$C59),"")</f>
        <v>9.8322792899517417E-5</v>
      </c>
      <c r="K59" s="62">
        <f>IFERROR(SUMIFS(PERSALDATA!$H$2:$H$20871,PERSALDATA!$A$2:$A$20871,WORKING!$A59,PERSALDATA!$D$2:$D$20871,WORKING!$B59,PERSALDATA!$E$2:$E$20871,WORKING!$C59,PERSALDATA!$F$2:$F$20871,WORKING!K$2)/SUMIFS(PERSALDATA!$H$2:$H$20871,PERSALDATA!$A$2:$A$20871,WORKING!$A59,PERSALDATA!$D$2:$D$20871,WORKING!$B59,PERSALDATA!$E$2:$E$20871,WORKING!$C59),"")</f>
        <v>2.6227966552748894E-4</v>
      </c>
      <c r="L59" s="62">
        <f>IFERROR(SUMIFS(PERSALDATA!$H$2:$H$20871,PERSALDATA!$A$2:$A$20871,WORKING!$A59,PERSALDATA!$D$2:$D$20871,WORKING!$B59,PERSALDATA!$E$2:$E$20871,WORKING!$C59,PERSALDATA!$F$2:$F$20871,WORKING!L$2)/SUMIFS(PERSALDATA!$H$2:$H$20871,PERSALDATA!$A$2:$A$20871,WORKING!$A59,PERSALDATA!$D$2:$D$20871,WORKING!$B59,PERSALDATA!$E$2:$E$20871,WORKING!$C59),"")</f>
        <v>0</v>
      </c>
      <c r="M59" s="62">
        <f>IFERROR(SUMIFS(PERSALDATA!$H$2:$H$20871,PERSALDATA!$A$2:$A$20871,WORKING!$A59,PERSALDATA!$D$2:$D$20871,WORKING!$B59,PERSALDATA!$E$2:$E$20871,WORKING!$C59,PERSALDATA!$F$2:$F$20871,WORKING!M$2)/SUMIFS(PERSALDATA!$H$2:$H$20871,PERSALDATA!$A$2:$A$20871,WORKING!$A59,PERSALDATA!$D$2:$D$20871,WORKING!$B59,PERSALDATA!$E$2:$E$20871,WORKING!$C59),"")</f>
        <v>1.058666222028454E-4</v>
      </c>
      <c r="N59" s="62">
        <f>IFERROR(SUMIFS(PERSALDATA!$H$2:$H$20871,PERSALDATA!$A$2:$A$20871,WORKING!$A59,PERSALDATA!$D$2:$D$20871,WORKING!$B59,PERSALDATA!$E$2:$E$20871,WORKING!$C59,PERSALDATA!$F$2:$F$20871,WORKING!N$2)/SUMIFS(PERSALDATA!$H$2:$H$20871,PERSALDATA!$A$2:$A$20871,WORKING!$A59,PERSALDATA!$D$2:$D$20871,WORKING!$B59,PERSALDATA!$E$2:$E$20871,WORKING!$C59),"")</f>
        <v>5.881538026412881E-2</v>
      </c>
      <c r="O59" s="62">
        <f>IFERROR(SUMIFS(PERSALDATA!$H$2:$H$20871,PERSALDATA!$A$2:$A$20871,WORKING!$A59,PERSALDATA!$D$2:$D$20871,WORKING!$B59,PERSALDATA!$E$2:$E$20871,WORKING!$C59,PERSALDATA!$F$2:$F$20871,WORKING!O$2)/SUMIFS(PERSALDATA!$H$2:$H$20871,PERSALDATA!$A$2:$A$20871,WORKING!$A59,PERSALDATA!$D$2:$D$20871,WORKING!$B59,PERSALDATA!$E$2:$E$20871,WORKING!$C59),"")</f>
        <v>0</v>
      </c>
      <c r="P59" s="62">
        <f>IFERROR(SUMIFS(PERSALDATA!$H$2:$H$20871,PERSALDATA!$A$2:$A$20871,WORKING!$A59,PERSALDATA!$D$2:$D$20871,WORKING!$B59,PERSALDATA!$E$2:$E$20871,WORKING!$C59,PERSALDATA!$F$2:$F$20871,WORKING!P$2)/SUMIFS(PERSALDATA!$H$2:$H$20871,PERSALDATA!$A$2:$A$20871,WORKING!$A59,PERSALDATA!$D$2:$D$20871,WORKING!$B59,PERSALDATA!$E$2:$E$20871,WORKING!$C59),"")</f>
        <v>0</v>
      </c>
      <c r="Q59" s="62">
        <f>IFERROR(SUMIFS(PERSALDATA!$H$2:$H$20871,PERSALDATA!$A$2:$A$20871,WORKING!$A59,PERSALDATA!$D$2:$D$20871,WORKING!$B59,PERSALDATA!$E$2:$E$20871,WORKING!$C59,PERSALDATA!$F$2:$F$20871,WORKING!Q$2)/SUMIFS(PERSALDATA!$H$2:$H$20871,PERSALDATA!$A$2:$A$20871,WORKING!$A59,PERSALDATA!$D$2:$D$20871,WORKING!$B59,PERSALDATA!$E$2:$E$20871,WORKING!$C59),"")</f>
        <v>0</v>
      </c>
      <c r="R59" s="62">
        <f>IFERROR(SUMIFS(PERSALDATA!$H$2:$H$20871,PERSALDATA!$A$2:$A$20871,WORKING!$A59,PERSALDATA!$D$2:$D$20871,WORKING!$B59,PERSALDATA!$E$2:$E$20871,WORKING!$C59,PERSALDATA!$F$2:$F$20871,WORKING!R$2)/SUMIFS(PERSALDATA!$H$2:$H$20871,PERSALDATA!$A$2:$A$20871,WORKING!$A59,PERSALDATA!$D$2:$D$20871,WORKING!$B59,PERSALDATA!$E$2:$E$20871,WORKING!$C59),"")</f>
        <v>1.9864405657076477E-4</v>
      </c>
      <c r="S59" s="62">
        <f>IFERROR(SUMIFS(PERSALDATA!$H$2:$H$20871,PERSALDATA!$A$2:$A$20871,WORKING!$A59,PERSALDATA!$D$2:$D$20871,WORKING!$B59,PERSALDATA!$E$2:$E$20871,WORKING!$C59,PERSALDATA!$F$2:$F$20871,WORKING!S$2)/SUMIFS(PERSALDATA!$H$2:$H$20871,PERSALDATA!$A$2:$A$20871,WORKING!$A59,PERSALDATA!$D$2:$D$20871,WORKING!$B59,PERSALDATA!$E$2:$E$20871,WORKING!$C59),"")</f>
        <v>0</v>
      </c>
      <c r="T59" s="62">
        <f>IFERROR(SUMIFS(PERSALDATA!$H$2:$H$20871,PERSALDATA!$A$2:$A$20871,WORKING!$A59,PERSALDATA!$D$2:$D$20871,WORKING!$B59,PERSALDATA!$E$2:$E$20871,WORKING!$C59,PERSALDATA!$F$2:$F$20871,WORKING!T$2)/SUMIFS(PERSALDATA!$H$2:$H$20871,PERSALDATA!$A$2:$A$20871,WORKING!$A59,PERSALDATA!$D$2:$D$20871,WORKING!$B59,PERSALDATA!$E$2:$E$20871,WORKING!$C59),"")</f>
        <v>0</v>
      </c>
      <c r="U59" s="62">
        <f>IFERROR(SUMIFS(PERSALDATA!$H$2:$H$20871,PERSALDATA!$A$2:$A$20871,WORKING!$A59,PERSALDATA!$D$2:$D$20871,WORKING!$B59,PERSALDATA!$E$2:$E$20871,WORKING!$C59,PERSALDATA!$F$2:$F$20871,WORKING!U$2)/SUMIFS(PERSALDATA!$H$2:$H$20871,PERSALDATA!$A$2:$A$20871,WORKING!$A59,PERSALDATA!$D$2:$D$20871,WORKING!$B59,PERSALDATA!$E$2:$E$20871,WORKING!$C59),"")</f>
        <v>0</v>
      </c>
      <c r="V59" s="62">
        <f>IFERROR(SUMIFS(PERSALDATA!$H$2:$H$20871,PERSALDATA!$A$2:$A$20871,WORKING!$A59,PERSALDATA!$D$2:$D$20871,WORKING!$B59,PERSALDATA!$E$2:$E$20871,WORKING!$C59,PERSALDATA!$F$2:$F$20871,WORKING!V$2)/SUMIFS(PERSALDATA!$H$2:$H$20871,PERSALDATA!$A$2:$A$20871,WORKING!$A59,PERSALDATA!$D$2:$D$20871,WORKING!$B59,PERSALDATA!$E$2:$E$20871,WORKING!$C59),"")</f>
        <v>0</v>
      </c>
      <c r="W59" s="62">
        <f>IFERROR(IF($C59&lt;11,($D59*Assumptions!C$6)+($E59*Assumptions!C$7)+($F59*Assumptions!C$8)+($G59*Assumptions!C$9)+($H59*Assumptions!C$10)+($I59*Assumptions!C$11)+($J59*Assumptions!C$12)+($K59*Assumptions!C$13)+($L59*Assumptions!C$14)+($M59*Assumptions!C$15)+($N59*Assumptions!C$16)+($O59*Assumptions!C$17)+($P59*Assumptions!C$18)+($Q59*Assumptions!C$19)+($R59*Assumptions!C$20)+($S59*Assumptions!C$21)+($T59*Assumptions!C$22)+($U59*Assumptions!C$23)+($V59*Assumptions!C$24),IF($C59&lt;13,Assumptions!C$28,Assumptions!C$50)),W$1)</f>
        <v>7.5174574429685073E-2</v>
      </c>
      <c r="X59" s="62">
        <f>IFERROR(IF($C59&lt;11,($D59*Assumptions!D$6)+($E59*Assumptions!D$7)+($F59*Assumptions!D$8)+($G59*Assumptions!D$9)+($H59*Assumptions!D$10)+($I59*Assumptions!D$11)+($J59*Assumptions!D$12)+($K59*Assumptions!D$13)+($L59*Assumptions!D$14)+($M59*Assumptions!D$15)+($N59*Assumptions!D$16)+($O59*Assumptions!D$17)+($P59*Assumptions!D$18)+($Q59*Assumptions!D$19)+($R59*Assumptions!D$20)+($S59*Assumptions!D$21)+($T59*Assumptions!D$22)+($U59*Assumptions!D$23)+($V59*Assumptions!D$24),IF($C59&lt;13,Assumptions!D$28,Assumptions!D$50)),X$1)</f>
        <v>7.0665824263313387E-2</v>
      </c>
      <c r="Y59" s="62">
        <f>IFERROR(IF($C59&lt;11,($D59*Assumptions!E$6)+($E59*Assumptions!E$7)+($F59*Assumptions!E$8)+($G59*Assumptions!E$9)+($H59*Assumptions!E$10)+($I59*Assumptions!E$11)+($J59*Assumptions!E$12)+($K59*Assumptions!E$13)+($L59*Assumptions!E$14)+($M59*Assumptions!E$15)+($N59*Assumptions!E$16)+($O59*Assumptions!E$17)+($P59*Assumptions!E$18)+($Q59*Assumptions!E$19)+($R59*Assumptions!E$20)+($S59*Assumptions!E$21)+($T59*Assumptions!E$22)+($U59*Assumptions!E$23)+($V59*Assumptions!E$24),IF($C59&lt;13,Assumptions!E$28,Assumptions!E$50)),Y$1)</f>
        <v>6.9665824263313386E-2</v>
      </c>
      <c r="Z59" s="62">
        <f>IFERROR(IF($C59&lt;11,($D59*Assumptions!F$6)+($E59*Assumptions!F$7)+($F59*Assumptions!F$8)+($G59*Assumptions!F$9)+($H59*Assumptions!F$10)+($I59*Assumptions!F$11)+($J59*Assumptions!F$12)+($K59*Assumptions!F$13)+($L59*Assumptions!F$14)+($M59*Assumptions!F$15)+($N59*Assumptions!F$16)+($O59*Assumptions!F$17)+($P59*Assumptions!F$18)+($Q59*Assumptions!F$19)+($R59*Assumptions!F$20)+($S59*Assumptions!F$21)+($T59*Assumptions!F$22)+($U59*Assumptions!F$23)+($V59*Assumptions!F$24),IF($C59&lt;13,Assumptions!F$28,Assumptions!F$50)),Z$1)</f>
        <v>6.7665824263313384E-2</v>
      </c>
      <c r="AA59" s="62">
        <f>IFERROR(($D59*Assumptions!J$6)+($E59*Assumptions!J$7)+($F59*Assumptions!J$8)+($G59*Assumptions!J$9)+($H59*Assumptions!J$10)+($I59*Assumptions!J$11)+($J59*Assumptions!J$12)+($K59*Assumptions!J$13)+($L59*Assumptions!J$14)+($M59*Assumptions!J$15)+($N59*Assumptions!J$16)+($O59*Assumptions!J$17)+($P59*Assumptions!J$18)+($Q59*Assumptions!J$19)+($R59*Assumptions!J$20)+($S59*Assumptions!J$21)+($T59*Assumptions!J$22)+($U59*Assumptions!J$23)+($V59*Assumptions!J$24),0)</f>
        <v>1.378766846067595E-2</v>
      </c>
      <c r="AB59" s="2">
        <f>SUMIFS(PERSALDATA!$G$2:$G$20871,PERSALDATA!$A$2:$A$20871,WORKING!A59,PERSALDATA!$D$2:$D$20871,WORKING!B59,PERSALDATA!$E$2:$E$20871,WORKING!C59,PERSALDATA!$F$2:$F$20871,"S&amp;W: BASIC SALARY (RES)")</f>
        <v>289</v>
      </c>
      <c r="AC59" s="2">
        <f>SUMIFS(PERSALDATA!$H$2:$H$20871,PERSALDATA!$A$2:$A$20871,WORKING!A59,PERSALDATA!$D$2:$D$20871,WORKING!B59,PERSALDATA!$E$2:$E$20871,WORKING!C59)</f>
        <v>74146693.609999985</v>
      </c>
    </row>
    <row r="60" spans="1:29" x14ac:dyDescent="0.25">
      <c r="A60" s="2">
        <f>Results!$D$3</f>
        <v>18</v>
      </c>
      <c r="B60" s="2">
        <v>4</v>
      </c>
      <c r="C60" s="2">
        <v>7</v>
      </c>
      <c r="D60" s="62">
        <f>IFERROR(SUMIFS(PERSALDATA!$H$2:$H$20871,PERSALDATA!$A$2:$A$20871,WORKING!$A60,PERSALDATA!$D$2:$D$20871,WORKING!$B60,PERSALDATA!$E$2:$E$20871,WORKING!$C60,PERSALDATA!$F$2:$F$20871,WORKING!D$2)/SUMIFS(PERSALDATA!$H$2:$H$20871,PERSALDATA!$A$2:$A$20871,WORKING!$A60,PERSALDATA!$D$2:$D$20871,WORKING!$B60,PERSALDATA!$E$2:$E$20871,WORKING!$C60),"")</f>
        <v>0.6456213419511202</v>
      </c>
      <c r="E60" s="62">
        <f>IFERROR(SUMIFS(PERSALDATA!$H$2:$H$20871,PERSALDATA!$A$2:$A$20871,WORKING!$A60,PERSALDATA!$D$2:$D$20871,WORKING!$B60,PERSALDATA!$E$2:$E$20871,WORKING!$C60,PERSALDATA!$F$2:$F$20871,WORKING!E$2)/SUMIFS(PERSALDATA!$H$2:$H$20871,PERSALDATA!$A$2:$A$20871,WORKING!$A60,PERSALDATA!$D$2:$D$20871,WORKING!$B60,PERSALDATA!$E$2:$E$20871,WORKING!$C60),"")</f>
        <v>5.3960297831146413E-2</v>
      </c>
      <c r="F60" s="62">
        <f>IFERROR(SUMIFS(PERSALDATA!$H$2:$H$20871,PERSALDATA!$A$2:$A$20871,WORKING!$A60,PERSALDATA!$D$2:$D$20871,WORKING!$B60,PERSALDATA!$E$2:$E$20871,WORKING!$C60,PERSALDATA!$F$2:$F$20871,WORKING!F$2)/SUMIFS(PERSALDATA!$H$2:$H$20871,PERSALDATA!$A$2:$A$20871,WORKING!$A60,PERSALDATA!$D$2:$D$20871,WORKING!$B60,PERSALDATA!$E$2:$E$20871,WORKING!$C60),"")</f>
        <v>1.9246112452689958E-2</v>
      </c>
      <c r="G60" s="69">
        <f>IFERROR(SUMIFS(PERSALDATA!$H$2:$H$20871,PERSALDATA!$A$2:$A$20871,WORKING!$A60,PERSALDATA!$D$2:$D$20871,WORKING!$B60,PERSALDATA!$E$2:$E$20871,WORKING!$C60,PERSALDATA!$F$2:$F$20871,WORKING!G$2)/SUMIFS(PERSALDATA!$H$2:$H$20871,PERSALDATA!$A$2:$A$20871,WORKING!$A60,PERSALDATA!$D$2:$D$20871,WORKING!$B60,PERSALDATA!$E$2:$E$20871,WORKING!$C60),"")</f>
        <v>7.0409308607378776E-2</v>
      </c>
      <c r="H60" s="62">
        <f>IFERROR(SUMIFS(PERSALDATA!$H$2:$H$20871,PERSALDATA!$A$2:$A$20871,WORKING!$A60,PERSALDATA!$D$2:$D$20871,WORKING!$B60,PERSALDATA!$E$2:$E$20871,WORKING!$C60,PERSALDATA!$F$2:$F$20871,WORKING!H$2)/SUMIFS(PERSALDATA!$H$2:$H$20871,PERSALDATA!$A$2:$A$20871,WORKING!$A60,PERSALDATA!$D$2:$D$20871,WORKING!$B60,PERSALDATA!$E$2:$E$20871,WORKING!$C60),"")</f>
        <v>5.7460371801434831E-2</v>
      </c>
      <c r="I60" s="62">
        <f>IFERROR(SUMIFS(PERSALDATA!$H$2:$H$20871,PERSALDATA!$A$2:$A$20871,WORKING!$A60,PERSALDATA!$D$2:$D$20871,WORKING!$B60,PERSALDATA!$E$2:$E$20871,WORKING!$C60,PERSALDATA!$F$2:$F$20871,WORKING!I$2)/SUMIFS(PERSALDATA!$H$2:$H$20871,PERSALDATA!$A$2:$A$20871,WORKING!$A60,PERSALDATA!$D$2:$D$20871,WORKING!$B60,PERSALDATA!$E$2:$E$20871,WORKING!$C60),"")</f>
        <v>9.9237756705268271E-2</v>
      </c>
      <c r="J60" s="62">
        <f>IFERROR(SUMIFS(PERSALDATA!$H$2:$H$20871,PERSALDATA!$A$2:$A$20871,WORKING!$A60,PERSALDATA!$D$2:$D$20871,WORKING!$B60,PERSALDATA!$E$2:$E$20871,WORKING!$C60,PERSALDATA!$F$2:$F$20871,WORKING!J$2)/SUMIFS(PERSALDATA!$H$2:$H$20871,PERSALDATA!$A$2:$A$20871,WORKING!$A60,PERSALDATA!$D$2:$D$20871,WORKING!$B60,PERSALDATA!$E$2:$E$20871,WORKING!$C60),"")</f>
        <v>0</v>
      </c>
      <c r="K60" s="62">
        <f>IFERROR(SUMIFS(PERSALDATA!$H$2:$H$20871,PERSALDATA!$A$2:$A$20871,WORKING!$A60,PERSALDATA!$D$2:$D$20871,WORKING!$B60,PERSALDATA!$E$2:$E$20871,WORKING!$C60,PERSALDATA!$F$2:$F$20871,WORKING!K$2)/SUMIFS(PERSALDATA!$H$2:$H$20871,PERSALDATA!$A$2:$A$20871,WORKING!$A60,PERSALDATA!$D$2:$D$20871,WORKING!$B60,PERSALDATA!$E$2:$E$20871,WORKING!$C60),"")</f>
        <v>2.0820306534673644E-4</v>
      </c>
      <c r="L60" s="62">
        <f>IFERROR(SUMIFS(PERSALDATA!$H$2:$H$20871,PERSALDATA!$A$2:$A$20871,WORKING!$A60,PERSALDATA!$D$2:$D$20871,WORKING!$B60,PERSALDATA!$E$2:$E$20871,WORKING!$C60,PERSALDATA!$F$2:$F$20871,WORKING!L$2)/SUMIFS(PERSALDATA!$H$2:$H$20871,PERSALDATA!$A$2:$A$20871,WORKING!$A60,PERSALDATA!$D$2:$D$20871,WORKING!$B60,PERSALDATA!$E$2:$E$20871,WORKING!$C60),"")</f>
        <v>0</v>
      </c>
      <c r="M60" s="62">
        <f>IFERROR(SUMIFS(PERSALDATA!$H$2:$H$20871,PERSALDATA!$A$2:$A$20871,WORKING!$A60,PERSALDATA!$D$2:$D$20871,WORKING!$B60,PERSALDATA!$E$2:$E$20871,WORKING!$C60,PERSALDATA!$F$2:$F$20871,WORKING!M$2)/SUMIFS(PERSALDATA!$H$2:$H$20871,PERSALDATA!$A$2:$A$20871,WORKING!$A60,PERSALDATA!$D$2:$D$20871,WORKING!$B60,PERSALDATA!$E$2:$E$20871,WORKING!$C60),"")</f>
        <v>0</v>
      </c>
      <c r="N60" s="62">
        <f>IFERROR(SUMIFS(PERSALDATA!$H$2:$H$20871,PERSALDATA!$A$2:$A$20871,WORKING!$A60,PERSALDATA!$D$2:$D$20871,WORKING!$B60,PERSALDATA!$E$2:$E$20871,WORKING!$C60,PERSALDATA!$F$2:$F$20871,WORKING!N$2)/SUMIFS(PERSALDATA!$H$2:$H$20871,PERSALDATA!$A$2:$A$20871,WORKING!$A60,PERSALDATA!$D$2:$D$20871,WORKING!$B60,PERSALDATA!$E$2:$E$20871,WORKING!$C60),"")</f>
        <v>5.2739630604450222E-2</v>
      </c>
      <c r="O60" s="62">
        <f>IFERROR(SUMIFS(PERSALDATA!$H$2:$H$20871,PERSALDATA!$A$2:$A$20871,WORKING!$A60,PERSALDATA!$D$2:$D$20871,WORKING!$B60,PERSALDATA!$E$2:$E$20871,WORKING!$C60,PERSALDATA!$F$2:$F$20871,WORKING!O$2)/SUMIFS(PERSALDATA!$H$2:$H$20871,PERSALDATA!$A$2:$A$20871,WORKING!$A60,PERSALDATA!$D$2:$D$20871,WORKING!$B60,PERSALDATA!$E$2:$E$20871,WORKING!$C60),"")</f>
        <v>0</v>
      </c>
      <c r="P60" s="62">
        <f>IFERROR(SUMIFS(PERSALDATA!$H$2:$H$20871,PERSALDATA!$A$2:$A$20871,WORKING!$A60,PERSALDATA!$D$2:$D$20871,WORKING!$B60,PERSALDATA!$E$2:$E$20871,WORKING!$C60,PERSALDATA!$F$2:$F$20871,WORKING!P$2)/SUMIFS(PERSALDATA!$H$2:$H$20871,PERSALDATA!$A$2:$A$20871,WORKING!$A60,PERSALDATA!$D$2:$D$20871,WORKING!$B60,PERSALDATA!$E$2:$E$20871,WORKING!$C60),"")</f>
        <v>9.1220714160698802E-4</v>
      </c>
      <c r="Q60" s="62">
        <f>IFERROR(SUMIFS(PERSALDATA!$H$2:$H$20871,PERSALDATA!$A$2:$A$20871,WORKING!$A60,PERSALDATA!$D$2:$D$20871,WORKING!$B60,PERSALDATA!$E$2:$E$20871,WORKING!$C60,PERSALDATA!$F$2:$F$20871,WORKING!Q$2)/SUMIFS(PERSALDATA!$H$2:$H$20871,PERSALDATA!$A$2:$A$20871,WORKING!$A60,PERSALDATA!$D$2:$D$20871,WORKING!$B60,PERSALDATA!$E$2:$E$20871,WORKING!$C60),"")</f>
        <v>5.3105599684303884E-5</v>
      </c>
      <c r="R60" s="62">
        <f>IFERROR(SUMIFS(PERSALDATA!$H$2:$H$20871,PERSALDATA!$A$2:$A$20871,WORKING!$A60,PERSALDATA!$D$2:$D$20871,WORKING!$B60,PERSALDATA!$E$2:$E$20871,WORKING!$C60,PERSALDATA!$F$2:$F$20871,WORKING!R$2)/SUMIFS(PERSALDATA!$H$2:$H$20871,PERSALDATA!$A$2:$A$20871,WORKING!$A60,PERSALDATA!$D$2:$D$20871,WORKING!$B60,PERSALDATA!$E$2:$E$20871,WORKING!$C60),"")</f>
        <v>1.5166423987334602E-4</v>
      </c>
      <c r="S60" s="62">
        <f>IFERROR(SUMIFS(PERSALDATA!$H$2:$H$20871,PERSALDATA!$A$2:$A$20871,WORKING!$A60,PERSALDATA!$D$2:$D$20871,WORKING!$B60,PERSALDATA!$E$2:$E$20871,WORKING!$C60,PERSALDATA!$F$2:$F$20871,WORKING!S$2)/SUMIFS(PERSALDATA!$H$2:$H$20871,PERSALDATA!$A$2:$A$20871,WORKING!$A60,PERSALDATA!$D$2:$D$20871,WORKING!$B60,PERSALDATA!$E$2:$E$20871,WORKING!$C60),"")</f>
        <v>0</v>
      </c>
      <c r="T60" s="62">
        <f>IFERROR(SUMIFS(PERSALDATA!$H$2:$H$20871,PERSALDATA!$A$2:$A$20871,WORKING!$A60,PERSALDATA!$D$2:$D$20871,WORKING!$B60,PERSALDATA!$E$2:$E$20871,WORKING!$C60,PERSALDATA!$F$2:$F$20871,WORKING!T$2)/SUMIFS(PERSALDATA!$H$2:$H$20871,PERSALDATA!$A$2:$A$20871,WORKING!$A60,PERSALDATA!$D$2:$D$20871,WORKING!$B60,PERSALDATA!$E$2:$E$20871,WORKING!$C60),"")</f>
        <v>0</v>
      </c>
      <c r="U60" s="62">
        <f>IFERROR(SUMIFS(PERSALDATA!$H$2:$H$20871,PERSALDATA!$A$2:$A$20871,WORKING!$A60,PERSALDATA!$D$2:$D$20871,WORKING!$B60,PERSALDATA!$E$2:$E$20871,WORKING!$C60,PERSALDATA!$F$2:$F$20871,WORKING!U$2)/SUMIFS(PERSALDATA!$H$2:$H$20871,PERSALDATA!$A$2:$A$20871,WORKING!$A60,PERSALDATA!$D$2:$D$20871,WORKING!$B60,PERSALDATA!$E$2:$E$20871,WORKING!$C60),"")</f>
        <v>0</v>
      </c>
      <c r="V60" s="62">
        <f>IFERROR(SUMIFS(PERSALDATA!$H$2:$H$20871,PERSALDATA!$A$2:$A$20871,WORKING!$A60,PERSALDATA!$D$2:$D$20871,WORKING!$B60,PERSALDATA!$E$2:$E$20871,WORKING!$C60,PERSALDATA!$F$2:$F$20871,WORKING!V$2)/SUMIFS(PERSALDATA!$H$2:$H$20871,PERSALDATA!$A$2:$A$20871,WORKING!$A60,PERSALDATA!$D$2:$D$20871,WORKING!$B60,PERSALDATA!$E$2:$E$20871,WORKING!$C60),"")</f>
        <v>0</v>
      </c>
      <c r="W60" s="62">
        <f>IFERROR(IF($C60&lt;11,($D60*Assumptions!C$6)+($E60*Assumptions!C$7)+($F60*Assumptions!C$8)+($G60*Assumptions!C$9)+($H60*Assumptions!C$10)+($I60*Assumptions!C$11)+($J60*Assumptions!C$12)+($K60*Assumptions!C$13)+($L60*Assumptions!C$14)+($M60*Assumptions!C$15)+($N60*Assumptions!C$16)+($O60*Assumptions!C$17)+($P60*Assumptions!C$18)+($Q60*Assumptions!C$19)+($R60*Assumptions!C$20)+($S60*Assumptions!C$21)+($T60*Assumptions!C$22)+($U60*Assumptions!C$23)+($V60*Assumptions!C$24),IF($C60&lt;13,Assumptions!C$28,Assumptions!C$50)),W$1)</f>
        <v>7.5341740658815673E-2</v>
      </c>
      <c r="X60" s="62">
        <f>IFERROR(IF($C60&lt;11,($D60*Assumptions!D$6)+($E60*Assumptions!D$7)+($F60*Assumptions!D$8)+($G60*Assumptions!D$9)+($H60*Assumptions!D$10)+($I60*Assumptions!D$11)+($J60*Assumptions!D$12)+($K60*Assumptions!D$13)+($L60*Assumptions!D$14)+($M60*Assumptions!D$15)+($N60*Assumptions!D$16)+($O60*Assumptions!D$17)+($P60*Assumptions!D$18)+($Q60*Assumptions!D$19)+($R60*Assumptions!D$20)+($S60*Assumptions!D$21)+($T60*Assumptions!D$22)+($U60*Assumptions!D$23)+($V60*Assumptions!D$24),IF($C60&lt;13,Assumptions!D$28,Assumptions!D$50)),X$1)</f>
        <v>7.0669444452494637E-2</v>
      </c>
      <c r="Y60" s="62">
        <f>IFERROR(IF($C60&lt;11,($D60*Assumptions!E$6)+($E60*Assumptions!E$7)+($F60*Assumptions!E$8)+($G60*Assumptions!E$9)+($H60*Assumptions!E$10)+($I60*Assumptions!E$11)+($J60*Assumptions!E$12)+($K60*Assumptions!E$13)+($L60*Assumptions!E$14)+($M60*Assumptions!E$15)+($N60*Assumptions!E$16)+($O60*Assumptions!E$17)+($P60*Assumptions!E$18)+($Q60*Assumptions!E$19)+($R60*Assumptions!E$20)+($S60*Assumptions!E$21)+($T60*Assumptions!E$22)+($U60*Assumptions!E$23)+($V60*Assumptions!E$24),IF($C60&lt;13,Assumptions!E$28,Assumptions!E$50)),Y$1)</f>
        <v>6.9669444452494636E-2</v>
      </c>
      <c r="Z60" s="62">
        <f>IFERROR(IF($C60&lt;11,($D60*Assumptions!F$6)+($E60*Assumptions!F$7)+($F60*Assumptions!F$8)+($G60*Assumptions!F$9)+($H60*Assumptions!F$10)+($I60*Assumptions!F$11)+($J60*Assumptions!F$12)+($K60*Assumptions!F$13)+($L60*Assumptions!F$14)+($M60*Assumptions!F$15)+($N60*Assumptions!F$16)+($O60*Assumptions!F$17)+($P60*Assumptions!F$18)+($Q60*Assumptions!F$19)+($R60*Assumptions!F$20)+($S60*Assumptions!F$21)+($T60*Assumptions!F$22)+($U60*Assumptions!F$23)+($V60*Assumptions!F$24),IF($C60&lt;13,Assumptions!F$28,Assumptions!F$50)),Z$1)</f>
        <v>6.7669444452494648E-2</v>
      </c>
      <c r="AA60" s="62">
        <f>IFERROR(($D60*Assumptions!J$6)+($E60*Assumptions!J$7)+($F60*Assumptions!J$8)+($G60*Assumptions!J$9)+($H60*Assumptions!J$10)+($I60*Assumptions!J$11)+($J60*Assumptions!J$12)+($K60*Assumptions!J$13)+($L60*Assumptions!J$14)+($M60*Assumptions!J$15)+($N60*Assumptions!J$16)+($O60*Assumptions!J$17)+($P60*Assumptions!J$18)+($Q60*Assumptions!J$19)+($R60*Assumptions!J$20)+($S60*Assumptions!J$21)+($T60*Assumptions!J$22)+($U60*Assumptions!J$23)+($V60*Assumptions!J$24),0)</f>
        <v>1.3846279690207927E-2</v>
      </c>
      <c r="AB60" s="2">
        <f>SUMIFS(PERSALDATA!$G$2:$G$20871,PERSALDATA!$A$2:$A$20871,WORKING!A60,PERSALDATA!$D$2:$D$20871,WORKING!B60,PERSALDATA!$E$2:$E$20871,WORKING!C60,PERSALDATA!$F$2:$F$20871,"S&amp;W: BASIC SALARY (RES)")</f>
        <v>339</v>
      </c>
      <c r="AC60" s="2">
        <f>SUMIFS(PERSALDATA!$H$2:$H$20871,PERSALDATA!$A$2:$A$20871,WORKING!A60,PERSALDATA!$D$2:$D$20871,WORKING!B60,PERSALDATA!$E$2:$E$20871,WORKING!C60)</f>
        <v>115722071.43000001</v>
      </c>
    </row>
    <row r="61" spans="1:29" x14ac:dyDescent="0.25">
      <c r="A61" s="2">
        <f>Results!$D$3</f>
        <v>18</v>
      </c>
      <c r="B61" s="2">
        <v>4</v>
      </c>
      <c r="C61" s="2">
        <v>8</v>
      </c>
      <c r="D61" s="62">
        <f>IFERROR(SUMIFS(PERSALDATA!$H$2:$H$20871,PERSALDATA!$A$2:$A$20871,WORKING!$A61,PERSALDATA!$D$2:$D$20871,WORKING!$B61,PERSALDATA!$E$2:$E$20871,WORKING!$C61,PERSALDATA!$F$2:$F$20871,WORKING!D$2)/SUMIFS(PERSALDATA!$H$2:$H$20871,PERSALDATA!$A$2:$A$20871,WORKING!$A61,PERSALDATA!$D$2:$D$20871,WORKING!$B61,PERSALDATA!$E$2:$E$20871,WORKING!$C61),"")</f>
        <v>0.6845626254036723</v>
      </c>
      <c r="E61" s="62">
        <f>IFERROR(SUMIFS(PERSALDATA!$H$2:$H$20871,PERSALDATA!$A$2:$A$20871,WORKING!$A61,PERSALDATA!$D$2:$D$20871,WORKING!$B61,PERSALDATA!$E$2:$E$20871,WORKING!$C61,PERSALDATA!$F$2:$F$20871,WORKING!E$2)/SUMIFS(PERSALDATA!$H$2:$H$20871,PERSALDATA!$A$2:$A$20871,WORKING!$A61,PERSALDATA!$D$2:$D$20871,WORKING!$B61,PERSALDATA!$E$2:$E$20871,WORKING!$C61),"")</f>
        <v>5.9477057872375172E-2</v>
      </c>
      <c r="F61" s="62">
        <f>IFERROR(SUMIFS(PERSALDATA!$H$2:$H$20871,PERSALDATA!$A$2:$A$20871,WORKING!$A61,PERSALDATA!$D$2:$D$20871,WORKING!$B61,PERSALDATA!$E$2:$E$20871,WORKING!$C61,PERSALDATA!$F$2:$F$20871,WORKING!F$2)/SUMIFS(PERSALDATA!$H$2:$H$20871,PERSALDATA!$A$2:$A$20871,WORKING!$A61,PERSALDATA!$D$2:$D$20871,WORKING!$B61,PERSALDATA!$E$2:$E$20871,WORKING!$C61),"")</f>
        <v>1.8050321888918468E-2</v>
      </c>
      <c r="G61" s="69">
        <f>IFERROR(SUMIFS(PERSALDATA!$H$2:$H$20871,PERSALDATA!$A$2:$A$20871,WORKING!$A61,PERSALDATA!$D$2:$D$20871,WORKING!$B61,PERSALDATA!$E$2:$E$20871,WORKING!$C61,PERSALDATA!$F$2:$F$20871,WORKING!G$2)/SUMIFS(PERSALDATA!$H$2:$H$20871,PERSALDATA!$A$2:$A$20871,WORKING!$A61,PERSALDATA!$D$2:$D$20871,WORKING!$B61,PERSALDATA!$E$2:$E$20871,WORKING!$C61),"")</f>
        <v>2.2904620383365243E-2</v>
      </c>
      <c r="H61" s="62">
        <f>IFERROR(SUMIFS(PERSALDATA!$H$2:$H$20871,PERSALDATA!$A$2:$A$20871,WORKING!$A61,PERSALDATA!$D$2:$D$20871,WORKING!$B61,PERSALDATA!$E$2:$E$20871,WORKING!$C61,PERSALDATA!$F$2:$F$20871,WORKING!H$2)/SUMIFS(PERSALDATA!$H$2:$H$20871,PERSALDATA!$A$2:$A$20871,WORKING!$A61,PERSALDATA!$D$2:$D$20871,WORKING!$B61,PERSALDATA!$E$2:$E$20871,WORKING!$C61),"")</f>
        <v>4.9326441988702022E-2</v>
      </c>
      <c r="I61" s="62">
        <f>IFERROR(SUMIFS(PERSALDATA!$H$2:$H$20871,PERSALDATA!$A$2:$A$20871,WORKING!$A61,PERSALDATA!$D$2:$D$20871,WORKING!$B61,PERSALDATA!$E$2:$E$20871,WORKING!$C61,PERSALDATA!$F$2:$F$20871,WORKING!I$2)/SUMIFS(PERSALDATA!$H$2:$H$20871,PERSALDATA!$A$2:$A$20871,WORKING!$A61,PERSALDATA!$D$2:$D$20871,WORKING!$B61,PERSALDATA!$E$2:$E$20871,WORKING!$C61),"")</f>
        <v>0.10836455221021682</v>
      </c>
      <c r="J61" s="62">
        <f>IFERROR(SUMIFS(PERSALDATA!$H$2:$H$20871,PERSALDATA!$A$2:$A$20871,WORKING!$A61,PERSALDATA!$D$2:$D$20871,WORKING!$B61,PERSALDATA!$E$2:$E$20871,WORKING!$C61,PERSALDATA!$F$2:$F$20871,WORKING!J$2)/SUMIFS(PERSALDATA!$H$2:$H$20871,PERSALDATA!$A$2:$A$20871,WORKING!$A61,PERSALDATA!$D$2:$D$20871,WORKING!$B61,PERSALDATA!$E$2:$E$20871,WORKING!$C61),"")</f>
        <v>0</v>
      </c>
      <c r="K61" s="62">
        <f>IFERROR(SUMIFS(PERSALDATA!$H$2:$H$20871,PERSALDATA!$A$2:$A$20871,WORKING!$A61,PERSALDATA!$D$2:$D$20871,WORKING!$B61,PERSALDATA!$E$2:$E$20871,WORKING!$C61,PERSALDATA!$F$2:$F$20871,WORKING!K$2)/SUMIFS(PERSALDATA!$H$2:$H$20871,PERSALDATA!$A$2:$A$20871,WORKING!$A61,PERSALDATA!$D$2:$D$20871,WORKING!$B61,PERSALDATA!$E$2:$E$20871,WORKING!$C61),"")</f>
        <v>1.7539513228046223E-4</v>
      </c>
      <c r="L61" s="62">
        <f>IFERROR(SUMIFS(PERSALDATA!$H$2:$H$20871,PERSALDATA!$A$2:$A$20871,WORKING!$A61,PERSALDATA!$D$2:$D$20871,WORKING!$B61,PERSALDATA!$E$2:$E$20871,WORKING!$C61,PERSALDATA!$F$2:$F$20871,WORKING!L$2)/SUMIFS(PERSALDATA!$H$2:$H$20871,PERSALDATA!$A$2:$A$20871,WORKING!$A61,PERSALDATA!$D$2:$D$20871,WORKING!$B61,PERSALDATA!$E$2:$E$20871,WORKING!$C61),"")</f>
        <v>0</v>
      </c>
      <c r="M61" s="62">
        <f>IFERROR(SUMIFS(PERSALDATA!$H$2:$H$20871,PERSALDATA!$A$2:$A$20871,WORKING!$A61,PERSALDATA!$D$2:$D$20871,WORKING!$B61,PERSALDATA!$E$2:$E$20871,WORKING!$C61,PERSALDATA!$F$2:$F$20871,WORKING!M$2)/SUMIFS(PERSALDATA!$H$2:$H$20871,PERSALDATA!$A$2:$A$20871,WORKING!$A61,PERSALDATA!$D$2:$D$20871,WORKING!$B61,PERSALDATA!$E$2:$E$20871,WORKING!$C61),"")</f>
        <v>9.7044899541898029E-6</v>
      </c>
      <c r="N61" s="62">
        <f>IFERROR(SUMIFS(PERSALDATA!$H$2:$H$20871,PERSALDATA!$A$2:$A$20871,WORKING!$A61,PERSALDATA!$D$2:$D$20871,WORKING!$B61,PERSALDATA!$E$2:$E$20871,WORKING!$C61,PERSALDATA!$F$2:$F$20871,WORKING!N$2)/SUMIFS(PERSALDATA!$H$2:$H$20871,PERSALDATA!$A$2:$A$20871,WORKING!$A61,PERSALDATA!$D$2:$D$20871,WORKING!$B61,PERSALDATA!$E$2:$E$20871,WORKING!$C61),"")</f>
        <v>5.4350602651887264E-2</v>
      </c>
      <c r="O61" s="62">
        <f>IFERROR(SUMIFS(PERSALDATA!$H$2:$H$20871,PERSALDATA!$A$2:$A$20871,WORKING!$A61,PERSALDATA!$D$2:$D$20871,WORKING!$B61,PERSALDATA!$E$2:$E$20871,WORKING!$C61,PERSALDATA!$F$2:$F$20871,WORKING!O$2)/SUMIFS(PERSALDATA!$H$2:$H$20871,PERSALDATA!$A$2:$A$20871,WORKING!$A61,PERSALDATA!$D$2:$D$20871,WORKING!$B61,PERSALDATA!$E$2:$E$20871,WORKING!$C61),"")</f>
        <v>0</v>
      </c>
      <c r="P61" s="62">
        <f>IFERROR(SUMIFS(PERSALDATA!$H$2:$H$20871,PERSALDATA!$A$2:$A$20871,WORKING!$A61,PERSALDATA!$D$2:$D$20871,WORKING!$B61,PERSALDATA!$E$2:$E$20871,WORKING!$C61,PERSALDATA!$F$2:$F$20871,WORKING!P$2)/SUMIFS(PERSALDATA!$H$2:$H$20871,PERSALDATA!$A$2:$A$20871,WORKING!$A61,PERSALDATA!$D$2:$D$20871,WORKING!$B61,PERSALDATA!$E$2:$E$20871,WORKING!$C61),"")</f>
        <v>2.6053056300082695E-3</v>
      </c>
      <c r="Q61" s="62">
        <f>IFERROR(SUMIFS(PERSALDATA!$H$2:$H$20871,PERSALDATA!$A$2:$A$20871,WORKING!$A61,PERSALDATA!$D$2:$D$20871,WORKING!$B61,PERSALDATA!$E$2:$E$20871,WORKING!$C61,PERSALDATA!$F$2:$F$20871,WORKING!Q$2)/SUMIFS(PERSALDATA!$H$2:$H$20871,PERSALDATA!$A$2:$A$20871,WORKING!$A61,PERSALDATA!$D$2:$D$20871,WORKING!$B61,PERSALDATA!$E$2:$E$20871,WORKING!$C61),"")</f>
        <v>0</v>
      </c>
      <c r="R61" s="62">
        <f>IFERROR(SUMIFS(PERSALDATA!$H$2:$H$20871,PERSALDATA!$A$2:$A$20871,WORKING!$A61,PERSALDATA!$D$2:$D$20871,WORKING!$B61,PERSALDATA!$E$2:$E$20871,WORKING!$C61,PERSALDATA!$F$2:$F$20871,WORKING!R$2)/SUMIFS(PERSALDATA!$H$2:$H$20871,PERSALDATA!$A$2:$A$20871,WORKING!$A61,PERSALDATA!$D$2:$D$20871,WORKING!$B61,PERSALDATA!$E$2:$E$20871,WORKING!$C61),"")</f>
        <v>1.7337234861979534E-4</v>
      </c>
      <c r="S61" s="62">
        <f>IFERROR(SUMIFS(PERSALDATA!$H$2:$H$20871,PERSALDATA!$A$2:$A$20871,WORKING!$A61,PERSALDATA!$D$2:$D$20871,WORKING!$B61,PERSALDATA!$E$2:$E$20871,WORKING!$C61,PERSALDATA!$F$2:$F$20871,WORKING!S$2)/SUMIFS(PERSALDATA!$H$2:$H$20871,PERSALDATA!$A$2:$A$20871,WORKING!$A61,PERSALDATA!$D$2:$D$20871,WORKING!$B61,PERSALDATA!$E$2:$E$20871,WORKING!$C61),"")</f>
        <v>0</v>
      </c>
      <c r="T61" s="62">
        <f>IFERROR(SUMIFS(PERSALDATA!$H$2:$H$20871,PERSALDATA!$A$2:$A$20871,WORKING!$A61,PERSALDATA!$D$2:$D$20871,WORKING!$B61,PERSALDATA!$E$2:$E$20871,WORKING!$C61,PERSALDATA!$F$2:$F$20871,WORKING!T$2)/SUMIFS(PERSALDATA!$H$2:$H$20871,PERSALDATA!$A$2:$A$20871,WORKING!$A61,PERSALDATA!$D$2:$D$20871,WORKING!$B61,PERSALDATA!$E$2:$E$20871,WORKING!$C61),"")</f>
        <v>0</v>
      </c>
      <c r="U61" s="62">
        <f>IFERROR(SUMIFS(PERSALDATA!$H$2:$H$20871,PERSALDATA!$A$2:$A$20871,WORKING!$A61,PERSALDATA!$D$2:$D$20871,WORKING!$B61,PERSALDATA!$E$2:$E$20871,WORKING!$C61,PERSALDATA!$F$2:$F$20871,WORKING!U$2)/SUMIFS(PERSALDATA!$H$2:$H$20871,PERSALDATA!$A$2:$A$20871,WORKING!$A61,PERSALDATA!$D$2:$D$20871,WORKING!$B61,PERSALDATA!$E$2:$E$20871,WORKING!$C61),"")</f>
        <v>0</v>
      </c>
      <c r="V61" s="62">
        <f>IFERROR(SUMIFS(PERSALDATA!$H$2:$H$20871,PERSALDATA!$A$2:$A$20871,WORKING!$A61,PERSALDATA!$D$2:$D$20871,WORKING!$B61,PERSALDATA!$E$2:$E$20871,WORKING!$C61,PERSALDATA!$F$2:$F$20871,WORKING!V$2)/SUMIFS(PERSALDATA!$H$2:$H$20871,PERSALDATA!$A$2:$A$20871,WORKING!$A61,PERSALDATA!$D$2:$D$20871,WORKING!$B61,PERSALDATA!$E$2:$E$20871,WORKING!$C61),"")</f>
        <v>0</v>
      </c>
      <c r="W61" s="62">
        <f>IFERROR(IF($C61&lt;11,($D61*Assumptions!C$6)+($E61*Assumptions!C$7)+($F61*Assumptions!C$8)+($G61*Assumptions!C$9)+($H61*Assumptions!C$10)+($I61*Assumptions!C$11)+($J61*Assumptions!C$12)+($K61*Assumptions!C$13)+($L61*Assumptions!C$14)+($M61*Assumptions!C$15)+($N61*Assumptions!C$16)+($O61*Assumptions!C$17)+($P61*Assumptions!C$18)+($Q61*Assumptions!C$19)+($R61*Assumptions!C$20)+($S61*Assumptions!C$21)+($T61*Assumptions!C$22)+($U61*Assumptions!C$23)+($V61*Assumptions!C$24),IF($C61&lt;13,Assumptions!C$28,Assumptions!C$50)),W$1)</f>
        <v>7.5318745724284014E-2</v>
      </c>
      <c r="X61" s="62">
        <f>IFERROR(IF($C61&lt;11,($D61*Assumptions!D$6)+($E61*Assumptions!D$7)+($F61*Assumptions!D$8)+($G61*Assumptions!D$9)+($H61*Assumptions!D$10)+($I61*Assumptions!D$11)+($J61*Assumptions!D$12)+($K61*Assumptions!D$13)+($L61*Assumptions!D$14)+($M61*Assumptions!D$15)+($N61*Assumptions!D$16)+($O61*Assumptions!D$17)+($P61*Assumptions!D$18)+($Q61*Assumptions!D$19)+($R61*Assumptions!D$20)+($S61*Assumptions!D$21)+($T61*Assumptions!D$22)+($U61*Assumptions!D$23)+($V61*Assumptions!D$24),IF($C61&lt;13,Assumptions!D$28,Assumptions!D$50)),X$1)</f>
        <v>7.0559393410941348E-2</v>
      </c>
      <c r="Y61" s="62">
        <f>IFERROR(IF($C61&lt;11,($D61*Assumptions!E$6)+($E61*Assumptions!E$7)+($F61*Assumptions!E$8)+($G61*Assumptions!E$9)+($H61*Assumptions!E$10)+($I61*Assumptions!E$11)+($J61*Assumptions!E$12)+($K61*Assumptions!E$13)+($L61*Assumptions!E$14)+($M61*Assumptions!E$15)+($N61*Assumptions!E$16)+($O61*Assumptions!E$17)+($P61*Assumptions!E$18)+($Q61*Assumptions!E$19)+($R61*Assumptions!E$20)+($S61*Assumptions!E$21)+($T61*Assumptions!E$22)+($U61*Assumptions!E$23)+($V61*Assumptions!E$24),IF($C61&lt;13,Assumptions!E$28,Assumptions!E$50)),Y$1)</f>
        <v>6.9559393410941361E-2</v>
      </c>
      <c r="Z61" s="62">
        <f>IFERROR(IF($C61&lt;11,($D61*Assumptions!F$6)+($E61*Assumptions!F$7)+($F61*Assumptions!F$8)+($G61*Assumptions!F$9)+($H61*Assumptions!F$10)+($I61*Assumptions!F$11)+($J61*Assumptions!F$12)+($K61*Assumptions!F$13)+($L61*Assumptions!F$14)+($M61*Assumptions!F$15)+($N61*Assumptions!F$16)+($O61*Assumptions!F$17)+($P61*Assumptions!F$18)+($Q61*Assumptions!F$19)+($R61*Assumptions!F$20)+($S61*Assumptions!F$21)+($T61*Assumptions!F$22)+($U61*Assumptions!F$23)+($V61*Assumptions!F$24),IF($C61&lt;13,Assumptions!F$28,Assumptions!F$50)),Z$1)</f>
        <v>6.7559393410941346E-2</v>
      </c>
      <c r="AA61" s="62">
        <f>IFERROR(($D61*Assumptions!J$6)+($E61*Assumptions!J$7)+($F61*Assumptions!J$8)+($G61*Assumptions!J$9)+($H61*Assumptions!J$10)+($I61*Assumptions!J$11)+($J61*Assumptions!J$12)+($K61*Assumptions!J$13)+($L61*Assumptions!J$14)+($M61*Assumptions!J$15)+($N61*Assumptions!J$16)+($O61*Assumptions!J$17)+($P61*Assumptions!J$18)+($Q61*Assumptions!J$19)+($R61*Assumptions!J$20)+($S61*Assumptions!J$21)+($T61*Assumptions!J$22)+($U61*Assumptions!J$23)+($V61*Assumptions!J$24),0)</f>
        <v>1.3986717614851488E-2</v>
      </c>
      <c r="AB61" s="2">
        <f>SUMIFS(PERSALDATA!$G$2:$G$20871,PERSALDATA!$A$2:$A$20871,WORKING!A61,PERSALDATA!$D$2:$D$20871,WORKING!B61,PERSALDATA!$E$2:$E$20871,WORKING!C61,PERSALDATA!$F$2:$F$20871,"S&amp;W: BASIC SALARY (RES)")</f>
        <v>299</v>
      </c>
      <c r="AC61" s="2">
        <f>SUMIFS(PERSALDATA!$H$2:$H$20871,PERSALDATA!$A$2:$A$20871,WORKING!A61,PERSALDATA!$D$2:$D$20871,WORKING!B61,PERSALDATA!$E$2:$E$20871,WORKING!C61)</f>
        <v>122341308.57000002</v>
      </c>
    </row>
    <row r="62" spans="1:29" x14ac:dyDescent="0.25">
      <c r="A62" s="2">
        <f>Results!$D$3</f>
        <v>18</v>
      </c>
      <c r="B62" s="2">
        <v>4</v>
      </c>
      <c r="C62" s="2">
        <v>9</v>
      </c>
      <c r="D62" s="62">
        <f>IFERROR(SUMIFS(PERSALDATA!$H$2:$H$20871,PERSALDATA!$A$2:$A$20871,WORKING!$A62,PERSALDATA!$D$2:$D$20871,WORKING!$B62,PERSALDATA!$E$2:$E$20871,WORKING!$C62,PERSALDATA!$F$2:$F$20871,WORKING!D$2)/SUMIFS(PERSALDATA!$H$2:$H$20871,PERSALDATA!$A$2:$A$20871,WORKING!$A62,PERSALDATA!$D$2:$D$20871,WORKING!$B62,PERSALDATA!$E$2:$E$20871,WORKING!$C62),"")</f>
        <v>0.64338579141092433</v>
      </c>
      <c r="E62" s="62">
        <f>IFERROR(SUMIFS(PERSALDATA!$H$2:$H$20871,PERSALDATA!$A$2:$A$20871,WORKING!$A62,PERSALDATA!$D$2:$D$20871,WORKING!$B62,PERSALDATA!$E$2:$E$20871,WORKING!$C62,PERSALDATA!$F$2:$F$20871,WORKING!E$2)/SUMIFS(PERSALDATA!$H$2:$H$20871,PERSALDATA!$A$2:$A$20871,WORKING!$A62,PERSALDATA!$D$2:$D$20871,WORKING!$B62,PERSALDATA!$E$2:$E$20871,WORKING!$C62),"")</f>
        <v>5.0610158151845018E-2</v>
      </c>
      <c r="F62" s="62">
        <f>IFERROR(SUMIFS(PERSALDATA!$H$2:$H$20871,PERSALDATA!$A$2:$A$20871,WORKING!$A62,PERSALDATA!$D$2:$D$20871,WORKING!$B62,PERSALDATA!$E$2:$E$20871,WORKING!$C62,PERSALDATA!$F$2:$F$20871,WORKING!F$2)/SUMIFS(PERSALDATA!$H$2:$H$20871,PERSALDATA!$A$2:$A$20871,WORKING!$A62,PERSALDATA!$D$2:$D$20871,WORKING!$B62,PERSALDATA!$E$2:$E$20871,WORKING!$C62),"")</f>
        <v>1.2865173548394886E-2</v>
      </c>
      <c r="G62" s="69">
        <f>IFERROR(SUMIFS(PERSALDATA!$H$2:$H$20871,PERSALDATA!$A$2:$A$20871,WORKING!$A62,PERSALDATA!$D$2:$D$20871,WORKING!$B62,PERSALDATA!$E$2:$E$20871,WORKING!$C62,PERSALDATA!$F$2:$F$20871,WORKING!G$2)/SUMIFS(PERSALDATA!$H$2:$H$20871,PERSALDATA!$A$2:$A$20871,WORKING!$A62,PERSALDATA!$D$2:$D$20871,WORKING!$B62,PERSALDATA!$E$2:$E$20871,WORKING!$C62),"")</f>
        <v>0.12084368336475244</v>
      </c>
      <c r="H62" s="62">
        <f>IFERROR(SUMIFS(PERSALDATA!$H$2:$H$20871,PERSALDATA!$A$2:$A$20871,WORKING!$A62,PERSALDATA!$D$2:$D$20871,WORKING!$B62,PERSALDATA!$E$2:$E$20871,WORKING!$C62,PERSALDATA!$F$2:$F$20871,WORKING!H$2)/SUMIFS(PERSALDATA!$H$2:$H$20871,PERSALDATA!$A$2:$A$20871,WORKING!$A62,PERSALDATA!$D$2:$D$20871,WORKING!$B62,PERSALDATA!$E$2:$E$20871,WORKING!$C62),"")</f>
        <v>3.172408962744825E-2</v>
      </c>
      <c r="I62" s="62">
        <f>IFERROR(SUMIFS(PERSALDATA!$H$2:$H$20871,PERSALDATA!$A$2:$A$20871,WORKING!$A62,PERSALDATA!$D$2:$D$20871,WORKING!$B62,PERSALDATA!$E$2:$E$20871,WORKING!$C62,PERSALDATA!$F$2:$F$20871,WORKING!I$2)/SUMIFS(PERSALDATA!$H$2:$H$20871,PERSALDATA!$A$2:$A$20871,WORKING!$A62,PERSALDATA!$D$2:$D$20871,WORKING!$B62,PERSALDATA!$E$2:$E$20871,WORKING!$C62),"")</f>
        <v>9.3232875453352376E-2</v>
      </c>
      <c r="J62" s="62">
        <f>IFERROR(SUMIFS(PERSALDATA!$H$2:$H$20871,PERSALDATA!$A$2:$A$20871,WORKING!$A62,PERSALDATA!$D$2:$D$20871,WORKING!$B62,PERSALDATA!$E$2:$E$20871,WORKING!$C62,PERSALDATA!$F$2:$F$20871,WORKING!J$2)/SUMIFS(PERSALDATA!$H$2:$H$20871,PERSALDATA!$A$2:$A$20871,WORKING!$A62,PERSALDATA!$D$2:$D$20871,WORKING!$B62,PERSALDATA!$E$2:$E$20871,WORKING!$C62),"")</f>
        <v>6.0965567192735152E-5</v>
      </c>
      <c r="K62" s="62">
        <f>IFERROR(SUMIFS(PERSALDATA!$H$2:$H$20871,PERSALDATA!$A$2:$A$20871,WORKING!$A62,PERSALDATA!$D$2:$D$20871,WORKING!$B62,PERSALDATA!$E$2:$E$20871,WORKING!$C62,PERSALDATA!$F$2:$F$20871,WORKING!K$2)/SUMIFS(PERSALDATA!$H$2:$H$20871,PERSALDATA!$A$2:$A$20871,WORKING!$A62,PERSALDATA!$D$2:$D$20871,WORKING!$B62,PERSALDATA!$E$2:$E$20871,WORKING!$C62),"")</f>
        <v>1.413004679689125E-4</v>
      </c>
      <c r="L62" s="62">
        <f>IFERROR(SUMIFS(PERSALDATA!$H$2:$H$20871,PERSALDATA!$A$2:$A$20871,WORKING!$A62,PERSALDATA!$D$2:$D$20871,WORKING!$B62,PERSALDATA!$E$2:$E$20871,WORKING!$C62,PERSALDATA!$F$2:$F$20871,WORKING!L$2)/SUMIFS(PERSALDATA!$H$2:$H$20871,PERSALDATA!$A$2:$A$20871,WORKING!$A62,PERSALDATA!$D$2:$D$20871,WORKING!$B62,PERSALDATA!$E$2:$E$20871,WORKING!$C62),"")</f>
        <v>0</v>
      </c>
      <c r="M62" s="62">
        <f>IFERROR(SUMIFS(PERSALDATA!$H$2:$H$20871,PERSALDATA!$A$2:$A$20871,WORKING!$A62,PERSALDATA!$D$2:$D$20871,WORKING!$B62,PERSALDATA!$E$2:$E$20871,WORKING!$C62,PERSALDATA!$F$2:$F$20871,WORKING!M$2)/SUMIFS(PERSALDATA!$H$2:$H$20871,PERSALDATA!$A$2:$A$20871,WORKING!$A62,PERSALDATA!$D$2:$D$20871,WORKING!$B62,PERSALDATA!$E$2:$E$20871,WORKING!$C62),"")</f>
        <v>1.6073270035815625E-2</v>
      </c>
      <c r="N62" s="62">
        <f>IFERROR(SUMIFS(PERSALDATA!$H$2:$H$20871,PERSALDATA!$A$2:$A$20871,WORKING!$A62,PERSALDATA!$D$2:$D$20871,WORKING!$B62,PERSALDATA!$E$2:$E$20871,WORKING!$C62,PERSALDATA!$F$2:$F$20871,WORKING!N$2)/SUMIFS(PERSALDATA!$H$2:$H$20871,PERSALDATA!$A$2:$A$20871,WORKING!$A62,PERSALDATA!$D$2:$D$20871,WORKING!$B62,PERSALDATA!$E$2:$E$20871,WORKING!$C62),"")</f>
        <v>2.9983351987072405E-2</v>
      </c>
      <c r="O62" s="62">
        <f>IFERROR(SUMIFS(PERSALDATA!$H$2:$H$20871,PERSALDATA!$A$2:$A$20871,WORKING!$A62,PERSALDATA!$D$2:$D$20871,WORKING!$B62,PERSALDATA!$E$2:$E$20871,WORKING!$C62,PERSALDATA!$F$2:$F$20871,WORKING!O$2)/SUMIFS(PERSALDATA!$H$2:$H$20871,PERSALDATA!$A$2:$A$20871,WORKING!$A62,PERSALDATA!$D$2:$D$20871,WORKING!$B62,PERSALDATA!$E$2:$E$20871,WORKING!$C62),"")</f>
        <v>0</v>
      </c>
      <c r="P62" s="62">
        <f>IFERROR(SUMIFS(PERSALDATA!$H$2:$H$20871,PERSALDATA!$A$2:$A$20871,WORKING!$A62,PERSALDATA!$D$2:$D$20871,WORKING!$B62,PERSALDATA!$E$2:$E$20871,WORKING!$C62,PERSALDATA!$F$2:$F$20871,WORKING!P$2)/SUMIFS(PERSALDATA!$H$2:$H$20871,PERSALDATA!$A$2:$A$20871,WORKING!$A62,PERSALDATA!$D$2:$D$20871,WORKING!$B62,PERSALDATA!$E$2:$E$20871,WORKING!$C62),"")</f>
        <v>9.0324614566951098E-4</v>
      </c>
      <c r="Q62" s="62">
        <f>IFERROR(SUMIFS(PERSALDATA!$H$2:$H$20871,PERSALDATA!$A$2:$A$20871,WORKING!$A62,PERSALDATA!$D$2:$D$20871,WORKING!$B62,PERSALDATA!$E$2:$E$20871,WORKING!$C62,PERSALDATA!$F$2:$F$20871,WORKING!Q$2)/SUMIFS(PERSALDATA!$H$2:$H$20871,PERSALDATA!$A$2:$A$20871,WORKING!$A62,PERSALDATA!$D$2:$D$20871,WORKING!$B62,PERSALDATA!$E$2:$E$20871,WORKING!$C62),"")</f>
        <v>0</v>
      </c>
      <c r="R62" s="62">
        <f>IFERROR(SUMIFS(PERSALDATA!$H$2:$H$20871,PERSALDATA!$A$2:$A$20871,WORKING!$A62,PERSALDATA!$D$2:$D$20871,WORKING!$B62,PERSALDATA!$E$2:$E$20871,WORKING!$C62,PERSALDATA!$F$2:$F$20871,WORKING!R$2)/SUMIFS(PERSALDATA!$H$2:$H$20871,PERSALDATA!$A$2:$A$20871,WORKING!$A62,PERSALDATA!$D$2:$D$20871,WORKING!$B62,PERSALDATA!$E$2:$E$20871,WORKING!$C62),"")</f>
        <v>1.7609423956337463E-4</v>
      </c>
      <c r="S62" s="62">
        <f>IFERROR(SUMIFS(PERSALDATA!$H$2:$H$20871,PERSALDATA!$A$2:$A$20871,WORKING!$A62,PERSALDATA!$D$2:$D$20871,WORKING!$B62,PERSALDATA!$E$2:$E$20871,WORKING!$C62,PERSALDATA!$F$2:$F$20871,WORKING!S$2)/SUMIFS(PERSALDATA!$H$2:$H$20871,PERSALDATA!$A$2:$A$20871,WORKING!$A62,PERSALDATA!$D$2:$D$20871,WORKING!$B62,PERSALDATA!$E$2:$E$20871,WORKING!$C62),"")</f>
        <v>0</v>
      </c>
      <c r="T62" s="62">
        <f>IFERROR(SUMIFS(PERSALDATA!$H$2:$H$20871,PERSALDATA!$A$2:$A$20871,WORKING!$A62,PERSALDATA!$D$2:$D$20871,WORKING!$B62,PERSALDATA!$E$2:$E$20871,WORKING!$C62,PERSALDATA!$F$2:$F$20871,WORKING!T$2)/SUMIFS(PERSALDATA!$H$2:$H$20871,PERSALDATA!$A$2:$A$20871,WORKING!$A62,PERSALDATA!$D$2:$D$20871,WORKING!$B62,PERSALDATA!$E$2:$E$20871,WORKING!$C62),"")</f>
        <v>0</v>
      </c>
      <c r="U62" s="62">
        <f>IFERROR(SUMIFS(PERSALDATA!$H$2:$H$20871,PERSALDATA!$A$2:$A$20871,WORKING!$A62,PERSALDATA!$D$2:$D$20871,WORKING!$B62,PERSALDATA!$E$2:$E$20871,WORKING!$C62,PERSALDATA!$F$2:$F$20871,WORKING!U$2)/SUMIFS(PERSALDATA!$H$2:$H$20871,PERSALDATA!$A$2:$A$20871,WORKING!$A62,PERSALDATA!$D$2:$D$20871,WORKING!$B62,PERSALDATA!$E$2:$E$20871,WORKING!$C62),"")</f>
        <v>0</v>
      </c>
      <c r="V62" s="62">
        <f>IFERROR(SUMIFS(PERSALDATA!$H$2:$H$20871,PERSALDATA!$A$2:$A$20871,WORKING!$A62,PERSALDATA!$D$2:$D$20871,WORKING!$B62,PERSALDATA!$E$2:$E$20871,WORKING!$C62,PERSALDATA!$F$2:$F$20871,WORKING!V$2)/SUMIFS(PERSALDATA!$H$2:$H$20871,PERSALDATA!$A$2:$A$20871,WORKING!$A62,PERSALDATA!$D$2:$D$20871,WORKING!$B62,PERSALDATA!$E$2:$E$20871,WORKING!$C62),"")</f>
        <v>0</v>
      </c>
      <c r="W62" s="62">
        <f>IFERROR(IF($C62&lt;11,($D62*Assumptions!C$6)+($E62*Assumptions!C$7)+($F62*Assumptions!C$8)+($G62*Assumptions!C$9)+($H62*Assumptions!C$10)+($I62*Assumptions!C$11)+($J62*Assumptions!C$12)+($K62*Assumptions!C$13)+($L62*Assumptions!C$14)+($M62*Assumptions!C$15)+($N62*Assumptions!C$16)+($O62*Assumptions!C$17)+($P62*Assumptions!C$18)+($Q62*Assumptions!C$19)+($R62*Assumptions!C$20)+($S62*Assumptions!C$21)+($T62*Assumptions!C$22)+($U62*Assumptions!C$23)+($V62*Assumptions!C$24),IF($C62&lt;13,Assumptions!C$28,Assumptions!C$50)),W$1)</f>
        <v>7.5466384065106265E-2</v>
      </c>
      <c r="X62" s="62">
        <f>IFERROR(IF($C62&lt;11,($D62*Assumptions!D$6)+($E62*Assumptions!D$7)+($F62*Assumptions!D$8)+($G62*Assumptions!D$9)+($H62*Assumptions!D$10)+($I62*Assumptions!D$11)+($J62*Assumptions!D$12)+($K62*Assumptions!D$13)+($L62*Assumptions!D$14)+($M62*Assumptions!D$15)+($N62*Assumptions!D$16)+($O62*Assumptions!D$17)+($P62*Assumptions!D$18)+($Q62*Assumptions!D$19)+($R62*Assumptions!D$20)+($S62*Assumptions!D$21)+($T62*Assumptions!D$22)+($U62*Assumptions!D$23)+($V62*Assumptions!D$24),IF($C62&lt;13,Assumptions!D$28,Assumptions!D$50)),X$1)</f>
        <v>7.0347209608927763E-2</v>
      </c>
      <c r="Y62" s="62">
        <f>IFERROR(IF($C62&lt;11,($D62*Assumptions!E$6)+($E62*Assumptions!E$7)+($F62*Assumptions!E$8)+($G62*Assumptions!E$9)+($H62*Assumptions!E$10)+($I62*Assumptions!E$11)+($J62*Assumptions!E$12)+($K62*Assumptions!E$13)+($L62*Assumptions!E$14)+($M62*Assumptions!E$15)+($N62*Assumptions!E$16)+($O62*Assumptions!E$17)+($P62*Assumptions!E$18)+($Q62*Assumptions!E$19)+($R62*Assumptions!E$20)+($S62*Assumptions!E$21)+($T62*Assumptions!E$22)+($U62*Assumptions!E$23)+($V62*Assumptions!E$24),IF($C62&lt;13,Assumptions!E$28,Assumptions!E$50)),Y$1)</f>
        <v>6.9347209608927776E-2</v>
      </c>
      <c r="Z62" s="62">
        <f>IFERROR(IF($C62&lt;11,($D62*Assumptions!F$6)+($E62*Assumptions!F$7)+($F62*Assumptions!F$8)+($G62*Assumptions!F$9)+($H62*Assumptions!F$10)+($I62*Assumptions!F$11)+($J62*Assumptions!F$12)+($K62*Assumptions!F$13)+($L62*Assumptions!F$14)+($M62*Assumptions!F$15)+($N62*Assumptions!F$16)+($O62*Assumptions!F$17)+($P62*Assumptions!F$18)+($Q62*Assumptions!F$19)+($R62*Assumptions!F$20)+($S62*Assumptions!F$21)+($T62*Assumptions!F$22)+($U62*Assumptions!F$23)+($V62*Assumptions!F$24),IF($C62&lt;13,Assumptions!F$28,Assumptions!F$50)),Z$1)</f>
        <v>6.7347209608927761E-2</v>
      </c>
      <c r="AA62" s="62">
        <f>IFERROR(($D62*Assumptions!J$6)+($E62*Assumptions!J$7)+($F62*Assumptions!J$8)+($G62*Assumptions!J$9)+($H62*Assumptions!J$10)+($I62*Assumptions!J$11)+($J62*Assumptions!J$12)+($K62*Assumptions!J$13)+($L62*Assumptions!J$14)+($M62*Assumptions!J$15)+($N62*Assumptions!J$16)+($O62*Assumptions!J$17)+($P62*Assumptions!J$18)+($Q62*Assumptions!J$19)+($R62*Assumptions!J$20)+($S62*Assumptions!J$21)+($T62*Assumptions!J$22)+($U62*Assumptions!J$23)+($V62*Assumptions!J$24),0)</f>
        <v>1.4329041545342815E-2</v>
      </c>
      <c r="AB62" s="2">
        <f>SUMIFS(PERSALDATA!$G$2:$G$20871,PERSALDATA!$A$2:$A$20871,WORKING!A62,PERSALDATA!$D$2:$D$20871,WORKING!B62,PERSALDATA!$E$2:$E$20871,WORKING!C62,PERSALDATA!$F$2:$F$20871,"S&amp;W: BASIC SALARY (RES)")</f>
        <v>520</v>
      </c>
      <c r="AC62" s="2">
        <f>SUMIFS(PERSALDATA!$H$2:$H$20871,PERSALDATA!$A$2:$A$20871,WORKING!A62,PERSALDATA!$D$2:$D$20871,WORKING!B62,PERSALDATA!$E$2:$E$20871,WORKING!C62)</f>
        <v>249813963.87000003</v>
      </c>
    </row>
    <row r="63" spans="1:29" x14ac:dyDescent="0.25">
      <c r="A63" s="2">
        <f>Results!$D$3</f>
        <v>18</v>
      </c>
      <c r="B63" s="2">
        <v>4</v>
      </c>
      <c r="C63" s="2">
        <v>10</v>
      </c>
      <c r="D63" s="62">
        <f>IFERROR(SUMIFS(PERSALDATA!$H$2:$H$20871,PERSALDATA!$A$2:$A$20871,WORKING!$A63,PERSALDATA!$D$2:$D$20871,WORKING!$B63,PERSALDATA!$E$2:$E$20871,WORKING!$C63,PERSALDATA!$F$2:$F$20871,WORKING!D$2)/SUMIFS(PERSALDATA!$H$2:$H$20871,PERSALDATA!$A$2:$A$20871,WORKING!$A63,PERSALDATA!$D$2:$D$20871,WORKING!$B63,PERSALDATA!$E$2:$E$20871,WORKING!$C63),"")</f>
        <v>0.68304894326405752</v>
      </c>
      <c r="E63" s="62">
        <f>IFERROR(SUMIFS(PERSALDATA!$H$2:$H$20871,PERSALDATA!$A$2:$A$20871,WORKING!$A63,PERSALDATA!$D$2:$D$20871,WORKING!$B63,PERSALDATA!$E$2:$E$20871,WORKING!$C63,PERSALDATA!$F$2:$F$20871,WORKING!E$2)/SUMIFS(PERSALDATA!$H$2:$H$20871,PERSALDATA!$A$2:$A$20871,WORKING!$A63,PERSALDATA!$D$2:$D$20871,WORKING!$B63,PERSALDATA!$E$2:$E$20871,WORKING!$C63),"")</f>
        <v>5.7438963835950763E-2</v>
      </c>
      <c r="F63" s="62">
        <f>IFERROR(SUMIFS(PERSALDATA!$H$2:$H$20871,PERSALDATA!$A$2:$A$20871,WORKING!$A63,PERSALDATA!$D$2:$D$20871,WORKING!$B63,PERSALDATA!$E$2:$E$20871,WORKING!$C63,PERSALDATA!$F$2:$F$20871,WORKING!F$2)/SUMIFS(PERSALDATA!$H$2:$H$20871,PERSALDATA!$A$2:$A$20871,WORKING!$A63,PERSALDATA!$D$2:$D$20871,WORKING!$B63,PERSALDATA!$E$2:$E$20871,WORKING!$C63),"")</f>
        <v>9.7813567847777599E-3</v>
      </c>
      <c r="G63" s="69">
        <f>IFERROR(SUMIFS(PERSALDATA!$H$2:$H$20871,PERSALDATA!$A$2:$A$20871,WORKING!$A63,PERSALDATA!$D$2:$D$20871,WORKING!$B63,PERSALDATA!$E$2:$E$20871,WORKING!$C63,PERSALDATA!$F$2:$F$20871,WORKING!G$2)/SUMIFS(PERSALDATA!$H$2:$H$20871,PERSALDATA!$A$2:$A$20871,WORKING!$A63,PERSALDATA!$D$2:$D$20871,WORKING!$B63,PERSALDATA!$E$2:$E$20871,WORKING!$C63),"")</f>
        <v>9.0306035525205636E-2</v>
      </c>
      <c r="H63" s="62">
        <f>IFERROR(SUMIFS(PERSALDATA!$H$2:$H$20871,PERSALDATA!$A$2:$A$20871,WORKING!$A63,PERSALDATA!$D$2:$D$20871,WORKING!$B63,PERSALDATA!$E$2:$E$20871,WORKING!$C63,PERSALDATA!$F$2:$F$20871,WORKING!H$2)/SUMIFS(PERSALDATA!$H$2:$H$20871,PERSALDATA!$A$2:$A$20871,WORKING!$A63,PERSALDATA!$D$2:$D$20871,WORKING!$B63,PERSALDATA!$E$2:$E$20871,WORKING!$C63),"")</f>
        <v>2.4406476129386016E-2</v>
      </c>
      <c r="I63" s="62">
        <f>IFERROR(SUMIFS(PERSALDATA!$H$2:$H$20871,PERSALDATA!$A$2:$A$20871,WORKING!$A63,PERSALDATA!$D$2:$D$20871,WORKING!$B63,PERSALDATA!$E$2:$E$20871,WORKING!$C63,PERSALDATA!$F$2:$F$20871,WORKING!I$2)/SUMIFS(PERSALDATA!$H$2:$H$20871,PERSALDATA!$A$2:$A$20871,WORKING!$A63,PERSALDATA!$D$2:$D$20871,WORKING!$B63,PERSALDATA!$E$2:$E$20871,WORKING!$C63),"")</f>
        <v>0.10447377010929841</v>
      </c>
      <c r="J63" s="62">
        <f>IFERROR(SUMIFS(PERSALDATA!$H$2:$H$20871,PERSALDATA!$A$2:$A$20871,WORKING!$A63,PERSALDATA!$D$2:$D$20871,WORKING!$B63,PERSALDATA!$E$2:$E$20871,WORKING!$C63,PERSALDATA!$F$2:$F$20871,WORKING!J$2)/SUMIFS(PERSALDATA!$H$2:$H$20871,PERSALDATA!$A$2:$A$20871,WORKING!$A63,PERSALDATA!$D$2:$D$20871,WORKING!$B63,PERSALDATA!$E$2:$E$20871,WORKING!$C63),"")</f>
        <v>0</v>
      </c>
      <c r="K63" s="62">
        <f>IFERROR(SUMIFS(PERSALDATA!$H$2:$H$20871,PERSALDATA!$A$2:$A$20871,WORKING!$A63,PERSALDATA!$D$2:$D$20871,WORKING!$B63,PERSALDATA!$E$2:$E$20871,WORKING!$C63,PERSALDATA!$F$2:$F$20871,WORKING!K$2)/SUMIFS(PERSALDATA!$H$2:$H$20871,PERSALDATA!$A$2:$A$20871,WORKING!$A63,PERSALDATA!$D$2:$D$20871,WORKING!$B63,PERSALDATA!$E$2:$E$20871,WORKING!$C63),"")</f>
        <v>1.0553090807411803E-4</v>
      </c>
      <c r="L63" s="62">
        <f>IFERROR(SUMIFS(PERSALDATA!$H$2:$H$20871,PERSALDATA!$A$2:$A$20871,WORKING!$A63,PERSALDATA!$D$2:$D$20871,WORKING!$B63,PERSALDATA!$E$2:$E$20871,WORKING!$C63,PERSALDATA!$F$2:$F$20871,WORKING!L$2)/SUMIFS(PERSALDATA!$H$2:$H$20871,PERSALDATA!$A$2:$A$20871,WORKING!$A63,PERSALDATA!$D$2:$D$20871,WORKING!$B63,PERSALDATA!$E$2:$E$20871,WORKING!$C63),"")</f>
        <v>0</v>
      </c>
      <c r="M63" s="62">
        <f>IFERROR(SUMIFS(PERSALDATA!$H$2:$H$20871,PERSALDATA!$A$2:$A$20871,WORKING!$A63,PERSALDATA!$D$2:$D$20871,WORKING!$B63,PERSALDATA!$E$2:$E$20871,WORKING!$C63,PERSALDATA!$F$2:$F$20871,WORKING!M$2)/SUMIFS(PERSALDATA!$H$2:$H$20871,PERSALDATA!$A$2:$A$20871,WORKING!$A63,PERSALDATA!$D$2:$D$20871,WORKING!$B63,PERSALDATA!$E$2:$E$20871,WORKING!$C63),"")</f>
        <v>9.1905821423314549E-3</v>
      </c>
      <c r="N63" s="62">
        <f>IFERROR(SUMIFS(PERSALDATA!$H$2:$H$20871,PERSALDATA!$A$2:$A$20871,WORKING!$A63,PERSALDATA!$D$2:$D$20871,WORKING!$B63,PERSALDATA!$E$2:$E$20871,WORKING!$C63,PERSALDATA!$F$2:$F$20871,WORKING!N$2)/SUMIFS(PERSALDATA!$H$2:$H$20871,PERSALDATA!$A$2:$A$20871,WORKING!$A63,PERSALDATA!$D$2:$D$20871,WORKING!$B63,PERSALDATA!$E$2:$E$20871,WORKING!$C63),"")</f>
        <v>1.9589080294777635E-2</v>
      </c>
      <c r="O63" s="62">
        <f>IFERROR(SUMIFS(PERSALDATA!$H$2:$H$20871,PERSALDATA!$A$2:$A$20871,WORKING!$A63,PERSALDATA!$D$2:$D$20871,WORKING!$B63,PERSALDATA!$E$2:$E$20871,WORKING!$C63,PERSALDATA!$F$2:$F$20871,WORKING!O$2)/SUMIFS(PERSALDATA!$H$2:$H$20871,PERSALDATA!$A$2:$A$20871,WORKING!$A63,PERSALDATA!$D$2:$D$20871,WORKING!$B63,PERSALDATA!$E$2:$E$20871,WORKING!$C63),"")</f>
        <v>6.3443526217867453E-4</v>
      </c>
      <c r="P63" s="62">
        <f>IFERROR(SUMIFS(PERSALDATA!$H$2:$H$20871,PERSALDATA!$A$2:$A$20871,WORKING!$A63,PERSALDATA!$D$2:$D$20871,WORKING!$B63,PERSALDATA!$E$2:$E$20871,WORKING!$C63,PERSALDATA!$F$2:$F$20871,WORKING!P$2)/SUMIFS(PERSALDATA!$H$2:$H$20871,PERSALDATA!$A$2:$A$20871,WORKING!$A63,PERSALDATA!$D$2:$D$20871,WORKING!$B63,PERSALDATA!$E$2:$E$20871,WORKING!$C63),"")</f>
        <v>1.0248257439618921E-3</v>
      </c>
      <c r="Q63" s="62">
        <f>IFERROR(SUMIFS(PERSALDATA!$H$2:$H$20871,PERSALDATA!$A$2:$A$20871,WORKING!$A63,PERSALDATA!$D$2:$D$20871,WORKING!$B63,PERSALDATA!$E$2:$E$20871,WORKING!$C63,PERSALDATA!$F$2:$F$20871,WORKING!Q$2)/SUMIFS(PERSALDATA!$H$2:$H$20871,PERSALDATA!$A$2:$A$20871,WORKING!$A63,PERSALDATA!$D$2:$D$20871,WORKING!$B63,PERSALDATA!$E$2:$E$20871,WORKING!$C63),"")</f>
        <v>0</v>
      </c>
      <c r="R63" s="62">
        <f>IFERROR(SUMIFS(PERSALDATA!$H$2:$H$20871,PERSALDATA!$A$2:$A$20871,WORKING!$A63,PERSALDATA!$D$2:$D$20871,WORKING!$B63,PERSALDATA!$E$2:$E$20871,WORKING!$C63,PERSALDATA!$F$2:$F$20871,WORKING!R$2)/SUMIFS(PERSALDATA!$H$2:$H$20871,PERSALDATA!$A$2:$A$20871,WORKING!$A63,PERSALDATA!$D$2:$D$20871,WORKING!$B63,PERSALDATA!$E$2:$E$20871,WORKING!$C63),"")</f>
        <v>0</v>
      </c>
      <c r="S63" s="62">
        <f>IFERROR(SUMIFS(PERSALDATA!$H$2:$H$20871,PERSALDATA!$A$2:$A$20871,WORKING!$A63,PERSALDATA!$D$2:$D$20871,WORKING!$B63,PERSALDATA!$E$2:$E$20871,WORKING!$C63,PERSALDATA!$F$2:$F$20871,WORKING!S$2)/SUMIFS(PERSALDATA!$H$2:$H$20871,PERSALDATA!$A$2:$A$20871,WORKING!$A63,PERSALDATA!$D$2:$D$20871,WORKING!$B63,PERSALDATA!$E$2:$E$20871,WORKING!$C63),"")</f>
        <v>0</v>
      </c>
      <c r="T63" s="62">
        <f>IFERROR(SUMIFS(PERSALDATA!$H$2:$H$20871,PERSALDATA!$A$2:$A$20871,WORKING!$A63,PERSALDATA!$D$2:$D$20871,WORKING!$B63,PERSALDATA!$E$2:$E$20871,WORKING!$C63,PERSALDATA!$F$2:$F$20871,WORKING!T$2)/SUMIFS(PERSALDATA!$H$2:$H$20871,PERSALDATA!$A$2:$A$20871,WORKING!$A63,PERSALDATA!$D$2:$D$20871,WORKING!$B63,PERSALDATA!$E$2:$E$20871,WORKING!$C63),"")</f>
        <v>0</v>
      </c>
      <c r="U63" s="62">
        <f>IFERROR(SUMIFS(PERSALDATA!$H$2:$H$20871,PERSALDATA!$A$2:$A$20871,WORKING!$A63,PERSALDATA!$D$2:$D$20871,WORKING!$B63,PERSALDATA!$E$2:$E$20871,WORKING!$C63,PERSALDATA!$F$2:$F$20871,WORKING!U$2)/SUMIFS(PERSALDATA!$H$2:$H$20871,PERSALDATA!$A$2:$A$20871,WORKING!$A63,PERSALDATA!$D$2:$D$20871,WORKING!$B63,PERSALDATA!$E$2:$E$20871,WORKING!$C63),"")</f>
        <v>0</v>
      </c>
      <c r="V63" s="62">
        <f>IFERROR(SUMIFS(PERSALDATA!$H$2:$H$20871,PERSALDATA!$A$2:$A$20871,WORKING!$A63,PERSALDATA!$D$2:$D$20871,WORKING!$B63,PERSALDATA!$E$2:$E$20871,WORKING!$C63,PERSALDATA!$F$2:$F$20871,WORKING!V$2)/SUMIFS(PERSALDATA!$H$2:$H$20871,PERSALDATA!$A$2:$A$20871,WORKING!$A63,PERSALDATA!$D$2:$D$20871,WORKING!$B63,PERSALDATA!$E$2:$E$20871,WORKING!$C63),"")</f>
        <v>0</v>
      </c>
      <c r="W63" s="62">
        <f>IFERROR(IF($C63&lt;11,($D63*Assumptions!C$6)+($E63*Assumptions!C$7)+($F63*Assumptions!C$8)+($G63*Assumptions!C$9)+($H63*Assumptions!C$10)+($I63*Assumptions!C$11)+($J63*Assumptions!C$12)+($K63*Assumptions!C$13)+($L63*Assumptions!C$14)+($M63*Assumptions!C$15)+($N63*Assumptions!C$16)+($O63*Assumptions!C$17)+($P63*Assumptions!C$18)+($Q63*Assumptions!C$19)+($R63*Assumptions!C$20)+($S63*Assumptions!C$21)+($T63*Assumptions!C$22)+($U63*Assumptions!C$23)+($V63*Assumptions!C$24),IF($C63&lt;13,Assumptions!C$28,Assumptions!C$50)),W$1)</f>
        <v>7.5598307550168289E-2</v>
      </c>
      <c r="X63" s="62">
        <f>IFERROR(IF($C63&lt;11,($D63*Assumptions!D$6)+($E63*Assumptions!D$7)+($F63*Assumptions!D$8)+($G63*Assumptions!D$9)+($H63*Assumptions!D$10)+($I63*Assumptions!D$11)+($J63*Assumptions!D$12)+($K63*Assumptions!D$13)+($L63*Assumptions!D$14)+($M63*Assumptions!D$15)+($N63*Assumptions!D$16)+($O63*Assumptions!D$17)+($P63*Assumptions!D$18)+($Q63*Assumptions!D$19)+($R63*Assumptions!D$20)+($S63*Assumptions!D$21)+($T63*Assumptions!D$22)+($U63*Assumptions!D$23)+($V63*Assumptions!D$24),IF($C63&lt;13,Assumptions!D$28,Assumptions!D$50)),X$1)</f>
        <v>7.026828357409301E-2</v>
      </c>
      <c r="Y63" s="62">
        <f>IFERROR(IF($C63&lt;11,($D63*Assumptions!E$6)+($E63*Assumptions!E$7)+($F63*Assumptions!E$8)+($G63*Assumptions!E$9)+($H63*Assumptions!E$10)+($I63*Assumptions!E$11)+($J63*Assumptions!E$12)+($K63*Assumptions!E$13)+($L63*Assumptions!E$14)+($M63*Assumptions!E$15)+($N63*Assumptions!E$16)+($O63*Assumptions!E$17)+($P63*Assumptions!E$18)+($Q63*Assumptions!E$19)+($R63*Assumptions!E$20)+($S63*Assumptions!E$21)+($T63*Assumptions!E$22)+($U63*Assumptions!E$23)+($V63*Assumptions!E$24),IF($C63&lt;13,Assumptions!E$28,Assumptions!E$50)),Y$1)</f>
        <v>6.9268283574093023E-2</v>
      </c>
      <c r="Z63" s="62">
        <f>IFERROR(IF($C63&lt;11,($D63*Assumptions!F$6)+($E63*Assumptions!F$7)+($F63*Assumptions!F$8)+($G63*Assumptions!F$9)+($H63*Assumptions!F$10)+($I63*Assumptions!F$11)+($J63*Assumptions!F$12)+($K63*Assumptions!F$13)+($L63*Assumptions!F$14)+($M63*Assumptions!F$15)+($N63*Assumptions!F$16)+($O63*Assumptions!F$17)+($P63*Assumptions!F$18)+($Q63*Assumptions!F$19)+($R63*Assumptions!F$20)+($S63*Assumptions!F$21)+($T63*Assumptions!F$22)+($U63*Assumptions!F$23)+($V63*Assumptions!F$24),IF($C63&lt;13,Assumptions!F$28,Assumptions!F$50)),Z$1)</f>
        <v>6.7268283574093021E-2</v>
      </c>
      <c r="AA63" s="62">
        <f>IFERROR(($D63*Assumptions!J$6)+($E63*Assumptions!J$7)+($F63*Assumptions!J$8)+($G63*Assumptions!J$9)+($H63*Assumptions!J$10)+($I63*Assumptions!J$11)+($J63*Assumptions!J$12)+($K63*Assumptions!J$13)+($L63*Assumptions!J$14)+($M63*Assumptions!J$15)+($N63*Assumptions!J$16)+($O63*Assumptions!J$17)+($P63*Assumptions!J$18)+($Q63*Assumptions!J$19)+($R63*Assumptions!J$20)+($S63*Assumptions!J$21)+($T63*Assumptions!J$22)+($U63*Assumptions!J$23)+($V63*Assumptions!J$24),0)</f>
        <v>1.4485599542666429E-2</v>
      </c>
      <c r="AB63" s="2">
        <f>SUMIFS(PERSALDATA!$G$2:$G$20871,PERSALDATA!$A$2:$A$20871,WORKING!A63,PERSALDATA!$D$2:$D$20871,WORKING!B63,PERSALDATA!$E$2:$E$20871,WORKING!C63,PERSALDATA!$F$2:$F$20871,"S&amp;W: BASIC SALARY (RES)")</f>
        <v>228</v>
      </c>
      <c r="AC63" s="2">
        <f>SUMIFS(PERSALDATA!$H$2:$H$20871,PERSALDATA!$A$2:$A$20871,WORKING!A63,PERSALDATA!$D$2:$D$20871,WORKING!B63,PERSALDATA!$E$2:$E$20871,WORKING!C63)</f>
        <v>146389813.96000001</v>
      </c>
    </row>
    <row r="64" spans="1:29" x14ac:dyDescent="0.25">
      <c r="A64" s="2">
        <f>Results!$D$3</f>
        <v>18</v>
      </c>
      <c r="B64" s="2">
        <v>4</v>
      </c>
      <c r="C64" s="2">
        <v>11</v>
      </c>
      <c r="D64" s="62">
        <f>IFERROR(SUMIFS(PERSALDATA!$H$2:$H$20871,PERSALDATA!$A$2:$A$20871,WORKING!$A64,PERSALDATA!$D$2:$D$20871,WORKING!$B64,PERSALDATA!$E$2:$E$20871,WORKING!$C64,PERSALDATA!$F$2:$F$20871,WORKING!D$2)/SUMIFS(PERSALDATA!$H$2:$H$20871,PERSALDATA!$A$2:$A$20871,WORKING!$A64,PERSALDATA!$D$2:$D$20871,WORKING!$B64,PERSALDATA!$E$2:$E$20871,WORKING!$C64),"")</f>
        <v>0.71019209721475607</v>
      </c>
      <c r="E64" s="62">
        <f>IFERROR(SUMIFS(PERSALDATA!$H$2:$H$20871,PERSALDATA!$A$2:$A$20871,WORKING!$A64,PERSALDATA!$D$2:$D$20871,WORKING!$B64,PERSALDATA!$E$2:$E$20871,WORKING!$C64,PERSALDATA!$F$2:$F$20871,WORKING!E$2)/SUMIFS(PERSALDATA!$H$2:$H$20871,PERSALDATA!$A$2:$A$20871,WORKING!$A64,PERSALDATA!$D$2:$D$20871,WORKING!$B64,PERSALDATA!$E$2:$E$20871,WORKING!$C64),"")</f>
        <v>5.6464802868952203E-2</v>
      </c>
      <c r="F64" s="62">
        <f>IFERROR(SUMIFS(PERSALDATA!$H$2:$H$20871,PERSALDATA!$A$2:$A$20871,WORKING!$A64,PERSALDATA!$D$2:$D$20871,WORKING!$B64,PERSALDATA!$E$2:$E$20871,WORKING!$C64,PERSALDATA!$F$2:$F$20871,WORKING!F$2)/SUMIFS(PERSALDATA!$H$2:$H$20871,PERSALDATA!$A$2:$A$20871,WORKING!$A64,PERSALDATA!$D$2:$D$20871,WORKING!$B64,PERSALDATA!$E$2:$E$20871,WORKING!$C64),"")</f>
        <v>1.0853104936566379E-2</v>
      </c>
      <c r="G64" s="69">
        <f>IFERROR(SUMIFS(PERSALDATA!$H$2:$H$20871,PERSALDATA!$A$2:$A$20871,WORKING!$A64,PERSALDATA!$D$2:$D$20871,WORKING!$B64,PERSALDATA!$E$2:$E$20871,WORKING!$C64,PERSALDATA!$F$2:$F$20871,WORKING!G$2)/SUMIFS(PERSALDATA!$H$2:$H$20871,PERSALDATA!$A$2:$A$20871,WORKING!$A64,PERSALDATA!$D$2:$D$20871,WORKING!$B64,PERSALDATA!$E$2:$E$20871,WORKING!$C64),"")</f>
        <v>5.2486836316641382E-3</v>
      </c>
      <c r="H64" s="62">
        <f>IFERROR(SUMIFS(PERSALDATA!$H$2:$H$20871,PERSALDATA!$A$2:$A$20871,WORKING!$A64,PERSALDATA!$D$2:$D$20871,WORKING!$B64,PERSALDATA!$E$2:$E$20871,WORKING!$C64,PERSALDATA!$F$2:$F$20871,WORKING!H$2)/SUMIFS(PERSALDATA!$H$2:$H$20871,PERSALDATA!$A$2:$A$20871,WORKING!$A64,PERSALDATA!$D$2:$D$20871,WORKING!$B64,PERSALDATA!$E$2:$E$20871,WORKING!$C64),"")</f>
        <v>1.3782298286060984E-2</v>
      </c>
      <c r="I64" s="62">
        <f>IFERROR(SUMIFS(PERSALDATA!$H$2:$H$20871,PERSALDATA!$A$2:$A$20871,WORKING!$A64,PERSALDATA!$D$2:$D$20871,WORKING!$B64,PERSALDATA!$E$2:$E$20871,WORKING!$C64,PERSALDATA!$F$2:$F$20871,WORKING!I$2)/SUMIFS(PERSALDATA!$H$2:$H$20871,PERSALDATA!$A$2:$A$20871,WORKING!$A64,PERSALDATA!$D$2:$D$20871,WORKING!$B64,PERSALDATA!$E$2:$E$20871,WORKING!$C64),"")</f>
        <v>9.871473002758252E-2</v>
      </c>
      <c r="J64" s="62">
        <f>IFERROR(SUMIFS(PERSALDATA!$H$2:$H$20871,PERSALDATA!$A$2:$A$20871,WORKING!$A64,PERSALDATA!$D$2:$D$20871,WORKING!$B64,PERSALDATA!$E$2:$E$20871,WORKING!$C64,PERSALDATA!$F$2:$F$20871,WORKING!J$2)/SUMIFS(PERSALDATA!$H$2:$H$20871,PERSALDATA!$A$2:$A$20871,WORKING!$A64,PERSALDATA!$D$2:$D$20871,WORKING!$B64,PERSALDATA!$E$2:$E$20871,WORKING!$C64),"")</f>
        <v>0</v>
      </c>
      <c r="K64" s="62">
        <f>IFERROR(SUMIFS(PERSALDATA!$H$2:$H$20871,PERSALDATA!$A$2:$A$20871,WORKING!$A64,PERSALDATA!$D$2:$D$20871,WORKING!$B64,PERSALDATA!$E$2:$E$20871,WORKING!$C64,PERSALDATA!$F$2:$F$20871,WORKING!K$2)/SUMIFS(PERSALDATA!$H$2:$H$20871,PERSALDATA!$A$2:$A$20871,WORKING!$A64,PERSALDATA!$D$2:$D$20871,WORKING!$B64,PERSALDATA!$E$2:$E$20871,WORKING!$C64),"")</f>
        <v>1.0621420700673388E-4</v>
      </c>
      <c r="L64" s="62">
        <f>IFERROR(SUMIFS(PERSALDATA!$H$2:$H$20871,PERSALDATA!$A$2:$A$20871,WORKING!$A64,PERSALDATA!$D$2:$D$20871,WORKING!$B64,PERSALDATA!$E$2:$E$20871,WORKING!$C64,PERSALDATA!$F$2:$F$20871,WORKING!L$2)/SUMIFS(PERSALDATA!$H$2:$H$20871,PERSALDATA!$A$2:$A$20871,WORKING!$A64,PERSALDATA!$D$2:$D$20871,WORKING!$B64,PERSALDATA!$E$2:$E$20871,WORKING!$C64),"")</f>
        <v>0</v>
      </c>
      <c r="M64" s="62">
        <f>IFERROR(SUMIFS(PERSALDATA!$H$2:$H$20871,PERSALDATA!$A$2:$A$20871,WORKING!$A64,PERSALDATA!$D$2:$D$20871,WORKING!$B64,PERSALDATA!$E$2:$E$20871,WORKING!$C64,PERSALDATA!$F$2:$F$20871,WORKING!M$2)/SUMIFS(PERSALDATA!$H$2:$H$20871,PERSALDATA!$A$2:$A$20871,WORKING!$A64,PERSALDATA!$D$2:$D$20871,WORKING!$B64,PERSALDATA!$E$2:$E$20871,WORKING!$C64),"")</f>
        <v>0.10070167803048964</v>
      </c>
      <c r="N64" s="62">
        <f>IFERROR(SUMIFS(PERSALDATA!$H$2:$H$20871,PERSALDATA!$A$2:$A$20871,WORKING!$A64,PERSALDATA!$D$2:$D$20871,WORKING!$B64,PERSALDATA!$E$2:$E$20871,WORKING!$C64,PERSALDATA!$F$2:$F$20871,WORKING!N$2)/SUMIFS(PERSALDATA!$H$2:$H$20871,PERSALDATA!$A$2:$A$20871,WORKING!$A64,PERSALDATA!$D$2:$D$20871,WORKING!$B64,PERSALDATA!$E$2:$E$20871,WORKING!$C64),"")</f>
        <v>3.171052228281649E-3</v>
      </c>
      <c r="O64" s="62">
        <f>IFERROR(SUMIFS(PERSALDATA!$H$2:$H$20871,PERSALDATA!$A$2:$A$20871,WORKING!$A64,PERSALDATA!$D$2:$D$20871,WORKING!$B64,PERSALDATA!$E$2:$E$20871,WORKING!$C64,PERSALDATA!$F$2:$F$20871,WORKING!O$2)/SUMIFS(PERSALDATA!$H$2:$H$20871,PERSALDATA!$A$2:$A$20871,WORKING!$A64,PERSALDATA!$D$2:$D$20871,WORKING!$B64,PERSALDATA!$E$2:$E$20871,WORKING!$C64),"")</f>
        <v>0</v>
      </c>
      <c r="P64" s="62">
        <f>IFERROR(SUMIFS(PERSALDATA!$H$2:$H$20871,PERSALDATA!$A$2:$A$20871,WORKING!$A64,PERSALDATA!$D$2:$D$20871,WORKING!$B64,PERSALDATA!$E$2:$E$20871,WORKING!$C64,PERSALDATA!$F$2:$F$20871,WORKING!P$2)/SUMIFS(PERSALDATA!$H$2:$H$20871,PERSALDATA!$A$2:$A$20871,WORKING!$A64,PERSALDATA!$D$2:$D$20871,WORKING!$B64,PERSALDATA!$E$2:$E$20871,WORKING!$C64),"")</f>
        <v>7.6533856863976837E-4</v>
      </c>
      <c r="Q64" s="62">
        <f>IFERROR(SUMIFS(PERSALDATA!$H$2:$H$20871,PERSALDATA!$A$2:$A$20871,WORKING!$A64,PERSALDATA!$D$2:$D$20871,WORKING!$B64,PERSALDATA!$E$2:$E$20871,WORKING!$C64,PERSALDATA!$F$2:$F$20871,WORKING!Q$2)/SUMIFS(PERSALDATA!$H$2:$H$20871,PERSALDATA!$A$2:$A$20871,WORKING!$A64,PERSALDATA!$D$2:$D$20871,WORKING!$B64,PERSALDATA!$E$2:$E$20871,WORKING!$C64),"")</f>
        <v>0</v>
      </c>
      <c r="R64" s="62">
        <f>IFERROR(SUMIFS(PERSALDATA!$H$2:$H$20871,PERSALDATA!$A$2:$A$20871,WORKING!$A64,PERSALDATA!$D$2:$D$20871,WORKING!$B64,PERSALDATA!$E$2:$E$20871,WORKING!$C64,PERSALDATA!$F$2:$F$20871,WORKING!R$2)/SUMIFS(PERSALDATA!$H$2:$H$20871,PERSALDATA!$A$2:$A$20871,WORKING!$A64,PERSALDATA!$D$2:$D$20871,WORKING!$B64,PERSALDATA!$E$2:$E$20871,WORKING!$C64),"")</f>
        <v>0</v>
      </c>
      <c r="S64" s="62">
        <f>IFERROR(SUMIFS(PERSALDATA!$H$2:$H$20871,PERSALDATA!$A$2:$A$20871,WORKING!$A64,PERSALDATA!$D$2:$D$20871,WORKING!$B64,PERSALDATA!$E$2:$E$20871,WORKING!$C64,PERSALDATA!$F$2:$F$20871,WORKING!S$2)/SUMIFS(PERSALDATA!$H$2:$H$20871,PERSALDATA!$A$2:$A$20871,WORKING!$A64,PERSALDATA!$D$2:$D$20871,WORKING!$B64,PERSALDATA!$E$2:$E$20871,WORKING!$C64),"")</f>
        <v>0</v>
      </c>
      <c r="T64" s="62">
        <f>IFERROR(SUMIFS(PERSALDATA!$H$2:$H$20871,PERSALDATA!$A$2:$A$20871,WORKING!$A64,PERSALDATA!$D$2:$D$20871,WORKING!$B64,PERSALDATA!$E$2:$E$20871,WORKING!$C64,PERSALDATA!$F$2:$F$20871,WORKING!T$2)/SUMIFS(PERSALDATA!$H$2:$H$20871,PERSALDATA!$A$2:$A$20871,WORKING!$A64,PERSALDATA!$D$2:$D$20871,WORKING!$B64,PERSALDATA!$E$2:$E$20871,WORKING!$C64),"")</f>
        <v>0</v>
      </c>
      <c r="U64" s="62">
        <f>IFERROR(SUMIFS(PERSALDATA!$H$2:$H$20871,PERSALDATA!$A$2:$A$20871,WORKING!$A64,PERSALDATA!$D$2:$D$20871,WORKING!$B64,PERSALDATA!$E$2:$E$20871,WORKING!$C64,PERSALDATA!$F$2:$F$20871,WORKING!U$2)/SUMIFS(PERSALDATA!$H$2:$H$20871,PERSALDATA!$A$2:$A$20871,WORKING!$A64,PERSALDATA!$D$2:$D$20871,WORKING!$B64,PERSALDATA!$E$2:$E$20871,WORKING!$C64),"")</f>
        <v>0</v>
      </c>
      <c r="V64" s="62">
        <f>IFERROR(SUMIFS(PERSALDATA!$H$2:$H$20871,PERSALDATA!$A$2:$A$20871,WORKING!$A64,PERSALDATA!$D$2:$D$20871,WORKING!$B64,PERSALDATA!$E$2:$E$20871,WORKING!$C64,PERSALDATA!$F$2:$F$20871,WORKING!V$2)/SUMIFS(PERSALDATA!$H$2:$H$20871,PERSALDATA!$A$2:$A$20871,WORKING!$A64,PERSALDATA!$D$2:$D$20871,WORKING!$B64,PERSALDATA!$E$2:$E$20871,WORKING!$C64),"")</f>
        <v>0</v>
      </c>
      <c r="W64" s="62">
        <f>IFERROR(IF($C64&lt;11,($D64*Assumptions!C$6)+($E64*Assumptions!C$7)+($F64*Assumptions!C$8)+($G64*Assumptions!C$9)+($H64*Assumptions!C$10)+($I64*Assumptions!C$11)+($J64*Assumptions!C$12)+($K64*Assumptions!C$13)+($L64*Assumptions!C$14)+($M64*Assumptions!C$15)+($N64*Assumptions!C$16)+($O64*Assumptions!C$17)+($P64*Assumptions!C$18)+($Q64*Assumptions!C$19)+($R64*Assumptions!C$20)+($S64*Assumptions!C$21)+($T64*Assumptions!C$22)+($U64*Assumptions!C$23)+($V64*Assumptions!C$24),IF($C64&lt;13,Assumptions!C$28,Assumptions!C$50)),W$1)</f>
        <v>7.5999999999999998E-2</v>
      </c>
      <c r="X64" s="62">
        <f>IFERROR(IF($C64&lt;11,($D64*Assumptions!D$6)+($E64*Assumptions!D$7)+($F64*Assumptions!D$8)+($G64*Assumptions!D$9)+($H64*Assumptions!D$10)+($I64*Assumptions!D$11)+($J64*Assumptions!D$12)+($K64*Assumptions!D$13)+($L64*Assumptions!D$14)+($M64*Assumptions!D$15)+($N64*Assumptions!D$16)+($O64*Assumptions!D$17)+($P64*Assumptions!D$18)+($Q64*Assumptions!D$19)+($R64*Assumptions!D$20)+($S64*Assumptions!D$21)+($T64*Assumptions!D$22)+($U64*Assumptions!D$23)+($V64*Assumptions!D$24),IF($C64&lt;13,Assumptions!D$28,Assumptions!D$50)),X$1)</f>
        <v>7.0000000000000007E-2</v>
      </c>
      <c r="Y64" s="62">
        <f>IFERROR(IF($C64&lt;11,($D64*Assumptions!E$6)+($E64*Assumptions!E$7)+($F64*Assumptions!E$8)+($G64*Assumptions!E$9)+($H64*Assumptions!E$10)+($I64*Assumptions!E$11)+($J64*Assumptions!E$12)+($K64*Assumptions!E$13)+($L64*Assumptions!E$14)+($M64*Assumptions!E$15)+($N64*Assumptions!E$16)+($O64*Assumptions!E$17)+($P64*Assumptions!E$18)+($Q64*Assumptions!E$19)+($R64*Assumptions!E$20)+($S64*Assumptions!E$21)+($T64*Assumptions!E$22)+($U64*Assumptions!E$23)+($V64*Assumptions!E$24),IF($C64&lt;13,Assumptions!E$28,Assumptions!E$50)),Y$1)</f>
        <v>6.9000000000000006E-2</v>
      </c>
      <c r="Z64" s="62">
        <f>IFERROR(IF($C64&lt;11,($D64*Assumptions!F$6)+($E64*Assumptions!F$7)+($F64*Assumptions!F$8)+($G64*Assumptions!F$9)+($H64*Assumptions!F$10)+($I64*Assumptions!F$11)+($J64*Assumptions!F$12)+($K64*Assumptions!F$13)+($L64*Assumptions!F$14)+($M64*Assumptions!F$15)+($N64*Assumptions!F$16)+($O64*Assumptions!F$17)+($P64*Assumptions!F$18)+($Q64*Assumptions!F$19)+($R64*Assumptions!F$20)+($S64*Assumptions!F$21)+($T64*Assumptions!F$22)+($U64*Assumptions!F$23)+($V64*Assumptions!F$24),IF($C64&lt;13,Assumptions!F$28,Assumptions!F$50)),Z$1)</f>
        <v>6.7000000000000004E-2</v>
      </c>
      <c r="AA64" s="62">
        <f>IFERROR(($D64*Assumptions!J$6)+($E64*Assumptions!J$7)+($F64*Assumptions!J$8)+($G64*Assumptions!J$9)+($H64*Assumptions!J$10)+($I64*Assumptions!J$11)+($J64*Assumptions!J$12)+($K64*Assumptions!J$13)+($L64*Assumptions!J$14)+($M64*Assumptions!J$15)+($N64*Assumptions!J$16)+($O64*Assumptions!J$17)+($P64*Assumptions!J$18)+($Q64*Assumptions!J$19)+($R64*Assumptions!J$20)+($S64*Assumptions!J$21)+($T64*Assumptions!J$22)+($U64*Assumptions!J$23)+($V64*Assumptions!J$24),0)</f>
        <v>1.4628875738555491E-2</v>
      </c>
      <c r="AB64" s="2">
        <f>SUMIFS(PERSALDATA!$G$2:$G$20871,PERSALDATA!$A$2:$A$20871,WORKING!A64,PERSALDATA!$D$2:$D$20871,WORKING!B64,PERSALDATA!$E$2:$E$20871,WORKING!C64,PERSALDATA!$F$2:$F$20871,"S&amp;W: BASIC SALARY (RES)")</f>
        <v>16</v>
      </c>
      <c r="AC64" s="2">
        <f>SUMIFS(PERSALDATA!$H$2:$H$20871,PERSALDATA!$A$2:$A$20871,WORKING!A64,PERSALDATA!$D$2:$D$20871,WORKING!B64,PERSALDATA!$E$2:$E$20871,WORKING!C64)</f>
        <v>11605321.309999999</v>
      </c>
    </row>
    <row r="65" spans="1:29" x14ac:dyDescent="0.25">
      <c r="A65" s="2">
        <f>Results!$D$3</f>
        <v>18</v>
      </c>
      <c r="B65" s="2">
        <v>4</v>
      </c>
      <c r="C65" s="2">
        <v>12</v>
      </c>
      <c r="D65" s="62">
        <f>IFERROR(SUMIFS(PERSALDATA!$H$2:$H$20871,PERSALDATA!$A$2:$A$20871,WORKING!$A65,PERSALDATA!$D$2:$D$20871,WORKING!$B65,PERSALDATA!$E$2:$E$20871,WORKING!$C65,PERSALDATA!$F$2:$F$20871,WORKING!D$2)/SUMIFS(PERSALDATA!$H$2:$H$20871,PERSALDATA!$A$2:$A$20871,WORKING!$A65,PERSALDATA!$D$2:$D$20871,WORKING!$B65,PERSALDATA!$E$2:$E$20871,WORKING!$C65),"")</f>
        <v>0.69202758973498013</v>
      </c>
      <c r="E65" s="62">
        <f>IFERROR(SUMIFS(PERSALDATA!$H$2:$H$20871,PERSALDATA!$A$2:$A$20871,WORKING!$A65,PERSALDATA!$D$2:$D$20871,WORKING!$B65,PERSALDATA!$E$2:$E$20871,WORKING!$C65,PERSALDATA!$F$2:$F$20871,WORKING!E$2)/SUMIFS(PERSALDATA!$H$2:$H$20871,PERSALDATA!$A$2:$A$20871,WORKING!$A65,PERSALDATA!$D$2:$D$20871,WORKING!$B65,PERSALDATA!$E$2:$E$20871,WORKING!$C65),"")</f>
        <v>4.9970546329217692E-2</v>
      </c>
      <c r="F65" s="62">
        <f>IFERROR(SUMIFS(PERSALDATA!$H$2:$H$20871,PERSALDATA!$A$2:$A$20871,WORKING!$A65,PERSALDATA!$D$2:$D$20871,WORKING!$B65,PERSALDATA!$E$2:$E$20871,WORKING!$C65,PERSALDATA!$F$2:$F$20871,WORKING!F$2)/SUMIFS(PERSALDATA!$H$2:$H$20871,PERSALDATA!$A$2:$A$20871,WORKING!$A65,PERSALDATA!$D$2:$D$20871,WORKING!$B65,PERSALDATA!$E$2:$E$20871,WORKING!$C65),"")</f>
        <v>7.0306544458030871E-3</v>
      </c>
      <c r="G65" s="69">
        <f>IFERROR(SUMIFS(PERSALDATA!$H$2:$H$20871,PERSALDATA!$A$2:$A$20871,WORKING!$A65,PERSALDATA!$D$2:$D$20871,WORKING!$B65,PERSALDATA!$E$2:$E$20871,WORKING!$C65,PERSALDATA!$F$2:$F$20871,WORKING!G$2)/SUMIFS(PERSALDATA!$H$2:$H$20871,PERSALDATA!$A$2:$A$20871,WORKING!$A65,PERSALDATA!$D$2:$D$20871,WORKING!$B65,PERSALDATA!$E$2:$E$20871,WORKING!$C65),"")</f>
        <v>1.2500563901598401E-2</v>
      </c>
      <c r="H65" s="62">
        <f>IFERROR(SUMIFS(PERSALDATA!$H$2:$H$20871,PERSALDATA!$A$2:$A$20871,WORKING!$A65,PERSALDATA!$D$2:$D$20871,WORKING!$B65,PERSALDATA!$E$2:$E$20871,WORKING!$C65,PERSALDATA!$F$2:$F$20871,WORKING!H$2)/SUMIFS(PERSALDATA!$H$2:$H$20871,PERSALDATA!$A$2:$A$20871,WORKING!$A65,PERSALDATA!$D$2:$D$20871,WORKING!$B65,PERSALDATA!$E$2:$E$20871,WORKING!$C65),"")</f>
        <v>2.3224812043459088E-2</v>
      </c>
      <c r="I65" s="62">
        <f>IFERROR(SUMIFS(PERSALDATA!$H$2:$H$20871,PERSALDATA!$A$2:$A$20871,WORKING!$A65,PERSALDATA!$D$2:$D$20871,WORKING!$B65,PERSALDATA!$E$2:$E$20871,WORKING!$C65,PERSALDATA!$F$2:$F$20871,WORKING!I$2)/SUMIFS(PERSALDATA!$H$2:$H$20871,PERSALDATA!$A$2:$A$20871,WORKING!$A65,PERSALDATA!$D$2:$D$20871,WORKING!$B65,PERSALDATA!$E$2:$E$20871,WORKING!$C65),"")</f>
        <v>0.10284679356872044</v>
      </c>
      <c r="J65" s="62">
        <f>IFERROR(SUMIFS(PERSALDATA!$H$2:$H$20871,PERSALDATA!$A$2:$A$20871,WORKING!$A65,PERSALDATA!$D$2:$D$20871,WORKING!$B65,PERSALDATA!$E$2:$E$20871,WORKING!$C65,PERSALDATA!$F$2:$F$20871,WORKING!J$2)/SUMIFS(PERSALDATA!$H$2:$H$20871,PERSALDATA!$A$2:$A$20871,WORKING!$A65,PERSALDATA!$D$2:$D$20871,WORKING!$B65,PERSALDATA!$E$2:$E$20871,WORKING!$C65),"")</f>
        <v>0</v>
      </c>
      <c r="K65" s="62">
        <f>IFERROR(SUMIFS(PERSALDATA!$H$2:$H$20871,PERSALDATA!$A$2:$A$20871,WORKING!$A65,PERSALDATA!$D$2:$D$20871,WORKING!$B65,PERSALDATA!$E$2:$E$20871,WORKING!$C65,PERSALDATA!$F$2:$F$20871,WORKING!K$2)/SUMIFS(PERSALDATA!$H$2:$H$20871,PERSALDATA!$A$2:$A$20871,WORKING!$A65,PERSALDATA!$D$2:$D$20871,WORKING!$B65,PERSALDATA!$E$2:$E$20871,WORKING!$C65),"")</f>
        <v>9.2912134605588307E-5</v>
      </c>
      <c r="L65" s="62">
        <f>IFERROR(SUMIFS(PERSALDATA!$H$2:$H$20871,PERSALDATA!$A$2:$A$20871,WORKING!$A65,PERSALDATA!$D$2:$D$20871,WORKING!$B65,PERSALDATA!$E$2:$E$20871,WORKING!$C65,PERSALDATA!$F$2:$F$20871,WORKING!L$2)/SUMIFS(PERSALDATA!$H$2:$H$20871,PERSALDATA!$A$2:$A$20871,WORKING!$A65,PERSALDATA!$D$2:$D$20871,WORKING!$B65,PERSALDATA!$E$2:$E$20871,WORKING!$C65),"")</f>
        <v>0</v>
      </c>
      <c r="M65" s="62">
        <f>IFERROR(SUMIFS(PERSALDATA!$H$2:$H$20871,PERSALDATA!$A$2:$A$20871,WORKING!$A65,PERSALDATA!$D$2:$D$20871,WORKING!$B65,PERSALDATA!$E$2:$E$20871,WORKING!$C65,PERSALDATA!$F$2:$F$20871,WORKING!M$2)/SUMIFS(PERSALDATA!$H$2:$H$20871,PERSALDATA!$A$2:$A$20871,WORKING!$A65,PERSALDATA!$D$2:$D$20871,WORKING!$B65,PERSALDATA!$E$2:$E$20871,WORKING!$C65),"")</f>
        <v>0.10648307822542027</v>
      </c>
      <c r="N65" s="62">
        <f>IFERROR(SUMIFS(PERSALDATA!$H$2:$H$20871,PERSALDATA!$A$2:$A$20871,WORKING!$A65,PERSALDATA!$D$2:$D$20871,WORKING!$B65,PERSALDATA!$E$2:$E$20871,WORKING!$C65,PERSALDATA!$F$2:$F$20871,WORKING!N$2)/SUMIFS(PERSALDATA!$H$2:$H$20871,PERSALDATA!$A$2:$A$20871,WORKING!$A65,PERSALDATA!$D$2:$D$20871,WORKING!$B65,PERSALDATA!$E$2:$E$20871,WORKING!$C65),"")</f>
        <v>1.1300804408575244E-3</v>
      </c>
      <c r="O65" s="62">
        <f>IFERROR(SUMIFS(PERSALDATA!$H$2:$H$20871,PERSALDATA!$A$2:$A$20871,WORKING!$A65,PERSALDATA!$D$2:$D$20871,WORKING!$B65,PERSALDATA!$E$2:$E$20871,WORKING!$C65,PERSALDATA!$F$2:$F$20871,WORKING!O$2)/SUMIFS(PERSALDATA!$H$2:$H$20871,PERSALDATA!$A$2:$A$20871,WORKING!$A65,PERSALDATA!$D$2:$D$20871,WORKING!$B65,PERSALDATA!$E$2:$E$20871,WORKING!$C65),"")</f>
        <v>0</v>
      </c>
      <c r="P65" s="62">
        <f>IFERROR(SUMIFS(PERSALDATA!$H$2:$H$20871,PERSALDATA!$A$2:$A$20871,WORKING!$A65,PERSALDATA!$D$2:$D$20871,WORKING!$B65,PERSALDATA!$E$2:$E$20871,WORKING!$C65,PERSALDATA!$F$2:$F$20871,WORKING!P$2)/SUMIFS(PERSALDATA!$H$2:$H$20871,PERSALDATA!$A$2:$A$20871,WORKING!$A65,PERSALDATA!$D$2:$D$20871,WORKING!$B65,PERSALDATA!$E$2:$E$20871,WORKING!$C65),"")</f>
        <v>4.6929691753378969E-3</v>
      </c>
      <c r="Q65" s="62">
        <f>IFERROR(SUMIFS(PERSALDATA!$H$2:$H$20871,PERSALDATA!$A$2:$A$20871,WORKING!$A65,PERSALDATA!$D$2:$D$20871,WORKING!$B65,PERSALDATA!$E$2:$E$20871,WORKING!$C65,PERSALDATA!$F$2:$F$20871,WORKING!Q$2)/SUMIFS(PERSALDATA!$H$2:$H$20871,PERSALDATA!$A$2:$A$20871,WORKING!$A65,PERSALDATA!$D$2:$D$20871,WORKING!$B65,PERSALDATA!$E$2:$E$20871,WORKING!$C65),"")</f>
        <v>0</v>
      </c>
      <c r="R65" s="62">
        <f>IFERROR(SUMIFS(PERSALDATA!$H$2:$H$20871,PERSALDATA!$A$2:$A$20871,WORKING!$A65,PERSALDATA!$D$2:$D$20871,WORKING!$B65,PERSALDATA!$E$2:$E$20871,WORKING!$C65,PERSALDATA!$F$2:$F$20871,WORKING!R$2)/SUMIFS(PERSALDATA!$H$2:$H$20871,PERSALDATA!$A$2:$A$20871,WORKING!$A65,PERSALDATA!$D$2:$D$20871,WORKING!$B65,PERSALDATA!$E$2:$E$20871,WORKING!$C65),"")</f>
        <v>0</v>
      </c>
      <c r="S65" s="62">
        <f>IFERROR(SUMIFS(PERSALDATA!$H$2:$H$20871,PERSALDATA!$A$2:$A$20871,WORKING!$A65,PERSALDATA!$D$2:$D$20871,WORKING!$B65,PERSALDATA!$E$2:$E$20871,WORKING!$C65,PERSALDATA!$F$2:$F$20871,WORKING!S$2)/SUMIFS(PERSALDATA!$H$2:$H$20871,PERSALDATA!$A$2:$A$20871,WORKING!$A65,PERSALDATA!$D$2:$D$20871,WORKING!$B65,PERSALDATA!$E$2:$E$20871,WORKING!$C65),"")</f>
        <v>0</v>
      </c>
      <c r="T65" s="62">
        <f>IFERROR(SUMIFS(PERSALDATA!$H$2:$H$20871,PERSALDATA!$A$2:$A$20871,WORKING!$A65,PERSALDATA!$D$2:$D$20871,WORKING!$B65,PERSALDATA!$E$2:$E$20871,WORKING!$C65,PERSALDATA!$F$2:$F$20871,WORKING!T$2)/SUMIFS(PERSALDATA!$H$2:$H$20871,PERSALDATA!$A$2:$A$20871,WORKING!$A65,PERSALDATA!$D$2:$D$20871,WORKING!$B65,PERSALDATA!$E$2:$E$20871,WORKING!$C65),"")</f>
        <v>0</v>
      </c>
      <c r="U65" s="62">
        <f>IFERROR(SUMIFS(PERSALDATA!$H$2:$H$20871,PERSALDATA!$A$2:$A$20871,WORKING!$A65,PERSALDATA!$D$2:$D$20871,WORKING!$B65,PERSALDATA!$E$2:$E$20871,WORKING!$C65,PERSALDATA!$F$2:$F$20871,WORKING!U$2)/SUMIFS(PERSALDATA!$H$2:$H$20871,PERSALDATA!$A$2:$A$20871,WORKING!$A65,PERSALDATA!$D$2:$D$20871,WORKING!$B65,PERSALDATA!$E$2:$E$20871,WORKING!$C65),"")</f>
        <v>0</v>
      </c>
      <c r="V65" s="62">
        <f>IFERROR(SUMIFS(PERSALDATA!$H$2:$H$20871,PERSALDATA!$A$2:$A$20871,WORKING!$A65,PERSALDATA!$D$2:$D$20871,WORKING!$B65,PERSALDATA!$E$2:$E$20871,WORKING!$C65,PERSALDATA!$F$2:$F$20871,WORKING!V$2)/SUMIFS(PERSALDATA!$H$2:$H$20871,PERSALDATA!$A$2:$A$20871,WORKING!$A65,PERSALDATA!$D$2:$D$20871,WORKING!$B65,PERSALDATA!$E$2:$E$20871,WORKING!$C65),"")</f>
        <v>0</v>
      </c>
      <c r="W65" s="62">
        <f>IFERROR(IF($C65&lt;11,($D65*Assumptions!C$6)+($E65*Assumptions!C$7)+($F65*Assumptions!C$8)+($G65*Assumptions!C$9)+($H65*Assumptions!C$10)+($I65*Assumptions!C$11)+($J65*Assumptions!C$12)+($K65*Assumptions!C$13)+($L65*Assumptions!C$14)+($M65*Assumptions!C$15)+($N65*Assumptions!C$16)+($O65*Assumptions!C$17)+($P65*Assumptions!C$18)+($Q65*Assumptions!C$19)+($R65*Assumptions!C$20)+($S65*Assumptions!C$21)+($T65*Assumptions!C$22)+($U65*Assumptions!C$23)+($V65*Assumptions!C$24),IF($C65&lt;13,Assumptions!C$28,Assumptions!C$50)),W$1)</f>
        <v>7.5999999999999998E-2</v>
      </c>
      <c r="X65" s="62">
        <f>IFERROR(IF($C65&lt;11,($D65*Assumptions!D$6)+($E65*Assumptions!D$7)+($F65*Assumptions!D$8)+($G65*Assumptions!D$9)+($H65*Assumptions!D$10)+($I65*Assumptions!D$11)+($J65*Assumptions!D$12)+($K65*Assumptions!D$13)+($L65*Assumptions!D$14)+($M65*Assumptions!D$15)+($N65*Assumptions!D$16)+($O65*Assumptions!D$17)+($P65*Assumptions!D$18)+($Q65*Assumptions!D$19)+($R65*Assumptions!D$20)+($S65*Assumptions!D$21)+($T65*Assumptions!D$22)+($U65*Assumptions!D$23)+($V65*Assumptions!D$24),IF($C65&lt;13,Assumptions!D$28,Assumptions!D$50)),X$1)</f>
        <v>7.0000000000000007E-2</v>
      </c>
      <c r="Y65" s="62">
        <f>IFERROR(IF($C65&lt;11,($D65*Assumptions!E$6)+($E65*Assumptions!E$7)+($F65*Assumptions!E$8)+($G65*Assumptions!E$9)+($H65*Assumptions!E$10)+($I65*Assumptions!E$11)+($J65*Assumptions!E$12)+($K65*Assumptions!E$13)+($L65*Assumptions!E$14)+($M65*Assumptions!E$15)+($N65*Assumptions!E$16)+($O65*Assumptions!E$17)+($P65*Assumptions!E$18)+($Q65*Assumptions!E$19)+($R65*Assumptions!E$20)+($S65*Assumptions!E$21)+($T65*Assumptions!E$22)+($U65*Assumptions!E$23)+($V65*Assumptions!E$24),IF($C65&lt;13,Assumptions!E$28,Assumptions!E$50)),Y$1)</f>
        <v>6.9000000000000006E-2</v>
      </c>
      <c r="Z65" s="62">
        <f>IFERROR(IF($C65&lt;11,($D65*Assumptions!F$6)+($E65*Assumptions!F$7)+($F65*Assumptions!F$8)+($G65*Assumptions!F$9)+($H65*Assumptions!F$10)+($I65*Assumptions!F$11)+($J65*Assumptions!F$12)+($K65*Assumptions!F$13)+($L65*Assumptions!F$14)+($M65*Assumptions!F$15)+($N65*Assumptions!F$16)+($O65*Assumptions!F$17)+($P65*Assumptions!F$18)+($Q65*Assumptions!F$19)+($R65*Assumptions!F$20)+($S65*Assumptions!F$21)+($T65*Assumptions!F$22)+($U65*Assumptions!F$23)+($V65*Assumptions!F$24),IF($C65&lt;13,Assumptions!F$28,Assumptions!F$50)),Z$1)</f>
        <v>6.7000000000000004E-2</v>
      </c>
      <c r="AA65" s="62">
        <f>IFERROR(($D65*Assumptions!J$6)+($E65*Assumptions!J$7)+($F65*Assumptions!J$8)+($G65*Assumptions!J$9)+($H65*Assumptions!J$10)+($I65*Assumptions!J$11)+($J65*Assumptions!J$12)+($K65*Assumptions!J$13)+($L65*Assumptions!J$14)+($M65*Assumptions!J$15)+($N65*Assumptions!J$16)+($O65*Assumptions!J$17)+($P65*Assumptions!J$18)+($Q65*Assumptions!J$19)+($R65*Assumptions!J$20)+($S65*Assumptions!J$21)+($T65*Assumptions!J$22)+($U65*Assumptions!J$23)+($V65*Assumptions!J$24),0)</f>
        <v>1.4544774320641985E-2</v>
      </c>
      <c r="AB65" s="2">
        <f>SUMIFS(PERSALDATA!$G$2:$G$20871,PERSALDATA!$A$2:$A$20871,WORKING!A65,PERSALDATA!$D$2:$D$20871,WORKING!B65,PERSALDATA!$E$2:$E$20871,WORKING!C65,PERSALDATA!$F$2:$F$20871,"S&amp;W: BASIC SALARY (RES)")</f>
        <v>15</v>
      </c>
      <c r="AC65" s="2">
        <f>SUMIFS(PERSALDATA!$H$2:$H$20871,PERSALDATA!$A$2:$A$20871,WORKING!A65,PERSALDATA!$D$2:$D$20871,WORKING!B65,PERSALDATA!$E$2:$E$20871,WORKING!C65)</f>
        <v>10398534.1</v>
      </c>
    </row>
    <row r="66" spans="1:29" x14ac:dyDescent="0.25">
      <c r="A66" s="2">
        <f>Results!$D$3</f>
        <v>18</v>
      </c>
      <c r="B66" s="2">
        <v>4</v>
      </c>
      <c r="C66" s="2">
        <v>13</v>
      </c>
      <c r="D66" s="62">
        <f>IFERROR(SUMIFS(PERSALDATA!$H$2:$H$20871,PERSALDATA!$A$2:$A$20871,WORKING!$A66,PERSALDATA!$D$2:$D$20871,WORKING!$B66,PERSALDATA!$E$2:$E$20871,WORKING!$C66,PERSALDATA!$F$2:$F$20871,WORKING!D$2)/SUMIFS(PERSALDATA!$H$2:$H$20871,PERSALDATA!$A$2:$A$20871,WORKING!$A66,PERSALDATA!$D$2:$D$20871,WORKING!$B66,PERSALDATA!$E$2:$E$20871,WORKING!$C66),"")</f>
        <v>0.69335226633695302</v>
      </c>
      <c r="E66" s="62">
        <f>IFERROR(SUMIFS(PERSALDATA!$H$2:$H$20871,PERSALDATA!$A$2:$A$20871,WORKING!$A66,PERSALDATA!$D$2:$D$20871,WORKING!$B66,PERSALDATA!$E$2:$E$20871,WORKING!$C66,PERSALDATA!$F$2:$F$20871,WORKING!E$2)/SUMIFS(PERSALDATA!$H$2:$H$20871,PERSALDATA!$A$2:$A$20871,WORKING!$A66,PERSALDATA!$D$2:$D$20871,WORKING!$B66,PERSALDATA!$E$2:$E$20871,WORKING!$C66),"")</f>
        <v>5.0554560836433796E-2</v>
      </c>
      <c r="F66" s="62">
        <f>IFERROR(SUMIFS(PERSALDATA!$H$2:$H$20871,PERSALDATA!$A$2:$A$20871,WORKING!$A66,PERSALDATA!$D$2:$D$20871,WORKING!$B66,PERSALDATA!$E$2:$E$20871,WORKING!$C66,PERSALDATA!$F$2:$F$20871,WORKING!F$2)/SUMIFS(PERSALDATA!$H$2:$H$20871,PERSALDATA!$A$2:$A$20871,WORKING!$A66,PERSALDATA!$D$2:$D$20871,WORKING!$B66,PERSALDATA!$E$2:$E$20871,WORKING!$C66),"")</f>
        <v>1.0455195410654802E-2</v>
      </c>
      <c r="G66" s="69">
        <f>IFERROR(SUMIFS(PERSALDATA!$H$2:$H$20871,PERSALDATA!$A$2:$A$20871,WORKING!$A66,PERSALDATA!$D$2:$D$20871,WORKING!$B66,PERSALDATA!$E$2:$E$20871,WORKING!$C66,PERSALDATA!$F$2:$F$20871,WORKING!G$2)/SUMIFS(PERSALDATA!$H$2:$H$20871,PERSALDATA!$A$2:$A$20871,WORKING!$A66,PERSALDATA!$D$2:$D$20871,WORKING!$B66,PERSALDATA!$E$2:$E$20871,WORKING!$C66),"")</f>
        <v>3.1429737950619415E-5</v>
      </c>
      <c r="H66" s="62">
        <f>IFERROR(SUMIFS(PERSALDATA!$H$2:$H$20871,PERSALDATA!$A$2:$A$20871,WORKING!$A66,PERSALDATA!$D$2:$D$20871,WORKING!$B66,PERSALDATA!$E$2:$E$20871,WORKING!$C66,PERSALDATA!$F$2:$F$20871,WORKING!H$2)/SUMIFS(PERSALDATA!$H$2:$H$20871,PERSALDATA!$A$2:$A$20871,WORKING!$A66,PERSALDATA!$D$2:$D$20871,WORKING!$B66,PERSALDATA!$E$2:$E$20871,WORKING!$C66),"")</f>
        <v>8.2939884678322889E-3</v>
      </c>
      <c r="I66" s="62">
        <f>IFERROR(SUMIFS(PERSALDATA!$H$2:$H$20871,PERSALDATA!$A$2:$A$20871,WORKING!$A66,PERSALDATA!$D$2:$D$20871,WORKING!$B66,PERSALDATA!$E$2:$E$20871,WORKING!$C66,PERSALDATA!$F$2:$F$20871,WORKING!I$2)/SUMIFS(PERSALDATA!$H$2:$H$20871,PERSALDATA!$A$2:$A$20871,WORKING!$A66,PERSALDATA!$D$2:$D$20871,WORKING!$B66,PERSALDATA!$E$2:$E$20871,WORKING!$C66),"")</f>
        <v>0.1019412032278855</v>
      </c>
      <c r="J66" s="62">
        <f>IFERROR(SUMIFS(PERSALDATA!$H$2:$H$20871,PERSALDATA!$A$2:$A$20871,WORKING!$A66,PERSALDATA!$D$2:$D$20871,WORKING!$B66,PERSALDATA!$E$2:$E$20871,WORKING!$C66,PERSALDATA!$F$2:$F$20871,WORKING!J$2)/SUMIFS(PERSALDATA!$H$2:$H$20871,PERSALDATA!$A$2:$A$20871,WORKING!$A66,PERSALDATA!$D$2:$D$20871,WORKING!$B66,PERSALDATA!$E$2:$E$20871,WORKING!$C66),"")</f>
        <v>0</v>
      </c>
      <c r="K66" s="62">
        <f>IFERROR(SUMIFS(PERSALDATA!$H$2:$H$20871,PERSALDATA!$A$2:$A$20871,WORKING!$A66,PERSALDATA!$D$2:$D$20871,WORKING!$B66,PERSALDATA!$E$2:$E$20871,WORKING!$C66,PERSALDATA!$F$2:$F$20871,WORKING!K$2)/SUMIFS(PERSALDATA!$H$2:$H$20871,PERSALDATA!$A$2:$A$20871,WORKING!$A66,PERSALDATA!$D$2:$D$20871,WORKING!$B66,PERSALDATA!$E$2:$E$20871,WORKING!$C66),"")</f>
        <v>7.5330692786181123E-5</v>
      </c>
      <c r="L66" s="62">
        <f>IFERROR(SUMIFS(PERSALDATA!$H$2:$H$20871,PERSALDATA!$A$2:$A$20871,WORKING!$A66,PERSALDATA!$D$2:$D$20871,WORKING!$B66,PERSALDATA!$E$2:$E$20871,WORKING!$C66,PERSALDATA!$F$2:$F$20871,WORKING!L$2)/SUMIFS(PERSALDATA!$H$2:$H$20871,PERSALDATA!$A$2:$A$20871,WORKING!$A66,PERSALDATA!$D$2:$D$20871,WORKING!$B66,PERSALDATA!$E$2:$E$20871,WORKING!$C66),"")</f>
        <v>0</v>
      </c>
      <c r="M66" s="62">
        <f>IFERROR(SUMIFS(PERSALDATA!$H$2:$H$20871,PERSALDATA!$A$2:$A$20871,WORKING!$A66,PERSALDATA!$D$2:$D$20871,WORKING!$B66,PERSALDATA!$E$2:$E$20871,WORKING!$C66,PERSALDATA!$F$2:$F$20871,WORKING!M$2)/SUMIFS(PERSALDATA!$H$2:$H$20871,PERSALDATA!$A$2:$A$20871,WORKING!$A66,PERSALDATA!$D$2:$D$20871,WORKING!$B66,PERSALDATA!$E$2:$E$20871,WORKING!$C66),"")</f>
        <v>0.12693575182816166</v>
      </c>
      <c r="N66" s="62">
        <f>IFERROR(SUMIFS(PERSALDATA!$H$2:$H$20871,PERSALDATA!$A$2:$A$20871,WORKING!$A66,PERSALDATA!$D$2:$D$20871,WORKING!$B66,PERSALDATA!$E$2:$E$20871,WORKING!$C66,PERSALDATA!$F$2:$F$20871,WORKING!N$2)/SUMIFS(PERSALDATA!$H$2:$H$20871,PERSALDATA!$A$2:$A$20871,WORKING!$A66,PERSALDATA!$D$2:$D$20871,WORKING!$B66,PERSALDATA!$E$2:$E$20871,WORKING!$C66),"")</f>
        <v>4.2707548700965225E-3</v>
      </c>
      <c r="O66" s="62">
        <f>IFERROR(SUMIFS(PERSALDATA!$H$2:$H$20871,PERSALDATA!$A$2:$A$20871,WORKING!$A66,PERSALDATA!$D$2:$D$20871,WORKING!$B66,PERSALDATA!$E$2:$E$20871,WORKING!$C66,PERSALDATA!$F$2:$F$20871,WORKING!O$2)/SUMIFS(PERSALDATA!$H$2:$H$20871,PERSALDATA!$A$2:$A$20871,WORKING!$A66,PERSALDATA!$D$2:$D$20871,WORKING!$B66,PERSALDATA!$E$2:$E$20871,WORKING!$C66),"")</f>
        <v>0</v>
      </c>
      <c r="P66" s="62">
        <f>IFERROR(SUMIFS(PERSALDATA!$H$2:$H$20871,PERSALDATA!$A$2:$A$20871,WORKING!$A66,PERSALDATA!$D$2:$D$20871,WORKING!$B66,PERSALDATA!$E$2:$E$20871,WORKING!$C66,PERSALDATA!$F$2:$F$20871,WORKING!P$2)/SUMIFS(PERSALDATA!$H$2:$H$20871,PERSALDATA!$A$2:$A$20871,WORKING!$A66,PERSALDATA!$D$2:$D$20871,WORKING!$B66,PERSALDATA!$E$2:$E$20871,WORKING!$C66),"")</f>
        <v>4.0895185912455702E-3</v>
      </c>
      <c r="Q66" s="62">
        <f>IFERROR(SUMIFS(PERSALDATA!$H$2:$H$20871,PERSALDATA!$A$2:$A$20871,WORKING!$A66,PERSALDATA!$D$2:$D$20871,WORKING!$B66,PERSALDATA!$E$2:$E$20871,WORKING!$C66,PERSALDATA!$F$2:$F$20871,WORKING!Q$2)/SUMIFS(PERSALDATA!$H$2:$H$20871,PERSALDATA!$A$2:$A$20871,WORKING!$A66,PERSALDATA!$D$2:$D$20871,WORKING!$B66,PERSALDATA!$E$2:$E$20871,WORKING!$C66),"")</f>
        <v>0</v>
      </c>
      <c r="R66" s="62">
        <f>IFERROR(SUMIFS(PERSALDATA!$H$2:$H$20871,PERSALDATA!$A$2:$A$20871,WORKING!$A66,PERSALDATA!$D$2:$D$20871,WORKING!$B66,PERSALDATA!$E$2:$E$20871,WORKING!$C66,PERSALDATA!$F$2:$F$20871,WORKING!R$2)/SUMIFS(PERSALDATA!$H$2:$H$20871,PERSALDATA!$A$2:$A$20871,WORKING!$A66,PERSALDATA!$D$2:$D$20871,WORKING!$B66,PERSALDATA!$E$2:$E$20871,WORKING!$C66),"")</f>
        <v>0</v>
      </c>
      <c r="S66" s="62">
        <f>IFERROR(SUMIFS(PERSALDATA!$H$2:$H$20871,PERSALDATA!$A$2:$A$20871,WORKING!$A66,PERSALDATA!$D$2:$D$20871,WORKING!$B66,PERSALDATA!$E$2:$E$20871,WORKING!$C66,PERSALDATA!$F$2:$F$20871,WORKING!S$2)/SUMIFS(PERSALDATA!$H$2:$H$20871,PERSALDATA!$A$2:$A$20871,WORKING!$A66,PERSALDATA!$D$2:$D$20871,WORKING!$B66,PERSALDATA!$E$2:$E$20871,WORKING!$C66),"")</f>
        <v>0</v>
      </c>
      <c r="T66" s="62">
        <f>IFERROR(SUMIFS(PERSALDATA!$H$2:$H$20871,PERSALDATA!$A$2:$A$20871,WORKING!$A66,PERSALDATA!$D$2:$D$20871,WORKING!$B66,PERSALDATA!$E$2:$E$20871,WORKING!$C66,PERSALDATA!$F$2:$F$20871,WORKING!T$2)/SUMIFS(PERSALDATA!$H$2:$H$20871,PERSALDATA!$A$2:$A$20871,WORKING!$A66,PERSALDATA!$D$2:$D$20871,WORKING!$B66,PERSALDATA!$E$2:$E$20871,WORKING!$C66),"")</f>
        <v>0</v>
      </c>
      <c r="U66" s="62">
        <f>IFERROR(SUMIFS(PERSALDATA!$H$2:$H$20871,PERSALDATA!$A$2:$A$20871,WORKING!$A66,PERSALDATA!$D$2:$D$20871,WORKING!$B66,PERSALDATA!$E$2:$E$20871,WORKING!$C66,PERSALDATA!$F$2:$F$20871,WORKING!U$2)/SUMIFS(PERSALDATA!$H$2:$H$20871,PERSALDATA!$A$2:$A$20871,WORKING!$A66,PERSALDATA!$D$2:$D$20871,WORKING!$B66,PERSALDATA!$E$2:$E$20871,WORKING!$C66),"")</f>
        <v>0</v>
      </c>
      <c r="V66" s="62">
        <f>IFERROR(SUMIFS(PERSALDATA!$H$2:$H$20871,PERSALDATA!$A$2:$A$20871,WORKING!$A66,PERSALDATA!$D$2:$D$20871,WORKING!$B66,PERSALDATA!$E$2:$E$20871,WORKING!$C66,PERSALDATA!$F$2:$F$20871,WORKING!V$2)/SUMIFS(PERSALDATA!$H$2:$H$20871,PERSALDATA!$A$2:$A$20871,WORKING!$A66,PERSALDATA!$D$2:$D$20871,WORKING!$B66,PERSALDATA!$E$2:$E$20871,WORKING!$C66),"")</f>
        <v>0</v>
      </c>
      <c r="W66" s="62">
        <f>IFERROR(IF($C66&lt;11,($D66*Assumptions!C$6)+($E66*Assumptions!C$7)+($F66*Assumptions!C$8)+($G66*Assumptions!C$9)+($H66*Assumptions!C$10)+($I66*Assumptions!C$11)+($J66*Assumptions!C$12)+($K66*Assumptions!C$13)+($L66*Assumptions!C$14)+($M66*Assumptions!C$15)+($N66*Assumptions!C$16)+($O66*Assumptions!C$17)+($P66*Assumptions!C$18)+($Q66*Assumptions!C$19)+($R66*Assumptions!C$20)+($S66*Assumptions!C$21)+($T66*Assumptions!C$22)+($U66*Assumptions!C$23)+($V66*Assumptions!C$24),IF($C66&lt;13,Assumptions!C$28,Assumptions!C$50)),W$1)</f>
        <v>3.3000000000000002E-2</v>
      </c>
      <c r="X66" s="62">
        <f>IFERROR(IF($C66&lt;11,($D66*Assumptions!D$6)+($E66*Assumptions!D$7)+($F66*Assumptions!D$8)+($G66*Assumptions!D$9)+($H66*Assumptions!D$10)+($I66*Assumptions!D$11)+($J66*Assumptions!D$12)+($K66*Assumptions!D$13)+($L66*Assumptions!D$14)+($M66*Assumptions!D$15)+($N66*Assumptions!D$16)+($O66*Assumptions!D$17)+($P66*Assumptions!D$18)+($Q66*Assumptions!D$19)+($R66*Assumptions!D$20)+($S66*Assumptions!D$21)+($T66*Assumptions!D$22)+($U66*Assumptions!D$23)+($V66*Assumptions!D$24),IF($C66&lt;13,Assumptions!D$28,Assumptions!D$50)),X$1)</f>
        <v>0.06</v>
      </c>
      <c r="Y66" s="62">
        <f>IFERROR(IF($C66&lt;11,($D66*Assumptions!E$6)+($E66*Assumptions!E$7)+($F66*Assumptions!E$8)+($G66*Assumptions!E$9)+($H66*Assumptions!E$10)+($I66*Assumptions!E$11)+($J66*Assumptions!E$12)+($K66*Assumptions!E$13)+($L66*Assumptions!E$14)+($M66*Assumptions!E$15)+($N66*Assumptions!E$16)+($O66*Assumptions!E$17)+($P66*Assumptions!E$18)+($Q66*Assumptions!E$19)+($R66*Assumptions!E$20)+($S66*Assumptions!E$21)+($T66*Assumptions!E$22)+($U66*Assumptions!E$23)+($V66*Assumptions!E$24),IF($C66&lt;13,Assumptions!E$28,Assumptions!E$50)),Y$1)</f>
        <v>5.8999999999999997E-2</v>
      </c>
      <c r="Z66" s="62">
        <f>IFERROR(IF($C66&lt;11,($D66*Assumptions!F$6)+($E66*Assumptions!F$7)+($F66*Assumptions!F$8)+($G66*Assumptions!F$9)+($H66*Assumptions!F$10)+($I66*Assumptions!F$11)+($J66*Assumptions!F$12)+($K66*Assumptions!F$13)+($L66*Assumptions!F$14)+($M66*Assumptions!F$15)+($N66*Assumptions!F$16)+($O66*Assumptions!F$17)+($P66*Assumptions!F$18)+($Q66*Assumptions!F$19)+($R66*Assumptions!F$20)+($S66*Assumptions!F$21)+($T66*Assumptions!F$22)+($U66*Assumptions!F$23)+($V66*Assumptions!F$24),IF($C66&lt;13,Assumptions!F$28,Assumptions!F$50)),Z$1)</f>
        <v>5.7000000000000002E-2</v>
      </c>
      <c r="AA66" s="62">
        <f>IFERROR(($D66*Assumptions!J$6)+($E66*Assumptions!J$7)+($F66*Assumptions!J$8)+($G66*Assumptions!J$9)+($H66*Assumptions!J$10)+($I66*Assumptions!J$11)+($J66*Assumptions!J$12)+($K66*Assumptions!J$13)+($L66*Assumptions!J$14)+($M66*Assumptions!J$15)+($N66*Assumptions!J$16)+($O66*Assumptions!J$17)+($P66*Assumptions!J$18)+($Q66*Assumptions!J$19)+($R66*Assumptions!J$20)+($S66*Assumptions!J$21)+($T66*Assumptions!J$22)+($U66*Assumptions!J$23)+($V66*Assumptions!J$24),0)</f>
        <v>1.4717632281430901E-2</v>
      </c>
      <c r="AB66" s="2">
        <f>SUMIFS(PERSALDATA!$G$2:$G$20871,PERSALDATA!$A$2:$A$20871,WORKING!A66,PERSALDATA!$D$2:$D$20871,WORKING!B66,PERSALDATA!$E$2:$E$20871,WORKING!C66,PERSALDATA!$F$2:$F$20871,"S&amp;W: BASIC SALARY (RES)")</f>
        <v>6</v>
      </c>
      <c r="AC66" s="2">
        <f>SUMIFS(PERSALDATA!$H$2:$H$20871,PERSALDATA!$A$2:$A$20871,WORKING!A66,PERSALDATA!$D$2:$D$20871,WORKING!B66,PERSALDATA!$E$2:$E$20871,WORKING!C66)</f>
        <v>6515803.6100000003</v>
      </c>
    </row>
    <row r="67" spans="1:29" x14ac:dyDescent="0.25">
      <c r="A67" s="2">
        <f>Results!$D$3</f>
        <v>18</v>
      </c>
      <c r="B67" s="2">
        <v>4</v>
      </c>
      <c r="C67" s="2">
        <v>14</v>
      </c>
      <c r="D67" s="62" t="str">
        <f>IFERROR(SUMIFS(PERSALDATA!$H$2:$H$20871,PERSALDATA!$A$2:$A$20871,WORKING!$A67,PERSALDATA!$D$2:$D$20871,WORKING!$B67,PERSALDATA!$E$2:$E$20871,WORKING!$C67,PERSALDATA!$F$2:$F$20871,WORKING!D$2)/SUMIFS(PERSALDATA!$H$2:$H$20871,PERSALDATA!$A$2:$A$20871,WORKING!$A67,PERSALDATA!$D$2:$D$20871,WORKING!$B67,PERSALDATA!$E$2:$E$20871,WORKING!$C67),"")</f>
        <v/>
      </c>
      <c r="E67" s="62" t="str">
        <f>IFERROR(SUMIFS(PERSALDATA!$H$2:$H$20871,PERSALDATA!$A$2:$A$20871,WORKING!$A67,PERSALDATA!$D$2:$D$20871,WORKING!$B67,PERSALDATA!$E$2:$E$20871,WORKING!$C67,PERSALDATA!$F$2:$F$20871,WORKING!E$2)/SUMIFS(PERSALDATA!$H$2:$H$20871,PERSALDATA!$A$2:$A$20871,WORKING!$A67,PERSALDATA!$D$2:$D$20871,WORKING!$B67,PERSALDATA!$E$2:$E$20871,WORKING!$C67),"")</f>
        <v/>
      </c>
      <c r="F67" s="62" t="str">
        <f>IFERROR(SUMIFS(PERSALDATA!$H$2:$H$20871,PERSALDATA!$A$2:$A$20871,WORKING!$A67,PERSALDATA!$D$2:$D$20871,WORKING!$B67,PERSALDATA!$E$2:$E$20871,WORKING!$C67,PERSALDATA!$F$2:$F$20871,WORKING!F$2)/SUMIFS(PERSALDATA!$H$2:$H$20871,PERSALDATA!$A$2:$A$20871,WORKING!$A67,PERSALDATA!$D$2:$D$20871,WORKING!$B67,PERSALDATA!$E$2:$E$20871,WORKING!$C67),"")</f>
        <v/>
      </c>
      <c r="G67" s="69" t="str">
        <f>IFERROR(SUMIFS(PERSALDATA!$H$2:$H$20871,PERSALDATA!$A$2:$A$20871,WORKING!$A67,PERSALDATA!$D$2:$D$20871,WORKING!$B67,PERSALDATA!$E$2:$E$20871,WORKING!$C67,PERSALDATA!$F$2:$F$20871,WORKING!G$2)/SUMIFS(PERSALDATA!$H$2:$H$20871,PERSALDATA!$A$2:$A$20871,WORKING!$A67,PERSALDATA!$D$2:$D$20871,WORKING!$B67,PERSALDATA!$E$2:$E$20871,WORKING!$C67),"")</f>
        <v/>
      </c>
      <c r="H67" s="62" t="str">
        <f>IFERROR(SUMIFS(PERSALDATA!$H$2:$H$20871,PERSALDATA!$A$2:$A$20871,WORKING!$A67,PERSALDATA!$D$2:$D$20871,WORKING!$B67,PERSALDATA!$E$2:$E$20871,WORKING!$C67,PERSALDATA!$F$2:$F$20871,WORKING!H$2)/SUMIFS(PERSALDATA!$H$2:$H$20871,PERSALDATA!$A$2:$A$20871,WORKING!$A67,PERSALDATA!$D$2:$D$20871,WORKING!$B67,PERSALDATA!$E$2:$E$20871,WORKING!$C67),"")</f>
        <v/>
      </c>
      <c r="I67" s="62" t="str">
        <f>IFERROR(SUMIFS(PERSALDATA!$H$2:$H$20871,PERSALDATA!$A$2:$A$20871,WORKING!$A67,PERSALDATA!$D$2:$D$20871,WORKING!$B67,PERSALDATA!$E$2:$E$20871,WORKING!$C67,PERSALDATA!$F$2:$F$20871,WORKING!I$2)/SUMIFS(PERSALDATA!$H$2:$H$20871,PERSALDATA!$A$2:$A$20871,WORKING!$A67,PERSALDATA!$D$2:$D$20871,WORKING!$B67,PERSALDATA!$E$2:$E$20871,WORKING!$C67),"")</f>
        <v/>
      </c>
      <c r="J67" s="62" t="str">
        <f>IFERROR(SUMIFS(PERSALDATA!$H$2:$H$20871,PERSALDATA!$A$2:$A$20871,WORKING!$A67,PERSALDATA!$D$2:$D$20871,WORKING!$B67,PERSALDATA!$E$2:$E$20871,WORKING!$C67,PERSALDATA!$F$2:$F$20871,WORKING!J$2)/SUMIFS(PERSALDATA!$H$2:$H$20871,PERSALDATA!$A$2:$A$20871,WORKING!$A67,PERSALDATA!$D$2:$D$20871,WORKING!$B67,PERSALDATA!$E$2:$E$20871,WORKING!$C67),"")</f>
        <v/>
      </c>
      <c r="K67" s="62" t="str">
        <f>IFERROR(SUMIFS(PERSALDATA!$H$2:$H$20871,PERSALDATA!$A$2:$A$20871,WORKING!$A67,PERSALDATA!$D$2:$D$20871,WORKING!$B67,PERSALDATA!$E$2:$E$20871,WORKING!$C67,PERSALDATA!$F$2:$F$20871,WORKING!K$2)/SUMIFS(PERSALDATA!$H$2:$H$20871,PERSALDATA!$A$2:$A$20871,WORKING!$A67,PERSALDATA!$D$2:$D$20871,WORKING!$B67,PERSALDATA!$E$2:$E$20871,WORKING!$C67),"")</f>
        <v/>
      </c>
      <c r="L67" s="62" t="str">
        <f>IFERROR(SUMIFS(PERSALDATA!$H$2:$H$20871,PERSALDATA!$A$2:$A$20871,WORKING!$A67,PERSALDATA!$D$2:$D$20871,WORKING!$B67,PERSALDATA!$E$2:$E$20871,WORKING!$C67,PERSALDATA!$F$2:$F$20871,WORKING!L$2)/SUMIFS(PERSALDATA!$H$2:$H$20871,PERSALDATA!$A$2:$A$20871,WORKING!$A67,PERSALDATA!$D$2:$D$20871,WORKING!$B67,PERSALDATA!$E$2:$E$20871,WORKING!$C67),"")</f>
        <v/>
      </c>
      <c r="M67" s="62" t="str">
        <f>IFERROR(SUMIFS(PERSALDATA!$H$2:$H$20871,PERSALDATA!$A$2:$A$20871,WORKING!$A67,PERSALDATA!$D$2:$D$20871,WORKING!$B67,PERSALDATA!$E$2:$E$20871,WORKING!$C67,PERSALDATA!$F$2:$F$20871,WORKING!M$2)/SUMIFS(PERSALDATA!$H$2:$H$20871,PERSALDATA!$A$2:$A$20871,WORKING!$A67,PERSALDATA!$D$2:$D$20871,WORKING!$B67,PERSALDATA!$E$2:$E$20871,WORKING!$C67),"")</f>
        <v/>
      </c>
      <c r="N67" s="62" t="str">
        <f>IFERROR(SUMIFS(PERSALDATA!$H$2:$H$20871,PERSALDATA!$A$2:$A$20871,WORKING!$A67,PERSALDATA!$D$2:$D$20871,WORKING!$B67,PERSALDATA!$E$2:$E$20871,WORKING!$C67,PERSALDATA!$F$2:$F$20871,WORKING!N$2)/SUMIFS(PERSALDATA!$H$2:$H$20871,PERSALDATA!$A$2:$A$20871,WORKING!$A67,PERSALDATA!$D$2:$D$20871,WORKING!$B67,PERSALDATA!$E$2:$E$20871,WORKING!$C67),"")</f>
        <v/>
      </c>
      <c r="O67" s="62" t="str">
        <f>IFERROR(SUMIFS(PERSALDATA!$H$2:$H$20871,PERSALDATA!$A$2:$A$20871,WORKING!$A67,PERSALDATA!$D$2:$D$20871,WORKING!$B67,PERSALDATA!$E$2:$E$20871,WORKING!$C67,PERSALDATA!$F$2:$F$20871,WORKING!O$2)/SUMIFS(PERSALDATA!$H$2:$H$20871,PERSALDATA!$A$2:$A$20871,WORKING!$A67,PERSALDATA!$D$2:$D$20871,WORKING!$B67,PERSALDATA!$E$2:$E$20871,WORKING!$C67),"")</f>
        <v/>
      </c>
      <c r="P67" s="62" t="str">
        <f>IFERROR(SUMIFS(PERSALDATA!$H$2:$H$20871,PERSALDATA!$A$2:$A$20871,WORKING!$A67,PERSALDATA!$D$2:$D$20871,WORKING!$B67,PERSALDATA!$E$2:$E$20871,WORKING!$C67,PERSALDATA!$F$2:$F$20871,WORKING!P$2)/SUMIFS(PERSALDATA!$H$2:$H$20871,PERSALDATA!$A$2:$A$20871,WORKING!$A67,PERSALDATA!$D$2:$D$20871,WORKING!$B67,PERSALDATA!$E$2:$E$20871,WORKING!$C67),"")</f>
        <v/>
      </c>
      <c r="Q67" s="62" t="str">
        <f>IFERROR(SUMIFS(PERSALDATA!$H$2:$H$20871,PERSALDATA!$A$2:$A$20871,WORKING!$A67,PERSALDATA!$D$2:$D$20871,WORKING!$B67,PERSALDATA!$E$2:$E$20871,WORKING!$C67,PERSALDATA!$F$2:$F$20871,WORKING!Q$2)/SUMIFS(PERSALDATA!$H$2:$H$20871,PERSALDATA!$A$2:$A$20871,WORKING!$A67,PERSALDATA!$D$2:$D$20871,WORKING!$B67,PERSALDATA!$E$2:$E$20871,WORKING!$C67),"")</f>
        <v/>
      </c>
      <c r="R67" s="62" t="str">
        <f>IFERROR(SUMIFS(PERSALDATA!$H$2:$H$20871,PERSALDATA!$A$2:$A$20871,WORKING!$A67,PERSALDATA!$D$2:$D$20871,WORKING!$B67,PERSALDATA!$E$2:$E$20871,WORKING!$C67,PERSALDATA!$F$2:$F$20871,WORKING!R$2)/SUMIFS(PERSALDATA!$H$2:$H$20871,PERSALDATA!$A$2:$A$20871,WORKING!$A67,PERSALDATA!$D$2:$D$20871,WORKING!$B67,PERSALDATA!$E$2:$E$20871,WORKING!$C67),"")</f>
        <v/>
      </c>
      <c r="S67" s="62" t="str">
        <f>IFERROR(SUMIFS(PERSALDATA!$H$2:$H$20871,PERSALDATA!$A$2:$A$20871,WORKING!$A67,PERSALDATA!$D$2:$D$20871,WORKING!$B67,PERSALDATA!$E$2:$E$20871,WORKING!$C67,PERSALDATA!$F$2:$F$20871,WORKING!S$2)/SUMIFS(PERSALDATA!$H$2:$H$20871,PERSALDATA!$A$2:$A$20871,WORKING!$A67,PERSALDATA!$D$2:$D$20871,WORKING!$B67,PERSALDATA!$E$2:$E$20871,WORKING!$C67),"")</f>
        <v/>
      </c>
      <c r="T67" s="62" t="str">
        <f>IFERROR(SUMIFS(PERSALDATA!$H$2:$H$20871,PERSALDATA!$A$2:$A$20871,WORKING!$A67,PERSALDATA!$D$2:$D$20871,WORKING!$B67,PERSALDATA!$E$2:$E$20871,WORKING!$C67,PERSALDATA!$F$2:$F$20871,WORKING!T$2)/SUMIFS(PERSALDATA!$H$2:$H$20871,PERSALDATA!$A$2:$A$20871,WORKING!$A67,PERSALDATA!$D$2:$D$20871,WORKING!$B67,PERSALDATA!$E$2:$E$20871,WORKING!$C67),"")</f>
        <v/>
      </c>
      <c r="U67" s="62" t="str">
        <f>IFERROR(SUMIFS(PERSALDATA!$H$2:$H$20871,PERSALDATA!$A$2:$A$20871,WORKING!$A67,PERSALDATA!$D$2:$D$20871,WORKING!$B67,PERSALDATA!$E$2:$E$20871,WORKING!$C67,PERSALDATA!$F$2:$F$20871,WORKING!U$2)/SUMIFS(PERSALDATA!$H$2:$H$20871,PERSALDATA!$A$2:$A$20871,WORKING!$A67,PERSALDATA!$D$2:$D$20871,WORKING!$B67,PERSALDATA!$E$2:$E$20871,WORKING!$C67),"")</f>
        <v/>
      </c>
      <c r="V67" s="62" t="str">
        <f>IFERROR(SUMIFS(PERSALDATA!$H$2:$H$20871,PERSALDATA!$A$2:$A$20871,WORKING!$A67,PERSALDATA!$D$2:$D$20871,WORKING!$B67,PERSALDATA!$E$2:$E$20871,WORKING!$C67,PERSALDATA!$F$2:$F$20871,WORKING!V$2)/SUMIFS(PERSALDATA!$H$2:$H$20871,PERSALDATA!$A$2:$A$20871,WORKING!$A67,PERSALDATA!$D$2:$D$20871,WORKING!$B67,PERSALDATA!$E$2:$E$20871,WORKING!$C67),"")</f>
        <v/>
      </c>
      <c r="W67" s="62">
        <f>IFERROR(IF($C67&lt;11,($D67*Assumptions!C$6)+($E67*Assumptions!C$7)+($F67*Assumptions!C$8)+($G67*Assumptions!C$9)+($H67*Assumptions!C$10)+($I67*Assumptions!C$11)+($J67*Assumptions!C$12)+($K67*Assumptions!C$13)+($L67*Assumptions!C$14)+($M67*Assumptions!C$15)+($N67*Assumptions!C$16)+($O67*Assumptions!C$17)+($P67*Assumptions!C$18)+($Q67*Assumptions!C$19)+($R67*Assumptions!C$20)+($S67*Assumptions!C$21)+($T67*Assumptions!C$22)+($U67*Assumptions!C$23)+($V67*Assumptions!C$24),IF($C67&lt;13,Assumptions!C$28,Assumptions!C$50)),W$1)</f>
        <v>3.3000000000000002E-2</v>
      </c>
      <c r="X67" s="62">
        <f>IFERROR(IF($C67&lt;11,($D67*Assumptions!D$6)+($E67*Assumptions!D$7)+($F67*Assumptions!D$8)+($G67*Assumptions!D$9)+($H67*Assumptions!D$10)+($I67*Assumptions!D$11)+($J67*Assumptions!D$12)+($K67*Assumptions!D$13)+($L67*Assumptions!D$14)+($M67*Assumptions!D$15)+($N67*Assumptions!D$16)+($O67*Assumptions!D$17)+($P67*Assumptions!D$18)+($Q67*Assumptions!D$19)+($R67*Assumptions!D$20)+($S67*Assumptions!D$21)+($T67*Assumptions!D$22)+($U67*Assumptions!D$23)+($V67*Assumptions!D$24),IF($C67&lt;13,Assumptions!D$28,Assumptions!D$50)),X$1)</f>
        <v>0.06</v>
      </c>
      <c r="Y67" s="62">
        <f>IFERROR(IF($C67&lt;11,($D67*Assumptions!E$6)+($E67*Assumptions!E$7)+($F67*Assumptions!E$8)+($G67*Assumptions!E$9)+($H67*Assumptions!E$10)+($I67*Assumptions!E$11)+($J67*Assumptions!E$12)+($K67*Assumptions!E$13)+($L67*Assumptions!E$14)+($M67*Assumptions!E$15)+($N67*Assumptions!E$16)+($O67*Assumptions!E$17)+($P67*Assumptions!E$18)+($Q67*Assumptions!E$19)+($R67*Assumptions!E$20)+($S67*Assumptions!E$21)+($T67*Assumptions!E$22)+($U67*Assumptions!E$23)+($V67*Assumptions!E$24),IF($C67&lt;13,Assumptions!E$28,Assumptions!E$50)),Y$1)</f>
        <v>5.8999999999999997E-2</v>
      </c>
      <c r="Z67" s="62">
        <f>IFERROR(IF($C67&lt;11,($D67*Assumptions!F$6)+($E67*Assumptions!F$7)+($F67*Assumptions!F$8)+($G67*Assumptions!F$9)+($H67*Assumptions!F$10)+($I67*Assumptions!F$11)+($J67*Assumptions!F$12)+($K67*Assumptions!F$13)+($L67*Assumptions!F$14)+($M67*Assumptions!F$15)+($N67*Assumptions!F$16)+($O67*Assumptions!F$17)+($P67*Assumptions!F$18)+($Q67*Assumptions!F$19)+($R67*Assumptions!F$20)+($S67*Assumptions!F$21)+($T67*Assumptions!F$22)+($U67*Assumptions!F$23)+($V67*Assumptions!F$24),IF($C67&lt;13,Assumptions!F$28,Assumptions!F$50)),Z$1)</f>
        <v>5.7000000000000002E-2</v>
      </c>
      <c r="AA67" s="62">
        <f>IFERROR(($D67*Assumptions!J$6)+($E67*Assumptions!J$7)+($F67*Assumptions!J$8)+($G67*Assumptions!J$9)+($H67*Assumptions!J$10)+($I67*Assumptions!J$11)+($J67*Assumptions!J$12)+($K67*Assumptions!J$13)+($L67*Assumptions!J$14)+($M67*Assumptions!J$15)+($N67*Assumptions!J$16)+($O67*Assumptions!J$17)+($P67*Assumptions!J$18)+($Q67*Assumptions!J$19)+($R67*Assumptions!J$20)+($S67*Assumptions!J$21)+($T67*Assumptions!J$22)+($U67*Assumptions!J$23)+($V67*Assumptions!J$24),0)</f>
        <v>0</v>
      </c>
      <c r="AB67" s="2">
        <f>SUMIFS(PERSALDATA!$G$2:$G$20871,PERSALDATA!$A$2:$A$20871,WORKING!A67,PERSALDATA!$D$2:$D$20871,WORKING!B67,PERSALDATA!$E$2:$E$20871,WORKING!C67,PERSALDATA!$F$2:$F$20871,"S&amp;W: BASIC SALARY (RES)")</f>
        <v>0</v>
      </c>
      <c r="AC67" s="2">
        <f>SUMIFS(PERSALDATA!$H$2:$H$20871,PERSALDATA!$A$2:$A$20871,WORKING!A67,PERSALDATA!$D$2:$D$20871,WORKING!B67,PERSALDATA!$E$2:$E$20871,WORKING!C67)</f>
        <v>0</v>
      </c>
    </row>
    <row r="68" spans="1:29" x14ac:dyDescent="0.25">
      <c r="A68" s="2">
        <f>Results!$D$3</f>
        <v>18</v>
      </c>
      <c r="B68" s="2">
        <v>4</v>
      </c>
      <c r="C68" s="2">
        <v>15</v>
      </c>
      <c r="D68" s="62" t="str">
        <f>IFERROR(SUMIFS(PERSALDATA!$H$2:$H$20871,PERSALDATA!$A$2:$A$20871,WORKING!$A68,PERSALDATA!$D$2:$D$20871,WORKING!$B68,PERSALDATA!$E$2:$E$20871,WORKING!$C68,PERSALDATA!$F$2:$F$20871,WORKING!D$2)/SUMIFS(PERSALDATA!$H$2:$H$20871,PERSALDATA!$A$2:$A$20871,WORKING!$A68,PERSALDATA!$D$2:$D$20871,WORKING!$B68,PERSALDATA!$E$2:$E$20871,WORKING!$C68),"")</f>
        <v/>
      </c>
      <c r="E68" s="62" t="str">
        <f>IFERROR(SUMIFS(PERSALDATA!$H$2:$H$20871,PERSALDATA!$A$2:$A$20871,WORKING!$A68,PERSALDATA!$D$2:$D$20871,WORKING!$B68,PERSALDATA!$E$2:$E$20871,WORKING!$C68,PERSALDATA!$F$2:$F$20871,WORKING!E$2)/SUMIFS(PERSALDATA!$H$2:$H$20871,PERSALDATA!$A$2:$A$20871,WORKING!$A68,PERSALDATA!$D$2:$D$20871,WORKING!$B68,PERSALDATA!$E$2:$E$20871,WORKING!$C68),"")</f>
        <v/>
      </c>
      <c r="F68" s="62" t="str">
        <f>IFERROR(SUMIFS(PERSALDATA!$H$2:$H$20871,PERSALDATA!$A$2:$A$20871,WORKING!$A68,PERSALDATA!$D$2:$D$20871,WORKING!$B68,PERSALDATA!$E$2:$E$20871,WORKING!$C68,PERSALDATA!$F$2:$F$20871,WORKING!F$2)/SUMIFS(PERSALDATA!$H$2:$H$20871,PERSALDATA!$A$2:$A$20871,WORKING!$A68,PERSALDATA!$D$2:$D$20871,WORKING!$B68,PERSALDATA!$E$2:$E$20871,WORKING!$C68),"")</f>
        <v/>
      </c>
      <c r="G68" s="69" t="str">
        <f>IFERROR(SUMIFS(PERSALDATA!$H$2:$H$20871,PERSALDATA!$A$2:$A$20871,WORKING!$A68,PERSALDATA!$D$2:$D$20871,WORKING!$B68,PERSALDATA!$E$2:$E$20871,WORKING!$C68,PERSALDATA!$F$2:$F$20871,WORKING!G$2)/SUMIFS(PERSALDATA!$H$2:$H$20871,PERSALDATA!$A$2:$A$20871,WORKING!$A68,PERSALDATA!$D$2:$D$20871,WORKING!$B68,PERSALDATA!$E$2:$E$20871,WORKING!$C68),"")</f>
        <v/>
      </c>
      <c r="H68" s="62" t="str">
        <f>IFERROR(SUMIFS(PERSALDATA!$H$2:$H$20871,PERSALDATA!$A$2:$A$20871,WORKING!$A68,PERSALDATA!$D$2:$D$20871,WORKING!$B68,PERSALDATA!$E$2:$E$20871,WORKING!$C68,PERSALDATA!$F$2:$F$20871,WORKING!H$2)/SUMIFS(PERSALDATA!$H$2:$H$20871,PERSALDATA!$A$2:$A$20871,WORKING!$A68,PERSALDATA!$D$2:$D$20871,WORKING!$B68,PERSALDATA!$E$2:$E$20871,WORKING!$C68),"")</f>
        <v/>
      </c>
      <c r="I68" s="62" t="str">
        <f>IFERROR(SUMIFS(PERSALDATA!$H$2:$H$20871,PERSALDATA!$A$2:$A$20871,WORKING!$A68,PERSALDATA!$D$2:$D$20871,WORKING!$B68,PERSALDATA!$E$2:$E$20871,WORKING!$C68,PERSALDATA!$F$2:$F$20871,WORKING!I$2)/SUMIFS(PERSALDATA!$H$2:$H$20871,PERSALDATA!$A$2:$A$20871,WORKING!$A68,PERSALDATA!$D$2:$D$20871,WORKING!$B68,PERSALDATA!$E$2:$E$20871,WORKING!$C68),"")</f>
        <v/>
      </c>
      <c r="J68" s="62" t="str">
        <f>IFERROR(SUMIFS(PERSALDATA!$H$2:$H$20871,PERSALDATA!$A$2:$A$20871,WORKING!$A68,PERSALDATA!$D$2:$D$20871,WORKING!$B68,PERSALDATA!$E$2:$E$20871,WORKING!$C68,PERSALDATA!$F$2:$F$20871,WORKING!J$2)/SUMIFS(PERSALDATA!$H$2:$H$20871,PERSALDATA!$A$2:$A$20871,WORKING!$A68,PERSALDATA!$D$2:$D$20871,WORKING!$B68,PERSALDATA!$E$2:$E$20871,WORKING!$C68),"")</f>
        <v/>
      </c>
      <c r="K68" s="62" t="str">
        <f>IFERROR(SUMIFS(PERSALDATA!$H$2:$H$20871,PERSALDATA!$A$2:$A$20871,WORKING!$A68,PERSALDATA!$D$2:$D$20871,WORKING!$B68,PERSALDATA!$E$2:$E$20871,WORKING!$C68,PERSALDATA!$F$2:$F$20871,WORKING!K$2)/SUMIFS(PERSALDATA!$H$2:$H$20871,PERSALDATA!$A$2:$A$20871,WORKING!$A68,PERSALDATA!$D$2:$D$20871,WORKING!$B68,PERSALDATA!$E$2:$E$20871,WORKING!$C68),"")</f>
        <v/>
      </c>
      <c r="L68" s="62" t="str">
        <f>IFERROR(SUMIFS(PERSALDATA!$H$2:$H$20871,PERSALDATA!$A$2:$A$20871,WORKING!$A68,PERSALDATA!$D$2:$D$20871,WORKING!$B68,PERSALDATA!$E$2:$E$20871,WORKING!$C68,PERSALDATA!$F$2:$F$20871,WORKING!L$2)/SUMIFS(PERSALDATA!$H$2:$H$20871,PERSALDATA!$A$2:$A$20871,WORKING!$A68,PERSALDATA!$D$2:$D$20871,WORKING!$B68,PERSALDATA!$E$2:$E$20871,WORKING!$C68),"")</f>
        <v/>
      </c>
      <c r="M68" s="62" t="str">
        <f>IFERROR(SUMIFS(PERSALDATA!$H$2:$H$20871,PERSALDATA!$A$2:$A$20871,WORKING!$A68,PERSALDATA!$D$2:$D$20871,WORKING!$B68,PERSALDATA!$E$2:$E$20871,WORKING!$C68,PERSALDATA!$F$2:$F$20871,WORKING!M$2)/SUMIFS(PERSALDATA!$H$2:$H$20871,PERSALDATA!$A$2:$A$20871,WORKING!$A68,PERSALDATA!$D$2:$D$20871,WORKING!$B68,PERSALDATA!$E$2:$E$20871,WORKING!$C68),"")</f>
        <v/>
      </c>
      <c r="N68" s="62" t="str">
        <f>IFERROR(SUMIFS(PERSALDATA!$H$2:$H$20871,PERSALDATA!$A$2:$A$20871,WORKING!$A68,PERSALDATA!$D$2:$D$20871,WORKING!$B68,PERSALDATA!$E$2:$E$20871,WORKING!$C68,PERSALDATA!$F$2:$F$20871,WORKING!N$2)/SUMIFS(PERSALDATA!$H$2:$H$20871,PERSALDATA!$A$2:$A$20871,WORKING!$A68,PERSALDATA!$D$2:$D$20871,WORKING!$B68,PERSALDATA!$E$2:$E$20871,WORKING!$C68),"")</f>
        <v/>
      </c>
      <c r="O68" s="62" t="str">
        <f>IFERROR(SUMIFS(PERSALDATA!$H$2:$H$20871,PERSALDATA!$A$2:$A$20871,WORKING!$A68,PERSALDATA!$D$2:$D$20871,WORKING!$B68,PERSALDATA!$E$2:$E$20871,WORKING!$C68,PERSALDATA!$F$2:$F$20871,WORKING!O$2)/SUMIFS(PERSALDATA!$H$2:$H$20871,PERSALDATA!$A$2:$A$20871,WORKING!$A68,PERSALDATA!$D$2:$D$20871,WORKING!$B68,PERSALDATA!$E$2:$E$20871,WORKING!$C68),"")</f>
        <v/>
      </c>
      <c r="P68" s="62" t="str">
        <f>IFERROR(SUMIFS(PERSALDATA!$H$2:$H$20871,PERSALDATA!$A$2:$A$20871,WORKING!$A68,PERSALDATA!$D$2:$D$20871,WORKING!$B68,PERSALDATA!$E$2:$E$20871,WORKING!$C68,PERSALDATA!$F$2:$F$20871,WORKING!P$2)/SUMIFS(PERSALDATA!$H$2:$H$20871,PERSALDATA!$A$2:$A$20871,WORKING!$A68,PERSALDATA!$D$2:$D$20871,WORKING!$B68,PERSALDATA!$E$2:$E$20871,WORKING!$C68),"")</f>
        <v/>
      </c>
      <c r="Q68" s="62" t="str">
        <f>IFERROR(SUMIFS(PERSALDATA!$H$2:$H$20871,PERSALDATA!$A$2:$A$20871,WORKING!$A68,PERSALDATA!$D$2:$D$20871,WORKING!$B68,PERSALDATA!$E$2:$E$20871,WORKING!$C68,PERSALDATA!$F$2:$F$20871,WORKING!Q$2)/SUMIFS(PERSALDATA!$H$2:$H$20871,PERSALDATA!$A$2:$A$20871,WORKING!$A68,PERSALDATA!$D$2:$D$20871,WORKING!$B68,PERSALDATA!$E$2:$E$20871,WORKING!$C68),"")</f>
        <v/>
      </c>
      <c r="R68" s="62" t="str">
        <f>IFERROR(SUMIFS(PERSALDATA!$H$2:$H$20871,PERSALDATA!$A$2:$A$20871,WORKING!$A68,PERSALDATA!$D$2:$D$20871,WORKING!$B68,PERSALDATA!$E$2:$E$20871,WORKING!$C68,PERSALDATA!$F$2:$F$20871,WORKING!R$2)/SUMIFS(PERSALDATA!$H$2:$H$20871,PERSALDATA!$A$2:$A$20871,WORKING!$A68,PERSALDATA!$D$2:$D$20871,WORKING!$B68,PERSALDATA!$E$2:$E$20871,WORKING!$C68),"")</f>
        <v/>
      </c>
      <c r="S68" s="62" t="str">
        <f>IFERROR(SUMIFS(PERSALDATA!$H$2:$H$20871,PERSALDATA!$A$2:$A$20871,WORKING!$A68,PERSALDATA!$D$2:$D$20871,WORKING!$B68,PERSALDATA!$E$2:$E$20871,WORKING!$C68,PERSALDATA!$F$2:$F$20871,WORKING!S$2)/SUMIFS(PERSALDATA!$H$2:$H$20871,PERSALDATA!$A$2:$A$20871,WORKING!$A68,PERSALDATA!$D$2:$D$20871,WORKING!$B68,PERSALDATA!$E$2:$E$20871,WORKING!$C68),"")</f>
        <v/>
      </c>
      <c r="T68" s="62" t="str">
        <f>IFERROR(SUMIFS(PERSALDATA!$H$2:$H$20871,PERSALDATA!$A$2:$A$20871,WORKING!$A68,PERSALDATA!$D$2:$D$20871,WORKING!$B68,PERSALDATA!$E$2:$E$20871,WORKING!$C68,PERSALDATA!$F$2:$F$20871,WORKING!T$2)/SUMIFS(PERSALDATA!$H$2:$H$20871,PERSALDATA!$A$2:$A$20871,WORKING!$A68,PERSALDATA!$D$2:$D$20871,WORKING!$B68,PERSALDATA!$E$2:$E$20871,WORKING!$C68),"")</f>
        <v/>
      </c>
      <c r="U68" s="62" t="str">
        <f>IFERROR(SUMIFS(PERSALDATA!$H$2:$H$20871,PERSALDATA!$A$2:$A$20871,WORKING!$A68,PERSALDATA!$D$2:$D$20871,WORKING!$B68,PERSALDATA!$E$2:$E$20871,WORKING!$C68,PERSALDATA!$F$2:$F$20871,WORKING!U$2)/SUMIFS(PERSALDATA!$H$2:$H$20871,PERSALDATA!$A$2:$A$20871,WORKING!$A68,PERSALDATA!$D$2:$D$20871,WORKING!$B68,PERSALDATA!$E$2:$E$20871,WORKING!$C68),"")</f>
        <v/>
      </c>
      <c r="V68" s="62" t="str">
        <f>IFERROR(SUMIFS(PERSALDATA!$H$2:$H$20871,PERSALDATA!$A$2:$A$20871,WORKING!$A68,PERSALDATA!$D$2:$D$20871,WORKING!$B68,PERSALDATA!$E$2:$E$20871,WORKING!$C68,PERSALDATA!$F$2:$F$20871,WORKING!V$2)/SUMIFS(PERSALDATA!$H$2:$H$20871,PERSALDATA!$A$2:$A$20871,WORKING!$A68,PERSALDATA!$D$2:$D$20871,WORKING!$B68,PERSALDATA!$E$2:$E$20871,WORKING!$C68),"")</f>
        <v/>
      </c>
      <c r="W68" s="62">
        <f>IFERROR(IF($C68&lt;11,($D68*Assumptions!C$6)+($E68*Assumptions!C$7)+($F68*Assumptions!C$8)+($G68*Assumptions!C$9)+($H68*Assumptions!C$10)+($I68*Assumptions!C$11)+($J68*Assumptions!C$12)+($K68*Assumptions!C$13)+($L68*Assumptions!C$14)+($M68*Assumptions!C$15)+($N68*Assumptions!C$16)+($O68*Assumptions!C$17)+($P68*Assumptions!C$18)+($Q68*Assumptions!C$19)+($R68*Assumptions!C$20)+($S68*Assumptions!C$21)+($T68*Assumptions!C$22)+($U68*Assumptions!C$23)+($V68*Assumptions!C$24),IF($C68&lt;13,Assumptions!C$28,Assumptions!C$50)),W$1)</f>
        <v>3.3000000000000002E-2</v>
      </c>
      <c r="X68" s="62">
        <f>IFERROR(IF($C68&lt;11,($D68*Assumptions!D$6)+($E68*Assumptions!D$7)+($F68*Assumptions!D$8)+($G68*Assumptions!D$9)+($H68*Assumptions!D$10)+($I68*Assumptions!D$11)+($J68*Assumptions!D$12)+($K68*Assumptions!D$13)+($L68*Assumptions!D$14)+($M68*Assumptions!D$15)+($N68*Assumptions!D$16)+($O68*Assumptions!D$17)+($P68*Assumptions!D$18)+($Q68*Assumptions!D$19)+($R68*Assumptions!D$20)+($S68*Assumptions!D$21)+($T68*Assumptions!D$22)+($U68*Assumptions!D$23)+($V68*Assumptions!D$24),IF($C68&lt;13,Assumptions!D$28,Assumptions!D$50)),X$1)</f>
        <v>0.06</v>
      </c>
      <c r="Y68" s="62">
        <f>IFERROR(IF($C68&lt;11,($D68*Assumptions!E$6)+($E68*Assumptions!E$7)+($F68*Assumptions!E$8)+($G68*Assumptions!E$9)+($H68*Assumptions!E$10)+($I68*Assumptions!E$11)+($J68*Assumptions!E$12)+($K68*Assumptions!E$13)+($L68*Assumptions!E$14)+($M68*Assumptions!E$15)+($N68*Assumptions!E$16)+($O68*Assumptions!E$17)+($P68*Assumptions!E$18)+($Q68*Assumptions!E$19)+($R68*Assumptions!E$20)+($S68*Assumptions!E$21)+($T68*Assumptions!E$22)+($U68*Assumptions!E$23)+($V68*Assumptions!E$24),IF($C68&lt;13,Assumptions!E$28,Assumptions!E$50)),Y$1)</f>
        <v>5.8999999999999997E-2</v>
      </c>
      <c r="Z68" s="62">
        <f>IFERROR(IF($C68&lt;11,($D68*Assumptions!F$6)+($E68*Assumptions!F$7)+($F68*Assumptions!F$8)+($G68*Assumptions!F$9)+($H68*Assumptions!F$10)+($I68*Assumptions!F$11)+($J68*Assumptions!F$12)+($K68*Assumptions!F$13)+($L68*Assumptions!F$14)+($M68*Assumptions!F$15)+($N68*Assumptions!F$16)+($O68*Assumptions!F$17)+($P68*Assumptions!F$18)+($Q68*Assumptions!F$19)+($R68*Assumptions!F$20)+($S68*Assumptions!F$21)+($T68*Assumptions!F$22)+($U68*Assumptions!F$23)+($V68*Assumptions!F$24),IF($C68&lt;13,Assumptions!F$28,Assumptions!F$50)),Z$1)</f>
        <v>5.7000000000000002E-2</v>
      </c>
      <c r="AA68" s="62">
        <f>IFERROR(($D68*Assumptions!J$6)+($E68*Assumptions!J$7)+($F68*Assumptions!J$8)+($G68*Assumptions!J$9)+($H68*Assumptions!J$10)+($I68*Assumptions!J$11)+($J68*Assumptions!J$12)+($K68*Assumptions!J$13)+($L68*Assumptions!J$14)+($M68*Assumptions!J$15)+($N68*Assumptions!J$16)+($O68*Assumptions!J$17)+($P68*Assumptions!J$18)+($Q68*Assumptions!J$19)+($R68*Assumptions!J$20)+($S68*Assumptions!J$21)+($T68*Assumptions!J$22)+($U68*Assumptions!J$23)+($V68*Assumptions!J$24),0)</f>
        <v>0</v>
      </c>
      <c r="AB68" s="2">
        <f>SUMIFS(PERSALDATA!$G$2:$G$20871,PERSALDATA!$A$2:$A$20871,WORKING!A68,PERSALDATA!$D$2:$D$20871,WORKING!B68,PERSALDATA!$E$2:$E$20871,WORKING!C68,PERSALDATA!$F$2:$F$20871,"S&amp;W: BASIC SALARY (RES)")</f>
        <v>0</v>
      </c>
      <c r="AC68" s="2">
        <f>SUMIFS(PERSALDATA!$H$2:$H$20871,PERSALDATA!$A$2:$A$20871,WORKING!A68,PERSALDATA!$D$2:$D$20871,WORKING!B68,PERSALDATA!$E$2:$E$20871,WORKING!C68)</f>
        <v>0</v>
      </c>
    </row>
    <row r="69" spans="1:29" x14ac:dyDescent="0.25">
      <c r="A69" s="2">
        <f>Results!$D$3</f>
        <v>18</v>
      </c>
      <c r="B69" s="2">
        <v>4</v>
      </c>
      <c r="C69" s="2">
        <v>16</v>
      </c>
      <c r="D69" s="62" t="str">
        <f>IFERROR(SUMIFS(PERSALDATA!$H$2:$H$20871,PERSALDATA!$A$2:$A$20871,WORKING!$A69,PERSALDATA!$D$2:$D$20871,WORKING!$B69,PERSALDATA!$E$2:$E$20871,WORKING!$C69,PERSALDATA!$F$2:$F$20871,WORKING!D$2)/SUMIFS(PERSALDATA!$H$2:$H$20871,PERSALDATA!$A$2:$A$20871,WORKING!$A69,PERSALDATA!$D$2:$D$20871,WORKING!$B69,PERSALDATA!$E$2:$E$20871,WORKING!$C69),"")</f>
        <v/>
      </c>
      <c r="E69" s="62" t="str">
        <f>IFERROR(SUMIFS(PERSALDATA!$H$2:$H$20871,PERSALDATA!$A$2:$A$20871,WORKING!$A69,PERSALDATA!$D$2:$D$20871,WORKING!$B69,PERSALDATA!$E$2:$E$20871,WORKING!$C69,PERSALDATA!$F$2:$F$20871,WORKING!E$2)/SUMIFS(PERSALDATA!$H$2:$H$20871,PERSALDATA!$A$2:$A$20871,WORKING!$A69,PERSALDATA!$D$2:$D$20871,WORKING!$B69,PERSALDATA!$E$2:$E$20871,WORKING!$C69),"")</f>
        <v/>
      </c>
      <c r="F69" s="62" t="str">
        <f>IFERROR(SUMIFS(PERSALDATA!$H$2:$H$20871,PERSALDATA!$A$2:$A$20871,WORKING!$A69,PERSALDATA!$D$2:$D$20871,WORKING!$B69,PERSALDATA!$E$2:$E$20871,WORKING!$C69,PERSALDATA!$F$2:$F$20871,WORKING!F$2)/SUMIFS(PERSALDATA!$H$2:$H$20871,PERSALDATA!$A$2:$A$20871,WORKING!$A69,PERSALDATA!$D$2:$D$20871,WORKING!$B69,PERSALDATA!$E$2:$E$20871,WORKING!$C69),"")</f>
        <v/>
      </c>
      <c r="G69" s="69" t="str">
        <f>IFERROR(SUMIFS(PERSALDATA!$H$2:$H$20871,PERSALDATA!$A$2:$A$20871,WORKING!$A69,PERSALDATA!$D$2:$D$20871,WORKING!$B69,PERSALDATA!$E$2:$E$20871,WORKING!$C69,PERSALDATA!$F$2:$F$20871,WORKING!G$2)/SUMIFS(PERSALDATA!$H$2:$H$20871,PERSALDATA!$A$2:$A$20871,WORKING!$A69,PERSALDATA!$D$2:$D$20871,WORKING!$B69,PERSALDATA!$E$2:$E$20871,WORKING!$C69),"")</f>
        <v/>
      </c>
      <c r="H69" s="62" t="str">
        <f>IFERROR(SUMIFS(PERSALDATA!$H$2:$H$20871,PERSALDATA!$A$2:$A$20871,WORKING!$A69,PERSALDATA!$D$2:$D$20871,WORKING!$B69,PERSALDATA!$E$2:$E$20871,WORKING!$C69,PERSALDATA!$F$2:$F$20871,WORKING!H$2)/SUMIFS(PERSALDATA!$H$2:$H$20871,PERSALDATA!$A$2:$A$20871,WORKING!$A69,PERSALDATA!$D$2:$D$20871,WORKING!$B69,PERSALDATA!$E$2:$E$20871,WORKING!$C69),"")</f>
        <v/>
      </c>
      <c r="I69" s="62" t="str">
        <f>IFERROR(SUMIFS(PERSALDATA!$H$2:$H$20871,PERSALDATA!$A$2:$A$20871,WORKING!$A69,PERSALDATA!$D$2:$D$20871,WORKING!$B69,PERSALDATA!$E$2:$E$20871,WORKING!$C69,PERSALDATA!$F$2:$F$20871,WORKING!I$2)/SUMIFS(PERSALDATA!$H$2:$H$20871,PERSALDATA!$A$2:$A$20871,WORKING!$A69,PERSALDATA!$D$2:$D$20871,WORKING!$B69,PERSALDATA!$E$2:$E$20871,WORKING!$C69),"")</f>
        <v/>
      </c>
      <c r="J69" s="62" t="str">
        <f>IFERROR(SUMIFS(PERSALDATA!$H$2:$H$20871,PERSALDATA!$A$2:$A$20871,WORKING!$A69,PERSALDATA!$D$2:$D$20871,WORKING!$B69,PERSALDATA!$E$2:$E$20871,WORKING!$C69,PERSALDATA!$F$2:$F$20871,WORKING!J$2)/SUMIFS(PERSALDATA!$H$2:$H$20871,PERSALDATA!$A$2:$A$20871,WORKING!$A69,PERSALDATA!$D$2:$D$20871,WORKING!$B69,PERSALDATA!$E$2:$E$20871,WORKING!$C69),"")</f>
        <v/>
      </c>
      <c r="K69" s="62" t="str">
        <f>IFERROR(SUMIFS(PERSALDATA!$H$2:$H$20871,PERSALDATA!$A$2:$A$20871,WORKING!$A69,PERSALDATA!$D$2:$D$20871,WORKING!$B69,PERSALDATA!$E$2:$E$20871,WORKING!$C69,PERSALDATA!$F$2:$F$20871,WORKING!K$2)/SUMIFS(PERSALDATA!$H$2:$H$20871,PERSALDATA!$A$2:$A$20871,WORKING!$A69,PERSALDATA!$D$2:$D$20871,WORKING!$B69,PERSALDATA!$E$2:$E$20871,WORKING!$C69),"")</f>
        <v/>
      </c>
      <c r="L69" s="62" t="str">
        <f>IFERROR(SUMIFS(PERSALDATA!$H$2:$H$20871,PERSALDATA!$A$2:$A$20871,WORKING!$A69,PERSALDATA!$D$2:$D$20871,WORKING!$B69,PERSALDATA!$E$2:$E$20871,WORKING!$C69,PERSALDATA!$F$2:$F$20871,WORKING!L$2)/SUMIFS(PERSALDATA!$H$2:$H$20871,PERSALDATA!$A$2:$A$20871,WORKING!$A69,PERSALDATA!$D$2:$D$20871,WORKING!$B69,PERSALDATA!$E$2:$E$20871,WORKING!$C69),"")</f>
        <v/>
      </c>
      <c r="M69" s="62" t="str">
        <f>IFERROR(SUMIFS(PERSALDATA!$H$2:$H$20871,PERSALDATA!$A$2:$A$20871,WORKING!$A69,PERSALDATA!$D$2:$D$20871,WORKING!$B69,PERSALDATA!$E$2:$E$20871,WORKING!$C69,PERSALDATA!$F$2:$F$20871,WORKING!M$2)/SUMIFS(PERSALDATA!$H$2:$H$20871,PERSALDATA!$A$2:$A$20871,WORKING!$A69,PERSALDATA!$D$2:$D$20871,WORKING!$B69,PERSALDATA!$E$2:$E$20871,WORKING!$C69),"")</f>
        <v/>
      </c>
      <c r="N69" s="62" t="str">
        <f>IFERROR(SUMIFS(PERSALDATA!$H$2:$H$20871,PERSALDATA!$A$2:$A$20871,WORKING!$A69,PERSALDATA!$D$2:$D$20871,WORKING!$B69,PERSALDATA!$E$2:$E$20871,WORKING!$C69,PERSALDATA!$F$2:$F$20871,WORKING!N$2)/SUMIFS(PERSALDATA!$H$2:$H$20871,PERSALDATA!$A$2:$A$20871,WORKING!$A69,PERSALDATA!$D$2:$D$20871,WORKING!$B69,PERSALDATA!$E$2:$E$20871,WORKING!$C69),"")</f>
        <v/>
      </c>
      <c r="O69" s="62" t="str">
        <f>IFERROR(SUMIFS(PERSALDATA!$H$2:$H$20871,PERSALDATA!$A$2:$A$20871,WORKING!$A69,PERSALDATA!$D$2:$D$20871,WORKING!$B69,PERSALDATA!$E$2:$E$20871,WORKING!$C69,PERSALDATA!$F$2:$F$20871,WORKING!O$2)/SUMIFS(PERSALDATA!$H$2:$H$20871,PERSALDATA!$A$2:$A$20871,WORKING!$A69,PERSALDATA!$D$2:$D$20871,WORKING!$B69,PERSALDATA!$E$2:$E$20871,WORKING!$C69),"")</f>
        <v/>
      </c>
      <c r="P69" s="62" t="str">
        <f>IFERROR(SUMIFS(PERSALDATA!$H$2:$H$20871,PERSALDATA!$A$2:$A$20871,WORKING!$A69,PERSALDATA!$D$2:$D$20871,WORKING!$B69,PERSALDATA!$E$2:$E$20871,WORKING!$C69,PERSALDATA!$F$2:$F$20871,WORKING!P$2)/SUMIFS(PERSALDATA!$H$2:$H$20871,PERSALDATA!$A$2:$A$20871,WORKING!$A69,PERSALDATA!$D$2:$D$20871,WORKING!$B69,PERSALDATA!$E$2:$E$20871,WORKING!$C69),"")</f>
        <v/>
      </c>
      <c r="Q69" s="62" t="str">
        <f>IFERROR(SUMIFS(PERSALDATA!$H$2:$H$20871,PERSALDATA!$A$2:$A$20871,WORKING!$A69,PERSALDATA!$D$2:$D$20871,WORKING!$B69,PERSALDATA!$E$2:$E$20871,WORKING!$C69,PERSALDATA!$F$2:$F$20871,WORKING!Q$2)/SUMIFS(PERSALDATA!$H$2:$H$20871,PERSALDATA!$A$2:$A$20871,WORKING!$A69,PERSALDATA!$D$2:$D$20871,WORKING!$B69,PERSALDATA!$E$2:$E$20871,WORKING!$C69),"")</f>
        <v/>
      </c>
      <c r="R69" s="62" t="str">
        <f>IFERROR(SUMIFS(PERSALDATA!$H$2:$H$20871,PERSALDATA!$A$2:$A$20871,WORKING!$A69,PERSALDATA!$D$2:$D$20871,WORKING!$B69,PERSALDATA!$E$2:$E$20871,WORKING!$C69,PERSALDATA!$F$2:$F$20871,WORKING!R$2)/SUMIFS(PERSALDATA!$H$2:$H$20871,PERSALDATA!$A$2:$A$20871,WORKING!$A69,PERSALDATA!$D$2:$D$20871,WORKING!$B69,PERSALDATA!$E$2:$E$20871,WORKING!$C69),"")</f>
        <v/>
      </c>
      <c r="S69" s="62" t="str">
        <f>IFERROR(SUMIFS(PERSALDATA!$H$2:$H$20871,PERSALDATA!$A$2:$A$20871,WORKING!$A69,PERSALDATA!$D$2:$D$20871,WORKING!$B69,PERSALDATA!$E$2:$E$20871,WORKING!$C69,PERSALDATA!$F$2:$F$20871,WORKING!S$2)/SUMIFS(PERSALDATA!$H$2:$H$20871,PERSALDATA!$A$2:$A$20871,WORKING!$A69,PERSALDATA!$D$2:$D$20871,WORKING!$B69,PERSALDATA!$E$2:$E$20871,WORKING!$C69),"")</f>
        <v/>
      </c>
      <c r="T69" s="62" t="str">
        <f>IFERROR(SUMIFS(PERSALDATA!$H$2:$H$20871,PERSALDATA!$A$2:$A$20871,WORKING!$A69,PERSALDATA!$D$2:$D$20871,WORKING!$B69,PERSALDATA!$E$2:$E$20871,WORKING!$C69,PERSALDATA!$F$2:$F$20871,WORKING!T$2)/SUMIFS(PERSALDATA!$H$2:$H$20871,PERSALDATA!$A$2:$A$20871,WORKING!$A69,PERSALDATA!$D$2:$D$20871,WORKING!$B69,PERSALDATA!$E$2:$E$20871,WORKING!$C69),"")</f>
        <v/>
      </c>
      <c r="U69" s="62" t="str">
        <f>IFERROR(SUMIFS(PERSALDATA!$H$2:$H$20871,PERSALDATA!$A$2:$A$20871,WORKING!$A69,PERSALDATA!$D$2:$D$20871,WORKING!$B69,PERSALDATA!$E$2:$E$20871,WORKING!$C69,PERSALDATA!$F$2:$F$20871,WORKING!U$2)/SUMIFS(PERSALDATA!$H$2:$H$20871,PERSALDATA!$A$2:$A$20871,WORKING!$A69,PERSALDATA!$D$2:$D$20871,WORKING!$B69,PERSALDATA!$E$2:$E$20871,WORKING!$C69),"")</f>
        <v/>
      </c>
      <c r="V69" s="62" t="str">
        <f>IFERROR(SUMIFS(PERSALDATA!$H$2:$H$20871,PERSALDATA!$A$2:$A$20871,WORKING!$A69,PERSALDATA!$D$2:$D$20871,WORKING!$B69,PERSALDATA!$E$2:$E$20871,WORKING!$C69,PERSALDATA!$F$2:$F$20871,WORKING!V$2)/SUMIFS(PERSALDATA!$H$2:$H$20871,PERSALDATA!$A$2:$A$20871,WORKING!$A69,PERSALDATA!$D$2:$D$20871,WORKING!$B69,PERSALDATA!$E$2:$E$20871,WORKING!$C69),"")</f>
        <v/>
      </c>
      <c r="W69" s="62">
        <f>IFERROR(IF($C69&lt;11,($D69*Assumptions!C$6)+($E69*Assumptions!C$7)+($F69*Assumptions!C$8)+($G69*Assumptions!C$9)+($H69*Assumptions!C$10)+($I69*Assumptions!C$11)+($J69*Assumptions!C$12)+($K69*Assumptions!C$13)+($L69*Assumptions!C$14)+($M69*Assumptions!C$15)+($N69*Assumptions!C$16)+($O69*Assumptions!C$17)+($P69*Assumptions!C$18)+($Q69*Assumptions!C$19)+($R69*Assumptions!C$20)+($S69*Assumptions!C$21)+($T69*Assumptions!C$22)+($U69*Assumptions!C$23)+($V69*Assumptions!C$24),IF($C69&lt;13,Assumptions!C$28,Assumptions!C$50)),W$1)</f>
        <v>3.3000000000000002E-2</v>
      </c>
      <c r="X69" s="62">
        <f>IFERROR(IF($C69&lt;11,($D69*Assumptions!D$6)+($E69*Assumptions!D$7)+($F69*Assumptions!D$8)+($G69*Assumptions!D$9)+($H69*Assumptions!D$10)+($I69*Assumptions!D$11)+($J69*Assumptions!D$12)+($K69*Assumptions!D$13)+($L69*Assumptions!D$14)+($M69*Assumptions!D$15)+($N69*Assumptions!D$16)+($O69*Assumptions!D$17)+($P69*Assumptions!D$18)+($Q69*Assumptions!D$19)+($R69*Assumptions!D$20)+($S69*Assumptions!D$21)+($T69*Assumptions!D$22)+($U69*Assumptions!D$23)+($V69*Assumptions!D$24),IF($C69&lt;13,Assumptions!D$28,Assumptions!D$50)),X$1)</f>
        <v>0.06</v>
      </c>
      <c r="Y69" s="62">
        <f>IFERROR(IF($C69&lt;11,($D69*Assumptions!E$6)+($E69*Assumptions!E$7)+($F69*Assumptions!E$8)+($G69*Assumptions!E$9)+($H69*Assumptions!E$10)+($I69*Assumptions!E$11)+($J69*Assumptions!E$12)+($K69*Assumptions!E$13)+($L69*Assumptions!E$14)+($M69*Assumptions!E$15)+($N69*Assumptions!E$16)+($O69*Assumptions!E$17)+($P69*Assumptions!E$18)+($Q69*Assumptions!E$19)+($R69*Assumptions!E$20)+($S69*Assumptions!E$21)+($T69*Assumptions!E$22)+($U69*Assumptions!E$23)+($V69*Assumptions!E$24),IF($C69&lt;13,Assumptions!E$28,Assumptions!E$50)),Y$1)</f>
        <v>5.8999999999999997E-2</v>
      </c>
      <c r="Z69" s="62">
        <f>IFERROR(IF($C69&lt;11,($D69*Assumptions!F$6)+($E69*Assumptions!F$7)+($F69*Assumptions!F$8)+($G69*Assumptions!F$9)+($H69*Assumptions!F$10)+($I69*Assumptions!F$11)+($J69*Assumptions!F$12)+($K69*Assumptions!F$13)+($L69*Assumptions!F$14)+($M69*Assumptions!F$15)+($N69*Assumptions!F$16)+($O69*Assumptions!F$17)+($P69*Assumptions!F$18)+($Q69*Assumptions!F$19)+($R69*Assumptions!F$20)+($S69*Assumptions!F$21)+($T69*Assumptions!F$22)+($U69*Assumptions!F$23)+($V69*Assumptions!F$24),IF($C69&lt;13,Assumptions!F$28,Assumptions!F$50)),Z$1)</f>
        <v>5.7000000000000002E-2</v>
      </c>
      <c r="AA69" s="62">
        <f>IFERROR(($D69*Assumptions!J$6)+($E69*Assumptions!J$7)+($F69*Assumptions!J$8)+($G69*Assumptions!J$9)+($H69*Assumptions!J$10)+($I69*Assumptions!J$11)+($J69*Assumptions!J$12)+($K69*Assumptions!J$13)+($L69*Assumptions!J$14)+($M69*Assumptions!J$15)+($N69*Assumptions!J$16)+($O69*Assumptions!J$17)+($P69*Assumptions!J$18)+($Q69*Assumptions!J$19)+($R69*Assumptions!J$20)+($S69*Assumptions!J$21)+($T69*Assumptions!J$22)+($U69*Assumptions!J$23)+($V69*Assumptions!J$24),0)</f>
        <v>0</v>
      </c>
      <c r="AB69" s="2">
        <f>SUMIFS(PERSALDATA!$G$2:$G$20871,PERSALDATA!$A$2:$A$20871,WORKING!A69,PERSALDATA!$D$2:$D$20871,WORKING!B69,PERSALDATA!$E$2:$E$20871,WORKING!C69,PERSALDATA!$F$2:$F$20871,"S&amp;W: BASIC SALARY (RES)")</f>
        <v>0</v>
      </c>
      <c r="AC69" s="2">
        <f>SUMIFS(PERSALDATA!$H$2:$H$20871,PERSALDATA!$A$2:$A$20871,WORKING!A69,PERSALDATA!$D$2:$D$20871,WORKING!B69,PERSALDATA!$E$2:$E$20871,WORKING!C69)</f>
        <v>0</v>
      </c>
    </row>
    <row r="70" spans="1:29" x14ac:dyDescent="0.25">
      <c r="A70" s="2">
        <f>Results!$D$3</f>
        <v>18</v>
      </c>
      <c r="B70" s="2">
        <v>4</v>
      </c>
      <c r="C70" s="2" t="s">
        <v>57</v>
      </c>
      <c r="D70" s="62" t="str">
        <f>IFERROR(SUMIFS(PERSALDATA!$H$2:$H$20871,PERSALDATA!$A$2:$A$20871,WORKING!$A70,PERSALDATA!$D$2:$D$20871,WORKING!$B70,PERSALDATA!$E$2:$E$20871,WORKING!$C70,PERSALDATA!$F$2:$F$20871,WORKING!D$2)/SUMIFS(PERSALDATA!$H$2:$H$20871,PERSALDATA!$A$2:$A$20871,WORKING!$A70,PERSALDATA!$D$2:$D$20871,WORKING!$B70,PERSALDATA!$E$2:$E$20871,WORKING!$C70),"")</f>
        <v/>
      </c>
      <c r="E70" s="62" t="str">
        <f>IFERROR(SUMIFS(PERSALDATA!$H$2:$H$20871,PERSALDATA!$A$2:$A$20871,WORKING!$A70,PERSALDATA!$D$2:$D$20871,WORKING!$B70,PERSALDATA!$E$2:$E$20871,WORKING!$C70,PERSALDATA!$F$2:$F$20871,WORKING!E$2)/SUMIFS(PERSALDATA!$H$2:$H$20871,PERSALDATA!$A$2:$A$20871,WORKING!$A70,PERSALDATA!$D$2:$D$20871,WORKING!$B70,PERSALDATA!$E$2:$E$20871,WORKING!$C70),"")</f>
        <v/>
      </c>
      <c r="F70" s="62" t="str">
        <f>IFERROR(SUMIFS(PERSALDATA!$H$2:$H$20871,PERSALDATA!$A$2:$A$20871,WORKING!$A70,PERSALDATA!$D$2:$D$20871,WORKING!$B70,PERSALDATA!$E$2:$E$20871,WORKING!$C70,PERSALDATA!$F$2:$F$20871,WORKING!F$2)/SUMIFS(PERSALDATA!$H$2:$H$20871,PERSALDATA!$A$2:$A$20871,WORKING!$A70,PERSALDATA!$D$2:$D$20871,WORKING!$B70,PERSALDATA!$E$2:$E$20871,WORKING!$C70),"")</f>
        <v/>
      </c>
      <c r="G70" s="69" t="str">
        <f>IFERROR(SUMIFS(PERSALDATA!$H$2:$H$20871,PERSALDATA!$A$2:$A$20871,WORKING!$A70,PERSALDATA!$D$2:$D$20871,WORKING!$B70,PERSALDATA!$E$2:$E$20871,WORKING!$C70,PERSALDATA!$F$2:$F$20871,WORKING!G$2)/SUMIFS(PERSALDATA!$H$2:$H$20871,PERSALDATA!$A$2:$A$20871,WORKING!$A70,PERSALDATA!$D$2:$D$20871,WORKING!$B70,PERSALDATA!$E$2:$E$20871,WORKING!$C70),"")</f>
        <v/>
      </c>
      <c r="H70" s="62" t="str">
        <f>IFERROR(SUMIFS(PERSALDATA!$H$2:$H$20871,PERSALDATA!$A$2:$A$20871,WORKING!$A70,PERSALDATA!$D$2:$D$20871,WORKING!$B70,PERSALDATA!$E$2:$E$20871,WORKING!$C70,PERSALDATA!$F$2:$F$20871,WORKING!H$2)/SUMIFS(PERSALDATA!$H$2:$H$20871,PERSALDATA!$A$2:$A$20871,WORKING!$A70,PERSALDATA!$D$2:$D$20871,WORKING!$B70,PERSALDATA!$E$2:$E$20871,WORKING!$C70),"")</f>
        <v/>
      </c>
      <c r="I70" s="62" t="str">
        <f>IFERROR(SUMIFS(PERSALDATA!$H$2:$H$20871,PERSALDATA!$A$2:$A$20871,WORKING!$A70,PERSALDATA!$D$2:$D$20871,WORKING!$B70,PERSALDATA!$E$2:$E$20871,WORKING!$C70,PERSALDATA!$F$2:$F$20871,WORKING!I$2)/SUMIFS(PERSALDATA!$H$2:$H$20871,PERSALDATA!$A$2:$A$20871,WORKING!$A70,PERSALDATA!$D$2:$D$20871,WORKING!$B70,PERSALDATA!$E$2:$E$20871,WORKING!$C70),"")</f>
        <v/>
      </c>
      <c r="J70" s="62" t="str">
        <f>IFERROR(SUMIFS(PERSALDATA!$H$2:$H$20871,PERSALDATA!$A$2:$A$20871,WORKING!$A70,PERSALDATA!$D$2:$D$20871,WORKING!$B70,PERSALDATA!$E$2:$E$20871,WORKING!$C70,PERSALDATA!$F$2:$F$20871,WORKING!J$2)/SUMIFS(PERSALDATA!$H$2:$H$20871,PERSALDATA!$A$2:$A$20871,WORKING!$A70,PERSALDATA!$D$2:$D$20871,WORKING!$B70,PERSALDATA!$E$2:$E$20871,WORKING!$C70),"")</f>
        <v/>
      </c>
      <c r="K70" s="62" t="str">
        <f>IFERROR(SUMIFS(PERSALDATA!$H$2:$H$20871,PERSALDATA!$A$2:$A$20871,WORKING!$A70,PERSALDATA!$D$2:$D$20871,WORKING!$B70,PERSALDATA!$E$2:$E$20871,WORKING!$C70,PERSALDATA!$F$2:$F$20871,WORKING!K$2)/SUMIFS(PERSALDATA!$H$2:$H$20871,PERSALDATA!$A$2:$A$20871,WORKING!$A70,PERSALDATA!$D$2:$D$20871,WORKING!$B70,PERSALDATA!$E$2:$E$20871,WORKING!$C70),"")</f>
        <v/>
      </c>
      <c r="L70" s="62" t="str">
        <f>IFERROR(SUMIFS(PERSALDATA!$H$2:$H$20871,PERSALDATA!$A$2:$A$20871,WORKING!$A70,PERSALDATA!$D$2:$D$20871,WORKING!$B70,PERSALDATA!$E$2:$E$20871,WORKING!$C70,PERSALDATA!$F$2:$F$20871,WORKING!L$2)/SUMIFS(PERSALDATA!$H$2:$H$20871,PERSALDATA!$A$2:$A$20871,WORKING!$A70,PERSALDATA!$D$2:$D$20871,WORKING!$B70,PERSALDATA!$E$2:$E$20871,WORKING!$C70),"")</f>
        <v/>
      </c>
      <c r="M70" s="62" t="str">
        <f>IFERROR(SUMIFS(PERSALDATA!$H$2:$H$20871,PERSALDATA!$A$2:$A$20871,WORKING!$A70,PERSALDATA!$D$2:$D$20871,WORKING!$B70,PERSALDATA!$E$2:$E$20871,WORKING!$C70,PERSALDATA!$F$2:$F$20871,WORKING!M$2)/SUMIFS(PERSALDATA!$H$2:$H$20871,PERSALDATA!$A$2:$A$20871,WORKING!$A70,PERSALDATA!$D$2:$D$20871,WORKING!$B70,PERSALDATA!$E$2:$E$20871,WORKING!$C70),"")</f>
        <v/>
      </c>
      <c r="N70" s="62" t="str">
        <f>IFERROR(SUMIFS(PERSALDATA!$H$2:$H$20871,PERSALDATA!$A$2:$A$20871,WORKING!$A70,PERSALDATA!$D$2:$D$20871,WORKING!$B70,PERSALDATA!$E$2:$E$20871,WORKING!$C70,PERSALDATA!$F$2:$F$20871,WORKING!N$2)/SUMIFS(PERSALDATA!$H$2:$H$20871,PERSALDATA!$A$2:$A$20871,WORKING!$A70,PERSALDATA!$D$2:$D$20871,WORKING!$B70,PERSALDATA!$E$2:$E$20871,WORKING!$C70),"")</f>
        <v/>
      </c>
      <c r="O70" s="62" t="str">
        <f>IFERROR(SUMIFS(PERSALDATA!$H$2:$H$20871,PERSALDATA!$A$2:$A$20871,WORKING!$A70,PERSALDATA!$D$2:$D$20871,WORKING!$B70,PERSALDATA!$E$2:$E$20871,WORKING!$C70,PERSALDATA!$F$2:$F$20871,WORKING!O$2)/SUMIFS(PERSALDATA!$H$2:$H$20871,PERSALDATA!$A$2:$A$20871,WORKING!$A70,PERSALDATA!$D$2:$D$20871,WORKING!$B70,PERSALDATA!$E$2:$E$20871,WORKING!$C70),"")</f>
        <v/>
      </c>
      <c r="P70" s="62" t="str">
        <f>IFERROR(SUMIFS(PERSALDATA!$H$2:$H$20871,PERSALDATA!$A$2:$A$20871,WORKING!$A70,PERSALDATA!$D$2:$D$20871,WORKING!$B70,PERSALDATA!$E$2:$E$20871,WORKING!$C70,PERSALDATA!$F$2:$F$20871,WORKING!P$2)/SUMIFS(PERSALDATA!$H$2:$H$20871,PERSALDATA!$A$2:$A$20871,WORKING!$A70,PERSALDATA!$D$2:$D$20871,WORKING!$B70,PERSALDATA!$E$2:$E$20871,WORKING!$C70),"")</f>
        <v/>
      </c>
      <c r="Q70" s="62" t="str">
        <f>IFERROR(SUMIFS(PERSALDATA!$H$2:$H$20871,PERSALDATA!$A$2:$A$20871,WORKING!$A70,PERSALDATA!$D$2:$D$20871,WORKING!$B70,PERSALDATA!$E$2:$E$20871,WORKING!$C70,PERSALDATA!$F$2:$F$20871,WORKING!Q$2)/SUMIFS(PERSALDATA!$H$2:$H$20871,PERSALDATA!$A$2:$A$20871,WORKING!$A70,PERSALDATA!$D$2:$D$20871,WORKING!$B70,PERSALDATA!$E$2:$E$20871,WORKING!$C70),"")</f>
        <v/>
      </c>
      <c r="R70" s="62" t="str">
        <f>IFERROR(SUMIFS(PERSALDATA!$H$2:$H$20871,PERSALDATA!$A$2:$A$20871,WORKING!$A70,PERSALDATA!$D$2:$D$20871,WORKING!$B70,PERSALDATA!$E$2:$E$20871,WORKING!$C70,PERSALDATA!$F$2:$F$20871,WORKING!R$2)/SUMIFS(PERSALDATA!$H$2:$H$20871,PERSALDATA!$A$2:$A$20871,WORKING!$A70,PERSALDATA!$D$2:$D$20871,WORKING!$B70,PERSALDATA!$E$2:$E$20871,WORKING!$C70),"")</f>
        <v/>
      </c>
      <c r="S70" s="62" t="str">
        <f>IFERROR(SUMIFS(PERSALDATA!$H$2:$H$20871,PERSALDATA!$A$2:$A$20871,WORKING!$A70,PERSALDATA!$D$2:$D$20871,WORKING!$B70,PERSALDATA!$E$2:$E$20871,WORKING!$C70,PERSALDATA!$F$2:$F$20871,WORKING!S$2)/SUMIFS(PERSALDATA!$H$2:$H$20871,PERSALDATA!$A$2:$A$20871,WORKING!$A70,PERSALDATA!$D$2:$D$20871,WORKING!$B70,PERSALDATA!$E$2:$E$20871,WORKING!$C70),"")</f>
        <v/>
      </c>
      <c r="T70" s="62" t="str">
        <f>IFERROR(SUMIFS(PERSALDATA!$H$2:$H$20871,PERSALDATA!$A$2:$A$20871,WORKING!$A70,PERSALDATA!$D$2:$D$20871,WORKING!$B70,PERSALDATA!$E$2:$E$20871,WORKING!$C70,PERSALDATA!$F$2:$F$20871,WORKING!T$2)/SUMIFS(PERSALDATA!$H$2:$H$20871,PERSALDATA!$A$2:$A$20871,WORKING!$A70,PERSALDATA!$D$2:$D$20871,WORKING!$B70,PERSALDATA!$E$2:$E$20871,WORKING!$C70),"")</f>
        <v/>
      </c>
      <c r="U70" s="62" t="str">
        <f>IFERROR(SUMIFS(PERSALDATA!$H$2:$H$20871,PERSALDATA!$A$2:$A$20871,WORKING!$A70,PERSALDATA!$D$2:$D$20871,WORKING!$B70,PERSALDATA!$E$2:$E$20871,WORKING!$C70,PERSALDATA!$F$2:$F$20871,WORKING!U$2)/SUMIFS(PERSALDATA!$H$2:$H$20871,PERSALDATA!$A$2:$A$20871,WORKING!$A70,PERSALDATA!$D$2:$D$20871,WORKING!$B70,PERSALDATA!$E$2:$E$20871,WORKING!$C70),"")</f>
        <v/>
      </c>
      <c r="V70" s="62" t="str">
        <f>IFERROR(SUMIFS(PERSALDATA!$H$2:$H$20871,PERSALDATA!$A$2:$A$20871,WORKING!$A70,PERSALDATA!$D$2:$D$20871,WORKING!$B70,PERSALDATA!$E$2:$E$20871,WORKING!$C70,PERSALDATA!$F$2:$F$20871,WORKING!V$2)/SUMIFS(PERSALDATA!$H$2:$H$20871,PERSALDATA!$A$2:$A$20871,WORKING!$A70,PERSALDATA!$D$2:$D$20871,WORKING!$B70,PERSALDATA!$E$2:$E$20871,WORKING!$C70),"")</f>
        <v/>
      </c>
      <c r="W70" s="62">
        <f>IFERROR(IF($C70&lt;11,($D70*Assumptions!C$6)+($E70*Assumptions!C$7)+($F70*Assumptions!C$8)+($G70*Assumptions!C$9)+($H70*Assumptions!C$10)+($I70*Assumptions!C$11)+($J70*Assumptions!C$12)+($K70*Assumptions!C$13)+($L70*Assumptions!C$14)+($M70*Assumptions!C$15)+($N70*Assumptions!C$16)+($O70*Assumptions!C$17)+($P70*Assumptions!C$18)+($Q70*Assumptions!C$19)+($R70*Assumptions!C$20)+($S70*Assumptions!C$21)+($T70*Assumptions!C$22)+($U70*Assumptions!C$23)+($V70*Assumptions!C$24),IF($C70&lt;13,Assumptions!C$28,Assumptions!C$50)),W$1)</f>
        <v>3.3000000000000002E-2</v>
      </c>
      <c r="X70" s="62">
        <f>IFERROR(IF($C70&lt;11,($D70*Assumptions!D$6)+($E70*Assumptions!D$7)+($F70*Assumptions!D$8)+($G70*Assumptions!D$9)+($H70*Assumptions!D$10)+($I70*Assumptions!D$11)+($J70*Assumptions!D$12)+($K70*Assumptions!D$13)+($L70*Assumptions!D$14)+($M70*Assumptions!D$15)+($N70*Assumptions!D$16)+($O70*Assumptions!D$17)+($P70*Assumptions!D$18)+($Q70*Assumptions!D$19)+($R70*Assumptions!D$20)+($S70*Assumptions!D$21)+($T70*Assumptions!D$22)+($U70*Assumptions!D$23)+($V70*Assumptions!D$24),IF($C70&lt;13,Assumptions!D$28,Assumptions!D$50)),X$1)</f>
        <v>0.06</v>
      </c>
      <c r="Y70" s="62">
        <f>IFERROR(IF($C70&lt;11,($D70*Assumptions!E$6)+($E70*Assumptions!E$7)+($F70*Assumptions!E$8)+($G70*Assumptions!E$9)+($H70*Assumptions!E$10)+($I70*Assumptions!E$11)+($J70*Assumptions!E$12)+($K70*Assumptions!E$13)+($L70*Assumptions!E$14)+($M70*Assumptions!E$15)+($N70*Assumptions!E$16)+($O70*Assumptions!E$17)+($P70*Assumptions!E$18)+($Q70*Assumptions!E$19)+($R70*Assumptions!E$20)+($S70*Assumptions!E$21)+($T70*Assumptions!E$22)+($U70*Assumptions!E$23)+($V70*Assumptions!E$24),IF($C70&lt;13,Assumptions!E$28,Assumptions!E$50)),Y$1)</f>
        <v>5.8999999999999997E-2</v>
      </c>
      <c r="Z70" s="62">
        <f>IFERROR(IF($C70&lt;11,($D70*Assumptions!F$6)+($E70*Assumptions!F$7)+($F70*Assumptions!F$8)+($G70*Assumptions!F$9)+($H70*Assumptions!F$10)+($I70*Assumptions!F$11)+($J70*Assumptions!F$12)+($K70*Assumptions!F$13)+($L70*Assumptions!F$14)+($M70*Assumptions!F$15)+($N70*Assumptions!F$16)+($O70*Assumptions!F$17)+($P70*Assumptions!F$18)+($Q70*Assumptions!F$19)+($R70*Assumptions!F$20)+($S70*Assumptions!F$21)+($T70*Assumptions!F$22)+($U70*Assumptions!F$23)+($V70*Assumptions!F$24),IF($C70&lt;13,Assumptions!F$28,Assumptions!F$50)),Z$1)</f>
        <v>5.7000000000000002E-2</v>
      </c>
      <c r="AA70" s="62">
        <f>IFERROR(($D70*Assumptions!J$6)+($E70*Assumptions!J$7)+($F70*Assumptions!J$8)+($G70*Assumptions!J$9)+($H70*Assumptions!J$10)+($I70*Assumptions!J$11)+($J70*Assumptions!J$12)+($K70*Assumptions!J$13)+($L70*Assumptions!J$14)+($M70*Assumptions!J$15)+($N70*Assumptions!J$16)+($O70*Assumptions!J$17)+($P70*Assumptions!J$18)+($Q70*Assumptions!J$19)+($R70*Assumptions!J$20)+($S70*Assumptions!J$21)+($T70*Assumptions!J$22)+($U70*Assumptions!J$23)+($V70*Assumptions!J$24),0)</f>
        <v>0</v>
      </c>
      <c r="AB70" s="2">
        <f>SUMIFS(PERSALDATA!$G$2:$G$20871,PERSALDATA!$A$2:$A$20871,WORKING!A70,PERSALDATA!$D$2:$D$20871,WORKING!B70,PERSALDATA!$E$2:$E$20871,WORKING!C70,PERSALDATA!$F$2:$F$20871,"S&amp;W: BASIC SALARY (RES)")</f>
        <v>0</v>
      </c>
      <c r="AC70" s="2">
        <f>SUMIFS(PERSALDATA!$H$2:$H$20871,PERSALDATA!$A$2:$A$20871,WORKING!A70,PERSALDATA!$D$2:$D$20871,WORKING!B70,PERSALDATA!$E$2:$E$20871,WORKING!C70)</f>
        <v>0</v>
      </c>
    </row>
    <row r="71" spans="1:29" x14ac:dyDescent="0.25">
      <c r="A71" s="2">
        <f>Results!$D$3</f>
        <v>18</v>
      </c>
      <c r="B71" s="2">
        <v>5</v>
      </c>
      <c r="C71" s="2">
        <v>1</v>
      </c>
      <c r="D71" s="62">
        <f>IFERROR(SUMIFS(PERSALDATA!$H$2:$H$20871,PERSALDATA!$A$2:$A$20871,WORKING!$A71,PERSALDATA!$D$2:$D$20871,WORKING!$B71,PERSALDATA!$E$2:$E$20871,WORKING!$C71,PERSALDATA!$F$2:$F$20871,WORKING!D$2)/SUMIFS(PERSALDATA!$H$2:$H$20871,PERSALDATA!$A$2:$A$20871,WORKING!$A71,PERSALDATA!$D$2:$D$20871,WORKING!$B71,PERSALDATA!$E$2:$E$20871,WORKING!$C71),"")</f>
        <v>0</v>
      </c>
      <c r="E71" s="62">
        <f>IFERROR(SUMIFS(PERSALDATA!$H$2:$H$20871,PERSALDATA!$A$2:$A$20871,WORKING!$A71,PERSALDATA!$D$2:$D$20871,WORKING!$B71,PERSALDATA!$E$2:$E$20871,WORKING!$C71,PERSALDATA!$F$2:$F$20871,WORKING!E$2)/SUMIFS(PERSALDATA!$H$2:$H$20871,PERSALDATA!$A$2:$A$20871,WORKING!$A71,PERSALDATA!$D$2:$D$20871,WORKING!$B71,PERSALDATA!$E$2:$E$20871,WORKING!$C71),"")</f>
        <v>0</v>
      </c>
      <c r="F71" s="62">
        <f>IFERROR(SUMIFS(PERSALDATA!$H$2:$H$20871,PERSALDATA!$A$2:$A$20871,WORKING!$A71,PERSALDATA!$D$2:$D$20871,WORKING!$B71,PERSALDATA!$E$2:$E$20871,WORKING!$C71,PERSALDATA!$F$2:$F$20871,WORKING!F$2)/SUMIFS(PERSALDATA!$H$2:$H$20871,PERSALDATA!$A$2:$A$20871,WORKING!$A71,PERSALDATA!$D$2:$D$20871,WORKING!$B71,PERSALDATA!$E$2:$E$20871,WORKING!$C71),"")</f>
        <v>0</v>
      </c>
      <c r="G71" s="69">
        <f>IFERROR(SUMIFS(PERSALDATA!$H$2:$H$20871,PERSALDATA!$A$2:$A$20871,WORKING!$A71,PERSALDATA!$D$2:$D$20871,WORKING!$B71,PERSALDATA!$E$2:$E$20871,WORKING!$C71,PERSALDATA!$F$2:$F$20871,WORKING!G$2)/SUMIFS(PERSALDATA!$H$2:$H$20871,PERSALDATA!$A$2:$A$20871,WORKING!$A71,PERSALDATA!$D$2:$D$20871,WORKING!$B71,PERSALDATA!$E$2:$E$20871,WORKING!$C71),"")</f>
        <v>0</v>
      </c>
      <c r="H71" s="62">
        <f>IFERROR(SUMIFS(PERSALDATA!$H$2:$H$20871,PERSALDATA!$A$2:$A$20871,WORKING!$A71,PERSALDATA!$D$2:$D$20871,WORKING!$B71,PERSALDATA!$E$2:$E$20871,WORKING!$C71,PERSALDATA!$F$2:$F$20871,WORKING!H$2)/SUMIFS(PERSALDATA!$H$2:$H$20871,PERSALDATA!$A$2:$A$20871,WORKING!$A71,PERSALDATA!$D$2:$D$20871,WORKING!$B71,PERSALDATA!$E$2:$E$20871,WORKING!$C71),"")</f>
        <v>0</v>
      </c>
      <c r="I71" s="62">
        <f>IFERROR(SUMIFS(PERSALDATA!$H$2:$H$20871,PERSALDATA!$A$2:$A$20871,WORKING!$A71,PERSALDATA!$D$2:$D$20871,WORKING!$B71,PERSALDATA!$E$2:$E$20871,WORKING!$C71,PERSALDATA!$F$2:$F$20871,WORKING!I$2)/SUMIFS(PERSALDATA!$H$2:$H$20871,PERSALDATA!$A$2:$A$20871,WORKING!$A71,PERSALDATA!$D$2:$D$20871,WORKING!$B71,PERSALDATA!$E$2:$E$20871,WORKING!$C71),"")</f>
        <v>0</v>
      </c>
      <c r="J71" s="62">
        <f>IFERROR(SUMIFS(PERSALDATA!$H$2:$H$20871,PERSALDATA!$A$2:$A$20871,WORKING!$A71,PERSALDATA!$D$2:$D$20871,WORKING!$B71,PERSALDATA!$E$2:$E$20871,WORKING!$C71,PERSALDATA!$F$2:$F$20871,WORKING!J$2)/SUMIFS(PERSALDATA!$H$2:$H$20871,PERSALDATA!$A$2:$A$20871,WORKING!$A71,PERSALDATA!$D$2:$D$20871,WORKING!$B71,PERSALDATA!$E$2:$E$20871,WORKING!$C71),"")</f>
        <v>0</v>
      </c>
      <c r="K71" s="62">
        <f>IFERROR(SUMIFS(PERSALDATA!$H$2:$H$20871,PERSALDATA!$A$2:$A$20871,WORKING!$A71,PERSALDATA!$D$2:$D$20871,WORKING!$B71,PERSALDATA!$E$2:$E$20871,WORKING!$C71,PERSALDATA!$F$2:$F$20871,WORKING!K$2)/SUMIFS(PERSALDATA!$H$2:$H$20871,PERSALDATA!$A$2:$A$20871,WORKING!$A71,PERSALDATA!$D$2:$D$20871,WORKING!$B71,PERSALDATA!$E$2:$E$20871,WORKING!$C71),"")</f>
        <v>0</v>
      </c>
      <c r="L71" s="62">
        <f>IFERROR(SUMIFS(PERSALDATA!$H$2:$H$20871,PERSALDATA!$A$2:$A$20871,WORKING!$A71,PERSALDATA!$D$2:$D$20871,WORKING!$B71,PERSALDATA!$E$2:$E$20871,WORKING!$C71,PERSALDATA!$F$2:$F$20871,WORKING!L$2)/SUMIFS(PERSALDATA!$H$2:$H$20871,PERSALDATA!$A$2:$A$20871,WORKING!$A71,PERSALDATA!$D$2:$D$20871,WORKING!$B71,PERSALDATA!$E$2:$E$20871,WORKING!$C71),"")</f>
        <v>0</v>
      </c>
      <c r="M71" s="62">
        <f>IFERROR(SUMIFS(PERSALDATA!$H$2:$H$20871,PERSALDATA!$A$2:$A$20871,WORKING!$A71,PERSALDATA!$D$2:$D$20871,WORKING!$B71,PERSALDATA!$E$2:$E$20871,WORKING!$C71,PERSALDATA!$F$2:$F$20871,WORKING!M$2)/SUMIFS(PERSALDATA!$H$2:$H$20871,PERSALDATA!$A$2:$A$20871,WORKING!$A71,PERSALDATA!$D$2:$D$20871,WORKING!$B71,PERSALDATA!$E$2:$E$20871,WORKING!$C71),"")</f>
        <v>0</v>
      </c>
      <c r="N71" s="62">
        <f>IFERROR(SUMIFS(PERSALDATA!$H$2:$H$20871,PERSALDATA!$A$2:$A$20871,WORKING!$A71,PERSALDATA!$D$2:$D$20871,WORKING!$B71,PERSALDATA!$E$2:$E$20871,WORKING!$C71,PERSALDATA!$F$2:$F$20871,WORKING!N$2)/SUMIFS(PERSALDATA!$H$2:$H$20871,PERSALDATA!$A$2:$A$20871,WORKING!$A71,PERSALDATA!$D$2:$D$20871,WORKING!$B71,PERSALDATA!$E$2:$E$20871,WORKING!$C71),"")</f>
        <v>0</v>
      </c>
      <c r="O71" s="62">
        <f>IFERROR(SUMIFS(PERSALDATA!$H$2:$H$20871,PERSALDATA!$A$2:$A$20871,WORKING!$A71,PERSALDATA!$D$2:$D$20871,WORKING!$B71,PERSALDATA!$E$2:$E$20871,WORKING!$C71,PERSALDATA!$F$2:$F$20871,WORKING!O$2)/SUMIFS(PERSALDATA!$H$2:$H$20871,PERSALDATA!$A$2:$A$20871,WORKING!$A71,PERSALDATA!$D$2:$D$20871,WORKING!$B71,PERSALDATA!$E$2:$E$20871,WORKING!$C71),"")</f>
        <v>0</v>
      </c>
      <c r="P71" s="62">
        <f>IFERROR(SUMIFS(PERSALDATA!$H$2:$H$20871,PERSALDATA!$A$2:$A$20871,WORKING!$A71,PERSALDATA!$D$2:$D$20871,WORKING!$B71,PERSALDATA!$E$2:$E$20871,WORKING!$C71,PERSALDATA!$F$2:$F$20871,WORKING!P$2)/SUMIFS(PERSALDATA!$H$2:$H$20871,PERSALDATA!$A$2:$A$20871,WORKING!$A71,PERSALDATA!$D$2:$D$20871,WORKING!$B71,PERSALDATA!$E$2:$E$20871,WORKING!$C71),"")</f>
        <v>0</v>
      </c>
      <c r="Q71" s="62">
        <f>IFERROR(SUMIFS(PERSALDATA!$H$2:$H$20871,PERSALDATA!$A$2:$A$20871,WORKING!$A71,PERSALDATA!$D$2:$D$20871,WORKING!$B71,PERSALDATA!$E$2:$E$20871,WORKING!$C71,PERSALDATA!$F$2:$F$20871,WORKING!Q$2)/SUMIFS(PERSALDATA!$H$2:$H$20871,PERSALDATA!$A$2:$A$20871,WORKING!$A71,PERSALDATA!$D$2:$D$20871,WORKING!$B71,PERSALDATA!$E$2:$E$20871,WORKING!$C71),"")</f>
        <v>0.99999388259114108</v>
      </c>
      <c r="R71" s="62">
        <f>IFERROR(SUMIFS(PERSALDATA!$H$2:$H$20871,PERSALDATA!$A$2:$A$20871,WORKING!$A71,PERSALDATA!$D$2:$D$20871,WORKING!$B71,PERSALDATA!$E$2:$E$20871,WORKING!$C71,PERSALDATA!$F$2:$F$20871,WORKING!R$2)/SUMIFS(PERSALDATA!$H$2:$H$20871,PERSALDATA!$A$2:$A$20871,WORKING!$A71,PERSALDATA!$D$2:$D$20871,WORKING!$B71,PERSALDATA!$E$2:$E$20871,WORKING!$C71),"")</f>
        <v>0</v>
      </c>
      <c r="S71" s="62">
        <f>IFERROR(SUMIFS(PERSALDATA!$H$2:$H$20871,PERSALDATA!$A$2:$A$20871,WORKING!$A71,PERSALDATA!$D$2:$D$20871,WORKING!$B71,PERSALDATA!$E$2:$E$20871,WORKING!$C71,PERSALDATA!$F$2:$F$20871,WORKING!S$2)/SUMIFS(PERSALDATA!$H$2:$H$20871,PERSALDATA!$A$2:$A$20871,WORKING!$A71,PERSALDATA!$D$2:$D$20871,WORKING!$B71,PERSALDATA!$E$2:$E$20871,WORKING!$C71),"")</f>
        <v>0</v>
      </c>
      <c r="T71" s="62">
        <f>IFERROR(SUMIFS(PERSALDATA!$H$2:$H$20871,PERSALDATA!$A$2:$A$20871,WORKING!$A71,PERSALDATA!$D$2:$D$20871,WORKING!$B71,PERSALDATA!$E$2:$E$20871,WORKING!$C71,PERSALDATA!$F$2:$F$20871,WORKING!T$2)/SUMIFS(PERSALDATA!$H$2:$H$20871,PERSALDATA!$A$2:$A$20871,WORKING!$A71,PERSALDATA!$D$2:$D$20871,WORKING!$B71,PERSALDATA!$E$2:$E$20871,WORKING!$C71),"")</f>
        <v>0</v>
      </c>
      <c r="U71" s="62">
        <f>IFERROR(SUMIFS(PERSALDATA!$H$2:$H$20871,PERSALDATA!$A$2:$A$20871,WORKING!$A71,PERSALDATA!$D$2:$D$20871,WORKING!$B71,PERSALDATA!$E$2:$E$20871,WORKING!$C71,PERSALDATA!$F$2:$F$20871,WORKING!U$2)/SUMIFS(PERSALDATA!$H$2:$H$20871,PERSALDATA!$A$2:$A$20871,WORKING!$A71,PERSALDATA!$D$2:$D$20871,WORKING!$B71,PERSALDATA!$E$2:$E$20871,WORKING!$C71),"")</f>
        <v>6.117408858917483E-6</v>
      </c>
      <c r="V71" s="62">
        <f>IFERROR(SUMIFS(PERSALDATA!$H$2:$H$20871,PERSALDATA!$A$2:$A$20871,WORKING!$A71,PERSALDATA!$D$2:$D$20871,WORKING!$B71,PERSALDATA!$E$2:$E$20871,WORKING!$C71,PERSALDATA!$F$2:$F$20871,WORKING!V$2)/SUMIFS(PERSALDATA!$H$2:$H$20871,PERSALDATA!$A$2:$A$20871,WORKING!$A71,PERSALDATA!$D$2:$D$20871,WORKING!$B71,PERSALDATA!$E$2:$E$20871,WORKING!$C71),"")</f>
        <v>0</v>
      </c>
      <c r="W71" s="62">
        <f>IFERROR(IF($C71&lt;11,($D71*Assumptions!C$6)+($E71*Assumptions!C$7)+($F71*Assumptions!C$8)+($G71*Assumptions!C$9)+($H71*Assumptions!C$10)+($I71*Assumptions!C$11)+($J71*Assumptions!C$12)+($K71*Assumptions!C$13)+($L71*Assumptions!C$14)+($M71*Assumptions!C$15)+($N71*Assumptions!C$16)+($O71*Assumptions!C$17)+($P71*Assumptions!C$18)+($Q71*Assumptions!C$19)+($R71*Assumptions!C$20)+($S71*Assumptions!C$21)+($T71*Assumptions!C$22)+($U71*Assumptions!C$23)+($V71*Assumptions!C$24),IF($C71&lt;13,Assumptions!C$28,Assumptions!C$50)),W$1)</f>
        <v>7.5999999999999998E-2</v>
      </c>
      <c r="X71" s="62">
        <f>IFERROR(IF($C71&lt;11,($D71*Assumptions!D$6)+($E71*Assumptions!D$7)+($F71*Assumptions!D$8)+($G71*Assumptions!D$9)+($H71*Assumptions!D$10)+($I71*Assumptions!D$11)+($J71*Assumptions!D$12)+($K71*Assumptions!D$13)+($L71*Assumptions!D$14)+($M71*Assumptions!D$15)+($N71*Assumptions!D$16)+($O71*Assumptions!D$17)+($P71*Assumptions!D$18)+($Q71*Assumptions!D$19)+($R71*Assumptions!D$20)+($S71*Assumptions!D$21)+($T71*Assumptions!D$22)+($U71*Assumptions!D$23)+($V71*Assumptions!D$24),IF($C71&lt;13,Assumptions!D$28,Assumptions!D$50)),X$1)</f>
        <v>7.0000000000000007E-2</v>
      </c>
      <c r="Y71" s="62">
        <f>IFERROR(IF($C71&lt;11,($D71*Assumptions!E$6)+($E71*Assumptions!E$7)+($F71*Assumptions!E$8)+($G71*Assumptions!E$9)+($H71*Assumptions!E$10)+($I71*Assumptions!E$11)+($J71*Assumptions!E$12)+($K71*Assumptions!E$13)+($L71*Assumptions!E$14)+($M71*Assumptions!E$15)+($N71*Assumptions!E$16)+($O71*Assumptions!E$17)+($P71*Assumptions!E$18)+($Q71*Assumptions!E$19)+($R71*Assumptions!E$20)+($S71*Assumptions!E$21)+($T71*Assumptions!E$22)+($U71*Assumptions!E$23)+($V71*Assumptions!E$24),IF($C71&lt;13,Assumptions!E$28,Assumptions!E$50)),Y$1)</f>
        <v>6.9000000000000006E-2</v>
      </c>
      <c r="Z71" s="62">
        <f>IFERROR(IF($C71&lt;11,($D71*Assumptions!F$6)+($E71*Assumptions!F$7)+($F71*Assumptions!F$8)+($G71*Assumptions!F$9)+($H71*Assumptions!F$10)+($I71*Assumptions!F$11)+($J71*Assumptions!F$12)+($K71*Assumptions!F$13)+($L71*Assumptions!F$14)+($M71*Assumptions!F$15)+($N71*Assumptions!F$16)+($O71*Assumptions!F$17)+($P71*Assumptions!F$18)+($Q71*Assumptions!F$19)+($R71*Assumptions!F$20)+($S71*Assumptions!F$21)+($T71*Assumptions!F$22)+($U71*Assumptions!F$23)+($V71*Assumptions!F$24),IF($C71&lt;13,Assumptions!F$28,Assumptions!F$50)),Z$1)</f>
        <v>6.7000000000000004E-2</v>
      </c>
      <c r="AA71" s="62">
        <f>IFERROR(($D71*Assumptions!J$6)+($E71*Assumptions!J$7)+($F71*Assumptions!J$8)+($G71*Assumptions!J$9)+($H71*Assumptions!J$10)+($I71*Assumptions!J$11)+($J71*Assumptions!J$12)+($K71*Assumptions!J$13)+($L71*Assumptions!J$14)+($M71*Assumptions!J$15)+($N71*Assumptions!J$16)+($O71*Assumptions!J$17)+($P71*Assumptions!J$18)+($Q71*Assumptions!J$19)+($R71*Assumptions!J$20)+($S71*Assumptions!J$21)+($T71*Assumptions!J$22)+($U71*Assumptions!J$23)+($V71*Assumptions!J$24),0)</f>
        <v>1.4999908238867116E-2</v>
      </c>
      <c r="AB71" s="2">
        <f>SUMIFS(PERSALDATA!$G$2:$G$20871,PERSALDATA!$A$2:$A$20871,WORKING!A71,PERSALDATA!$D$2:$D$20871,WORKING!B71,PERSALDATA!$E$2:$E$20871,WORKING!C71,PERSALDATA!$F$2:$F$20871,"S&amp;W: BASIC SALARY (RES)")</f>
        <v>0</v>
      </c>
      <c r="AC71" s="2">
        <f>SUMIFS(PERSALDATA!$H$2:$H$20871,PERSALDATA!$A$2:$A$20871,WORKING!A71,PERSALDATA!$D$2:$D$20871,WORKING!B71,PERSALDATA!$E$2:$E$20871,WORKING!C71)</f>
        <v>11769689.039999999</v>
      </c>
    </row>
    <row r="72" spans="1:29" x14ac:dyDescent="0.25">
      <c r="A72" s="2">
        <f>Results!$D$3</f>
        <v>18</v>
      </c>
      <c r="B72" s="2">
        <v>5</v>
      </c>
      <c r="C72" s="2">
        <v>2</v>
      </c>
      <c r="D72" s="62" t="str">
        <f>IFERROR(SUMIFS(PERSALDATA!$H$2:$H$20871,PERSALDATA!$A$2:$A$20871,WORKING!$A72,PERSALDATA!$D$2:$D$20871,WORKING!$B72,PERSALDATA!$E$2:$E$20871,WORKING!$C72,PERSALDATA!$F$2:$F$20871,WORKING!D$2)/SUMIFS(PERSALDATA!$H$2:$H$20871,PERSALDATA!$A$2:$A$20871,WORKING!$A72,PERSALDATA!$D$2:$D$20871,WORKING!$B72,PERSALDATA!$E$2:$E$20871,WORKING!$C72),"")</f>
        <v/>
      </c>
      <c r="E72" s="62" t="str">
        <f>IFERROR(SUMIFS(PERSALDATA!$H$2:$H$20871,PERSALDATA!$A$2:$A$20871,WORKING!$A72,PERSALDATA!$D$2:$D$20871,WORKING!$B72,PERSALDATA!$E$2:$E$20871,WORKING!$C72,PERSALDATA!$F$2:$F$20871,WORKING!E$2)/SUMIFS(PERSALDATA!$H$2:$H$20871,PERSALDATA!$A$2:$A$20871,WORKING!$A72,PERSALDATA!$D$2:$D$20871,WORKING!$B72,PERSALDATA!$E$2:$E$20871,WORKING!$C72),"")</f>
        <v/>
      </c>
      <c r="F72" s="62" t="str">
        <f>IFERROR(SUMIFS(PERSALDATA!$H$2:$H$20871,PERSALDATA!$A$2:$A$20871,WORKING!$A72,PERSALDATA!$D$2:$D$20871,WORKING!$B72,PERSALDATA!$E$2:$E$20871,WORKING!$C72,PERSALDATA!$F$2:$F$20871,WORKING!F$2)/SUMIFS(PERSALDATA!$H$2:$H$20871,PERSALDATA!$A$2:$A$20871,WORKING!$A72,PERSALDATA!$D$2:$D$20871,WORKING!$B72,PERSALDATA!$E$2:$E$20871,WORKING!$C72),"")</f>
        <v/>
      </c>
      <c r="G72" s="69" t="str">
        <f>IFERROR(SUMIFS(PERSALDATA!$H$2:$H$20871,PERSALDATA!$A$2:$A$20871,WORKING!$A72,PERSALDATA!$D$2:$D$20871,WORKING!$B72,PERSALDATA!$E$2:$E$20871,WORKING!$C72,PERSALDATA!$F$2:$F$20871,WORKING!G$2)/SUMIFS(PERSALDATA!$H$2:$H$20871,PERSALDATA!$A$2:$A$20871,WORKING!$A72,PERSALDATA!$D$2:$D$20871,WORKING!$B72,PERSALDATA!$E$2:$E$20871,WORKING!$C72),"")</f>
        <v/>
      </c>
      <c r="H72" s="62" t="str">
        <f>IFERROR(SUMIFS(PERSALDATA!$H$2:$H$20871,PERSALDATA!$A$2:$A$20871,WORKING!$A72,PERSALDATA!$D$2:$D$20871,WORKING!$B72,PERSALDATA!$E$2:$E$20871,WORKING!$C72,PERSALDATA!$F$2:$F$20871,WORKING!H$2)/SUMIFS(PERSALDATA!$H$2:$H$20871,PERSALDATA!$A$2:$A$20871,WORKING!$A72,PERSALDATA!$D$2:$D$20871,WORKING!$B72,PERSALDATA!$E$2:$E$20871,WORKING!$C72),"")</f>
        <v/>
      </c>
      <c r="I72" s="62" t="str">
        <f>IFERROR(SUMIFS(PERSALDATA!$H$2:$H$20871,PERSALDATA!$A$2:$A$20871,WORKING!$A72,PERSALDATA!$D$2:$D$20871,WORKING!$B72,PERSALDATA!$E$2:$E$20871,WORKING!$C72,PERSALDATA!$F$2:$F$20871,WORKING!I$2)/SUMIFS(PERSALDATA!$H$2:$H$20871,PERSALDATA!$A$2:$A$20871,WORKING!$A72,PERSALDATA!$D$2:$D$20871,WORKING!$B72,PERSALDATA!$E$2:$E$20871,WORKING!$C72),"")</f>
        <v/>
      </c>
      <c r="J72" s="62" t="str">
        <f>IFERROR(SUMIFS(PERSALDATA!$H$2:$H$20871,PERSALDATA!$A$2:$A$20871,WORKING!$A72,PERSALDATA!$D$2:$D$20871,WORKING!$B72,PERSALDATA!$E$2:$E$20871,WORKING!$C72,PERSALDATA!$F$2:$F$20871,WORKING!J$2)/SUMIFS(PERSALDATA!$H$2:$H$20871,PERSALDATA!$A$2:$A$20871,WORKING!$A72,PERSALDATA!$D$2:$D$20871,WORKING!$B72,PERSALDATA!$E$2:$E$20871,WORKING!$C72),"")</f>
        <v/>
      </c>
      <c r="K72" s="62" t="str">
        <f>IFERROR(SUMIFS(PERSALDATA!$H$2:$H$20871,PERSALDATA!$A$2:$A$20871,WORKING!$A72,PERSALDATA!$D$2:$D$20871,WORKING!$B72,PERSALDATA!$E$2:$E$20871,WORKING!$C72,PERSALDATA!$F$2:$F$20871,WORKING!K$2)/SUMIFS(PERSALDATA!$H$2:$H$20871,PERSALDATA!$A$2:$A$20871,WORKING!$A72,PERSALDATA!$D$2:$D$20871,WORKING!$B72,PERSALDATA!$E$2:$E$20871,WORKING!$C72),"")</f>
        <v/>
      </c>
      <c r="L72" s="62" t="str">
        <f>IFERROR(SUMIFS(PERSALDATA!$H$2:$H$20871,PERSALDATA!$A$2:$A$20871,WORKING!$A72,PERSALDATA!$D$2:$D$20871,WORKING!$B72,PERSALDATA!$E$2:$E$20871,WORKING!$C72,PERSALDATA!$F$2:$F$20871,WORKING!L$2)/SUMIFS(PERSALDATA!$H$2:$H$20871,PERSALDATA!$A$2:$A$20871,WORKING!$A72,PERSALDATA!$D$2:$D$20871,WORKING!$B72,PERSALDATA!$E$2:$E$20871,WORKING!$C72),"")</f>
        <v/>
      </c>
      <c r="M72" s="62" t="str">
        <f>IFERROR(SUMIFS(PERSALDATA!$H$2:$H$20871,PERSALDATA!$A$2:$A$20871,WORKING!$A72,PERSALDATA!$D$2:$D$20871,WORKING!$B72,PERSALDATA!$E$2:$E$20871,WORKING!$C72,PERSALDATA!$F$2:$F$20871,WORKING!M$2)/SUMIFS(PERSALDATA!$H$2:$H$20871,PERSALDATA!$A$2:$A$20871,WORKING!$A72,PERSALDATA!$D$2:$D$20871,WORKING!$B72,PERSALDATA!$E$2:$E$20871,WORKING!$C72),"")</f>
        <v/>
      </c>
      <c r="N72" s="62" t="str">
        <f>IFERROR(SUMIFS(PERSALDATA!$H$2:$H$20871,PERSALDATA!$A$2:$A$20871,WORKING!$A72,PERSALDATA!$D$2:$D$20871,WORKING!$B72,PERSALDATA!$E$2:$E$20871,WORKING!$C72,PERSALDATA!$F$2:$F$20871,WORKING!N$2)/SUMIFS(PERSALDATA!$H$2:$H$20871,PERSALDATA!$A$2:$A$20871,WORKING!$A72,PERSALDATA!$D$2:$D$20871,WORKING!$B72,PERSALDATA!$E$2:$E$20871,WORKING!$C72),"")</f>
        <v/>
      </c>
      <c r="O72" s="62" t="str">
        <f>IFERROR(SUMIFS(PERSALDATA!$H$2:$H$20871,PERSALDATA!$A$2:$A$20871,WORKING!$A72,PERSALDATA!$D$2:$D$20871,WORKING!$B72,PERSALDATA!$E$2:$E$20871,WORKING!$C72,PERSALDATA!$F$2:$F$20871,WORKING!O$2)/SUMIFS(PERSALDATA!$H$2:$H$20871,PERSALDATA!$A$2:$A$20871,WORKING!$A72,PERSALDATA!$D$2:$D$20871,WORKING!$B72,PERSALDATA!$E$2:$E$20871,WORKING!$C72),"")</f>
        <v/>
      </c>
      <c r="P72" s="62" t="str">
        <f>IFERROR(SUMIFS(PERSALDATA!$H$2:$H$20871,PERSALDATA!$A$2:$A$20871,WORKING!$A72,PERSALDATA!$D$2:$D$20871,WORKING!$B72,PERSALDATA!$E$2:$E$20871,WORKING!$C72,PERSALDATA!$F$2:$F$20871,WORKING!P$2)/SUMIFS(PERSALDATA!$H$2:$H$20871,PERSALDATA!$A$2:$A$20871,WORKING!$A72,PERSALDATA!$D$2:$D$20871,WORKING!$B72,PERSALDATA!$E$2:$E$20871,WORKING!$C72),"")</f>
        <v/>
      </c>
      <c r="Q72" s="62" t="str">
        <f>IFERROR(SUMIFS(PERSALDATA!$H$2:$H$20871,PERSALDATA!$A$2:$A$20871,WORKING!$A72,PERSALDATA!$D$2:$D$20871,WORKING!$B72,PERSALDATA!$E$2:$E$20871,WORKING!$C72,PERSALDATA!$F$2:$F$20871,WORKING!Q$2)/SUMIFS(PERSALDATA!$H$2:$H$20871,PERSALDATA!$A$2:$A$20871,WORKING!$A72,PERSALDATA!$D$2:$D$20871,WORKING!$B72,PERSALDATA!$E$2:$E$20871,WORKING!$C72),"")</f>
        <v/>
      </c>
      <c r="R72" s="62" t="str">
        <f>IFERROR(SUMIFS(PERSALDATA!$H$2:$H$20871,PERSALDATA!$A$2:$A$20871,WORKING!$A72,PERSALDATA!$D$2:$D$20871,WORKING!$B72,PERSALDATA!$E$2:$E$20871,WORKING!$C72,PERSALDATA!$F$2:$F$20871,WORKING!R$2)/SUMIFS(PERSALDATA!$H$2:$H$20871,PERSALDATA!$A$2:$A$20871,WORKING!$A72,PERSALDATA!$D$2:$D$20871,WORKING!$B72,PERSALDATA!$E$2:$E$20871,WORKING!$C72),"")</f>
        <v/>
      </c>
      <c r="S72" s="62" t="str">
        <f>IFERROR(SUMIFS(PERSALDATA!$H$2:$H$20871,PERSALDATA!$A$2:$A$20871,WORKING!$A72,PERSALDATA!$D$2:$D$20871,WORKING!$B72,PERSALDATA!$E$2:$E$20871,WORKING!$C72,PERSALDATA!$F$2:$F$20871,WORKING!S$2)/SUMIFS(PERSALDATA!$H$2:$H$20871,PERSALDATA!$A$2:$A$20871,WORKING!$A72,PERSALDATA!$D$2:$D$20871,WORKING!$B72,PERSALDATA!$E$2:$E$20871,WORKING!$C72),"")</f>
        <v/>
      </c>
      <c r="T72" s="62" t="str">
        <f>IFERROR(SUMIFS(PERSALDATA!$H$2:$H$20871,PERSALDATA!$A$2:$A$20871,WORKING!$A72,PERSALDATA!$D$2:$D$20871,WORKING!$B72,PERSALDATA!$E$2:$E$20871,WORKING!$C72,PERSALDATA!$F$2:$F$20871,WORKING!T$2)/SUMIFS(PERSALDATA!$H$2:$H$20871,PERSALDATA!$A$2:$A$20871,WORKING!$A72,PERSALDATA!$D$2:$D$20871,WORKING!$B72,PERSALDATA!$E$2:$E$20871,WORKING!$C72),"")</f>
        <v/>
      </c>
      <c r="U72" s="62" t="str">
        <f>IFERROR(SUMIFS(PERSALDATA!$H$2:$H$20871,PERSALDATA!$A$2:$A$20871,WORKING!$A72,PERSALDATA!$D$2:$D$20871,WORKING!$B72,PERSALDATA!$E$2:$E$20871,WORKING!$C72,PERSALDATA!$F$2:$F$20871,WORKING!U$2)/SUMIFS(PERSALDATA!$H$2:$H$20871,PERSALDATA!$A$2:$A$20871,WORKING!$A72,PERSALDATA!$D$2:$D$20871,WORKING!$B72,PERSALDATA!$E$2:$E$20871,WORKING!$C72),"")</f>
        <v/>
      </c>
      <c r="V72" s="62" t="str">
        <f>IFERROR(SUMIFS(PERSALDATA!$H$2:$H$20871,PERSALDATA!$A$2:$A$20871,WORKING!$A72,PERSALDATA!$D$2:$D$20871,WORKING!$B72,PERSALDATA!$E$2:$E$20871,WORKING!$C72,PERSALDATA!$F$2:$F$20871,WORKING!V$2)/SUMIFS(PERSALDATA!$H$2:$H$20871,PERSALDATA!$A$2:$A$20871,WORKING!$A72,PERSALDATA!$D$2:$D$20871,WORKING!$B72,PERSALDATA!$E$2:$E$20871,WORKING!$C72),"")</f>
        <v/>
      </c>
      <c r="W72" s="62">
        <f>IFERROR(IF($C72&lt;11,($D72*Assumptions!C$6)+($E72*Assumptions!C$7)+($F72*Assumptions!C$8)+($G72*Assumptions!C$9)+($H72*Assumptions!C$10)+($I72*Assumptions!C$11)+($J72*Assumptions!C$12)+($K72*Assumptions!C$13)+($L72*Assumptions!C$14)+($M72*Assumptions!C$15)+($N72*Assumptions!C$16)+($O72*Assumptions!C$17)+($P72*Assumptions!C$18)+($Q72*Assumptions!C$19)+($R72*Assumptions!C$20)+($S72*Assumptions!C$21)+($T72*Assumptions!C$22)+($U72*Assumptions!C$23)+($V72*Assumptions!C$24),IF($C72&lt;13,Assumptions!C$28,Assumptions!C$50)),W$1)</f>
        <v>7.3827684520804057E-2</v>
      </c>
      <c r="X72" s="62">
        <f>IFERROR(IF($C72&lt;11,($D72*Assumptions!D$6)+($E72*Assumptions!D$7)+($F72*Assumptions!D$8)+($G72*Assumptions!D$9)+($H72*Assumptions!D$10)+($I72*Assumptions!D$11)+($J72*Assumptions!D$12)+($K72*Assumptions!D$13)+($L72*Assumptions!D$14)+($M72*Assumptions!D$15)+($N72*Assumptions!D$16)+($O72*Assumptions!D$17)+($P72*Assumptions!D$18)+($Q72*Assumptions!D$19)+($R72*Assumptions!D$20)+($S72*Assumptions!D$21)+($T72*Assumptions!D$22)+($U72*Assumptions!D$23)+($V72*Assumptions!D$24),IF($C72&lt;13,Assumptions!D$28,Assumptions!D$50)),X$1)</f>
        <v>7.0033119199051808E-2</v>
      </c>
      <c r="Y72" s="62">
        <f>IFERROR(IF($C72&lt;11,($D72*Assumptions!E$6)+($E72*Assumptions!E$7)+($F72*Assumptions!E$8)+($G72*Assumptions!E$9)+($H72*Assumptions!E$10)+($I72*Assumptions!E$11)+($J72*Assumptions!E$12)+($K72*Assumptions!E$13)+($L72*Assumptions!E$14)+($M72*Assumptions!E$15)+($N72*Assumptions!E$16)+($O72*Assumptions!E$17)+($P72*Assumptions!E$18)+($Q72*Assumptions!E$19)+($R72*Assumptions!E$20)+($S72*Assumptions!E$21)+($T72*Assumptions!E$22)+($U72*Assumptions!E$23)+($V72*Assumptions!E$24),IF($C72&lt;13,Assumptions!E$28,Assumptions!E$50)),Y$1)</f>
        <v>6.9033119199051793E-2</v>
      </c>
      <c r="Z72" s="62">
        <f>IFERROR(IF($C72&lt;11,($D72*Assumptions!F$6)+($E72*Assumptions!F$7)+($F72*Assumptions!F$8)+($G72*Assumptions!F$9)+($H72*Assumptions!F$10)+($I72*Assumptions!F$11)+($J72*Assumptions!F$12)+($K72*Assumptions!F$13)+($L72*Assumptions!F$14)+($M72*Assumptions!F$15)+($N72*Assumptions!F$16)+($O72*Assumptions!F$17)+($P72*Assumptions!F$18)+($Q72*Assumptions!F$19)+($R72*Assumptions!F$20)+($S72*Assumptions!F$21)+($T72*Assumptions!F$22)+($U72*Assumptions!F$23)+($V72*Assumptions!F$24),IF($C72&lt;13,Assumptions!F$28,Assumptions!F$50)),Z$1)</f>
        <v>6.7033119199051777E-2</v>
      </c>
      <c r="AA72" s="62">
        <f>IFERROR(($D72*Assumptions!J$6)+($E72*Assumptions!J$7)+($F72*Assumptions!J$8)+($G72*Assumptions!J$9)+($H72*Assumptions!J$10)+($I72*Assumptions!J$11)+($J72*Assumptions!J$12)+($K72*Assumptions!J$13)+($L72*Assumptions!J$14)+($M72*Assumptions!J$15)+($N72*Assumptions!J$16)+($O72*Assumptions!J$17)+($P72*Assumptions!J$18)+($Q72*Assumptions!J$19)+($R72*Assumptions!J$20)+($S72*Assumptions!J$21)+($T72*Assumptions!J$22)+($U72*Assumptions!J$23)+($V72*Assumptions!J$24),0)</f>
        <v>0</v>
      </c>
      <c r="AB72" s="2">
        <f>SUMIFS(PERSALDATA!$G$2:$G$20871,PERSALDATA!$A$2:$A$20871,WORKING!A72,PERSALDATA!$D$2:$D$20871,WORKING!B72,PERSALDATA!$E$2:$E$20871,WORKING!C72,PERSALDATA!$F$2:$F$20871,"S&amp;W: BASIC SALARY (RES)")</f>
        <v>0</v>
      </c>
      <c r="AC72" s="2">
        <f>SUMIFS(PERSALDATA!$H$2:$H$20871,PERSALDATA!$A$2:$A$20871,WORKING!A72,PERSALDATA!$D$2:$D$20871,WORKING!B72,PERSALDATA!$E$2:$E$20871,WORKING!C72)</f>
        <v>0</v>
      </c>
    </row>
    <row r="73" spans="1:29" x14ac:dyDescent="0.25">
      <c r="A73" s="2">
        <f>Results!$D$3</f>
        <v>18</v>
      </c>
      <c r="B73" s="2">
        <v>5</v>
      </c>
      <c r="C73" s="2">
        <v>3</v>
      </c>
      <c r="D73" s="62">
        <f>IFERROR(SUMIFS(PERSALDATA!$H$2:$H$20871,PERSALDATA!$A$2:$A$20871,WORKING!$A73,PERSALDATA!$D$2:$D$20871,WORKING!$B73,PERSALDATA!$E$2:$E$20871,WORKING!$C73,PERSALDATA!$F$2:$F$20871,WORKING!D$2)/SUMIFS(PERSALDATA!$H$2:$H$20871,PERSALDATA!$A$2:$A$20871,WORKING!$A73,PERSALDATA!$D$2:$D$20871,WORKING!$B73,PERSALDATA!$E$2:$E$20871,WORKING!$C73),"")</f>
        <v>0.8012211694612329</v>
      </c>
      <c r="E73" s="62">
        <f>IFERROR(SUMIFS(PERSALDATA!$H$2:$H$20871,PERSALDATA!$A$2:$A$20871,WORKING!$A73,PERSALDATA!$D$2:$D$20871,WORKING!$B73,PERSALDATA!$E$2:$E$20871,WORKING!$C73,PERSALDATA!$F$2:$F$20871,WORKING!E$2)/SUMIFS(PERSALDATA!$H$2:$H$20871,PERSALDATA!$A$2:$A$20871,WORKING!$A73,PERSALDATA!$D$2:$D$20871,WORKING!$B73,PERSALDATA!$E$2:$E$20871,WORKING!$C73),"")</f>
        <v>6.7015848915977339E-2</v>
      </c>
      <c r="F73" s="62">
        <f>IFERROR(SUMIFS(PERSALDATA!$H$2:$H$20871,PERSALDATA!$A$2:$A$20871,WORKING!$A73,PERSALDATA!$D$2:$D$20871,WORKING!$B73,PERSALDATA!$E$2:$E$20871,WORKING!$C73,PERSALDATA!$F$2:$F$20871,WORKING!F$2)/SUMIFS(PERSALDATA!$H$2:$H$20871,PERSALDATA!$A$2:$A$20871,WORKING!$A73,PERSALDATA!$D$2:$D$20871,WORKING!$B73,PERSALDATA!$E$2:$E$20871,WORKING!$C73),"")</f>
        <v>7.4071123421914709E-3</v>
      </c>
      <c r="G73" s="69">
        <f>IFERROR(SUMIFS(PERSALDATA!$H$2:$H$20871,PERSALDATA!$A$2:$A$20871,WORKING!$A73,PERSALDATA!$D$2:$D$20871,WORKING!$B73,PERSALDATA!$E$2:$E$20871,WORKING!$C73,PERSALDATA!$F$2:$F$20871,WORKING!G$2)/SUMIFS(PERSALDATA!$H$2:$H$20871,PERSALDATA!$A$2:$A$20871,WORKING!$A73,PERSALDATA!$D$2:$D$20871,WORKING!$B73,PERSALDATA!$E$2:$E$20871,WORKING!$C73),"")</f>
        <v>1.9622675113188905E-2</v>
      </c>
      <c r="H73" s="62">
        <f>IFERROR(SUMIFS(PERSALDATA!$H$2:$H$20871,PERSALDATA!$A$2:$A$20871,WORKING!$A73,PERSALDATA!$D$2:$D$20871,WORKING!$B73,PERSALDATA!$E$2:$E$20871,WORKING!$C73,PERSALDATA!$F$2:$F$20871,WORKING!H$2)/SUMIFS(PERSALDATA!$H$2:$H$20871,PERSALDATA!$A$2:$A$20871,WORKING!$A73,PERSALDATA!$D$2:$D$20871,WORKING!$B73,PERSALDATA!$E$2:$E$20871,WORKING!$C73),"")</f>
        <v>0</v>
      </c>
      <c r="I73" s="62">
        <f>IFERROR(SUMIFS(PERSALDATA!$H$2:$H$20871,PERSALDATA!$A$2:$A$20871,WORKING!$A73,PERSALDATA!$D$2:$D$20871,WORKING!$B73,PERSALDATA!$E$2:$E$20871,WORKING!$C73,PERSALDATA!$F$2:$F$20871,WORKING!I$2)/SUMIFS(PERSALDATA!$H$2:$H$20871,PERSALDATA!$A$2:$A$20871,WORKING!$A73,PERSALDATA!$D$2:$D$20871,WORKING!$B73,PERSALDATA!$E$2:$E$20871,WORKING!$C73),"")</f>
        <v>0.10415741463467626</v>
      </c>
      <c r="J73" s="62">
        <f>IFERROR(SUMIFS(PERSALDATA!$H$2:$H$20871,PERSALDATA!$A$2:$A$20871,WORKING!$A73,PERSALDATA!$D$2:$D$20871,WORKING!$B73,PERSALDATA!$E$2:$E$20871,WORKING!$C73,PERSALDATA!$F$2:$F$20871,WORKING!J$2)/SUMIFS(PERSALDATA!$H$2:$H$20871,PERSALDATA!$A$2:$A$20871,WORKING!$A73,PERSALDATA!$D$2:$D$20871,WORKING!$B73,PERSALDATA!$E$2:$E$20871,WORKING!$C73),"")</f>
        <v>0</v>
      </c>
      <c r="K73" s="62">
        <f>IFERROR(SUMIFS(PERSALDATA!$H$2:$H$20871,PERSALDATA!$A$2:$A$20871,WORKING!$A73,PERSALDATA!$D$2:$D$20871,WORKING!$B73,PERSALDATA!$E$2:$E$20871,WORKING!$C73,PERSALDATA!$F$2:$F$20871,WORKING!K$2)/SUMIFS(PERSALDATA!$H$2:$H$20871,PERSALDATA!$A$2:$A$20871,WORKING!$A73,PERSALDATA!$D$2:$D$20871,WORKING!$B73,PERSALDATA!$E$2:$E$20871,WORKING!$C73),"")</f>
        <v>5.7577953273301699E-4</v>
      </c>
      <c r="L73" s="62">
        <f>IFERROR(SUMIFS(PERSALDATA!$H$2:$H$20871,PERSALDATA!$A$2:$A$20871,WORKING!$A73,PERSALDATA!$D$2:$D$20871,WORKING!$B73,PERSALDATA!$E$2:$E$20871,WORKING!$C73,PERSALDATA!$F$2:$F$20871,WORKING!L$2)/SUMIFS(PERSALDATA!$H$2:$H$20871,PERSALDATA!$A$2:$A$20871,WORKING!$A73,PERSALDATA!$D$2:$D$20871,WORKING!$B73,PERSALDATA!$E$2:$E$20871,WORKING!$C73),"")</f>
        <v>0</v>
      </c>
      <c r="M73" s="62">
        <f>IFERROR(SUMIFS(PERSALDATA!$H$2:$H$20871,PERSALDATA!$A$2:$A$20871,WORKING!$A73,PERSALDATA!$D$2:$D$20871,WORKING!$B73,PERSALDATA!$E$2:$E$20871,WORKING!$C73,PERSALDATA!$F$2:$F$20871,WORKING!M$2)/SUMIFS(PERSALDATA!$H$2:$H$20871,PERSALDATA!$A$2:$A$20871,WORKING!$A73,PERSALDATA!$D$2:$D$20871,WORKING!$B73,PERSALDATA!$E$2:$E$20871,WORKING!$C73),"")</f>
        <v>0</v>
      </c>
      <c r="N73" s="62">
        <f>IFERROR(SUMIFS(PERSALDATA!$H$2:$H$20871,PERSALDATA!$A$2:$A$20871,WORKING!$A73,PERSALDATA!$D$2:$D$20871,WORKING!$B73,PERSALDATA!$E$2:$E$20871,WORKING!$C73,PERSALDATA!$F$2:$F$20871,WORKING!N$2)/SUMIFS(PERSALDATA!$H$2:$H$20871,PERSALDATA!$A$2:$A$20871,WORKING!$A73,PERSALDATA!$D$2:$D$20871,WORKING!$B73,PERSALDATA!$E$2:$E$20871,WORKING!$C73),"")</f>
        <v>0</v>
      </c>
      <c r="O73" s="62">
        <f>IFERROR(SUMIFS(PERSALDATA!$H$2:$H$20871,PERSALDATA!$A$2:$A$20871,WORKING!$A73,PERSALDATA!$D$2:$D$20871,WORKING!$B73,PERSALDATA!$E$2:$E$20871,WORKING!$C73,PERSALDATA!$F$2:$F$20871,WORKING!O$2)/SUMIFS(PERSALDATA!$H$2:$H$20871,PERSALDATA!$A$2:$A$20871,WORKING!$A73,PERSALDATA!$D$2:$D$20871,WORKING!$B73,PERSALDATA!$E$2:$E$20871,WORKING!$C73),"")</f>
        <v>0</v>
      </c>
      <c r="P73" s="62">
        <f>IFERROR(SUMIFS(PERSALDATA!$H$2:$H$20871,PERSALDATA!$A$2:$A$20871,WORKING!$A73,PERSALDATA!$D$2:$D$20871,WORKING!$B73,PERSALDATA!$E$2:$E$20871,WORKING!$C73,PERSALDATA!$F$2:$F$20871,WORKING!P$2)/SUMIFS(PERSALDATA!$H$2:$H$20871,PERSALDATA!$A$2:$A$20871,WORKING!$A73,PERSALDATA!$D$2:$D$20871,WORKING!$B73,PERSALDATA!$E$2:$E$20871,WORKING!$C73),"")</f>
        <v>0</v>
      </c>
      <c r="Q73" s="62">
        <f>IFERROR(SUMIFS(PERSALDATA!$H$2:$H$20871,PERSALDATA!$A$2:$A$20871,WORKING!$A73,PERSALDATA!$D$2:$D$20871,WORKING!$B73,PERSALDATA!$E$2:$E$20871,WORKING!$C73,PERSALDATA!$F$2:$F$20871,WORKING!Q$2)/SUMIFS(PERSALDATA!$H$2:$H$20871,PERSALDATA!$A$2:$A$20871,WORKING!$A73,PERSALDATA!$D$2:$D$20871,WORKING!$B73,PERSALDATA!$E$2:$E$20871,WORKING!$C73),"")</f>
        <v>0</v>
      </c>
      <c r="R73" s="62">
        <f>IFERROR(SUMIFS(PERSALDATA!$H$2:$H$20871,PERSALDATA!$A$2:$A$20871,WORKING!$A73,PERSALDATA!$D$2:$D$20871,WORKING!$B73,PERSALDATA!$E$2:$E$20871,WORKING!$C73,PERSALDATA!$F$2:$F$20871,WORKING!R$2)/SUMIFS(PERSALDATA!$H$2:$H$20871,PERSALDATA!$A$2:$A$20871,WORKING!$A73,PERSALDATA!$D$2:$D$20871,WORKING!$B73,PERSALDATA!$E$2:$E$20871,WORKING!$C73),"")</f>
        <v>0</v>
      </c>
      <c r="S73" s="62">
        <f>IFERROR(SUMIFS(PERSALDATA!$H$2:$H$20871,PERSALDATA!$A$2:$A$20871,WORKING!$A73,PERSALDATA!$D$2:$D$20871,WORKING!$B73,PERSALDATA!$E$2:$E$20871,WORKING!$C73,PERSALDATA!$F$2:$F$20871,WORKING!S$2)/SUMIFS(PERSALDATA!$H$2:$H$20871,PERSALDATA!$A$2:$A$20871,WORKING!$A73,PERSALDATA!$D$2:$D$20871,WORKING!$B73,PERSALDATA!$E$2:$E$20871,WORKING!$C73),"")</f>
        <v>0</v>
      </c>
      <c r="T73" s="62">
        <f>IFERROR(SUMIFS(PERSALDATA!$H$2:$H$20871,PERSALDATA!$A$2:$A$20871,WORKING!$A73,PERSALDATA!$D$2:$D$20871,WORKING!$B73,PERSALDATA!$E$2:$E$20871,WORKING!$C73,PERSALDATA!$F$2:$F$20871,WORKING!T$2)/SUMIFS(PERSALDATA!$H$2:$H$20871,PERSALDATA!$A$2:$A$20871,WORKING!$A73,PERSALDATA!$D$2:$D$20871,WORKING!$B73,PERSALDATA!$E$2:$E$20871,WORKING!$C73),"")</f>
        <v>0</v>
      </c>
      <c r="U73" s="62">
        <f>IFERROR(SUMIFS(PERSALDATA!$H$2:$H$20871,PERSALDATA!$A$2:$A$20871,WORKING!$A73,PERSALDATA!$D$2:$D$20871,WORKING!$B73,PERSALDATA!$E$2:$E$20871,WORKING!$C73,PERSALDATA!$F$2:$F$20871,WORKING!U$2)/SUMIFS(PERSALDATA!$H$2:$H$20871,PERSALDATA!$A$2:$A$20871,WORKING!$A73,PERSALDATA!$D$2:$D$20871,WORKING!$B73,PERSALDATA!$E$2:$E$20871,WORKING!$C73),"")</f>
        <v>0</v>
      </c>
      <c r="V73" s="62">
        <f>IFERROR(SUMIFS(PERSALDATA!$H$2:$H$20871,PERSALDATA!$A$2:$A$20871,WORKING!$A73,PERSALDATA!$D$2:$D$20871,WORKING!$B73,PERSALDATA!$E$2:$E$20871,WORKING!$C73,PERSALDATA!$F$2:$F$20871,WORKING!V$2)/SUMIFS(PERSALDATA!$H$2:$H$20871,PERSALDATA!$A$2:$A$20871,WORKING!$A73,PERSALDATA!$D$2:$D$20871,WORKING!$B73,PERSALDATA!$E$2:$E$20871,WORKING!$C73),"")</f>
        <v>0</v>
      </c>
      <c r="W73" s="62">
        <f>IFERROR(IF($C73&lt;11,($D73*Assumptions!C$6)+($E73*Assumptions!C$7)+($F73*Assumptions!C$8)+($G73*Assumptions!C$9)+($H73*Assumptions!C$10)+($I73*Assumptions!C$11)+($J73*Assumptions!C$12)+($K73*Assumptions!C$13)+($L73*Assumptions!C$14)+($M73*Assumptions!C$15)+($N73*Assumptions!C$16)+($O73*Assumptions!C$17)+($P73*Assumptions!C$18)+($Q73*Assumptions!C$19)+($R73*Assumptions!C$20)+($S73*Assumptions!C$21)+($T73*Assumptions!C$22)+($U73*Assumptions!C$23)+($V73*Assumptions!C$24),IF($C73&lt;13,Assumptions!C$28,Assumptions!C$50)),W$1)</f>
        <v>7.543705946199343E-2</v>
      </c>
      <c r="X73" s="62">
        <f>IFERROR(IF($C73&lt;11,($D73*Assumptions!D$6)+($E73*Assumptions!D$7)+($F73*Assumptions!D$8)+($G73*Assumptions!D$9)+($H73*Assumptions!D$10)+($I73*Assumptions!D$11)+($J73*Assumptions!D$12)+($K73*Assumptions!D$13)+($L73*Assumptions!D$14)+($M73*Assumptions!D$15)+($N73*Assumptions!D$16)+($O73*Assumptions!D$17)+($P73*Assumptions!D$18)+($Q73*Assumptions!D$19)+($R73*Assumptions!D$20)+($S73*Assumptions!D$21)+($T73*Assumptions!D$22)+($U73*Assumptions!D$23)+($V73*Assumptions!D$24),IF($C73&lt;13,Assumptions!D$28,Assumptions!D$50)),X$1)</f>
        <v>6.99259288765781E-2</v>
      </c>
      <c r="Y73" s="62">
        <f>IFERROR(IF($C73&lt;11,($D73*Assumptions!E$6)+($E73*Assumptions!E$7)+($F73*Assumptions!E$8)+($G73*Assumptions!E$9)+($H73*Assumptions!E$10)+($I73*Assumptions!E$11)+($J73*Assumptions!E$12)+($K73*Assumptions!E$13)+($L73*Assumptions!E$14)+($M73*Assumptions!E$15)+($N73*Assumptions!E$16)+($O73*Assumptions!E$17)+($P73*Assumptions!E$18)+($Q73*Assumptions!E$19)+($R73*Assumptions!E$20)+($S73*Assumptions!E$21)+($T73*Assumptions!E$22)+($U73*Assumptions!E$23)+($V73*Assumptions!E$24),IF($C73&lt;13,Assumptions!E$28,Assumptions!E$50)),Y$1)</f>
        <v>6.8925928876578085E-2</v>
      </c>
      <c r="Z73" s="62">
        <f>IFERROR(IF($C73&lt;11,($D73*Assumptions!F$6)+($E73*Assumptions!F$7)+($F73*Assumptions!F$8)+($G73*Assumptions!F$9)+($H73*Assumptions!F$10)+($I73*Assumptions!F$11)+($J73*Assumptions!F$12)+($K73*Assumptions!F$13)+($L73*Assumptions!F$14)+($M73*Assumptions!F$15)+($N73*Assumptions!F$16)+($O73*Assumptions!F$17)+($P73*Assumptions!F$18)+($Q73*Assumptions!F$19)+($R73*Assumptions!F$20)+($S73*Assumptions!F$21)+($T73*Assumptions!F$22)+($U73*Assumptions!F$23)+($V73*Assumptions!F$24),IF($C73&lt;13,Assumptions!F$28,Assumptions!F$50)),Z$1)</f>
        <v>6.6925928876578097E-2</v>
      </c>
      <c r="AA73" s="62">
        <f>IFERROR(($D73*Assumptions!J$6)+($E73*Assumptions!J$7)+($F73*Assumptions!J$8)+($G73*Assumptions!J$9)+($H73*Assumptions!J$10)+($I73*Assumptions!J$11)+($J73*Assumptions!J$12)+($K73*Assumptions!J$13)+($L73*Assumptions!J$14)+($M73*Assumptions!J$15)+($N73*Assumptions!J$16)+($O73*Assumptions!J$17)+($P73*Assumptions!J$18)+($Q73*Assumptions!J$19)+($R73*Assumptions!J$20)+($S73*Assumptions!J$21)+($T73*Assumptions!J$22)+($U73*Assumptions!J$23)+($V73*Assumptions!J$24),0)</f>
        <v>1.488025662187613E-2</v>
      </c>
      <c r="AB73" s="2">
        <f>SUMIFS(PERSALDATA!$G$2:$G$20871,PERSALDATA!$A$2:$A$20871,WORKING!A73,PERSALDATA!$D$2:$D$20871,WORKING!B73,PERSALDATA!$E$2:$E$20871,WORKING!C73,PERSALDATA!$F$2:$F$20871,"S&amp;W: BASIC SALARY (RES)")</f>
        <v>1</v>
      </c>
      <c r="AC73" s="2">
        <f>SUMIFS(PERSALDATA!$H$2:$H$20871,PERSALDATA!$A$2:$A$20871,WORKING!A73,PERSALDATA!$D$2:$D$20871,WORKING!B73,PERSALDATA!$E$2:$E$20871,WORKING!C73)</f>
        <v>121504.84000000001</v>
      </c>
    </row>
    <row r="74" spans="1:29" x14ac:dyDescent="0.25">
      <c r="A74" s="2">
        <f>Results!$D$3</f>
        <v>18</v>
      </c>
      <c r="B74" s="2">
        <v>5</v>
      </c>
      <c r="C74" s="2">
        <v>4</v>
      </c>
      <c r="D74" s="62">
        <f>IFERROR(SUMIFS(PERSALDATA!$H$2:$H$20871,PERSALDATA!$A$2:$A$20871,WORKING!$A74,PERSALDATA!$D$2:$D$20871,WORKING!$B74,PERSALDATA!$E$2:$E$20871,WORKING!$C74,PERSALDATA!$F$2:$F$20871,WORKING!D$2)/SUMIFS(PERSALDATA!$H$2:$H$20871,PERSALDATA!$A$2:$A$20871,WORKING!$A74,PERSALDATA!$D$2:$D$20871,WORKING!$B74,PERSALDATA!$E$2:$E$20871,WORKING!$C74),"")</f>
        <v>0.66162081086005997</v>
      </c>
      <c r="E74" s="62">
        <f>IFERROR(SUMIFS(PERSALDATA!$H$2:$H$20871,PERSALDATA!$A$2:$A$20871,WORKING!$A74,PERSALDATA!$D$2:$D$20871,WORKING!$B74,PERSALDATA!$E$2:$E$20871,WORKING!$C74,PERSALDATA!$F$2:$F$20871,WORKING!E$2)/SUMIFS(PERSALDATA!$H$2:$H$20871,PERSALDATA!$A$2:$A$20871,WORKING!$A74,PERSALDATA!$D$2:$D$20871,WORKING!$B74,PERSALDATA!$E$2:$E$20871,WORKING!$C74),"")</f>
        <v>4.7097032221042508E-2</v>
      </c>
      <c r="F74" s="62">
        <f>IFERROR(SUMIFS(PERSALDATA!$H$2:$H$20871,PERSALDATA!$A$2:$A$20871,WORKING!$A74,PERSALDATA!$D$2:$D$20871,WORKING!$B74,PERSALDATA!$E$2:$E$20871,WORKING!$C74,PERSALDATA!$F$2:$F$20871,WORKING!F$2)/SUMIFS(PERSALDATA!$H$2:$H$20871,PERSALDATA!$A$2:$A$20871,WORKING!$A74,PERSALDATA!$D$2:$D$20871,WORKING!$B74,PERSALDATA!$E$2:$E$20871,WORKING!$C74),"")</f>
        <v>4.247576239088504E-2</v>
      </c>
      <c r="G74" s="69">
        <f>IFERROR(SUMIFS(PERSALDATA!$H$2:$H$20871,PERSALDATA!$A$2:$A$20871,WORKING!$A74,PERSALDATA!$D$2:$D$20871,WORKING!$B74,PERSALDATA!$E$2:$E$20871,WORKING!$C74,PERSALDATA!$F$2:$F$20871,WORKING!G$2)/SUMIFS(PERSALDATA!$H$2:$H$20871,PERSALDATA!$A$2:$A$20871,WORKING!$A74,PERSALDATA!$D$2:$D$20871,WORKING!$B74,PERSALDATA!$E$2:$E$20871,WORKING!$C74),"")</f>
        <v>7.0665039785216416E-4</v>
      </c>
      <c r="H74" s="62">
        <f>IFERROR(SUMIFS(PERSALDATA!$H$2:$H$20871,PERSALDATA!$A$2:$A$20871,WORKING!$A74,PERSALDATA!$D$2:$D$20871,WORKING!$B74,PERSALDATA!$E$2:$E$20871,WORKING!$C74,PERSALDATA!$F$2:$F$20871,WORKING!H$2)/SUMIFS(PERSALDATA!$H$2:$H$20871,PERSALDATA!$A$2:$A$20871,WORKING!$A74,PERSALDATA!$D$2:$D$20871,WORKING!$B74,PERSALDATA!$E$2:$E$20871,WORKING!$C74),"")</f>
        <v>6.8309099252613484E-2</v>
      </c>
      <c r="I74" s="62">
        <f>IFERROR(SUMIFS(PERSALDATA!$H$2:$H$20871,PERSALDATA!$A$2:$A$20871,WORKING!$A74,PERSALDATA!$D$2:$D$20871,WORKING!$B74,PERSALDATA!$E$2:$E$20871,WORKING!$C74,PERSALDATA!$F$2:$F$20871,WORKING!I$2)/SUMIFS(PERSALDATA!$H$2:$H$20871,PERSALDATA!$A$2:$A$20871,WORKING!$A74,PERSALDATA!$D$2:$D$20871,WORKING!$B74,PERSALDATA!$E$2:$E$20871,WORKING!$C74),"")</f>
        <v>0.10583322508291636</v>
      </c>
      <c r="J74" s="62">
        <f>IFERROR(SUMIFS(PERSALDATA!$H$2:$H$20871,PERSALDATA!$A$2:$A$20871,WORKING!$A74,PERSALDATA!$D$2:$D$20871,WORKING!$B74,PERSALDATA!$E$2:$E$20871,WORKING!$C74,PERSALDATA!$F$2:$F$20871,WORKING!J$2)/SUMIFS(PERSALDATA!$H$2:$H$20871,PERSALDATA!$A$2:$A$20871,WORKING!$A74,PERSALDATA!$D$2:$D$20871,WORKING!$B74,PERSALDATA!$E$2:$E$20871,WORKING!$C74),"")</f>
        <v>0</v>
      </c>
      <c r="K74" s="62">
        <f>IFERROR(SUMIFS(PERSALDATA!$H$2:$H$20871,PERSALDATA!$A$2:$A$20871,WORKING!$A74,PERSALDATA!$D$2:$D$20871,WORKING!$B74,PERSALDATA!$E$2:$E$20871,WORKING!$C74,PERSALDATA!$F$2:$F$20871,WORKING!K$2)/SUMIFS(PERSALDATA!$H$2:$H$20871,PERSALDATA!$A$2:$A$20871,WORKING!$A74,PERSALDATA!$D$2:$D$20871,WORKING!$B74,PERSALDATA!$E$2:$E$20871,WORKING!$C74),"")</f>
        <v>3.6779968910572727E-4</v>
      </c>
      <c r="L74" s="62">
        <f>IFERROR(SUMIFS(PERSALDATA!$H$2:$H$20871,PERSALDATA!$A$2:$A$20871,WORKING!$A74,PERSALDATA!$D$2:$D$20871,WORKING!$B74,PERSALDATA!$E$2:$E$20871,WORKING!$C74,PERSALDATA!$F$2:$F$20871,WORKING!L$2)/SUMIFS(PERSALDATA!$H$2:$H$20871,PERSALDATA!$A$2:$A$20871,WORKING!$A74,PERSALDATA!$D$2:$D$20871,WORKING!$B74,PERSALDATA!$E$2:$E$20871,WORKING!$C74),"")</f>
        <v>0</v>
      </c>
      <c r="M74" s="62">
        <f>IFERROR(SUMIFS(PERSALDATA!$H$2:$H$20871,PERSALDATA!$A$2:$A$20871,WORKING!$A74,PERSALDATA!$D$2:$D$20871,WORKING!$B74,PERSALDATA!$E$2:$E$20871,WORKING!$C74,PERSALDATA!$F$2:$F$20871,WORKING!M$2)/SUMIFS(PERSALDATA!$H$2:$H$20871,PERSALDATA!$A$2:$A$20871,WORKING!$A74,PERSALDATA!$D$2:$D$20871,WORKING!$B74,PERSALDATA!$E$2:$E$20871,WORKING!$C74),"")</f>
        <v>0</v>
      </c>
      <c r="N74" s="62">
        <f>IFERROR(SUMIFS(PERSALDATA!$H$2:$H$20871,PERSALDATA!$A$2:$A$20871,WORKING!$A74,PERSALDATA!$D$2:$D$20871,WORKING!$B74,PERSALDATA!$E$2:$E$20871,WORKING!$C74,PERSALDATA!$F$2:$F$20871,WORKING!N$2)/SUMIFS(PERSALDATA!$H$2:$H$20871,PERSALDATA!$A$2:$A$20871,WORKING!$A74,PERSALDATA!$D$2:$D$20871,WORKING!$B74,PERSALDATA!$E$2:$E$20871,WORKING!$C74),"")</f>
        <v>7.3589620105524986E-2</v>
      </c>
      <c r="O74" s="62">
        <f>IFERROR(SUMIFS(PERSALDATA!$H$2:$H$20871,PERSALDATA!$A$2:$A$20871,WORKING!$A74,PERSALDATA!$D$2:$D$20871,WORKING!$B74,PERSALDATA!$E$2:$E$20871,WORKING!$C74,PERSALDATA!$F$2:$F$20871,WORKING!O$2)/SUMIFS(PERSALDATA!$H$2:$H$20871,PERSALDATA!$A$2:$A$20871,WORKING!$A74,PERSALDATA!$D$2:$D$20871,WORKING!$B74,PERSALDATA!$E$2:$E$20871,WORKING!$C74),"")</f>
        <v>0</v>
      </c>
      <c r="P74" s="62">
        <f>IFERROR(SUMIFS(PERSALDATA!$H$2:$H$20871,PERSALDATA!$A$2:$A$20871,WORKING!$A74,PERSALDATA!$D$2:$D$20871,WORKING!$B74,PERSALDATA!$E$2:$E$20871,WORKING!$C74,PERSALDATA!$F$2:$F$20871,WORKING!P$2)/SUMIFS(PERSALDATA!$H$2:$H$20871,PERSALDATA!$A$2:$A$20871,WORKING!$A74,PERSALDATA!$D$2:$D$20871,WORKING!$B74,PERSALDATA!$E$2:$E$20871,WORKING!$C74),"")</f>
        <v>0</v>
      </c>
      <c r="Q74" s="62">
        <f>IFERROR(SUMIFS(PERSALDATA!$H$2:$H$20871,PERSALDATA!$A$2:$A$20871,WORKING!$A74,PERSALDATA!$D$2:$D$20871,WORKING!$B74,PERSALDATA!$E$2:$E$20871,WORKING!$C74,PERSALDATA!$F$2:$F$20871,WORKING!Q$2)/SUMIFS(PERSALDATA!$H$2:$H$20871,PERSALDATA!$A$2:$A$20871,WORKING!$A74,PERSALDATA!$D$2:$D$20871,WORKING!$B74,PERSALDATA!$E$2:$E$20871,WORKING!$C74),"")</f>
        <v>0</v>
      </c>
      <c r="R74" s="62">
        <f>IFERROR(SUMIFS(PERSALDATA!$H$2:$H$20871,PERSALDATA!$A$2:$A$20871,WORKING!$A74,PERSALDATA!$D$2:$D$20871,WORKING!$B74,PERSALDATA!$E$2:$E$20871,WORKING!$C74,PERSALDATA!$F$2:$F$20871,WORKING!R$2)/SUMIFS(PERSALDATA!$H$2:$H$20871,PERSALDATA!$A$2:$A$20871,WORKING!$A74,PERSALDATA!$D$2:$D$20871,WORKING!$B74,PERSALDATA!$E$2:$E$20871,WORKING!$C74),"")</f>
        <v>0</v>
      </c>
      <c r="S74" s="62">
        <f>IFERROR(SUMIFS(PERSALDATA!$H$2:$H$20871,PERSALDATA!$A$2:$A$20871,WORKING!$A74,PERSALDATA!$D$2:$D$20871,WORKING!$B74,PERSALDATA!$E$2:$E$20871,WORKING!$C74,PERSALDATA!$F$2:$F$20871,WORKING!S$2)/SUMIFS(PERSALDATA!$H$2:$H$20871,PERSALDATA!$A$2:$A$20871,WORKING!$A74,PERSALDATA!$D$2:$D$20871,WORKING!$B74,PERSALDATA!$E$2:$E$20871,WORKING!$C74),"")</f>
        <v>0</v>
      </c>
      <c r="T74" s="62">
        <f>IFERROR(SUMIFS(PERSALDATA!$H$2:$H$20871,PERSALDATA!$A$2:$A$20871,WORKING!$A74,PERSALDATA!$D$2:$D$20871,WORKING!$B74,PERSALDATA!$E$2:$E$20871,WORKING!$C74,PERSALDATA!$F$2:$F$20871,WORKING!T$2)/SUMIFS(PERSALDATA!$H$2:$H$20871,PERSALDATA!$A$2:$A$20871,WORKING!$A74,PERSALDATA!$D$2:$D$20871,WORKING!$B74,PERSALDATA!$E$2:$E$20871,WORKING!$C74),"")</f>
        <v>0</v>
      </c>
      <c r="U74" s="62">
        <f>IFERROR(SUMIFS(PERSALDATA!$H$2:$H$20871,PERSALDATA!$A$2:$A$20871,WORKING!$A74,PERSALDATA!$D$2:$D$20871,WORKING!$B74,PERSALDATA!$E$2:$E$20871,WORKING!$C74,PERSALDATA!$F$2:$F$20871,WORKING!U$2)/SUMIFS(PERSALDATA!$H$2:$H$20871,PERSALDATA!$A$2:$A$20871,WORKING!$A74,PERSALDATA!$D$2:$D$20871,WORKING!$B74,PERSALDATA!$E$2:$E$20871,WORKING!$C74),"")</f>
        <v>0</v>
      </c>
      <c r="V74" s="62">
        <f>IFERROR(SUMIFS(PERSALDATA!$H$2:$H$20871,PERSALDATA!$A$2:$A$20871,WORKING!$A74,PERSALDATA!$D$2:$D$20871,WORKING!$B74,PERSALDATA!$E$2:$E$20871,WORKING!$C74,PERSALDATA!$F$2:$F$20871,WORKING!V$2)/SUMIFS(PERSALDATA!$H$2:$H$20871,PERSALDATA!$A$2:$A$20871,WORKING!$A74,PERSALDATA!$D$2:$D$20871,WORKING!$B74,PERSALDATA!$E$2:$E$20871,WORKING!$C74),"")</f>
        <v>0</v>
      </c>
      <c r="W74" s="62">
        <f>IFERROR(IF($C74&lt;11,($D74*Assumptions!C$6)+($E74*Assumptions!C$7)+($F74*Assumptions!C$8)+($G74*Assumptions!C$9)+($H74*Assumptions!C$10)+($I74*Assumptions!C$11)+($J74*Assumptions!C$12)+($K74*Assumptions!C$13)+($L74*Assumptions!C$14)+($M74*Assumptions!C$15)+($N74*Assumptions!C$16)+($O74*Assumptions!C$17)+($P74*Assumptions!C$18)+($Q74*Assumptions!C$19)+($R74*Assumptions!C$20)+($S74*Assumptions!C$21)+($T74*Assumptions!C$22)+($U74*Assumptions!C$23)+($V74*Assumptions!C$24),IF($C74&lt;13,Assumptions!C$28,Assumptions!C$50)),W$1)</f>
        <v>7.3728169447829339E-2</v>
      </c>
      <c r="X74" s="62">
        <f>IFERROR(IF($C74&lt;11,($D74*Assumptions!D$6)+($E74*Assumptions!D$7)+($F74*Assumptions!D$8)+($G74*Assumptions!D$9)+($H74*Assumptions!D$10)+($I74*Assumptions!D$11)+($J74*Assumptions!D$12)+($K74*Assumptions!D$13)+($L74*Assumptions!D$14)+($M74*Assumptions!D$15)+($N74*Assumptions!D$16)+($O74*Assumptions!D$17)+($P74*Assumptions!D$18)+($Q74*Assumptions!D$19)+($R74*Assumptions!D$20)+($S74*Assumptions!D$21)+($T74*Assumptions!D$22)+($U74*Assumptions!D$23)+($V74*Assumptions!D$24),IF($C74&lt;13,Assumptions!D$28,Assumptions!D$50)),X$1)</f>
        <v>7.0599878864880367E-2</v>
      </c>
      <c r="Y74" s="62">
        <f>IFERROR(IF($C74&lt;11,($D74*Assumptions!E$6)+($E74*Assumptions!E$7)+($F74*Assumptions!E$8)+($G74*Assumptions!E$9)+($H74*Assumptions!E$10)+($I74*Assumptions!E$11)+($J74*Assumptions!E$12)+($K74*Assumptions!E$13)+($L74*Assumptions!E$14)+($M74*Assumptions!E$15)+($N74*Assumptions!E$16)+($O74*Assumptions!E$17)+($P74*Assumptions!E$18)+($Q74*Assumptions!E$19)+($R74*Assumptions!E$20)+($S74*Assumptions!E$21)+($T74*Assumptions!E$22)+($U74*Assumptions!E$23)+($V74*Assumptions!E$24),IF($C74&lt;13,Assumptions!E$28,Assumptions!E$50)),Y$1)</f>
        <v>6.959987886488038E-2</v>
      </c>
      <c r="Z74" s="62">
        <f>IFERROR(IF($C74&lt;11,($D74*Assumptions!F$6)+($E74*Assumptions!F$7)+($F74*Assumptions!F$8)+($G74*Assumptions!F$9)+($H74*Assumptions!F$10)+($I74*Assumptions!F$11)+($J74*Assumptions!F$12)+($K74*Assumptions!F$13)+($L74*Assumptions!F$14)+($M74*Assumptions!F$15)+($N74*Assumptions!F$16)+($O74*Assumptions!F$17)+($P74*Assumptions!F$18)+($Q74*Assumptions!F$19)+($R74*Assumptions!F$20)+($S74*Assumptions!F$21)+($T74*Assumptions!F$22)+($U74*Assumptions!F$23)+($V74*Assumptions!F$24),IF($C74&lt;13,Assumptions!F$28,Assumptions!F$50)),Z$1)</f>
        <v>6.759987886488035E-2</v>
      </c>
      <c r="AA74" s="62">
        <f>IFERROR(($D74*Assumptions!J$6)+($E74*Assumptions!J$7)+($F74*Assumptions!J$8)+($G74*Assumptions!J$9)+($H74*Assumptions!J$10)+($I74*Assumptions!J$11)+($J74*Assumptions!J$12)+($K74*Assumptions!J$13)+($L74*Assumptions!J$14)+($M74*Assumptions!J$15)+($N74*Assumptions!J$16)+($O74*Assumptions!J$17)+($P74*Assumptions!J$18)+($Q74*Assumptions!J$19)+($R74*Assumptions!J$20)+($S74*Assumptions!J$21)+($T74*Assumptions!J$22)+($U74*Assumptions!J$23)+($V74*Assumptions!J$24),0)</f>
        <v>1.333271008001094E-2</v>
      </c>
      <c r="AB74" s="2">
        <f>SUMIFS(PERSALDATA!$G$2:$G$20871,PERSALDATA!$A$2:$A$20871,WORKING!A74,PERSALDATA!$D$2:$D$20871,WORKING!B74,PERSALDATA!$E$2:$E$20871,WORKING!C74,PERSALDATA!$F$2:$F$20871,"S&amp;W: BASIC SALARY (RES)")</f>
        <v>135</v>
      </c>
      <c r="AC74" s="2">
        <f>SUMIFS(PERSALDATA!$H$2:$H$20871,PERSALDATA!$A$2:$A$20871,WORKING!A74,PERSALDATA!$D$2:$D$20871,WORKING!B74,PERSALDATA!$E$2:$E$20871,WORKING!C74)</f>
        <v>21478131.259999994</v>
      </c>
    </row>
    <row r="75" spans="1:29" x14ac:dyDescent="0.25">
      <c r="A75" s="2">
        <f>Results!$D$3</f>
        <v>18</v>
      </c>
      <c r="B75" s="2">
        <v>5</v>
      </c>
      <c r="C75" s="2">
        <v>5</v>
      </c>
      <c r="D75" s="62">
        <f>IFERROR(SUMIFS(PERSALDATA!$H$2:$H$20871,PERSALDATA!$A$2:$A$20871,WORKING!$A75,PERSALDATA!$D$2:$D$20871,WORKING!$B75,PERSALDATA!$E$2:$E$20871,WORKING!$C75,PERSALDATA!$F$2:$F$20871,WORKING!D$2)/SUMIFS(PERSALDATA!$H$2:$H$20871,PERSALDATA!$A$2:$A$20871,WORKING!$A75,PERSALDATA!$D$2:$D$20871,WORKING!$B75,PERSALDATA!$E$2:$E$20871,WORKING!$C75),"")</f>
        <v>0.74189989664889244</v>
      </c>
      <c r="E75" s="62">
        <f>IFERROR(SUMIFS(PERSALDATA!$H$2:$H$20871,PERSALDATA!$A$2:$A$20871,WORKING!$A75,PERSALDATA!$D$2:$D$20871,WORKING!$B75,PERSALDATA!$E$2:$E$20871,WORKING!$C75,PERSALDATA!$F$2:$F$20871,WORKING!E$2)/SUMIFS(PERSALDATA!$H$2:$H$20871,PERSALDATA!$A$2:$A$20871,WORKING!$A75,PERSALDATA!$D$2:$D$20871,WORKING!$B75,PERSALDATA!$E$2:$E$20871,WORKING!$C75),"")</f>
        <v>2.7223058259882631E-2</v>
      </c>
      <c r="F75" s="62">
        <f>IFERROR(SUMIFS(PERSALDATA!$H$2:$H$20871,PERSALDATA!$A$2:$A$20871,WORKING!$A75,PERSALDATA!$D$2:$D$20871,WORKING!$B75,PERSALDATA!$E$2:$E$20871,WORKING!$C75,PERSALDATA!$F$2:$F$20871,WORKING!F$2)/SUMIFS(PERSALDATA!$H$2:$H$20871,PERSALDATA!$A$2:$A$20871,WORKING!$A75,PERSALDATA!$D$2:$D$20871,WORKING!$B75,PERSALDATA!$E$2:$E$20871,WORKING!$C75),"")</f>
        <v>1.7625764311605095E-2</v>
      </c>
      <c r="G75" s="69">
        <f>IFERROR(SUMIFS(PERSALDATA!$H$2:$H$20871,PERSALDATA!$A$2:$A$20871,WORKING!$A75,PERSALDATA!$D$2:$D$20871,WORKING!$B75,PERSALDATA!$E$2:$E$20871,WORKING!$C75,PERSALDATA!$F$2:$F$20871,WORKING!G$2)/SUMIFS(PERSALDATA!$H$2:$H$20871,PERSALDATA!$A$2:$A$20871,WORKING!$A75,PERSALDATA!$D$2:$D$20871,WORKING!$B75,PERSALDATA!$E$2:$E$20871,WORKING!$C75),"")</f>
        <v>6.6919151836394017E-4</v>
      </c>
      <c r="H75" s="62">
        <f>IFERROR(SUMIFS(PERSALDATA!$H$2:$H$20871,PERSALDATA!$A$2:$A$20871,WORKING!$A75,PERSALDATA!$D$2:$D$20871,WORKING!$B75,PERSALDATA!$E$2:$E$20871,WORKING!$C75,PERSALDATA!$F$2:$F$20871,WORKING!H$2)/SUMIFS(PERSALDATA!$H$2:$H$20871,PERSALDATA!$A$2:$A$20871,WORKING!$A75,PERSALDATA!$D$2:$D$20871,WORKING!$B75,PERSALDATA!$E$2:$E$20871,WORKING!$C75),"")</f>
        <v>1.0304256058748001E-2</v>
      </c>
      <c r="I75" s="62">
        <f>IFERROR(SUMIFS(PERSALDATA!$H$2:$H$20871,PERSALDATA!$A$2:$A$20871,WORKING!$A75,PERSALDATA!$D$2:$D$20871,WORKING!$B75,PERSALDATA!$E$2:$E$20871,WORKING!$C75,PERSALDATA!$F$2:$F$20871,WORKING!I$2)/SUMIFS(PERSALDATA!$H$2:$H$20871,PERSALDATA!$A$2:$A$20871,WORKING!$A75,PERSALDATA!$D$2:$D$20871,WORKING!$B75,PERSALDATA!$E$2:$E$20871,WORKING!$C75),"")</f>
        <v>5.9071600919640962E-2</v>
      </c>
      <c r="J75" s="62">
        <f>IFERROR(SUMIFS(PERSALDATA!$H$2:$H$20871,PERSALDATA!$A$2:$A$20871,WORKING!$A75,PERSALDATA!$D$2:$D$20871,WORKING!$B75,PERSALDATA!$E$2:$E$20871,WORKING!$C75,PERSALDATA!$F$2:$F$20871,WORKING!J$2)/SUMIFS(PERSALDATA!$H$2:$H$20871,PERSALDATA!$A$2:$A$20871,WORKING!$A75,PERSALDATA!$D$2:$D$20871,WORKING!$B75,PERSALDATA!$E$2:$E$20871,WORKING!$C75),"")</f>
        <v>0</v>
      </c>
      <c r="K75" s="62">
        <f>IFERROR(SUMIFS(PERSALDATA!$H$2:$H$20871,PERSALDATA!$A$2:$A$20871,WORKING!$A75,PERSALDATA!$D$2:$D$20871,WORKING!$B75,PERSALDATA!$E$2:$E$20871,WORKING!$C75,PERSALDATA!$F$2:$F$20871,WORKING!K$2)/SUMIFS(PERSALDATA!$H$2:$H$20871,PERSALDATA!$A$2:$A$20871,WORKING!$A75,PERSALDATA!$D$2:$D$20871,WORKING!$B75,PERSALDATA!$E$2:$E$20871,WORKING!$C75),"")</f>
        <v>3.9061612141723173E-4</v>
      </c>
      <c r="L75" s="62">
        <f>IFERROR(SUMIFS(PERSALDATA!$H$2:$H$20871,PERSALDATA!$A$2:$A$20871,WORKING!$A75,PERSALDATA!$D$2:$D$20871,WORKING!$B75,PERSALDATA!$E$2:$E$20871,WORKING!$C75,PERSALDATA!$F$2:$F$20871,WORKING!L$2)/SUMIFS(PERSALDATA!$H$2:$H$20871,PERSALDATA!$A$2:$A$20871,WORKING!$A75,PERSALDATA!$D$2:$D$20871,WORKING!$B75,PERSALDATA!$E$2:$E$20871,WORKING!$C75),"")</f>
        <v>0</v>
      </c>
      <c r="M75" s="62">
        <f>IFERROR(SUMIFS(PERSALDATA!$H$2:$H$20871,PERSALDATA!$A$2:$A$20871,WORKING!$A75,PERSALDATA!$D$2:$D$20871,WORKING!$B75,PERSALDATA!$E$2:$E$20871,WORKING!$C75,PERSALDATA!$F$2:$F$20871,WORKING!M$2)/SUMIFS(PERSALDATA!$H$2:$H$20871,PERSALDATA!$A$2:$A$20871,WORKING!$A75,PERSALDATA!$D$2:$D$20871,WORKING!$B75,PERSALDATA!$E$2:$E$20871,WORKING!$C75),"")</f>
        <v>0.12934258176258939</v>
      </c>
      <c r="N75" s="62">
        <f>IFERROR(SUMIFS(PERSALDATA!$H$2:$H$20871,PERSALDATA!$A$2:$A$20871,WORKING!$A75,PERSALDATA!$D$2:$D$20871,WORKING!$B75,PERSALDATA!$E$2:$E$20871,WORKING!$C75,PERSALDATA!$F$2:$F$20871,WORKING!N$2)/SUMIFS(PERSALDATA!$H$2:$H$20871,PERSALDATA!$A$2:$A$20871,WORKING!$A75,PERSALDATA!$D$2:$D$20871,WORKING!$B75,PERSALDATA!$E$2:$E$20871,WORKING!$C75),"")</f>
        <v>1.3473034398860195E-2</v>
      </c>
      <c r="O75" s="62">
        <f>IFERROR(SUMIFS(PERSALDATA!$H$2:$H$20871,PERSALDATA!$A$2:$A$20871,WORKING!$A75,PERSALDATA!$D$2:$D$20871,WORKING!$B75,PERSALDATA!$E$2:$E$20871,WORKING!$C75,PERSALDATA!$F$2:$F$20871,WORKING!O$2)/SUMIFS(PERSALDATA!$H$2:$H$20871,PERSALDATA!$A$2:$A$20871,WORKING!$A75,PERSALDATA!$D$2:$D$20871,WORKING!$B75,PERSALDATA!$E$2:$E$20871,WORKING!$C75),"")</f>
        <v>0</v>
      </c>
      <c r="P75" s="62">
        <f>IFERROR(SUMIFS(PERSALDATA!$H$2:$H$20871,PERSALDATA!$A$2:$A$20871,WORKING!$A75,PERSALDATA!$D$2:$D$20871,WORKING!$B75,PERSALDATA!$E$2:$E$20871,WORKING!$C75,PERSALDATA!$F$2:$F$20871,WORKING!P$2)/SUMIFS(PERSALDATA!$H$2:$H$20871,PERSALDATA!$A$2:$A$20871,WORKING!$A75,PERSALDATA!$D$2:$D$20871,WORKING!$B75,PERSALDATA!$E$2:$E$20871,WORKING!$C75),"")</f>
        <v>0</v>
      </c>
      <c r="Q75" s="62">
        <f>IFERROR(SUMIFS(PERSALDATA!$H$2:$H$20871,PERSALDATA!$A$2:$A$20871,WORKING!$A75,PERSALDATA!$D$2:$D$20871,WORKING!$B75,PERSALDATA!$E$2:$E$20871,WORKING!$C75,PERSALDATA!$F$2:$F$20871,WORKING!Q$2)/SUMIFS(PERSALDATA!$H$2:$H$20871,PERSALDATA!$A$2:$A$20871,WORKING!$A75,PERSALDATA!$D$2:$D$20871,WORKING!$B75,PERSALDATA!$E$2:$E$20871,WORKING!$C75),"")</f>
        <v>0</v>
      </c>
      <c r="R75" s="62">
        <f>IFERROR(SUMIFS(PERSALDATA!$H$2:$H$20871,PERSALDATA!$A$2:$A$20871,WORKING!$A75,PERSALDATA!$D$2:$D$20871,WORKING!$B75,PERSALDATA!$E$2:$E$20871,WORKING!$C75,PERSALDATA!$F$2:$F$20871,WORKING!R$2)/SUMIFS(PERSALDATA!$H$2:$H$20871,PERSALDATA!$A$2:$A$20871,WORKING!$A75,PERSALDATA!$D$2:$D$20871,WORKING!$B75,PERSALDATA!$E$2:$E$20871,WORKING!$C75),"")</f>
        <v>0</v>
      </c>
      <c r="S75" s="62">
        <f>IFERROR(SUMIFS(PERSALDATA!$H$2:$H$20871,PERSALDATA!$A$2:$A$20871,WORKING!$A75,PERSALDATA!$D$2:$D$20871,WORKING!$B75,PERSALDATA!$E$2:$E$20871,WORKING!$C75,PERSALDATA!$F$2:$F$20871,WORKING!S$2)/SUMIFS(PERSALDATA!$H$2:$H$20871,PERSALDATA!$A$2:$A$20871,WORKING!$A75,PERSALDATA!$D$2:$D$20871,WORKING!$B75,PERSALDATA!$E$2:$E$20871,WORKING!$C75),"")</f>
        <v>0</v>
      </c>
      <c r="T75" s="62">
        <f>IFERROR(SUMIFS(PERSALDATA!$H$2:$H$20871,PERSALDATA!$A$2:$A$20871,WORKING!$A75,PERSALDATA!$D$2:$D$20871,WORKING!$B75,PERSALDATA!$E$2:$E$20871,WORKING!$C75,PERSALDATA!$F$2:$F$20871,WORKING!T$2)/SUMIFS(PERSALDATA!$H$2:$H$20871,PERSALDATA!$A$2:$A$20871,WORKING!$A75,PERSALDATA!$D$2:$D$20871,WORKING!$B75,PERSALDATA!$E$2:$E$20871,WORKING!$C75),"")</f>
        <v>0</v>
      </c>
      <c r="U75" s="62">
        <f>IFERROR(SUMIFS(PERSALDATA!$H$2:$H$20871,PERSALDATA!$A$2:$A$20871,WORKING!$A75,PERSALDATA!$D$2:$D$20871,WORKING!$B75,PERSALDATA!$E$2:$E$20871,WORKING!$C75,PERSALDATA!$F$2:$F$20871,WORKING!U$2)/SUMIFS(PERSALDATA!$H$2:$H$20871,PERSALDATA!$A$2:$A$20871,WORKING!$A75,PERSALDATA!$D$2:$D$20871,WORKING!$B75,PERSALDATA!$E$2:$E$20871,WORKING!$C75),"")</f>
        <v>0</v>
      </c>
      <c r="V75" s="62">
        <f>IFERROR(SUMIFS(PERSALDATA!$H$2:$H$20871,PERSALDATA!$A$2:$A$20871,WORKING!$A75,PERSALDATA!$D$2:$D$20871,WORKING!$B75,PERSALDATA!$E$2:$E$20871,WORKING!$C75,PERSALDATA!$F$2:$F$20871,WORKING!V$2)/SUMIFS(PERSALDATA!$H$2:$H$20871,PERSALDATA!$A$2:$A$20871,WORKING!$A75,PERSALDATA!$D$2:$D$20871,WORKING!$B75,PERSALDATA!$E$2:$E$20871,WORKING!$C75),"")</f>
        <v>0</v>
      </c>
      <c r="W75" s="62">
        <f>IFERROR(IF($C75&lt;11,($D75*Assumptions!C$6)+($E75*Assumptions!C$7)+($F75*Assumptions!C$8)+($G75*Assumptions!C$9)+($H75*Assumptions!C$10)+($I75*Assumptions!C$11)+($J75*Assumptions!C$12)+($K75*Assumptions!C$13)+($L75*Assumptions!C$14)+($M75*Assumptions!C$15)+($N75*Assumptions!C$16)+($O75*Assumptions!C$17)+($P75*Assumptions!C$18)+($Q75*Assumptions!C$19)+($R75*Assumptions!C$20)+($S75*Assumptions!C$21)+($T75*Assumptions!C$22)+($U75*Assumptions!C$23)+($V75*Assumptions!C$24),IF($C75&lt;13,Assumptions!C$28,Assumptions!C$50)),W$1)</f>
        <v>7.4804701497140469E-2</v>
      </c>
      <c r="X75" s="62">
        <f>IFERROR(IF($C75&lt;11,($D75*Assumptions!D$6)+($E75*Assumptions!D$7)+($F75*Assumptions!D$8)+($G75*Assumptions!D$9)+($H75*Assumptions!D$10)+($I75*Assumptions!D$11)+($J75*Assumptions!D$12)+($K75*Assumptions!D$13)+($L75*Assumptions!D$14)+($M75*Assumptions!D$15)+($N75*Assumptions!D$16)+($O75*Assumptions!D$17)+($P75*Assumptions!D$18)+($Q75*Assumptions!D$19)+($R75*Assumptions!D$20)+($S75*Assumptions!D$21)+($T75*Assumptions!D$22)+($U75*Assumptions!D$23)+($V75*Assumptions!D$24),IF($C75&lt;13,Assumptions!D$28,Assumptions!D$50)),X$1)</f>
        <v>6.9978306197765155E-2</v>
      </c>
      <c r="Y75" s="62">
        <f>IFERROR(IF($C75&lt;11,($D75*Assumptions!E$6)+($E75*Assumptions!E$7)+($F75*Assumptions!E$8)+($G75*Assumptions!E$9)+($H75*Assumptions!E$10)+($I75*Assumptions!E$11)+($J75*Assumptions!E$12)+($K75*Assumptions!E$13)+($L75*Assumptions!E$14)+($M75*Assumptions!E$15)+($N75*Assumptions!E$16)+($O75*Assumptions!E$17)+($P75*Assumptions!E$18)+($Q75*Assumptions!E$19)+($R75*Assumptions!E$20)+($S75*Assumptions!E$21)+($T75*Assumptions!E$22)+($U75*Assumptions!E$23)+($V75*Assumptions!E$24),IF($C75&lt;13,Assumptions!E$28,Assumptions!E$50)),Y$1)</f>
        <v>6.8978306197765168E-2</v>
      </c>
      <c r="Z75" s="62">
        <f>IFERROR(IF($C75&lt;11,($D75*Assumptions!F$6)+($E75*Assumptions!F$7)+($F75*Assumptions!F$8)+($G75*Assumptions!F$9)+($H75*Assumptions!F$10)+($I75*Assumptions!F$11)+($J75*Assumptions!F$12)+($K75*Assumptions!F$13)+($L75*Assumptions!F$14)+($M75*Assumptions!F$15)+($N75*Assumptions!F$16)+($O75*Assumptions!F$17)+($P75*Assumptions!F$18)+($Q75*Assumptions!F$19)+($R75*Assumptions!F$20)+($S75*Assumptions!F$21)+($T75*Assumptions!F$22)+($U75*Assumptions!F$23)+($V75*Assumptions!F$24),IF($C75&lt;13,Assumptions!F$28,Assumptions!F$50)),Z$1)</f>
        <v>6.6978306197765167E-2</v>
      </c>
      <c r="AA75" s="62">
        <f>IFERROR(($D75*Assumptions!J$6)+($E75*Assumptions!J$7)+($F75*Assumptions!J$8)+($G75*Assumptions!J$9)+($H75*Assumptions!J$10)+($I75*Assumptions!J$11)+($J75*Assumptions!J$12)+($K75*Assumptions!J$13)+($L75*Assumptions!J$14)+($M75*Assumptions!J$15)+($N75*Assumptions!J$16)+($O75*Assumptions!J$17)+($P75*Assumptions!J$18)+($Q75*Assumptions!J$19)+($R75*Assumptions!J$20)+($S75*Assumptions!J$21)+($T75*Assumptions!J$22)+($U75*Assumptions!J$23)+($V75*Assumptions!J$24),0)</f>
        <v>1.4575190452623442E-2</v>
      </c>
      <c r="AB75" s="2">
        <f>SUMIFS(PERSALDATA!$G$2:$G$20871,PERSALDATA!$A$2:$A$20871,WORKING!A75,PERSALDATA!$D$2:$D$20871,WORKING!B75,PERSALDATA!$E$2:$E$20871,WORKING!C75,PERSALDATA!$F$2:$F$20871,"S&amp;W: BASIC SALARY (RES)")</f>
        <v>20</v>
      </c>
      <c r="AC75" s="2">
        <f>SUMIFS(PERSALDATA!$H$2:$H$20871,PERSALDATA!$A$2:$A$20871,WORKING!A75,PERSALDATA!$D$2:$D$20871,WORKING!B75,PERSALDATA!$E$2:$E$20871,WORKING!C75)</f>
        <v>2604142.39</v>
      </c>
    </row>
    <row r="76" spans="1:29" x14ac:dyDescent="0.25">
      <c r="A76" s="2">
        <f>Results!$D$3</f>
        <v>18</v>
      </c>
      <c r="B76" s="2">
        <v>5</v>
      </c>
      <c r="C76" s="2">
        <v>6</v>
      </c>
      <c r="D76" s="62">
        <f>IFERROR(SUMIFS(PERSALDATA!$H$2:$H$20871,PERSALDATA!$A$2:$A$20871,WORKING!$A76,PERSALDATA!$D$2:$D$20871,WORKING!$B76,PERSALDATA!$E$2:$E$20871,WORKING!$C76,PERSALDATA!$F$2:$F$20871,WORKING!D$2)/SUMIFS(PERSALDATA!$H$2:$H$20871,PERSALDATA!$A$2:$A$20871,WORKING!$A76,PERSALDATA!$D$2:$D$20871,WORKING!$B76,PERSALDATA!$E$2:$E$20871,WORKING!$C76),"")</f>
        <v>0.6685686542603172</v>
      </c>
      <c r="E76" s="62">
        <f>IFERROR(SUMIFS(PERSALDATA!$H$2:$H$20871,PERSALDATA!$A$2:$A$20871,WORKING!$A76,PERSALDATA!$D$2:$D$20871,WORKING!$B76,PERSALDATA!$E$2:$E$20871,WORKING!$C76,PERSALDATA!$F$2:$F$20871,WORKING!E$2)/SUMIFS(PERSALDATA!$H$2:$H$20871,PERSALDATA!$A$2:$A$20871,WORKING!$A76,PERSALDATA!$D$2:$D$20871,WORKING!$B76,PERSALDATA!$E$2:$E$20871,WORKING!$C76),"")</f>
        <v>5.6061525634256336E-2</v>
      </c>
      <c r="F76" s="62">
        <f>IFERROR(SUMIFS(PERSALDATA!$H$2:$H$20871,PERSALDATA!$A$2:$A$20871,WORKING!$A76,PERSALDATA!$D$2:$D$20871,WORKING!$B76,PERSALDATA!$E$2:$E$20871,WORKING!$C76,PERSALDATA!$F$2:$F$20871,WORKING!F$2)/SUMIFS(PERSALDATA!$H$2:$H$20871,PERSALDATA!$A$2:$A$20871,WORKING!$A76,PERSALDATA!$D$2:$D$20871,WORKING!$B76,PERSALDATA!$E$2:$E$20871,WORKING!$C76),"")</f>
        <v>3.3336671620223864E-2</v>
      </c>
      <c r="G76" s="69">
        <f>IFERROR(SUMIFS(PERSALDATA!$H$2:$H$20871,PERSALDATA!$A$2:$A$20871,WORKING!$A76,PERSALDATA!$D$2:$D$20871,WORKING!$B76,PERSALDATA!$E$2:$E$20871,WORKING!$C76,PERSALDATA!$F$2:$F$20871,WORKING!G$2)/SUMIFS(PERSALDATA!$H$2:$H$20871,PERSALDATA!$A$2:$A$20871,WORKING!$A76,PERSALDATA!$D$2:$D$20871,WORKING!$B76,PERSALDATA!$E$2:$E$20871,WORKING!$C76),"")</f>
        <v>1.5822392448082911E-3</v>
      </c>
      <c r="H76" s="62">
        <f>IFERROR(SUMIFS(PERSALDATA!$H$2:$H$20871,PERSALDATA!$A$2:$A$20871,WORKING!$A76,PERSALDATA!$D$2:$D$20871,WORKING!$B76,PERSALDATA!$E$2:$E$20871,WORKING!$C76,PERSALDATA!$F$2:$F$20871,WORKING!H$2)/SUMIFS(PERSALDATA!$H$2:$H$20871,PERSALDATA!$A$2:$A$20871,WORKING!$A76,PERSALDATA!$D$2:$D$20871,WORKING!$B76,PERSALDATA!$E$2:$E$20871,WORKING!$C76),"")</f>
        <v>6.7409276296857473E-2</v>
      </c>
      <c r="I76" s="62">
        <f>IFERROR(SUMIFS(PERSALDATA!$H$2:$H$20871,PERSALDATA!$A$2:$A$20871,WORKING!$A76,PERSALDATA!$D$2:$D$20871,WORKING!$B76,PERSALDATA!$E$2:$E$20871,WORKING!$C76,PERSALDATA!$F$2:$F$20871,WORKING!I$2)/SUMIFS(PERSALDATA!$H$2:$H$20871,PERSALDATA!$A$2:$A$20871,WORKING!$A76,PERSALDATA!$D$2:$D$20871,WORKING!$B76,PERSALDATA!$E$2:$E$20871,WORKING!$C76),"")</f>
        <v>0.10692681855144709</v>
      </c>
      <c r="J76" s="62">
        <f>IFERROR(SUMIFS(PERSALDATA!$H$2:$H$20871,PERSALDATA!$A$2:$A$20871,WORKING!$A76,PERSALDATA!$D$2:$D$20871,WORKING!$B76,PERSALDATA!$E$2:$E$20871,WORKING!$C76,PERSALDATA!$F$2:$F$20871,WORKING!J$2)/SUMIFS(PERSALDATA!$H$2:$H$20871,PERSALDATA!$A$2:$A$20871,WORKING!$A76,PERSALDATA!$D$2:$D$20871,WORKING!$B76,PERSALDATA!$E$2:$E$20871,WORKING!$C76),"")</f>
        <v>8.3904456746141805E-5</v>
      </c>
      <c r="K76" s="62">
        <f>IFERROR(SUMIFS(PERSALDATA!$H$2:$H$20871,PERSALDATA!$A$2:$A$20871,WORKING!$A76,PERSALDATA!$D$2:$D$20871,WORKING!$B76,PERSALDATA!$E$2:$E$20871,WORKING!$C76,PERSALDATA!$F$2:$F$20871,WORKING!K$2)/SUMIFS(PERSALDATA!$H$2:$H$20871,PERSALDATA!$A$2:$A$20871,WORKING!$A76,PERSALDATA!$D$2:$D$20871,WORKING!$B76,PERSALDATA!$E$2:$E$20871,WORKING!$C76),"")</f>
        <v>2.7554726032366997E-4</v>
      </c>
      <c r="L76" s="62">
        <f>IFERROR(SUMIFS(PERSALDATA!$H$2:$H$20871,PERSALDATA!$A$2:$A$20871,WORKING!$A76,PERSALDATA!$D$2:$D$20871,WORKING!$B76,PERSALDATA!$E$2:$E$20871,WORKING!$C76,PERSALDATA!$F$2:$F$20871,WORKING!L$2)/SUMIFS(PERSALDATA!$H$2:$H$20871,PERSALDATA!$A$2:$A$20871,WORKING!$A76,PERSALDATA!$D$2:$D$20871,WORKING!$B76,PERSALDATA!$E$2:$E$20871,WORKING!$C76),"")</f>
        <v>0</v>
      </c>
      <c r="M76" s="62">
        <f>IFERROR(SUMIFS(PERSALDATA!$H$2:$H$20871,PERSALDATA!$A$2:$A$20871,WORKING!$A76,PERSALDATA!$D$2:$D$20871,WORKING!$B76,PERSALDATA!$E$2:$E$20871,WORKING!$C76,PERSALDATA!$F$2:$F$20871,WORKING!M$2)/SUMIFS(PERSALDATA!$H$2:$H$20871,PERSALDATA!$A$2:$A$20871,WORKING!$A76,PERSALDATA!$D$2:$D$20871,WORKING!$B76,PERSALDATA!$E$2:$E$20871,WORKING!$C76),"")</f>
        <v>-1.0275117222827135E-4</v>
      </c>
      <c r="N76" s="62">
        <f>IFERROR(SUMIFS(PERSALDATA!$H$2:$H$20871,PERSALDATA!$A$2:$A$20871,WORKING!$A76,PERSALDATA!$D$2:$D$20871,WORKING!$B76,PERSALDATA!$E$2:$E$20871,WORKING!$C76,PERSALDATA!$F$2:$F$20871,WORKING!N$2)/SUMIFS(PERSALDATA!$H$2:$H$20871,PERSALDATA!$A$2:$A$20871,WORKING!$A76,PERSALDATA!$D$2:$D$20871,WORKING!$B76,PERSALDATA!$E$2:$E$20871,WORKING!$C76),"")</f>
        <v>6.5437268425891967E-2</v>
      </c>
      <c r="O76" s="62">
        <f>IFERROR(SUMIFS(PERSALDATA!$H$2:$H$20871,PERSALDATA!$A$2:$A$20871,WORKING!$A76,PERSALDATA!$D$2:$D$20871,WORKING!$B76,PERSALDATA!$E$2:$E$20871,WORKING!$C76,PERSALDATA!$F$2:$F$20871,WORKING!O$2)/SUMIFS(PERSALDATA!$H$2:$H$20871,PERSALDATA!$A$2:$A$20871,WORKING!$A76,PERSALDATA!$D$2:$D$20871,WORKING!$B76,PERSALDATA!$E$2:$E$20871,WORKING!$C76),"")</f>
        <v>0</v>
      </c>
      <c r="P76" s="62">
        <f>IFERROR(SUMIFS(PERSALDATA!$H$2:$H$20871,PERSALDATA!$A$2:$A$20871,WORKING!$A76,PERSALDATA!$D$2:$D$20871,WORKING!$B76,PERSALDATA!$E$2:$E$20871,WORKING!$C76,PERSALDATA!$F$2:$F$20871,WORKING!P$2)/SUMIFS(PERSALDATA!$H$2:$H$20871,PERSALDATA!$A$2:$A$20871,WORKING!$A76,PERSALDATA!$D$2:$D$20871,WORKING!$B76,PERSALDATA!$E$2:$E$20871,WORKING!$C76),"")</f>
        <v>4.2084542135639892E-4</v>
      </c>
      <c r="Q76" s="62">
        <f>IFERROR(SUMIFS(PERSALDATA!$H$2:$H$20871,PERSALDATA!$A$2:$A$20871,WORKING!$A76,PERSALDATA!$D$2:$D$20871,WORKING!$B76,PERSALDATA!$E$2:$E$20871,WORKING!$C76,PERSALDATA!$F$2:$F$20871,WORKING!Q$2)/SUMIFS(PERSALDATA!$H$2:$H$20871,PERSALDATA!$A$2:$A$20871,WORKING!$A76,PERSALDATA!$D$2:$D$20871,WORKING!$B76,PERSALDATA!$E$2:$E$20871,WORKING!$C76),"")</f>
        <v>0</v>
      </c>
      <c r="R76" s="62">
        <f>IFERROR(SUMIFS(PERSALDATA!$H$2:$H$20871,PERSALDATA!$A$2:$A$20871,WORKING!$A76,PERSALDATA!$D$2:$D$20871,WORKING!$B76,PERSALDATA!$E$2:$E$20871,WORKING!$C76,PERSALDATA!$F$2:$F$20871,WORKING!R$2)/SUMIFS(PERSALDATA!$H$2:$H$20871,PERSALDATA!$A$2:$A$20871,WORKING!$A76,PERSALDATA!$D$2:$D$20871,WORKING!$B76,PERSALDATA!$E$2:$E$20871,WORKING!$C76),"")</f>
        <v>0</v>
      </c>
      <c r="S76" s="62">
        <f>IFERROR(SUMIFS(PERSALDATA!$H$2:$H$20871,PERSALDATA!$A$2:$A$20871,WORKING!$A76,PERSALDATA!$D$2:$D$20871,WORKING!$B76,PERSALDATA!$E$2:$E$20871,WORKING!$C76,PERSALDATA!$F$2:$F$20871,WORKING!S$2)/SUMIFS(PERSALDATA!$H$2:$H$20871,PERSALDATA!$A$2:$A$20871,WORKING!$A76,PERSALDATA!$D$2:$D$20871,WORKING!$B76,PERSALDATA!$E$2:$E$20871,WORKING!$C76),"")</f>
        <v>0</v>
      </c>
      <c r="T76" s="62">
        <f>IFERROR(SUMIFS(PERSALDATA!$H$2:$H$20871,PERSALDATA!$A$2:$A$20871,WORKING!$A76,PERSALDATA!$D$2:$D$20871,WORKING!$B76,PERSALDATA!$E$2:$E$20871,WORKING!$C76,PERSALDATA!$F$2:$F$20871,WORKING!T$2)/SUMIFS(PERSALDATA!$H$2:$H$20871,PERSALDATA!$A$2:$A$20871,WORKING!$A76,PERSALDATA!$D$2:$D$20871,WORKING!$B76,PERSALDATA!$E$2:$E$20871,WORKING!$C76),"")</f>
        <v>0</v>
      </c>
      <c r="U76" s="62">
        <f>IFERROR(SUMIFS(PERSALDATA!$H$2:$H$20871,PERSALDATA!$A$2:$A$20871,WORKING!$A76,PERSALDATA!$D$2:$D$20871,WORKING!$B76,PERSALDATA!$E$2:$E$20871,WORKING!$C76,PERSALDATA!$F$2:$F$20871,WORKING!U$2)/SUMIFS(PERSALDATA!$H$2:$H$20871,PERSALDATA!$A$2:$A$20871,WORKING!$A76,PERSALDATA!$D$2:$D$20871,WORKING!$B76,PERSALDATA!$E$2:$E$20871,WORKING!$C76),"")</f>
        <v>0</v>
      </c>
      <c r="V76" s="62">
        <f>IFERROR(SUMIFS(PERSALDATA!$H$2:$H$20871,PERSALDATA!$A$2:$A$20871,WORKING!$A76,PERSALDATA!$D$2:$D$20871,WORKING!$B76,PERSALDATA!$E$2:$E$20871,WORKING!$C76,PERSALDATA!$F$2:$F$20871,WORKING!V$2)/SUMIFS(PERSALDATA!$H$2:$H$20871,PERSALDATA!$A$2:$A$20871,WORKING!$A76,PERSALDATA!$D$2:$D$20871,WORKING!$B76,PERSALDATA!$E$2:$E$20871,WORKING!$C76),"")</f>
        <v>0</v>
      </c>
      <c r="W76" s="62">
        <f>IFERROR(IF($C76&lt;11,($D76*Assumptions!C$6)+($E76*Assumptions!C$7)+($F76*Assumptions!C$8)+($G76*Assumptions!C$9)+($H76*Assumptions!C$10)+($I76*Assumptions!C$11)+($J76*Assumptions!C$12)+($K76*Assumptions!C$13)+($L76*Assumptions!C$14)+($M76*Assumptions!C$15)+($N76*Assumptions!C$16)+($O76*Assumptions!C$17)+($P76*Assumptions!C$18)+($Q76*Assumptions!C$19)+($R76*Assumptions!C$20)+($S76*Assumptions!C$21)+($T76*Assumptions!C$22)+($U76*Assumptions!C$23)+($V76*Assumptions!C$24),IF($C76&lt;13,Assumptions!C$28,Assumptions!C$50)),W$1)</f>
        <v>7.4410142825018996E-2</v>
      </c>
      <c r="X76" s="62">
        <f>IFERROR(IF($C76&lt;11,($D76*Assumptions!D$6)+($E76*Assumptions!D$7)+($F76*Assumptions!D$8)+($G76*Assumptions!D$9)+($H76*Assumptions!D$10)+($I76*Assumptions!D$11)+($J76*Assumptions!D$12)+($K76*Assumptions!D$13)+($L76*Assumptions!D$14)+($M76*Assumptions!D$15)+($N76*Assumptions!D$16)+($O76*Assumptions!D$17)+($P76*Assumptions!D$18)+($Q76*Assumptions!D$19)+($R76*Assumptions!D$20)+($S76*Assumptions!D$21)+($T76*Assumptions!D$22)+($U76*Assumptions!D$23)+($V76*Assumptions!D$24),IF($C76&lt;13,Assumptions!D$28,Assumptions!D$50)),X$1)</f>
        <v>7.0677772428250657E-2</v>
      </c>
      <c r="Y76" s="62">
        <f>IFERROR(IF($C76&lt;11,($D76*Assumptions!E$6)+($E76*Assumptions!E$7)+($F76*Assumptions!E$8)+($G76*Assumptions!E$9)+($H76*Assumptions!E$10)+($I76*Assumptions!E$11)+($J76*Assumptions!E$12)+($K76*Assumptions!E$13)+($L76*Assumptions!E$14)+($M76*Assumptions!E$15)+($N76*Assumptions!E$16)+($O76*Assumptions!E$17)+($P76*Assumptions!E$18)+($Q76*Assumptions!E$19)+($R76*Assumptions!E$20)+($S76*Assumptions!E$21)+($T76*Assumptions!E$22)+($U76*Assumptions!E$23)+($V76*Assumptions!E$24),IF($C76&lt;13,Assumptions!E$28,Assumptions!E$50)),Y$1)</f>
        <v>6.9677772428250642E-2</v>
      </c>
      <c r="Z76" s="62">
        <f>IFERROR(IF($C76&lt;11,($D76*Assumptions!F$6)+($E76*Assumptions!F$7)+($F76*Assumptions!F$8)+($G76*Assumptions!F$9)+($H76*Assumptions!F$10)+($I76*Assumptions!F$11)+($J76*Assumptions!F$12)+($K76*Assumptions!F$13)+($L76*Assumptions!F$14)+($M76*Assumptions!F$15)+($N76*Assumptions!F$16)+($O76*Assumptions!F$17)+($P76*Assumptions!F$18)+($Q76*Assumptions!F$19)+($R76*Assumptions!F$20)+($S76*Assumptions!F$21)+($T76*Assumptions!F$22)+($U76*Assumptions!F$23)+($V76*Assumptions!F$24),IF($C76&lt;13,Assumptions!F$28,Assumptions!F$50)),Z$1)</f>
        <v>6.767777242825064E-2</v>
      </c>
      <c r="AA76" s="62">
        <f>IFERROR(($D76*Assumptions!J$6)+($E76*Assumptions!J$7)+($F76*Assumptions!J$8)+($G76*Assumptions!J$9)+($H76*Assumptions!J$10)+($I76*Assumptions!J$11)+($J76*Assumptions!J$12)+($K76*Assumptions!J$13)+($L76*Assumptions!J$14)+($M76*Assumptions!J$15)+($N76*Assumptions!J$16)+($O76*Assumptions!J$17)+($P76*Assumptions!J$18)+($Q76*Assumptions!J$19)+($R76*Assumptions!J$20)+($S76*Assumptions!J$21)+($T76*Assumptions!J$22)+($U76*Assumptions!J$23)+($V76*Assumptions!J$24),0)</f>
        <v>1.3484677572338925E-2</v>
      </c>
      <c r="AB76" s="2">
        <f>SUMIFS(PERSALDATA!$G$2:$G$20871,PERSALDATA!$A$2:$A$20871,WORKING!A76,PERSALDATA!$D$2:$D$20871,WORKING!B76,PERSALDATA!$E$2:$E$20871,WORKING!C76,PERSALDATA!$F$2:$F$20871,"S&amp;W: BASIC SALARY (RES)")</f>
        <v>336</v>
      </c>
      <c r="AC76" s="2">
        <f>SUMIFS(PERSALDATA!$H$2:$H$20871,PERSALDATA!$A$2:$A$20871,WORKING!A76,PERSALDATA!$D$2:$D$20871,WORKING!B76,PERSALDATA!$E$2:$E$20871,WORKING!C76)</f>
        <v>84420545.399999991</v>
      </c>
    </row>
    <row r="77" spans="1:29" x14ac:dyDescent="0.25">
      <c r="A77" s="2">
        <f>Results!$D$3</f>
        <v>18</v>
      </c>
      <c r="B77" s="2">
        <v>5</v>
      </c>
      <c r="C77" s="2">
        <v>7</v>
      </c>
      <c r="D77" s="62">
        <f>IFERROR(SUMIFS(PERSALDATA!$H$2:$H$20871,PERSALDATA!$A$2:$A$20871,WORKING!$A77,PERSALDATA!$D$2:$D$20871,WORKING!$B77,PERSALDATA!$E$2:$E$20871,WORKING!$C77,PERSALDATA!$F$2:$F$20871,WORKING!D$2)/SUMIFS(PERSALDATA!$H$2:$H$20871,PERSALDATA!$A$2:$A$20871,WORKING!$A77,PERSALDATA!$D$2:$D$20871,WORKING!$B77,PERSALDATA!$E$2:$E$20871,WORKING!$C77),"")</f>
        <v>0.68139525955224878</v>
      </c>
      <c r="E77" s="62">
        <f>IFERROR(SUMIFS(PERSALDATA!$H$2:$H$20871,PERSALDATA!$A$2:$A$20871,WORKING!$A77,PERSALDATA!$D$2:$D$20871,WORKING!$B77,PERSALDATA!$E$2:$E$20871,WORKING!$C77,PERSALDATA!$F$2:$F$20871,WORKING!E$2)/SUMIFS(PERSALDATA!$H$2:$H$20871,PERSALDATA!$A$2:$A$20871,WORKING!$A77,PERSALDATA!$D$2:$D$20871,WORKING!$B77,PERSALDATA!$E$2:$E$20871,WORKING!$C77),"")</f>
        <v>5.7596143650388808E-2</v>
      </c>
      <c r="F77" s="62">
        <f>IFERROR(SUMIFS(PERSALDATA!$H$2:$H$20871,PERSALDATA!$A$2:$A$20871,WORKING!$A77,PERSALDATA!$D$2:$D$20871,WORKING!$B77,PERSALDATA!$E$2:$E$20871,WORKING!$C77,PERSALDATA!$F$2:$F$20871,WORKING!F$2)/SUMIFS(PERSALDATA!$H$2:$H$20871,PERSALDATA!$A$2:$A$20871,WORKING!$A77,PERSALDATA!$D$2:$D$20871,WORKING!$B77,PERSALDATA!$E$2:$E$20871,WORKING!$C77),"")</f>
        <v>2.6273651812739014E-2</v>
      </c>
      <c r="G77" s="69">
        <f>IFERROR(SUMIFS(PERSALDATA!$H$2:$H$20871,PERSALDATA!$A$2:$A$20871,WORKING!$A77,PERSALDATA!$D$2:$D$20871,WORKING!$B77,PERSALDATA!$E$2:$E$20871,WORKING!$C77,PERSALDATA!$F$2:$F$20871,WORKING!G$2)/SUMIFS(PERSALDATA!$H$2:$H$20871,PERSALDATA!$A$2:$A$20871,WORKING!$A77,PERSALDATA!$D$2:$D$20871,WORKING!$B77,PERSALDATA!$E$2:$E$20871,WORKING!$C77),"")</f>
        <v>2.6388712706342152E-3</v>
      </c>
      <c r="H77" s="62">
        <f>IFERROR(SUMIFS(PERSALDATA!$H$2:$H$20871,PERSALDATA!$A$2:$A$20871,WORKING!$A77,PERSALDATA!$D$2:$D$20871,WORKING!$B77,PERSALDATA!$E$2:$E$20871,WORKING!$C77,PERSALDATA!$F$2:$F$20871,WORKING!H$2)/SUMIFS(PERSALDATA!$H$2:$H$20871,PERSALDATA!$A$2:$A$20871,WORKING!$A77,PERSALDATA!$D$2:$D$20871,WORKING!$B77,PERSALDATA!$E$2:$E$20871,WORKING!$C77),"")</f>
        <v>6.0851602373614887E-2</v>
      </c>
      <c r="I77" s="62">
        <f>IFERROR(SUMIFS(PERSALDATA!$H$2:$H$20871,PERSALDATA!$A$2:$A$20871,WORKING!$A77,PERSALDATA!$D$2:$D$20871,WORKING!$B77,PERSALDATA!$E$2:$E$20871,WORKING!$C77,PERSALDATA!$F$2:$F$20871,WORKING!I$2)/SUMIFS(PERSALDATA!$H$2:$H$20871,PERSALDATA!$A$2:$A$20871,WORKING!$A77,PERSALDATA!$D$2:$D$20871,WORKING!$B77,PERSALDATA!$E$2:$E$20871,WORKING!$C77),"")</f>
        <v>0.10899656003493262</v>
      </c>
      <c r="J77" s="62">
        <f>IFERROR(SUMIFS(PERSALDATA!$H$2:$H$20871,PERSALDATA!$A$2:$A$20871,WORKING!$A77,PERSALDATA!$D$2:$D$20871,WORKING!$B77,PERSALDATA!$E$2:$E$20871,WORKING!$C77,PERSALDATA!$F$2:$F$20871,WORKING!J$2)/SUMIFS(PERSALDATA!$H$2:$H$20871,PERSALDATA!$A$2:$A$20871,WORKING!$A77,PERSALDATA!$D$2:$D$20871,WORKING!$B77,PERSALDATA!$E$2:$E$20871,WORKING!$C77),"")</f>
        <v>0</v>
      </c>
      <c r="K77" s="62">
        <f>IFERROR(SUMIFS(PERSALDATA!$H$2:$H$20871,PERSALDATA!$A$2:$A$20871,WORKING!$A77,PERSALDATA!$D$2:$D$20871,WORKING!$B77,PERSALDATA!$E$2:$E$20871,WORKING!$C77,PERSALDATA!$F$2:$F$20871,WORKING!K$2)/SUMIFS(PERSALDATA!$H$2:$H$20871,PERSALDATA!$A$2:$A$20871,WORKING!$A77,PERSALDATA!$D$2:$D$20871,WORKING!$B77,PERSALDATA!$E$2:$E$20871,WORKING!$C77),"")</f>
        <v>2.1781655519074794E-4</v>
      </c>
      <c r="L77" s="62">
        <f>IFERROR(SUMIFS(PERSALDATA!$H$2:$H$20871,PERSALDATA!$A$2:$A$20871,WORKING!$A77,PERSALDATA!$D$2:$D$20871,WORKING!$B77,PERSALDATA!$E$2:$E$20871,WORKING!$C77,PERSALDATA!$F$2:$F$20871,WORKING!L$2)/SUMIFS(PERSALDATA!$H$2:$H$20871,PERSALDATA!$A$2:$A$20871,WORKING!$A77,PERSALDATA!$D$2:$D$20871,WORKING!$B77,PERSALDATA!$E$2:$E$20871,WORKING!$C77),"")</f>
        <v>0</v>
      </c>
      <c r="M77" s="62">
        <f>IFERROR(SUMIFS(PERSALDATA!$H$2:$H$20871,PERSALDATA!$A$2:$A$20871,WORKING!$A77,PERSALDATA!$D$2:$D$20871,WORKING!$B77,PERSALDATA!$E$2:$E$20871,WORKING!$C77,PERSALDATA!$F$2:$F$20871,WORKING!M$2)/SUMIFS(PERSALDATA!$H$2:$H$20871,PERSALDATA!$A$2:$A$20871,WORKING!$A77,PERSALDATA!$D$2:$D$20871,WORKING!$B77,PERSALDATA!$E$2:$E$20871,WORKING!$C77),"")</f>
        <v>1.1975364749979191E-5</v>
      </c>
      <c r="N77" s="62">
        <f>IFERROR(SUMIFS(PERSALDATA!$H$2:$H$20871,PERSALDATA!$A$2:$A$20871,WORKING!$A77,PERSALDATA!$D$2:$D$20871,WORKING!$B77,PERSALDATA!$E$2:$E$20871,WORKING!$C77,PERSALDATA!$F$2:$F$20871,WORKING!N$2)/SUMIFS(PERSALDATA!$H$2:$H$20871,PERSALDATA!$A$2:$A$20871,WORKING!$A77,PERSALDATA!$D$2:$D$20871,WORKING!$B77,PERSALDATA!$E$2:$E$20871,WORKING!$C77),"")</f>
        <v>6.0234563781454989E-2</v>
      </c>
      <c r="O77" s="62">
        <f>IFERROR(SUMIFS(PERSALDATA!$H$2:$H$20871,PERSALDATA!$A$2:$A$20871,WORKING!$A77,PERSALDATA!$D$2:$D$20871,WORKING!$B77,PERSALDATA!$E$2:$E$20871,WORKING!$C77,PERSALDATA!$F$2:$F$20871,WORKING!O$2)/SUMIFS(PERSALDATA!$H$2:$H$20871,PERSALDATA!$A$2:$A$20871,WORKING!$A77,PERSALDATA!$D$2:$D$20871,WORKING!$B77,PERSALDATA!$E$2:$E$20871,WORKING!$C77),"")</f>
        <v>7.4648384446688427E-5</v>
      </c>
      <c r="P77" s="62">
        <f>IFERROR(SUMIFS(PERSALDATA!$H$2:$H$20871,PERSALDATA!$A$2:$A$20871,WORKING!$A77,PERSALDATA!$D$2:$D$20871,WORKING!$B77,PERSALDATA!$E$2:$E$20871,WORKING!$C77,PERSALDATA!$F$2:$F$20871,WORKING!P$2)/SUMIFS(PERSALDATA!$H$2:$H$20871,PERSALDATA!$A$2:$A$20871,WORKING!$A77,PERSALDATA!$D$2:$D$20871,WORKING!$B77,PERSALDATA!$E$2:$E$20871,WORKING!$C77),"")</f>
        <v>1.6071606382088181E-3</v>
      </c>
      <c r="Q77" s="62">
        <f>IFERROR(SUMIFS(PERSALDATA!$H$2:$H$20871,PERSALDATA!$A$2:$A$20871,WORKING!$A77,PERSALDATA!$D$2:$D$20871,WORKING!$B77,PERSALDATA!$E$2:$E$20871,WORKING!$C77,PERSALDATA!$F$2:$F$20871,WORKING!Q$2)/SUMIFS(PERSALDATA!$H$2:$H$20871,PERSALDATA!$A$2:$A$20871,WORKING!$A77,PERSALDATA!$D$2:$D$20871,WORKING!$B77,PERSALDATA!$E$2:$E$20871,WORKING!$C77),"")</f>
        <v>0</v>
      </c>
      <c r="R77" s="62">
        <f>IFERROR(SUMIFS(PERSALDATA!$H$2:$H$20871,PERSALDATA!$A$2:$A$20871,WORKING!$A77,PERSALDATA!$D$2:$D$20871,WORKING!$B77,PERSALDATA!$E$2:$E$20871,WORKING!$C77,PERSALDATA!$F$2:$F$20871,WORKING!R$2)/SUMIFS(PERSALDATA!$H$2:$H$20871,PERSALDATA!$A$2:$A$20871,WORKING!$A77,PERSALDATA!$D$2:$D$20871,WORKING!$B77,PERSALDATA!$E$2:$E$20871,WORKING!$C77),"")</f>
        <v>1.0174658139026153E-4</v>
      </c>
      <c r="S77" s="62">
        <f>IFERROR(SUMIFS(PERSALDATA!$H$2:$H$20871,PERSALDATA!$A$2:$A$20871,WORKING!$A77,PERSALDATA!$D$2:$D$20871,WORKING!$B77,PERSALDATA!$E$2:$E$20871,WORKING!$C77,PERSALDATA!$F$2:$F$20871,WORKING!S$2)/SUMIFS(PERSALDATA!$H$2:$H$20871,PERSALDATA!$A$2:$A$20871,WORKING!$A77,PERSALDATA!$D$2:$D$20871,WORKING!$B77,PERSALDATA!$E$2:$E$20871,WORKING!$C77),"")</f>
        <v>0</v>
      </c>
      <c r="T77" s="62">
        <f>IFERROR(SUMIFS(PERSALDATA!$H$2:$H$20871,PERSALDATA!$A$2:$A$20871,WORKING!$A77,PERSALDATA!$D$2:$D$20871,WORKING!$B77,PERSALDATA!$E$2:$E$20871,WORKING!$C77,PERSALDATA!$F$2:$F$20871,WORKING!T$2)/SUMIFS(PERSALDATA!$H$2:$H$20871,PERSALDATA!$A$2:$A$20871,WORKING!$A77,PERSALDATA!$D$2:$D$20871,WORKING!$B77,PERSALDATA!$E$2:$E$20871,WORKING!$C77),"")</f>
        <v>0</v>
      </c>
      <c r="U77" s="62">
        <f>IFERROR(SUMIFS(PERSALDATA!$H$2:$H$20871,PERSALDATA!$A$2:$A$20871,WORKING!$A77,PERSALDATA!$D$2:$D$20871,WORKING!$B77,PERSALDATA!$E$2:$E$20871,WORKING!$C77,PERSALDATA!$F$2:$F$20871,WORKING!U$2)/SUMIFS(PERSALDATA!$H$2:$H$20871,PERSALDATA!$A$2:$A$20871,WORKING!$A77,PERSALDATA!$D$2:$D$20871,WORKING!$B77,PERSALDATA!$E$2:$E$20871,WORKING!$C77),"")</f>
        <v>0</v>
      </c>
      <c r="V77" s="62">
        <f>IFERROR(SUMIFS(PERSALDATA!$H$2:$H$20871,PERSALDATA!$A$2:$A$20871,WORKING!$A77,PERSALDATA!$D$2:$D$20871,WORKING!$B77,PERSALDATA!$E$2:$E$20871,WORKING!$C77,PERSALDATA!$F$2:$F$20871,WORKING!V$2)/SUMIFS(PERSALDATA!$H$2:$H$20871,PERSALDATA!$A$2:$A$20871,WORKING!$A77,PERSALDATA!$D$2:$D$20871,WORKING!$B77,PERSALDATA!$E$2:$E$20871,WORKING!$C77),"")</f>
        <v>0</v>
      </c>
      <c r="W77" s="62">
        <f>IFERROR(IF($C77&lt;11,($D77*Assumptions!C$6)+($E77*Assumptions!C$7)+($F77*Assumptions!C$8)+($G77*Assumptions!C$9)+($H77*Assumptions!C$10)+($I77*Assumptions!C$11)+($J77*Assumptions!C$12)+($K77*Assumptions!C$13)+($L77*Assumptions!C$14)+($M77*Assumptions!C$15)+($N77*Assumptions!C$16)+($O77*Assumptions!C$17)+($P77*Assumptions!C$18)+($Q77*Assumptions!C$19)+($R77*Assumptions!C$20)+($S77*Assumptions!C$21)+($T77*Assumptions!C$22)+($U77*Assumptions!C$23)+($V77*Assumptions!C$24),IF($C77&lt;13,Assumptions!C$28,Assumptions!C$50)),W$1)</f>
        <v>7.4855124895462422E-2</v>
      </c>
      <c r="X77" s="62">
        <f>IFERROR(IF($C77&lt;11,($D77*Assumptions!D$6)+($E77*Assumptions!D$7)+($F77*Assumptions!D$8)+($G77*Assumptions!D$9)+($H77*Assumptions!D$10)+($I77*Assumptions!D$11)+($J77*Assumptions!D$12)+($K77*Assumptions!D$13)+($L77*Assumptions!D$14)+($M77*Assumptions!D$15)+($N77*Assumptions!D$16)+($O77*Assumptions!D$17)+($P77*Assumptions!D$18)+($Q77*Assumptions!D$19)+($R77*Assumptions!D$20)+($S77*Assumptions!D$21)+($T77*Assumptions!D$22)+($U77*Assumptions!D$23)+($V77*Assumptions!D$24),IF($C77&lt;13,Assumptions!D$28,Assumptions!D$50)),X$1)</f>
        <v>7.0650037517476824E-2</v>
      </c>
      <c r="Y77" s="62">
        <f>IFERROR(IF($C77&lt;11,($D77*Assumptions!E$6)+($E77*Assumptions!E$7)+($F77*Assumptions!E$8)+($G77*Assumptions!E$9)+($H77*Assumptions!E$10)+($I77*Assumptions!E$11)+($J77*Assumptions!E$12)+($K77*Assumptions!E$13)+($L77*Assumptions!E$14)+($M77*Assumptions!E$15)+($N77*Assumptions!E$16)+($O77*Assumptions!E$17)+($P77*Assumptions!E$18)+($Q77*Assumptions!E$19)+($R77*Assumptions!E$20)+($S77*Assumptions!E$21)+($T77*Assumptions!E$22)+($U77*Assumptions!E$23)+($V77*Assumptions!E$24),IF($C77&lt;13,Assumptions!E$28,Assumptions!E$50)),Y$1)</f>
        <v>6.9650037517476823E-2</v>
      </c>
      <c r="Z77" s="62">
        <f>IFERROR(IF($C77&lt;11,($D77*Assumptions!F$6)+($E77*Assumptions!F$7)+($F77*Assumptions!F$8)+($G77*Assumptions!F$9)+($H77*Assumptions!F$10)+($I77*Assumptions!F$11)+($J77*Assumptions!F$12)+($K77*Assumptions!F$13)+($L77*Assumptions!F$14)+($M77*Assumptions!F$15)+($N77*Assumptions!F$16)+($O77*Assumptions!F$17)+($P77*Assumptions!F$18)+($Q77*Assumptions!F$19)+($R77*Assumptions!F$20)+($S77*Assumptions!F$21)+($T77*Assumptions!F$22)+($U77*Assumptions!F$23)+($V77*Assumptions!F$24),IF($C77&lt;13,Assumptions!F$28,Assumptions!F$50)),Z$1)</f>
        <v>6.7650037517476821E-2</v>
      </c>
      <c r="AA77" s="62">
        <f>IFERROR(($D77*Assumptions!J$6)+($E77*Assumptions!J$7)+($F77*Assumptions!J$8)+($G77*Assumptions!J$9)+($H77*Assumptions!J$10)+($I77*Assumptions!J$11)+($J77*Assumptions!J$12)+($K77*Assumptions!J$13)+($L77*Assumptions!J$14)+($M77*Assumptions!J$15)+($N77*Assumptions!J$16)+($O77*Assumptions!J$17)+($P77*Assumptions!J$18)+($Q77*Assumptions!J$19)+($R77*Assumptions!J$20)+($S77*Assumptions!J$21)+($T77*Assumptions!J$22)+($U77*Assumptions!J$23)+($V77*Assumptions!J$24),0)</f>
        <v>1.3689853938876827E-2</v>
      </c>
      <c r="AB77" s="2">
        <f>SUMIFS(PERSALDATA!$G$2:$G$20871,PERSALDATA!$A$2:$A$20871,WORKING!A77,PERSALDATA!$D$2:$D$20871,WORKING!B77,PERSALDATA!$E$2:$E$20871,WORKING!C77,PERSALDATA!$F$2:$F$20871,"S&amp;W: BASIC SALARY (RES)")</f>
        <v>564</v>
      </c>
      <c r="AC77" s="2">
        <f>SUMIFS(PERSALDATA!$H$2:$H$20871,PERSALDATA!$A$2:$A$20871,WORKING!A77,PERSALDATA!$D$2:$D$20871,WORKING!B77,PERSALDATA!$E$2:$E$20871,WORKING!C77)</f>
        <v>181739767.05000004</v>
      </c>
    </row>
    <row r="78" spans="1:29" x14ac:dyDescent="0.25">
      <c r="A78" s="2">
        <f>Results!$D$3</f>
        <v>18</v>
      </c>
      <c r="B78" s="2">
        <v>5</v>
      </c>
      <c r="C78" s="2">
        <v>8</v>
      </c>
      <c r="D78" s="62">
        <f>IFERROR(SUMIFS(PERSALDATA!$H$2:$H$20871,PERSALDATA!$A$2:$A$20871,WORKING!$A78,PERSALDATA!$D$2:$D$20871,WORKING!$B78,PERSALDATA!$E$2:$E$20871,WORKING!$C78,PERSALDATA!$F$2:$F$20871,WORKING!D$2)/SUMIFS(PERSALDATA!$H$2:$H$20871,PERSALDATA!$A$2:$A$20871,WORKING!$A78,PERSALDATA!$D$2:$D$20871,WORKING!$B78,PERSALDATA!$E$2:$E$20871,WORKING!$C78),"")</f>
        <v>0.69510830152526426</v>
      </c>
      <c r="E78" s="62">
        <f>IFERROR(SUMIFS(PERSALDATA!$H$2:$H$20871,PERSALDATA!$A$2:$A$20871,WORKING!$A78,PERSALDATA!$D$2:$D$20871,WORKING!$B78,PERSALDATA!$E$2:$E$20871,WORKING!$C78,PERSALDATA!$F$2:$F$20871,WORKING!E$2)/SUMIFS(PERSALDATA!$H$2:$H$20871,PERSALDATA!$A$2:$A$20871,WORKING!$A78,PERSALDATA!$D$2:$D$20871,WORKING!$B78,PERSALDATA!$E$2:$E$20871,WORKING!$C78),"")</f>
        <v>5.8584880946629378E-2</v>
      </c>
      <c r="F78" s="62">
        <f>IFERROR(SUMIFS(PERSALDATA!$H$2:$H$20871,PERSALDATA!$A$2:$A$20871,WORKING!$A78,PERSALDATA!$D$2:$D$20871,WORKING!$B78,PERSALDATA!$E$2:$E$20871,WORKING!$C78,PERSALDATA!$F$2:$F$20871,WORKING!F$2)/SUMIFS(PERSALDATA!$H$2:$H$20871,PERSALDATA!$A$2:$A$20871,WORKING!$A78,PERSALDATA!$D$2:$D$20871,WORKING!$B78,PERSALDATA!$E$2:$E$20871,WORKING!$C78),"")</f>
        <v>2.461665517113697E-2</v>
      </c>
      <c r="G78" s="69">
        <f>IFERROR(SUMIFS(PERSALDATA!$H$2:$H$20871,PERSALDATA!$A$2:$A$20871,WORKING!$A78,PERSALDATA!$D$2:$D$20871,WORKING!$B78,PERSALDATA!$E$2:$E$20871,WORKING!$C78,PERSALDATA!$F$2:$F$20871,WORKING!G$2)/SUMIFS(PERSALDATA!$H$2:$H$20871,PERSALDATA!$A$2:$A$20871,WORKING!$A78,PERSALDATA!$D$2:$D$20871,WORKING!$B78,PERSALDATA!$E$2:$E$20871,WORKING!$C78),"")</f>
        <v>1.4082356761397198E-3</v>
      </c>
      <c r="H78" s="62">
        <f>IFERROR(SUMIFS(PERSALDATA!$H$2:$H$20871,PERSALDATA!$A$2:$A$20871,WORKING!$A78,PERSALDATA!$D$2:$D$20871,WORKING!$B78,PERSALDATA!$E$2:$E$20871,WORKING!$C78,PERSALDATA!$F$2:$F$20871,WORKING!H$2)/SUMIFS(PERSALDATA!$H$2:$H$20871,PERSALDATA!$A$2:$A$20871,WORKING!$A78,PERSALDATA!$D$2:$D$20871,WORKING!$B78,PERSALDATA!$E$2:$E$20871,WORKING!$C78),"")</f>
        <v>5.2065440835057035E-2</v>
      </c>
      <c r="I78" s="62">
        <f>IFERROR(SUMIFS(PERSALDATA!$H$2:$H$20871,PERSALDATA!$A$2:$A$20871,WORKING!$A78,PERSALDATA!$D$2:$D$20871,WORKING!$B78,PERSALDATA!$E$2:$E$20871,WORKING!$C78,PERSALDATA!$F$2:$F$20871,WORKING!I$2)/SUMIFS(PERSALDATA!$H$2:$H$20871,PERSALDATA!$A$2:$A$20871,WORKING!$A78,PERSALDATA!$D$2:$D$20871,WORKING!$B78,PERSALDATA!$E$2:$E$20871,WORKING!$C78),"")</f>
        <v>0.11093711921017746</v>
      </c>
      <c r="J78" s="62">
        <f>IFERROR(SUMIFS(PERSALDATA!$H$2:$H$20871,PERSALDATA!$A$2:$A$20871,WORKING!$A78,PERSALDATA!$D$2:$D$20871,WORKING!$B78,PERSALDATA!$E$2:$E$20871,WORKING!$C78,PERSALDATA!$F$2:$F$20871,WORKING!J$2)/SUMIFS(PERSALDATA!$H$2:$H$20871,PERSALDATA!$A$2:$A$20871,WORKING!$A78,PERSALDATA!$D$2:$D$20871,WORKING!$B78,PERSALDATA!$E$2:$E$20871,WORKING!$C78),"")</f>
        <v>0</v>
      </c>
      <c r="K78" s="62">
        <f>IFERROR(SUMIFS(PERSALDATA!$H$2:$H$20871,PERSALDATA!$A$2:$A$20871,WORKING!$A78,PERSALDATA!$D$2:$D$20871,WORKING!$B78,PERSALDATA!$E$2:$E$20871,WORKING!$C78,PERSALDATA!$F$2:$F$20871,WORKING!K$2)/SUMIFS(PERSALDATA!$H$2:$H$20871,PERSALDATA!$A$2:$A$20871,WORKING!$A78,PERSALDATA!$D$2:$D$20871,WORKING!$B78,PERSALDATA!$E$2:$E$20871,WORKING!$C78),"")</f>
        <v>1.7754850721469855E-4</v>
      </c>
      <c r="L78" s="62">
        <f>IFERROR(SUMIFS(PERSALDATA!$H$2:$H$20871,PERSALDATA!$A$2:$A$20871,WORKING!$A78,PERSALDATA!$D$2:$D$20871,WORKING!$B78,PERSALDATA!$E$2:$E$20871,WORKING!$C78,PERSALDATA!$F$2:$F$20871,WORKING!L$2)/SUMIFS(PERSALDATA!$H$2:$H$20871,PERSALDATA!$A$2:$A$20871,WORKING!$A78,PERSALDATA!$D$2:$D$20871,WORKING!$B78,PERSALDATA!$E$2:$E$20871,WORKING!$C78),"")</f>
        <v>0</v>
      </c>
      <c r="M78" s="62">
        <f>IFERROR(SUMIFS(PERSALDATA!$H$2:$H$20871,PERSALDATA!$A$2:$A$20871,WORKING!$A78,PERSALDATA!$D$2:$D$20871,WORKING!$B78,PERSALDATA!$E$2:$E$20871,WORKING!$C78,PERSALDATA!$F$2:$F$20871,WORKING!M$2)/SUMIFS(PERSALDATA!$H$2:$H$20871,PERSALDATA!$A$2:$A$20871,WORKING!$A78,PERSALDATA!$D$2:$D$20871,WORKING!$B78,PERSALDATA!$E$2:$E$20871,WORKING!$C78),"")</f>
        <v>3.3446677598395733E-4</v>
      </c>
      <c r="N78" s="62">
        <f>IFERROR(SUMIFS(PERSALDATA!$H$2:$H$20871,PERSALDATA!$A$2:$A$20871,WORKING!$A78,PERSALDATA!$D$2:$D$20871,WORKING!$B78,PERSALDATA!$E$2:$E$20871,WORKING!$C78,PERSALDATA!$F$2:$F$20871,WORKING!N$2)/SUMIFS(PERSALDATA!$H$2:$H$20871,PERSALDATA!$A$2:$A$20871,WORKING!$A78,PERSALDATA!$D$2:$D$20871,WORKING!$B78,PERSALDATA!$E$2:$E$20871,WORKING!$C78),"")</f>
        <v>5.3621575539797434E-2</v>
      </c>
      <c r="O78" s="62">
        <f>IFERROR(SUMIFS(PERSALDATA!$H$2:$H$20871,PERSALDATA!$A$2:$A$20871,WORKING!$A78,PERSALDATA!$D$2:$D$20871,WORKING!$B78,PERSALDATA!$E$2:$E$20871,WORKING!$C78,PERSALDATA!$F$2:$F$20871,WORKING!O$2)/SUMIFS(PERSALDATA!$H$2:$H$20871,PERSALDATA!$A$2:$A$20871,WORKING!$A78,PERSALDATA!$D$2:$D$20871,WORKING!$B78,PERSALDATA!$E$2:$E$20871,WORKING!$C78),"")</f>
        <v>0</v>
      </c>
      <c r="P78" s="62">
        <f>IFERROR(SUMIFS(PERSALDATA!$H$2:$H$20871,PERSALDATA!$A$2:$A$20871,WORKING!$A78,PERSALDATA!$D$2:$D$20871,WORKING!$B78,PERSALDATA!$E$2:$E$20871,WORKING!$C78,PERSALDATA!$F$2:$F$20871,WORKING!P$2)/SUMIFS(PERSALDATA!$H$2:$H$20871,PERSALDATA!$A$2:$A$20871,WORKING!$A78,PERSALDATA!$D$2:$D$20871,WORKING!$B78,PERSALDATA!$E$2:$E$20871,WORKING!$C78),"")</f>
        <v>3.0809178830059638E-3</v>
      </c>
      <c r="Q78" s="62">
        <f>IFERROR(SUMIFS(PERSALDATA!$H$2:$H$20871,PERSALDATA!$A$2:$A$20871,WORKING!$A78,PERSALDATA!$D$2:$D$20871,WORKING!$B78,PERSALDATA!$E$2:$E$20871,WORKING!$C78,PERSALDATA!$F$2:$F$20871,WORKING!Q$2)/SUMIFS(PERSALDATA!$H$2:$H$20871,PERSALDATA!$A$2:$A$20871,WORKING!$A78,PERSALDATA!$D$2:$D$20871,WORKING!$B78,PERSALDATA!$E$2:$E$20871,WORKING!$C78),"")</f>
        <v>0</v>
      </c>
      <c r="R78" s="62">
        <f>IFERROR(SUMIFS(PERSALDATA!$H$2:$H$20871,PERSALDATA!$A$2:$A$20871,WORKING!$A78,PERSALDATA!$D$2:$D$20871,WORKING!$B78,PERSALDATA!$E$2:$E$20871,WORKING!$C78,PERSALDATA!$F$2:$F$20871,WORKING!R$2)/SUMIFS(PERSALDATA!$H$2:$H$20871,PERSALDATA!$A$2:$A$20871,WORKING!$A78,PERSALDATA!$D$2:$D$20871,WORKING!$B78,PERSALDATA!$E$2:$E$20871,WORKING!$C78),"")</f>
        <v>6.485792959302302E-5</v>
      </c>
      <c r="S78" s="62">
        <f>IFERROR(SUMIFS(PERSALDATA!$H$2:$H$20871,PERSALDATA!$A$2:$A$20871,WORKING!$A78,PERSALDATA!$D$2:$D$20871,WORKING!$B78,PERSALDATA!$E$2:$E$20871,WORKING!$C78,PERSALDATA!$F$2:$F$20871,WORKING!S$2)/SUMIFS(PERSALDATA!$H$2:$H$20871,PERSALDATA!$A$2:$A$20871,WORKING!$A78,PERSALDATA!$D$2:$D$20871,WORKING!$B78,PERSALDATA!$E$2:$E$20871,WORKING!$C78),"")</f>
        <v>0</v>
      </c>
      <c r="T78" s="62">
        <f>IFERROR(SUMIFS(PERSALDATA!$H$2:$H$20871,PERSALDATA!$A$2:$A$20871,WORKING!$A78,PERSALDATA!$D$2:$D$20871,WORKING!$B78,PERSALDATA!$E$2:$E$20871,WORKING!$C78,PERSALDATA!$F$2:$F$20871,WORKING!T$2)/SUMIFS(PERSALDATA!$H$2:$H$20871,PERSALDATA!$A$2:$A$20871,WORKING!$A78,PERSALDATA!$D$2:$D$20871,WORKING!$B78,PERSALDATA!$E$2:$E$20871,WORKING!$C78),"")</f>
        <v>0</v>
      </c>
      <c r="U78" s="62">
        <f>IFERROR(SUMIFS(PERSALDATA!$H$2:$H$20871,PERSALDATA!$A$2:$A$20871,WORKING!$A78,PERSALDATA!$D$2:$D$20871,WORKING!$B78,PERSALDATA!$E$2:$E$20871,WORKING!$C78,PERSALDATA!$F$2:$F$20871,WORKING!U$2)/SUMIFS(PERSALDATA!$H$2:$H$20871,PERSALDATA!$A$2:$A$20871,WORKING!$A78,PERSALDATA!$D$2:$D$20871,WORKING!$B78,PERSALDATA!$E$2:$E$20871,WORKING!$C78),"")</f>
        <v>0</v>
      </c>
      <c r="V78" s="62">
        <f>IFERROR(SUMIFS(PERSALDATA!$H$2:$H$20871,PERSALDATA!$A$2:$A$20871,WORKING!$A78,PERSALDATA!$D$2:$D$20871,WORKING!$B78,PERSALDATA!$E$2:$E$20871,WORKING!$C78,PERSALDATA!$F$2:$F$20871,WORKING!V$2)/SUMIFS(PERSALDATA!$H$2:$H$20871,PERSALDATA!$A$2:$A$20871,WORKING!$A78,PERSALDATA!$D$2:$D$20871,WORKING!$B78,PERSALDATA!$E$2:$E$20871,WORKING!$C78),"")</f>
        <v>0</v>
      </c>
      <c r="W78" s="62">
        <f>IFERROR(IF($C78&lt;11,($D78*Assumptions!C$6)+($E78*Assumptions!C$7)+($F78*Assumptions!C$8)+($G78*Assumptions!C$9)+($H78*Assumptions!C$10)+($I78*Assumptions!C$11)+($J78*Assumptions!C$12)+($K78*Assumptions!C$13)+($L78*Assumptions!C$14)+($M78*Assumptions!C$15)+($N78*Assumptions!C$16)+($O78*Assumptions!C$17)+($P78*Assumptions!C$18)+($Q78*Assumptions!C$19)+($R78*Assumptions!C$20)+($S78*Assumptions!C$21)+($T78*Assumptions!C$22)+($U78*Assumptions!C$23)+($V78*Assumptions!C$24),IF($C78&lt;13,Assumptions!C$28,Assumptions!C$50)),W$1)</f>
        <v>7.4858050378684385E-2</v>
      </c>
      <c r="X78" s="62">
        <f>IFERROR(IF($C78&lt;11,($D78*Assumptions!D$6)+($E78*Assumptions!D$7)+($F78*Assumptions!D$8)+($G78*Assumptions!D$9)+($H78*Assumptions!D$10)+($I78*Assumptions!D$11)+($J78*Assumptions!D$12)+($K78*Assumptions!D$13)+($L78*Assumptions!D$14)+($M78*Assumptions!D$15)+($N78*Assumptions!D$16)+($O78*Assumptions!D$17)+($P78*Assumptions!D$18)+($Q78*Assumptions!D$19)+($R78*Assumptions!D$20)+($S78*Assumptions!D$21)+($T78*Assumptions!D$22)+($U78*Assumptions!D$23)+($V78*Assumptions!D$24),IF($C78&lt;13,Assumptions!D$28,Assumptions!D$50)),X$1)</f>
        <v>7.0534815060814493E-2</v>
      </c>
      <c r="Y78" s="62">
        <f>IFERROR(IF($C78&lt;11,($D78*Assumptions!E$6)+($E78*Assumptions!E$7)+($F78*Assumptions!E$8)+($G78*Assumptions!E$9)+($H78*Assumptions!E$10)+($I78*Assumptions!E$11)+($J78*Assumptions!E$12)+($K78*Assumptions!E$13)+($L78*Assumptions!E$14)+($M78*Assumptions!E$15)+($N78*Assumptions!E$16)+($O78*Assumptions!E$17)+($P78*Assumptions!E$18)+($Q78*Assumptions!E$19)+($R78*Assumptions!E$20)+($S78*Assumptions!E$21)+($T78*Assumptions!E$22)+($U78*Assumptions!E$23)+($V78*Assumptions!E$24),IF($C78&lt;13,Assumptions!E$28,Assumptions!E$50)),Y$1)</f>
        <v>6.9534815060814492E-2</v>
      </c>
      <c r="Z78" s="62">
        <f>IFERROR(IF($C78&lt;11,($D78*Assumptions!F$6)+($E78*Assumptions!F$7)+($F78*Assumptions!F$8)+($G78*Assumptions!F$9)+($H78*Assumptions!F$10)+($I78*Assumptions!F$11)+($J78*Assumptions!F$12)+($K78*Assumptions!F$13)+($L78*Assumptions!F$14)+($M78*Assumptions!F$15)+($N78*Assumptions!F$16)+($O78*Assumptions!F$17)+($P78*Assumptions!F$18)+($Q78*Assumptions!F$19)+($R78*Assumptions!F$20)+($S78*Assumptions!F$21)+($T78*Assumptions!F$22)+($U78*Assumptions!F$23)+($V78*Assumptions!F$24),IF($C78&lt;13,Assumptions!F$28,Assumptions!F$50)),Z$1)</f>
        <v>6.7534815060814476E-2</v>
      </c>
      <c r="AA78" s="62">
        <f>IFERROR(($D78*Assumptions!J$6)+($E78*Assumptions!J$7)+($F78*Assumptions!J$8)+($G78*Assumptions!J$9)+($H78*Assumptions!J$10)+($I78*Assumptions!J$11)+($J78*Assumptions!J$12)+($K78*Assumptions!J$13)+($L78*Assumptions!J$14)+($M78*Assumptions!J$15)+($N78*Assumptions!J$16)+($O78*Assumptions!J$17)+($P78*Assumptions!J$18)+($Q78*Assumptions!J$19)+($R78*Assumptions!J$20)+($S78*Assumptions!J$21)+($T78*Assumptions!J$22)+($U78*Assumptions!J$23)+($V78*Assumptions!J$24),0)</f>
        <v>1.3847105332298866E-2</v>
      </c>
      <c r="AB78" s="2">
        <f>SUMIFS(PERSALDATA!$G$2:$G$20871,PERSALDATA!$A$2:$A$20871,WORKING!A78,PERSALDATA!$D$2:$D$20871,WORKING!B78,PERSALDATA!$E$2:$E$20871,WORKING!C78,PERSALDATA!$F$2:$F$20871,"S&amp;W: BASIC SALARY (RES)")</f>
        <v>643</v>
      </c>
      <c r="AC78" s="2">
        <f>SUMIFS(PERSALDATA!$H$2:$H$20871,PERSALDATA!$A$2:$A$20871,WORKING!A78,PERSALDATA!$D$2:$D$20871,WORKING!B78,PERSALDATA!$E$2:$E$20871,WORKING!C78)</f>
        <v>266502494.12000009</v>
      </c>
    </row>
    <row r="79" spans="1:29" x14ac:dyDescent="0.25">
      <c r="A79" s="2">
        <f>Results!$D$3</f>
        <v>18</v>
      </c>
      <c r="B79" s="2">
        <v>5</v>
      </c>
      <c r="C79" s="2">
        <v>9</v>
      </c>
      <c r="D79" s="62">
        <f>IFERROR(SUMIFS(PERSALDATA!$H$2:$H$20871,PERSALDATA!$A$2:$A$20871,WORKING!$A79,PERSALDATA!$D$2:$D$20871,WORKING!$B79,PERSALDATA!$E$2:$E$20871,WORKING!$C79,PERSALDATA!$F$2:$F$20871,WORKING!D$2)/SUMIFS(PERSALDATA!$H$2:$H$20871,PERSALDATA!$A$2:$A$20871,WORKING!$A79,PERSALDATA!$D$2:$D$20871,WORKING!$B79,PERSALDATA!$E$2:$E$20871,WORKING!$C79),"")</f>
        <v>0.70478307728965006</v>
      </c>
      <c r="E79" s="62">
        <f>IFERROR(SUMIFS(PERSALDATA!$H$2:$H$20871,PERSALDATA!$A$2:$A$20871,WORKING!$A79,PERSALDATA!$D$2:$D$20871,WORKING!$B79,PERSALDATA!$E$2:$E$20871,WORKING!$C79,PERSALDATA!$F$2:$F$20871,WORKING!E$2)/SUMIFS(PERSALDATA!$H$2:$H$20871,PERSALDATA!$A$2:$A$20871,WORKING!$A79,PERSALDATA!$D$2:$D$20871,WORKING!$B79,PERSALDATA!$E$2:$E$20871,WORKING!$C79),"")</f>
        <v>5.9347841408144968E-2</v>
      </c>
      <c r="F79" s="62">
        <f>IFERROR(SUMIFS(PERSALDATA!$H$2:$H$20871,PERSALDATA!$A$2:$A$20871,WORKING!$A79,PERSALDATA!$D$2:$D$20871,WORKING!$B79,PERSALDATA!$E$2:$E$20871,WORKING!$C79,PERSALDATA!$F$2:$F$20871,WORKING!F$2)/SUMIFS(PERSALDATA!$H$2:$H$20871,PERSALDATA!$A$2:$A$20871,WORKING!$A79,PERSALDATA!$D$2:$D$20871,WORKING!$B79,PERSALDATA!$E$2:$E$20871,WORKING!$C79),"")</f>
        <v>1.8561905308209822E-2</v>
      </c>
      <c r="G79" s="69">
        <f>IFERROR(SUMIFS(PERSALDATA!$H$2:$H$20871,PERSALDATA!$A$2:$A$20871,WORKING!$A79,PERSALDATA!$D$2:$D$20871,WORKING!$B79,PERSALDATA!$E$2:$E$20871,WORKING!$C79,PERSALDATA!$F$2:$F$20871,WORKING!G$2)/SUMIFS(PERSALDATA!$H$2:$H$20871,PERSALDATA!$A$2:$A$20871,WORKING!$A79,PERSALDATA!$D$2:$D$20871,WORKING!$B79,PERSALDATA!$E$2:$E$20871,WORKING!$C79),"")</f>
        <v>2.1494698568188977E-3</v>
      </c>
      <c r="H79" s="62">
        <f>IFERROR(SUMIFS(PERSALDATA!$H$2:$H$20871,PERSALDATA!$A$2:$A$20871,WORKING!$A79,PERSALDATA!$D$2:$D$20871,WORKING!$B79,PERSALDATA!$E$2:$E$20871,WORKING!$C79,PERSALDATA!$F$2:$F$20871,WORKING!H$2)/SUMIFS(PERSALDATA!$H$2:$H$20871,PERSALDATA!$A$2:$A$20871,WORKING!$A79,PERSALDATA!$D$2:$D$20871,WORKING!$B79,PERSALDATA!$E$2:$E$20871,WORKING!$C79),"")</f>
        <v>4.3399716347022298E-2</v>
      </c>
      <c r="I79" s="62">
        <f>IFERROR(SUMIFS(PERSALDATA!$H$2:$H$20871,PERSALDATA!$A$2:$A$20871,WORKING!$A79,PERSALDATA!$D$2:$D$20871,WORKING!$B79,PERSALDATA!$E$2:$E$20871,WORKING!$C79,PERSALDATA!$F$2:$F$20871,WORKING!I$2)/SUMIFS(PERSALDATA!$H$2:$H$20871,PERSALDATA!$A$2:$A$20871,WORKING!$A79,PERSALDATA!$D$2:$D$20871,WORKING!$B79,PERSALDATA!$E$2:$E$20871,WORKING!$C79),"")</f>
        <v>0.11274808227259213</v>
      </c>
      <c r="J79" s="62">
        <f>IFERROR(SUMIFS(PERSALDATA!$H$2:$H$20871,PERSALDATA!$A$2:$A$20871,WORKING!$A79,PERSALDATA!$D$2:$D$20871,WORKING!$B79,PERSALDATA!$E$2:$E$20871,WORKING!$C79,PERSALDATA!$F$2:$F$20871,WORKING!J$2)/SUMIFS(PERSALDATA!$H$2:$H$20871,PERSALDATA!$A$2:$A$20871,WORKING!$A79,PERSALDATA!$D$2:$D$20871,WORKING!$B79,PERSALDATA!$E$2:$E$20871,WORKING!$C79),"")</f>
        <v>0</v>
      </c>
      <c r="K79" s="62">
        <f>IFERROR(SUMIFS(PERSALDATA!$H$2:$H$20871,PERSALDATA!$A$2:$A$20871,WORKING!$A79,PERSALDATA!$D$2:$D$20871,WORKING!$B79,PERSALDATA!$E$2:$E$20871,WORKING!$C79,PERSALDATA!$F$2:$F$20871,WORKING!K$2)/SUMIFS(PERSALDATA!$H$2:$H$20871,PERSALDATA!$A$2:$A$20871,WORKING!$A79,PERSALDATA!$D$2:$D$20871,WORKING!$B79,PERSALDATA!$E$2:$E$20871,WORKING!$C79),"")</f>
        <v>1.4954449507674418E-4</v>
      </c>
      <c r="L79" s="62">
        <f>IFERROR(SUMIFS(PERSALDATA!$H$2:$H$20871,PERSALDATA!$A$2:$A$20871,WORKING!$A79,PERSALDATA!$D$2:$D$20871,WORKING!$B79,PERSALDATA!$E$2:$E$20871,WORKING!$C79,PERSALDATA!$F$2:$F$20871,WORKING!L$2)/SUMIFS(PERSALDATA!$H$2:$H$20871,PERSALDATA!$A$2:$A$20871,WORKING!$A79,PERSALDATA!$D$2:$D$20871,WORKING!$B79,PERSALDATA!$E$2:$E$20871,WORKING!$C79),"")</f>
        <v>0</v>
      </c>
      <c r="M79" s="62">
        <f>IFERROR(SUMIFS(PERSALDATA!$H$2:$H$20871,PERSALDATA!$A$2:$A$20871,WORKING!$A79,PERSALDATA!$D$2:$D$20871,WORKING!$B79,PERSALDATA!$E$2:$E$20871,WORKING!$C79,PERSALDATA!$F$2:$F$20871,WORKING!M$2)/SUMIFS(PERSALDATA!$H$2:$H$20871,PERSALDATA!$A$2:$A$20871,WORKING!$A79,PERSALDATA!$D$2:$D$20871,WORKING!$B79,PERSALDATA!$E$2:$E$20871,WORKING!$C79),"")</f>
        <v>0</v>
      </c>
      <c r="N79" s="62">
        <f>IFERROR(SUMIFS(PERSALDATA!$H$2:$H$20871,PERSALDATA!$A$2:$A$20871,WORKING!$A79,PERSALDATA!$D$2:$D$20871,WORKING!$B79,PERSALDATA!$E$2:$E$20871,WORKING!$C79,PERSALDATA!$F$2:$F$20871,WORKING!N$2)/SUMIFS(PERSALDATA!$H$2:$H$20871,PERSALDATA!$A$2:$A$20871,WORKING!$A79,PERSALDATA!$D$2:$D$20871,WORKING!$B79,PERSALDATA!$E$2:$E$20871,WORKING!$C79),"")</f>
        <v>5.2316361361780653E-2</v>
      </c>
      <c r="O79" s="62">
        <f>IFERROR(SUMIFS(PERSALDATA!$H$2:$H$20871,PERSALDATA!$A$2:$A$20871,WORKING!$A79,PERSALDATA!$D$2:$D$20871,WORKING!$B79,PERSALDATA!$E$2:$E$20871,WORKING!$C79,PERSALDATA!$F$2:$F$20871,WORKING!O$2)/SUMIFS(PERSALDATA!$H$2:$H$20871,PERSALDATA!$A$2:$A$20871,WORKING!$A79,PERSALDATA!$D$2:$D$20871,WORKING!$B79,PERSALDATA!$E$2:$E$20871,WORKING!$C79),"")</f>
        <v>2.1919575881055452E-3</v>
      </c>
      <c r="P79" s="62">
        <f>IFERROR(SUMIFS(PERSALDATA!$H$2:$H$20871,PERSALDATA!$A$2:$A$20871,WORKING!$A79,PERSALDATA!$D$2:$D$20871,WORKING!$B79,PERSALDATA!$E$2:$E$20871,WORKING!$C79,PERSALDATA!$F$2:$F$20871,WORKING!P$2)/SUMIFS(PERSALDATA!$H$2:$H$20871,PERSALDATA!$A$2:$A$20871,WORKING!$A79,PERSALDATA!$D$2:$D$20871,WORKING!$B79,PERSALDATA!$E$2:$E$20871,WORKING!$C79),"")</f>
        <v>3.2452058917701054E-3</v>
      </c>
      <c r="Q79" s="62">
        <f>IFERROR(SUMIFS(PERSALDATA!$H$2:$H$20871,PERSALDATA!$A$2:$A$20871,WORKING!$A79,PERSALDATA!$D$2:$D$20871,WORKING!$B79,PERSALDATA!$E$2:$E$20871,WORKING!$C79,PERSALDATA!$F$2:$F$20871,WORKING!Q$2)/SUMIFS(PERSALDATA!$H$2:$H$20871,PERSALDATA!$A$2:$A$20871,WORKING!$A79,PERSALDATA!$D$2:$D$20871,WORKING!$B79,PERSALDATA!$E$2:$E$20871,WORKING!$C79),"")</f>
        <v>0</v>
      </c>
      <c r="R79" s="62">
        <f>IFERROR(SUMIFS(PERSALDATA!$H$2:$H$20871,PERSALDATA!$A$2:$A$20871,WORKING!$A79,PERSALDATA!$D$2:$D$20871,WORKING!$B79,PERSALDATA!$E$2:$E$20871,WORKING!$C79,PERSALDATA!$F$2:$F$20871,WORKING!R$2)/SUMIFS(PERSALDATA!$H$2:$H$20871,PERSALDATA!$A$2:$A$20871,WORKING!$A79,PERSALDATA!$D$2:$D$20871,WORKING!$B79,PERSALDATA!$E$2:$E$20871,WORKING!$C79),"")</f>
        <v>1.1068381808285856E-3</v>
      </c>
      <c r="S79" s="62">
        <f>IFERROR(SUMIFS(PERSALDATA!$H$2:$H$20871,PERSALDATA!$A$2:$A$20871,WORKING!$A79,PERSALDATA!$D$2:$D$20871,WORKING!$B79,PERSALDATA!$E$2:$E$20871,WORKING!$C79,PERSALDATA!$F$2:$F$20871,WORKING!S$2)/SUMIFS(PERSALDATA!$H$2:$H$20871,PERSALDATA!$A$2:$A$20871,WORKING!$A79,PERSALDATA!$D$2:$D$20871,WORKING!$B79,PERSALDATA!$E$2:$E$20871,WORKING!$C79),"")</f>
        <v>0</v>
      </c>
      <c r="T79" s="62">
        <f>IFERROR(SUMIFS(PERSALDATA!$H$2:$H$20871,PERSALDATA!$A$2:$A$20871,WORKING!$A79,PERSALDATA!$D$2:$D$20871,WORKING!$B79,PERSALDATA!$E$2:$E$20871,WORKING!$C79,PERSALDATA!$F$2:$F$20871,WORKING!T$2)/SUMIFS(PERSALDATA!$H$2:$H$20871,PERSALDATA!$A$2:$A$20871,WORKING!$A79,PERSALDATA!$D$2:$D$20871,WORKING!$B79,PERSALDATA!$E$2:$E$20871,WORKING!$C79),"")</f>
        <v>0</v>
      </c>
      <c r="U79" s="62">
        <f>IFERROR(SUMIFS(PERSALDATA!$H$2:$H$20871,PERSALDATA!$A$2:$A$20871,WORKING!$A79,PERSALDATA!$D$2:$D$20871,WORKING!$B79,PERSALDATA!$E$2:$E$20871,WORKING!$C79,PERSALDATA!$F$2:$F$20871,WORKING!U$2)/SUMIFS(PERSALDATA!$H$2:$H$20871,PERSALDATA!$A$2:$A$20871,WORKING!$A79,PERSALDATA!$D$2:$D$20871,WORKING!$B79,PERSALDATA!$E$2:$E$20871,WORKING!$C79),"")</f>
        <v>0</v>
      </c>
      <c r="V79" s="62">
        <f>IFERROR(SUMIFS(PERSALDATA!$H$2:$H$20871,PERSALDATA!$A$2:$A$20871,WORKING!$A79,PERSALDATA!$D$2:$D$20871,WORKING!$B79,PERSALDATA!$E$2:$E$20871,WORKING!$C79,PERSALDATA!$F$2:$F$20871,WORKING!V$2)/SUMIFS(PERSALDATA!$H$2:$H$20871,PERSALDATA!$A$2:$A$20871,WORKING!$A79,PERSALDATA!$D$2:$D$20871,WORKING!$B79,PERSALDATA!$E$2:$E$20871,WORKING!$C79),"")</f>
        <v>0</v>
      </c>
      <c r="W79" s="62">
        <f>IFERROR(IF($C79&lt;11,($D79*Assumptions!C$6)+($E79*Assumptions!C$7)+($F79*Assumptions!C$8)+($G79*Assumptions!C$9)+($H79*Assumptions!C$10)+($I79*Assumptions!C$11)+($J79*Assumptions!C$12)+($K79*Assumptions!C$13)+($L79*Assumptions!C$14)+($M79*Assumptions!C$15)+($N79*Assumptions!C$16)+($O79*Assumptions!C$17)+($P79*Assumptions!C$18)+($Q79*Assumptions!C$19)+($R79*Assumptions!C$20)+($S79*Assumptions!C$21)+($T79*Assumptions!C$22)+($U79*Assumptions!C$23)+($V79*Assumptions!C$24),IF($C79&lt;13,Assumptions!C$28,Assumptions!C$50)),W$1)</f>
        <v>7.519689122543434E-2</v>
      </c>
      <c r="X79" s="62">
        <f>IFERROR(IF($C79&lt;11,($D79*Assumptions!D$6)+($E79*Assumptions!D$7)+($F79*Assumptions!D$8)+($G79*Assumptions!D$9)+($H79*Assumptions!D$10)+($I79*Assumptions!D$11)+($J79*Assumptions!D$12)+($K79*Assumptions!D$13)+($L79*Assumptions!D$14)+($M79*Assumptions!D$15)+($N79*Assumptions!D$16)+($O79*Assumptions!D$17)+($P79*Assumptions!D$18)+($Q79*Assumptions!D$19)+($R79*Assumptions!D$20)+($S79*Assumptions!D$21)+($T79*Assumptions!D$22)+($U79*Assumptions!D$23)+($V79*Assumptions!D$24),IF($C79&lt;13,Assumptions!D$28,Assumptions!D$50)),X$1)</f>
        <v>7.0465376692123244E-2</v>
      </c>
      <c r="Y79" s="62">
        <f>IFERROR(IF($C79&lt;11,($D79*Assumptions!E$6)+($E79*Assumptions!E$7)+($F79*Assumptions!E$8)+($G79*Assumptions!E$9)+($H79*Assumptions!E$10)+($I79*Assumptions!E$11)+($J79*Assumptions!E$12)+($K79*Assumptions!E$13)+($L79*Assumptions!E$14)+($M79*Assumptions!E$15)+($N79*Assumptions!E$16)+($O79*Assumptions!E$17)+($P79*Assumptions!E$18)+($Q79*Assumptions!E$19)+($R79*Assumptions!E$20)+($S79*Assumptions!E$21)+($T79*Assumptions!E$22)+($U79*Assumptions!E$23)+($V79*Assumptions!E$24),IF($C79&lt;13,Assumptions!E$28,Assumptions!E$50)),Y$1)</f>
        <v>6.9465376692123215E-2</v>
      </c>
      <c r="Z79" s="62">
        <f>IFERROR(IF($C79&lt;11,($D79*Assumptions!F$6)+($E79*Assumptions!F$7)+($F79*Assumptions!F$8)+($G79*Assumptions!F$9)+($H79*Assumptions!F$10)+($I79*Assumptions!F$11)+($J79*Assumptions!F$12)+($K79*Assumptions!F$13)+($L79*Assumptions!F$14)+($M79*Assumptions!F$15)+($N79*Assumptions!F$16)+($O79*Assumptions!F$17)+($P79*Assumptions!F$18)+($Q79*Assumptions!F$19)+($R79*Assumptions!F$20)+($S79*Assumptions!F$21)+($T79*Assumptions!F$22)+($U79*Assumptions!F$23)+($V79*Assumptions!F$24),IF($C79&lt;13,Assumptions!F$28,Assumptions!F$50)),Z$1)</f>
        <v>6.7465376692123213E-2</v>
      </c>
      <c r="AA79" s="62">
        <f>IFERROR(($D79*Assumptions!J$6)+($E79*Assumptions!J$7)+($F79*Assumptions!J$8)+($G79*Assumptions!J$9)+($H79*Assumptions!J$10)+($I79*Assumptions!J$11)+($J79*Assumptions!J$12)+($K79*Assumptions!J$13)+($L79*Assumptions!J$14)+($M79*Assumptions!J$15)+($N79*Assumptions!J$16)+($O79*Assumptions!J$17)+($P79*Assumptions!J$18)+($Q79*Assumptions!J$19)+($R79*Assumptions!J$20)+($S79*Assumptions!J$21)+($T79*Assumptions!J$22)+($U79*Assumptions!J$23)+($V79*Assumptions!J$24),0)</f>
        <v>1.4068332507745362E-2</v>
      </c>
      <c r="AB79" s="2">
        <f>SUMIFS(PERSALDATA!$G$2:$G$20871,PERSALDATA!$A$2:$A$20871,WORKING!A79,PERSALDATA!$D$2:$D$20871,WORKING!B79,PERSALDATA!$E$2:$E$20871,WORKING!C79,PERSALDATA!$F$2:$F$20871,"S&amp;W: BASIC SALARY (RES)")</f>
        <v>208</v>
      </c>
      <c r="AC79" s="2">
        <f>SUMIFS(PERSALDATA!$H$2:$H$20871,PERSALDATA!$A$2:$A$20871,WORKING!A79,PERSALDATA!$D$2:$D$20871,WORKING!B79,PERSALDATA!$E$2:$E$20871,WORKING!C79)</f>
        <v>90006923.980000004</v>
      </c>
    </row>
    <row r="80" spans="1:29" x14ac:dyDescent="0.25">
      <c r="A80" s="2">
        <f>Results!$D$3</f>
        <v>18</v>
      </c>
      <c r="B80" s="2">
        <v>5</v>
      </c>
      <c r="C80" s="2">
        <v>10</v>
      </c>
      <c r="D80" s="62">
        <f>IFERROR(SUMIFS(PERSALDATA!$H$2:$H$20871,PERSALDATA!$A$2:$A$20871,WORKING!$A80,PERSALDATA!$D$2:$D$20871,WORKING!$B80,PERSALDATA!$E$2:$E$20871,WORKING!$C80,PERSALDATA!$F$2:$F$20871,WORKING!D$2)/SUMIFS(PERSALDATA!$H$2:$H$20871,PERSALDATA!$A$2:$A$20871,WORKING!$A80,PERSALDATA!$D$2:$D$20871,WORKING!$B80,PERSALDATA!$E$2:$E$20871,WORKING!$C80),"")</f>
        <v>0.82264880876109747</v>
      </c>
      <c r="E80" s="62">
        <f>IFERROR(SUMIFS(PERSALDATA!$H$2:$H$20871,PERSALDATA!$A$2:$A$20871,WORKING!$A80,PERSALDATA!$D$2:$D$20871,WORKING!$B80,PERSALDATA!$E$2:$E$20871,WORKING!$C80,PERSALDATA!$F$2:$F$20871,WORKING!E$2)/SUMIFS(PERSALDATA!$H$2:$H$20871,PERSALDATA!$A$2:$A$20871,WORKING!$A80,PERSALDATA!$D$2:$D$20871,WORKING!$B80,PERSALDATA!$E$2:$E$20871,WORKING!$C80),"")</f>
        <v>3.9451932285471177E-2</v>
      </c>
      <c r="F80" s="62">
        <f>IFERROR(SUMIFS(PERSALDATA!$H$2:$H$20871,PERSALDATA!$A$2:$A$20871,WORKING!$A80,PERSALDATA!$D$2:$D$20871,WORKING!$B80,PERSALDATA!$E$2:$E$20871,WORKING!$C80,PERSALDATA!$F$2:$F$20871,WORKING!F$2)/SUMIFS(PERSALDATA!$H$2:$H$20871,PERSALDATA!$A$2:$A$20871,WORKING!$A80,PERSALDATA!$D$2:$D$20871,WORKING!$B80,PERSALDATA!$E$2:$E$20871,WORKING!$C80),"")</f>
        <v>8.9992263463337559E-3</v>
      </c>
      <c r="G80" s="69">
        <f>IFERROR(SUMIFS(PERSALDATA!$H$2:$H$20871,PERSALDATA!$A$2:$A$20871,WORKING!$A80,PERSALDATA!$D$2:$D$20871,WORKING!$B80,PERSALDATA!$E$2:$E$20871,WORKING!$C80,PERSALDATA!$F$2:$F$20871,WORKING!G$2)/SUMIFS(PERSALDATA!$H$2:$H$20871,PERSALDATA!$A$2:$A$20871,WORKING!$A80,PERSALDATA!$D$2:$D$20871,WORKING!$B80,PERSALDATA!$E$2:$E$20871,WORKING!$C80),"")</f>
        <v>4.2376831000501578E-4</v>
      </c>
      <c r="H80" s="62">
        <f>IFERROR(SUMIFS(PERSALDATA!$H$2:$H$20871,PERSALDATA!$A$2:$A$20871,WORKING!$A80,PERSALDATA!$D$2:$D$20871,WORKING!$B80,PERSALDATA!$E$2:$E$20871,WORKING!$C80,PERSALDATA!$F$2:$F$20871,WORKING!H$2)/SUMIFS(PERSALDATA!$H$2:$H$20871,PERSALDATA!$A$2:$A$20871,WORKING!$A80,PERSALDATA!$D$2:$D$20871,WORKING!$B80,PERSALDATA!$E$2:$E$20871,WORKING!$C80),"")</f>
        <v>2.2395439627860579E-2</v>
      </c>
      <c r="I80" s="62">
        <f>IFERROR(SUMIFS(PERSALDATA!$H$2:$H$20871,PERSALDATA!$A$2:$A$20871,WORKING!$A80,PERSALDATA!$D$2:$D$20871,WORKING!$B80,PERSALDATA!$E$2:$E$20871,WORKING!$C80,PERSALDATA!$F$2:$F$20871,WORKING!I$2)/SUMIFS(PERSALDATA!$H$2:$H$20871,PERSALDATA!$A$2:$A$20871,WORKING!$A80,PERSALDATA!$D$2:$D$20871,WORKING!$B80,PERSALDATA!$E$2:$E$20871,WORKING!$C80),"")</f>
        <v>7.6265283799353961E-2</v>
      </c>
      <c r="J80" s="62">
        <f>IFERROR(SUMIFS(PERSALDATA!$H$2:$H$20871,PERSALDATA!$A$2:$A$20871,WORKING!$A80,PERSALDATA!$D$2:$D$20871,WORKING!$B80,PERSALDATA!$E$2:$E$20871,WORKING!$C80,PERSALDATA!$F$2:$F$20871,WORKING!J$2)/SUMIFS(PERSALDATA!$H$2:$H$20871,PERSALDATA!$A$2:$A$20871,WORKING!$A80,PERSALDATA!$D$2:$D$20871,WORKING!$B80,PERSALDATA!$E$2:$E$20871,WORKING!$C80),"")</f>
        <v>0</v>
      </c>
      <c r="K80" s="62">
        <f>IFERROR(SUMIFS(PERSALDATA!$H$2:$H$20871,PERSALDATA!$A$2:$A$20871,WORKING!$A80,PERSALDATA!$D$2:$D$20871,WORKING!$B80,PERSALDATA!$E$2:$E$20871,WORKING!$C80,PERSALDATA!$F$2:$F$20871,WORKING!K$2)/SUMIFS(PERSALDATA!$H$2:$H$20871,PERSALDATA!$A$2:$A$20871,WORKING!$A80,PERSALDATA!$D$2:$D$20871,WORKING!$B80,PERSALDATA!$E$2:$E$20871,WORKING!$C80),"")</f>
        <v>1.3651439410577383E-4</v>
      </c>
      <c r="L80" s="62">
        <f>IFERROR(SUMIFS(PERSALDATA!$H$2:$H$20871,PERSALDATA!$A$2:$A$20871,WORKING!$A80,PERSALDATA!$D$2:$D$20871,WORKING!$B80,PERSALDATA!$E$2:$E$20871,WORKING!$C80,PERSALDATA!$F$2:$F$20871,WORKING!L$2)/SUMIFS(PERSALDATA!$H$2:$H$20871,PERSALDATA!$A$2:$A$20871,WORKING!$A80,PERSALDATA!$D$2:$D$20871,WORKING!$B80,PERSALDATA!$E$2:$E$20871,WORKING!$C80),"")</f>
        <v>0</v>
      </c>
      <c r="M80" s="62">
        <f>IFERROR(SUMIFS(PERSALDATA!$H$2:$H$20871,PERSALDATA!$A$2:$A$20871,WORKING!$A80,PERSALDATA!$D$2:$D$20871,WORKING!$B80,PERSALDATA!$E$2:$E$20871,WORKING!$C80,PERSALDATA!$F$2:$F$20871,WORKING!M$2)/SUMIFS(PERSALDATA!$H$2:$H$20871,PERSALDATA!$A$2:$A$20871,WORKING!$A80,PERSALDATA!$D$2:$D$20871,WORKING!$B80,PERSALDATA!$E$2:$E$20871,WORKING!$C80),"")</f>
        <v>-1.0854833084251439E-4</v>
      </c>
      <c r="N80" s="62">
        <f>IFERROR(SUMIFS(PERSALDATA!$H$2:$H$20871,PERSALDATA!$A$2:$A$20871,WORKING!$A80,PERSALDATA!$D$2:$D$20871,WORKING!$B80,PERSALDATA!$E$2:$E$20871,WORKING!$C80,PERSALDATA!$F$2:$F$20871,WORKING!N$2)/SUMIFS(PERSALDATA!$H$2:$H$20871,PERSALDATA!$A$2:$A$20871,WORKING!$A80,PERSALDATA!$D$2:$D$20871,WORKING!$B80,PERSALDATA!$E$2:$E$20871,WORKING!$C80),"")</f>
        <v>2.8548308908347121E-2</v>
      </c>
      <c r="O80" s="62">
        <f>IFERROR(SUMIFS(PERSALDATA!$H$2:$H$20871,PERSALDATA!$A$2:$A$20871,WORKING!$A80,PERSALDATA!$D$2:$D$20871,WORKING!$B80,PERSALDATA!$E$2:$E$20871,WORKING!$C80,PERSALDATA!$F$2:$F$20871,WORKING!O$2)/SUMIFS(PERSALDATA!$H$2:$H$20871,PERSALDATA!$A$2:$A$20871,WORKING!$A80,PERSALDATA!$D$2:$D$20871,WORKING!$B80,PERSALDATA!$E$2:$E$20871,WORKING!$C80),"")</f>
        <v>0</v>
      </c>
      <c r="P80" s="62">
        <f>IFERROR(SUMIFS(PERSALDATA!$H$2:$H$20871,PERSALDATA!$A$2:$A$20871,WORKING!$A80,PERSALDATA!$D$2:$D$20871,WORKING!$B80,PERSALDATA!$E$2:$E$20871,WORKING!$C80,PERSALDATA!$F$2:$F$20871,WORKING!P$2)/SUMIFS(PERSALDATA!$H$2:$H$20871,PERSALDATA!$A$2:$A$20871,WORKING!$A80,PERSALDATA!$D$2:$D$20871,WORKING!$B80,PERSALDATA!$E$2:$E$20871,WORKING!$C80),"")</f>
        <v>1.175058849169026E-3</v>
      </c>
      <c r="Q80" s="62">
        <f>IFERROR(SUMIFS(PERSALDATA!$H$2:$H$20871,PERSALDATA!$A$2:$A$20871,WORKING!$A80,PERSALDATA!$D$2:$D$20871,WORKING!$B80,PERSALDATA!$E$2:$E$20871,WORKING!$C80,PERSALDATA!$F$2:$F$20871,WORKING!Q$2)/SUMIFS(PERSALDATA!$H$2:$H$20871,PERSALDATA!$A$2:$A$20871,WORKING!$A80,PERSALDATA!$D$2:$D$20871,WORKING!$B80,PERSALDATA!$E$2:$E$20871,WORKING!$C80),"")</f>
        <v>0</v>
      </c>
      <c r="R80" s="62">
        <f>IFERROR(SUMIFS(PERSALDATA!$H$2:$H$20871,PERSALDATA!$A$2:$A$20871,WORKING!$A80,PERSALDATA!$D$2:$D$20871,WORKING!$B80,PERSALDATA!$E$2:$E$20871,WORKING!$C80,PERSALDATA!$F$2:$F$20871,WORKING!R$2)/SUMIFS(PERSALDATA!$H$2:$H$20871,PERSALDATA!$A$2:$A$20871,WORKING!$A80,PERSALDATA!$D$2:$D$20871,WORKING!$B80,PERSALDATA!$E$2:$E$20871,WORKING!$C80),"")</f>
        <v>0</v>
      </c>
      <c r="S80" s="62">
        <f>IFERROR(SUMIFS(PERSALDATA!$H$2:$H$20871,PERSALDATA!$A$2:$A$20871,WORKING!$A80,PERSALDATA!$D$2:$D$20871,WORKING!$B80,PERSALDATA!$E$2:$E$20871,WORKING!$C80,PERSALDATA!$F$2:$F$20871,WORKING!S$2)/SUMIFS(PERSALDATA!$H$2:$H$20871,PERSALDATA!$A$2:$A$20871,WORKING!$A80,PERSALDATA!$D$2:$D$20871,WORKING!$B80,PERSALDATA!$E$2:$E$20871,WORKING!$C80),"")</f>
        <v>0</v>
      </c>
      <c r="T80" s="62">
        <f>IFERROR(SUMIFS(PERSALDATA!$H$2:$H$20871,PERSALDATA!$A$2:$A$20871,WORKING!$A80,PERSALDATA!$D$2:$D$20871,WORKING!$B80,PERSALDATA!$E$2:$E$20871,WORKING!$C80,PERSALDATA!$F$2:$F$20871,WORKING!T$2)/SUMIFS(PERSALDATA!$H$2:$H$20871,PERSALDATA!$A$2:$A$20871,WORKING!$A80,PERSALDATA!$D$2:$D$20871,WORKING!$B80,PERSALDATA!$E$2:$E$20871,WORKING!$C80),"")</f>
        <v>0</v>
      </c>
      <c r="U80" s="62">
        <f>IFERROR(SUMIFS(PERSALDATA!$H$2:$H$20871,PERSALDATA!$A$2:$A$20871,WORKING!$A80,PERSALDATA!$D$2:$D$20871,WORKING!$B80,PERSALDATA!$E$2:$E$20871,WORKING!$C80,PERSALDATA!$F$2:$F$20871,WORKING!U$2)/SUMIFS(PERSALDATA!$H$2:$H$20871,PERSALDATA!$A$2:$A$20871,WORKING!$A80,PERSALDATA!$D$2:$D$20871,WORKING!$B80,PERSALDATA!$E$2:$E$20871,WORKING!$C80),"")</f>
        <v>6.4207049098561185E-5</v>
      </c>
      <c r="V80" s="62">
        <f>IFERROR(SUMIFS(PERSALDATA!$H$2:$H$20871,PERSALDATA!$A$2:$A$20871,WORKING!$A80,PERSALDATA!$D$2:$D$20871,WORKING!$B80,PERSALDATA!$E$2:$E$20871,WORKING!$C80,PERSALDATA!$F$2:$F$20871,WORKING!V$2)/SUMIFS(PERSALDATA!$H$2:$H$20871,PERSALDATA!$A$2:$A$20871,WORKING!$A80,PERSALDATA!$D$2:$D$20871,WORKING!$B80,PERSALDATA!$E$2:$E$20871,WORKING!$C80),"")</f>
        <v>0</v>
      </c>
      <c r="W80" s="62">
        <f>IFERROR(IF($C80&lt;11,($D80*Assumptions!C$6)+($E80*Assumptions!C$7)+($F80*Assumptions!C$8)+($G80*Assumptions!C$9)+($H80*Assumptions!C$10)+($I80*Assumptions!C$11)+($J80*Assumptions!C$12)+($K80*Assumptions!C$13)+($L80*Assumptions!C$14)+($M80*Assumptions!C$15)+($N80*Assumptions!C$16)+($O80*Assumptions!C$17)+($P80*Assumptions!C$18)+($Q80*Assumptions!C$19)+($R80*Assumptions!C$20)+($S80*Assumptions!C$21)+($T80*Assumptions!C$22)+($U80*Assumptions!C$23)+($V80*Assumptions!C$24),IF($C80&lt;13,Assumptions!C$28,Assumptions!C$50)),W$1)</f>
        <v>7.5629594952468654E-2</v>
      </c>
      <c r="X80" s="62">
        <f>IFERROR(IF($C80&lt;11,($D80*Assumptions!D$6)+($E80*Assumptions!D$7)+($F80*Assumptions!D$8)+($G80*Assumptions!D$9)+($H80*Assumptions!D$10)+($I80*Assumptions!D$11)+($J80*Assumptions!D$12)+($K80*Assumptions!D$13)+($L80*Assumptions!D$14)+($M80*Assumptions!D$15)+($N80*Assumptions!D$16)+($O80*Assumptions!D$17)+($P80*Assumptions!D$18)+($Q80*Assumptions!D$19)+($R80*Assumptions!D$20)+($S80*Assumptions!D$21)+($T80*Assumptions!D$22)+($U80*Assumptions!D$23)+($V80*Assumptions!D$24),IF($C80&lt;13,Assumptions!D$28,Assumptions!D$50)),X$1)</f>
        <v>7.024593933095459E-2</v>
      </c>
      <c r="Y80" s="62">
        <f>IFERROR(IF($C80&lt;11,($D80*Assumptions!E$6)+($E80*Assumptions!E$7)+($F80*Assumptions!E$8)+($G80*Assumptions!E$9)+($H80*Assumptions!E$10)+($I80*Assumptions!E$11)+($J80*Assumptions!E$12)+($K80*Assumptions!E$13)+($L80*Assumptions!E$14)+($M80*Assumptions!E$15)+($N80*Assumptions!E$16)+($O80*Assumptions!E$17)+($P80*Assumptions!E$18)+($Q80*Assumptions!E$19)+($R80*Assumptions!E$20)+($S80*Assumptions!E$21)+($T80*Assumptions!E$22)+($U80*Assumptions!E$23)+($V80*Assumptions!E$24),IF($C80&lt;13,Assumptions!E$28,Assumptions!E$50)),Y$1)</f>
        <v>6.9245939330954576E-2</v>
      </c>
      <c r="Z80" s="62">
        <f>IFERROR(IF($C80&lt;11,($D80*Assumptions!F$6)+($E80*Assumptions!F$7)+($F80*Assumptions!F$8)+($G80*Assumptions!F$9)+($H80*Assumptions!F$10)+($I80*Assumptions!F$11)+($J80*Assumptions!F$12)+($K80*Assumptions!F$13)+($L80*Assumptions!F$14)+($M80*Assumptions!F$15)+($N80*Assumptions!F$16)+($O80*Assumptions!F$17)+($P80*Assumptions!F$18)+($Q80*Assumptions!F$19)+($R80*Assumptions!F$20)+($S80*Assumptions!F$21)+($T80*Assumptions!F$22)+($U80*Assumptions!F$23)+($V80*Assumptions!F$24),IF($C80&lt;13,Assumptions!F$28,Assumptions!F$50)),Z$1)</f>
        <v>6.724593933095456E-2</v>
      </c>
      <c r="AA80" s="62">
        <f>IFERROR(($D80*Assumptions!J$6)+($E80*Assumptions!J$7)+($F80*Assumptions!J$8)+($G80*Assumptions!J$9)+($H80*Assumptions!J$10)+($I80*Assumptions!J$11)+($J80*Assumptions!J$12)+($K80*Assumptions!J$13)+($L80*Assumptions!J$14)+($M80*Assumptions!J$15)+($N80*Assumptions!J$16)+($O80*Assumptions!J$17)+($P80*Assumptions!J$18)+($Q80*Assumptions!J$19)+($R80*Assumptions!J$20)+($S80*Assumptions!J$21)+($T80*Assumptions!J$22)+($U80*Assumptions!J$23)+($V80*Assumptions!J$24),0)</f>
        <v>1.4526069188739022E-2</v>
      </c>
      <c r="AB80" s="2">
        <f>SUMIFS(PERSALDATA!$G$2:$G$20871,PERSALDATA!$A$2:$A$20871,WORKING!A80,PERSALDATA!$D$2:$D$20871,WORKING!B80,PERSALDATA!$E$2:$E$20871,WORKING!C80,PERSALDATA!$F$2:$F$20871,"S&amp;W: BASIC SALARY (RES)")</f>
        <v>62</v>
      </c>
      <c r="AC80" s="2">
        <f>SUMIFS(PERSALDATA!$H$2:$H$20871,PERSALDATA!$A$2:$A$20871,WORKING!A80,PERSALDATA!$D$2:$D$20871,WORKING!B80,PERSALDATA!$E$2:$E$20871,WORKING!C80)</f>
        <v>30235932.460000001</v>
      </c>
    </row>
    <row r="81" spans="1:29" x14ac:dyDescent="0.25">
      <c r="A81" s="2">
        <f>Results!$D$3</f>
        <v>18</v>
      </c>
      <c r="B81" s="2">
        <v>5</v>
      </c>
      <c r="C81" s="2">
        <v>11</v>
      </c>
      <c r="D81" s="62">
        <f>IFERROR(SUMIFS(PERSALDATA!$H$2:$H$20871,PERSALDATA!$A$2:$A$20871,WORKING!$A81,PERSALDATA!$D$2:$D$20871,WORKING!$B81,PERSALDATA!$E$2:$E$20871,WORKING!$C81,PERSALDATA!$F$2:$F$20871,WORKING!D$2)/SUMIFS(PERSALDATA!$H$2:$H$20871,PERSALDATA!$A$2:$A$20871,WORKING!$A81,PERSALDATA!$D$2:$D$20871,WORKING!$B81,PERSALDATA!$E$2:$E$20871,WORKING!$C81),"")</f>
        <v>0.93573168825937258</v>
      </c>
      <c r="E81" s="62">
        <f>IFERROR(SUMIFS(PERSALDATA!$H$2:$H$20871,PERSALDATA!$A$2:$A$20871,WORKING!$A81,PERSALDATA!$D$2:$D$20871,WORKING!$B81,PERSALDATA!$E$2:$E$20871,WORKING!$C81,PERSALDATA!$F$2:$F$20871,WORKING!E$2)/SUMIFS(PERSALDATA!$H$2:$H$20871,PERSALDATA!$A$2:$A$20871,WORKING!$A81,PERSALDATA!$D$2:$D$20871,WORKING!$B81,PERSALDATA!$E$2:$E$20871,WORKING!$C81),"")</f>
        <v>1.6876635988592167E-2</v>
      </c>
      <c r="F81" s="62">
        <f>IFERROR(SUMIFS(PERSALDATA!$H$2:$H$20871,PERSALDATA!$A$2:$A$20871,WORKING!$A81,PERSALDATA!$D$2:$D$20871,WORKING!$B81,PERSALDATA!$E$2:$E$20871,WORKING!$C81,PERSALDATA!$F$2:$F$20871,WORKING!F$2)/SUMIFS(PERSALDATA!$H$2:$H$20871,PERSALDATA!$A$2:$A$20871,WORKING!$A81,PERSALDATA!$D$2:$D$20871,WORKING!$B81,PERSALDATA!$E$2:$E$20871,WORKING!$C81),"")</f>
        <v>-4.376826891191739E-5</v>
      </c>
      <c r="G81" s="69">
        <f>IFERROR(SUMIFS(PERSALDATA!$H$2:$H$20871,PERSALDATA!$A$2:$A$20871,WORKING!$A81,PERSALDATA!$D$2:$D$20871,WORKING!$B81,PERSALDATA!$E$2:$E$20871,WORKING!$C81,PERSALDATA!$F$2:$F$20871,WORKING!G$2)/SUMIFS(PERSALDATA!$H$2:$H$20871,PERSALDATA!$A$2:$A$20871,WORKING!$A81,PERSALDATA!$D$2:$D$20871,WORKING!$B81,PERSALDATA!$E$2:$E$20871,WORKING!$C81),"")</f>
        <v>4.0843454341878514E-5</v>
      </c>
      <c r="H81" s="62">
        <f>IFERROR(SUMIFS(PERSALDATA!$H$2:$H$20871,PERSALDATA!$A$2:$A$20871,WORKING!$A81,PERSALDATA!$D$2:$D$20871,WORKING!$B81,PERSALDATA!$E$2:$E$20871,WORKING!$C81,PERSALDATA!$F$2:$F$20871,WORKING!H$2)/SUMIFS(PERSALDATA!$H$2:$H$20871,PERSALDATA!$A$2:$A$20871,WORKING!$A81,PERSALDATA!$D$2:$D$20871,WORKING!$B81,PERSALDATA!$E$2:$E$20871,WORKING!$C81),"")</f>
        <v>4.0495496604028769E-3</v>
      </c>
      <c r="I81" s="62">
        <f>IFERROR(SUMIFS(PERSALDATA!$H$2:$H$20871,PERSALDATA!$A$2:$A$20871,WORKING!$A81,PERSALDATA!$D$2:$D$20871,WORKING!$B81,PERSALDATA!$E$2:$E$20871,WORKING!$C81,PERSALDATA!$F$2:$F$20871,WORKING!I$2)/SUMIFS(PERSALDATA!$H$2:$H$20871,PERSALDATA!$A$2:$A$20871,WORKING!$A81,PERSALDATA!$D$2:$D$20871,WORKING!$B81,PERSALDATA!$E$2:$E$20871,WORKING!$C81),"")</f>
        <v>2.6805579765081935E-2</v>
      </c>
      <c r="J81" s="62">
        <f>IFERROR(SUMIFS(PERSALDATA!$H$2:$H$20871,PERSALDATA!$A$2:$A$20871,WORKING!$A81,PERSALDATA!$D$2:$D$20871,WORKING!$B81,PERSALDATA!$E$2:$E$20871,WORKING!$C81,PERSALDATA!$F$2:$F$20871,WORKING!J$2)/SUMIFS(PERSALDATA!$H$2:$H$20871,PERSALDATA!$A$2:$A$20871,WORKING!$A81,PERSALDATA!$D$2:$D$20871,WORKING!$B81,PERSALDATA!$E$2:$E$20871,WORKING!$C81),"")</f>
        <v>0</v>
      </c>
      <c r="K81" s="62">
        <f>IFERROR(SUMIFS(PERSALDATA!$H$2:$H$20871,PERSALDATA!$A$2:$A$20871,WORKING!$A81,PERSALDATA!$D$2:$D$20871,WORKING!$B81,PERSALDATA!$E$2:$E$20871,WORKING!$C81,PERSALDATA!$F$2:$F$20871,WORKING!K$2)/SUMIFS(PERSALDATA!$H$2:$H$20871,PERSALDATA!$A$2:$A$20871,WORKING!$A81,PERSALDATA!$D$2:$D$20871,WORKING!$B81,PERSALDATA!$E$2:$E$20871,WORKING!$C81),"")</f>
        <v>1.42024020527855E-4</v>
      </c>
      <c r="L81" s="62">
        <f>IFERROR(SUMIFS(PERSALDATA!$H$2:$H$20871,PERSALDATA!$A$2:$A$20871,WORKING!$A81,PERSALDATA!$D$2:$D$20871,WORKING!$B81,PERSALDATA!$E$2:$E$20871,WORKING!$C81,PERSALDATA!$F$2:$F$20871,WORKING!L$2)/SUMIFS(PERSALDATA!$H$2:$H$20871,PERSALDATA!$A$2:$A$20871,WORKING!$A81,PERSALDATA!$D$2:$D$20871,WORKING!$B81,PERSALDATA!$E$2:$E$20871,WORKING!$C81),"")</f>
        <v>0</v>
      </c>
      <c r="M81" s="62">
        <f>IFERROR(SUMIFS(PERSALDATA!$H$2:$H$20871,PERSALDATA!$A$2:$A$20871,WORKING!$A81,PERSALDATA!$D$2:$D$20871,WORKING!$B81,PERSALDATA!$E$2:$E$20871,WORKING!$C81,PERSALDATA!$F$2:$F$20871,WORKING!M$2)/SUMIFS(PERSALDATA!$H$2:$H$20871,PERSALDATA!$A$2:$A$20871,WORKING!$A81,PERSALDATA!$D$2:$D$20871,WORKING!$B81,PERSALDATA!$E$2:$E$20871,WORKING!$C81),"")</f>
        <v>1.0389646751378731E-2</v>
      </c>
      <c r="N81" s="62">
        <f>IFERROR(SUMIFS(PERSALDATA!$H$2:$H$20871,PERSALDATA!$A$2:$A$20871,WORKING!$A81,PERSALDATA!$D$2:$D$20871,WORKING!$B81,PERSALDATA!$E$2:$E$20871,WORKING!$C81,PERSALDATA!$F$2:$F$20871,WORKING!N$2)/SUMIFS(PERSALDATA!$H$2:$H$20871,PERSALDATA!$A$2:$A$20871,WORKING!$A81,PERSALDATA!$D$2:$D$20871,WORKING!$B81,PERSALDATA!$E$2:$E$20871,WORKING!$C81),"")</f>
        <v>5.4692843421754941E-3</v>
      </c>
      <c r="O81" s="62">
        <f>IFERROR(SUMIFS(PERSALDATA!$H$2:$H$20871,PERSALDATA!$A$2:$A$20871,WORKING!$A81,PERSALDATA!$D$2:$D$20871,WORKING!$B81,PERSALDATA!$E$2:$E$20871,WORKING!$C81,PERSALDATA!$F$2:$F$20871,WORKING!O$2)/SUMIFS(PERSALDATA!$H$2:$H$20871,PERSALDATA!$A$2:$A$20871,WORKING!$A81,PERSALDATA!$D$2:$D$20871,WORKING!$B81,PERSALDATA!$E$2:$E$20871,WORKING!$C81),"")</f>
        <v>0</v>
      </c>
      <c r="P81" s="62">
        <f>IFERROR(SUMIFS(PERSALDATA!$H$2:$H$20871,PERSALDATA!$A$2:$A$20871,WORKING!$A81,PERSALDATA!$D$2:$D$20871,WORKING!$B81,PERSALDATA!$E$2:$E$20871,WORKING!$C81,PERSALDATA!$F$2:$F$20871,WORKING!P$2)/SUMIFS(PERSALDATA!$H$2:$H$20871,PERSALDATA!$A$2:$A$20871,WORKING!$A81,PERSALDATA!$D$2:$D$20871,WORKING!$B81,PERSALDATA!$E$2:$E$20871,WORKING!$C81),"")</f>
        <v>3.2395813706304191E-4</v>
      </c>
      <c r="Q81" s="62">
        <f>IFERROR(SUMIFS(PERSALDATA!$H$2:$H$20871,PERSALDATA!$A$2:$A$20871,WORKING!$A81,PERSALDATA!$D$2:$D$20871,WORKING!$B81,PERSALDATA!$E$2:$E$20871,WORKING!$C81,PERSALDATA!$F$2:$F$20871,WORKING!Q$2)/SUMIFS(PERSALDATA!$H$2:$H$20871,PERSALDATA!$A$2:$A$20871,WORKING!$A81,PERSALDATA!$D$2:$D$20871,WORKING!$B81,PERSALDATA!$E$2:$E$20871,WORKING!$C81),"")</f>
        <v>0</v>
      </c>
      <c r="R81" s="62">
        <f>IFERROR(SUMIFS(PERSALDATA!$H$2:$H$20871,PERSALDATA!$A$2:$A$20871,WORKING!$A81,PERSALDATA!$D$2:$D$20871,WORKING!$B81,PERSALDATA!$E$2:$E$20871,WORKING!$C81,PERSALDATA!$F$2:$F$20871,WORKING!R$2)/SUMIFS(PERSALDATA!$H$2:$H$20871,PERSALDATA!$A$2:$A$20871,WORKING!$A81,PERSALDATA!$D$2:$D$20871,WORKING!$B81,PERSALDATA!$E$2:$E$20871,WORKING!$C81),"")</f>
        <v>0</v>
      </c>
      <c r="S81" s="62">
        <f>IFERROR(SUMIFS(PERSALDATA!$H$2:$H$20871,PERSALDATA!$A$2:$A$20871,WORKING!$A81,PERSALDATA!$D$2:$D$20871,WORKING!$B81,PERSALDATA!$E$2:$E$20871,WORKING!$C81,PERSALDATA!$F$2:$F$20871,WORKING!S$2)/SUMIFS(PERSALDATA!$H$2:$H$20871,PERSALDATA!$A$2:$A$20871,WORKING!$A81,PERSALDATA!$D$2:$D$20871,WORKING!$B81,PERSALDATA!$E$2:$E$20871,WORKING!$C81),"")</f>
        <v>0</v>
      </c>
      <c r="T81" s="62">
        <f>IFERROR(SUMIFS(PERSALDATA!$H$2:$H$20871,PERSALDATA!$A$2:$A$20871,WORKING!$A81,PERSALDATA!$D$2:$D$20871,WORKING!$B81,PERSALDATA!$E$2:$E$20871,WORKING!$C81,PERSALDATA!$F$2:$F$20871,WORKING!T$2)/SUMIFS(PERSALDATA!$H$2:$H$20871,PERSALDATA!$A$2:$A$20871,WORKING!$A81,PERSALDATA!$D$2:$D$20871,WORKING!$B81,PERSALDATA!$E$2:$E$20871,WORKING!$C81),"")</f>
        <v>0</v>
      </c>
      <c r="U81" s="62">
        <f>IFERROR(SUMIFS(PERSALDATA!$H$2:$H$20871,PERSALDATA!$A$2:$A$20871,WORKING!$A81,PERSALDATA!$D$2:$D$20871,WORKING!$B81,PERSALDATA!$E$2:$E$20871,WORKING!$C81,PERSALDATA!$F$2:$F$20871,WORKING!U$2)/SUMIFS(PERSALDATA!$H$2:$H$20871,PERSALDATA!$A$2:$A$20871,WORKING!$A81,PERSALDATA!$D$2:$D$20871,WORKING!$B81,PERSALDATA!$E$2:$E$20871,WORKING!$C81),"")</f>
        <v>2.1455788997540729E-4</v>
      </c>
      <c r="V81" s="62">
        <f>IFERROR(SUMIFS(PERSALDATA!$H$2:$H$20871,PERSALDATA!$A$2:$A$20871,WORKING!$A81,PERSALDATA!$D$2:$D$20871,WORKING!$B81,PERSALDATA!$E$2:$E$20871,WORKING!$C81,PERSALDATA!$F$2:$F$20871,WORKING!V$2)/SUMIFS(PERSALDATA!$H$2:$H$20871,PERSALDATA!$A$2:$A$20871,WORKING!$A81,PERSALDATA!$D$2:$D$20871,WORKING!$B81,PERSALDATA!$E$2:$E$20871,WORKING!$C81),"")</f>
        <v>0</v>
      </c>
      <c r="W81" s="62">
        <f>IFERROR(IF($C81&lt;11,($D81*Assumptions!C$6)+($E81*Assumptions!C$7)+($F81*Assumptions!C$8)+($G81*Assumptions!C$9)+($H81*Assumptions!C$10)+($I81*Assumptions!C$11)+($J81*Assumptions!C$12)+($K81*Assumptions!C$13)+($L81*Assumptions!C$14)+($M81*Assumptions!C$15)+($N81*Assumptions!C$16)+($O81*Assumptions!C$17)+($P81*Assumptions!C$18)+($Q81*Assumptions!C$19)+($R81*Assumptions!C$20)+($S81*Assumptions!C$21)+($T81*Assumptions!C$22)+($U81*Assumptions!C$23)+($V81*Assumptions!C$24),IF($C81&lt;13,Assumptions!C$28,Assumptions!C$50)),W$1)</f>
        <v>7.5999999999999998E-2</v>
      </c>
      <c r="X81" s="62">
        <f>IFERROR(IF($C81&lt;11,($D81*Assumptions!D$6)+($E81*Assumptions!D$7)+($F81*Assumptions!D$8)+($G81*Assumptions!D$9)+($H81*Assumptions!D$10)+($I81*Assumptions!D$11)+($J81*Assumptions!D$12)+($K81*Assumptions!D$13)+($L81*Assumptions!D$14)+($M81*Assumptions!D$15)+($N81*Assumptions!D$16)+($O81*Assumptions!D$17)+($P81*Assumptions!D$18)+($Q81*Assumptions!D$19)+($R81*Assumptions!D$20)+($S81*Assumptions!D$21)+($T81*Assumptions!D$22)+($U81*Assumptions!D$23)+($V81*Assumptions!D$24),IF($C81&lt;13,Assumptions!D$28,Assumptions!D$50)),X$1)</f>
        <v>7.0000000000000007E-2</v>
      </c>
      <c r="Y81" s="62">
        <f>IFERROR(IF($C81&lt;11,($D81*Assumptions!E$6)+($E81*Assumptions!E$7)+($F81*Assumptions!E$8)+($G81*Assumptions!E$9)+($H81*Assumptions!E$10)+($I81*Assumptions!E$11)+($J81*Assumptions!E$12)+($K81*Assumptions!E$13)+($L81*Assumptions!E$14)+($M81*Assumptions!E$15)+($N81*Assumptions!E$16)+($O81*Assumptions!E$17)+($P81*Assumptions!E$18)+($Q81*Assumptions!E$19)+($R81*Assumptions!E$20)+($S81*Assumptions!E$21)+($T81*Assumptions!E$22)+($U81*Assumptions!E$23)+($V81*Assumptions!E$24),IF($C81&lt;13,Assumptions!E$28,Assumptions!E$50)),Y$1)</f>
        <v>6.9000000000000006E-2</v>
      </c>
      <c r="Z81" s="62">
        <f>IFERROR(IF($C81&lt;11,($D81*Assumptions!F$6)+($E81*Assumptions!F$7)+($F81*Assumptions!F$8)+($G81*Assumptions!F$9)+($H81*Assumptions!F$10)+($I81*Assumptions!F$11)+($J81*Assumptions!F$12)+($K81*Assumptions!F$13)+($L81*Assumptions!F$14)+($M81*Assumptions!F$15)+($N81*Assumptions!F$16)+($O81*Assumptions!F$17)+($P81*Assumptions!F$18)+($Q81*Assumptions!F$19)+($R81*Assumptions!F$20)+($S81*Assumptions!F$21)+($T81*Assumptions!F$22)+($U81*Assumptions!F$23)+($V81*Assumptions!F$24),IF($C81&lt;13,Assumptions!F$28,Assumptions!F$50)),Z$1)</f>
        <v>6.7000000000000004E-2</v>
      </c>
      <c r="AA81" s="62">
        <f>IFERROR(($D81*Assumptions!J$6)+($E81*Assumptions!J$7)+($F81*Assumptions!J$8)+($G81*Assumptions!J$9)+($H81*Assumptions!J$10)+($I81*Assumptions!J$11)+($J81*Assumptions!J$12)+($K81*Assumptions!J$13)+($L81*Assumptions!J$14)+($M81*Assumptions!J$15)+($N81*Assumptions!J$16)+($O81*Assumptions!J$17)+($P81*Assumptions!J$18)+($Q81*Assumptions!J$19)+($R81*Assumptions!J$20)+($S81*Assumptions!J$21)+($T81*Assumptions!J$22)+($U81*Assumptions!J$23)+($V81*Assumptions!J$24),0)</f>
        <v>1.4934564550470087E-2</v>
      </c>
      <c r="AB81" s="2">
        <f>SUMIFS(PERSALDATA!$G$2:$G$20871,PERSALDATA!$A$2:$A$20871,WORKING!A81,PERSALDATA!$D$2:$D$20871,WORKING!B81,PERSALDATA!$E$2:$E$20871,WORKING!C81,PERSALDATA!$F$2:$F$20871,"S&amp;W: BASIC SALARY (RES)")</f>
        <v>51</v>
      </c>
      <c r="AC81" s="2">
        <f>SUMIFS(PERSALDATA!$H$2:$H$20871,PERSALDATA!$A$2:$A$20871,WORKING!A81,PERSALDATA!$D$2:$D$20871,WORKING!B81,PERSALDATA!$E$2:$E$20871,WORKING!C81)</f>
        <v>27417122.719999999</v>
      </c>
    </row>
    <row r="82" spans="1:29" x14ac:dyDescent="0.25">
      <c r="A82" s="2">
        <f>Results!$D$3</f>
        <v>18</v>
      </c>
      <c r="B82" s="2">
        <v>5</v>
      </c>
      <c r="C82" s="2">
        <v>12</v>
      </c>
      <c r="D82" s="62">
        <f>IFERROR(SUMIFS(PERSALDATA!$H$2:$H$20871,PERSALDATA!$A$2:$A$20871,WORKING!$A82,PERSALDATA!$D$2:$D$20871,WORKING!$B82,PERSALDATA!$E$2:$E$20871,WORKING!$C82,PERSALDATA!$F$2:$F$20871,WORKING!D$2)/SUMIFS(PERSALDATA!$H$2:$H$20871,PERSALDATA!$A$2:$A$20871,WORKING!$A82,PERSALDATA!$D$2:$D$20871,WORKING!$B82,PERSALDATA!$E$2:$E$20871,WORKING!$C82),"")</f>
        <v>0.73524105398601314</v>
      </c>
      <c r="E82" s="62">
        <f>IFERROR(SUMIFS(PERSALDATA!$H$2:$H$20871,PERSALDATA!$A$2:$A$20871,WORKING!$A82,PERSALDATA!$D$2:$D$20871,WORKING!$B82,PERSALDATA!$E$2:$E$20871,WORKING!$C82,PERSALDATA!$F$2:$F$20871,WORKING!E$2)/SUMIFS(PERSALDATA!$H$2:$H$20871,PERSALDATA!$A$2:$A$20871,WORKING!$A82,PERSALDATA!$D$2:$D$20871,WORKING!$B82,PERSALDATA!$E$2:$E$20871,WORKING!$C82),"")</f>
        <v>5.6257097342370464E-2</v>
      </c>
      <c r="F82" s="62">
        <f>IFERROR(SUMIFS(PERSALDATA!$H$2:$H$20871,PERSALDATA!$A$2:$A$20871,WORKING!$A82,PERSALDATA!$D$2:$D$20871,WORKING!$B82,PERSALDATA!$E$2:$E$20871,WORKING!$C82,PERSALDATA!$F$2:$F$20871,WORKING!F$2)/SUMIFS(PERSALDATA!$H$2:$H$20871,PERSALDATA!$A$2:$A$20871,WORKING!$A82,PERSALDATA!$D$2:$D$20871,WORKING!$B82,PERSALDATA!$E$2:$E$20871,WORKING!$C82),"")</f>
        <v>1.838013611282894E-3</v>
      </c>
      <c r="G82" s="69">
        <f>IFERROR(SUMIFS(PERSALDATA!$H$2:$H$20871,PERSALDATA!$A$2:$A$20871,WORKING!$A82,PERSALDATA!$D$2:$D$20871,WORKING!$B82,PERSALDATA!$E$2:$E$20871,WORKING!$C82,PERSALDATA!$F$2:$F$20871,WORKING!G$2)/SUMIFS(PERSALDATA!$H$2:$H$20871,PERSALDATA!$A$2:$A$20871,WORKING!$A82,PERSALDATA!$D$2:$D$20871,WORKING!$B82,PERSALDATA!$E$2:$E$20871,WORKING!$C82),"")</f>
        <v>2.5415646517987759E-4</v>
      </c>
      <c r="H82" s="62">
        <f>IFERROR(SUMIFS(PERSALDATA!$H$2:$H$20871,PERSALDATA!$A$2:$A$20871,WORKING!$A82,PERSALDATA!$D$2:$D$20871,WORKING!$B82,PERSALDATA!$E$2:$E$20871,WORKING!$C82,PERSALDATA!$F$2:$F$20871,WORKING!H$2)/SUMIFS(PERSALDATA!$H$2:$H$20871,PERSALDATA!$A$2:$A$20871,WORKING!$A82,PERSALDATA!$D$2:$D$20871,WORKING!$B82,PERSALDATA!$E$2:$E$20871,WORKING!$C82),"")</f>
        <v>1.0621195424381334E-2</v>
      </c>
      <c r="I82" s="62">
        <f>IFERROR(SUMIFS(PERSALDATA!$H$2:$H$20871,PERSALDATA!$A$2:$A$20871,WORKING!$A82,PERSALDATA!$D$2:$D$20871,WORKING!$B82,PERSALDATA!$E$2:$E$20871,WORKING!$C82,PERSALDATA!$F$2:$F$20871,WORKING!I$2)/SUMIFS(PERSALDATA!$H$2:$H$20871,PERSALDATA!$A$2:$A$20871,WORKING!$A82,PERSALDATA!$D$2:$D$20871,WORKING!$B82,PERSALDATA!$E$2:$E$20871,WORKING!$C82),"")</f>
        <v>0.11763829759136188</v>
      </c>
      <c r="J82" s="62">
        <f>IFERROR(SUMIFS(PERSALDATA!$H$2:$H$20871,PERSALDATA!$A$2:$A$20871,WORKING!$A82,PERSALDATA!$D$2:$D$20871,WORKING!$B82,PERSALDATA!$E$2:$E$20871,WORKING!$C82,PERSALDATA!$F$2:$F$20871,WORKING!J$2)/SUMIFS(PERSALDATA!$H$2:$H$20871,PERSALDATA!$A$2:$A$20871,WORKING!$A82,PERSALDATA!$D$2:$D$20871,WORKING!$B82,PERSALDATA!$E$2:$E$20871,WORKING!$C82),"")</f>
        <v>0</v>
      </c>
      <c r="K82" s="62">
        <f>IFERROR(SUMIFS(PERSALDATA!$H$2:$H$20871,PERSALDATA!$A$2:$A$20871,WORKING!$A82,PERSALDATA!$D$2:$D$20871,WORKING!$B82,PERSALDATA!$E$2:$E$20871,WORKING!$C82,PERSALDATA!$F$2:$F$20871,WORKING!K$2)/SUMIFS(PERSALDATA!$H$2:$H$20871,PERSALDATA!$A$2:$A$20871,WORKING!$A82,PERSALDATA!$D$2:$D$20871,WORKING!$B82,PERSALDATA!$E$2:$E$20871,WORKING!$C82),"")</f>
        <v>8.9993896053274091E-5</v>
      </c>
      <c r="L82" s="62">
        <f>IFERROR(SUMIFS(PERSALDATA!$H$2:$H$20871,PERSALDATA!$A$2:$A$20871,WORKING!$A82,PERSALDATA!$D$2:$D$20871,WORKING!$B82,PERSALDATA!$E$2:$E$20871,WORKING!$C82,PERSALDATA!$F$2:$F$20871,WORKING!L$2)/SUMIFS(PERSALDATA!$H$2:$H$20871,PERSALDATA!$A$2:$A$20871,WORKING!$A82,PERSALDATA!$D$2:$D$20871,WORKING!$B82,PERSALDATA!$E$2:$E$20871,WORKING!$C82),"")</f>
        <v>0</v>
      </c>
      <c r="M82" s="62">
        <f>IFERROR(SUMIFS(PERSALDATA!$H$2:$H$20871,PERSALDATA!$A$2:$A$20871,WORKING!$A82,PERSALDATA!$D$2:$D$20871,WORKING!$B82,PERSALDATA!$E$2:$E$20871,WORKING!$C82,PERSALDATA!$F$2:$F$20871,WORKING!M$2)/SUMIFS(PERSALDATA!$H$2:$H$20871,PERSALDATA!$A$2:$A$20871,WORKING!$A82,PERSALDATA!$D$2:$D$20871,WORKING!$B82,PERSALDATA!$E$2:$E$20871,WORKING!$C82),"")</f>
        <v>5.8332638714263869E-2</v>
      </c>
      <c r="N82" s="62">
        <f>IFERROR(SUMIFS(PERSALDATA!$H$2:$H$20871,PERSALDATA!$A$2:$A$20871,WORKING!$A82,PERSALDATA!$D$2:$D$20871,WORKING!$B82,PERSALDATA!$E$2:$E$20871,WORKING!$C82,PERSALDATA!$F$2:$F$20871,WORKING!N$2)/SUMIFS(PERSALDATA!$H$2:$H$20871,PERSALDATA!$A$2:$A$20871,WORKING!$A82,PERSALDATA!$D$2:$D$20871,WORKING!$B82,PERSALDATA!$E$2:$E$20871,WORKING!$C82),"")</f>
        <v>1.7969739090351225E-2</v>
      </c>
      <c r="O82" s="62">
        <f>IFERROR(SUMIFS(PERSALDATA!$H$2:$H$20871,PERSALDATA!$A$2:$A$20871,WORKING!$A82,PERSALDATA!$D$2:$D$20871,WORKING!$B82,PERSALDATA!$E$2:$E$20871,WORKING!$C82,PERSALDATA!$F$2:$F$20871,WORKING!O$2)/SUMIFS(PERSALDATA!$H$2:$H$20871,PERSALDATA!$A$2:$A$20871,WORKING!$A82,PERSALDATA!$D$2:$D$20871,WORKING!$B82,PERSALDATA!$E$2:$E$20871,WORKING!$C82),"")</f>
        <v>0</v>
      </c>
      <c r="P82" s="62">
        <f>IFERROR(SUMIFS(PERSALDATA!$H$2:$H$20871,PERSALDATA!$A$2:$A$20871,WORKING!$A82,PERSALDATA!$D$2:$D$20871,WORKING!$B82,PERSALDATA!$E$2:$E$20871,WORKING!$C82,PERSALDATA!$F$2:$F$20871,WORKING!P$2)/SUMIFS(PERSALDATA!$H$2:$H$20871,PERSALDATA!$A$2:$A$20871,WORKING!$A82,PERSALDATA!$D$2:$D$20871,WORKING!$B82,PERSALDATA!$E$2:$E$20871,WORKING!$C82),"")</f>
        <v>1.7578138787421251E-3</v>
      </c>
      <c r="Q82" s="62">
        <f>IFERROR(SUMIFS(PERSALDATA!$H$2:$H$20871,PERSALDATA!$A$2:$A$20871,WORKING!$A82,PERSALDATA!$D$2:$D$20871,WORKING!$B82,PERSALDATA!$E$2:$E$20871,WORKING!$C82,PERSALDATA!$F$2:$F$20871,WORKING!Q$2)/SUMIFS(PERSALDATA!$H$2:$H$20871,PERSALDATA!$A$2:$A$20871,WORKING!$A82,PERSALDATA!$D$2:$D$20871,WORKING!$B82,PERSALDATA!$E$2:$E$20871,WORKING!$C82),"")</f>
        <v>0</v>
      </c>
      <c r="R82" s="62">
        <f>IFERROR(SUMIFS(PERSALDATA!$H$2:$H$20871,PERSALDATA!$A$2:$A$20871,WORKING!$A82,PERSALDATA!$D$2:$D$20871,WORKING!$B82,PERSALDATA!$E$2:$E$20871,WORKING!$C82,PERSALDATA!$F$2:$F$20871,WORKING!R$2)/SUMIFS(PERSALDATA!$H$2:$H$20871,PERSALDATA!$A$2:$A$20871,WORKING!$A82,PERSALDATA!$D$2:$D$20871,WORKING!$B82,PERSALDATA!$E$2:$E$20871,WORKING!$C82),"")</f>
        <v>0</v>
      </c>
      <c r="S82" s="62">
        <f>IFERROR(SUMIFS(PERSALDATA!$H$2:$H$20871,PERSALDATA!$A$2:$A$20871,WORKING!$A82,PERSALDATA!$D$2:$D$20871,WORKING!$B82,PERSALDATA!$E$2:$E$20871,WORKING!$C82,PERSALDATA!$F$2:$F$20871,WORKING!S$2)/SUMIFS(PERSALDATA!$H$2:$H$20871,PERSALDATA!$A$2:$A$20871,WORKING!$A82,PERSALDATA!$D$2:$D$20871,WORKING!$B82,PERSALDATA!$E$2:$E$20871,WORKING!$C82),"")</f>
        <v>0</v>
      </c>
      <c r="T82" s="62">
        <f>IFERROR(SUMIFS(PERSALDATA!$H$2:$H$20871,PERSALDATA!$A$2:$A$20871,WORKING!$A82,PERSALDATA!$D$2:$D$20871,WORKING!$B82,PERSALDATA!$E$2:$E$20871,WORKING!$C82,PERSALDATA!$F$2:$F$20871,WORKING!T$2)/SUMIFS(PERSALDATA!$H$2:$H$20871,PERSALDATA!$A$2:$A$20871,WORKING!$A82,PERSALDATA!$D$2:$D$20871,WORKING!$B82,PERSALDATA!$E$2:$E$20871,WORKING!$C82),"")</f>
        <v>0</v>
      </c>
      <c r="U82" s="62">
        <f>IFERROR(SUMIFS(PERSALDATA!$H$2:$H$20871,PERSALDATA!$A$2:$A$20871,WORKING!$A82,PERSALDATA!$D$2:$D$20871,WORKING!$B82,PERSALDATA!$E$2:$E$20871,WORKING!$C82,PERSALDATA!$F$2:$F$20871,WORKING!U$2)/SUMIFS(PERSALDATA!$H$2:$H$20871,PERSALDATA!$A$2:$A$20871,WORKING!$A82,PERSALDATA!$D$2:$D$20871,WORKING!$B82,PERSALDATA!$E$2:$E$20871,WORKING!$C82),"")</f>
        <v>0</v>
      </c>
      <c r="V82" s="62">
        <f>IFERROR(SUMIFS(PERSALDATA!$H$2:$H$20871,PERSALDATA!$A$2:$A$20871,WORKING!$A82,PERSALDATA!$D$2:$D$20871,WORKING!$B82,PERSALDATA!$E$2:$E$20871,WORKING!$C82,PERSALDATA!$F$2:$F$20871,WORKING!V$2)/SUMIFS(PERSALDATA!$H$2:$H$20871,PERSALDATA!$A$2:$A$20871,WORKING!$A82,PERSALDATA!$D$2:$D$20871,WORKING!$B82,PERSALDATA!$E$2:$E$20871,WORKING!$C82),"")</f>
        <v>0</v>
      </c>
      <c r="W82" s="62">
        <f>IFERROR(IF($C82&lt;11,($D82*Assumptions!C$6)+($E82*Assumptions!C$7)+($F82*Assumptions!C$8)+($G82*Assumptions!C$9)+($H82*Assumptions!C$10)+($I82*Assumptions!C$11)+($J82*Assumptions!C$12)+($K82*Assumptions!C$13)+($L82*Assumptions!C$14)+($M82*Assumptions!C$15)+($N82*Assumptions!C$16)+($O82*Assumptions!C$17)+($P82*Assumptions!C$18)+($Q82*Assumptions!C$19)+($R82*Assumptions!C$20)+($S82*Assumptions!C$21)+($T82*Assumptions!C$22)+($U82*Assumptions!C$23)+($V82*Assumptions!C$24),IF($C82&lt;13,Assumptions!C$28,Assumptions!C$50)),W$1)</f>
        <v>7.5999999999999998E-2</v>
      </c>
      <c r="X82" s="62">
        <f>IFERROR(IF($C82&lt;11,($D82*Assumptions!D$6)+($E82*Assumptions!D$7)+($F82*Assumptions!D$8)+($G82*Assumptions!D$9)+($H82*Assumptions!D$10)+($I82*Assumptions!D$11)+($J82*Assumptions!D$12)+($K82*Assumptions!D$13)+($L82*Assumptions!D$14)+($M82*Assumptions!D$15)+($N82*Assumptions!D$16)+($O82*Assumptions!D$17)+($P82*Assumptions!D$18)+($Q82*Assumptions!D$19)+($R82*Assumptions!D$20)+($S82*Assumptions!D$21)+($T82*Assumptions!D$22)+($U82*Assumptions!D$23)+($V82*Assumptions!D$24),IF($C82&lt;13,Assumptions!D$28,Assumptions!D$50)),X$1)</f>
        <v>7.0000000000000007E-2</v>
      </c>
      <c r="Y82" s="62">
        <f>IFERROR(IF($C82&lt;11,($D82*Assumptions!E$6)+($E82*Assumptions!E$7)+($F82*Assumptions!E$8)+($G82*Assumptions!E$9)+($H82*Assumptions!E$10)+($I82*Assumptions!E$11)+($J82*Assumptions!E$12)+($K82*Assumptions!E$13)+($L82*Assumptions!E$14)+($M82*Assumptions!E$15)+($N82*Assumptions!E$16)+($O82*Assumptions!E$17)+($P82*Assumptions!E$18)+($Q82*Assumptions!E$19)+($R82*Assumptions!E$20)+($S82*Assumptions!E$21)+($T82*Assumptions!E$22)+($U82*Assumptions!E$23)+($V82*Assumptions!E$24),IF($C82&lt;13,Assumptions!E$28,Assumptions!E$50)),Y$1)</f>
        <v>6.9000000000000006E-2</v>
      </c>
      <c r="Z82" s="62">
        <f>IFERROR(IF($C82&lt;11,($D82*Assumptions!F$6)+($E82*Assumptions!F$7)+($F82*Assumptions!F$8)+($G82*Assumptions!F$9)+($H82*Assumptions!F$10)+($I82*Assumptions!F$11)+($J82*Assumptions!F$12)+($K82*Assumptions!F$13)+($L82*Assumptions!F$14)+($M82*Assumptions!F$15)+($N82*Assumptions!F$16)+($O82*Assumptions!F$17)+($P82*Assumptions!F$18)+($Q82*Assumptions!F$19)+($R82*Assumptions!F$20)+($S82*Assumptions!F$21)+($T82*Assumptions!F$22)+($U82*Assumptions!F$23)+($V82*Assumptions!F$24),IF($C82&lt;13,Assumptions!F$28,Assumptions!F$50)),Z$1)</f>
        <v>6.7000000000000004E-2</v>
      </c>
      <c r="AA82" s="62">
        <f>IFERROR(($D82*Assumptions!J$6)+($E82*Assumptions!J$7)+($F82*Assumptions!J$8)+($G82*Assumptions!J$9)+($H82*Assumptions!J$10)+($I82*Assumptions!J$11)+($J82*Assumptions!J$12)+($K82*Assumptions!J$13)+($L82*Assumptions!J$14)+($M82*Assumptions!J$15)+($N82*Assumptions!J$16)+($O82*Assumptions!J$17)+($P82*Assumptions!J$18)+($Q82*Assumptions!J$19)+($R82*Assumptions!J$20)+($S82*Assumptions!J$21)+($T82*Assumptions!J$22)+($U82*Assumptions!J$23)+($V82*Assumptions!J$24),0)</f>
        <v>1.4811761956024239E-2</v>
      </c>
      <c r="AB82" s="2">
        <f>SUMIFS(PERSALDATA!$G$2:$G$20871,PERSALDATA!$A$2:$A$20871,WORKING!A82,PERSALDATA!$D$2:$D$20871,WORKING!B82,PERSALDATA!$E$2:$E$20871,WORKING!C82,PERSALDATA!$F$2:$F$20871,"S&amp;W: BASIC SALARY (RES)")</f>
        <v>15</v>
      </c>
      <c r="AC82" s="2">
        <f>SUMIFS(PERSALDATA!$H$2:$H$20871,PERSALDATA!$A$2:$A$20871,WORKING!A82,PERSALDATA!$D$2:$D$20871,WORKING!B82,PERSALDATA!$E$2:$E$20871,WORKING!C82)</f>
        <v>10106018.739999998</v>
      </c>
    </row>
    <row r="83" spans="1:29" x14ac:dyDescent="0.25">
      <c r="A83" s="2">
        <f>Results!$D$3</f>
        <v>18</v>
      </c>
      <c r="B83" s="2">
        <v>5</v>
      </c>
      <c r="C83" s="2">
        <v>13</v>
      </c>
      <c r="D83" s="62">
        <f>IFERROR(SUMIFS(PERSALDATA!$H$2:$H$20871,PERSALDATA!$A$2:$A$20871,WORKING!$A83,PERSALDATA!$D$2:$D$20871,WORKING!$B83,PERSALDATA!$E$2:$E$20871,WORKING!$C83,PERSALDATA!$F$2:$F$20871,WORKING!D$2)/SUMIFS(PERSALDATA!$H$2:$H$20871,PERSALDATA!$A$2:$A$20871,WORKING!$A83,PERSALDATA!$D$2:$D$20871,WORKING!$B83,PERSALDATA!$E$2:$E$20871,WORKING!$C83),"")</f>
        <v>0.64109318870283238</v>
      </c>
      <c r="E83" s="62">
        <f>IFERROR(SUMIFS(PERSALDATA!$H$2:$H$20871,PERSALDATA!$A$2:$A$20871,WORKING!$A83,PERSALDATA!$D$2:$D$20871,WORKING!$B83,PERSALDATA!$E$2:$E$20871,WORKING!$C83,PERSALDATA!$F$2:$F$20871,WORKING!E$2)/SUMIFS(PERSALDATA!$H$2:$H$20871,PERSALDATA!$A$2:$A$20871,WORKING!$A83,PERSALDATA!$D$2:$D$20871,WORKING!$B83,PERSALDATA!$E$2:$E$20871,WORKING!$C83),"")</f>
        <v>4.7285203908783074E-2</v>
      </c>
      <c r="F83" s="62">
        <f>IFERROR(SUMIFS(PERSALDATA!$H$2:$H$20871,PERSALDATA!$A$2:$A$20871,WORKING!$A83,PERSALDATA!$D$2:$D$20871,WORKING!$B83,PERSALDATA!$E$2:$E$20871,WORKING!$C83,PERSALDATA!$F$2:$F$20871,WORKING!F$2)/SUMIFS(PERSALDATA!$H$2:$H$20871,PERSALDATA!$A$2:$A$20871,WORKING!$A83,PERSALDATA!$D$2:$D$20871,WORKING!$B83,PERSALDATA!$E$2:$E$20871,WORKING!$C83),"")</f>
        <v>4.2901862874622851E-4</v>
      </c>
      <c r="G83" s="69">
        <f>IFERROR(SUMIFS(PERSALDATA!$H$2:$H$20871,PERSALDATA!$A$2:$A$20871,WORKING!$A83,PERSALDATA!$D$2:$D$20871,WORKING!$B83,PERSALDATA!$E$2:$E$20871,WORKING!$C83,PERSALDATA!$F$2:$F$20871,WORKING!G$2)/SUMIFS(PERSALDATA!$H$2:$H$20871,PERSALDATA!$A$2:$A$20871,WORKING!$A83,PERSALDATA!$D$2:$D$20871,WORKING!$B83,PERSALDATA!$E$2:$E$20871,WORKING!$C83),"")</f>
        <v>0</v>
      </c>
      <c r="H83" s="62">
        <f>IFERROR(SUMIFS(PERSALDATA!$H$2:$H$20871,PERSALDATA!$A$2:$A$20871,WORKING!$A83,PERSALDATA!$D$2:$D$20871,WORKING!$B83,PERSALDATA!$E$2:$E$20871,WORKING!$C83,PERSALDATA!$F$2:$F$20871,WORKING!H$2)/SUMIFS(PERSALDATA!$H$2:$H$20871,PERSALDATA!$A$2:$A$20871,WORKING!$A83,PERSALDATA!$D$2:$D$20871,WORKING!$B83,PERSALDATA!$E$2:$E$20871,WORKING!$C83),"")</f>
        <v>4.443071215469439E-3</v>
      </c>
      <c r="I83" s="62">
        <f>IFERROR(SUMIFS(PERSALDATA!$H$2:$H$20871,PERSALDATA!$A$2:$A$20871,WORKING!$A83,PERSALDATA!$D$2:$D$20871,WORKING!$B83,PERSALDATA!$E$2:$E$20871,WORKING!$C83,PERSALDATA!$F$2:$F$20871,WORKING!I$2)/SUMIFS(PERSALDATA!$H$2:$H$20871,PERSALDATA!$A$2:$A$20871,WORKING!$A83,PERSALDATA!$D$2:$D$20871,WORKING!$B83,PERSALDATA!$E$2:$E$20871,WORKING!$C83),"")</f>
        <v>0.10257474134477064</v>
      </c>
      <c r="J83" s="62">
        <f>IFERROR(SUMIFS(PERSALDATA!$H$2:$H$20871,PERSALDATA!$A$2:$A$20871,WORKING!$A83,PERSALDATA!$D$2:$D$20871,WORKING!$B83,PERSALDATA!$E$2:$E$20871,WORKING!$C83,PERSALDATA!$F$2:$F$20871,WORKING!J$2)/SUMIFS(PERSALDATA!$H$2:$H$20871,PERSALDATA!$A$2:$A$20871,WORKING!$A83,PERSALDATA!$D$2:$D$20871,WORKING!$B83,PERSALDATA!$E$2:$E$20871,WORKING!$C83),"")</f>
        <v>0</v>
      </c>
      <c r="K83" s="62">
        <f>IFERROR(SUMIFS(PERSALDATA!$H$2:$H$20871,PERSALDATA!$A$2:$A$20871,WORKING!$A83,PERSALDATA!$D$2:$D$20871,WORKING!$B83,PERSALDATA!$E$2:$E$20871,WORKING!$C83,PERSALDATA!$F$2:$F$20871,WORKING!K$2)/SUMIFS(PERSALDATA!$H$2:$H$20871,PERSALDATA!$A$2:$A$20871,WORKING!$A83,PERSALDATA!$D$2:$D$20871,WORKING!$B83,PERSALDATA!$E$2:$E$20871,WORKING!$C83),"")</f>
        <v>4.6615006562017104E-5</v>
      </c>
      <c r="L83" s="62">
        <f>IFERROR(SUMIFS(PERSALDATA!$H$2:$H$20871,PERSALDATA!$A$2:$A$20871,WORKING!$A83,PERSALDATA!$D$2:$D$20871,WORKING!$B83,PERSALDATA!$E$2:$E$20871,WORKING!$C83,PERSALDATA!$F$2:$F$20871,WORKING!L$2)/SUMIFS(PERSALDATA!$H$2:$H$20871,PERSALDATA!$A$2:$A$20871,WORKING!$A83,PERSALDATA!$D$2:$D$20871,WORKING!$B83,PERSALDATA!$E$2:$E$20871,WORKING!$C83),"")</f>
        <v>0</v>
      </c>
      <c r="M83" s="62">
        <f>IFERROR(SUMIFS(PERSALDATA!$H$2:$H$20871,PERSALDATA!$A$2:$A$20871,WORKING!$A83,PERSALDATA!$D$2:$D$20871,WORKING!$B83,PERSALDATA!$E$2:$E$20871,WORKING!$C83,PERSALDATA!$F$2:$F$20871,WORKING!M$2)/SUMIFS(PERSALDATA!$H$2:$H$20871,PERSALDATA!$A$2:$A$20871,WORKING!$A83,PERSALDATA!$D$2:$D$20871,WORKING!$B83,PERSALDATA!$E$2:$E$20871,WORKING!$C83),"")</f>
        <v>0.20066720080217701</v>
      </c>
      <c r="N83" s="62">
        <f>IFERROR(SUMIFS(PERSALDATA!$H$2:$H$20871,PERSALDATA!$A$2:$A$20871,WORKING!$A83,PERSALDATA!$D$2:$D$20871,WORKING!$B83,PERSALDATA!$E$2:$E$20871,WORKING!$C83,PERSALDATA!$F$2:$F$20871,WORKING!N$2)/SUMIFS(PERSALDATA!$H$2:$H$20871,PERSALDATA!$A$2:$A$20871,WORKING!$A83,PERSALDATA!$D$2:$D$20871,WORKING!$B83,PERSALDATA!$E$2:$E$20871,WORKING!$C83),"")</f>
        <v>3.460960390659094E-3</v>
      </c>
      <c r="O83" s="62">
        <f>IFERROR(SUMIFS(PERSALDATA!$H$2:$H$20871,PERSALDATA!$A$2:$A$20871,WORKING!$A83,PERSALDATA!$D$2:$D$20871,WORKING!$B83,PERSALDATA!$E$2:$E$20871,WORKING!$C83,PERSALDATA!$F$2:$F$20871,WORKING!O$2)/SUMIFS(PERSALDATA!$H$2:$H$20871,PERSALDATA!$A$2:$A$20871,WORKING!$A83,PERSALDATA!$D$2:$D$20871,WORKING!$B83,PERSALDATA!$E$2:$E$20871,WORKING!$C83),"")</f>
        <v>0</v>
      </c>
      <c r="P83" s="62">
        <f>IFERROR(SUMIFS(PERSALDATA!$H$2:$H$20871,PERSALDATA!$A$2:$A$20871,WORKING!$A83,PERSALDATA!$D$2:$D$20871,WORKING!$B83,PERSALDATA!$E$2:$E$20871,WORKING!$C83,PERSALDATA!$F$2:$F$20871,WORKING!P$2)/SUMIFS(PERSALDATA!$H$2:$H$20871,PERSALDATA!$A$2:$A$20871,WORKING!$A83,PERSALDATA!$D$2:$D$20871,WORKING!$B83,PERSALDATA!$E$2:$E$20871,WORKING!$C83),"")</f>
        <v>0</v>
      </c>
      <c r="Q83" s="62">
        <f>IFERROR(SUMIFS(PERSALDATA!$H$2:$H$20871,PERSALDATA!$A$2:$A$20871,WORKING!$A83,PERSALDATA!$D$2:$D$20871,WORKING!$B83,PERSALDATA!$E$2:$E$20871,WORKING!$C83,PERSALDATA!$F$2:$F$20871,WORKING!Q$2)/SUMIFS(PERSALDATA!$H$2:$H$20871,PERSALDATA!$A$2:$A$20871,WORKING!$A83,PERSALDATA!$D$2:$D$20871,WORKING!$B83,PERSALDATA!$E$2:$E$20871,WORKING!$C83),"")</f>
        <v>0</v>
      </c>
      <c r="R83" s="62">
        <f>IFERROR(SUMIFS(PERSALDATA!$H$2:$H$20871,PERSALDATA!$A$2:$A$20871,WORKING!$A83,PERSALDATA!$D$2:$D$20871,WORKING!$B83,PERSALDATA!$E$2:$E$20871,WORKING!$C83,PERSALDATA!$F$2:$F$20871,WORKING!R$2)/SUMIFS(PERSALDATA!$H$2:$H$20871,PERSALDATA!$A$2:$A$20871,WORKING!$A83,PERSALDATA!$D$2:$D$20871,WORKING!$B83,PERSALDATA!$E$2:$E$20871,WORKING!$C83),"")</f>
        <v>0</v>
      </c>
      <c r="S83" s="62">
        <f>IFERROR(SUMIFS(PERSALDATA!$H$2:$H$20871,PERSALDATA!$A$2:$A$20871,WORKING!$A83,PERSALDATA!$D$2:$D$20871,WORKING!$B83,PERSALDATA!$E$2:$E$20871,WORKING!$C83,PERSALDATA!$F$2:$F$20871,WORKING!S$2)/SUMIFS(PERSALDATA!$H$2:$H$20871,PERSALDATA!$A$2:$A$20871,WORKING!$A83,PERSALDATA!$D$2:$D$20871,WORKING!$B83,PERSALDATA!$E$2:$E$20871,WORKING!$C83),"")</f>
        <v>0</v>
      </c>
      <c r="T83" s="62">
        <f>IFERROR(SUMIFS(PERSALDATA!$H$2:$H$20871,PERSALDATA!$A$2:$A$20871,WORKING!$A83,PERSALDATA!$D$2:$D$20871,WORKING!$B83,PERSALDATA!$E$2:$E$20871,WORKING!$C83,PERSALDATA!$F$2:$F$20871,WORKING!T$2)/SUMIFS(PERSALDATA!$H$2:$H$20871,PERSALDATA!$A$2:$A$20871,WORKING!$A83,PERSALDATA!$D$2:$D$20871,WORKING!$B83,PERSALDATA!$E$2:$E$20871,WORKING!$C83),"")</f>
        <v>0</v>
      </c>
      <c r="U83" s="62">
        <f>IFERROR(SUMIFS(PERSALDATA!$H$2:$H$20871,PERSALDATA!$A$2:$A$20871,WORKING!$A83,PERSALDATA!$D$2:$D$20871,WORKING!$B83,PERSALDATA!$E$2:$E$20871,WORKING!$C83,PERSALDATA!$F$2:$F$20871,WORKING!U$2)/SUMIFS(PERSALDATA!$H$2:$H$20871,PERSALDATA!$A$2:$A$20871,WORKING!$A83,PERSALDATA!$D$2:$D$20871,WORKING!$B83,PERSALDATA!$E$2:$E$20871,WORKING!$C83),"")</f>
        <v>0</v>
      </c>
      <c r="V83" s="62">
        <f>IFERROR(SUMIFS(PERSALDATA!$H$2:$H$20871,PERSALDATA!$A$2:$A$20871,WORKING!$A83,PERSALDATA!$D$2:$D$20871,WORKING!$B83,PERSALDATA!$E$2:$E$20871,WORKING!$C83,PERSALDATA!$F$2:$F$20871,WORKING!V$2)/SUMIFS(PERSALDATA!$H$2:$H$20871,PERSALDATA!$A$2:$A$20871,WORKING!$A83,PERSALDATA!$D$2:$D$20871,WORKING!$B83,PERSALDATA!$E$2:$E$20871,WORKING!$C83),"")</f>
        <v>0</v>
      </c>
      <c r="W83" s="62">
        <f>IFERROR(IF($C83&lt;11,($D83*Assumptions!C$6)+($E83*Assumptions!C$7)+($F83*Assumptions!C$8)+($G83*Assumptions!C$9)+($H83*Assumptions!C$10)+($I83*Assumptions!C$11)+($J83*Assumptions!C$12)+($K83*Assumptions!C$13)+($L83*Assumptions!C$14)+($M83*Assumptions!C$15)+($N83*Assumptions!C$16)+($O83*Assumptions!C$17)+($P83*Assumptions!C$18)+($Q83*Assumptions!C$19)+($R83*Assumptions!C$20)+($S83*Assumptions!C$21)+($T83*Assumptions!C$22)+($U83*Assumptions!C$23)+($V83*Assumptions!C$24),IF($C83&lt;13,Assumptions!C$28,Assumptions!C$50)),W$1)</f>
        <v>3.3000000000000002E-2</v>
      </c>
      <c r="X83" s="62">
        <f>IFERROR(IF($C83&lt;11,($D83*Assumptions!D$6)+($E83*Assumptions!D$7)+($F83*Assumptions!D$8)+($G83*Assumptions!D$9)+($H83*Assumptions!D$10)+($I83*Assumptions!D$11)+($J83*Assumptions!D$12)+($K83*Assumptions!D$13)+($L83*Assumptions!D$14)+($M83*Assumptions!D$15)+($N83*Assumptions!D$16)+($O83*Assumptions!D$17)+($P83*Assumptions!D$18)+($Q83*Assumptions!D$19)+($R83*Assumptions!D$20)+($S83*Assumptions!D$21)+($T83*Assumptions!D$22)+($U83*Assumptions!D$23)+($V83*Assumptions!D$24),IF($C83&lt;13,Assumptions!D$28,Assumptions!D$50)),X$1)</f>
        <v>0.06</v>
      </c>
      <c r="Y83" s="62">
        <f>IFERROR(IF($C83&lt;11,($D83*Assumptions!E$6)+($E83*Assumptions!E$7)+($F83*Assumptions!E$8)+($G83*Assumptions!E$9)+($H83*Assumptions!E$10)+($I83*Assumptions!E$11)+($J83*Assumptions!E$12)+($K83*Assumptions!E$13)+($L83*Assumptions!E$14)+($M83*Assumptions!E$15)+($N83*Assumptions!E$16)+($O83*Assumptions!E$17)+($P83*Assumptions!E$18)+($Q83*Assumptions!E$19)+($R83*Assumptions!E$20)+($S83*Assumptions!E$21)+($T83*Assumptions!E$22)+($U83*Assumptions!E$23)+($V83*Assumptions!E$24),IF($C83&lt;13,Assumptions!E$28,Assumptions!E$50)),Y$1)</f>
        <v>5.8999999999999997E-2</v>
      </c>
      <c r="Z83" s="62">
        <f>IFERROR(IF($C83&lt;11,($D83*Assumptions!F$6)+($E83*Assumptions!F$7)+($F83*Assumptions!F$8)+($G83*Assumptions!F$9)+($H83*Assumptions!F$10)+($I83*Assumptions!F$11)+($J83*Assumptions!F$12)+($K83*Assumptions!F$13)+($L83*Assumptions!F$14)+($M83*Assumptions!F$15)+($N83*Assumptions!F$16)+($O83*Assumptions!F$17)+($P83*Assumptions!F$18)+($Q83*Assumptions!F$19)+($R83*Assumptions!F$20)+($S83*Assumptions!F$21)+($T83*Assumptions!F$22)+($U83*Assumptions!F$23)+($V83*Assumptions!F$24),IF($C83&lt;13,Assumptions!F$28,Assumptions!F$50)),Z$1)</f>
        <v>5.7000000000000002E-2</v>
      </c>
      <c r="AA83" s="62">
        <f>IFERROR(($D83*Assumptions!J$6)+($E83*Assumptions!J$7)+($F83*Assumptions!J$8)+($G83*Assumptions!J$9)+($H83*Assumptions!J$10)+($I83*Assumptions!J$11)+($J83*Assumptions!J$12)+($K83*Assumptions!J$13)+($L83*Assumptions!J$14)+($M83*Assumptions!J$15)+($N83*Assumptions!J$16)+($O83*Assumptions!J$17)+($P83*Assumptions!J$18)+($Q83*Assumptions!J$19)+($R83*Assumptions!J$20)+($S83*Assumptions!J$21)+($T83*Assumptions!J$22)+($U83*Assumptions!J$23)+($V83*Assumptions!J$24),0)</f>
        <v>1.4926219427238331E-2</v>
      </c>
      <c r="AB83" s="2">
        <f>SUMIFS(PERSALDATA!$G$2:$G$20871,PERSALDATA!$A$2:$A$20871,WORKING!A83,PERSALDATA!$D$2:$D$20871,WORKING!B83,PERSALDATA!$E$2:$E$20871,WORKING!C83,PERSALDATA!$F$2:$F$20871,"S&amp;W: BASIC SALARY (RES)")</f>
        <v>3</v>
      </c>
      <c r="AC83" s="2">
        <f>SUMIFS(PERSALDATA!$H$2:$H$20871,PERSALDATA!$A$2:$A$20871,WORKING!A83,PERSALDATA!$D$2:$D$20871,WORKING!B83,PERSALDATA!$E$2:$E$20871,WORKING!C83)</f>
        <v>6377345.4500000011</v>
      </c>
    </row>
    <row r="84" spans="1:29" x14ac:dyDescent="0.25">
      <c r="A84" s="2">
        <f>Results!$D$3</f>
        <v>18</v>
      </c>
      <c r="B84" s="2">
        <v>5</v>
      </c>
      <c r="C84" s="2">
        <v>14</v>
      </c>
      <c r="D84" s="62" t="str">
        <f>IFERROR(SUMIFS(PERSALDATA!$H$2:$H$20871,PERSALDATA!$A$2:$A$20871,WORKING!$A84,PERSALDATA!$D$2:$D$20871,WORKING!$B84,PERSALDATA!$E$2:$E$20871,WORKING!$C84,PERSALDATA!$F$2:$F$20871,WORKING!D$2)/SUMIFS(PERSALDATA!$H$2:$H$20871,PERSALDATA!$A$2:$A$20871,WORKING!$A84,PERSALDATA!$D$2:$D$20871,WORKING!$B84,PERSALDATA!$E$2:$E$20871,WORKING!$C84),"")</f>
        <v/>
      </c>
      <c r="E84" s="62" t="str">
        <f>IFERROR(SUMIFS(PERSALDATA!$H$2:$H$20871,PERSALDATA!$A$2:$A$20871,WORKING!$A84,PERSALDATA!$D$2:$D$20871,WORKING!$B84,PERSALDATA!$E$2:$E$20871,WORKING!$C84,PERSALDATA!$F$2:$F$20871,WORKING!E$2)/SUMIFS(PERSALDATA!$H$2:$H$20871,PERSALDATA!$A$2:$A$20871,WORKING!$A84,PERSALDATA!$D$2:$D$20871,WORKING!$B84,PERSALDATA!$E$2:$E$20871,WORKING!$C84),"")</f>
        <v/>
      </c>
      <c r="F84" s="62" t="str">
        <f>IFERROR(SUMIFS(PERSALDATA!$H$2:$H$20871,PERSALDATA!$A$2:$A$20871,WORKING!$A84,PERSALDATA!$D$2:$D$20871,WORKING!$B84,PERSALDATA!$E$2:$E$20871,WORKING!$C84,PERSALDATA!$F$2:$F$20871,WORKING!F$2)/SUMIFS(PERSALDATA!$H$2:$H$20871,PERSALDATA!$A$2:$A$20871,WORKING!$A84,PERSALDATA!$D$2:$D$20871,WORKING!$B84,PERSALDATA!$E$2:$E$20871,WORKING!$C84),"")</f>
        <v/>
      </c>
      <c r="G84" s="69" t="str">
        <f>IFERROR(SUMIFS(PERSALDATA!$H$2:$H$20871,PERSALDATA!$A$2:$A$20871,WORKING!$A84,PERSALDATA!$D$2:$D$20871,WORKING!$B84,PERSALDATA!$E$2:$E$20871,WORKING!$C84,PERSALDATA!$F$2:$F$20871,WORKING!G$2)/SUMIFS(PERSALDATA!$H$2:$H$20871,PERSALDATA!$A$2:$A$20871,WORKING!$A84,PERSALDATA!$D$2:$D$20871,WORKING!$B84,PERSALDATA!$E$2:$E$20871,WORKING!$C84),"")</f>
        <v/>
      </c>
      <c r="H84" s="62" t="str">
        <f>IFERROR(SUMIFS(PERSALDATA!$H$2:$H$20871,PERSALDATA!$A$2:$A$20871,WORKING!$A84,PERSALDATA!$D$2:$D$20871,WORKING!$B84,PERSALDATA!$E$2:$E$20871,WORKING!$C84,PERSALDATA!$F$2:$F$20871,WORKING!H$2)/SUMIFS(PERSALDATA!$H$2:$H$20871,PERSALDATA!$A$2:$A$20871,WORKING!$A84,PERSALDATA!$D$2:$D$20871,WORKING!$B84,PERSALDATA!$E$2:$E$20871,WORKING!$C84),"")</f>
        <v/>
      </c>
      <c r="I84" s="62" t="str">
        <f>IFERROR(SUMIFS(PERSALDATA!$H$2:$H$20871,PERSALDATA!$A$2:$A$20871,WORKING!$A84,PERSALDATA!$D$2:$D$20871,WORKING!$B84,PERSALDATA!$E$2:$E$20871,WORKING!$C84,PERSALDATA!$F$2:$F$20871,WORKING!I$2)/SUMIFS(PERSALDATA!$H$2:$H$20871,PERSALDATA!$A$2:$A$20871,WORKING!$A84,PERSALDATA!$D$2:$D$20871,WORKING!$B84,PERSALDATA!$E$2:$E$20871,WORKING!$C84),"")</f>
        <v/>
      </c>
      <c r="J84" s="62" t="str">
        <f>IFERROR(SUMIFS(PERSALDATA!$H$2:$H$20871,PERSALDATA!$A$2:$A$20871,WORKING!$A84,PERSALDATA!$D$2:$D$20871,WORKING!$B84,PERSALDATA!$E$2:$E$20871,WORKING!$C84,PERSALDATA!$F$2:$F$20871,WORKING!J$2)/SUMIFS(PERSALDATA!$H$2:$H$20871,PERSALDATA!$A$2:$A$20871,WORKING!$A84,PERSALDATA!$D$2:$D$20871,WORKING!$B84,PERSALDATA!$E$2:$E$20871,WORKING!$C84),"")</f>
        <v/>
      </c>
      <c r="K84" s="62" t="str">
        <f>IFERROR(SUMIFS(PERSALDATA!$H$2:$H$20871,PERSALDATA!$A$2:$A$20871,WORKING!$A84,PERSALDATA!$D$2:$D$20871,WORKING!$B84,PERSALDATA!$E$2:$E$20871,WORKING!$C84,PERSALDATA!$F$2:$F$20871,WORKING!K$2)/SUMIFS(PERSALDATA!$H$2:$H$20871,PERSALDATA!$A$2:$A$20871,WORKING!$A84,PERSALDATA!$D$2:$D$20871,WORKING!$B84,PERSALDATA!$E$2:$E$20871,WORKING!$C84),"")</f>
        <v/>
      </c>
      <c r="L84" s="62" t="str">
        <f>IFERROR(SUMIFS(PERSALDATA!$H$2:$H$20871,PERSALDATA!$A$2:$A$20871,WORKING!$A84,PERSALDATA!$D$2:$D$20871,WORKING!$B84,PERSALDATA!$E$2:$E$20871,WORKING!$C84,PERSALDATA!$F$2:$F$20871,WORKING!L$2)/SUMIFS(PERSALDATA!$H$2:$H$20871,PERSALDATA!$A$2:$A$20871,WORKING!$A84,PERSALDATA!$D$2:$D$20871,WORKING!$B84,PERSALDATA!$E$2:$E$20871,WORKING!$C84),"")</f>
        <v/>
      </c>
      <c r="M84" s="62" t="str">
        <f>IFERROR(SUMIFS(PERSALDATA!$H$2:$H$20871,PERSALDATA!$A$2:$A$20871,WORKING!$A84,PERSALDATA!$D$2:$D$20871,WORKING!$B84,PERSALDATA!$E$2:$E$20871,WORKING!$C84,PERSALDATA!$F$2:$F$20871,WORKING!M$2)/SUMIFS(PERSALDATA!$H$2:$H$20871,PERSALDATA!$A$2:$A$20871,WORKING!$A84,PERSALDATA!$D$2:$D$20871,WORKING!$B84,PERSALDATA!$E$2:$E$20871,WORKING!$C84),"")</f>
        <v/>
      </c>
      <c r="N84" s="62" t="str">
        <f>IFERROR(SUMIFS(PERSALDATA!$H$2:$H$20871,PERSALDATA!$A$2:$A$20871,WORKING!$A84,PERSALDATA!$D$2:$D$20871,WORKING!$B84,PERSALDATA!$E$2:$E$20871,WORKING!$C84,PERSALDATA!$F$2:$F$20871,WORKING!N$2)/SUMIFS(PERSALDATA!$H$2:$H$20871,PERSALDATA!$A$2:$A$20871,WORKING!$A84,PERSALDATA!$D$2:$D$20871,WORKING!$B84,PERSALDATA!$E$2:$E$20871,WORKING!$C84),"")</f>
        <v/>
      </c>
      <c r="O84" s="62" t="str">
        <f>IFERROR(SUMIFS(PERSALDATA!$H$2:$H$20871,PERSALDATA!$A$2:$A$20871,WORKING!$A84,PERSALDATA!$D$2:$D$20871,WORKING!$B84,PERSALDATA!$E$2:$E$20871,WORKING!$C84,PERSALDATA!$F$2:$F$20871,WORKING!O$2)/SUMIFS(PERSALDATA!$H$2:$H$20871,PERSALDATA!$A$2:$A$20871,WORKING!$A84,PERSALDATA!$D$2:$D$20871,WORKING!$B84,PERSALDATA!$E$2:$E$20871,WORKING!$C84),"")</f>
        <v/>
      </c>
      <c r="P84" s="62" t="str">
        <f>IFERROR(SUMIFS(PERSALDATA!$H$2:$H$20871,PERSALDATA!$A$2:$A$20871,WORKING!$A84,PERSALDATA!$D$2:$D$20871,WORKING!$B84,PERSALDATA!$E$2:$E$20871,WORKING!$C84,PERSALDATA!$F$2:$F$20871,WORKING!P$2)/SUMIFS(PERSALDATA!$H$2:$H$20871,PERSALDATA!$A$2:$A$20871,WORKING!$A84,PERSALDATA!$D$2:$D$20871,WORKING!$B84,PERSALDATA!$E$2:$E$20871,WORKING!$C84),"")</f>
        <v/>
      </c>
      <c r="Q84" s="62" t="str">
        <f>IFERROR(SUMIFS(PERSALDATA!$H$2:$H$20871,PERSALDATA!$A$2:$A$20871,WORKING!$A84,PERSALDATA!$D$2:$D$20871,WORKING!$B84,PERSALDATA!$E$2:$E$20871,WORKING!$C84,PERSALDATA!$F$2:$F$20871,WORKING!Q$2)/SUMIFS(PERSALDATA!$H$2:$H$20871,PERSALDATA!$A$2:$A$20871,WORKING!$A84,PERSALDATA!$D$2:$D$20871,WORKING!$B84,PERSALDATA!$E$2:$E$20871,WORKING!$C84),"")</f>
        <v/>
      </c>
      <c r="R84" s="62" t="str">
        <f>IFERROR(SUMIFS(PERSALDATA!$H$2:$H$20871,PERSALDATA!$A$2:$A$20871,WORKING!$A84,PERSALDATA!$D$2:$D$20871,WORKING!$B84,PERSALDATA!$E$2:$E$20871,WORKING!$C84,PERSALDATA!$F$2:$F$20871,WORKING!R$2)/SUMIFS(PERSALDATA!$H$2:$H$20871,PERSALDATA!$A$2:$A$20871,WORKING!$A84,PERSALDATA!$D$2:$D$20871,WORKING!$B84,PERSALDATA!$E$2:$E$20871,WORKING!$C84),"")</f>
        <v/>
      </c>
      <c r="S84" s="62" t="str">
        <f>IFERROR(SUMIFS(PERSALDATA!$H$2:$H$20871,PERSALDATA!$A$2:$A$20871,WORKING!$A84,PERSALDATA!$D$2:$D$20871,WORKING!$B84,PERSALDATA!$E$2:$E$20871,WORKING!$C84,PERSALDATA!$F$2:$F$20871,WORKING!S$2)/SUMIFS(PERSALDATA!$H$2:$H$20871,PERSALDATA!$A$2:$A$20871,WORKING!$A84,PERSALDATA!$D$2:$D$20871,WORKING!$B84,PERSALDATA!$E$2:$E$20871,WORKING!$C84),"")</f>
        <v/>
      </c>
      <c r="T84" s="62" t="str">
        <f>IFERROR(SUMIFS(PERSALDATA!$H$2:$H$20871,PERSALDATA!$A$2:$A$20871,WORKING!$A84,PERSALDATA!$D$2:$D$20871,WORKING!$B84,PERSALDATA!$E$2:$E$20871,WORKING!$C84,PERSALDATA!$F$2:$F$20871,WORKING!T$2)/SUMIFS(PERSALDATA!$H$2:$H$20871,PERSALDATA!$A$2:$A$20871,WORKING!$A84,PERSALDATA!$D$2:$D$20871,WORKING!$B84,PERSALDATA!$E$2:$E$20871,WORKING!$C84),"")</f>
        <v/>
      </c>
      <c r="U84" s="62" t="str">
        <f>IFERROR(SUMIFS(PERSALDATA!$H$2:$H$20871,PERSALDATA!$A$2:$A$20871,WORKING!$A84,PERSALDATA!$D$2:$D$20871,WORKING!$B84,PERSALDATA!$E$2:$E$20871,WORKING!$C84,PERSALDATA!$F$2:$F$20871,WORKING!U$2)/SUMIFS(PERSALDATA!$H$2:$H$20871,PERSALDATA!$A$2:$A$20871,WORKING!$A84,PERSALDATA!$D$2:$D$20871,WORKING!$B84,PERSALDATA!$E$2:$E$20871,WORKING!$C84),"")</f>
        <v/>
      </c>
      <c r="V84" s="62" t="str">
        <f>IFERROR(SUMIFS(PERSALDATA!$H$2:$H$20871,PERSALDATA!$A$2:$A$20871,WORKING!$A84,PERSALDATA!$D$2:$D$20871,WORKING!$B84,PERSALDATA!$E$2:$E$20871,WORKING!$C84,PERSALDATA!$F$2:$F$20871,WORKING!V$2)/SUMIFS(PERSALDATA!$H$2:$H$20871,PERSALDATA!$A$2:$A$20871,WORKING!$A84,PERSALDATA!$D$2:$D$20871,WORKING!$B84,PERSALDATA!$E$2:$E$20871,WORKING!$C84),"")</f>
        <v/>
      </c>
      <c r="W84" s="62">
        <f>IFERROR(IF($C84&lt;11,($D84*Assumptions!C$6)+($E84*Assumptions!C$7)+($F84*Assumptions!C$8)+($G84*Assumptions!C$9)+($H84*Assumptions!C$10)+($I84*Assumptions!C$11)+($J84*Assumptions!C$12)+($K84*Assumptions!C$13)+($L84*Assumptions!C$14)+($M84*Assumptions!C$15)+($N84*Assumptions!C$16)+($O84*Assumptions!C$17)+($P84*Assumptions!C$18)+($Q84*Assumptions!C$19)+($R84*Assumptions!C$20)+($S84*Assumptions!C$21)+($T84*Assumptions!C$22)+($U84*Assumptions!C$23)+($V84*Assumptions!C$24),IF($C84&lt;13,Assumptions!C$28,Assumptions!C$50)),W$1)</f>
        <v>3.3000000000000002E-2</v>
      </c>
      <c r="X84" s="62">
        <f>IFERROR(IF($C84&lt;11,($D84*Assumptions!D$6)+($E84*Assumptions!D$7)+($F84*Assumptions!D$8)+($G84*Assumptions!D$9)+($H84*Assumptions!D$10)+($I84*Assumptions!D$11)+($J84*Assumptions!D$12)+($K84*Assumptions!D$13)+($L84*Assumptions!D$14)+($M84*Assumptions!D$15)+($N84*Assumptions!D$16)+($O84*Assumptions!D$17)+($P84*Assumptions!D$18)+($Q84*Assumptions!D$19)+($R84*Assumptions!D$20)+($S84*Assumptions!D$21)+($T84*Assumptions!D$22)+($U84*Assumptions!D$23)+($V84*Assumptions!D$24),IF($C84&lt;13,Assumptions!D$28,Assumptions!D$50)),X$1)</f>
        <v>0.06</v>
      </c>
      <c r="Y84" s="62">
        <f>IFERROR(IF($C84&lt;11,($D84*Assumptions!E$6)+($E84*Assumptions!E$7)+($F84*Assumptions!E$8)+($G84*Assumptions!E$9)+($H84*Assumptions!E$10)+($I84*Assumptions!E$11)+($J84*Assumptions!E$12)+($K84*Assumptions!E$13)+($L84*Assumptions!E$14)+($M84*Assumptions!E$15)+($N84*Assumptions!E$16)+($O84*Assumptions!E$17)+($P84*Assumptions!E$18)+($Q84*Assumptions!E$19)+($R84*Assumptions!E$20)+($S84*Assumptions!E$21)+($T84*Assumptions!E$22)+($U84*Assumptions!E$23)+($V84*Assumptions!E$24),IF($C84&lt;13,Assumptions!E$28,Assumptions!E$50)),Y$1)</f>
        <v>5.8999999999999997E-2</v>
      </c>
      <c r="Z84" s="62">
        <f>IFERROR(IF($C84&lt;11,($D84*Assumptions!F$6)+($E84*Assumptions!F$7)+($F84*Assumptions!F$8)+($G84*Assumptions!F$9)+($H84*Assumptions!F$10)+($I84*Assumptions!F$11)+($J84*Assumptions!F$12)+($K84*Assumptions!F$13)+($L84*Assumptions!F$14)+($M84*Assumptions!F$15)+($N84*Assumptions!F$16)+($O84*Assumptions!F$17)+($P84*Assumptions!F$18)+($Q84*Assumptions!F$19)+($R84*Assumptions!F$20)+($S84*Assumptions!F$21)+($T84*Assumptions!F$22)+($U84*Assumptions!F$23)+($V84*Assumptions!F$24),IF($C84&lt;13,Assumptions!F$28,Assumptions!F$50)),Z$1)</f>
        <v>5.7000000000000002E-2</v>
      </c>
      <c r="AA84" s="62">
        <f>IFERROR(($D84*Assumptions!J$6)+($E84*Assumptions!J$7)+($F84*Assumptions!J$8)+($G84*Assumptions!J$9)+($H84*Assumptions!J$10)+($I84*Assumptions!J$11)+($J84*Assumptions!J$12)+($K84*Assumptions!J$13)+($L84*Assumptions!J$14)+($M84*Assumptions!J$15)+($N84*Assumptions!J$16)+($O84*Assumptions!J$17)+($P84*Assumptions!J$18)+($Q84*Assumptions!J$19)+($R84*Assumptions!J$20)+($S84*Assumptions!J$21)+($T84*Assumptions!J$22)+($U84*Assumptions!J$23)+($V84*Assumptions!J$24),0)</f>
        <v>0</v>
      </c>
      <c r="AB84" s="2">
        <f>SUMIFS(PERSALDATA!$G$2:$G$20871,PERSALDATA!$A$2:$A$20871,WORKING!A84,PERSALDATA!$D$2:$D$20871,WORKING!B84,PERSALDATA!$E$2:$E$20871,WORKING!C84,PERSALDATA!$F$2:$F$20871,"S&amp;W: BASIC SALARY (RES)")</f>
        <v>0</v>
      </c>
      <c r="AC84" s="2">
        <f>SUMIFS(PERSALDATA!$H$2:$H$20871,PERSALDATA!$A$2:$A$20871,WORKING!A84,PERSALDATA!$D$2:$D$20871,WORKING!B84,PERSALDATA!$E$2:$E$20871,WORKING!C84)</f>
        <v>0</v>
      </c>
    </row>
    <row r="85" spans="1:29" x14ac:dyDescent="0.25">
      <c r="A85" s="2">
        <f>Results!$D$3</f>
        <v>18</v>
      </c>
      <c r="B85" s="2">
        <v>5</v>
      </c>
      <c r="C85" s="2">
        <v>15</v>
      </c>
      <c r="D85" s="62" t="str">
        <f>IFERROR(SUMIFS(PERSALDATA!$H$2:$H$20871,PERSALDATA!$A$2:$A$20871,WORKING!$A85,PERSALDATA!$D$2:$D$20871,WORKING!$B85,PERSALDATA!$E$2:$E$20871,WORKING!$C85,PERSALDATA!$F$2:$F$20871,WORKING!D$2)/SUMIFS(PERSALDATA!$H$2:$H$20871,PERSALDATA!$A$2:$A$20871,WORKING!$A85,PERSALDATA!$D$2:$D$20871,WORKING!$B85,PERSALDATA!$E$2:$E$20871,WORKING!$C85),"")</f>
        <v/>
      </c>
      <c r="E85" s="62" t="str">
        <f>IFERROR(SUMIFS(PERSALDATA!$H$2:$H$20871,PERSALDATA!$A$2:$A$20871,WORKING!$A85,PERSALDATA!$D$2:$D$20871,WORKING!$B85,PERSALDATA!$E$2:$E$20871,WORKING!$C85,PERSALDATA!$F$2:$F$20871,WORKING!E$2)/SUMIFS(PERSALDATA!$H$2:$H$20871,PERSALDATA!$A$2:$A$20871,WORKING!$A85,PERSALDATA!$D$2:$D$20871,WORKING!$B85,PERSALDATA!$E$2:$E$20871,WORKING!$C85),"")</f>
        <v/>
      </c>
      <c r="F85" s="62" t="str">
        <f>IFERROR(SUMIFS(PERSALDATA!$H$2:$H$20871,PERSALDATA!$A$2:$A$20871,WORKING!$A85,PERSALDATA!$D$2:$D$20871,WORKING!$B85,PERSALDATA!$E$2:$E$20871,WORKING!$C85,PERSALDATA!$F$2:$F$20871,WORKING!F$2)/SUMIFS(PERSALDATA!$H$2:$H$20871,PERSALDATA!$A$2:$A$20871,WORKING!$A85,PERSALDATA!$D$2:$D$20871,WORKING!$B85,PERSALDATA!$E$2:$E$20871,WORKING!$C85),"")</f>
        <v/>
      </c>
      <c r="G85" s="69" t="str">
        <f>IFERROR(SUMIFS(PERSALDATA!$H$2:$H$20871,PERSALDATA!$A$2:$A$20871,WORKING!$A85,PERSALDATA!$D$2:$D$20871,WORKING!$B85,PERSALDATA!$E$2:$E$20871,WORKING!$C85,PERSALDATA!$F$2:$F$20871,WORKING!G$2)/SUMIFS(PERSALDATA!$H$2:$H$20871,PERSALDATA!$A$2:$A$20871,WORKING!$A85,PERSALDATA!$D$2:$D$20871,WORKING!$B85,PERSALDATA!$E$2:$E$20871,WORKING!$C85),"")</f>
        <v/>
      </c>
      <c r="H85" s="62" t="str">
        <f>IFERROR(SUMIFS(PERSALDATA!$H$2:$H$20871,PERSALDATA!$A$2:$A$20871,WORKING!$A85,PERSALDATA!$D$2:$D$20871,WORKING!$B85,PERSALDATA!$E$2:$E$20871,WORKING!$C85,PERSALDATA!$F$2:$F$20871,WORKING!H$2)/SUMIFS(PERSALDATA!$H$2:$H$20871,PERSALDATA!$A$2:$A$20871,WORKING!$A85,PERSALDATA!$D$2:$D$20871,WORKING!$B85,PERSALDATA!$E$2:$E$20871,WORKING!$C85),"")</f>
        <v/>
      </c>
      <c r="I85" s="62" t="str">
        <f>IFERROR(SUMIFS(PERSALDATA!$H$2:$H$20871,PERSALDATA!$A$2:$A$20871,WORKING!$A85,PERSALDATA!$D$2:$D$20871,WORKING!$B85,PERSALDATA!$E$2:$E$20871,WORKING!$C85,PERSALDATA!$F$2:$F$20871,WORKING!I$2)/SUMIFS(PERSALDATA!$H$2:$H$20871,PERSALDATA!$A$2:$A$20871,WORKING!$A85,PERSALDATA!$D$2:$D$20871,WORKING!$B85,PERSALDATA!$E$2:$E$20871,WORKING!$C85),"")</f>
        <v/>
      </c>
      <c r="J85" s="62" t="str">
        <f>IFERROR(SUMIFS(PERSALDATA!$H$2:$H$20871,PERSALDATA!$A$2:$A$20871,WORKING!$A85,PERSALDATA!$D$2:$D$20871,WORKING!$B85,PERSALDATA!$E$2:$E$20871,WORKING!$C85,PERSALDATA!$F$2:$F$20871,WORKING!J$2)/SUMIFS(PERSALDATA!$H$2:$H$20871,PERSALDATA!$A$2:$A$20871,WORKING!$A85,PERSALDATA!$D$2:$D$20871,WORKING!$B85,PERSALDATA!$E$2:$E$20871,WORKING!$C85),"")</f>
        <v/>
      </c>
      <c r="K85" s="62" t="str">
        <f>IFERROR(SUMIFS(PERSALDATA!$H$2:$H$20871,PERSALDATA!$A$2:$A$20871,WORKING!$A85,PERSALDATA!$D$2:$D$20871,WORKING!$B85,PERSALDATA!$E$2:$E$20871,WORKING!$C85,PERSALDATA!$F$2:$F$20871,WORKING!K$2)/SUMIFS(PERSALDATA!$H$2:$H$20871,PERSALDATA!$A$2:$A$20871,WORKING!$A85,PERSALDATA!$D$2:$D$20871,WORKING!$B85,PERSALDATA!$E$2:$E$20871,WORKING!$C85),"")</f>
        <v/>
      </c>
      <c r="L85" s="62" t="str">
        <f>IFERROR(SUMIFS(PERSALDATA!$H$2:$H$20871,PERSALDATA!$A$2:$A$20871,WORKING!$A85,PERSALDATA!$D$2:$D$20871,WORKING!$B85,PERSALDATA!$E$2:$E$20871,WORKING!$C85,PERSALDATA!$F$2:$F$20871,WORKING!L$2)/SUMIFS(PERSALDATA!$H$2:$H$20871,PERSALDATA!$A$2:$A$20871,WORKING!$A85,PERSALDATA!$D$2:$D$20871,WORKING!$B85,PERSALDATA!$E$2:$E$20871,WORKING!$C85),"")</f>
        <v/>
      </c>
      <c r="M85" s="62" t="str">
        <f>IFERROR(SUMIFS(PERSALDATA!$H$2:$H$20871,PERSALDATA!$A$2:$A$20871,WORKING!$A85,PERSALDATA!$D$2:$D$20871,WORKING!$B85,PERSALDATA!$E$2:$E$20871,WORKING!$C85,PERSALDATA!$F$2:$F$20871,WORKING!M$2)/SUMIFS(PERSALDATA!$H$2:$H$20871,PERSALDATA!$A$2:$A$20871,WORKING!$A85,PERSALDATA!$D$2:$D$20871,WORKING!$B85,PERSALDATA!$E$2:$E$20871,WORKING!$C85),"")</f>
        <v/>
      </c>
      <c r="N85" s="62" t="str">
        <f>IFERROR(SUMIFS(PERSALDATA!$H$2:$H$20871,PERSALDATA!$A$2:$A$20871,WORKING!$A85,PERSALDATA!$D$2:$D$20871,WORKING!$B85,PERSALDATA!$E$2:$E$20871,WORKING!$C85,PERSALDATA!$F$2:$F$20871,WORKING!N$2)/SUMIFS(PERSALDATA!$H$2:$H$20871,PERSALDATA!$A$2:$A$20871,WORKING!$A85,PERSALDATA!$D$2:$D$20871,WORKING!$B85,PERSALDATA!$E$2:$E$20871,WORKING!$C85),"")</f>
        <v/>
      </c>
      <c r="O85" s="62" t="str">
        <f>IFERROR(SUMIFS(PERSALDATA!$H$2:$H$20871,PERSALDATA!$A$2:$A$20871,WORKING!$A85,PERSALDATA!$D$2:$D$20871,WORKING!$B85,PERSALDATA!$E$2:$E$20871,WORKING!$C85,PERSALDATA!$F$2:$F$20871,WORKING!O$2)/SUMIFS(PERSALDATA!$H$2:$H$20871,PERSALDATA!$A$2:$A$20871,WORKING!$A85,PERSALDATA!$D$2:$D$20871,WORKING!$B85,PERSALDATA!$E$2:$E$20871,WORKING!$C85),"")</f>
        <v/>
      </c>
      <c r="P85" s="62" t="str">
        <f>IFERROR(SUMIFS(PERSALDATA!$H$2:$H$20871,PERSALDATA!$A$2:$A$20871,WORKING!$A85,PERSALDATA!$D$2:$D$20871,WORKING!$B85,PERSALDATA!$E$2:$E$20871,WORKING!$C85,PERSALDATA!$F$2:$F$20871,WORKING!P$2)/SUMIFS(PERSALDATA!$H$2:$H$20871,PERSALDATA!$A$2:$A$20871,WORKING!$A85,PERSALDATA!$D$2:$D$20871,WORKING!$B85,PERSALDATA!$E$2:$E$20871,WORKING!$C85),"")</f>
        <v/>
      </c>
      <c r="Q85" s="62" t="str">
        <f>IFERROR(SUMIFS(PERSALDATA!$H$2:$H$20871,PERSALDATA!$A$2:$A$20871,WORKING!$A85,PERSALDATA!$D$2:$D$20871,WORKING!$B85,PERSALDATA!$E$2:$E$20871,WORKING!$C85,PERSALDATA!$F$2:$F$20871,WORKING!Q$2)/SUMIFS(PERSALDATA!$H$2:$H$20871,PERSALDATA!$A$2:$A$20871,WORKING!$A85,PERSALDATA!$D$2:$D$20871,WORKING!$B85,PERSALDATA!$E$2:$E$20871,WORKING!$C85),"")</f>
        <v/>
      </c>
      <c r="R85" s="62" t="str">
        <f>IFERROR(SUMIFS(PERSALDATA!$H$2:$H$20871,PERSALDATA!$A$2:$A$20871,WORKING!$A85,PERSALDATA!$D$2:$D$20871,WORKING!$B85,PERSALDATA!$E$2:$E$20871,WORKING!$C85,PERSALDATA!$F$2:$F$20871,WORKING!R$2)/SUMIFS(PERSALDATA!$H$2:$H$20871,PERSALDATA!$A$2:$A$20871,WORKING!$A85,PERSALDATA!$D$2:$D$20871,WORKING!$B85,PERSALDATA!$E$2:$E$20871,WORKING!$C85),"")</f>
        <v/>
      </c>
      <c r="S85" s="62" t="str">
        <f>IFERROR(SUMIFS(PERSALDATA!$H$2:$H$20871,PERSALDATA!$A$2:$A$20871,WORKING!$A85,PERSALDATA!$D$2:$D$20871,WORKING!$B85,PERSALDATA!$E$2:$E$20871,WORKING!$C85,PERSALDATA!$F$2:$F$20871,WORKING!S$2)/SUMIFS(PERSALDATA!$H$2:$H$20871,PERSALDATA!$A$2:$A$20871,WORKING!$A85,PERSALDATA!$D$2:$D$20871,WORKING!$B85,PERSALDATA!$E$2:$E$20871,WORKING!$C85),"")</f>
        <v/>
      </c>
      <c r="T85" s="62" t="str">
        <f>IFERROR(SUMIFS(PERSALDATA!$H$2:$H$20871,PERSALDATA!$A$2:$A$20871,WORKING!$A85,PERSALDATA!$D$2:$D$20871,WORKING!$B85,PERSALDATA!$E$2:$E$20871,WORKING!$C85,PERSALDATA!$F$2:$F$20871,WORKING!T$2)/SUMIFS(PERSALDATA!$H$2:$H$20871,PERSALDATA!$A$2:$A$20871,WORKING!$A85,PERSALDATA!$D$2:$D$20871,WORKING!$B85,PERSALDATA!$E$2:$E$20871,WORKING!$C85),"")</f>
        <v/>
      </c>
      <c r="U85" s="62" t="str">
        <f>IFERROR(SUMIFS(PERSALDATA!$H$2:$H$20871,PERSALDATA!$A$2:$A$20871,WORKING!$A85,PERSALDATA!$D$2:$D$20871,WORKING!$B85,PERSALDATA!$E$2:$E$20871,WORKING!$C85,PERSALDATA!$F$2:$F$20871,WORKING!U$2)/SUMIFS(PERSALDATA!$H$2:$H$20871,PERSALDATA!$A$2:$A$20871,WORKING!$A85,PERSALDATA!$D$2:$D$20871,WORKING!$B85,PERSALDATA!$E$2:$E$20871,WORKING!$C85),"")</f>
        <v/>
      </c>
      <c r="V85" s="62" t="str">
        <f>IFERROR(SUMIFS(PERSALDATA!$H$2:$H$20871,PERSALDATA!$A$2:$A$20871,WORKING!$A85,PERSALDATA!$D$2:$D$20871,WORKING!$B85,PERSALDATA!$E$2:$E$20871,WORKING!$C85,PERSALDATA!$F$2:$F$20871,WORKING!V$2)/SUMIFS(PERSALDATA!$H$2:$H$20871,PERSALDATA!$A$2:$A$20871,WORKING!$A85,PERSALDATA!$D$2:$D$20871,WORKING!$B85,PERSALDATA!$E$2:$E$20871,WORKING!$C85),"")</f>
        <v/>
      </c>
      <c r="W85" s="62">
        <f>IFERROR(IF($C85&lt;11,($D85*Assumptions!C$6)+($E85*Assumptions!C$7)+($F85*Assumptions!C$8)+($G85*Assumptions!C$9)+($H85*Assumptions!C$10)+($I85*Assumptions!C$11)+($J85*Assumptions!C$12)+($K85*Assumptions!C$13)+($L85*Assumptions!C$14)+($M85*Assumptions!C$15)+($N85*Assumptions!C$16)+($O85*Assumptions!C$17)+($P85*Assumptions!C$18)+($Q85*Assumptions!C$19)+($R85*Assumptions!C$20)+($S85*Assumptions!C$21)+($T85*Assumptions!C$22)+($U85*Assumptions!C$23)+($V85*Assumptions!C$24),IF($C85&lt;13,Assumptions!C$28,Assumptions!C$50)),W$1)</f>
        <v>3.3000000000000002E-2</v>
      </c>
      <c r="X85" s="62">
        <f>IFERROR(IF($C85&lt;11,($D85*Assumptions!D$6)+($E85*Assumptions!D$7)+($F85*Assumptions!D$8)+($G85*Assumptions!D$9)+($H85*Assumptions!D$10)+($I85*Assumptions!D$11)+($J85*Assumptions!D$12)+($K85*Assumptions!D$13)+($L85*Assumptions!D$14)+($M85*Assumptions!D$15)+($N85*Assumptions!D$16)+($O85*Assumptions!D$17)+($P85*Assumptions!D$18)+($Q85*Assumptions!D$19)+($R85*Assumptions!D$20)+($S85*Assumptions!D$21)+($T85*Assumptions!D$22)+($U85*Assumptions!D$23)+($V85*Assumptions!D$24),IF($C85&lt;13,Assumptions!D$28,Assumptions!D$50)),X$1)</f>
        <v>0.06</v>
      </c>
      <c r="Y85" s="62">
        <f>IFERROR(IF($C85&lt;11,($D85*Assumptions!E$6)+($E85*Assumptions!E$7)+($F85*Assumptions!E$8)+($G85*Assumptions!E$9)+($H85*Assumptions!E$10)+($I85*Assumptions!E$11)+($J85*Assumptions!E$12)+($K85*Assumptions!E$13)+($L85*Assumptions!E$14)+($M85*Assumptions!E$15)+($N85*Assumptions!E$16)+($O85*Assumptions!E$17)+($P85*Assumptions!E$18)+($Q85*Assumptions!E$19)+($R85*Assumptions!E$20)+($S85*Assumptions!E$21)+($T85*Assumptions!E$22)+($U85*Assumptions!E$23)+($V85*Assumptions!E$24),IF($C85&lt;13,Assumptions!E$28,Assumptions!E$50)),Y$1)</f>
        <v>5.8999999999999997E-2</v>
      </c>
      <c r="Z85" s="62">
        <f>IFERROR(IF($C85&lt;11,($D85*Assumptions!F$6)+($E85*Assumptions!F$7)+($F85*Assumptions!F$8)+($G85*Assumptions!F$9)+($H85*Assumptions!F$10)+($I85*Assumptions!F$11)+($J85*Assumptions!F$12)+($K85*Assumptions!F$13)+($L85*Assumptions!F$14)+($M85*Assumptions!F$15)+($N85*Assumptions!F$16)+($O85*Assumptions!F$17)+($P85*Assumptions!F$18)+($Q85*Assumptions!F$19)+($R85*Assumptions!F$20)+($S85*Assumptions!F$21)+($T85*Assumptions!F$22)+($U85*Assumptions!F$23)+($V85*Assumptions!F$24),IF($C85&lt;13,Assumptions!F$28,Assumptions!F$50)),Z$1)</f>
        <v>5.7000000000000002E-2</v>
      </c>
      <c r="AA85" s="62">
        <f>IFERROR(($D85*Assumptions!J$6)+($E85*Assumptions!J$7)+($F85*Assumptions!J$8)+($G85*Assumptions!J$9)+($H85*Assumptions!J$10)+($I85*Assumptions!J$11)+($J85*Assumptions!J$12)+($K85*Assumptions!J$13)+($L85*Assumptions!J$14)+($M85*Assumptions!J$15)+($N85*Assumptions!J$16)+($O85*Assumptions!J$17)+($P85*Assumptions!J$18)+($Q85*Assumptions!J$19)+($R85*Assumptions!J$20)+($S85*Assumptions!J$21)+($T85*Assumptions!J$22)+($U85*Assumptions!J$23)+($V85*Assumptions!J$24),0)</f>
        <v>0</v>
      </c>
      <c r="AB85" s="2">
        <f>SUMIFS(PERSALDATA!$G$2:$G$20871,PERSALDATA!$A$2:$A$20871,WORKING!A85,PERSALDATA!$D$2:$D$20871,WORKING!B85,PERSALDATA!$E$2:$E$20871,WORKING!C85,PERSALDATA!$F$2:$F$20871,"S&amp;W: BASIC SALARY (RES)")</f>
        <v>0</v>
      </c>
      <c r="AC85" s="2">
        <f>SUMIFS(PERSALDATA!$H$2:$H$20871,PERSALDATA!$A$2:$A$20871,WORKING!A85,PERSALDATA!$D$2:$D$20871,WORKING!B85,PERSALDATA!$E$2:$E$20871,WORKING!C85)</f>
        <v>0</v>
      </c>
    </row>
    <row r="86" spans="1:29" x14ac:dyDescent="0.25">
      <c r="A86" s="2">
        <f>Results!$D$3</f>
        <v>18</v>
      </c>
      <c r="B86" s="2">
        <v>5</v>
      </c>
      <c r="C86" s="2">
        <v>16</v>
      </c>
      <c r="D86" s="62" t="str">
        <f>IFERROR(SUMIFS(PERSALDATA!$H$2:$H$20871,PERSALDATA!$A$2:$A$20871,WORKING!$A86,PERSALDATA!$D$2:$D$20871,WORKING!$B86,PERSALDATA!$E$2:$E$20871,WORKING!$C86,PERSALDATA!$F$2:$F$20871,WORKING!D$2)/SUMIFS(PERSALDATA!$H$2:$H$20871,PERSALDATA!$A$2:$A$20871,WORKING!$A86,PERSALDATA!$D$2:$D$20871,WORKING!$B86,PERSALDATA!$E$2:$E$20871,WORKING!$C86),"")</f>
        <v/>
      </c>
      <c r="E86" s="62" t="str">
        <f>IFERROR(SUMIFS(PERSALDATA!$H$2:$H$20871,PERSALDATA!$A$2:$A$20871,WORKING!$A86,PERSALDATA!$D$2:$D$20871,WORKING!$B86,PERSALDATA!$E$2:$E$20871,WORKING!$C86,PERSALDATA!$F$2:$F$20871,WORKING!E$2)/SUMIFS(PERSALDATA!$H$2:$H$20871,PERSALDATA!$A$2:$A$20871,WORKING!$A86,PERSALDATA!$D$2:$D$20871,WORKING!$B86,PERSALDATA!$E$2:$E$20871,WORKING!$C86),"")</f>
        <v/>
      </c>
      <c r="F86" s="62" t="str">
        <f>IFERROR(SUMIFS(PERSALDATA!$H$2:$H$20871,PERSALDATA!$A$2:$A$20871,WORKING!$A86,PERSALDATA!$D$2:$D$20871,WORKING!$B86,PERSALDATA!$E$2:$E$20871,WORKING!$C86,PERSALDATA!$F$2:$F$20871,WORKING!F$2)/SUMIFS(PERSALDATA!$H$2:$H$20871,PERSALDATA!$A$2:$A$20871,WORKING!$A86,PERSALDATA!$D$2:$D$20871,WORKING!$B86,PERSALDATA!$E$2:$E$20871,WORKING!$C86),"")</f>
        <v/>
      </c>
      <c r="G86" s="69" t="str">
        <f>IFERROR(SUMIFS(PERSALDATA!$H$2:$H$20871,PERSALDATA!$A$2:$A$20871,WORKING!$A86,PERSALDATA!$D$2:$D$20871,WORKING!$B86,PERSALDATA!$E$2:$E$20871,WORKING!$C86,PERSALDATA!$F$2:$F$20871,WORKING!G$2)/SUMIFS(PERSALDATA!$H$2:$H$20871,PERSALDATA!$A$2:$A$20871,WORKING!$A86,PERSALDATA!$D$2:$D$20871,WORKING!$B86,PERSALDATA!$E$2:$E$20871,WORKING!$C86),"")</f>
        <v/>
      </c>
      <c r="H86" s="62" t="str">
        <f>IFERROR(SUMIFS(PERSALDATA!$H$2:$H$20871,PERSALDATA!$A$2:$A$20871,WORKING!$A86,PERSALDATA!$D$2:$D$20871,WORKING!$B86,PERSALDATA!$E$2:$E$20871,WORKING!$C86,PERSALDATA!$F$2:$F$20871,WORKING!H$2)/SUMIFS(PERSALDATA!$H$2:$H$20871,PERSALDATA!$A$2:$A$20871,WORKING!$A86,PERSALDATA!$D$2:$D$20871,WORKING!$B86,PERSALDATA!$E$2:$E$20871,WORKING!$C86),"")</f>
        <v/>
      </c>
      <c r="I86" s="62" t="str">
        <f>IFERROR(SUMIFS(PERSALDATA!$H$2:$H$20871,PERSALDATA!$A$2:$A$20871,WORKING!$A86,PERSALDATA!$D$2:$D$20871,WORKING!$B86,PERSALDATA!$E$2:$E$20871,WORKING!$C86,PERSALDATA!$F$2:$F$20871,WORKING!I$2)/SUMIFS(PERSALDATA!$H$2:$H$20871,PERSALDATA!$A$2:$A$20871,WORKING!$A86,PERSALDATA!$D$2:$D$20871,WORKING!$B86,PERSALDATA!$E$2:$E$20871,WORKING!$C86),"")</f>
        <v/>
      </c>
      <c r="J86" s="62" t="str">
        <f>IFERROR(SUMIFS(PERSALDATA!$H$2:$H$20871,PERSALDATA!$A$2:$A$20871,WORKING!$A86,PERSALDATA!$D$2:$D$20871,WORKING!$B86,PERSALDATA!$E$2:$E$20871,WORKING!$C86,PERSALDATA!$F$2:$F$20871,WORKING!J$2)/SUMIFS(PERSALDATA!$H$2:$H$20871,PERSALDATA!$A$2:$A$20871,WORKING!$A86,PERSALDATA!$D$2:$D$20871,WORKING!$B86,PERSALDATA!$E$2:$E$20871,WORKING!$C86),"")</f>
        <v/>
      </c>
      <c r="K86" s="62" t="str">
        <f>IFERROR(SUMIFS(PERSALDATA!$H$2:$H$20871,PERSALDATA!$A$2:$A$20871,WORKING!$A86,PERSALDATA!$D$2:$D$20871,WORKING!$B86,PERSALDATA!$E$2:$E$20871,WORKING!$C86,PERSALDATA!$F$2:$F$20871,WORKING!K$2)/SUMIFS(PERSALDATA!$H$2:$H$20871,PERSALDATA!$A$2:$A$20871,WORKING!$A86,PERSALDATA!$D$2:$D$20871,WORKING!$B86,PERSALDATA!$E$2:$E$20871,WORKING!$C86),"")</f>
        <v/>
      </c>
      <c r="L86" s="62" t="str">
        <f>IFERROR(SUMIFS(PERSALDATA!$H$2:$H$20871,PERSALDATA!$A$2:$A$20871,WORKING!$A86,PERSALDATA!$D$2:$D$20871,WORKING!$B86,PERSALDATA!$E$2:$E$20871,WORKING!$C86,PERSALDATA!$F$2:$F$20871,WORKING!L$2)/SUMIFS(PERSALDATA!$H$2:$H$20871,PERSALDATA!$A$2:$A$20871,WORKING!$A86,PERSALDATA!$D$2:$D$20871,WORKING!$B86,PERSALDATA!$E$2:$E$20871,WORKING!$C86),"")</f>
        <v/>
      </c>
      <c r="M86" s="62" t="str">
        <f>IFERROR(SUMIFS(PERSALDATA!$H$2:$H$20871,PERSALDATA!$A$2:$A$20871,WORKING!$A86,PERSALDATA!$D$2:$D$20871,WORKING!$B86,PERSALDATA!$E$2:$E$20871,WORKING!$C86,PERSALDATA!$F$2:$F$20871,WORKING!M$2)/SUMIFS(PERSALDATA!$H$2:$H$20871,PERSALDATA!$A$2:$A$20871,WORKING!$A86,PERSALDATA!$D$2:$D$20871,WORKING!$B86,PERSALDATA!$E$2:$E$20871,WORKING!$C86),"")</f>
        <v/>
      </c>
      <c r="N86" s="62" t="str">
        <f>IFERROR(SUMIFS(PERSALDATA!$H$2:$H$20871,PERSALDATA!$A$2:$A$20871,WORKING!$A86,PERSALDATA!$D$2:$D$20871,WORKING!$B86,PERSALDATA!$E$2:$E$20871,WORKING!$C86,PERSALDATA!$F$2:$F$20871,WORKING!N$2)/SUMIFS(PERSALDATA!$H$2:$H$20871,PERSALDATA!$A$2:$A$20871,WORKING!$A86,PERSALDATA!$D$2:$D$20871,WORKING!$B86,PERSALDATA!$E$2:$E$20871,WORKING!$C86),"")</f>
        <v/>
      </c>
      <c r="O86" s="62" t="str">
        <f>IFERROR(SUMIFS(PERSALDATA!$H$2:$H$20871,PERSALDATA!$A$2:$A$20871,WORKING!$A86,PERSALDATA!$D$2:$D$20871,WORKING!$B86,PERSALDATA!$E$2:$E$20871,WORKING!$C86,PERSALDATA!$F$2:$F$20871,WORKING!O$2)/SUMIFS(PERSALDATA!$H$2:$H$20871,PERSALDATA!$A$2:$A$20871,WORKING!$A86,PERSALDATA!$D$2:$D$20871,WORKING!$B86,PERSALDATA!$E$2:$E$20871,WORKING!$C86),"")</f>
        <v/>
      </c>
      <c r="P86" s="62" t="str">
        <f>IFERROR(SUMIFS(PERSALDATA!$H$2:$H$20871,PERSALDATA!$A$2:$A$20871,WORKING!$A86,PERSALDATA!$D$2:$D$20871,WORKING!$B86,PERSALDATA!$E$2:$E$20871,WORKING!$C86,PERSALDATA!$F$2:$F$20871,WORKING!P$2)/SUMIFS(PERSALDATA!$H$2:$H$20871,PERSALDATA!$A$2:$A$20871,WORKING!$A86,PERSALDATA!$D$2:$D$20871,WORKING!$B86,PERSALDATA!$E$2:$E$20871,WORKING!$C86),"")</f>
        <v/>
      </c>
      <c r="Q86" s="62" t="str">
        <f>IFERROR(SUMIFS(PERSALDATA!$H$2:$H$20871,PERSALDATA!$A$2:$A$20871,WORKING!$A86,PERSALDATA!$D$2:$D$20871,WORKING!$B86,PERSALDATA!$E$2:$E$20871,WORKING!$C86,PERSALDATA!$F$2:$F$20871,WORKING!Q$2)/SUMIFS(PERSALDATA!$H$2:$H$20871,PERSALDATA!$A$2:$A$20871,WORKING!$A86,PERSALDATA!$D$2:$D$20871,WORKING!$B86,PERSALDATA!$E$2:$E$20871,WORKING!$C86),"")</f>
        <v/>
      </c>
      <c r="R86" s="62" t="str">
        <f>IFERROR(SUMIFS(PERSALDATA!$H$2:$H$20871,PERSALDATA!$A$2:$A$20871,WORKING!$A86,PERSALDATA!$D$2:$D$20871,WORKING!$B86,PERSALDATA!$E$2:$E$20871,WORKING!$C86,PERSALDATA!$F$2:$F$20871,WORKING!R$2)/SUMIFS(PERSALDATA!$H$2:$H$20871,PERSALDATA!$A$2:$A$20871,WORKING!$A86,PERSALDATA!$D$2:$D$20871,WORKING!$B86,PERSALDATA!$E$2:$E$20871,WORKING!$C86),"")</f>
        <v/>
      </c>
      <c r="S86" s="62" t="str">
        <f>IFERROR(SUMIFS(PERSALDATA!$H$2:$H$20871,PERSALDATA!$A$2:$A$20871,WORKING!$A86,PERSALDATA!$D$2:$D$20871,WORKING!$B86,PERSALDATA!$E$2:$E$20871,WORKING!$C86,PERSALDATA!$F$2:$F$20871,WORKING!S$2)/SUMIFS(PERSALDATA!$H$2:$H$20871,PERSALDATA!$A$2:$A$20871,WORKING!$A86,PERSALDATA!$D$2:$D$20871,WORKING!$B86,PERSALDATA!$E$2:$E$20871,WORKING!$C86),"")</f>
        <v/>
      </c>
      <c r="T86" s="62" t="str">
        <f>IFERROR(SUMIFS(PERSALDATA!$H$2:$H$20871,PERSALDATA!$A$2:$A$20871,WORKING!$A86,PERSALDATA!$D$2:$D$20871,WORKING!$B86,PERSALDATA!$E$2:$E$20871,WORKING!$C86,PERSALDATA!$F$2:$F$20871,WORKING!T$2)/SUMIFS(PERSALDATA!$H$2:$H$20871,PERSALDATA!$A$2:$A$20871,WORKING!$A86,PERSALDATA!$D$2:$D$20871,WORKING!$B86,PERSALDATA!$E$2:$E$20871,WORKING!$C86),"")</f>
        <v/>
      </c>
      <c r="U86" s="62" t="str">
        <f>IFERROR(SUMIFS(PERSALDATA!$H$2:$H$20871,PERSALDATA!$A$2:$A$20871,WORKING!$A86,PERSALDATA!$D$2:$D$20871,WORKING!$B86,PERSALDATA!$E$2:$E$20871,WORKING!$C86,PERSALDATA!$F$2:$F$20871,WORKING!U$2)/SUMIFS(PERSALDATA!$H$2:$H$20871,PERSALDATA!$A$2:$A$20871,WORKING!$A86,PERSALDATA!$D$2:$D$20871,WORKING!$B86,PERSALDATA!$E$2:$E$20871,WORKING!$C86),"")</f>
        <v/>
      </c>
      <c r="V86" s="62" t="str">
        <f>IFERROR(SUMIFS(PERSALDATA!$H$2:$H$20871,PERSALDATA!$A$2:$A$20871,WORKING!$A86,PERSALDATA!$D$2:$D$20871,WORKING!$B86,PERSALDATA!$E$2:$E$20871,WORKING!$C86,PERSALDATA!$F$2:$F$20871,WORKING!V$2)/SUMIFS(PERSALDATA!$H$2:$H$20871,PERSALDATA!$A$2:$A$20871,WORKING!$A86,PERSALDATA!$D$2:$D$20871,WORKING!$B86,PERSALDATA!$E$2:$E$20871,WORKING!$C86),"")</f>
        <v/>
      </c>
      <c r="W86" s="62">
        <f>IFERROR(IF($C86&lt;11,($D86*Assumptions!C$6)+($E86*Assumptions!C$7)+($F86*Assumptions!C$8)+($G86*Assumptions!C$9)+($H86*Assumptions!C$10)+($I86*Assumptions!C$11)+($J86*Assumptions!C$12)+($K86*Assumptions!C$13)+($L86*Assumptions!C$14)+($M86*Assumptions!C$15)+($N86*Assumptions!C$16)+($O86*Assumptions!C$17)+($P86*Assumptions!C$18)+($Q86*Assumptions!C$19)+($R86*Assumptions!C$20)+($S86*Assumptions!C$21)+($T86*Assumptions!C$22)+($U86*Assumptions!C$23)+($V86*Assumptions!C$24),IF($C86&lt;13,Assumptions!C$28,Assumptions!C$50)),W$1)</f>
        <v>3.3000000000000002E-2</v>
      </c>
      <c r="X86" s="62">
        <f>IFERROR(IF($C86&lt;11,($D86*Assumptions!D$6)+($E86*Assumptions!D$7)+($F86*Assumptions!D$8)+($G86*Assumptions!D$9)+($H86*Assumptions!D$10)+($I86*Assumptions!D$11)+($J86*Assumptions!D$12)+($K86*Assumptions!D$13)+($L86*Assumptions!D$14)+($M86*Assumptions!D$15)+($N86*Assumptions!D$16)+($O86*Assumptions!D$17)+($P86*Assumptions!D$18)+($Q86*Assumptions!D$19)+($R86*Assumptions!D$20)+($S86*Assumptions!D$21)+($T86*Assumptions!D$22)+($U86*Assumptions!D$23)+($V86*Assumptions!D$24),IF($C86&lt;13,Assumptions!D$28,Assumptions!D$50)),X$1)</f>
        <v>0.06</v>
      </c>
      <c r="Y86" s="62">
        <f>IFERROR(IF($C86&lt;11,($D86*Assumptions!E$6)+($E86*Assumptions!E$7)+($F86*Assumptions!E$8)+($G86*Assumptions!E$9)+($H86*Assumptions!E$10)+($I86*Assumptions!E$11)+($J86*Assumptions!E$12)+($K86*Assumptions!E$13)+($L86*Assumptions!E$14)+($M86*Assumptions!E$15)+($N86*Assumptions!E$16)+($O86*Assumptions!E$17)+($P86*Assumptions!E$18)+($Q86*Assumptions!E$19)+($R86*Assumptions!E$20)+($S86*Assumptions!E$21)+($T86*Assumptions!E$22)+($U86*Assumptions!E$23)+($V86*Assumptions!E$24),IF($C86&lt;13,Assumptions!E$28,Assumptions!E$50)),Y$1)</f>
        <v>5.8999999999999997E-2</v>
      </c>
      <c r="Z86" s="62">
        <f>IFERROR(IF($C86&lt;11,($D86*Assumptions!F$6)+($E86*Assumptions!F$7)+($F86*Assumptions!F$8)+($G86*Assumptions!F$9)+($H86*Assumptions!F$10)+($I86*Assumptions!F$11)+($J86*Assumptions!F$12)+($K86*Assumptions!F$13)+($L86*Assumptions!F$14)+($M86*Assumptions!F$15)+($N86*Assumptions!F$16)+($O86*Assumptions!F$17)+($P86*Assumptions!F$18)+($Q86*Assumptions!F$19)+($R86*Assumptions!F$20)+($S86*Assumptions!F$21)+($T86*Assumptions!F$22)+($U86*Assumptions!F$23)+($V86*Assumptions!F$24),IF($C86&lt;13,Assumptions!F$28,Assumptions!F$50)),Z$1)</f>
        <v>5.7000000000000002E-2</v>
      </c>
      <c r="AA86" s="62">
        <f>IFERROR(($D86*Assumptions!J$6)+($E86*Assumptions!J$7)+($F86*Assumptions!J$8)+($G86*Assumptions!J$9)+($H86*Assumptions!J$10)+($I86*Assumptions!J$11)+($J86*Assumptions!J$12)+($K86*Assumptions!J$13)+($L86*Assumptions!J$14)+($M86*Assumptions!J$15)+($N86*Assumptions!J$16)+($O86*Assumptions!J$17)+($P86*Assumptions!J$18)+($Q86*Assumptions!J$19)+($R86*Assumptions!J$20)+($S86*Assumptions!J$21)+($T86*Assumptions!J$22)+($U86*Assumptions!J$23)+($V86*Assumptions!J$24),0)</f>
        <v>0</v>
      </c>
      <c r="AB86" s="2">
        <f>SUMIFS(PERSALDATA!$G$2:$G$20871,PERSALDATA!$A$2:$A$20871,WORKING!A86,PERSALDATA!$D$2:$D$20871,WORKING!B86,PERSALDATA!$E$2:$E$20871,WORKING!C86,PERSALDATA!$F$2:$F$20871,"S&amp;W: BASIC SALARY (RES)")</f>
        <v>0</v>
      </c>
      <c r="AC86" s="2">
        <f>SUMIFS(PERSALDATA!$H$2:$H$20871,PERSALDATA!$A$2:$A$20871,WORKING!A86,PERSALDATA!$D$2:$D$20871,WORKING!B86,PERSALDATA!$E$2:$E$20871,WORKING!C86)</f>
        <v>0</v>
      </c>
    </row>
    <row r="87" spans="1:29" x14ac:dyDescent="0.25">
      <c r="A87" s="2">
        <f>Results!$D$3</f>
        <v>18</v>
      </c>
      <c r="B87" s="2">
        <v>5</v>
      </c>
      <c r="C87" s="2" t="s">
        <v>57</v>
      </c>
      <c r="D87" s="62" t="str">
        <f>IFERROR(SUMIFS(PERSALDATA!$H$2:$H$20871,PERSALDATA!$A$2:$A$20871,WORKING!$A87,PERSALDATA!$D$2:$D$20871,WORKING!$B87,PERSALDATA!$E$2:$E$20871,WORKING!$C87,PERSALDATA!$F$2:$F$20871,WORKING!D$2)/SUMIFS(PERSALDATA!$H$2:$H$20871,PERSALDATA!$A$2:$A$20871,WORKING!$A87,PERSALDATA!$D$2:$D$20871,WORKING!$B87,PERSALDATA!$E$2:$E$20871,WORKING!$C87),"")</f>
        <v/>
      </c>
      <c r="E87" s="62" t="str">
        <f>IFERROR(SUMIFS(PERSALDATA!$H$2:$H$20871,PERSALDATA!$A$2:$A$20871,WORKING!$A87,PERSALDATA!$D$2:$D$20871,WORKING!$B87,PERSALDATA!$E$2:$E$20871,WORKING!$C87,PERSALDATA!$F$2:$F$20871,WORKING!E$2)/SUMIFS(PERSALDATA!$H$2:$H$20871,PERSALDATA!$A$2:$A$20871,WORKING!$A87,PERSALDATA!$D$2:$D$20871,WORKING!$B87,PERSALDATA!$E$2:$E$20871,WORKING!$C87),"")</f>
        <v/>
      </c>
      <c r="F87" s="62" t="str">
        <f>IFERROR(SUMIFS(PERSALDATA!$H$2:$H$20871,PERSALDATA!$A$2:$A$20871,WORKING!$A87,PERSALDATA!$D$2:$D$20871,WORKING!$B87,PERSALDATA!$E$2:$E$20871,WORKING!$C87,PERSALDATA!$F$2:$F$20871,WORKING!F$2)/SUMIFS(PERSALDATA!$H$2:$H$20871,PERSALDATA!$A$2:$A$20871,WORKING!$A87,PERSALDATA!$D$2:$D$20871,WORKING!$B87,PERSALDATA!$E$2:$E$20871,WORKING!$C87),"")</f>
        <v/>
      </c>
      <c r="G87" s="69" t="str">
        <f>IFERROR(SUMIFS(PERSALDATA!$H$2:$H$20871,PERSALDATA!$A$2:$A$20871,WORKING!$A87,PERSALDATA!$D$2:$D$20871,WORKING!$B87,PERSALDATA!$E$2:$E$20871,WORKING!$C87,PERSALDATA!$F$2:$F$20871,WORKING!G$2)/SUMIFS(PERSALDATA!$H$2:$H$20871,PERSALDATA!$A$2:$A$20871,WORKING!$A87,PERSALDATA!$D$2:$D$20871,WORKING!$B87,PERSALDATA!$E$2:$E$20871,WORKING!$C87),"")</f>
        <v/>
      </c>
      <c r="H87" s="62" t="str">
        <f>IFERROR(SUMIFS(PERSALDATA!$H$2:$H$20871,PERSALDATA!$A$2:$A$20871,WORKING!$A87,PERSALDATA!$D$2:$D$20871,WORKING!$B87,PERSALDATA!$E$2:$E$20871,WORKING!$C87,PERSALDATA!$F$2:$F$20871,WORKING!H$2)/SUMIFS(PERSALDATA!$H$2:$H$20871,PERSALDATA!$A$2:$A$20871,WORKING!$A87,PERSALDATA!$D$2:$D$20871,WORKING!$B87,PERSALDATA!$E$2:$E$20871,WORKING!$C87),"")</f>
        <v/>
      </c>
      <c r="I87" s="62" t="str">
        <f>IFERROR(SUMIFS(PERSALDATA!$H$2:$H$20871,PERSALDATA!$A$2:$A$20871,WORKING!$A87,PERSALDATA!$D$2:$D$20871,WORKING!$B87,PERSALDATA!$E$2:$E$20871,WORKING!$C87,PERSALDATA!$F$2:$F$20871,WORKING!I$2)/SUMIFS(PERSALDATA!$H$2:$H$20871,PERSALDATA!$A$2:$A$20871,WORKING!$A87,PERSALDATA!$D$2:$D$20871,WORKING!$B87,PERSALDATA!$E$2:$E$20871,WORKING!$C87),"")</f>
        <v/>
      </c>
      <c r="J87" s="62" t="str">
        <f>IFERROR(SUMIFS(PERSALDATA!$H$2:$H$20871,PERSALDATA!$A$2:$A$20871,WORKING!$A87,PERSALDATA!$D$2:$D$20871,WORKING!$B87,PERSALDATA!$E$2:$E$20871,WORKING!$C87,PERSALDATA!$F$2:$F$20871,WORKING!J$2)/SUMIFS(PERSALDATA!$H$2:$H$20871,PERSALDATA!$A$2:$A$20871,WORKING!$A87,PERSALDATA!$D$2:$D$20871,WORKING!$B87,PERSALDATA!$E$2:$E$20871,WORKING!$C87),"")</f>
        <v/>
      </c>
      <c r="K87" s="62" t="str">
        <f>IFERROR(SUMIFS(PERSALDATA!$H$2:$H$20871,PERSALDATA!$A$2:$A$20871,WORKING!$A87,PERSALDATA!$D$2:$D$20871,WORKING!$B87,PERSALDATA!$E$2:$E$20871,WORKING!$C87,PERSALDATA!$F$2:$F$20871,WORKING!K$2)/SUMIFS(PERSALDATA!$H$2:$H$20871,PERSALDATA!$A$2:$A$20871,WORKING!$A87,PERSALDATA!$D$2:$D$20871,WORKING!$B87,PERSALDATA!$E$2:$E$20871,WORKING!$C87),"")</f>
        <v/>
      </c>
      <c r="L87" s="62" t="str">
        <f>IFERROR(SUMIFS(PERSALDATA!$H$2:$H$20871,PERSALDATA!$A$2:$A$20871,WORKING!$A87,PERSALDATA!$D$2:$D$20871,WORKING!$B87,PERSALDATA!$E$2:$E$20871,WORKING!$C87,PERSALDATA!$F$2:$F$20871,WORKING!L$2)/SUMIFS(PERSALDATA!$H$2:$H$20871,PERSALDATA!$A$2:$A$20871,WORKING!$A87,PERSALDATA!$D$2:$D$20871,WORKING!$B87,PERSALDATA!$E$2:$E$20871,WORKING!$C87),"")</f>
        <v/>
      </c>
      <c r="M87" s="62" t="str">
        <f>IFERROR(SUMIFS(PERSALDATA!$H$2:$H$20871,PERSALDATA!$A$2:$A$20871,WORKING!$A87,PERSALDATA!$D$2:$D$20871,WORKING!$B87,PERSALDATA!$E$2:$E$20871,WORKING!$C87,PERSALDATA!$F$2:$F$20871,WORKING!M$2)/SUMIFS(PERSALDATA!$H$2:$H$20871,PERSALDATA!$A$2:$A$20871,WORKING!$A87,PERSALDATA!$D$2:$D$20871,WORKING!$B87,PERSALDATA!$E$2:$E$20871,WORKING!$C87),"")</f>
        <v/>
      </c>
      <c r="N87" s="62" t="str">
        <f>IFERROR(SUMIFS(PERSALDATA!$H$2:$H$20871,PERSALDATA!$A$2:$A$20871,WORKING!$A87,PERSALDATA!$D$2:$D$20871,WORKING!$B87,PERSALDATA!$E$2:$E$20871,WORKING!$C87,PERSALDATA!$F$2:$F$20871,WORKING!N$2)/SUMIFS(PERSALDATA!$H$2:$H$20871,PERSALDATA!$A$2:$A$20871,WORKING!$A87,PERSALDATA!$D$2:$D$20871,WORKING!$B87,PERSALDATA!$E$2:$E$20871,WORKING!$C87),"")</f>
        <v/>
      </c>
      <c r="O87" s="62" t="str">
        <f>IFERROR(SUMIFS(PERSALDATA!$H$2:$H$20871,PERSALDATA!$A$2:$A$20871,WORKING!$A87,PERSALDATA!$D$2:$D$20871,WORKING!$B87,PERSALDATA!$E$2:$E$20871,WORKING!$C87,PERSALDATA!$F$2:$F$20871,WORKING!O$2)/SUMIFS(PERSALDATA!$H$2:$H$20871,PERSALDATA!$A$2:$A$20871,WORKING!$A87,PERSALDATA!$D$2:$D$20871,WORKING!$B87,PERSALDATA!$E$2:$E$20871,WORKING!$C87),"")</f>
        <v/>
      </c>
      <c r="P87" s="62" t="str">
        <f>IFERROR(SUMIFS(PERSALDATA!$H$2:$H$20871,PERSALDATA!$A$2:$A$20871,WORKING!$A87,PERSALDATA!$D$2:$D$20871,WORKING!$B87,PERSALDATA!$E$2:$E$20871,WORKING!$C87,PERSALDATA!$F$2:$F$20871,WORKING!P$2)/SUMIFS(PERSALDATA!$H$2:$H$20871,PERSALDATA!$A$2:$A$20871,WORKING!$A87,PERSALDATA!$D$2:$D$20871,WORKING!$B87,PERSALDATA!$E$2:$E$20871,WORKING!$C87),"")</f>
        <v/>
      </c>
      <c r="Q87" s="62" t="str">
        <f>IFERROR(SUMIFS(PERSALDATA!$H$2:$H$20871,PERSALDATA!$A$2:$A$20871,WORKING!$A87,PERSALDATA!$D$2:$D$20871,WORKING!$B87,PERSALDATA!$E$2:$E$20871,WORKING!$C87,PERSALDATA!$F$2:$F$20871,WORKING!Q$2)/SUMIFS(PERSALDATA!$H$2:$H$20871,PERSALDATA!$A$2:$A$20871,WORKING!$A87,PERSALDATA!$D$2:$D$20871,WORKING!$B87,PERSALDATA!$E$2:$E$20871,WORKING!$C87),"")</f>
        <v/>
      </c>
      <c r="R87" s="62" t="str">
        <f>IFERROR(SUMIFS(PERSALDATA!$H$2:$H$20871,PERSALDATA!$A$2:$A$20871,WORKING!$A87,PERSALDATA!$D$2:$D$20871,WORKING!$B87,PERSALDATA!$E$2:$E$20871,WORKING!$C87,PERSALDATA!$F$2:$F$20871,WORKING!R$2)/SUMIFS(PERSALDATA!$H$2:$H$20871,PERSALDATA!$A$2:$A$20871,WORKING!$A87,PERSALDATA!$D$2:$D$20871,WORKING!$B87,PERSALDATA!$E$2:$E$20871,WORKING!$C87),"")</f>
        <v/>
      </c>
      <c r="S87" s="62" t="str">
        <f>IFERROR(SUMIFS(PERSALDATA!$H$2:$H$20871,PERSALDATA!$A$2:$A$20871,WORKING!$A87,PERSALDATA!$D$2:$D$20871,WORKING!$B87,PERSALDATA!$E$2:$E$20871,WORKING!$C87,PERSALDATA!$F$2:$F$20871,WORKING!S$2)/SUMIFS(PERSALDATA!$H$2:$H$20871,PERSALDATA!$A$2:$A$20871,WORKING!$A87,PERSALDATA!$D$2:$D$20871,WORKING!$B87,PERSALDATA!$E$2:$E$20871,WORKING!$C87),"")</f>
        <v/>
      </c>
      <c r="T87" s="62" t="str">
        <f>IFERROR(SUMIFS(PERSALDATA!$H$2:$H$20871,PERSALDATA!$A$2:$A$20871,WORKING!$A87,PERSALDATA!$D$2:$D$20871,WORKING!$B87,PERSALDATA!$E$2:$E$20871,WORKING!$C87,PERSALDATA!$F$2:$F$20871,WORKING!T$2)/SUMIFS(PERSALDATA!$H$2:$H$20871,PERSALDATA!$A$2:$A$20871,WORKING!$A87,PERSALDATA!$D$2:$D$20871,WORKING!$B87,PERSALDATA!$E$2:$E$20871,WORKING!$C87),"")</f>
        <v/>
      </c>
      <c r="U87" s="62" t="str">
        <f>IFERROR(SUMIFS(PERSALDATA!$H$2:$H$20871,PERSALDATA!$A$2:$A$20871,WORKING!$A87,PERSALDATA!$D$2:$D$20871,WORKING!$B87,PERSALDATA!$E$2:$E$20871,WORKING!$C87,PERSALDATA!$F$2:$F$20871,WORKING!U$2)/SUMIFS(PERSALDATA!$H$2:$H$20871,PERSALDATA!$A$2:$A$20871,WORKING!$A87,PERSALDATA!$D$2:$D$20871,WORKING!$B87,PERSALDATA!$E$2:$E$20871,WORKING!$C87),"")</f>
        <v/>
      </c>
      <c r="V87" s="62" t="str">
        <f>IFERROR(SUMIFS(PERSALDATA!$H$2:$H$20871,PERSALDATA!$A$2:$A$20871,WORKING!$A87,PERSALDATA!$D$2:$D$20871,WORKING!$B87,PERSALDATA!$E$2:$E$20871,WORKING!$C87,PERSALDATA!$F$2:$F$20871,WORKING!V$2)/SUMIFS(PERSALDATA!$H$2:$H$20871,PERSALDATA!$A$2:$A$20871,WORKING!$A87,PERSALDATA!$D$2:$D$20871,WORKING!$B87,PERSALDATA!$E$2:$E$20871,WORKING!$C87),"")</f>
        <v/>
      </c>
      <c r="W87" s="62">
        <f>IFERROR(IF($C87&lt;11,($D87*Assumptions!C$6)+($E87*Assumptions!C$7)+($F87*Assumptions!C$8)+($G87*Assumptions!C$9)+($H87*Assumptions!C$10)+($I87*Assumptions!C$11)+($J87*Assumptions!C$12)+($K87*Assumptions!C$13)+($L87*Assumptions!C$14)+($M87*Assumptions!C$15)+($N87*Assumptions!C$16)+($O87*Assumptions!C$17)+($P87*Assumptions!C$18)+($Q87*Assumptions!C$19)+($R87*Assumptions!C$20)+($S87*Assumptions!C$21)+($T87*Assumptions!C$22)+($U87*Assumptions!C$23)+($V87*Assumptions!C$24),IF($C87&lt;13,Assumptions!C$28,Assumptions!C$50)),W$1)</f>
        <v>3.3000000000000002E-2</v>
      </c>
      <c r="X87" s="62">
        <f>IFERROR(IF($C87&lt;11,($D87*Assumptions!D$6)+($E87*Assumptions!D$7)+($F87*Assumptions!D$8)+($G87*Assumptions!D$9)+($H87*Assumptions!D$10)+($I87*Assumptions!D$11)+($J87*Assumptions!D$12)+($K87*Assumptions!D$13)+($L87*Assumptions!D$14)+($M87*Assumptions!D$15)+($N87*Assumptions!D$16)+($O87*Assumptions!D$17)+($P87*Assumptions!D$18)+($Q87*Assumptions!D$19)+($R87*Assumptions!D$20)+($S87*Assumptions!D$21)+($T87*Assumptions!D$22)+($U87*Assumptions!D$23)+($V87*Assumptions!D$24),IF($C87&lt;13,Assumptions!D$28,Assumptions!D$50)),X$1)</f>
        <v>0.06</v>
      </c>
      <c r="Y87" s="62">
        <f>IFERROR(IF($C87&lt;11,($D87*Assumptions!E$6)+($E87*Assumptions!E$7)+($F87*Assumptions!E$8)+($G87*Assumptions!E$9)+($H87*Assumptions!E$10)+($I87*Assumptions!E$11)+($J87*Assumptions!E$12)+($K87*Assumptions!E$13)+($L87*Assumptions!E$14)+($M87*Assumptions!E$15)+($N87*Assumptions!E$16)+($O87*Assumptions!E$17)+($P87*Assumptions!E$18)+($Q87*Assumptions!E$19)+($R87*Assumptions!E$20)+($S87*Assumptions!E$21)+($T87*Assumptions!E$22)+($U87*Assumptions!E$23)+($V87*Assumptions!E$24),IF($C87&lt;13,Assumptions!E$28,Assumptions!E$50)),Y$1)</f>
        <v>5.8999999999999997E-2</v>
      </c>
      <c r="Z87" s="62">
        <f>IFERROR(IF($C87&lt;11,($D87*Assumptions!F$6)+($E87*Assumptions!F$7)+($F87*Assumptions!F$8)+($G87*Assumptions!F$9)+($H87*Assumptions!F$10)+($I87*Assumptions!F$11)+($J87*Assumptions!F$12)+($K87*Assumptions!F$13)+($L87*Assumptions!F$14)+($M87*Assumptions!F$15)+($N87*Assumptions!F$16)+($O87*Assumptions!F$17)+($P87*Assumptions!F$18)+($Q87*Assumptions!F$19)+($R87*Assumptions!F$20)+($S87*Assumptions!F$21)+($T87*Assumptions!F$22)+($U87*Assumptions!F$23)+($V87*Assumptions!F$24),IF($C87&lt;13,Assumptions!F$28,Assumptions!F$50)),Z$1)</f>
        <v>5.7000000000000002E-2</v>
      </c>
      <c r="AA87" s="62">
        <f>IFERROR(($D87*Assumptions!J$6)+($E87*Assumptions!J$7)+($F87*Assumptions!J$8)+($G87*Assumptions!J$9)+($H87*Assumptions!J$10)+($I87*Assumptions!J$11)+($J87*Assumptions!J$12)+($K87*Assumptions!J$13)+($L87*Assumptions!J$14)+($M87*Assumptions!J$15)+($N87*Assumptions!J$16)+($O87*Assumptions!J$17)+($P87*Assumptions!J$18)+($Q87*Assumptions!J$19)+($R87*Assumptions!J$20)+($S87*Assumptions!J$21)+($T87*Assumptions!J$22)+($U87*Assumptions!J$23)+($V87*Assumptions!J$24),0)</f>
        <v>0</v>
      </c>
      <c r="AB87" s="2">
        <f>SUMIFS(PERSALDATA!$G$2:$G$20871,PERSALDATA!$A$2:$A$20871,WORKING!A87,PERSALDATA!$D$2:$D$20871,WORKING!B87,PERSALDATA!$E$2:$E$20871,WORKING!C87,PERSALDATA!$F$2:$F$20871,"S&amp;W: BASIC SALARY (RES)")</f>
        <v>0</v>
      </c>
      <c r="AC87" s="2">
        <f>SUMIFS(PERSALDATA!$H$2:$H$20871,PERSALDATA!$A$2:$A$20871,WORKING!A87,PERSALDATA!$D$2:$D$20871,WORKING!B87,PERSALDATA!$E$2:$E$20871,WORKING!C87)</f>
        <v>0</v>
      </c>
    </row>
    <row r="88" spans="1:29" x14ac:dyDescent="0.25">
      <c r="A88" s="2">
        <f>Results!$D$3</f>
        <v>18</v>
      </c>
      <c r="B88" s="2">
        <v>6</v>
      </c>
      <c r="C88" s="2">
        <v>1</v>
      </c>
      <c r="D88" s="62">
        <f>IFERROR(SUMIFS(PERSALDATA!$H$2:$H$20871,PERSALDATA!$A$2:$A$20871,WORKING!$A88,PERSALDATA!$D$2:$D$20871,WORKING!$B88,PERSALDATA!$E$2:$E$20871,WORKING!$C88,PERSALDATA!$F$2:$F$20871,WORKING!D$2)/SUMIFS(PERSALDATA!$H$2:$H$20871,PERSALDATA!$A$2:$A$20871,WORKING!$A88,PERSALDATA!$D$2:$D$20871,WORKING!$B88,PERSALDATA!$E$2:$E$20871,WORKING!$C88),"")</f>
        <v>0</v>
      </c>
      <c r="E88" s="62">
        <f>IFERROR(SUMIFS(PERSALDATA!$H$2:$H$20871,PERSALDATA!$A$2:$A$20871,WORKING!$A88,PERSALDATA!$D$2:$D$20871,WORKING!$B88,PERSALDATA!$E$2:$E$20871,WORKING!$C88,PERSALDATA!$F$2:$F$20871,WORKING!E$2)/SUMIFS(PERSALDATA!$H$2:$H$20871,PERSALDATA!$A$2:$A$20871,WORKING!$A88,PERSALDATA!$D$2:$D$20871,WORKING!$B88,PERSALDATA!$E$2:$E$20871,WORKING!$C88),"")</f>
        <v>0</v>
      </c>
      <c r="F88" s="62">
        <f>IFERROR(SUMIFS(PERSALDATA!$H$2:$H$20871,PERSALDATA!$A$2:$A$20871,WORKING!$A88,PERSALDATA!$D$2:$D$20871,WORKING!$B88,PERSALDATA!$E$2:$E$20871,WORKING!$C88,PERSALDATA!$F$2:$F$20871,WORKING!F$2)/SUMIFS(PERSALDATA!$H$2:$H$20871,PERSALDATA!$A$2:$A$20871,WORKING!$A88,PERSALDATA!$D$2:$D$20871,WORKING!$B88,PERSALDATA!$E$2:$E$20871,WORKING!$C88),"")</f>
        <v>0</v>
      </c>
      <c r="G88" s="69">
        <f>IFERROR(SUMIFS(PERSALDATA!$H$2:$H$20871,PERSALDATA!$A$2:$A$20871,WORKING!$A88,PERSALDATA!$D$2:$D$20871,WORKING!$B88,PERSALDATA!$E$2:$E$20871,WORKING!$C88,PERSALDATA!$F$2:$F$20871,WORKING!G$2)/SUMIFS(PERSALDATA!$H$2:$H$20871,PERSALDATA!$A$2:$A$20871,WORKING!$A88,PERSALDATA!$D$2:$D$20871,WORKING!$B88,PERSALDATA!$E$2:$E$20871,WORKING!$C88),"")</f>
        <v>0</v>
      </c>
      <c r="H88" s="62">
        <f>IFERROR(SUMIFS(PERSALDATA!$H$2:$H$20871,PERSALDATA!$A$2:$A$20871,WORKING!$A88,PERSALDATA!$D$2:$D$20871,WORKING!$B88,PERSALDATA!$E$2:$E$20871,WORKING!$C88,PERSALDATA!$F$2:$F$20871,WORKING!H$2)/SUMIFS(PERSALDATA!$H$2:$H$20871,PERSALDATA!$A$2:$A$20871,WORKING!$A88,PERSALDATA!$D$2:$D$20871,WORKING!$B88,PERSALDATA!$E$2:$E$20871,WORKING!$C88),"")</f>
        <v>0</v>
      </c>
      <c r="I88" s="62">
        <f>IFERROR(SUMIFS(PERSALDATA!$H$2:$H$20871,PERSALDATA!$A$2:$A$20871,WORKING!$A88,PERSALDATA!$D$2:$D$20871,WORKING!$B88,PERSALDATA!$E$2:$E$20871,WORKING!$C88,PERSALDATA!$F$2:$F$20871,WORKING!I$2)/SUMIFS(PERSALDATA!$H$2:$H$20871,PERSALDATA!$A$2:$A$20871,WORKING!$A88,PERSALDATA!$D$2:$D$20871,WORKING!$B88,PERSALDATA!$E$2:$E$20871,WORKING!$C88),"")</f>
        <v>0</v>
      </c>
      <c r="J88" s="62">
        <f>IFERROR(SUMIFS(PERSALDATA!$H$2:$H$20871,PERSALDATA!$A$2:$A$20871,WORKING!$A88,PERSALDATA!$D$2:$D$20871,WORKING!$B88,PERSALDATA!$E$2:$E$20871,WORKING!$C88,PERSALDATA!$F$2:$F$20871,WORKING!J$2)/SUMIFS(PERSALDATA!$H$2:$H$20871,PERSALDATA!$A$2:$A$20871,WORKING!$A88,PERSALDATA!$D$2:$D$20871,WORKING!$B88,PERSALDATA!$E$2:$E$20871,WORKING!$C88),"")</f>
        <v>0</v>
      </c>
      <c r="K88" s="62">
        <f>IFERROR(SUMIFS(PERSALDATA!$H$2:$H$20871,PERSALDATA!$A$2:$A$20871,WORKING!$A88,PERSALDATA!$D$2:$D$20871,WORKING!$B88,PERSALDATA!$E$2:$E$20871,WORKING!$C88,PERSALDATA!$F$2:$F$20871,WORKING!K$2)/SUMIFS(PERSALDATA!$H$2:$H$20871,PERSALDATA!$A$2:$A$20871,WORKING!$A88,PERSALDATA!$D$2:$D$20871,WORKING!$B88,PERSALDATA!$E$2:$E$20871,WORKING!$C88),"")</f>
        <v>0</v>
      </c>
      <c r="L88" s="62">
        <f>IFERROR(SUMIFS(PERSALDATA!$H$2:$H$20871,PERSALDATA!$A$2:$A$20871,WORKING!$A88,PERSALDATA!$D$2:$D$20871,WORKING!$B88,PERSALDATA!$E$2:$E$20871,WORKING!$C88,PERSALDATA!$F$2:$F$20871,WORKING!L$2)/SUMIFS(PERSALDATA!$H$2:$H$20871,PERSALDATA!$A$2:$A$20871,WORKING!$A88,PERSALDATA!$D$2:$D$20871,WORKING!$B88,PERSALDATA!$E$2:$E$20871,WORKING!$C88),"")</f>
        <v>0</v>
      </c>
      <c r="M88" s="62">
        <f>IFERROR(SUMIFS(PERSALDATA!$H$2:$H$20871,PERSALDATA!$A$2:$A$20871,WORKING!$A88,PERSALDATA!$D$2:$D$20871,WORKING!$B88,PERSALDATA!$E$2:$E$20871,WORKING!$C88,PERSALDATA!$F$2:$F$20871,WORKING!M$2)/SUMIFS(PERSALDATA!$H$2:$H$20871,PERSALDATA!$A$2:$A$20871,WORKING!$A88,PERSALDATA!$D$2:$D$20871,WORKING!$B88,PERSALDATA!$E$2:$E$20871,WORKING!$C88),"")</f>
        <v>0</v>
      </c>
      <c r="N88" s="62">
        <f>IFERROR(SUMIFS(PERSALDATA!$H$2:$H$20871,PERSALDATA!$A$2:$A$20871,WORKING!$A88,PERSALDATA!$D$2:$D$20871,WORKING!$B88,PERSALDATA!$E$2:$E$20871,WORKING!$C88,PERSALDATA!$F$2:$F$20871,WORKING!N$2)/SUMIFS(PERSALDATA!$H$2:$H$20871,PERSALDATA!$A$2:$A$20871,WORKING!$A88,PERSALDATA!$D$2:$D$20871,WORKING!$B88,PERSALDATA!$E$2:$E$20871,WORKING!$C88),"")</f>
        <v>0</v>
      </c>
      <c r="O88" s="62">
        <f>IFERROR(SUMIFS(PERSALDATA!$H$2:$H$20871,PERSALDATA!$A$2:$A$20871,WORKING!$A88,PERSALDATA!$D$2:$D$20871,WORKING!$B88,PERSALDATA!$E$2:$E$20871,WORKING!$C88,PERSALDATA!$F$2:$F$20871,WORKING!O$2)/SUMIFS(PERSALDATA!$H$2:$H$20871,PERSALDATA!$A$2:$A$20871,WORKING!$A88,PERSALDATA!$D$2:$D$20871,WORKING!$B88,PERSALDATA!$E$2:$E$20871,WORKING!$C88),"")</f>
        <v>0</v>
      </c>
      <c r="P88" s="62">
        <f>IFERROR(SUMIFS(PERSALDATA!$H$2:$H$20871,PERSALDATA!$A$2:$A$20871,WORKING!$A88,PERSALDATA!$D$2:$D$20871,WORKING!$B88,PERSALDATA!$E$2:$E$20871,WORKING!$C88,PERSALDATA!$F$2:$F$20871,WORKING!P$2)/SUMIFS(PERSALDATA!$H$2:$H$20871,PERSALDATA!$A$2:$A$20871,WORKING!$A88,PERSALDATA!$D$2:$D$20871,WORKING!$B88,PERSALDATA!$E$2:$E$20871,WORKING!$C88),"")</f>
        <v>0</v>
      </c>
      <c r="Q88" s="62">
        <f>IFERROR(SUMIFS(PERSALDATA!$H$2:$H$20871,PERSALDATA!$A$2:$A$20871,WORKING!$A88,PERSALDATA!$D$2:$D$20871,WORKING!$B88,PERSALDATA!$E$2:$E$20871,WORKING!$C88,PERSALDATA!$F$2:$F$20871,WORKING!Q$2)/SUMIFS(PERSALDATA!$H$2:$H$20871,PERSALDATA!$A$2:$A$20871,WORKING!$A88,PERSALDATA!$D$2:$D$20871,WORKING!$B88,PERSALDATA!$E$2:$E$20871,WORKING!$C88),"")</f>
        <v>1</v>
      </c>
      <c r="R88" s="62">
        <f>IFERROR(SUMIFS(PERSALDATA!$H$2:$H$20871,PERSALDATA!$A$2:$A$20871,WORKING!$A88,PERSALDATA!$D$2:$D$20871,WORKING!$B88,PERSALDATA!$E$2:$E$20871,WORKING!$C88,PERSALDATA!$F$2:$F$20871,WORKING!R$2)/SUMIFS(PERSALDATA!$H$2:$H$20871,PERSALDATA!$A$2:$A$20871,WORKING!$A88,PERSALDATA!$D$2:$D$20871,WORKING!$B88,PERSALDATA!$E$2:$E$20871,WORKING!$C88),"")</f>
        <v>0</v>
      </c>
      <c r="S88" s="62">
        <f>IFERROR(SUMIFS(PERSALDATA!$H$2:$H$20871,PERSALDATA!$A$2:$A$20871,WORKING!$A88,PERSALDATA!$D$2:$D$20871,WORKING!$B88,PERSALDATA!$E$2:$E$20871,WORKING!$C88,PERSALDATA!$F$2:$F$20871,WORKING!S$2)/SUMIFS(PERSALDATA!$H$2:$H$20871,PERSALDATA!$A$2:$A$20871,WORKING!$A88,PERSALDATA!$D$2:$D$20871,WORKING!$B88,PERSALDATA!$E$2:$E$20871,WORKING!$C88),"")</f>
        <v>0</v>
      </c>
      <c r="T88" s="62">
        <f>IFERROR(SUMIFS(PERSALDATA!$H$2:$H$20871,PERSALDATA!$A$2:$A$20871,WORKING!$A88,PERSALDATA!$D$2:$D$20871,WORKING!$B88,PERSALDATA!$E$2:$E$20871,WORKING!$C88,PERSALDATA!$F$2:$F$20871,WORKING!T$2)/SUMIFS(PERSALDATA!$H$2:$H$20871,PERSALDATA!$A$2:$A$20871,WORKING!$A88,PERSALDATA!$D$2:$D$20871,WORKING!$B88,PERSALDATA!$E$2:$E$20871,WORKING!$C88),"")</f>
        <v>0</v>
      </c>
      <c r="U88" s="62">
        <f>IFERROR(SUMIFS(PERSALDATA!$H$2:$H$20871,PERSALDATA!$A$2:$A$20871,WORKING!$A88,PERSALDATA!$D$2:$D$20871,WORKING!$B88,PERSALDATA!$E$2:$E$20871,WORKING!$C88,PERSALDATA!$F$2:$F$20871,WORKING!U$2)/SUMIFS(PERSALDATA!$H$2:$H$20871,PERSALDATA!$A$2:$A$20871,WORKING!$A88,PERSALDATA!$D$2:$D$20871,WORKING!$B88,PERSALDATA!$E$2:$E$20871,WORKING!$C88),"")</f>
        <v>0</v>
      </c>
      <c r="V88" s="62">
        <f>IFERROR(SUMIFS(PERSALDATA!$H$2:$H$20871,PERSALDATA!$A$2:$A$20871,WORKING!$A88,PERSALDATA!$D$2:$D$20871,WORKING!$B88,PERSALDATA!$E$2:$E$20871,WORKING!$C88,PERSALDATA!$F$2:$F$20871,WORKING!V$2)/SUMIFS(PERSALDATA!$H$2:$H$20871,PERSALDATA!$A$2:$A$20871,WORKING!$A88,PERSALDATA!$D$2:$D$20871,WORKING!$B88,PERSALDATA!$E$2:$E$20871,WORKING!$C88),"")</f>
        <v>0</v>
      </c>
      <c r="W88" s="62">
        <f>IFERROR(IF($C88&lt;11,($D88*Assumptions!C$6)+($E88*Assumptions!C$7)+($F88*Assumptions!C$8)+($G88*Assumptions!C$9)+($H88*Assumptions!C$10)+($I88*Assumptions!C$11)+($J88*Assumptions!C$12)+($K88*Assumptions!C$13)+($L88*Assumptions!C$14)+($M88*Assumptions!C$15)+($N88*Assumptions!C$16)+($O88*Assumptions!C$17)+($P88*Assumptions!C$18)+($Q88*Assumptions!C$19)+($R88*Assumptions!C$20)+($S88*Assumptions!C$21)+($T88*Assumptions!C$22)+($U88*Assumptions!C$23)+($V88*Assumptions!C$24),IF($C88&lt;13,Assumptions!C$28,Assumptions!C$50)),W$1)</f>
        <v>7.5999999999999998E-2</v>
      </c>
      <c r="X88" s="62">
        <f>IFERROR(IF($C88&lt;11,($D88*Assumptions!D$6)+($E88*Assumptions!D$7)+($F88*Assumptions!D$8)+($G88*Assumptions!D$9)+($H88*Assumptions!D$10)+($I88*Assumptions!D$11)+($J88*Assumptions!D$12)+($K88*Assumptions!D$13)+($L88*Assumptions!D$14)+($M88*Assumptions!D$15)+($N88*Assumptions!D$16)+($O88*Assumptions!D$17)+($P88*Assumptions!D$18)+($Q88*Assumptions!D$19)+($R88*Assumptions!D$20)+($S88*Assumptions!D$21)+($T88*Assumptions!D$22)+($U88*Assumptions!D$23)+($V88*Assumptions!D$24),IF($C88&lt;13,Assumptions!D$28,Assumptions!D$50)),X$1)</f>
        <v>7.0000000000000007E-2</v>
      </c>
      <c r="Y88" s="62">
        <f>IFERROR(IF($C88&lt;11,($D88*Assumptions!E$6)+($E88*Assumptions!E$7)+($F88*Assumptions!E$8)+($G88*Assumptions!E$9)+($H88*Assumptions!E$10)+($I88*Assumptions!E$11)+($J88*Assumptions!E$12)+($K88*Assumptions!E$13)+($L88*Assumptions!E$14)+($M88*Assumptions!E$15)+($N88*Assumptions!E$16)+($O88*Assumptions!E$17)+($P88*Assumptions!E$18)+($Q88*Assumptions!E$19)+($R88*Assumptions!E$20)+($S88*Assumptions!E$21)+($T88*Assumptions!E$22)+($U88*Assumptions!E$23)+($V88*Assumptions!E$24),IF($C88&lt;13,Assumptions!E$28,Assumptions!E$50)),Y$1)</f>
        <v>6.9000000000000006E-2</v>
      </c>
      <c r="Z88" s="62">
        <f>IFERROR(IF($C88&lt;11,($D88*Assumptions!F$6)+($E88*Assumptions!F$7)+($F88*Assumptions!F$8)+($G88*Assumptions!F$9)+($H88*Assumptions!F$10)+($I88*Assumptions!F$11)+($J88*Assumptions!F$12)+($K88*Assumptions!F$13)+($L88*Assumptions!F$14)+($M88*Assumptions!F$15)+($N88*Assumptions!F$16)+($O88*Assumptions!F$17)+($P88*Assumptions!F$18)+($Q88*Assumptions!F$19)+($R88*Assumptions!F$20)+($S88*Assumptions!F$21)+($T88*Assumptions!F$22)+($U88*Assumptions!F$23)+($V88*Assumptions!F$24),IF($C88&lt;13,Assumptions!F$28,Assumptions!F$50)),Z$1)</f>
        <v>6.7000000000000004E-2</v>
      </c>
      <c r="AA88" s="62">
        <f>IFERROR(($D88*Assumptions!J$6)+($E88*Assumptions!J$7)+($F88*Assumptions!J$8)+($G88*Assumptions!J$9)+($H88*Assumptions!J$10)+($I88*Assumptions!J$11)+($J88*Assumptions!J$12)+($K88*Assumptions!J$13)+($L88*Assumptions!J$14)+($M88*Assumptions!J$15)+($N88*Assumptions!J$16)+($O88*Assumptions!J$17)+($P88*Assumptions!J$18)+($Q88*Assumptions!J$19)+($R88*Assumptions!J$20)+($S88*Assumptions!J$21)+($T88*Assumptions!J$22)+($U88*Assumptions!J$23)+($V88*Assumptions!J$24),0)</f>
        <v>1.4999999999999999E-2</v>
      </c>
      <c r="AB88" s="2">
        <f>SUMIFS(PERSALDATA!$G$2:$G$20871,PERSALDATA!$A$2:$A$20871,WORKING!A88,PERSALDATA!$D$2:$D$20871,WORKING!B88,PERSALDATA!$E$2:$E$20871,WORKING!C88,PERSALDATA!$F$2:$F$20871,"S&amp;W: BASIC SALARY (RES)")</f>
        <v>0</v>
      </c>
      <c r="AC88" s="2">
        <f>SUMIFS(PERSALDATA!$H$2:$H$20871,PERSALDATA!$A$2:$A$20871,WORKING!A88,PERSALDATA!$D$2:$D$20871,WORKING!B88,PERSALDATA!$E$2:$E$20871,WORKING!C88)</f>
        <v>3367.44</v>
      </c>
    </row>
    <row r="89" spans="1:29" x14ac:dyDescent="0.25">
      <c r="A89" s="2">
        <f>Results!$D$3</f>
        <v>18</v>
      </c>
      <c r="B89" s="2">
        <v>6</v>
      </c>
      <c r="C89" s="2">
        <v>2</v>
      </c>
      <c r="D89" s="62" t="str">
        <f>IFERROR(SUMIFS(PERSALDATA!$H$2:$H$20871,PERSALDATA!$A$2:$A$20871,WORKING!$A89,PERSALDATA!$D$2:$D$20871,WORKING!$B89,PERSALDATA!$E$2:$E$20871,WORKING!$C89,PERSALDATA!$F$2:$F$20871,WORKING!D$2)/SUMIFS(PERSALDATA!$H$2:$H$20871,PERSALDATA!$A$2:$A$20871,WORKING!$A89,PERSALDATA!$D$2:$D$20871,WORKING!$B89,PERSALDATA!$E$2:$E$20871,WORKING!$C89),"")</f>
        <v/>
      </c>
      <c r="E89" s="62" t="str">
        <f>IFERROR(SUMIFS(PERSALDATA!$H$2:$H$20871,PERSALDATA!$A$2:$A$20871,WORKING!$A89,PERSALDATA!$D$2:$D$20871,WORKING!$B89,PERSALDATA!$E$2:$E$20871,WORKING!$C89,PERSALDATA!$F$2:$F$20871,WORKING!E$2)/SUMIFS(PERSALDATA!$H$2:$H$20871,PERSALDATA!$A$2:$A$20871,WORKING!$A89,PERSALDATA!$D$2:$D$20871,WORKING!$B89,PERSALDATA!$E$2:$E$20871,WORKING!$C89),"")</f>
        <v/>
      </c>
      <c r="F89" s="62" t="str">
        <f>IFERROR(SUMIFS(PERSALDATA!$H$2:$H$20871,PERSALDATA!$A$2:$A$20871,WORKING!$A89,PERSALDATA!$D$2:$D$20871,WORKING!$B89,PERSALDATA!$E$2:$E$20871,WORKING!$C89,PERSALDATA!$F$2:$F$20871,WORKING!F$2)/SUMIFS(PERSALDATA!$H$2:$H$20871,PERSALDATA!$A$2:$A$20871,WORKING!$A89,PERSALDATA!$D$2:$D$20871,WORKING!$B89,PERSALDATA!$E$2:$E$20871,WORKING!$C89),"")</f>
        <v/>
      </c>
      <c r="G89" s="69" t="str">
        <f>IFERROR(SUMIFS(PERSALDATA!$H$2:$H$20871,PERSALDATA!$A$2:$A$20871,WORKING!$A89,PERSALDATA!$D$2:$D$20871,WORKING!$B89,PERSALDATA!$E$2:$E$20871,WORKING!$C89,PERSALDATA!$F$2:$F$20871,WORKING!G$2)/SUMIFS(PERSALDATA!$H$2:$H$20871,PERSALDATA!$A$2:$A$20871,WORKING!$A89,PERSALDATA!$D$2:$D$20871,WORKING!$B89,PERSALDATA!$E$2:$E$20871,WORKING!$C89),"")</f>
        <v/>
      </c>
      <c r="H89" s="62" t="str">
        <f>IFERROR(SUMIFS(PERSALDATA!$H$2:$H$20871,PERSALDATA!$A$2:$A$20871,WORKING!$A89,PERSALDATA!$D$2:$D$20871,WORKING!$B89,PERSALDATA!$E$2:$E$20871,WORKING!$C89,PERSALDATA!$F$2:$F$20871,WORKING!H$2)/SUMIFS(PERSALDATA!$H$2:$H$20871,PERSALDATA!$A$2:$A$20871,WORKING!$A89,PERSALDATA!$D$2:$D$20871,WORKING!$B89,PERSALDATA!$E$2:$E$20871,WORKING!$C89),"")</f>
        <v/>
      </c>
      <c r="I89" s="62" t="str">
        <f>IFERROR(SUMIFS(PERSALDATA!$H$2:$H$20871,PERSALDATA!$A$2:$A$20871,WORKING!$A89,PERSALDATA!$D$2:$D$20871,WORKING!$B89,PERSALDATA!$E$2:$E$20871,WORKING!$C89,PERSALDATA!$F$2:$F$20871,WORKING!I$2)/SUMIFS(PERSALDATA!$H$2:$H$20871,PERSALDATA!$A$2:$A$20871,WORKING!$A89,PERSALDATA!$D$2:$D$20871,WORKING!$B89,PERSALDATA!$E$2:$E$20871,WORKING!$C89),"")</f>
        <v/>
      </c>
      <c r="J89" s="62" t="str">
        <f>IFERROR(SUMIFS(PERSALDATA!$H$2:$H$20871,PERSALDATA!$A$2:$A$20871,WORKING!$A89,PERSALDATA!$D$2:$D$20871,WORKING!$B89,PERSALDATA!$E$2:$E$20871,WORKING!$C89,PERSALDATA!$F$2:$F$20871,WORKING!J$2)/SUMIFS(PERSALDATA!$H$2:$H$20871,PERSALDATA!$A$2:$A$20871,WORKING!$A89,PERSALDATA!$D$2:$D$20871,WORKING!$B89,PERSALDATA!$E$2:$E$20871,WORKING!$C89),"")</f>
        <v/>
      </c>
      <c r="K89" s="62" t="str">
        <f>IFERROR(SUMIFS(PERSALDATA!$H$2:$H$20871,PERSALDATA!$A$2:$A$20871,WORKING!$A89,PERSALDATA!$D$2:$D$20871,WORKING!$B89,PERSALDATA!$E$2:$E$20871,WORKING!$C89,PERSALDATA!$F$2:$F$20871,WORKING!K$2)/SUMIFS(PERSALDATA!$H$2:$H$20871,PERSALDATA!$A$2:$A$20871,WORKING!$A89,PERSALDATA!$D$2:$D$20871,WORKING!$B89,PERSALDATA!$E$2:$E$20871,WORKING!$C89),"")</f>
        <v/>
      </c>
      <c r="L89" s="62" t="str">
        <f>IFERROR(SUMIFS(PERSALDATA!$H$2:$H$20871,PERSALDATA!$A$2:$A$20871,WORKING!$A89,PERSALDATA!$D$2:$D$20871,WORKING!$B89,PERSALDATA!$E$2:$E$20871,WORKING!$C89,PERSALDATA!$F$2:$F$20871,WORKING!L$2)/SUMIFS(PERSALDATA!$H$2:$H$20871,PERSALDATA!$A$2:$A$20871,WORKING!$A89,PERSALDATA!$D$2:$D$20871,WORKING!$B89,PERSALDATA!$E$2:$E$20871,WORKING!$C89),"")</f>
        <v/>
      </c>
      <c r="M89" s="62" t="str">
        <f>IFERROR(SUMIFS(PERSALDATA!$H$2:$H$20871,PERSALDATA!$A$2:$A$20871,WORKING!$A89,PERSALDATA!$D$2:$D$20871,WORKING!$B89,PERSALDATA!$E$2:$E$20871,WORKING!$C89,PERSALDATA!$F$2:$F$20871,WORKING!M$2)/SUMIFS(PERSALDATA!$H$2:$H$20871,PERSALDATA!$A$2:$A$20871,WORKING!$A89,PERSALDATA!$D$2:$D$20871,WORKING!$B89,PERSALDATA!$E$2:$E$20871,WORKING!$C89),"")</f>
        <v/>
      </c>
      <c r="N89" s="62" t="str">
        <f>IFERROR(SUMIFS(PERSALDATA!$H$2:$H$20871,PERSALDATA!$A$2:$A$20871,WORKING!$A89,PERSALDATA!$D$2:$D$20871,WORKING!$B89,PERSALDATA!$E$2:$E$20871,WORKING!$C89,PERSALDATA!$F$2:$F$20871,WORKING!N$2)/SUMIFS(PERSALDATA!$H$2:$H$20871,PERSALDATA!$A$2:$A$20871,WORKING!$A89,PERSALDATA!$D$2:$D$20871,WORKING!$B89,PERSALDATA!$E$2:$E$20871,WORKING!$C89),"")</f>
        <v/>
      </c>
      <c r="O89" s="62" t="str">
        <f>IFERROR(SUMIFS(PERSALDATA!$H$2:$H$20871,PERSALDATA!$A$2:$A$20871,WORKING!$A89,PERSALDATA!$D$2:$D$20871,WORKING!$B89,PERSALDATA!$E$2:$E$20871,WORKING!$C89,PERSALDATA!$F$2:$F$20871,WORKING!O$2)/SUMIFS(PERSALDATA!$H$2:$H$20871,PERSALDATA!$A$2:$A$20871,WORKING!$A89,PERSALDATA!$D$2:$D$20871,WORKING!$B89,PERSALDATA!$E$2:$E$20871,WORKING!$C89),"")</f>
        <v/>
      </c>
      <c r="P89" s="62" t="str">
        <f>IFERROR(SUMIFS(PERSALDATA!$H$2:$H$20871,PERSALDATA!$A$2:$A$20871,WORKING!$A89,PERSALDATA!$D$2:$D$20871,WORKING!$B89,PERSALDATA!$E$2:$E$20871,WORKING!$C89,PERSALDATA!$F$2:$F$20871,WORKING!P$2)/SUMIFS(PERSALDATA!$H$2:$H$20871,PERSALDATA!$A$2:$A$20871,WORKING!$A89,PERSALDATA!$D$2:$D$20871,WORKING!$B89,PERSALDATA!$E$2:$E$20871,WORKING!$C89),"")</f>
        <v/>
      </c>
      <c r="Q89" s="62" t="str">
        <f>IFERROR(SUMIFS(PERSALDATA!$H$2:$H$20871,PERSALDATA!$A$2:$A$20871,WORKING!$A89,PERSALDATA!$D$2:$D$20871,WORKING!$B89,PERSALDATA!$E$2:$E$20871,WORKING!$C89,PERSALDATA!$F$2:$F$20871,WORKING!Q$2)/SUMIFS(PERSALDATA!$H$2:$H$20871,PERSALDATA!$A$2:$A$20871,WORKING!$A89,PERSALDATA!$D$2:$D$20871,WORKING!$B89,PERSALDATA!$E$2:$E$20871,WORKING!$C89),"")</f>
        <v/>
      </c>
      <c r="R89" s="62" t="str">
        <f>IFERROR(SUMIFS(PERSALDATA!$H$2:$H$20871,PERSALDATA!$A$2:$A$20871,WORKING!$A89,PERSALDATA!$D$2:$D$20871,WORKING!$B89,PERSALDATA!$E$2:$E$20871,WORKING!$C89,PERSALDATA!$F$2:$F$20871,WORKING!R$2)/SUMIFS(PERSALDATA!$H$2:$H$20871,PERSALDATA!$A$2:$A$20871,WORKING!$A89,PERSALDATA!$D$2:$D$20871,WORKING!$B89,PERSALDATA!$E$2:$E$20871,WORKING!$C89),"")</f>
        <v/>
      </c>
      <c r="S89" s="62" t="str">
        <f>IFERROR(SUMIFS(PERSALDATA!$H$2:$H$20871,PERSALDATA!$A$2:$A$20871,WORKING!$A89,PERSALDATA!$D$2:$D$20871,WORKING!$B89,PERSALDATA!$E$2:$E$20871,WORKING!$C89,PERSALDATA!$F$2:$F$20871,WORKING!S$2)/SUMIFS(PERSALDATA!$H$2:$H$20871,PERSALDATA!$A$2:$A$20871,WORKING!$A89,PERSALDATA!$D$2:$D$20871,WORKING!$B89,PERSALDATA!$E$2:$E$20871,WORKING!$C89),"")</f>
        <v/>
      </c>
      <c r="T89" s="62" t="str">
        <f>IFERROR(SUMIFS(PERSALDATA!$H$2:$H$20871,PERSALDATA!$A$2:$A$20871,WORKING!$A89,PERSALDATA!$D$2:$D$20871,WORKING!$B89,PERSALDATA!$E$2:$E$20871,WORKING!$C89,PERSALDATA!$F$2:$F$20871,WORKING!T$2)/SUMIFS(PERSALDATA!$H$2:$H$20871,PERSALDATA!$A$2:$A$20871,WORKING!$A89,PERSALDATA!$D$2:$D$20871,WORKING!$B89,PERSALDATA!$E$2:$E$20871,WORKING!$C89),"")</f>
        <v/>
      </c>
      <c r="U89" s="62" t="str">
        <f>IFERROR(SUMIFS(PERSALDATA!$H$2:$H$20871,PERSALDATA!$A$2:$A$20871,WORKING!$A89,PERSALDATA!$D$2:$D$20871,WORKING!$B89,PERSALDATA!$E$2:$E$20871,WORKING!$C89,PERSALDATA!$F$2:$F$20871,WORKING!U$2)/SUMIFS(PERSALDATA!$H$2:$H$20871,PERSALDATA!$A$2:$A$20871,WORKING!$A89,PERSALDATA!$D$2:$D$20871,WORKING!$B89,PERSALDATA!$E$2:$E$20871,WORKING!$C89),"")</f>
        <v/>
      </c>
      <c r="V89" s="62" t="str">
        <f>IFERROR(SUMIFS(PERSALDATA!$H$2:$H$20871,PERSALDATA!$A$2:$A$20871,WORKING!$A89,PERSALDATA!$D$2:$D$20871,WORKING!$B89,PERSALDATA!$E$2:$E$20871,WORKING!$C89,PERSALDATA!$F$2:$F$20871,WORKING!V$2)/SUMIFS(PERSALDATA!$H$2:$H$20871,PERSALDATA!$A$2:$A$20871,WORKING!$A89,PERSALDATA!$D$2:$D$20871,WORKING!$B89,PERSALDATA!$E$2:$E$20871,WORKING!$C89),"")</f>
        <v/>
      </c>
      <c r="W89" s="62">
        <f>IFERROR(IF($C89&lt;11,($D89*Assumptions!C$6)+($E89*Assumptions!C$7)+($F89*Assumptions!C$8)+($G89*Assumptions!C$9)+($H89*Assumptions!C$10)+($I89*Assumptions!C$11)+($J89*Assumptions!C$12)+($K89*Assumptions!C$13)+($L89*Assumptions!C$14)+($M89*Assumptions!C$15)+($N89*Assumptions!C$16)+($O89*Assumptions!C$17)+($P89*Assumptions!C$18)+($Q89*Assumptions!C$19)+($R89*Assumptions!C$20)+($S89*Assumptions!C$21)+($T89*Assumptions!C$22)+($U89*Assumptions!C$23)+($V89*Assumptions!C$24),IF($C89&lt;13,Assumptions!C$28,Assumptions!C$50)),W$1)</f>
        <v>7.3827684520804057E-2</v>
      </c>
      <c r="X89" s="62">
        <f>IFERROR(IF($C89&lt;11,($D89*Assumptions!D$6)+($E89*Assumptions!D$7)+($F89*Assumptions!D$8)+($G89*Assumptions!D$9)+($H89*Assumptions!D$10)+($I89*Assumptions!D$11)+($J89*Assumptions!D$12)+($K89*Assumptions!D$13)+($L89*Assumptions!D$14)+($M89*Assumptions!D$15)+($N89*Assumptions!D$16)+($O89*Assumptions!D$17)+($P89*Assumptions!D$18)+($Q89*Assumptions!D$19)+($R89*Assumptions!D$20)+($S89*Assumptions!D$21)+($T89*Assumptions!D$22)+($U89*Assumptions!D$23)+($V89*Assumptions!D$24),IF($C89&lt;13,Assumptions!D$28,Assumptions!D$50)),X$1)</f>
        <v>7.0033119199051808E-2</v>
      </c>
      <c r="Y89" s="62">
        <f>IFERROR(IF($C89&lt;11,($D89*Assumptions!E$6)+($E89*Assumptions!E$7)+($F89*Assumptions!E$8)+($G89*Assumptions!E$9)+($H89*Assumptions!E$10)+($I89*Assumptions!E$11)+($J89*Assumptions!E$12)+($K89*Assumptions!E$13)+($L89*Assumptions!E$14)+($M89*Assumptions!E$15)+($N89*Assumptions!E$16)+($O89*Assumptions!E$17)+($P89*Assumptions!E$18)+($Q89*Assumptions!E$19)+($R89*Assumptions!E$20)+($S89*Assumptions!E$21)+($T89*Assumptions!E$22)+($U89*Assumptions!E$23)+($V89*Assumptions!E$24),IF($C89&lt;13,Assumptions!E$28,Assumptions!E$50)),Y$1)</f>
        <v>6.9033119199051793E-2</v>
      </c>
      <c r="Z89" s="62">
        <f>IFERROR(IF($C89&lt;11,($D89*Assumptions!F$6)+($E89*Assumptions!F$7)+($F89*Assumptions!F$8)+($G89*Assumptions!F$9)+($H89*Assumptions!F$10)+($I89*Assumptions!F$11)+($J89*Assumptions!F$12)+($K89*Assumptions!F$13)+($L89*Assumptions!F$14)+($M89*Assumptions!F$15)+($N89*Assumptions!F$16)+($O89*Assumptions!F$17)+($P89*Assumptions!F$18)+($Q89*Assumptions!F$19)+($R89*Assumptions!F$20)+($S89*Assumptions!F$21)+($T89*Assumptions!F$22)+($U89*Assumptions!F$23)+($V89*Assumptions!F$24),IF($C89&lt;13,Assumptions!F$28,Assumptions!F$50)),Z$1)</f>
        <v>6.7033119199051777E-2</v>
      </c>
      <c r="AA89" s="62">
        <f>IFERROR(($D89*Assumptions!J$6)+($E89*Assumptions!J$7)+($F89*Assumptions!J$8)+($G89*Assumptions!J$9)+($H89*Assumptions!J$10)+($I89*Assumptions!J$11)+($J89*Assumptions!J$12)+($K89*Assumptions!J$13)+($L89*Assumptions!J$14)+($M89*Assumptions!J$15)+($N89*Assumptions!J$16)+($O89*Assumptions!J$17)+($P89*Assumptions!J$18)+($Q89*Assumptions!J$19)+($R89*Assumptions!J$20)+($S89*Assumptions!J$21)+($T89*Assumptions!J$22)+($U89*Assumptions!J$23)+($V89*Assumptions!J$24),0)</f>
        <v>0</v>
      </c>
      <c r="AB89" s="2">
        <f>SUMIFS(PERSALDATA!$G$2:$G$20871,PERSALDATA!$A$2:$A$20871,WORKING!A89,PERSALDATA!$D$2:$D$20871,WORKING!B89,PERSALDATA!$E$2:$E$20871,WORKING!C89,PERSALDATA!$F$2:$F$20871,"S&amp;W: BASIC SALARY (RES)")</f>
        <v>0</v>
      </c>
      <c r="AC89" s="2">
        <f>SUMIFS(PERSALDATA!$H$2:$H$20871,PERSALDATA!$A$2:$A$20871,WORKING!A89,PERSALDATA!$D$2:$D$20871,WORKING!B89,PERSALDATA!$E$2:$E$20871,WORKING!C89)</f>
        <v>0</v>
      </c>
    </row>
    <row r="90" spans="1:29" x14ac:dyDescent="0.25">
      <c r="A90" s="2">
        <f>Results!$D$3</f>
        <v>18</v>
      </c>
      <c r="B90" s="2">
        <v>6</v>
      </c>
      <c r="C90" s="2">
        <v>3</v>
      </c>
      <c r="D90" s="62" t="str">
        <f>IFERROR(SUMIFS(PERSALDATA!$H$2:$H$20871,PERSALDATA!$A$2:$A$20871,WORKING!$A90,PERSALDATA!$D$2:$D$20871,WORKING!$B90,PERSALDATA!$E$2:$E$20871,WORKING!$C90,PERSALDATA!$F$2:$F$20871,WORKING!D$2)/SUMIFS(PERSALDATA!$H$2:$H$20871,PERSALDATA!$A$2:$A$20871,WORKING!$A90,PERSALDATA!$D$2:$D$20871,WORKING!$B90,PERSALDATA!$E$2:$E$20871,WORKING!$C90),"")</f>
        <v/>
      </c>
      <c r="E90" s="62" t="str">
        <f>IFERROR(SUMIFS(PERSALDATA!$H$2:$H$20871,PERSALDATA!$A$2:$A$20871,WORKING!$A90,PERSALDATA!$D$2:$D$20871,WORKING!$B90,PERSALDATA!$E$2:$E$20871,WORKING!$C90,PERSALDATA!$F$2:$F$20871,WORKING!E$2)/SUMIFS(PERSALDATA!$H$2:$H$20871,PERSALDATA!$A$2:$A$20871,WORKING!$A90,PERSALDATA!$D$2:$D$20871,WORKING!$B90,PERSALDATA!$E$2:$E$20871,WORKING!$C90),"")</f>
        <v/>
      </c>
      <c r="F90" s="62" t="str">
        <f>IFERROR(SUMIFS(PERSALDATA!$H$2:$H$20871,PERSALDATA!$A$2:$A$20871,WORKING!$A90,PERSALDATA!$D$2:$D$20871,WORKING!$B90,PERSALDATA!$E$2:$E$20871,WORKING!$C90,PERSALDATA!$F$2:$F$20871,WORKING!F$2)/SUMIFS(PERSALDATA!$H$2:$H$20871,PERSALDATA!$A$2:$A$20871,WORKING!$A90,PERSALDATA!$D$2:$D$20871,WORKING!$B90,PERSALDATA!$E$2:$E$20871,WORKING!$C90),"")</f>
        <v/>
      </c>
      <c r="G90" s="69" t="str">
        <f>IFERROR(SUMIFS(PERSALDATA!$H$2:$H$20871,PERSALDATA!$A$2:$A$20871,WORKING!$A90,PERSALDATA!$D$2:$D$20871,WORKING!$B90,PERSALDATA!$E$2:$E$20871,WORKING!$C90,PERSALDATA!$F$2:$F$20871,WORKING!G$2)/SUMIFS(PERSALDATA!$H$2:$H$20871,PERSALDATA!$A$2:$A$20871,WORKING!$A90,PERSALDATA!$D$2:$D$20871,WORKING!$B90,PERSALDATA!$E$2:$E$20871,WORKING!$C90),"")</f>
        <v/>
      </c>
      <c r="H90" s="62" t="str">
        <f>IFERROR(SUMIFS(PERSALDATA!$H$2:$H$20871,PERSALDATA!$A$2:$A$20871,WORKING!$A90,PERSALDATA!$D$2:$D$20871,WORKING!$B90,PERSALDATA!$E$2:$E$20871,WORKING!$C90,PERSALDATA!$F$2:$F$20871,WORKING!H$2)/SUMIFS(PERSALDATA!$H$2:$H$20871,PERSALDATA!$A$2:$A$20871,WORKING!$A90,PERSALDATA!$D$2:$D$20871,WORKING!$B90,PERSALDATA!$E$2:$E$20871,WORKING!$C90),"")</f>
        <v/>
      </c>
      <c r="I90" s="62" t="str">
        <f>IFERROR(SUMIFS(PERSALDATA!$H$2:$H$20871,PERSALDATA!$A$2:$A$20871,WORKING!$A90,PERSALDATA!$D$2:$D$20871,WORKING!$B90,PERSALDATA!$E$2:$E$20871,WORKING!$C90,PERSALDATA!$F$2:$F$20871,WORKING!I$2)/SUMIFS(PERSALDATA!$H$2:$H$20871,PERSALDATA!$A$2:$A$20871,WORKING!$A90,PERSALDATA!$D$2:$D$20871,WORKING!$B90,PERSALDATA!$E$2:$E$20871,WORKING!$C90),"")</f>
        <v/>
      </c>
      <c r="J90" s="62" t="str">
        <f>IFERROR(SUMIFS(PERSALDATA!$H$2:$H$20871,PERSALDATA!$A$2:$A$20871,WORKING!$A90,PERSALDATA!$D$2:$D$20871,WORKING!$B90,PERSALDATA!$E$2:$E$20871,WORKING!$C90,PERSALDATA!$F$2:$F$20871,WORKING!J$2)/SUMIFS(PERSALDATA!$H$2:$H$20871,PERSALDATA!$A$2:$A$20871,WORKING!$A90,PERSALDATA!$D$2:$D$20871,WORKING!$B90,PERSALDATA!$E$2:$E$20871,WORKING!$C90),"")</f>
        <v/>
      </c>
      <c r="K90" s="62" t="str">
        <f>IFERROR(SUMIFS(PERSALDATA!$H$2:$H$20871,PERSALDATA!$A$2:$A$20871,WORKING!$A90,PERSALDATA!$D$2:$D$20871,WORKING!$B90,PERSALDATA!$E$2:$E$20871,WORKING!$C90,PERSALDATA!$F$2:$F$20871,WORKING!K$2)/SUMIFS(PERSALDATA!$H$2:$H$20871,PERSALDATA!$A$2:$A$20871,WORKING!$A90,PERSALDATA!$D$2:$D$20871,WORKING!$B90,PERSALDATA!$E$2:$E$20871,WORKING!$C90),"")</f>
        <v/>
      </c>
      <c r="L90" s="62" t="str">
        <f>IFERROR(SUMIFS(PERSALDATA!$H$2:$H$20871,PERSALDATA!$A$2:$A$20871,WORKING!$A90,PERSALDATA!$D$2:$D$20871,WORKING!$B90,PERSALDATA!$E$2:$E$20871,WORKING!$C90,PERSALDATA!$F$2:$F$20871,WORKING!L$2)/SUMIFS(PERSALDATA!$H$2:$H$20871,PERSALDATA!$A$2:$A$20871,WORKING!$A90,PERSALDATA!$D$2:$D$20871,WORKING!$B90,PERSALDATA!$E$2:$E$20871,WORKING!$C90),"")</f>
        <v/>
      </c>
      <c r="M90" s="62" t="str">
        <f>IFERROR(SUMIFS(PERSALDATA!$H$2:$H$20871,PERSALDATA!$A$2:$A$20871,WORKING!$A90,PERSALDATA!$D$2:$D$20871,WORKING!$B90,PERSALDATA!$E$2:$E$20871,WORKING!$C90,PERSALDATA!$F$2:$F$20871,WORKING!M$2)/SUMIFS(PERSALDATA!$H$2:$H$20871,PERSALDATA!$A$2:$A$20871,WORKING!$A90,PERSALDATA!$D$2:$D$20871,WORKING!$B90,PERSALDATA!$E$2:$E$20871,WORKING!$C90),"")</f>
        <v/>
      </c>
      <c r="N90" s="62" t="str">
        <f>IFERROR(SUMIFS(PERSALDATA!$H$2:$H$20871,PERSALDATA!$A$2:$A$20871,WORKING!$A90,PERSALDATA!$D$2:$D$20871,WORKING!$B90,PERSALDATA!$E$2:$E$20871,WORKING!$C90,PERSALDATA!$F$2:$F$20871,WORKING!N$2)/SUMIFS(PERSALDATA!$H$2:$H$20871,PERSALDATA!$A$2:$A$20871,WORKING!$A90,PERSALDATA!$D$2:$D$20871,WORKING!$B90,PERSALDATA!$E$2:$E$20871,WORKING!$C90),"")</f>
        <v/>
      </c>
      <c r="O90" s="62" t="str">
        <f>IFERROR(SUMIFS(PERSALDATA!$H$2:$H$20871,PERSALDATA!$A$2:$A$20871,WORKING!$A90,PERSALDATA!$D$2:$D$20871,WORKING!$B90,PERSALDATA!$E$2:$E$20871,WORKING!$C90,PERSALDATA!$F$2:$F$20871,WORKING!O$2)/SUMIFS(PERSALDATA!$H$2:$H$20871,PERSALDATA!$A$2:$A$20871,WORKING!$A90,PERSALDATA!$D$2:$D$20871,WORKING!$B90,PERSALDATA!$E$2:$E$20871,WORKING!$C90),"")</f>
        <v/>
      </c>
      <c r="P90" s="62" t="str">
        <f>IFERROR(SUMIFS(PERSALDATA!$H$2:$H$20871,PERSALDATA!$A$2:$A$20871,WORKING!$A90,PERSALDATA!$D$2:$D$20871,WORKING!$B90,PERSALDATA!$E$2:$E$20871,WORKING!$C90,PERSALDATA!$F$2:$F$20871,WORKING!P$2)/SUMIFS(PERSALDATA!$H$2:$H$20871,PERSALDATA!$A$2:$A$20871,WORKING!$A90,PERSALDATA!$D$2:$D$20871,WORKING!$B90,PERSALDATA!$E$2:$E$20871,WORKING!$C90),"")</f>
        <v/>
      </c>
      <c r="Q90" s="62" t="str">
        <f>IFERROR(SUMIFS(PERSALDATA!$H$2:$H$20871,PERSALDATA!$A$2:$A$20871,WORKING!$A90,PERSALDATA!$D$2:$D$20871,WORKING!$B90,PERSALDATA!$E$2:$E$20871,WORKING!$C90,PERSALDATA!$F$2:$F$20871,WORKING!Q$2)/SUMIFS(PERSALDATA!$H$2:$H$20871,PERSALDATA!$A$2:$A$20871,WORKING!$A90,PERSALDATA!$D$2:$D$20871,WORKING!$B90,PERSALDATA!$E$2:$E$20871,WORKING!$C90),"")</f>
        <v/>
      </c>
      <c r="R90" s="62" t="str">
        <f>IFERROR(SUMIFS(PERSALDATA!$H$2:$H$20871,PERSALDATA!$A$2:$A$20871,WORKING!$A90,PERSALDATA!$D$2:$D$20871,WORKING!$B90,PERSALDATA!$E$2:$E$20871,WORKING!$C90,PERSALDATA!$F$2:$F$20871,WORKING!R$2)/SUMIFS(PERSALDATA!$H$2:$H$20871,PERSALDATA!$A$2:$A$20871,WORKING!$A90,PERSALDATA!$D$2:$D$20871,WORKING!$B90,PERSALDATA!$E$2:$E$20871,WORKING!$C90),"")</f>
        <v/>
      </c>
      <c r="S90" s="62" t="str">
        <f>IFERROR(SUMIFS(PERSALDATA!$H$2:$H$20871,PERSALDATA!$A$2:$A$20871,WORKING!$A90,PERSALDATA!$D$2:$D$20871,WORKING!$B90,PERSALDATA!$E$2:$E$20871,WORKING!$C90,PERSALDATA!$F$2:$F$20871,WORKING!S$2)/SUMIFS(PERSALDATA!$H$2:$H$20871,PERSALDATA!$A$2:$A$20871,WORKING!$A90,PERSALDATA!$D$2:$D$20871,WORKING!$B90,PERSALDATA!$E$2:$E$20871,WORKING!$C90),"")</f>
        <v/>
      </c>
      <c r="T90" s="62" t="str">
        <f>IFERROR(SUMIFS(PERSALDATA!$H$2:$H$20871,PERSALDATA!$A$2:$A$20871,WORKING!$A90,PERSALDATA!$D$2:$D$20871,WORKING!$B90,PERSALDATA!$E$2:$E$20871,WORKING!$C90,PERSALDATA!$F$2:$F$20871,WORKING!T$2)/SUMIFS(PERSALDATA!$H$2:$H$20871,PERSALDATA!$A$2:$A$20871,WORKING!$A90,PERSALDATA!$D$2:$D$20871,WORKING!$B90,PERSALDATA!$E$2:$E$20871,WORKING!$C90),"")</f>
        <v/>
      </c>
      <c r="U90" s="62" t="str">
        <f>IFERROR(SUMIFS(PERSALDATA!$H$2:$H$20871,PERSALDATA!$A$2:$A$20871,WORKING!$A90,PERSALDATA!$D$2:$D$20871,WORKING!$B90,PERSALDATA!$E$2:$E$20871,WORKING!$C90,PERSALDATA!$F$2:$F$20871,WORKING!U$2)/SUMIFS(PERSALDATA!$H$2:$H$20871,PERSALDATA!$A$2:$A$20871,WORKING!$A90,PERSALDATA!$D$2:$D$20871,WORKING!$B90,PERSALDATA!$E$2:$E$20871,WORKING!$C90),"")</f>
        <v/>
      </c>
      <c r="V90" s="62" t="str">
        <f>IFERROR(SUMIFS(PERSALDATA!$H$2:$H$20871,PERSALDATA!$A$2:$A$20871,WORKING!$A90,PERSALDATA!$D$2:$D$20871,WORKING!$B90,PERSALDATA!$E$2:$E$20871,WORKING!$C90,PERSALDATA!$F$2:$F$20871,WORKING!V$2)/SUMIFS(PERSALDATA!$H$2:$H$20871,PERSALDATA!$A$2:$A$20871,WORKING!$A90,PERSALDATA!$D$2:$D$20871,WORKING!$B90,PERSALDATA!$E$2:$E$20871,WORKING!$C90),"")</f>
        <v/>
      </c>
      <c r="W90" s="62">
        <f>IFERROR(IF($C90&lt;11,($D90*Assumptions!C$6)+($E90*Assumptions!C$7)+($F90*Assumptions!C$8)+($G90*Assumptions!C$9)+($H90*Assumptions!C$10)+($I90*Assumptions!C$11)+($J90*Assumptions!C$12)+($K90*Assumptions!C$13)+($L90*Assumptions!C$14)+($M90*Assumptions!C$15)+($N90*Assumptions!C$16)+($O90*Assumptions!C$17)+($P90*Assumptions!C$18)+($Q90*Assumptions!C$19)+($R90*Assumptions!C$20)+($S90*Assumptions!C$21)+($T90*Assumptions!C$22)+($U90*Assumptions!C$23)+($V90*Assumptions!C$24),IF($C90&lt;13,Assumptions!C$28,Assumptions!C$50)),W$1)</f>
        <v>7.3827684520804057E-2</v>
      </c>
      <c r="X90" s="62">
        <f>IFERROR(IF($C90&lt;11,($D90*Assumptions!D$6)+($E90*Assumptions!D$7)+($F90*Assumptions!D$8)+($G90*Assumptions!D$9)+($H90*Assumptions!D$10)+($I90*Assumptions!D$11)+($J90*Assumptions!D$12)+($K90*Assumptions!D$13)+($L90*Assumptions!D$14)+($M90*Assumptions!D$15)+($N90*Assumptions!D$16)+($O90*Assumptions!D$17)+($P90*Assumptions!D$18)+($Q90*Assumptions!D$19)+($R90*Assumptions!D$20)+($S90*Assumptions!D$21)+($T90*Assumptions!D$22)+($U90*Assumptions!D$23)+($V90*Assumptions!D$24),IF($C90&lt;13,Assumptions!D$28,Assumptions!D$50)),X$1)</f>
        <v>7.0033119199051808E-2</v>
      </c>
      <c r="Y90" s="62">
        <f>IFERROR(IF($C90&lt;11,($D90*Assumptions!E$6)+($E90*Assumptions!E$7)+($F90*Assumptions!E$8)+($G90*Assumptions!E$9)+($H90*Assumptions!E$10)+($I90*Assumptions!E$11)+($J90*Assumptions!E$12)+($K90*Assumptions!E$13)+($L90*Assumptions!E$14)+($M90*Assumptions!E$15)+($N90*Assumptions!E$16)+($O90*Assumptions!E$17)+($P90*Assumptions!E$18)+($Q90*Assumptions!E$19)+($R90*Assumptions!E$20)+($S90*Assumptions!E$21)+($T90*Assumptions!E$22)+($U90*Assumptions!E$23)+($V90*Assumptions!E$24),IF($C90&lt;13,Assumptions!E$28,Assumptions!E$50)),Y$1)</f>
        <v>6.9033119199051793E-2</v>
      </c>
      <c r="Z90" s="62">
        <f>IFERROR(IF($C90&lt;11,($D90*Assumptions!F$6)+($E90*Assumptions!F$7)+($F90*Assumptions!F$8)+($G90*Assumptions!F$9)+($H90*Assumptions!F$10)+($I90*Assumptions!F$11)+($J90*Assumptions!F$12)+($K90*Assumptions!F$13)+($L90*Assumptions!F$14)+($M90*Assumptions!F$15)+($N90*Assumptions!F$16)+($O90*Assumptions!F$17)+($P90*Assumptions!F$18)+($Q90*Assumptions!F$19)+($R90*Assumptions!F$20)+($S90*Assumptions!F$21)+($T90*Assumptions!F$22)+($U90*Assumptions!F$23)+($V90*Assumptions!F$24),IF($C90&lt;13,Assumptions!F$28,Assumptions!F$50)),Z$1)</f>
        <v>6.7033119199051777E-2</v>
      </c>
      <c r="AA90" s="62">
        <f>IFERROR(($D90*Assumptions!J$6)+($E90*Assumptions!J$7)+($F90*Assumptions!J$8)+($G90*Assumptions!J$9)+($H90*Assumptions!J$10)+($I90*Assumptions!J$11)+($J90*Assumptions!J$12)+($K90*Assumptions!J$13)+($L90*Assumptions!J$14)+($M90*Assumptions!J$15)+($N90*Assumptions!J$16)+($O90*Assumptions!J$17)+($P90*Assumptions!J$18)+($Q90*Assumptions!J$19)+($R90*Assumptions!J$20)+($S90*Assumptions!J$21)+($T90*Assumptions!J$22)+($U90*Assumptions!J$23)+($V90*Assumptions!J$24),0)</f>
        <v>0</v>
      </c>
      <c r="AB90" s="2">
        <f>SUMIFS(PERSALDATA!$G$2:$G$20871,PERSALDATA!$A$2:$A$20871,WORKING!A90,PERSALDATA!$D$2:$D$20871,WORKING!B90,PERSALDATA!$E$2:$E$20871,WORKING!C90,PERSALDATA!$F$2:$F$20871,"S&amp;W: BASIC SALARY (RES)")</f>
        <v>0</v>
      </c>
      <c r="AC90" s="2">
        <f>SUMIFS(PERSALDATA!$H$2:$H$20871,PERSALDATA!$A$2:$A$20871,WORKING!A90,PERSALDATA!$D$2:$D$20871,WORKING!B90,PERSALDATA!$E$2:$E$20871,WORKING!C90)</f>
        <v>0</v>
      </c>
    </row>
    <row r="91" spans="1:29" x14ac:dyDescent="0.25">
      <c r="A91" s="2">
        <f>Results!$D$3</f>
        <v>18</v>
      </c>
      <c r="B91" s="2">
        <v>6</v>
      </c>
      <c r="C91" s="2">
        <v>4</v>
      </c>
      <c r="D91" s="62" t="str">
        <f>IFERROR(SUMIFS(PERSALDATA!$H$2:$H$20871,PERSALDATA!$A$2:$A$20871,WORKING!$A91,PERSALDATA!$D$2:$D$20871,WORKING!$B91,PERSALDATA!$E$2:$E$20871,WORKING!$C91,PERSALDATA!$F$2:$F$20871,WORKING!D$2)/SUMIFS(PERSALDATA!$H$2:$H$20871,PERSALDATA!$A$2:$A$20871,WORKING!$A91,PERSALDATA!$D$2:$D$20871,WORKING!$B91,PERSALDATA!$E$2:$E$20871,WORKING!$C91),"")</f>
        <v/>
      </c>
      <c r="E91" s="62" t="str">
        <f>IFERROR(SUMIFS(PERSALDATA!$H$2:$H$20871,PERSALDATA!$A$2:$A$20871,WORKING!$A91,PERSALDATA!$D$2:$D$20871,WORKING!$B91,PERSALDATA!$E$2:$E$20871,WORKING!$C91,PERSALDATA!$F$2:$F$20871,WORKING!E$2)/SUMIFS(PERSALDATA!$H$2:$H$20871,PERSALDATA!$A$2:$A$20871,WORKING!$A91,PERSALDATA!$D$2:$D$20871,WORKING!$B91,PERSALDATA!$E$2:$E$20871,WORKING!$C91),"")</f>
        <v/>
      </c>
      <c r="F91" s="62" t="str">
        <f>IFERROR(SUMIFS(PERSALDATA!$H$2:$H$20871,PERSALDATA!$A$2:$A$20871,WORKING!$A91,PERSALDATA!$D$2:$D$20871,WORKING!$B91,PERSALDATA!$E$2:$E$20871,WORKING!$C91,PERSALDATA!$F$2:$F$20871,WORKING!F$2)/SUMIFS(PERSALDATA!$H$2:$H$20871,PERSALDATA!$A$2:$A$20871,WORKING!$A91,PERSALDATA!$D$2:$D$20871,WORKING!$B91,PERSALDATA!$E$2:$E$20871,WORKING!$C91),"")</f>
        <v/>
      </c>
      <c r="G91" s="69" t="str">
        <f>IFERROR(SUMIFS(PERSALDATA!$H$2:$H$20871,PERSALDATA!$A$2:$A$20871,WORKING!$A91,PERSALDATA!$D$2:$D$20871,WORKING!$B91,PERSALDATA!$E$2:$E$20871,WORKING!$C91,PERSALDATA!$F$2:$F$20871,WORKING!G$2)/SUMIFS(PERSALDATA!$H$2:$H$20871,PERSALDATA!$A$2:$A$20871,WORKING!$A91,PERSALDATA!$D$2:$D$20871,WORKING!$B91,PERSALDATA!$E$2:$E$20871,WORKING!$C91),"")</f>
        <v/>
      </c>
      <c r="H91" s="62" t="str">
        <f>IFERROR(SUMIFS(PERSALDATA!$H$2:$H$20871,PERSALDATA!$A$2:$A$20871,WORKING!$A91,PERSALDATA!$D$2:$D$20871,WORKING!$B91,PERSALDATA!$E$2:$E$20871,WORKING!$C91,PERSALDATA!$F$2:$F$20871,WORKING!H$2)/SUMIFS(PERSALDATA!$H$2:$H$20871,PERSALDATA!$A$2:$A$20871,WORKING!$A91,PERSALDATA!$D$2:$D$20871,WORKING!$B91,PERSALDATA!$E$2:$E$20871,WORKING!$C91),"")</f>
        <v/>
      </c>
      <c r="I91" s="62" t="str">
        <f>IFERROR(SUMIFS(PERSALDATA!$H$2:$H$20871,PERSALDATA!$A$2:$A$20871,WORKING!$A91,PERSALDATA!$D$2:$D$20871,WORKING!$B91,PERSALDATA!$E$2:$E$20871,WORKING!$C91,PERSALDATA!$F$2:$F$20871,WORKING!I$2)/SUMIFS(PERSALDATA!$H$2:$H$20871,PERSALDATA!$A$2:$A$20871,WORKING!$A91,PERSALDATA!$D$2:$D$20871,WORKING!$B91,PERSALDATA!$E$2:$E$20871,WORKING!$C91),"")</f>
        <v/>
      </c>
      <c r="J91" s="62" t="str">
        <f>IFERROR(SUMIFS(PERSALDATA!$H$2:$H$20871,PERSALDATA!$A$2:$A$20871,WORKING!$A91,PERSALDATA!$D$2:$D$20871,WORKING!$B91,PERSALDATA!$E$2:$E$20871,WORKING!$C91,PERSALDATA!$F$2:$F$20871,WORKING!J$2)/SUMIFS(PERSALDATA!$H$2:$H$20871,PERSALDATA!$A$2:$A$20871,WORKING!$A91,PERSALDATA!$D$2:$D$20871,WORKING!$B91,PERSALDATA!$E$2:$E$20871,WORKING!$C91),"")</f>
        <v/>
      </c>
      <c r="K91" s="62" t="str">
        <f>IFERROR(SUMIFS(PERSALDATA!$H$2:$H$20871,PERSALDATA!$A$2:$A$20871,WORKING!$A91,PERSALDATA!$D$2:$D$20871,WORKING!$B91,PERSALDATA!$E$2:$E$20871,WORKING!$C91,PERSALDATA!$F$2:$F$20871,WORKING!K$2)/SUMIFS(PERSALDATA!$H$2:$H$20871,PERSALDATA!$A$2:$A$20871,WORKING!$A91,PERSALDATA!$D$2:$D$20871,WORKING!$B91,PERSALDATA!$E$2:$E$20871,WORKING!$C91),"")</f>
        <v/>
      </c>
      <c r="L91" s="62" t="str">
        <f>IFERROR(SUMIFS(PERSALDATA!$H$2:$H$20871,PERSALDATA!$A$2:$A$20871,WORKING!$A91,PERSALDATA!$D$2:$D$20871,WORKING!$B91,PERSALDATA!$E$2:$E$20871,WORKING!$C91,PERSALDATA!$F$2:$F$20871,WORKING!L$2)/SUMIFS(PERSALDATA!$H$2:$H$20871,PERSALDATA!$A$2:$A$20871,WORKING!$A91,PERSALDATA!$D$2:$D$20871,WORKING!$B91,PERSALDATA!$E$2:$E$20871,WORKING!$C91),"")</f>
        <v/>
      </c>
      <c r="M91" s="62" t="str">
        <f>IFERROR(SUMIFS(PERSALDATA!$H$2:$H$20871,PERSALDATA!$A$2:$A$20871,WORKING!$A91,PERSALDATA!$D$2:$D$20871,WORKING!$B91,PERSALDATA!$E$2:$E$20871,WORKING!$C91,PERSALDATA!$F$2:$F$20871,WORKING!M$2)/SUMIFS(PERSALDATA!$H$2:$H$20871,PERSALDATA!$A$2:$A$20871,WORKING!$A91,PERSALDATA!$D$2:$D$20871,WORKING!$B91,PERSALDATA!$E$2:$E$20871,WORKING!$C91),"")</f>
        <v/>
      </c>
      <c r="N91" s="62" t="str">
        <f>IFERROR(SUMIFS(PERSALDATA!$H$2:$H$20871,PERSALDATA!$A$2:$A$20871,WORKING!$A91,PERSALDATA!$D$2:$D$20871,WORKING!$B91,PERSALDATA!$E$2:$E$20871,WORKING!$C91,PERSALDATA!$F$2:$F$20871,WORKING!N$2)/SUMIFS(PERSALDATA!$H$2:$H$20871,PERSALDATA!$A$2:$A$20871,WORKING!$A91,PERSALDATA!$D$2:$D$20871,WORKING!$B91,PERSALDATA!$E$2:$E$20871,WORKING!$C91),"")</f>
        <v/>
      </c>
      <c r="O91" s="62" t="str">
        <f>IFERROR(SUMIFS(PERSALDATA!$H$2:$H$20871,PERSALDATA!$A$2:$A$20871,WORKING!$A91,PERSALDATA!$D$2:$D$20871,WORKING!$B91,PERSALDATA!$E$2:$E$20871,WORKING!$C91,PERSALDATA!$F$2:$F$20871,WORKING!O$2)/SUMIFS(PERSALDATA!$H$2:$H$20871,PERSALDATA!$A$2:$A$20871,WORKING!$A91,PERSALDATA!$D$2:$D$20871,WORKING!$B91,PERSALDATA!$E$2:$E$20871,WORKING!$C91),"")</f>
        <v/>
      </c>
      <c r="P91" s="62" t="str">
        <f>IFERROR(SUMIFS(PERSALDATA!$H$2:$H$20871,PERSALDATA!$A$2:$A$20871,WORKING!$A91,PERSALDATA!$D$2:$D$20871,WORKING!$B91,PERSALDATA!$E$2:$E$20871,WORKING!$C91,PERSALDATA!$F$2:$F$20871,WORKING!P$2)/SUMIFS(PERSALDATA!$H$2:$H$20871,PERSALDATA!$A$2:$A$20871,WORKING!$A91,PERSALDATA!$D$2:$D$20871,WORKING!$B91,PERSALDATA!$E$2:$E$20871,WORKING!$C91),"")</f>
        <v/>
      </c>
      <c r="Q91" s="62" t="str">
        <f>IFERROR(SUMIFS(PERSALDATA!$H$2:$H$20871,PERSALDATA!$A$2:$A$20871,WORKING!$A91,PERSALDATA!$D$2:$D$20871,WORKING!$B91,PERSALDATA!$E$2:$E$20871,WORKING!$C91,PERSALDATA!$F$2:$F$20871,WORKING!Q$2)/SUMIFS(PERSALDATA!$H$2:$H$20871,PERSALDATA!$A$2:$A$20871,WORKING!$A91,PERSALDATA!$D$2:$D$20871,WORKING!$B91,PERSALDATA!$E$2:$E$20871,WORKING!$C91),"")</f>
        <v/>
      </c>
      <c r="R91" s="62" t="str">
        <f>IFERROR(SUMIFS(PERSALDATA!$H$2:$H$20871,PERSALDATA!$A$2:$A$20871,WORKING!$A91,PERSALDATA!$D$2:$D$20871,WORKING!$B91,PERSALDATA!$E$2:$E$20871,WORKING!$C91,PERSALDATA!$F$2:$F$20871,WORKING!R$2)/SUMIFS(PERSALDATA!$H$2:$H$20871,PERSALDATA!$A$2:$A$20871,WORKING!$A91,PERSALDATA!$D$2:$D$20871,WORKING!$B91,PERSALDATA!$E$2:$E$20871,WORKING!$C91),"")</f>
        <v/>
      </c>
      <c r="S91" s="62" t="str">
        <f>IFERROR(SUMIFS(PERSALDATA!$H$2:$H$20871,PERSALDATA!$A$2:$A$20871,WORKING!$A91,PERSALDATA!$D$2:$D$20871,WORKING!$B91,PERSALDATA!$E$2:$E$20871,WORKING!$C91,PERSALDATA!$F$2:$F$20871,WORKING!S$2)/SUMIFS(PERSALDATA!$H$2:$H$20871,PERSALDATA!$A$2:$A$20871,WORKING!$A91,PERSALDATA!$D$2:$D$20871,WORKING!$B91,PERSALDATA!$E$2:$E$20871,WORKING!$C91),"")</f>
        <v/>
      </c>
      <c r="T91" s="62" t="str">
        <f>IFERROR(SUMIFS(PERSALDATA!$H$2:$H$20871,PERSALDATA!$A$2:$A$20871,WORKING!$A91,PERSALDATA!$D$2:$D$20871,WORKING!$B91,PERSALDATA!$E$2:$E$20871,WORKING!$C91,PERSALDATA!$F$2:$F$20871,WORKING!T$2)/SUMIFS(PERSALDATA!$H$2:$H$20871,PERSALDATA!$A$2:$A$20871,WORKING!$A91,PERSALDATA!$D$2:$D$20871,WORKING!$B91,PERSALDATA!$E$2:$E$20871,WORKING!$C91),"")</f>
        <v/>
      </c>
      <c r="U91" s="62" t="str">
        <f>IFERROR(SUMIFS(PERSALDATA!$H$2:$H$20871,PERSALDATA!$A$2:$A$20871,WORKING!$A91,PERSALDATA!$D$2:$D$20871,WORKING!$B91,PERSALDATA!$E$2:$E$20871,WORKING!$C91,PERSALDATA!$F$2:$F$20871,WORKING!U$2)/SUMIFS(PERSALDATA!$H$2:$H$20871,PERSALDATA!$A$2:$A$20871,WORKING!$A91,PERSALDATA!$D$2:$D$20871,WORKING!$B91,PERSALDATA!$E$2:$E$20871,WORKING!$C91),"")</f>
        <v/>
      </c>
      <c r="V91" s="62" t="str">
        <f>IFERROR(SUMIFS(PERSALDATA!$H$2:$H$20871,PERSALDATA!$A$2:$A$20871,WORKING!$A91,PERSALDATA!$D$2:$D$20871,WORKING!$B91,PERSALDATA!$E$2:$E$20871,WORKING!$C91,PERSALDATA!$F$2:$F$20871,WORKING!V$2)/SUMIFS(PERSALDATA!$H$2:$H$20871,PERSALDATA!$A$2:$A$20871,WORKING!$A91,PERSALDATA!$D$2:$D$20871,WORKING!$B91,PERSALDATA!$E$2:$E$20871,WORKING!$C91),"")</f>
        <v/>
      </c>
      <c r="W91" s="62">
        <f>IFERROR(IF($C91&lt;11,($D91*Assumptions!C$6)+($E91*Assumptions!C$7)+($F91*Assumptions!C$8)+($G91*Assumptions!C$9)+($H91*Assumptions!C$10)+($I91*Assumptions!C$11)+($J91*Assumptions!C$12)+($K91*Assumptions!C$13)+($L91*Assumptions!C$14)+($M91*Assumptions!C$15)+($N91*Assumptions!C$16)+($O91*Assumptions!C$17)+($P91*Assumptions!C$18)+($Q91*Assumptions!C$19)+($R91*Assumptions!C$20)+($S91*Assumptions!C$21)+($T91*Assumptions!C$22)+($U91*Assumptions!C$23)+($V91*Assumptions!C$24),IF($C91&lt;13,Assumptions!C$28,Assumptions!C$50)),W$1)</f>
        <v>7.3827684520804057E-2</v>
      </c>
      <c r="X91" s="62">
        <f>IFERROR(IF($C91&lt;11,($D91*Assumptions!D$6)+($E91*Assumptions!D$7)+($F91*Assumptions!D$8)+($G91*Assumptions!D$9)+($H91*Assumptions!D$10)+($I91*Assumptions!D$11)+($J91*Assumptions!D$12)+($K91*Assumptions!D$13)+($L91*Assumptions!D$14)+($M91*Assumptions!D$15)+($N91*Assumptions!D$16)+($O91*Assumptions!D$17)+($P91*Assumptions!D$18)+($Q91*Assumptions!D$19)+($R91*Assumptions!D$20)+($S91*Assumptions!D$21)+($T91*Assumptions!D$22)+($U91*Assumptions!D$23)+($V91*Assumptions!D$24),IF($C91&lt;13,Assumptions!D$28,Assumptions!D$50)),X$1)</f>
        <v>7.0033119199051808E-2</v>
      </c>
      <c r="Y91" s="62">
        <f>IFERROR(IF($C91&lt;11,($D91*Assumptions!E$6)+($E91*Assumptions!E$7)+($F91*Assumptions!E$8)+($G91*Assumptions!E$9)+($H91*Assumptions!E$10)+($I91*Assumptions!E$11)+($J91*Assumptions!E$12)+($K91*Assumptions!E$13)+($L91*Assumptions!E$14)+($M91*Assumptions!E$15)+($N91*Assumptions!E$16)+($O91*Assumptions!E$17)+($P91*Assumptions!E$18)+($Q91*Assumptions!E$19)+($R91*Assumptions!E$20)+($S91*Assumptions!E$21)+($T91*Assumptions!E$22)+($U91*Assumptions!E$23)+($V91*Assumptions!E$24),IF($C91&lt;13,Assumptions!E$28,Assumptions!E$50)),Y$1)</f>
        <v>6.9033119199051793E-2</v>
      </c>
      <c r="Z91" s="62">
        <f>IFERROR(IF($C91&lt;11,($D91*Assumptions!F$6)+($E91*Assumptions!F$7)+($F91*Assumptions!F$8)+($G91*Assumptions!F$9)+($H91*Assumptions!F$10)+($I91*Assumptions!F$11)+($J91*Assumptions!F$12)+($K91*Assumptions!F$13)+($L91*Assumptions!F$14)+($M91*Assumptions!F$15)+($N91*Assumptions!F$16)+($O91*Assumptions!F$17)+($P91*Assumptions!F$18)+($Q91*Assumptions!F$19)+($R91*Assumptions!F$20)+($S91*Assumptions!F$21)+($T91*Assumptions!F$22)+($U91*Assumptions!F$23)+($V91*Assumptions!F$24),IF($C91&lt;13,Assumptions!F$28,Assumptions!F$50)),Z$1)</f>
        <v>6.7033119199051777E-2</v>
      </c>
      <c r="AA91" s="62">
        <f>IFERROR(($D91*Assumptions!J$6)+($E91*Assumptions!J$7)+($F91*Assumptions!J$8)+($G91*Assumptions!J$9)+($H91*Assumptions!J$10)+($I91*Assumptions!J$11)+($J91*Assumptions!J$12)+($K91*Assumptions!J$13)+($L91*Assumptions!J$14)+($M91*Assumptions!J$15)+($N91*Assumptions!J$16)+($O91*Assumptions!J$17)+($P91*Assumptions!J$18)+($Q91*Assumptions!J$19)+($R91*Assumptions!J$20)+($S91*Assumptions!J$21)+($T91*Assumptions!J$22)+($U91*Assumptions!J$23)+($V91*Assumptions!J$24),0)</f>
        <v>0</v>
      </c>
      <c r="AB91" s="2">
        <f>SUMIFS(PERSALDATA!$G$2:$G$20871,PERSALDATA!$A$2:$A$20871,WORKING!A91,PERSALDATA!$D$2:$D$20871,WORKING!B91,PERSALDATA!$E$2:$E$20871,WORKING!C91,PERSALDATA!$F$2:$F$20871,"S&amp;W: BASIC SALARY (RES)")</f>
        <v>0</v>
      </c>
      <c r="AC91" s="2">
        <f>SUMIFS(PERSALDATA!$H$2:$H$20871,PERSALDATA!$A$2:$A$20871,WORKING!A91,PERSALDATA!$D$2:$D$20871,WORKING!B91,PERSALDATA!$E$2:$E$20871,WORKING!C91)</f>
        <v>0</v>
      </c>
    </row>
    <row r="92" spans="1:29" x14ac:dyDescent="0.25">
      <c r="A92" s="2">
        <f>Results!$D$3</f>
        <v>18</v>
      </c>
      <c r="B92" s="2">
        <v>6</v>
      </c>
      <c r="C92" s="2">
        <v>5</v>
      </c>
      <c r="D92" s="62" t="str">
        <f>IFERROR(SUMIFS(PERSALDATA!$H$2:$H$20871,PERSALDATA!$A$2:$A$20871,WORKING!$A92,PERSALDATA!$D$2:$D$20871,WORKING!$B92,PERSALDATA!$E$2:$E$20871,WORKING!$C92,PERSALDATA!$F$2:$F$20871,WORKING!D$2)/SUMIFS(PERSALDATA!$H$2:$H$20871,PERSALDATA!$A$2:$A$20871,WORKING!$A92,PERSALDATA!$D$2:$D$20871,WORKING!$B92,PERSALDATA!$E$2:$E$20871,WORKING!$C92),"")</f>
        <v/>
      </c>
      <c r="E92" s="62" t="str">
        <f>IFERROR(SUMIFS(PERSALDATA!$H$2:$H$20871,PERSALDATA!$A$2:$A$20871,WORKING!$A92,PERSALDATA!$D$2:$D$20871,WORKING!$B92,PERSALDATA!$E$2:$E$20871,WORKING!$C92,PERSALDATA!$F$2:$F$20871,WORKING!E$2)/SUMIFS(PERSALDATA!$H$2:$H$20871,PERSALDATA!$A$2:$A$20871,WORKING!$A92,PERSALDATA!$D$2:$D$20871,WORKING!$B92,PERSALDATA!$E$2:$E$20871,WORKING!$C92),"")</f>
        <v/>
      </c>
      <c r="F92" s="62" t="str">
        <f>IFERROR(SUMIFS(PERSALDATA!$H$2:$H$20871,PERSALDATA!$A$2:$A$20871,WORKING!$A92,PERSALDATA!$D$2:$D$20871,WORKING!$B92,PERSALDATA!$E$2:$E$20871,WORKING!$C92,PERSALDATA!$F$2:$F$20871,WORKING!F$2)/SUMIFS(PERSALDATA!$H$2:$H$20871,PERSALDATA!$A$2:$A$20871,WORKING!$A92,PERSALDATA!$D$2:$D$20871,WORKING!$B92,PERSALDATA!$E$2:$E$20871,WORKING!$C92),"")</f>
        <v/>
      </c>
      <c r="G92" s="69" t="str">
        <f>IFERROR(SUMIFS(PERSALDATA!$H$2:$H$20871,PERSALDATA!$A$2:$A$20871,WORKING!$A92,PERSALDATA!$D$2:$D$20871,WORKING!$B92,PERSALDATA!$E$2:$E$20871,WORKING!$C92,PERSALDATA!$F$2:$F$20871,WORKING!G$2)/SUMIFS(PERSALDATA!$H$2:$H$20871,PERSALDATA!$A$2:$A$20871,WORKING!$A92,PERSALDATA!$D$2:$D$20871,WORKING!$B92,PERSALDATA!$E$2:$E$20871,WORKING!$C92),"")</f>
        <v/>
      </c>
      <c r="H92" s="62" t="str">
        <f>IFERROR(SUMIFS(PERSALDATA!$H$2:$H$20871,PERSALDATA!$A$2:$A$20871,WORKING!$A92,PERSALDATA!$D$2:$D$20871,WORKING!$B92,PERSALDATA!$E$2:$E$20871,WORKING!$C92,PERSALDATA!$F$2:$F$20871,WORKING!H$2)/SUMIFS(PERSALDATA!$H$2:$H$20871,PERSALDATA!$A$2:$A$20871,WORKING!$A92,PERSALDATA!$D$2:$D$20871,WORKING!$B92,PERSALDATA!$E$2:$E$20871,WORKING!$C92),"")</f>
        <v/>
      </c>
      <c r="I92" s="62" t="str">
        <f>IFERROR(SUMIFS(PERSALDATA!$H$2:$H$20871,PERSALDATA!$A$2:$A$20871,WORKING!$A92,PERSALDATA!$D$2:$D$20871,WORKING!$B92,PERSALDATA!$E$2:$E$20871,WORKING!$C92,PERSALDATA!$F$2:$F$20871,WORKING!I$2)/SUMIFS(PERSALDATA!$H$2:$H$20871,PERSALDATA!$A$2:$A$20871,WORKING!$A92,PERSALDATA!$D$2:$D$20871,WORKING!$B92,PERSALDATA!$E$2:$E$20871,WORKING!$C92),"")</f>
        <v/>
      </c>
      <c r="J92" s="62" t="str">
        <f>IFERROR(SUMIFS(PERSALDATA!$H$2:$H$20871,PERSALDATA!$A$2:$A$20871,WORKING!$A92,PERSALDATA!$D$2:$D$20871,WORKING!$B92,PERSALDATA!$E$2:$E$20871,WORKING!$C92,PERSALDATA!$F$2:$F$20871,WORKING!J$2)/SUMIFS(PERSALDATA!$H$2:$H$20871,PERSALDATA!$A$2:$A$20871,WORKING!$A92,PERSALDATA!$D$2:$D$20871,WORKING!$B92,PERSALDATA!$E$2:$E$20871,WORKING!$C92),"")</f>
        <v/>
      </c>
      <c r="K92" s="62" t="str">
        <f>IFERROR(SUMIFS(PERSALDATA!$H$2:$H$20871,PERSALDATA!$A$2:$A$20871,WORKING!$A92,PERSALDATA!$D$2:$D$20871,WORKING!$B92,PERSALDATA!$E$2:$E$20871,WORKING!$C92,PERSALDATA!$F$2:$F$20871,WORKING!K$2)/SUMIFS(PERSALDATA!$H$2:$H$20871,PERSALDATA!$A$2:$A$20871,WORKING!$A92,PERSALDATA!$D$2:$D$20871,WORKING!$B92,PERSALDATA!$E$2:$E$20871,WORKING!$C92),"")</f>
        <v/>
      </c>
      <c r="L92" s="62" t="str">
        <f>IFERROR(SUMIFS(PERSALDATA!$H$2:$H$20871,PERSALDATA!$A$2:$A$20871,WORKING!$A92,PERSALDATA!$D$2:$D$20871,WORKING!$B92,PERSALDATA!$E$2:$E$20871,WORKING!$C92,PERSALDATA!$F$2:$F$20871,WORKING!L$2)/SUMIFS(PERSALDATA!$H$2:$H$20871,PERSALDATA!$A$2:$A$20871,WORKING!$A92,PERSALDATA!$D$2:$D$20871,WORKING!$B92,PERSALDATA!$E$2:$E$20871,WORKING!$C92),"")</f>
        <v/>
      </c>
      <c r="M92" s="62" t="str">
        <f>IFERROR(SUMIFS(PERSALDATA!$H$2:$H$20871,PERSALDATA!$A$2:$A$20871,WORKING!$A92,PERSALDATA!$D$2:$D$20871,WORKING!$B92,PERSALDATA!$E$2:$E$20871,WORKING!$C92,PERSALDATA!$F$2:$F$20871,WORKING!M$2)/SUMIFS(PERSALDATA!$H$2:$H$20871,PERSALDATA!$A$2:$A$20871,WORKING!$A92,PERSALDATA!$D$2:$D$20871,WORKING!$B92,PERSALDATA!$E$2:$E$20871,WORKING!$C92),"")</f>
        <v/>
      </c>
      <c r="N92" s="62" t="str">
        <f>IFERROR(SUMIFS(PERSALDATA!$H$2:$H$20871,PERSALDATA!$A$2:$A$20871,WORKING!$A92,PERSALDATA!$D$2:$D$20871,WORKING!$B92,PERSALDATA!$E$2:$E$20871,WORKING!$C92,PERSALDATA!$F$2:$F$20871,WORKING!N$2)/SUMIFS(PERSALDATA!$H$2:$H$20871,PERSALDATA!$A$2:$A$20871,WORKING!$A92,PERSALDATA!$D$2:$D$20871,WORKING!$B92,PERSALDATA!$E$2:$E$20871,WORKING!$C92),"")</f>
        <v/>
      </c>
      <c r="O92" s="62" t="str">
        <f>IFERROR(SUMIFS(PERSALDATA!$H$2:$H$20871,PERSALDATA!$A$2:$A$20871,WORKING!$A92,PERSALDATA!$D$2:$D$20871,WORKING!$B92,PERSALDATA!$E$2:$E$20871,WORKING!$C92,PERSALDATA!$F$2:$F$20871,WORKING!O$2)/SUMIFS(PERSALDATA!$H$2:$H$20871,PERSALDATA!$A$2:$A$20871,WORKING!$A92,PERSALDATA!$D$2:$D$20871,WORKING!$B92,PERSALDATA!$E$2:$E$20871,WORKING!$C92),"")</f>
        <v/>
      </c>
      <c r="P92" s="62" t="str">
        <f>IFERROR(SUMIFS(PERSALDATA!$H$2:$H$20871,PERSALDATA!$A$2:$A$20871,WORKING!$A92,PERSALDATA!$D$2:$D$20871,WORKING!$B92,PERSALDATA!$E$2:$E$20871,WORKING!$C92,PERSALDATA!$F$2:$F$20871,WORKING!P$2)/SUMIFS(PERSALDATA!$H$2:$H$20871,PERSALDATA!$A$2:$A$20871,WORKING!$A92,PERSALDATA!$D$2:$D$20871,WORKING!$B92,PERSALDATA!$E$2:$E$20871,WORKING!$C92),"")</f>
        <v/>
      </c>
      <c r="Q92" s="62" t="str">
        <f>IFERROR(SUMIFS(PERSALDATA!$H$2:$H$20871,PERSALDATA!$A$2:$A$20871,WORKING!$A92,PERSALDATA!$D$2:$D$20871,WORKING!$B92,PERSALDATA!$E$2:$E$20871,WORKING!$C92,PERSALDATA!$F$2:$F$20871,WORKING!Q$2)/SUMIFS(PERSALDATA!$H$2:$H$20871,PERSALDATA!$A$2:$A$20871,WORKING!$A92,PERSALDATA!$D$2:$D$20871,WORKING!$B92,PERSALDATA!$E$2:$E$20871,WORKING!$C92),"")</f>
        <v/>
      </c>
      <c r="R92" s="62" t="str">
        <f>IFERROR(SUMIFS(PERSALDATA!$H$2:$H$20871,PERSALDATA!$A$2:$A$20871,WORKING!$A92,PERSALDATA!$D$2:$D$20871,WORKING!$B92,PERSALDATA!$E$2:$E$20871,WORKING!$C92,PERSALDATA!$F$2:$F$20871,WORKING!R$2)/SUMIFS(PERSALDATA!$H$2:$H$20871,PERSALDATA!$A$2:$A$20871,WORKING!$A92,PERSALDATA!$D$2:$D$20871,WORKING!$B92,PERSALDATA!$E$2:$E$20871,WORKING!$C92),"")</f>
        <v/>
      </c>
      <c r="S92" s="62" t="str">
        <f>IFERROR(SUMIFS(PERSALDATA!$H$2:$H$20871,PERSALDATA!$A$2:$A$20871,WORKING!$A92,PERSALDATA!$D$2:$D$20871,WORKING!$B92,PERSALDATA!$E$2:$E$20871,WORKING!$C92,PERSALDATA!$F$2:$F$20871,WORKING!S$2)/SUMIFS(PERSALDATA!$H$2:$H$20871,PERSALDATA!$A$2:$A$20871,WORKING!$A92,PERSALDATA!$D$2:$D$20871,WORKING!$B92,PERSALDATA!$E$2:$E$20871,WORKING!$C92),"")</f>
        <v/>
      </c>
      <c r="T92" s="62" t="str">
        <f>IFERROR(SUMIFS(PERSALDATA!$H$2:$H$20871,PERSALDATA!$A$2:$A$20871,WORKING!$A92,PERSALDATA!$D$2:$D$20871,WORKING!$B92,PERSALDATA!$E$2:$E$20871,WORKING!$C92,PERSALDATA!$F$2:$F$20871,WORKING!T$2)/SUMIFS(PERSALDATA!$H$2:$H$20871,PERSALDATA!$A$2:$A$20871,WORKING!$A92,PERSALDATA!$D$2:$D$20871,WORKING!$B92,PERSALDATA!$E$2:$E$20871,WORKING!$C92),"")</f>
        <v/>
      </c>
      <c r="U92" s="62" t="str">
        <f>IFERROR(SUMIFS(PERSALDATA!$H$2:$H$20871,PERSALDATA!$A$2:$A$20871,WORKING!$A92,PERSALDATA!$D$2:$D$20871,WORKING!$B92,PERSALDATA!$E$2:$E$20871,WORKING!$C92,PERSALDATA!$F$2:$F$20871,WORKING!U$2)/SUMIFS(PERSALDATA!$H$2:$H$20871,PERSALDATA!$A$2:$A$20871,WORKING!$A92,PERSALDATA!$D$2:$D$20871,WORKING!$B92,PERSALDATA!$E$2:$E$20871,WORKING!$C92),"")</f>
        <v/>
      </c>
      <c r="V92" s="62" t="str">
        <f>IFERROR(SUMIFS(PERSALDATA!$H$2:$H$20871,PERSALDATA!$A$2:$A$20871,WORKING!$A92,PERSALDATA!$D$2:$D$20871,WORKING!$B92,PERSALDATA!$E$2:$E$20871,WORKING!$C92,PERSALDATA!$F$2:$F$20871,WORKING!V$2)/SUMIFS(PERSALDATA!$H$2:$H$20871,PERSALDATA!$A$2:$A$20871,WORKING!$A92,PERSALDATA!$D$2:$D$20871,WORKING!$B92,PERSALDATA!$E$2:$E$20871,WORKING!$C92),"")</f>
        <v/>
      </c>
      <c r="W92" s="62">
        <f>IFERROR(IF($C92&lt;11,($D92*Assumptions!C$6)+($E92*Assumptions!C$7)+($F92*Assumptions!C$8)+($G92*Assumptions!C$9)+($H92*Assumptions!C$10)+($I92*Assumptions!C$11)+($J92*Assumptions!C$12)+($K92*Assumptions!C$13)+($L92*Assumptions!C$14)+($M92*Assumptions!C$15)+($N92*Assumptions!C$16)+($O92*Assumptions!C$17)+($P92*Assumptions!C$18)+($Q92*Assumptions!C$19)+($R92*Assumptions!C$20)+($S92*Assumptions!C$21)+($T92*Assumptions!C$22)+($U92*Assumptions!C$23)+($V92*Assumptions!C$24),IF($C92&lt;13,Assumptions!C$28,Assumptions!C$50)),W$1)</f>
        <v>7.3827684520804057E-2</v>
      </c>
      <c r="X92" s="62">
        <f>IFERROR(IF($C92&lt;11,($D92*Assumptions!D$6)+($E92*Assumptions!D$7)+($F92*Assumptions!D$8)+($G92*Assumptions!D$9)+($H92*Assumptions!D$10)+($I92*Assumptions!D$11)+($J92*Assumptions!D$12)+($K92*Assumptions!D$13)+($L92*Assumptions!D$14)+($M92*Assumptions!D$15)+($N92*Assumptions!D$16)+($O92*Assumptions!D$17)+($P92*Assumptions!D$18)+($Q92*Assumptions!D$19)+($R92*Assumptions!D$20)+($S92*Assumptions!D$21)+($T92*Assumptions!D$22)+($U92*Assumptions!D$23)+($V92*Assumptions!D$24),IF($C92&lt;13,Assumptions!D$28,Assumptions!D$50)),X$1)</f>
        <v>7.0033119199051808E-2</v>
      </c>
      <c r="Y92" s="62">
        <f>IFERROR(IF($C92&lt;11,($D92*Assumptions!E$6)+($E92*Assumptions!E$7)+($F92*Assumptions!E$8)+($G92*Assumptions!E$9)+($H92*Assumptions!E$10)+($I92*Assumptions!E$11)+($J92*Assumptions!E$12)+($K92*Assumptions!E$13)+($L92*Assumptions!E$14)+($M92*Assumptions!E$15)+($N92*Assumptions!E$16)+($O92*Assumptions!E$17)+($P92*Assumptions!E$18)+($Q92*Assumptions!E$19)+($R92*Assumptions!E$20)+($S92*Assumptions!E$21)+($T92*Assumptions!E$22)+($U92*Assumptions!E$23)+($V92*Assumptions!E$24),IF($C92&lt;13,Assumptions!E$28,Assumptions!E$50)),Y$1)</f>
        <v>6.9033119199051793E-2</v>
      </c>
      <c r="Z92" s="62">
        <f>IFERROR(IF($C92&lt;11,($D92*Assumptions!F$6)+($E92*Assumptions!F$7)+($F92*Assumptions!F$8)+($G92*Assumptions!F$9)+($H92*Assumptions!F$10)+($I92*Assumptions!F$11)+($J92*Assumptions!F$12)+($K92*Assumptions!F$13)+($L92*Assumptions!F$14)+($M92*Assumptions!F$15)+($N92*Assumptions!F$16)+($O92*Assumptions!F$17)+($P92*Assumptions!F$18)+($Q92*Assumptions!F$19)+($R92*Assumptions!F$20)+($S92*Assumptions!F$21)+($T92*Assumptions!F$22)+($U92*Assumptions!F$23)+($V92*Assumptions!F$24),IF($C92&lt;13,Assumptions!F$28,Assumptions!F$50)),Z$1)</f>
        <v>6.7033119199051777E-2</v>
      </c>
      <c r="AA92" s="62">
        <f>IFERROR(($D92*Assumptions!J$6)+($E92*Assumptions!J$7)+($F92*Assumptions!J$8)+($G92*Assumptions!J$9)+($H92*Assumptions!J$10)+($I92*Assumptions!J$11)+($J92*Assumptions!J$12)+($K92*Assumptions!J$13)+($L92*Assumptions!J$14)+($M92*Assumptions!J$15)+($N92*Assumptions!J$16)+($O92*Assumptions!J$17)+($P92*Assumptions!J$18)+($Q92*Assumptions!J$19)+($R92*Assumptions!J$20)+($S92*Assumptions!J$21)+($T92*Assumptions!J$22)+($U92*Assumptions!J$23)+($V92*Assumptions!J$24),0)</f>
        <v>0</v>
      </c>
      <c r="AB92" s="2">
        <f>SUMIFS(PERSALDATA!$G$2:$G$20871,PERSALDATA!$A$2:$A$20871,WORKING!A92,PERSALDATA!$D$2:$D$20871,WORKING!B92,PERSALDATA!$E$2:$E$20871,WORKING!C92,PERSALDATA!$F$2:$F$20871,"S&amp;W: BASIC SALARY (RES)")</f>
        <v>0</v>
      </c>
      <c r="AC92" s="2">
        <f>SUMIFS(PERSALDATA!$H$2:$H$20871,PERSALDATA!$A$2:$A$20871,WORKING!A92,PERSALDATA!$D$2:$D$20871,WORKING!B92,PERSALDATA!$E$2:$E$20871,WORKING!C92)</f>
        <v>0</v>
      </c>
    </row>
    <row r="93" spans="1:29" x14ac:dyDescent="0.25">
      <c r="A93" s="2">
        <f>Results!$D$3</f>
        <v>18</v>
      </c>
      <c r="B93" s="2">
        <v>6</v>
      </c>
      <c r="C93" s="2">
        <v>6</v>
      </c>
      <c r="D93" s="62" t="str">
        <f>IFERROR(SUMIFS(PERSALDATA!$H$2:$H$20871,PERSALDATA!$A$2:$A$20871,WORKING!$A93,PERSALDATA!$D$2:$D$20871,WORKING!$B93,PERSALDATA!$E$2:$E$20871,WORKING!$C93,PERSALDATA!$F$2:$F$20871,WORKING!D$2)/SUMIFS(PERSALDATA!$H$2:$H$20871,PERSALDATA!$A$2:$A$20871,WORKING!$A93,PERSALDATA!$D$2:$D$20871,WORKING!$B93,PERSALDATA!$E$2:$E$20871,WORKING!$C93),"")</f>
        <v/>
      </c>
      <c r="E93" s="62" t="str">
        <f>IFERROR(SUMIFS(PERSALDATA!$H$2:$H$20871,PERSALDATA!$A$2:$A$20871,WORKING!$A93,PERSALDATA!$D$2:$D$20871,WORKING!$B93,PERSALDATA!$E$2:$E$20871,WORKING!$C93,PERSALDATA!$F$2:$F$20871,WORKING!E$2)/SUMIFS(PERSALDATA!$H$2:$H$20871,PERSALDATA!$A$2:$A$20871,WORKING!$A93,PERSALDATA!$D$2:$D$20871,WORKING!$B93,PERSALDATA!$E$2:$E$20871,WORKING!$C93),"")</f>
        <v/>
      </c>
      <c r="F93" s="62" t="str">
        <f>IFERROR(SUMIFS(PERSALDATA!$H$2:$H$20871,PERSALDATA!$A$2:$A$20871,WORKING!$A93,PERSALDATA!$D$2:$D$20871,WORKING!$B93,PERSALDATA!$E$2:$E$20871,WORKING!$C93,PERSALDATA!$F$2:$F$20871,WORKING!F$2)/SUMIFS(PERSALDATA!$H$2:$H$20871,PERSALDATA!$A$2:$A$20871,WORKING!$A93,PERSALDATA!$D$2:$D$20871,WORKING!$B93,PERSALDATA!$E$2:$E$20871,WORKING!$C93),"")</f>
        <v/>
      </c>
      <c r="G93" s="69" t="str">
        <f>IFERROR(SUMIFS(PERSALDATA!$H$2:$H$20871,PERSALDATA!$A$2:$A$20871,WORKING!$A93,PERSALDATA!$D$2:$D$20871,WORKING!$B93,PERSALDATA!$E$2:$E$20871,WORKING!$C93,PERSALDATA!$F$2:$F$20871,WORKING!G$2)/SUMIFS(PERSALDATA!$H$2:$H$20871,PERSALDATA!$A$2:$A$20871,WORKING!$A93,PERSALDATA!$D$2:$D$20871,WORKING!$B93,PERSALDATA!$E$2:$E$20871,WORKING!$C93),"")</f>
        <v/>
      </c>
      <c r="H93" s="62" t="str">
        <f>IFERROR(SUMIFS(PERSALDATA!$H$2:$H$20871,PERSALDATA!$A$2:$A$20871,WORKING!$A93,PERSALDATA!$D$2:$D$20871,WORKING!$B93,PERSALDATA!$E$2:$E$20871,WORKING!$C93,PERSALDATA!$F$2:$F$20871,WORKING!H$2)/SUMIFS(PERSALDATA!$H$2:$H$20871,PERSALDATA!$A$2:$A$20871,WORKING!$A93,PERSALDATA!$D$2:$D$20871,WORKING!$B93,PERSALDATA!$E$2:$E$20871,WORKING!$C93),"")</f>
        <v/>
      </c>
      <c r="I93" s="62" t="str">
        <f>IFERROR(SUMIFS(PERSALDATA!$H$2:$H$20871,PERSALDATA!$A$2:$A$20871,WORKING!$A93,PERSALDATA!$D$2:$D$20871,WORKING!$B93,PERSALDATA!$E$2:$E$20871,WORKING!$C93,PERSALDATA!$F$2:$F$20871,WORKING!I$2)/SUMIFS(PERSALDATA!$H$2:$H$20871,PERSALDATA!$A$2:$A$20871,WORKING!$A93,PERSALDATA!$D$2:$D$20871,WORKING!$B93,PERSALDATA!$E$2:$E$20871,WORKING!$C93),"")</f>
        <v/>
      </c>
      <c r="J93" s="62" t="str">
        <f>IFERROR(SUMIFS(PERSALDATA!$H$2:$H$20871,PERSALDATA!$A$2:$A$20871,WORKING!$A93,PERSALDATA!$D$2:$D$20871,WORKING!$B93,PERSALDATA!$E$2:$E$20871,WORKING!$C93,PERSALDATA!$F$2:$F$20871,WORKING!J$2)/SUMIFS(PERSALDATA!$H$2:$H$20871,PERSALDATA!$A$2:$A$20871,WORKING!$A93,PERSALDATA!$D$2:$D$20871,WORKING!$B93,PERSALDATA!$E$2:$E$20871,WORKING!$C93),"")</f>
        <v/>
      </c>
      <c r="K93" s="62" t="str">
        <f>IFERROR(SUMIFS(PERSALDATA!$H$2:$H$20871,PERSALDATA!$A$2:$A$20871,WORKING!$A93,PERSALDATA!$D$2:$D$20871,WORKING!$B93,PERSALDATA!$E$2:$E$20871,WORKING!$C93,PERSALDATA!$F$2:$F$20871,WORKING!K$2)/SUMIFS(PERSALDATA!$H$2:$H$20871,PERSALDATA!$A$2:$A$20871,WORKING!$A93,PERSALDATA!$D$2:$D$20871,WORKING!$B93,PERSALDATA!$E$2:$E$20871,WORKING!$C93),"")</f>
        <v/>
      </c>
      <c r="L93" s="62" t="str">
        <f>IFERROR(SUMIFS(PERSALDATA!$H$2:$H$20871,PERSALDATA!$A$2:$A$20871,WORKING!$A93,PERSALDATA!$D$2:$D$20871,WORKING!$B93,PERSALDATA!$E$2:$E$20871,WORKING!$C93,PERSALDATA!$F$2:$F$20871,WORKING!L$2)/SUMIFS(PERSALDATA!$H$2:$H$20871,PERSALDATA!$A$2:$A$20871,WORKING!$A93,PERSALDATA!$D$2:$D$20871,WORKING!$B93,PERSALDATA!$E$2:$E$20871,WORKING!$C93),"")</f>
        <v/>
      </c>
      <c r="M93" s="62" t="str">
        <f>IFERROR(SUMIFS(PERSALDATA!$H$2:$H$20871,PERSALDATA!$A$2:$A$20871,WORKING!$A93,PERSALDATA!$D$2:$D$20871,WORKING!$B93,PERSALDATA!$E$2:$E$20871,WORKING!$C93,PERSALDATA!$F$2:$F$20871,WORKING!M$2)/SUMIFS(PERSALDATA!$H$2:$H$20871,PERSALDATA!$A$2:$A$20871,WORKING!$A93,PERSALDATA!$D$2:$D$20871,WORKING!$B93,PERSALDATA!$E$2:$E$20871,WORKING!$C93),"")</f>
        <v/>
      </c>
      <c r="N93" s="62" t="str">
        <f>IFERROR(SUMIFS(PERSALDATA!$H$2:$H$20871,PERSALDATA!$A$2:$A$20871,WORKING!$A93,PERSALDATA!$D$2:$D$20871,WORKING!$B93,PERSALDATA!$E$2:$E$20871,WORKING!$C93,PERSALDATA!$F$2:$F$20871,WORKING!N$2)/SUMIFS(PERSALDATA!$H$2:$H$20871,PERSALDATA!$A$2:$A$20871,WORKING!$A93,PERSALDATA!$D$2:$D$20871,WORKING!$B93,PERSALDATA!$E$2:$E$20871,WORKING!$C93),"")</f>
        <v/>
      </c>
      <c r="O93" s="62" t="str">
        <f>IFERROR(SUMIFS(PERSALDATA!$H$2:$H$20871,PERSALDATA!$A$2:$A$20871,WORKING!$A93,PERSALDATA!$D$2:$D$20871,WORKING!$B93,PERSALDATA!$E$2:$E$20871,WORKING!$C93,PERSALDATA!$F$2:$F$20871,WORKING!O$2)/SUMIFS(PERSALDATA!$H$2:$H$20871,PERSALDATA!$A$2:$A$20871,WORKING!$A93,PERSALDATA!$D$2:$D$20871,WORKING!$B93,PERSALDATA!$E$2:$E$20871,WORKING!$C93),"")</f>
        <v/>
      </c>
      <c r="P93" s="62" t="str">
        <f>IFERROR(SUMIFS(PERSALDATA!$H$2:$H$20871,PERSALDATA!$A$2:$A$20871,WORKING!$A93,PERSALDATA!$D$2:$D$20871,WORKING!$B93,PERSALDATA!$E$2:$E$20871,WORKING!$C93,PERSALDATA!$F$2:$F$20871,WORKING!P$2)/SUMIFS(PERSALDATA!$H$2:$H$20871,PERSALDATA!$A$2:$A$20871,WORKING!$A93,PERSALDATA!$D$2:$D$20871,WORKING!$B93,PERSALDATA!$E$2:$E$20871,WORKING!$C93),"")</f>
        <v/>
      </c>
      <c r="Q93" s="62" t="str">
        <f>IFERROR(SUMIFS(PERSALDATA!$H$2:$H$20871,PERSALDATA!$A$2:$A$20871,WORKING!$A93,PERSALDATA!$D$2:$D$20871,WORKING!$B93,PERSALDATA!$E$2:$E$20871,WORKING!$C93,PERSALDATA!$F$2:$F$20871,WORKING!Q$2)/SUMIFS(PERSALDATA!$H$2:$H$20871,PERSALDATA!$A$2:$A$20871,WORKING!$A93,PERSALDATA!$D$2:$D$20871,WORKING!$B93,PERSALDATA!$E$2:$E$20871,WORKING!$C93),"")</f>
        <v/>
      </c>
      <c r="R93" s="62" t="str">
        <f>IFERROR(SUMIFS(PERSALDATA!$H$2:$H$20871,PERSALDATA!$A$2:$A$20871,WORKING!$A93,PERSALDATA!$D$2:$D$20871,WORKING!$B93,PERSALDATA!$E$2:$E$20871,WORKING!$C93,PERSALDATA!$F$2:$F$20871,WORKING!R$2)/SUMIFS(PERSALDATA!$H$2:$H$20871,PERSALDATA!$A$2:$A$20871,WORKING!$A93,PERSALDATA!$D$2:$D$20871,WORKING!$B93,PERSALDATA!$E$2:$E$20871,WORKING!$C93),"")</f>
        <v/>
      </c>
      <c r="S93" s="62" t="str">
        <f>IFERROR(SUMIFS(PERSALDATA!$H$2:$H$20871,PERSALDATA!$A$2:$A$20871,WORKING!$A93,PERSALDATA!$D$2:$D$20871,WORKING!$B93,PERSALDATA!$E$2:$E$20871,WORKING!$C93,PERSALDATA!$F$2:$F$20871,WORKING!S$2)/SUMIFS(PERSALDATA!$H$2:$H$20871,PERSALDATA!$A$2:$A$20871,WORKING!$A93,PERSALDATA!$D$2:$D$20871,WORKING!$B93,PERSALDATA!$E$2:$E$20871,WORKING!$C93),"")</f>
        <v/>
      </c>
      <c r="T93" s="62" t="str">
        <f>IFERROR(SUMIFS(PERSALDATA!$H$2:$H$20871,PERSALDATA!$A$2:$A$20871,WORKING!$A93,PERSALDATA!$D$2:$D$20871,WORKING!$B93,PERSALDATA!$E$2:$E$20871,WORKING!$C93,PERSALDATA!$F$2:$F$20871,WORKING!T$2)/SUMIFS(PERSALDATA!$H$2:$H$20871,PERSALDATA!$A$2:$A$20871,WORKING!$A93,PERSALDATA!$D$2:$D$20871,WORKING!$B93,PERSALDATA!$E$2:$E$20871,WORKING!$C93),"")</f>
        <v/>
      </c>
      <c r="U93" s="62" t="str">
        <f>IFERROR(SUMIFS(PERSALDATA!$H$2:$H$20871,PERSALDATA!$A$2:$A$20871,WORKING!$A93,PERSALDATA!$D$2:$D$20871,WORKING!$B93,PERSALDATA!$E$2:$E$20871,WORKING!$C93,PERSALDATA!$F$2:$F$20871,WORKING!U$2)/SUMIFS(PERSALDATA!$H$2:$H$20871,PERSALDATA!$A$2:$A$20871,WORKING!$A93,PERSALDATA!$D$2:$D$20871,WORKING!$B93,PERSALDATA!$E$2:$E$20871,WORKING!$C93),"")</f>
        <v/>
      </c>
      <c r="V93" s="62" t="str">
        <f>IFERROR(SUMIFS(PERSALDATA!$H$2:$H$20871,PERSALDATA!$A$2:$A$20871,WORKING!$A93,PERSALDATA!$D$2:$D$20871,WORKING!$B93,PERSALDATA!$E$2:$E$20871,WORKING!$C93,PERSALDATA!$F$2:$F$20871,WORKING!V$2)/SUMIFS(PERSALDATA!$H$2:$H$20871,PERSALDATA!$A$2:$A$20871,WORKING!$A93,PERSALDATA!$D$2:$D$20871,WORKING!$B93,PERSALDATA!$E$2:$E$20871,WORKING!$C93),"")</f>
        <v/>
      </c>
      <c r="W93" s="62">
        <f>IFERROR(IF($C93&lt;11,($D93*Assumptions!C$6)+($E93*Assumptions!C$7)+($F93*Assumptions!C$8)+($G93*Assumptions!C$9)+($H93*Assumptions!C$10)+($I93*Assumptions!C$11)+($J93*Assumptions!C$12)+($K93*Assumptions!C$13)+($L93*Assumptions!C$14)+($M93*Assumptions!C$15)+($N93*Assumptions!C$16)+($O93*Assumptions!C$17)+($P93*Assumptions!C$18)+($Q93*Assumptions!C$19)+($R93*Assumptions!C$20)+($S93*Assumptions!C$21)+($T93*Assumptions!C$22)+($U93*Assumptions!C$23)+($V93*Assumptions!C$24),IF($C93&lt;13,Assumptions!C$28,Assumptions!C$50)),W$1)</f>
        <v>7.3827684520804057E-2</v>
      </c>
      <c r="X93" s="62">
        <f>IFERROR(IF($C93&lt;11,($D93*Assumptions!D$6)+($E93*Assumptions!D$7)+($F93*Assumptions!D$8)+($G93*Assumptions!D$9)+($H93*Assumptions!D$10)+($I93*Assumptions!D$11)+($J93*Assumptions!D$12)+($K93*Assumptions!D$13)+($L93*Assumptions!D$14)+($M93*Assumptions!D$15)+($N93*Assumptions!D$16)+($O93*Assumptions!D$17)+($P93*Assumptions!D$18)+($Q93*Assumptions!D$19)+($R93*Assumptions!D$20)+($S93*Assumptions!D$21)+($T93*Assumptions!D$22)+($U93*Assumptions!D$23)+($V93*Assumptions!D$24),IF($C93&lt;13,Assumptions!D$28,Assumptions!D$50)),X$1)</f>
        <v>7.0033119199051808E-2</v>
      </c>
      <c r="Y93" s="62">
        <f>IFERROR(IF($C93&lt;11,($D93*Assumptions!E$6)+($E93*Assumptions!E$7)+($F93*Assumptions!E$8)+($G93*Assumptions!E$9)+($H93*Assumptions!E$10)+($I93*Assumptions!E$11)+($J93*Assumptions!E$12)+($K93*Assumptions!E$13)+($L93*Assumptions!E$14)+($M93*Assumptions!E$15)+($N93*Assumptions!E$16)+($O93*Assumptions!E$17)+($P93*Assumptions!E$18)+($Q93*Assumptions!E$19)+($R93*Assumptions!E$20)+($S93*Assumptions!E$21)+($T93*Assumptions!E$22)+($U93*Assumptions!E$23)+($V93*Assumptions!E$24),IF($C93&lt;13,Assumptions!E$28,Assumptions!E$50)),Y$1)</f>
        <v>6.9033119199051793E-2</v>
      </c>
      <c r="Z93" s="62">
        <f>IFERROR(IF($C93&lt;11,($D93*Assumptions!F$6)+($E93*Assumptions!F$7)+($F93*Assumptions!F$8)+($G93*Assumptions!F$9)+($H93*Assumptions!F$10)+($I93*Assumptions!F$11)+($J93*Assumptions!F$12)+($K93*Assumptions!F$13)+($L93*Assumptions!F$14)+($M93*Assumptions!F$15)+($N93*Assumptions!F$16)+($O93*Assumptions!F$17)+($P93*Assumptions!F$18)+($Q93*Assumptions!F$19)+($R93*Assumptions!F$20)+($S93*Assumptions!F$21)+($T93*Assumptions!F$22)+($U93*Assumptions!F$23)+($V93*Assumptions!F$24),IF($C93&lt;13,Assumptions!F$28,Assumptions!F$50)),Z$1)</f>
        <v>6.7033119199051777E-2</v>
      </c>
      <c r="AA93" s="62">
        <f>IFERROR(($D93*Assumptions!J$6)+($E93*Assumptions!J$7)+($F93*Assumptions!J$8)+($G93*Assumptions!J$9)+($H93*Assumptions!J$10)+($I93*Assumptions!J$11)+($J93*Assumptions!J$12)+($K93*Assumptions!J$13)+($L93*Assumptions!J$14)+($M93*Assumptions!J$15)+($N93*Assumptions!J$16)+($O93*Assumptions!J$17)+($P93*Assumptions!J$18)+($Q93*Assumptions!J$19)+($R93*Assumptions!J$20)+($S93*Assumptions!J$21)+($T93*Assumptions!J$22)+($U93*Assumptions!J$23)+($V93*Assumptions!J$24),0)</f>
        <v>0</v>
      </c>
      <c r="AB93" s="2">
        <f>SUMIFS(PERSALDATA!$G$2:$G$20871,PERSALDATA!$A$2:$A$20871,WORKING!A93,PERSALDATA!$D$2:$D$20871,WORKING!B93,PERSALDATA!$E$2:$E$20871,WORKING!C93,PERSALDATA!$F$2:$F$20871,"S&amp;W: BASIC SALARY (RES)")</f>
        <v>0</v>
      </c>
      <c r="AC93" s="2">
        <f>SUMIFS(PERSALDATA!$H$2:$H$20871,PERSALDATA!$A$2:$A$20871,WORKING!A93,PERSALDATA!$D$2:$D$20871,WORKING!B93,PERSALDATA!$E$2:$E$20871,WORKING!C93)</f>
        <v>0</v>
      </c>
    </row>
    <row r="94" spans="1:29" x14ac:dyDescent="0.25">
      <c r="A94" s="2">
        <f>Results!$D$3</f>
        <v>18</v>
      </c>
      <c r="B94" s="2">
        <v>6</v>
      </c>
      <c r="C94" s="2">
        <v>7</v>
      </c>
      <c r="D94" s="62" t="str">
        <f>IFERROR(SUMIFS(PERSALDATA!$H$2:$H$20871,PERSALDATA!$A$2:$A$20871,WORKING!$A94,PERSALDATA!$D$2:$D$20871,WORKING!$B94,PERSALDATA!$E$2:$E$20871,WORKING!$C94,PERSALDATA!$F$2:$F$20871,WORKING!D$2)/SUMIFS(PERSALDATA!$H$2:$H$20871,PERSALDATA!$A$2:$A$20871,WORKING!$A94,PERSALDATA!$D$2:$D$20871,WORKING!$B94,PERSALDATA!$E$2:$E$20871,WORKING!$C94),"")</f>
        <v/>
      </c>
      <c r="E94" s="62" t="str">
        <f>IFERROR(SUMIFS(PERSALDATA!$H$2:$H$20871,PERSALDATA!$A$2:$A$20871,WORKING!$A94,PERSALDATA!$D$2:$D$20871,WORKING!$B94,PERSALDATA!$E$2:$E$20871,WORKING!$C94,PERSALDATA!$F$2:$F$20871,WORKING!E$2)/SUMIFS(PERSALDATA!$H$2:$H$20871,PERSALDATA!$A$2:$A$20871,WORKING!$A94,PERSALDATA!$D$2:$D$20871,WORKING!$B94,PERSALDATA!$E$2:$E$20871,WORKING!$C94),"")</f>
        <v/>
      </c>
      <c r="F94" s="62" t="str">
        <f>IFERROR(SUMIFS(PERSALDATA!$H$2:$H$20871,PERSALDATA!$A$2:$A$20871,WORKING!$A94,PERSALDATA!$D$2:$D$20871,WORKING!$B94,PERSALDATA!$E$2:$E$20871,WORKING!$C94,PERSALDATA!$F$2:$F$20871,WORKING!F$2)/SUMIFS(PERSALDATA!$H$2:$H$20871,PERSALDATA!$A$2:$A$20871,WORKING!$A94,PERSALDATA!$D$2:$D$20871,WORKING!$B94,PERSALDATA!$E$2:$E$20871,WORKING!$C94),"")</f>
        <v/>
      </c>
      <c r="G94" s="69" t="str">
        <f>IFERROR(SUMIFS(PERSALDATA!$H$2:$H$20871,PERSALDATA!$A$2:$A$20871,WORKING!$A94,PERSALDATA!$D$2:$D$20871,WORKING!$B94,PERSALDATA!$E$2:$E$20871,WORKING!$C94,PERSALDATA!$F$2:$F$20871,WORKING!G$2)/SUMIFS(PERSALDATA!$H$2:$H$20871,PERSALDATA!$A$2:$A$20871,WORKING!$A94,PERSALDATA!$D$2:$D$20871,WORKING!$B94,PERSALDATA!$E$2:$E$20871,WORKING!$C94),"")</f>
        <v/>
      </c>
      <c r="H94" s="62" t="str">
        <f>IFERROR(SUMIFS(PERSALDATA!$H$2:$H$20871,PERSALDATA!$A$2:$A$20871,WORKING!$A94,PERSALDATA!$D$2:$D$20871,WORKING!$B94,PERSALDATA!$E$2:$E$20871,WORKING!$C94,PERSALDATA!$F$2:$F$20871,WORKING!H$2)/SUMIFS(PERSALDATA!$H$2:$H$20871,PERSALDATA!$A$2:$A$20871,WORKING!$A94,PERSALDATA!$D$2:$D$20871,WORKING!$B94,PERSALDATA!$E$2:$E$20871,WORKING!$C94),"")</f>
        <v/>
      </c>
      <c r="I94" s="62" t="str">
        <f>IFERROR(SUMIFS(PERSALDATA!$H$2:$H$20871,PERSALDATA!$A$2:$A$20871,WORKING!$A94,PERSALDATA!$D$2:$D$20871,WORKING!$B94,PERSALDATA!$E$2:$E$20871,WORKING!$C94,PERSALDATA!$F$2:$F$20871,WORKING!I$2)/SUMIFS(PERSALDATA!$H$2:$H$20871,PERSALDATA!$A$2:$A$20871,WORKING!$A94,PERSALDATA!$D$2:$D$20871,WORKING!$B94,PERSALDATA!$E$2:$E$20871,WORKING!$C94),"")</f>
        <v/>
      </c>
      <c r="J94" s="62" t="str">
        <f>IFERROR(SUMIFS(PERSALDATA!$H$2:$H$20871,PERSALDATA!$A$2:$A$20871,WORKING!$A94,PERSALDATA!$D$2:$D$20871,WORKING!$B94,PERSALDATA!$E$2:$E$20871,WORKING!$C94,PERSALDATA!$F$2:$F$20871,WORKING!J$2)/SUMIFS(PERSALDATA!$H$2:$H$20871,PERSALDATA!$A$2:$A$20871,WORKING!$A94,PERSALDATA!$D$2:$D$20871,WORKING!$B94,PERSALDATA!$E$2:$E$20871,WORKING!$C94),"")</f>
        <v/>
      </c>
      <c r="K94" s="62" t="str">
        <f>IFERROR(SUMIFS(PERSALDATA!$H$2:$H$20871,PERSALDATA!$A$2:$A$20871,WORKING!$A94,PERSALDATA!$D$2:$D$20871,WORKING!$B94,PERSALDATA!$E$2:$E$20871,WORKING!$C94,PERSALDATA!$F$2:$F$20871,WORKING!K$2)/SUMIFS(PERSALDATA!$H$2:$H$20871,PERSALDATA!$A$2:$A$20871,WORKING!$A94,PERSALDATA!$D$2:$D$20871,WORKING!$B94,PERSALDATA!$E$2:$E$20871,WORKING!$C94),"")</f>
        <v/>
      </c>
      <c r="L94" s="62" t="str">
        <f>IFERROR(SUMIFS(PERSALDATA!$H$2:$H$20871,PERSALDATA!$A$2:$A$20871,WORKING!$A94,PERSALDATA!$D$2:$D$20871,WORKING!$B94,PERSALDATA!$E$2:$E$20871,WORKING!$C94,PERSALDATA!$F$2:$F$20871,WORKING!L$2)/SUMIFS(PERSALDATA!$H$2:$H$20871,PERSALDATA!$A$2:$A$20871,WORKING!$A94,PERSALDATA!$D$2:$D$20871,WORKING!$B94,PERSALDATA!$E$2:$E$20871,WORKING!$C94),"")</f>
        <v/>
      </c>
      <c r="M94" s="62" t="str">
        <f>IFERROR(SUMIFS(PERSALDATA!$H$2:$H$20871,PERSALDATA!$A$2:$A$20871,WORKING!$A94,PERSALDATA!$D$2:$D$20871,WORKING!$B94,PERSALDATA!$E$2:$E$20871,WORKING!$C94,PERSALDATA!$F$2:$F$20871,WORKING!M$2)/SUMIFS(PERSALDATA!$H$2:$H$20871,PERSALDATA!$A$2:$A$20871,WORKING!$A94,PERSALDATA!$D$2:$D$20871,WORKING!$B94,PERSALDATA!$E$2:$E$20871,WORKING!$C94),"")</f>
        <v/>
      </c>
      <c r="N94" s="62" t="str">
        <f>IFERROR(SUMIFS(PERSALDATA!$H$2:$H$20871,PERSALDATA!$A$2:$A$20871,WORKING!$A94,PERSALDATA!$D$2:$D$20871,WORKING!$B94,PERSALDATA!$E$2:$E$20871,WORKING!$C94,PERSALDATA!$F$2:$F$20871,WORKING!N$2)/SUMIFS(PERSALDATA!$H$2:$H$20871,PERSALDATA!$A$2:$A$20871,WORKING!$A94,PERSALDATA!$D$2:$D$20871,WORKING!$B94,PERSALDATA!$E$2:$E$20871,WORKING!$C94),"")</f>
        <v/>
      </c>
      <c r="O94" s="62" t="str">
        <f>IFERROR(SUMIFS(PERSALDATA!$H$2:$H$20871,PERSALDATA!$A$2:$A$20871,WORKING!$A94,PERSALDATA!$D$2:$D$20871,WORKING!$B94,PERSALDATA!$E$2:$E$20871,WORKING!$C94,PERSALDATA!$F$2:$F$20871,WORKING!O$2)/SUMIFS(PERSALDATA!$H$2:$H$20871,PERSALDATA!$A$2:$A$20871,WORKING!$A94,PERSALDATA!$D$2:$D$20871,WORKING!$B94,PERSALDATA!$E$2:$E$20871,WORKING!$C94),"")</f>
        <v/>
      </c>
      <c r="P94" s="62" t="str">
        <f>IFERROR(SUMIFS(PERSALDATA!$H$2:$H$20871,PERSALDATA!$A$2:$A$20871,WORKING!$A94,PERSALDATA!$D$2:$D$20871,WORKING!$B94,PERSALDATA!$E$2:$E$20871,WORKING!$C94,PERSALDATA!$F$2:$F$20871,WORKING!P$2)/SUMIFS(PERSALDATA!$H$2:$H$20871,PERSALDATA!$A$2:$A$20871,WORKING!$A94,PERSALDATA!$D$2:$D$20871,WORKING!$B94,PERSALDATA!$E$2:$E$20871,WORKING!$C94),"")</f>
        <v/>
      </c>
      <c r="Q94" s="62" t="str">
        <f>IFERROR(SUMIFS(PERSALDATA!$H$2:$H$20871,PERSALDATA!$A$2:$A$20871,WORKING!$A94,PERSALDATA!$D$2:$D$20871,WORKING!$B94,PERSALDATA!$E$2:$E$20871,WORKING!$C94,PERSALDATA!$F$2:$F$20871,WORKING!Q$2)/SUMIFS(PERSALDATA!$H$2:$H$20871,PERSALDATA!$A$2:$A$20871,WORKING!$A94,PERSALDATA!$D$2:$D$20871,WORKING!$B94,PERSALDATA!$E$2:$E$20871,WORKING!$C94),"")</f>
        <v/>
      </c>
      <c r="R94" s="62" t="str">
        <f>IFERROR(SUMIFS(PERSALDATA!$H$2:$H$20871,PERSALDATA!$A$2:$A$20871,WORKING!$A94,PERSALDATA!$D$2:$D$20871,WORKING!$B94,PERSALDATA!$E$2:$E$20871,WORKING!$C94,PERSALDATA!$F$2:$F$20871,WORKING!R$2)/SUMIFS(PERSALDATA!$H$2:$H$20871,PERSALDATA!$A$2:$A$20871,WORKING!$A94,PERSALDATA!$D$2:$D$20871,WORKING!$B94,PERSALDATA!$E$2:$E$20871,WORKING!$C94),"")</f>
        <v/>
      </c>
      <c r="S94" s="62" t="str">
        <f>IFERROR(SUMIFS(PERSALDATA!$H$2:$H$20871,PERSALDATA!$A$2:$A$20871,WORKING!$A94,PERSALDATA!$D$2:$D$20871,WORKING!$B94,PERSALDATA!$E$2:$E$20871,WORKING!$C94,PERSALDATA!$F$2:$F$20871,WORKING!S$2)/SUMIFS(PERSALDATA!$H$2:$H$20871,PERSALDATA!$A$2:$A$20871,WORKING!$A94,PERSALDATA!$D$2:$D$20871,WORKING!$B94,PERSALDATA!$E$2:$E$20871,WORKING!$C94),"")</f>
        <v/>
      </c>
      <c r="T94" s="62" t="str">
        <f>IFERROR(SUMIFS(PERSALDATA!$H$2:$H$20871,PERSALDATA!$A$2:$A$20871,WORKING!$A94,PERSALDATA!$D$2:$D$20871,WORKING!$B94,PERSALDATA!$E$2:$E$20871,WORKING!$C94,PERSALDATA!$F$2:$F$20871,WORKING!T$2)/SUMIFS(PERSALDATA!$H$2:$H$20871,PERSALDATA!$A$2:$A$20871,WORKING!$A94,PERSALDATA!$D$2:$D$20871,WORKING!$B94,PERSALDATA!$E$2:$E$20871,WORKING!$C94),"")</f>
        <v/>
      </c>
      <c r="U94" s="62" t="str">
        <f>IFERROR(SUMIFS(PERSALDATA!$H$2:$H$20871,PERSALDATA!$A$2:$A$20871,WORKING!$A94,PERSALDATA!$D$2:$D$20871,WORKING!$B94,PERSALDATA!$E$2:$E$20871,WORKING!$C94,PERSALDATA!$F$2:$F$20871,WORKING!U$2)/SUMIFS(PERSALDATA!$H$2:$H$20871,PERSALDATA!$A$2:$A$20871,WORKING!$A94,PERSALDATA!$D$2:$D$20871,WORKING!$B94,PERSALDATA!$E$2:$E$20871,WORKING!$C94),"")</f>
        <v/>
      </c>
      <c r="V94" s="62" t="str">
        <f>IFERROR(SUMIFS(PERSALDATA!$H$2:$H$20871,PERSALDATA!$A$2:$A$20871,WORKING!$A94,PERSALDATA!$D$2:$D$20871,WORKING!$B94,PERSALDATA!$E$2:$E$20871,WORKING!$C94,PERSALDATA!$F$2:$F$20871,WORKING!V$2)/SUMIFS(PERSALDATA!$H$2:$H$20871,PERSALDATA!$A$2:$A$20871,WORKING!$A94,PERSALDATA!$D$2:$D$20871,WORKING!$B94,PERSALDATA!$E$2:$E$20871,WORKING!$C94),"")</f>
        <v/>
      </c>
      <c r="W94" s="62">
        <f>IFERROR(IF($C94&lt;11,($D94*Assumptions!C$6)+($E94*Assumptions!C$7)+($F94*Assumptions!C$8)+($G94*Assumptions!C$9)+($H94*Assumptions!C$10)+($I94*Assumptions!C$11)+($J94*Assumptions!C$12)+($K94*Assumptions!C$13)+($L94*Assumptions!C$14)+($M94*Assumptions!C$15)+($N94*Assumptions!C$16)+($O94*Assumptions!C$17)+($P94*Assumptions!C$18)+($Q94*Assumptions!C$19)+($R94*Assumptions!C$20)+($S94*Assumptions!C$21)+($T94*Assumptions!C$22)+($U94*Assumptions!C$23)+($V94*Assumptions!C$24),IF($C94&lt;13,Assumptions!C$28,Assumptions!C$50)),W$1)</f>
        <v>7.3827684520804057E-2</v>
      </c>
      <c r="X94" s="62">
        <f>IFERROR(IF($C94&lt;11,($D94*Assumptions!D$6)+($E94*Assumptions!D$7)+($F94*Assumptions!D$8)+($G94*Assumptions!D$9)+($H94*Assumptions!D$10)+($I94*Assumptions!D$11)+($J94*Assumptions!D$12)+($K94*Assumptions!D$13)+($L94*Assumptions!D$14)+($M94*Assumptions!D$15)+($N94*Assumptions!D$16)+($O94*Assumptions!D$17)+($P94*Assumptions!D$18)+($Q94*Assumptions!D$19)+($R94*Assumptions!D$20)+($S94*Assumptions!D$21)+($T94*Assumptions!D$22)+($U94*Assumptions!D$23)+($V94*Assumptions!D$24),IF($C94&lt;13,Assumptions!D$28,Assumptions!D$50)),X$1)</f>
        <v>7.0033119199051808E-2</v>
      </c>
      <c r="Y94" s="62">
        <f>IFERROR(IF($C94&lt;11,($D94*Assumptions!E$6)+($E94*Assumptions!E$7)+($F94*Assumptions!E$8)+($G94*Assumptions!E$9)+($H94*Assumptions!E$10)+($I94*Assumptions!E$11)+($J94*Assumptions!E$12)+($K94*Assumptions!E$13)+($L94*Assumptions!E$14)+($M94*Assumptions!E$15)+($N94*Assumptions!E$16)+($O94*Assumptions!E$17)+($P94*Assumptions!E$18)+($Q94*Assumptions!E$19)+($R94*Assumptions!E$20)+($S94*Assumptions!E$21)+($T94*Assumptions!E$22)+($U94*Assumptions!E$23)+($V94*Assumptions!E$24),IF($C94&lt;13,Assumptions!E$28,Assumptions!E$50)),Y$1)</f>
        <v>6.9033119199051793E-2</v>
      </c>
      <c r="Z94" s="62">
        <f>IFERROR(IF($C94&lt;11,($D94*Assumptions!F$6)+($E94*Assumptions!F$7)+($F94*Assumptions!F$8)+($G94*Assumptions!F$9)+($H94*Assumptions!F$10)+($I94*Assumptions!F$11)+($J94*Assumptions!F$12)+($K94*Assumptions!F$13)+($L94*Assumptions!F$14)+($M94*Assumptions!F$15)+($N94*Assumptions!F$16)+($O94*Assumptions!F$17)+($P94*Assumptions!F$18)+($Q94*Assumptions!F$19)+($R94*Assumptions!F$20)+($S94*Assumptions!F$21)+($T94*Assumptions!F$22)+($U94*Assumptions!F$23)+($V94*Assumptions!F$24),IF($C94&lt;13,Assumptions!F$28,Assumptions!F$50)),Z$1)</f>
        <v>6.7033119199051777E-2</v>
      </c>
      <c r="AA94" s="62">
        <f>IFERROR(($D94*Assumptions!J$6)+($E94*Assumptions!J$7)+($F94*Assumptions!J$8)+($G94*Assumptions!J$9)+($H94*Assumptions!J$10)+($I94*Assumptions!J$11)+($J94*Assumptions!J$12)+($K94*Assumptions!J$13)+($L94*Assumptions!J$14)+($M94*Assumptions!J$15)+($N94*Assumptions!J$16)+($O94*Assumptions!J$17)+($P94*Assumptions!J$18)+($Q94*Assumptions!J$19)+($R94*Assumptions!J$20)+($S94*Assumptions!J$21)+($T94*Assumptions!J$22)+($U94*Assumptions!J$23)+($V94*Assumptions!J$24),0)</f>
        <v>0</v>
      </c>
      <c r="AB94" s="2">
        <f>SUMIFS(PERSALDATA!$G$2:$G$20871,PERSALDATA!$A$2:$A$20871,WORKING!A94,PERSALDATA!$D$2:$D$20871,WORKING!B94,PERSALDATA!$E$2:$E$20871,WORKING!C94,PERSALDATA!$F$2:$F$20871,"S&amp;W: BASIC SALARY (RES)")</f>
        <v>0</v>
      </c>
      <c r="AC94" s="2">
        <f>SUMIFS(PERSALDATA!$H$2:$H$20871,PERSALDATA!$A$2:$A$20871,WORKING!A94,PERSALDATA!$D$2:$D$20871,WORKING!B94,PERSALDATA!$E$2:$E$20871,WORKING!C94)</f>
        <v>0</v>
      </c>
    </row>
    <row r="95" spans="1:29" x14ac:dyDescent="0.25">
      <c r="A95" s="2">
        <f>Results!$D$3</f>
        <v>18</v>
      </c>
      <c r="B95" s="2">
        <v>6</v>
      </c>
      <c r="C95" s="2">
        <v>8</v>
      </c>
      <c r="D95" s="62" t="str">
        <f>IFERROR(SUMIFS(PERSALDATA!$H$2:$H$20871,PERSALDATA!$A$2:$A$20871,WORKING!$A95,PERSALDATA!$D$2:$D$20871,WORKING!$B95,PERSALDATA!$E$2:$E$20871,WORKING!$C95,PERSALDATA!$F$2:$F$20871,WORKING!D$2)/SUMIFS(PERSALDATA!$H$2:$H$20871,PERSALDATA!$A$2:$A$20871,WORKING!$A95,PERSALDATA!$D$2:$D$20871,WORKING!$B95,PERSALDATA!$E$2:$E$20871,WORKING!$C95),"")</f>
        <v/>
      </c>
      <c r="E95" s="62" t="str">
        <f>IFERROR(SUMIFS(PERSALDATA!$H$2:$H$20871,PERSALDATA!$A$2:$A$20871,WORKING!$A95,PERSALDATA!$D$2:$D$20871,WORKING!$B95,PERSALDATA!$E$2:$E$20871,WORKING!$C95,PERSALDATA!$F$2:$F$20871,WORKING!E$2)/SUMIFS(PERSALDATA!$H$2:$H$20871,PERSALDATA!$A$2:$A$20871,WORKING!$A95,PERSALDATA!$D$2:$D$20871,WORKING!$B95,PERSALDATA!$E$2:$E$20871,WORKING!$C95),"")</f>
        <v/>
      </c>
      <c r="F95" s="62" t="str">
        <f>IFERROR(SUMIFS(PERSALDATA!$H$2:$H$20871,PERSALDATA!$A$2:$A$20871,WORKING!$A95,PERSALDATA!$D$2:$D$20871,WORKING!$B95,PERSALDATA!$E$2:$E$20871,WORKING!$C95,PERSALDATA!$F$2:$F$20871,WORKING!F$2)/SUMIFS(PERSALDATA!$H$2:$H$20871,PERSALDATA!$A$2:$A$20871,WORKING!$A95,PERSALDATA!$D$2:$D$20871,WORKING!$B95,PERSALDATA!$E$2:$E$20871,WORKING!$C95),"")</f>
        <v/>
      </c>
      <c r="G95" s="69" t="str">
        <f>IFERROR(SUMIFS(PERSALDATA!$H$2:$H$20871,PERSALDATA!$A$2:$A$20871,WORKING!$A95,PERSALDATA!$D$2:$D$20871,WORKING!$B95,PERSALDATA!$E$2:$E$20871,WORKING!$C95,PERSALDATA!$F$2:$F$20871,WORKING!G$2)/SUMIFS(PERSALDATA!$H$2:$H$20871,PERSALDATA!$A$2:$A$20871,WORKING!$A95,PERSALDATA!$D$2:$D$20871,WORKING!$B95,PERSALDATA!$E$2:$E$20871,WORKING!$C95),"")</f>
        <v/>
      </c>
      <c r="H95" s="62" t="str">
        <f>IFERROR(SUMIFS(PERSALDATA!$H$2:$H$20871,PERSALDATA!$A$2:$A$20871,WORKING!$A95,PERSALDATA!$D$2:$D$20871,WORKING!$B95,PERSALDATA!$E$2:$E$20871,WORKING!$C95,PERSALDATA!$F$2:$F$20871,WORKING!H$2)/SUMIFS(PERSALDATA!$H$2:$H$20871,PERSALDATA!$A$2:$A$20871,WORKING!$A95,PERSALDATA!$D$2:$D$20871,WORKING!$B95,PERSALDATA!$E$2:$E$20871,WORKING!$C95),"")</f>
        <v/>
      </c>
      <c r="I95" s="62" t="str">
        <f>IFERROR(SUMIFS(PERSALDATA!$H$2:$H$20871,PERSALDATA!$A$2:$A$20871,WORKING!$A95,PERSALDATA!$D$2:$D$20871,WORKING!$B95,PERSALDATA!$E$2:$E$20871,WORKING!$C95,PERSALDATA!$F$2:$F$20871,WORKING!I$2)/SUMIFS(PERSALDATA!$H$2:$H$20871,PERSALDATA!$A$2:$A$20871,WORKING!$A95,PERSALDATA!$D$2:$D$20871,WORKING!$B95,PERSALDATA!$E$2:$E$20871,WORKING!$C95),"")</f>
        <v/>
      </c>
      <c r="J95" s="62" t="str">
        <f>IFERROR(SUMIFS(PERSALDATA!$H$2:$H$20871,PERSALDATA!$A$2:$A$20871,WORKING!$A95,PERSALDATA!$D$2:$D$20871,WORKING!$B95,PERSALDATA!$E$2:$E$20871,WORKING!$C95,PERSALDATA!$F$2:$F$20871,WORKING!J$2)/SUMIFS(PERSALDATA!$H$2:$H$20871,PERSALDATA!$A$2:$A$20871,WORKING!$A95,PERSALDATA!$D$2:$D$20871,WORKING!$B95,PERSALDATA!$E$2:$E$20871,WORKING!$C95),"")</f>
        <v/>
      </c>
      <c r="K95" s="62" t="str">
        <f>IFERROR(SUMIFS(PERSALDATA!$H$2:$H$20871,PERSALDATA!$A$2:$A$20871,WORKING!$A95,PERSALDATA!$D$2:$D$20871,WORKING!$B95,PERSALDATA!$E$2:$E$20871,WORKING!$C95,PERSALDATA!$F$2:$F$20871,WORKING!K$2)/SUMIFS(PERSALDATA!$H$2:$H$20871,PERSALDATA!$A$2:$A$20871,WORKING!$A95,PERSALDATA!$D$2:$D$20871,WORKING!$B95,PERSALDATA!$E$2:$E$20871,WORKING!$C95),"")</f>
        <v/>
      </c>
      <c r="L95" s="62" t="str">
        <f>IFERROR(SUMIFS(PERSALDATA!$H$2:$H$20871,PERSALDATA!$A$2:$A$20871,WORKING!$A95,PERSALDATA!$D$2:$D$20871,WORKING!$B95,PERSALDATA!$E$2:$E$20871,WORKING!$C95,PERSALDATA!$F$2:$F$20871,WORKING!L$2)/SUMIFS(PERSALDATA!$H$2:$H$20871,PERSALDATA!$A$2:$A$20871,WORKING!$A95,PERSALDATA!$D$2:$D$20871,WORKING!$B95,PERSALDATA!$E$2:$E$20871,WORKING!$C95),"")</f>
        <v/>
      </c>
      <c r="M95" s="62" t="str">
        <f>IFERROR(SUMIFS(PERSALDATA!$H$2:$H$20871,PERSALDATA!$A$2:$A$20871,WORKING!$A95,PERSALDATA!$D$2:$D$20871,WORKING!$B95,PERSALDATA!$E$2:$E$20871,WORKING!$C95,PERSALDATA!$F$2:$F$20871,WORKING!M$2)/SUMIFS(PERSALDATA!$H$2:$H$20871,PERSALDATA!$A$2:$A$20871,WORKING!$A95,PERSALDATA!$D$2:$D$20871,WORKING!$B95,PERSALDATA!$E$2:$E$20871,WORKING!$C95),"")</f>
        <v/>
      </c>
      <c r="N95" s="62" t="str">
        <f>IFERROR(SUMIFS(PERSALDATA!$H$2:$H$20871,PERSALDATA!$A$2:$A$20871,WORKING!$A95,PERSALDATA!$D$2:$D$20871,WORKING!$B95,PERSALDATA!$E$2:$E$20871,WORKING!$C95,PERSALDATA!$F$2:$F$20871,WORKING!N$2)/SUMIFS(PERSALDATA!$H$2:$H$20871,PERSALDATA!$A$2:$A$20871,WORKING!$A95,PERSALDATA!$D$2:$D$20871,WORKING!$B95,PERSALDATA!$E$2:$E$20871,WORKING!$C95),"")</f>
        <v/>
      </c>
      <c r="O95" s="62" t="str">
        <f>IFERROR(SUMIFS(PERSALDATA!$H$2:$H$20871,PERSALDATA!$A$2:$A$20871,WORKING!$A95,PERSALDATA!$D$2:$D$20871,WORKING!$B95,PERSALDATA!$E$2:$E$20871,WORKING!$C95,PERSALDATA!$F$2:$F$20871,WORKING!O$2)/SUMIFS(PERSALDATA!$H$2:$H$20871,PERSALDATA!$A$2:$A$20871,WORKING!$A95,PERSALDATA!$D$2:$D$20871,WORKING!$B95,PERSALDATA!$E$2:$E$20871,WORKING!$C95),"")</f>
        <v/>
      </c>
      <c r="P95" s="62" t="str">
        <f>IFERROR(SUMIFS(PERSALDATA!$H$2:$H$20871,PERSALDATA!$A$2:$A$20871,WORKING!$A95,PERSALDATA!$D$2:$D$20871,WORKING!$B95,PERSALDATA!$E$2:$E$20871,WORKING!$C95,PERSALDATA!$F$2:$F$20871,WORKING!P$2)/SUMIFS(PERSALDATA!$H$2:$H$20871,PERSALDATA!$A$2:$A$20871,WORKING!$A95,PERSALDATA!$D$2:$D$20871,WORKING!$B95,PERSALDATA!$E$2:$E$20871,WORKING!$C95),"")</f>
        <v/>
      </c>
      <c r="Q95" s="62" t="str">
        <f>IFERROR(SUMIFS(PERSALDATA!$H$2:$H$20871,PERSALDATA!$A$2:$A$20871,WORKING!$A95,PERSALDATA!$D$2:$D$20871,WORKING!$B95,PERSALDATA!$E$2:$E$20871,WORKING!$C95,PERSALDATA!$F$2:$F$20871,WORKING!Q$2)/SUMIFS(PERSALDATA!$H$2:$H$20871,PERSALDATA!$A$2:$A$20871,WORKING!$A95,PERSALDATA!$D$2:$D$20871,WORKING!$B95,PERSALDATA!$E$2:$E$20871,WORKING!$C95),"")</f>
        <v/>
      </c>
      <c r="R95" s="62" t="str">
        <f>IFERROR(SUMIFS(PERSALDATA!$H$2:$H$20871,PERSALDATA!$A$2:$A$20871,WORKING!$A95,PERSALDATA!$D$2:$D$20871,WORKING!$B95,PERSALDATA!$E$2:$E$20871,WORKING!$C95,PERSALDATA!$F$2:$F$20871,WORKING!R$2)/SUMIFS(PERSALDATA!$H$2:$H$20871,PERSALDATA!$A$2:$A$20871,WORKING!$A95,PERSALDATA!$D$2:$D$20871,WORKING!$B95,PERSALDATA!$E$2:$E$20871,WORKING!$C95),"")</f>
        <v/>
      </c>
      <c r="S95" s="62" t="str">
        <f>IFERROR(SUMIFS(PERSALDATA!$H$2:$H$20871,PERSALDATA!$A$2:$A$20871,WORKING!$A95,PERSALDATA!$D$2:$D$20871,WORKING!$B95,PERSALDATA!$E$2:$E$20871,WORKING!$C95,PERSALDATA!$F$2:$F$20871,WORKING!S$2)/SUMIFS(PERSALDATA!$H$2:$H$20871,PERSALDATA!$A$2:$A$20871,WORKING!$A95,PERSALDATA!$D$2:$D$20871,WORKING!$B95,PERSALDATA!$E$2:$E$20871,WORKING!$C95),"")</f>
        <v/>
      </c>
      <c r="T95" s="62" t="str">
        <f>IFERROR(SUMIFS(PERSALDATA!$H$2:$H$20871,PERSALDATA!$A$2:$A$20871,WORKING!$A95,PERSALDATA!$D$2:$D$20871,WORKING!$B95,PERSALDATA!$E$2:$E$20871,WORKING!$C95,PERSALDATA!$F$2:$F$20871,WORKING!T$2)/SUMIFS(PERSALDATA!$H$2:$H$20871,PERSALDATA!$A$2:$A$20871,WORKING!$A95,PERSALDATA!$D$2:$D$20871,WORKING!$B95,PERSALDATA!$E$2:$E$20871,WORKING!$C95),"")</f>
        <v/>
      </c>
      <c r="U95" s="62" t="str">
        <f>IFERROR(SUMIFS(PERSALDATA!$H$2:$H$20871,PERSALDATA!$A$2:$A$20871,WORKING!$A95,PERSALDATA!$D$2:$D$20871,WORKING!$B95,PERSALDATA!$E$2:$E$20871,WORKING!$C95,PERSALDATA!$F$2:$F$20871,WORKING!U$2)/SUMIFS(PERSALDATA!$H$2:$H$20871,PERSALDATA!$A$2:$A$20871,WORKING!$A95,PERSALDATA!$D$2:$D$20871,WORKING!$B95,PERSALDATA!$E$2:$E$20871,WORKING!$C95),"")</f>
        <v/>
      </c>
      <c r="V95" s="62" t="str">
        <f>IFERROR(SUMIFS(PERSALDATA!$H$2:$H$20871,PERSALDATA!$A$2:$A$20871,WORKING!$A95,PERSALDATA!$D$2:$D$20871,WORKING!$B95,PERSALDATA!$E$2:$E$20871,WORKING!$C95,PERSALDATA!$F$2:$F$20871,WORKING!V$2)/SUMIFS(PERSALDATA!$H$2:$H$20871,PERSALDATA!$A$2:$A$20871,WORKING!$A95,PERSALDATA!$D$2:$D$20871,WORKING!$B95,PERSALDATA!$E$2:$E$20871,WORKING!$C95),"")</f>
        <v/>
      </c>
      <c r="W95" s="62">
        <f>IFERROR(IF($C95&lt;11,($D95*Assumptions!C$6)+($E95*Assumptions!C$7)+($F95*Assumptions!C$8)+($G95*Assumptions!C$9)+($H95*Assumptions!C$10)+($I95*Assumptions!C$11)+($J95*Assumptions!C$12)+($K95*Assumptions!C$13)+($L95*Assumptions!C$14)+($M95*Assumptions!C$15)+($N95*Assumptions!C$16)+($O95*Assumptions!C$17)+($P95*Assumptions!C$18)+($Q95*Assumptions!C$19)+($R95*Assumptions!C$20)+($S95*Assumptions!C$21)+($T95*Assumptions!C$22)+($U95*Assumptions!C$23)+($V95*Assumptions!C$24),IF($C95&lt;13,Assumptions!C$28,Assumptions!C$50)),W$1)</f>
        <v>7.3827684520804057E-2</v>
      </c>
      <c r="X95" s="62">
        <f>IFERROR(IF($C95&lt;11,($D95*Assumptions!D$6)+($E95*Assumptions!D$7)+($F95*Assumptions!D$8)+($G95*Assumptions!D$9)+($H95*Assumptions!D$10)+($I95*Assumptions!D$11)+($J95*Assumptions!D$12)+($K95*Assumptions!D$13)+($L95*Assumptions!D$14)+($M95*Assumptions!D$15)+($N95*Assumptions!D$16)+($O95*Assumptions!D$17)+($P95*Assumptions!D$18)+($Q95*Assumptions!D$19)+($R95*Assumptions!D$20)+($S95*Assumptions!D$21)+($T95*Assumptions!D$22)+($U95*Assumptions!D$23)+($V95*Assumptions!D$24),IF($C95&lt;13,Assumptions!D$28,Assumptions!D$50)),X$1)</f>
        <v>7.0033119199051808E-2</v>
      </c>
      <c r="Y95" s="62">
        <f>IFERROR(IF($C95&lt;11,($D95*Assumptions!E$6)+($E95*Assumptions!E$7)+($F95*Assumptions!E$8)+($G95*Assumptions!E$9)+($H95*Assumptions!E$10)+($I95*Assumptions!E$11)+($J95*Assumptions!E$12)+($K95*Assumptions!E$13)+($L95*Assumptions!E$14)+($M95*Assumptions!E$15)+($N95*Assumptions!E$16)+($O95*Assumptions!E$17)+($P95*Assumptions!E$18)+($Q95*Assumptions!E$19)+($R95*Assumptions!E$20)+($S95*Assumptions!E$21)+($T95*Assumptions!E$22)+($U95*Assumptions!E$23)+($V95*Assumptions!E$24),IF($C95&lt;13,Assumptions!E$28,Assumptions!E$50)),Y$1)</f>
        <v>6.9033119199051793E-2</v>
      </c>
      <c r="Z95" s="62">
        <f>IFERROR(IF($C95&lt;11,($D95*Assumptions!F$6)+($E95*Assumptions!F$7)+($F95*Assumptions!F$8)+($G95*Assumptions!F$9)+($H95*Assumptions!F$10)+($I95*Assumptions!F$11)+($J95*Assumptions!F$12)+($K95*Assumptions!F$13)+($L95*Assumptions!F$14)+($M95*Assumptions!F$15)+($N95*Assumptions!F$16)+($O95*Assumptions!F$17)+($P95*Assumptions!F$18)+($Q95*Assumptions!F$19)+($R95*Assumptions!F$20)+($S95*Assumptions!F$21)+($T95*Assumptions!F$22)+($U95*Assumptions!F$23)+($V95*Assumptions!F$24),IF($C95&lt;13,Assumptions!F$28,Assumptions!F$50)),Z$1)</f>
        <v>6.7033119199051777E-2</v>
      </c>
      <c r="AA95" s="62">
        <f>IFERROR(($D95*Assumptions!J$6)+($E95*Assumptions!J$7)+($F95*Assumptions!J$8)+($G95*Assumptions!J$9)+($H95*Assumptions!J$10)+($I95*Assumptions!J$11)+($J95*Assumptions!J$12)+($K95*Assumptions!J$13)+($L95*Assumptions!J$14)+($M95*Assumptions!J$15)+($N95*Assumptions!J$16)+($O95*Assumptions!J$17)+($P95*Assumptions!J$18)+($Q95*Assumptions!J$19)+($R95*Assumptions!J$20)+($S95*Assumptions!J$21)+($T95*Assumptions!J$22)+($U95*Assumptions!J$23)+($V95*Assumptions!J$24),0)</f>
        <v>0</v>
      </c>
      <c r="AB95" s="2">
        <f>SUMIFS(PERSALDATA!$G$2:$G$20871,PERSALDATA!$A$2:$A$20871,WORKING!A95,PERSALDATA!$D$2:$D$20871,WORKING!B95,PERSALDATA!$E$2:$E$20871,WORKING!C95,PERSALDATA!$F$2:$F$20871,"S&amp;W: BASIC SALARY (RES)")</f>
        <v>0</v>
      </c>
      <c r="AC95" s="2">
        <f>SUMIFS(PERSALDATA!$H$2:$H$20871,PERSALDATA!$A$2:$A$20871,WORKING!A95,PERSALDATA!$D$2:$D$20871,WORKING!B95,PERSALDATA!$E$2:$E$20871,WORKING!C95)</f>
        <v>0</v>
      </c>
    </row>
    <row r="96" spans="1:29" x14ac:dyDescent="0.25">
      <c r="A96" s="2">
        <f>Results!$D$3</f>
        <v>18</v>
      </c>
      <c r="B96" s="2">
        <v>6</v>
      </c>
      <c r="C96" s="2">
        <v>9</v>
      </c>
      <c r="D96" s="62" t="str">
        <f>IFERROR(SUMIFS(PERSALDATA!$H$2:$H$20871,PERSALDATA!$A$2:$A$20871,WORKING!$A96,PERSALDATA!$D$2:$D$20871,WORKING!$B96,PERSALDATA!$E$2:$E$20871,WORKING!$C96,PERSALDATA!$F$2:$F$20871,WORKING!D$2)/SUMIFS(PERSALDATA!$H$2:$H$20871,PERSALDATA!$A$2:$A$20871,WORKING!$A96,PERSALDATA!$D$2:$D$20871,WORKING!$B96,PERSALDATA!$E$2:$E$20871,WORKING!$C96),"")</f>
        <v/>
      </c>
      <c r="E96" s="62" t="str">
        <f>IFERROR(SUMIFS(PERSALDATA!$H$2:$H$20871,PERSALDATA!$A$2:$A$20871,WORKING!$A96,PERSALDATA!$D$2:$D$20871,WORKING!$B96,PERSALDATA!$E$2:$E$20871,WORKING!$C96,PERSALDATA!$F$2:$F$20871,WORKING!E$2)/SUMIFS(PERSALDATA!$H$2:$H$20871,PERSALDATA!$A$2:$A$20871,WORKING!$A96,PERSALDATA!$D$2:$D$20871,WORKING!$B96,PERSALDATA!$E$2:$E$20871,WORKING!$C96),"")</f>
        <v/>
      </c>
      <c r="F96" s="62" t="str">
        <f>IFERROR(SUMIFS(PERSALDATA!$H$2:$H$20871,PERSALDATA!$A$2:$A$20871,WORKING!$A96,PERSALDATA!$D$2:$D$20871,WORKING!$B96,PERSALDATA!$E$2:$E$20871,WORKING!$C96,PERSALDATA!$F$2:$F$20871,WORKING!F$2)/SUMIFS(PERSALDATA!$H$2:$H$20871,PERSALDATA!$A$2:$A$20871,WORKING!$A96,PERSALDATA!$D$2:$D$20871,WORKING!$B96,PERSALDATA!$E$2:$E$20871,WORKING!$C96),"")</f>
        <v/>
      </c>
      <c r="G96" s="69" t="str">
        <f>IFERROR(SUMIFS(PERSALDATA!$H$2:$H$20871,PERSALDATA!$A$2:$A$20871,WORKING!$A96,PERSALDATA!$D$2:$D$20871,WORKING!$B96,PERSALDATA!$E$2:$E$20871,WORKING!$C96,PERSALDATA!$F$2:$F$20871,WORKING!G$2)/SUMIFS(PERSALDATA!$H$2:$H$20871,PERSALDATA!$A$2:$A$20871,WORKING!$A96,PERSALDATA!$D$2:$D$20871,WORKING!$B96,PERSALDATA!$E$2:$E$20871,WORKING!$C96),"")</f>
        <v/>
      </c>
      <c r="H96" s="62" t="str">
        <f>IFERROR(SUMIFS(PERSALDATA!$H$2:$H$20871,PERSALDATA!$A$2:$A$20871,WORKING!$A96,PERSALDATA!$D$2:$D$20871,WORKING!$B96,PERSALDATA!$E$2:$E$20871,WORKING!$C96,PERSALDATA!$F$2:$F$20871,WORKING!H$2)/SUMIFS(PERSALDATA!$H$2:$H$20871,PERSALDATA!$A$2:$A$20871,WORKING!$A96,PERSALDATA!$D$2:$D$20871,WORKING!$B96,PERSALDATA!$E$2:$E$20871,WORKING!$C96),"")</f>
        <v/>
      </c>
      <c r="I96" s="62" t="str">
        <f>IFERROR(SUMIFS(PERSALDATA!$H$2:$H$20871,PERSALDATA!$A$2:$A$20871,WORKING!$A96,PERSALDATA!$D$2:$D$20871,WORKING!$B96,PERSALDATA!$E$2:$E$20871,WORKING!$C96,PERSALDATA!$F$2:$F$20871,WORKING!I$2)/SUMIFS(PERSALDATA!$H$2:$H$20871,PERSALDATA!$A$2:$A$20871,WORKING!$A96,PERSALDATA!$D$2:$D$20871,WORKING!$B96,PERSALDATA!$E$2:$E$20871,WORKING!$C96),"")</f>
        <v/>
      </c>
      <c r="J96" s="62" t="str">
        <f>IFERROR(SUMIFS(PERSALDATA!$H$2:$H$20871,PERSALDATA!$A$2:$A$20871,WORKING!$A96,PERSALDATA!$D$2:$D$20871,WORKING!$B96,PERSALDATA!$E$2:$E$20871,WORKING!$C96,PERSALDATA!$F$2:$F$20871,WORKING!J$2)/SUMIFS(PERSALDATA!$H$2:$H$20871,PERSALDATA!$A$2:$A$20871,WORKING!$A96,PERSALDATA!$D$2:$D$20871,WORKING!$B96,PERSALDATA!$E$2:$E$20871,WORKING!$C96),"")</f>
        <v/>
      </c>
      <c r="K96" s="62" t="str">
        <f>IFERROR(SUMIFS(PERSALDATA!$H$2:$H$20871,PERSALDATA!$A$2:$A$20871,WORKING!$A96,PERSALDATA!$D$2:$D$20871,WORKING!$B96,PERSALDATA!$E$2:$E$20871,WORKING!$C96,PERSALDATA!$F$2:$F$20871,WORKING!K$2)/SUMIFS(PERSALDATA!$H$2:$H$20871,PERSALDATA!$A$2:$A$20871,WORKING!$A96,PERSALDATA!$D$2:$D$20871,WORKING!$B96,PERSALDATA!$E$2:$E$20871,WORKING!$C96),"")</f>
        <v/>
      </c>
      <c r="L96" s="62" t="str">
        <f>IFERROR(SUMIFS(PERSALDATA!$H$2:$H$20871,PERSALDATA!$A$2:$A$20871,WORKING!$A96,PERSALDATA!$D$2:$D$20871,WORKING!$B96,PERSALDATA!$E$2:$E$20871,WORKING!$C96,PERSALDATA!$F$2:$F$20871,WORKING!L$2)/SUMIFS(PERSALDATA!$H$2:$H$20871,PERSALDATA!$A$2:$A$20871,WORKING!$A96,PERSALDATA!$D$2:$D$20871,WORKING!$B96,PERSALDATA!$E$2:$E$20871,WORKING!$C96),"")</f>
        <v/>
      </c>
      <c r="M96" s="62" t="str">
        <f>IFERROR(SUMIFS(PERSALDATA!$H$2:$H$20871,PERSALDATA!$A$2:$A$20871,WORKING!$A96,PERSALDATA!$D$2:$D$20871,WORKING!$B96,PERSALDATA!$E$2:$E$20871,WORKING!$C96,PERSALDATA!$F$2:$F$20871,WORKING!M$2)/SUMIFS(PERSALDATA!$H$2:$H$20871,PERSALDATA!$A$2:$A$20871,WORKING!$A96,PERSALDATA!$D$2:$D$20871,WORKING!$B96,PERSALDATA!$E$2:$E$20871,WORKING!$C96),"")</f>
        <v/>
      </c>
      <c r="N96" s="62" t="str">
        <f>IFERROR(SUMIFS(PERSALDATA!$H$2:$H$20871,PERSALDATA!$A$2:$A$20871,WORKING!$A96,PERSALDATA!$D$2:$D$20871,WORKING!$B96,PERSALDATA!$E$2:$E$20871,WORKING!$C96,PERSALDATA!$F$2:$F$20871,WORKING!N$2)/SUMIFS(PERSALDATA!$H$2:$H$20871,PERSALDATA!$A$2:$A$20871,WORKING!$A96,PERSALDATA!$D$2:$D$20871,WORKING!$B96,PERSALDATA!$E$2:$E$20871,WORKING!$C96),"")</f>
        <v/>
      </c>
      <c r="O96" s="62" t="str">
        <f>IFERROR(SUMIFS(PERSALDATA!$H$2:$H$20871,PERSALDATA!$A$2:$A$20871,WORKING!$A96,PERSALDATA!$D$2:$D$20871,WORKING!$B96,PERSALDATA!$E$2:$E$20871,WORKING!$C96,PERSALDATA!$F$2:$F$20871,WORKING!O$2)/SUMIFS(PERSALDATA!$H$2:$H$20871,PERSALDATA!$A$2:$A$20871,WORKING!$A96,PERSALDATA!$D$2:$D$20871,WORKING!$B96,PERSALDATA!$E$2:$E$20871,WORKING!$C96),"")</f>
        <v/>
      </c>
      <c r="P96" s="62" t="str">
        <f>IFERROR(SUMIFS(PERSALDATA!$H$2:$H$20871,PERSALDATA!$A$2:$A$20871,WORKING!$A96,PERSALDATA!$D$2:$D$20871,WORKING!$B96,PERSALDATA!$E$2:$E$20871,WORKING!$C96,PERSALDATA!$F$2:$F$20871,WORKING!P$2)/SUMIFS(PERSALDATA!$H$2:$H$20871,PERSALDATA!$A$2:$A$20871,WORKING!$A96,PERSALDATA!$D$2:$D$20871,WORKING!$B96,PERSALDATA!$E$2:$E$20871,WORKING!$C96),"")</f>
        <v/>
      </c>
      <c r="Q96" s="62" t="str">
        <f>IFERROR(SUMIFS(PERSALDATA!$H$2:$H$20871,PERSALDATA!$A$2:$A$20871,WORKING!$A96,PERSALDATA!$D$2:$D$20871,WORKING!$B96,PERSALDATA!$E$2:$E$20871,WORKING!$C96,PERSALDATA!$F$2:$F$20871,WORKING!Q$2)/SUMIFS(PERSALDATA!$H$2:$H$20871,PERSALDATA!$A$2:$A$20871,WORKING!$A96,PERSALDATA!$D$2:$D$20871,WORKING!$B96,PERSALDATA!$E$2:$E$20871,WORKING!$C96),"")</f>
        <v/>
      </c>
      <c r="R96" s="62" t="str">
        <f>IFERROR(SUMIFS(PERSALDATA!$H$2:$H$20871,PERSALDATA!$A$2:$A$20871,WORKING!$A96,PERSALDATA!$D$2:$D$20871,WORKING!$B96,PERSALDATA!$E$2:$E$20871,WORKING!$C96,PERSALDATA!$F$2:$F$20871,WORKING!R$2)/SUMIFS(PERSALDATA!$H$2:$H$20871,PERSALDATA!$A$2:$A$20871,WORKING!$A96,PERSALDATA!$D$2:$D$20871,WORKING!$B96,PERSALDATA!$E$2:$E$20871,WORKING!$C96),"")</f>
        <v/>
      </c>
      <c r="S96" s="62" t="str">
        <f>IFERROR(SUMIFS(PERSALDATA!$H$2:$H$20871,PERSALDATA!$A$2:$A$20871,WORKING!$A96,PERSALDATA!$D$2:$D$20871,WORKING!$B96,PERSALDATA!$E$2:$E$20871,WORKING!$C96,PERSALDATA!$F$2:$F$20871,WORKING!S$2)/SUMIFS(PERSALDATA!$H$2:$H$20871,PERSALDATA!$A$2:$A$20871,WORKING!$A96,PERSALDATA!$D$2:$D$20871,WORKING!$B96,PERSALDATA!$E$2:$E$20871,WORKING!$C96),"")</f>
        <v/>
      </c>
      <c r="T96" s="62" t="str">
        <f>IFERROR(SUMIFS(PERSALDATA!$H$2:$H$20871,PERSALDATA!$A$2:$A$20871,WORKING!$A96,PERSALDATA!$D$2:$D$20871,WORKING!$B96,PERSALDATA!$E$2:$E$20871,WORKING!$C96,PERSALDATA!$F$2:$F$20871,WORKING!T$2)/SUMIFS(PERSALDATA!$H$2:$H$20871,PERSALDATA!$A$2:$A$20871,WORKING!$A96,PERSALDATA!$D$2:$D$20871,WORKING!$B96,PERSALDATA!$E$2:$E$20871,WORKING!$C96),"")</f>
        <v/>
      </c>
      <c r="U96" s="62" t="str">
        <f>IFERROR(SUMIFS(PERSALDATA!$H$2:$H$20871,PERSALDATA!$A$2:$A$20871,WORKING!$A96,PERSALDATA!$D$2:$D$20871,WORKING!$B96,PERSALDATA!$E$2:$E$20871,WORKING!$C96,PERSALDATA!$F$2:$F$20871,WORKING!U$2)/SUMIFS(PERSALDATA!$H$2:$H$20871,PERSALDATA!$A$2:$A$20871,WORKING!$A96,PERSALDATA!$D$2:$D$20871,WORKING!$B96,PERSALDATA!$E$2:$E$20871,WORKING!$C96),"")</f>
        <v/>
      </c>
      <c r="V96" s="62" t="str">
        <f>IFERROR(SUMIFS(PERSALDATA!$H$2:$H$20871,PERSALDATA!$A$2:$A$20871,WORKING!$A96,PERSALDATA!$D$2:$D$20871,WORKING!$B96,PERSALDATA!$E$2:$E$20871,WORKING!$C96,PERSALDATA!$F$2:$F$20871,WORKING!V$2)/SUMIFS(PERSALDATA!$H$2:$H$20871,PERSALDATA!$A$2:$A$20871,WORKING!$A96,PERSALDATA!$D$2:$D$20871,WORKING!$B96,PERSALDATA!$E$2:$E$20871,WORKING!$C96),"")</f>
        <v/>
      </c>
      <c r="W96" s="62">
        <f>IFERROR(IF($C96&lt;11,($D96*Assumptions!C$6)+($E96*Assumptions!C$7)+($F96*Assumptions!C$8)+($G96*Assumptions!C$9)+($H96*Assumptions!C$10)+($I96*Assumptions!C$11)+($J96*Assumptions!C$12)+($K96*Assumptions!C$13)+($L96*Assumptions!C$14)+($M96*Assumptions!C$15)+($N96*Assumptions!C$16)+($O96*Assumptions!C$17)+($P96*Assumptions!C$18)+($Q96*Assumptions!C$19)+($R96*Assumptions!C$20)+($S96*Assumptions!C$21)+($T96*Assumptions!C$22)+($U96*Assumptions!C$23)+($V96*Assumptions!C$24),IF($C96&lt;13,Assumptions!C$28,Assumptions!C$50)),W$1)</f>
        <v>7.3827684520804057E-2</v>
      </c>
      <c r="X96" s="62">
        <f>IFERROR(IF($C96&lt;11,($D96*Assumptions!D$6)+($E96*Assumptions!D$7)+($F96*Assumptions!D$8)+($G96*Assumptions!D$9)+($H96*Assumptions!D$10)+($I96*Assumptions!D$11)+($J96*Assumptions!D$12)+($K96*Assumptions!D$13)+($L96*Assumptions!D$14)+($M96*Assumptions!D$15)+($N96*Assumptions!D$16)+($O96*Assumptions!D$17)+($P96*Assumptions!D$18)+($Q96*Assumptions!D$19)+($R96*Assumptions!D$20)+($S96*Assumptions!D$21)+($T96*Assumptions!D$22)+($U96*Assumptions!D$23)+($V96*Assumptions!D$24),IF($C96&lt;13,Assumptions!D$28,Assumptions!D$50)),X$1)</f>
        <v>7.0033119199051808E-2</v>
      </c>
      <c r="Y96" s="62">
        <f>IFERROR(IF($C96&lt;11,($D96*Assumptions!E$6)+($E96*Assumptions!E$7)+($F96*Assumptions!E$8)+($G96*Assumptions!E$9)+($H96*Assumptions!E$10)+($I96*Assumptions!E$11)+($J96*Assumptions!E$12)+($K96*Assumptions!E$13)+($L96*Assumptions!E$14)+($M96*Assumptions!E$15)+($N96*Assumptions!E$16)+($O96*Assumptions!E$17)+($P96*Assumptions!E$18)+($Q96*Assumptions!E$19)+($R96*Assumptions!E$20)+($S96*Assumptions!E$21)+($T96*Assumptions!E$22)+($U96*Assumptions!E$23)+($V96*Assumptions!E$24),IF($C96&lt;13,Assumptions!E$28,Assumptions!E$50)),Y$1)</f>
        <v>6.9033119199051793E-2</v>
      </c>
      <c r="Z96" s="62">
        <f>IFERROR(IF($C96&lt;11,($D96*Assumptions!F$6)+($E96*Assumptions!F$7)+($F96*Assumptions!F$8)+($G96*Assumptions!F$9)+($H96*Assumptions!F$10)+($I96*Assumptions!F$11)+($J96*Assumptions!F$12)+($K96*Assumptions!F$13)+($L96*Assumptions!F$14)+($M96*Assumptions!F$15)+($N96*Assumptions!F$16)+($O96*Assumptions!F$17)+($P96*Assumptions!F$18)+($Q96*Assumptions!F$19)+($R96*Assumptions!F$20)+($S96*Assumptions!F$21)+($T96*Assumptions!F$22)+($U96*Assumptions!F$23)+($V96*Assumptions!F$24),IF($C96&lt;13,Assumptions!F$28,Assumptions!F$50)),Z$1)</f>
        <v>6.7033119199051777E-2</v>
      </c>
      <c r="AA96" s="62">
        <f>IFERROR(($D96*Assumptions!J$6)+($E96*Assumptions!J$7)+($F96*Assumptions!J$8)+($G96*Assumptions!J$9)+($H96*Assumptions!J$10)+($I96*Assumptions!J$11)+($J96*Assumptions!J$12)+($K96*Assumptions!J$13)+($L96*Assumptions!J$14)+($M96*Assumptions!J$15)+($N96*Assumptions!J$16)+($O96*Assumptions!J$17)+($P96*Assumptions!J$18)+($Q96*Assumptions!J$19)+($R96*Assumptions!J$20)+($S96*Assumptions!J$21)+($T96*Assumptions!J$22)+($U96*Assumptions!J$23)+($V96*Assumptions!J$24),0)</f>
        <v>0</v>
      </c>
      <c r="AB96" s="2">
        <f>SUMIFS(PERSALDATA!$G$2:$G$20871,PERSALDATA!$A$2:$A$20871,WORKING!A96,PERSALDATA!$D$2:$D$20871,WORKING!B96,PERSALDATA!$E$2:$E$20871,WORKING!C96,PERSALDATA!$F$2:$F$20871,"S&amp;W: BASIC SALARY (RES)")</f>
        <v>0</v>
      </c>
      <c r="AC96" s="2">
        <f>SUMIFS(PERSALDATA!$H$2:$H$20871,PERSALDATA!$A$2:$A$20871,WORKING!A96,PERSALDATA!$D$2:$D$20871,WORKING!B96,PERSALDATA!$E$2:$E$20871,WORKING!C96)</f>
        <v>0</v>
      </c>
    </row>
    <row r="97" spans="1:29" x14ac:dyDescent="0.25">
      <c r="A97" s="2">
        <f>Results!$D$3</f>
        <v>18</v>
      </c>
      <c r="B97" s="2">
        <v>6</v>
      </c>
      <c r="C97" s="2">
        <v>10</v>
      </c>
      <c r="D97" s="62" t="str">
        <f>IFERROR(SUMIFS(PERSALDATA!$H$2:$H$20871,PERSALDATA!$A$2:$A$20871,WORKING!$A97,PERSALDATA!$D$2:$D$20871,WORKING!$B97,PERSALDATA!$E$2:$E$20871,WORKING!$C97,PERSALDATA!$F$2:$F$20871,WORKING!D$2)/SUMIFS(PERSALDATA!$H$2:$H$20871,PERSALDATA!$A$2:$A$20871,WORKING!$A97,PERSALDATA!$D$2:$D$20871,WORKING!$B97,PERSALDATA!$E$2:$E$20871,WORKING!$C97),"")</f>
        <v/>
      </c>
      <c r="E97" s="62" t="str">
        <f>IFERROR(SUMIFS(PERSALDATA!$H$2:$H$20871,PERSALDATA!$A$2:$A$20871,WORKING!$A97,PERSALDATA!$D$2:$D$20871,WORKING!$B97,PERSALDATA!$E$2:$E$20871,WORKING!$C97,PERSALDATA!$F$2:$F$20871,WORKING!E$2)/SUMIFS(PERSALDATA!$H$2:$H$20871,PERSALDATA!$A$2:$A$20871,WORKING!$A97,PERSALDATA!$D$2:$D$20871,WORKING!$B97,PERSALDATA!$E$2:$E$20871,WORKING!$C97),"")</f>
        <v/>
      </c>
      <c r="F97" s="62" t="str">
        <f>IFERROR(SUMIFS(PERSALDATA!$H$2:$H$20871,PERSALDATA!$A$2:$A$20871,WORKING!$A97,PERSALDATA!$D$2:$D$20871,WORKING!$B97,PERSALDATA!$E$2:$E$20871,WORKING!$C97,PERSALDATA!$F$2:$F$20871,WORKING!F$2)/SUMIFS(PERSALDATA!$H$2:$H$20871,PERSALDATA!$A$2:$A$20871,WORKING!$A97,PERSALDATA!$D$2:$D$20871,WORKING!$B97,PERSALDATA!$E$2:$E$20871,WORKING!$C97),"")</f>
        <v/>
      </c>
      <c r="G97" s="69" t="str">
        <f>IFERROR(SUMIFS(PERSALDATA!$H$2:$H$20871,PERSALDATA!$A$2:$A$20871,WORKING!$A97,PERSALDATA!$D$2:$D$20871,WORKING!$B97,PERSALDATA!$E$2:$E$20871,WORKING!$C97,PERSALDATA!$F$2:$F$20871,WORKING!G$2)/SUMIFS(PERSALDATA!$H$2:$H$20871,PERSALDATA!$A$2:$A$20871,WORKING!$A97,PERSALDATA!$D$2:$D$20871,WORKING!$B97,PERSALDATA!$E$2:$E$20871,WORKING!$C97),"")</f>
        <v/>
      </c>
      <c r="H97" s="62" t="str">
        <f>IFERROR(SUMIFS(PERSALDATA!$H$2:$H$20871,PERSALDATA!$A$2:$A$20871,WORKING!$A97,PERSALDATA!$D$2:$D$20871,WORKING!$B97,PERSALDATA!$E$2:$E$20871,WORKING!$C97,PERSALDATA!$F$2:$F$20871,WORKING!H$2)/SUMIFS(PERSALDATA!$H$2:$H$20871,PERSALDATA!$A$2:$A$20871,WORKING!$A97,PERSALDATA!$D$2:$D$20871,WORKING!$B97,PERSALDATA!$E$2:$E$20871,WORKING!$C97),"")</f>
        <v/>
      </c>
      <c r="I97" s="62" t="str">
        <f>IFERROR(SUMIFS(PERSALDATA!$H$2:$H$20871,PERSALDATA!$A$2:$A$20871,WORKING!$A97,PERSALDATA!$D$2:$D$20871,WORKING!$B97,PERSALDATA!$E$2:$E$20871,WORKING!$C97,PERSALDATA!$F$2:$F$20871,WORKING!I$2)/SUMIFS(PERSALDATA!$H$2:$H$20871,PERSALDATA!$A$2:$A$20871,WORKING!$A97,PERSALDATA!$D$2:$D$20871,WORKING!$B97,PERSALDATA!$E$2:$E$20871,WORKING!$C97),"")</f>
        <v/>
      </c>
      <c r="J97" s="62" t="str">
        <f>IFERROR(SUMIFS(PERSALDATA!$H$2:$H$20871,PERSALDATA!$A$2:$A$20871,WORKING!$A97,PERSALDATA!$D$2:$D$20871,WORKING!$B97,PERSALDATA!$E$2:$E$20871,WORKING!$C97,PERSALDATA!$F$2:$F$20871,WORKING!J$2)/SUMIFS(PERSALDATA!$H$2:$H$20871,PERSALDATA!$A$2:$A$20871,WORKING!$A97,PERSALDATA!$D$2:$D$20871,WORKING!$B97,PERSALDATA!$E$2:$E$20871,WORKING!$C97),"")</f>
        <v/>
      </c>
      <c r="K97" s="62" t="str">
        <f>IFERROR(SUMIFS(PERSALDATA!$H$2:$H$20871,PERSALDATA!$A$2:$A$20871,WORKING!$A97,PERSALDATA!$D$2:$D$20871,WORKING!$B97,PERSALDATA!$E$2:$E$20871,WORKING!$C97,PERSALDATA!$F$2:$F$20871,WORKING!K$2)/SUMIFS(PERSALDATA!$H$2:$H$20871,PERSALDATA!$A$2:$A$20871,WORKING!$A97,PERSALDATA!$D$2:$D$20871,WORKING!$B97,PERSALDATA!$E$2:$E$20871,WORKING!$C97),"")</f>
        <v/>
      </c>
      <c r="L97" s="62" t="str">
        <f>IFERROR(SUMIFS(PERSALDATA!$H$2:$H$20871,PERSALDATA!$A$2:$A$20871,WORKING!$A97,PERSALDATA!$D$2:$D$20871,WORKING!$B97,PERSALDATA!$E$2:$E$20871,WORKING!$C97,PERSALDATA!$F$2:$F$20871,WORKING!L$2)/SUMIFS(PERSALDATA!$H$2:$H$20871,PERSALDATA!$A$2:$A$20871,WORKING!$A97,PERSALDATA!$D$2:$D$20871,WORKING!$B97,PERSALDATA!$E$2:$E$20871,WORKING!$C97),"")</f>
        <v/>
      </c>
      <c r="M97" s="62" t="str">
        <f>IFERROR(SUMIFS(PERSALDATA!$H$2:$H$20871,PERSALDATA!$A$2:$A$20871,WORKING!$A97,PERSALDATA!$D$2:$D$20871,WORKING!$B97,PERSALDATA!$E$2:$E$20871,WORKING!$C97,PERSALDATA!$F$2:$F$20871,WORKING!M$2)/SUMIFS(PERSALDATA!$H$2:$H$20871,PERSALDATA!$A$2:$A$20871,WORKING!$A97,PERSALDATA!$D$2:$D$20871,WORKING!$B97,PERSALDATA!$E$2:$E$20871,WORKING!$C97),"")</f>
        <v/>
      </c>
      <c r="N97" s="62" t="str">
        <f>IFERROR(SUMIFS(PERSALDATA!$H$2:$H$20871,PERSALDATA!$A$2:$A$20871,WORKING!$A97,PERSALDATA!$D$2:$D$20871,WORKING!$B97,PERSALDATA!$E$2:$E$20871,WORKING!$C97,PERSALDATA!$F$2:$F$20871,WORKING!N$2)/SUMIFS(PERSALDATA!$H$2:$H$20871,PERSALDATA!$A$2:$A$20871,WORKING!$A97,PERSALDATA!$D$2:$D$20871,WORKING!$B97,PERSALDATA!$E$2:$E$20871,WORKING!$C97),"")</f>
        <v/>
      </c>
      <c r="O97" s="62" t="str">
        <f>IFERROR(SUMIFS(PERSALDATA!$H$2:$H$20871,PERSALDATA!$A$2:$A$20871,WORKING!$A97,PERSALDATA!$D$2:$D$20871,WORKING!$B97,PERSALDATA!$E$2:$E$20871,WORKING!$C97,PERSALDATA!$F$2:$F$20871,WORKING!O$2)/SUMIFS(PERSALDATA!$H$2:$H$20871,PERSALDATA!$A$2:$A$20871,WORKING!$A97,PERSALDATA!$D$2:$D$20871,WORKING!$B97,PERSALDATA!$E$2:$E$20871,WORKING!$C97),"")</f>
        <v/>
      </c>
      <c r="P97" s="62" t="str">
        <f>IFERROR(SUMIFS(PERSALDATA!$H$2:$H$20871,PERSALDATA!$A$2:$A$20871,WORKING!$A97,PERSALDATA!$D$2:$D$20871,WORKING!$B97,PERSALDATA!$E$2:$E$20871,WORKING!$C97,PERSALDATA!$F$2:$F$20871,WORKING!P$2)/SUMIFS(PERSALDATA!$H$2:$H$20871,PERSALDATA!$A$2:$A$20871,WORKING!$A97,PERSALDATA!$D$2:$D$20871,WORKING!$B97,PERSALDATA!$E$2:$E$20871,WORKING!$C97),"")</f>
        <v/>
      </c>
      <c r="Q97" s="62" t="str">
        <f>IFERROR(SUMIFS(PERSALDATA!$H$2:$H$20871,PERSALDATA!$A$2:$A$20871,WORKING!$A97,PERSALDATA!$D$2:$D$20871,WORKING!$B97,PERSALDATA!$E$2:$E$20871,WORKING!$C97,PERSALDATA!$F$2:$F$20871,WORKING!Q$2)/SUMIFS(PERSALDATA!$H$2:$H$20871,PERSALDATA!$A$2:$A$20871,WORKING!$A97,PERSALDATA!$D$2:$D$20871,WORKING!$B97,PERSALDATA!$E$2:$E$20871,WORKING!$C97),"")</f>
        <v/>
      </c>
      <c r="R97" s="62" t="str">
        <f>IFERROR(SUMIFS(PERSALDATA!$H$2:$H$20871,PERSALDATA!$A$2:$A$20871,WORKING!$A97,PERSALDATA!$D$2:$D$20871,WORKING!$B97,PERSALDATA!$E$2:$E$20871,WORKING!$C97,PERSALDATA!$F$2:$F$20871,WORKING!R$2)/SUMIFS(PERSALDATA!$H$2:$H$20871,PERSALDATA!$A$2:$A$20871,WORKING!$A97,PERSALDATA!$D$2:$D$20871,WORKING!$B97,PERSALDATA!$E$2:$E$20871,WORKING!$C97),"")</f>
        <v/>
      </c>
      <c r="S97" s="62" t="str">
        <f>IFERROR(SUMIFS(PERSALDATA!$H$2:$H$20871,PERSALDATA!$A$2:$A$20871,WORKING!$A97,PERSALDATA!$D$2:$D$20871,WORKING!$B97,PERSALDATA!$E$2:$E$20871,WORKING!$C97,PERSALDATA!$F$2:$F$20871,WORKING!S$2)/SUMIFS(PERSALDATA!$H$2:$H$20871,PERSALDATA!$A$2:$A$20871,WORKING!$A97,PERSALDATA!$D$2:$D$20871,WORKING!$B97,PERSALDATA!$E$2:$E$20871,WORKING!$C97),"")</f>
        <v/>
      </c>
      <c r="T97" s="62" t="str">
        <f>IFERROR(SUMIFS(PERSALDATA!$H$2:$H$20871,PERSALDATA!$A$2:$A$20871,WORKING!$A97,PERSALDATA!$D$2:$D$20871,WORKING!$B97,PERSALDATA!$E$2:$E$20871,WORKING!$C97,PERSALDATA!$F$2:$F$20871,WORKING!T$2)/SUMIFS(PERSALDATA!$H$2:$H$20871,PERSALDATA!$A$2:$A$20871,WORKING!$A97,PERSALDATA!$D$2:$D$20871,WORKING!$B97,PERSALDATA!$E$2:$E$20871,WORKING!$C97),"")</f>
        <v/>
      </c>
      <c r="U97" s="62" t="str">
        <f>IFERROR(SUMIFS(PERSALDATA!$H$2:$H$20871,PERSALDATA!$A$2:$A$20871,WORKING!$A97,PERSALDATA!$D$2:$D$20871,WORKING!$B97,PERSALDATA!$E$2:$E$20871,WORKING!$C97,PERSALDATA!$F$2:$F$20871,WORKING!U$2)/SUMIFS(PERSALDATA!$H$2:$H$20871,PERSALDATA!$A$2:$A$20871,WORKING!$A97,PERSALDATA!$D$2:$D$20871,WORKING!$B97,PERSALDATA!$E$2:$E$20871,WORKING!$C97),"")</f>
        <v/>
      </c>
      <c r="V97" s="62" t="str">
        <f>IFERROR(SUMIFS(PERSALDATA!$H$2:$H$20871,PERSALDATA!$A$2:$A$20871,WORKING!$A97,PERSALDATA!$D$2:$D$20871,WORKING!$B97,PERSALDATA!$E$2:$E$20871,WORKING!$C97,PERSALDATA!$F$2:$F$20871,WORKING!V$2)/SUMIFS(PERSALDATA!$H$2:$H$20871,PERSALDATA!$A$2:$A$20871,WORKING!$A97,PERSALDATA!$D$2:$D$20871,WORKING!$B97,PERSALDATA!$E$2:$E$20871,WORKING!$C97),"")</f>
        <v/>
      </c>
      <c r="W97" s="62">
        <f>IFERROR(IF($C97&lt;11,($D97*Assumptions!C$6)+($E97*Assumptions!C$7)+($F97*Assumptions!C$8)+($G97*Assumptions!C$9)+($H97*Assumptions!C$10)+($I97*Assumptions!C$11)+($J97*Assumptions!C$12)+($K97*Assumptions!C$13)+($L97*Assumptions!C$14)+($M97*Assumptions!C$15)+($N97*Assumptions!C$16)+($O97*Assumptions!C$17)+($P97*Assumptions!C$18)+($Q97*Assumptions!C$19)+($R97*Assumptions!C$20)+($S97*Assumptions!C$21)+($T97*Assumptions!C$22)+($U97*Assumptions!C$23)+($V97*Assumptions!C$24),IF($C97&lt;13,Assumptions!C$28,Assumptions!C$50)),W$1)</f>
        <v>7.3827684520804057E-2</v>
      </c>
      <c r="X97" s="62">
        <f>IFERROR(IF($C97&lt;11,($D97*Assumptions!D$6)+($E97*Assumptions!D$7)+($F97*Assumptions!D$8)+($G97*Assumptions!D$9)+($H97*Assumptions!D$10)+($I97*Assumptions!D$11)+($J97*Assumptions!D$12)+($K97*Assumptions!D$13)+($L97*Assumptions!D$14)+($M97*Assumptions!D$15)+($N97*Assumptions!D$16)+($O97*Assumptions!D$17)+($P97*Assumptions!D$18)+($Q97*Assumptions!D$19)+($R97*Assumptions!D$20)+($S97*Assumptions!D$21)+($T97*Assumptions!D$22)+($U97*Assumptions!D$23)+($V97*Assumptions!D$24),IF($C97&lt;13,Assumptions!D$28,Assumptions!D$50)),X$1)</f>
        <v>7.0033119199051808E-2</v>
      </c>
      <c r="Y97" s="62">
        <f>IFERROR(IF($C97&lt;11,($D97*Assumptions!E$6)+($E97*Assumptions!E$7)+($F97*Assumptions!E$8)+($G97*Assumptions!E$9)+($H97*Assumptions!E$10)+($I97*Assumptions!E$11)+($J97*Assumptions!E$12)+($K97*Assumptions!E$13)+($L97*Assumptions!E$14)+($M97*Assumptions!E$15)+($N97*Assumptions!E$16)+($O97*Assumptions!E$17)+($P97*Assumptions!E$18)+($Q97*Assumptions!E$19)+($R97*Assumptions!E$20)+($S97*Assumptions!E$21)+($T97*Assumptions!E$22)+($U97*Assumptions!E$23)+($V97*Assumptions!E$24),IF($C97&lt;13,Assumptions!E$28,Assumptions!E$50)),Y$1)</f>
        <v>6.9033119199051793E-2</v>
      </c>
      <c r="Z97" s="62">
        <f>IFERROR(IF($C97&lt;11,($D97*Assumptions!F$6)+($E97*Assumptions!F$7)+($F97*Assumptions!F$8)+($G97*Assumptions!F$9)+($H97*Assumptions!F$10)+($I97*Assumptions!F$11)+($J97*Assumptions!F$12)+($K97*Assumptions!F$13)+($L97*Assumptions!F$14)+($M97*Assumptions!F$15)+($N97*Assumptions!F$16)+($O97*Assumptions!F$17)+($P97*Assumptions!F$18)+($Q97*Assumptions!F$19)+($R97*Assumptions!F$20)+($S97*Assumptions!F$21)+($T97*Assumptions!F$22)+($U97*Assumptions!F$23)+($V97*Assumptions!F$24),IF($C97&lt;13,Assumptions!F$28,Assumptions!F$50)),Z$1)</f>
        <v>6.7033119199051777E-2</v>
      </c>
      <c r="AA97" s="62">
        <f>IFERROR(($D97*Assumptions!J$6)+($E97*Assumptions!J$7)+($F97*Assumptions!J$8)+($G97*Assumptions!J$9)+($H97*Assumptions!J$10)+($I97*Assumptions!J$11)+($J97*Assumptions!J$12)+($K97*Assumptions!J$13)+($L97*Assumptions!J$14)+($M97*Assumptions!J$15)+($N97*Assumptions!J$16)+($O97*Assumptions!J$17)+($P97*Assumptions!J$18)+($Q97*Assumptions!J$19)+($R97*Assumptions!J$20)+($S97*Assumptions!J$21)+($T97*Assumptions!J$22)+($U97*Assumptions!J$23)+($V97*Assumptions!J$24),0)</f>
        <v>0</v>
      </c>
      <c r="AB97" s="2">
        <f>SUMIFS(PERSALDATA!$G$2:$G$20871,PERSALDATA!$A$2:$A$20871,WORKING!A97,PERSALDATA!$D$2:$D$20871,WORKING!B97,PERSALDATA!$E$2:$E$20871,WORKING!C97,PERSALDATA!$F$2:$F$20871,"S&amp;W: BASIC SALARY (RES)")</f>
        <v>0</v>
      </c>
      <c r="AC97" s="2">
        <f>SUMIFS(PERSALDATA!$H$2:$H$20871,PERSALDATA!$A$2:$A$20871,WORKING!A97,PERSALDATA!$D$2:$D$20871,WORKING!B97,PERSALDATA!$E$2:$E$20871,WORKING!C97)</f>
        <v>0</v>
      </c>
    </row>
    <row r="98" spans="1:29" x14ac:dyDescent="0.25">
      <c r="A98" s="2">
        <f>Results!$D$3</f>
        <v>18</v>
      </c>
      <c r="B98" s="2">
        <v>6</v>
      </c>
      <c r="C98" s="2">
        <v>11</v>
      </c>
      <c r="D98" s="62" t="str">
        <f>IFERROR(SUMIFS(PERSALDATA!$H$2:$H$20871,PERSALDATA!$A$2:$A$20871,WORKING!$A98,PERSALDATA!$D$2:$D$20871,WORKING!$B98,PERSALDATA!$E$2:$E$20871,WORKING!$C98,PERSALDATA!$F$2:$F$20871,WORKING!D$2)/SUMIFS(PERSALDATA!$H$2:$H$20871,PERSALDATA!$A$2:$A$20871,WORKING!$A98,PERSALDATA!$D$2:$D$20871,WORKING!$B98,PERSALDATA!$E$2:$E$20871,WORKING!$C98),"")</f>
        <v/>
      </c>
      <c r="E98" s="62" t="str">
        <f>IFERROR(SUMIFS(PERSALDATA!$H$2:$H$20871,PERSALDATA!$A$2:$A$20871,WORKING!$A98,PERSALDATA!$D$2:$D$20871,WORKING!$B98,PERSALDATA!$E$2:$E$20871,WORKING!$C98,PERSALDATA!$F$2:$F$20871,WORKING!E$2)/SUMIFS(PERSALDATA!$H$2:$H$20871,PERSALDATA!$A$2:$A$20871,WORKING!$A98,PERSALDATA!$D$2:$D$20871,WORKING!$B98,PERSALDATA!$E$2:$E$20871,WORKING!$C98),"")</f>
        <v/>
      </c>
      <c r="F98" s="62" t="str">
        <f>IFERROR(SUMIFS(PERSALDATA!$H$2:$H$20871,PERSALDATA!$A$2:$A$20871,WORKING!$A98,PERSALDATA!$D$2:$D$20871,WORKING!$B98,PERSALDATA!$E$2:$E$20871,WORKING!$C98,PERSALDATA!$F$2:$F$20871,WORKING!F$2)/SUMIFS(PERSALDATA!$H$2:$H$20871,PERSALDATA!$A$2:$A$20871,WORKING!$A98,PERSALDATA!$D$2:$D$20871,WORKING!$B98,PERSALDATA!$E$2:$E$20871,WORKING!$C98),"")</f>
        <v/>
      </c>
      <c r="G98" s="69" t="str">
        <f>IFERROR(SUMIFS(PERSALDATA!$H$2:$H$20871,PERSALDATA!$A$2:$A$20871,WORKING!$A98,PERSALDATA!$D$2:$D$20871,WORKING!$B98,PERSALDATA!$E$2:$E$20871,WORKING!$C98,PERSALDATA!$F$2:$F$20871,WORKING!G$2)/SUMIFS(PERSALDATA!$H$2:$H$20871,PERSALDATA!$A$2:$A$20871,WORKING!$A98,PERSALDATA!$D$2:$D$20871,WORKING!$B98,PERSALDATA!$E$2:$E$20871,WORKING!$C98),"")</f>
        <v/>
      </c>
      <c r="H98" s="62" t="str">
        <f>IFERROR(SUMIFS(PERSALDATA!$H$2:$H$20871,PERSALDATA!$A$2:$A$20871,WORKING!$A98,PERSALDATA!$D$2:$D$20871,WORKING!$B98,PERSALDATA!$E$2:$E$20871,WORKING!$C98,PERSALDATA!$F$2:$F$20871,WORKING!H$2)/SUMIFS(PERSALDATA!$H$2:$H$20871,PERSALDATA!$A$2:$A$20871,WORKING!$A98,PERSALDATA!$D$2:$D$20871,WORKING!$B98,PERSALDATA!$E$2:$E$20871,WORKING!$C98),"")</f>
        <v/>
      </c>
      <c r="I98" s="62" t="str">
        <f>IFERROR(SUMIFS(PERSALDATA!$H$2:$H$20871,PERSALDATA!$A$2:$A$20871,WORKING!$A98,PERSALDATA!$D$2:$D$20871,WORKING!$B98,PERSALDATA!$E$2:$E$20871,WORKING!$C98,PERSALDATA!$F$2:$F$20871,WORKING!I$2)/SUMIFS(PERSALDATA!$H$2:$H$20871,PERSALDATA!$A$2:$A$20871,WORKING!$A98,PERSALDATA!$D$2:$D$20871,WORKING!$B98,PERSALDATA!$E$2:$E$20871,WORKING!$C98),"")</f>
        <v/>
      </c>
      <c r="J98" s="62" t="str">
        <f>IFERROR(SUMIFS(PERSALDATA!$H$2:$H$20871,PERSALDATA!$A$2:$A$20871,WORKING!$A98,PERSALDATA!$D$2:$D$20871,WORKING!$B98,PERSALDATA!$E$2:$E$20871,WORKING!$C98,PERSALDATA!$F$2:$F$20871,WORKING!J$2)/SUMIFS(PERSALDATA!$H$2:$H$20871,PERSALDATA!$A$2:$A$20871,WORKING!$A98,PERSALDATA!$D$2:$D$20871,WORKING!$B98,PERSALDATA!$E$2:$E$20871,WORKING!$C98),"")</f>
        <v/>
      </c>
      <c r="K98" s="62" t="str">
        <f>IFERROR(SUMIFS(PERSALDATA!$H$2:$H$20871,PERSALDATA!$A$2:$A$20871,WORKING!$A98,PERSALDATA!$D$2:$D$20871,WORKING!$B98,PERSALDATA!$E$2:$E$20871,WORKING!$C98,PERSALDATA!$F$2:$F$20871,WORKING!K$2)/SUMIFS(PERSALDATA!$H$2:$H$20871,PERSALDATA!$A$2:$A$20871,WORKING!$A98,PERSALDATA!$D$2:$D$20871,WORKING!$B98,PERSALDATA!$E$2:$E$20871,WORKING!$C98),"")</f>
        <v/>
      </c>
      <c r="L98" s="62" t="str">
        <f>IFERROR(SUMIFS(PERSALDATA!$H$2:$H$20871,PERSALDATA!$A$2:$A$20871,WORKING!$A98,PERSALDATA!$D$2:$D$20871,WORKING!$B98,PERSALDATA!$E$2:$E$20871,WORKING!$C98,PERSALDATA!$F$2:$F$20871,WORKING!L$2)/SUMIFS(PERSALDATA!$H$2:$H$20871,PERSALDATA!$A$2:$A$20871,WORKING!$A98,PERSALDATA!$D$2:$D$20871,WORKING!$B98,PERSALDATA!$E$2:$E$20871,WORKING!$C98),"")</f>
        <v/>
      </c>
      <c r="M98" s="62" t="str">
        <f>IFERROR(SUMIFS(PERSALDATA!$H$2:$H$20871,PERSALDATA!$A$2:$A$20871,WORKING!$A98,PERSALDATA!$D$2:$D$20871,WORKING!$B98,PERSALDATA!$E$2:$E$20871,WORKING!$C98,PERSALDATA!$F$2:$F$20871,WORKING!M$2)/SUMIFS(PERSALDATA!$H$2:$H$20871,PERSALDATA!$A$2:$A$20871,WORKING!$A98,PERSALDATA!$D$2:$D$20871,WORKING!$B98,PERSALDATA!$E$2:$E$20871,WORKING!$C98),"")</f>
        <v/>
      </c>
      <c r="N98" s="62" t="str">
        <f>IFERROR(SUMIFS(PERSALDATA!$H$2:$H$20871,PERSALDATA!$A$2:$A$20871,WORKING!$A98,PERSALDATA!$D$2:$D$20871,WORKING!$B98,PERSALDATA!$E$2:$E$20871,WORKING!$C98,PERSALDATA!$F$2:$F$20871,WORKING!N$2)/SUMIFS(PERSALDATA!$H$2:$H$20871,PERSALDATA!$A$2:$A$20871,WORKING!$A98,PERSALDATA!$D$2:$D$20871,WORKING!$B98,PERSALDATA!$E$2:$E$20871,WORKING!$C98),"")</f>
        <v/>
      </c>
      <c r="O98" s="62" t="str">
        <f>IFERROR(SUMIFS(PERSALDATA!$H$2:$H$20871,PERSALDATA!$A$2:$A$20871,WORKING!$A98,PERSALDATA!$D$2:$D$20871,WORKING!$B98,PERSALDATA!$E$2:$E$20871,WORKING!$C98,PERSALDATA!$F$2:$F$20871,WORKING!O$2)/SUMIFS(PERSALDATA!$H$2:$H$20871,PERSALDATA!$A$2:$A$20871,WORKING!$A98,PERSALDATA!$D$2:$D$20871,WORKING!$B98,PERSALDATA!$E$2:$E$20871,WORKING!$C98),"")</f>
        <v/>
      </c>
      <c r="P98" s="62" t="str">
        <f>IFERROR(SUMIFS(PERSALDATA!$H$2:$H$20871,PERSALDATA!$A$2:$A$20871,WORKING!$A98,PERSALDATA!$D$2:$D$20871,WORKING!$B98,PERSALDATA!$E$2:$E$20871,WORKING!$C98,PERSALDATA!$F$2:$F$20871,WORKING!P$2)/SUMIFS(PERSALDATA!$H$2:$H$20871,PERSALDATA!$A$2:$A$20871,WORKING!$A98,PERSALDATA!$D$2:$D$20871,WORKING!$B98,PERSALDATA!$E$2:$E$20871,WORKING!$C98),"")</f>
        <v/>
      </c>
      <c r="Q98" s="62" t="str">
        <f>IFERROR(SUMIFS(PERSALDATA!$H$2:$H$20871,PERSALDATA!$A$2:$A$20871,WORKING!$A98,PERSALDATA!$D$2:$D$20871,WORKING!$B98,PERSALDATA!$E$2:$E$20871,WORKING!$C98,PERSALDATA!$F$2:$F$20871,WORKING!Q$2)/SUMIFS(PERSALDATA!$H$2:$H$20871,PERSALDATA!$A$2:$A$20871,WORKING!$A98,PERSALDATA!$D$2:$D$20871,WORKING!$B98,PERSALDATA!$E$2:$E$20871,WORKING!$C98),"")</f>
        <v/>
      </c>
      <c r="R98" s="62" t="str">
        <f>IFERROR(SUMIFS(PERSALDATA!$H$2:$H$20871,PERSALDATA!$A$2:$A$20871,WORKING!$A98,PERSALDATA!$D$2:$D$20871,WORKING!$B98,PERSALDATA!$E$2:$E$20871,WORKING!$C98,PERSALDATA!$F$2:$F$20871,WORKING!R$2)/SUMIFS(PERSALDATA!$H$2:$H$20871,PERSALDATA!$A$2:$A$20871,WORKING!$A98,PERSALDATA!$D$2:$D$20871,WORKING!$B98,PERSALDATA!$E$2:$E$20871,WORKING!$C98),"")</f>
        <v/>
      </c>
      <c r="S98" s="62" t="str">
        <f>IFERROR(SUMIFS(PERSALDATA!$H$2:$H$20871,PERSALDATA!$A$2:$A$20871,WORKING!$A98,PERSALDATA!$D$2:$D$20871,WORKING!$B98,PERSALDATA!$E$2:$E$20871,WORKING!$C98,PERSALDATA!$F$2:$F$20871,WORKING!S$2)/SUMIFS(PERSALDATA!$H$2:$H$20871,PERSALDATA!$A$2:$A$20871,WORKING!$A98,PERSALDATA!$D$2:$D$20871,WORKING!$B98,PERSALDATA!$E$2:$E$20871,WORKING!$C98),"")</f>
        <v/>
      </c>
      <c r="T98" s="62" t="str">
        <f>IFERROR(SUMIFS(PERSALDATA!$H$2:$H$20871,PERSALDATA!$A$2:$A$20871,WORKING!$A98,PERSALDATA!$D$2:$D$20871,WORKING!$B98,PERSALDATA!$E$2:$E$20871,WORKING!$C98,PERSALDATA!$F$2:$F$20871,WORKING!T$2)/SUMIFS(PERSALDATA!$H$2:$H$20871,PERSALDATA!$A$2:$A$20871,WORKING!$A98,PERSALDATA!$D$2:$D$20871,WORKING!$B98,PERSALDATA!$E$2:$E$20871,WORKING!$C98),"")</f>
        <v/>
      </c>
      <c r="U98" s="62" t="str">
        <f>IFERROR(SUMIFS(PERSALDATA!$H$2:$H$20871,PERSALDATA!$A$2:$A$20871,WORKING!$A98,PERSALDATA!$D$2:$D$20871,WORKING!$B98,PERSALDATA!$E$2:$E$20871,WORKING!$C98,PERSALDATA!$F$2:$F$20871,WORKING!U$2)/SUMIFS(PERSALDATA!$H$2:$H$20871,PERSALDATA!$A$2:$A$20871,WORKING!$A98,PERSALDATA!$D$2:$D$20871,WORKING!$B98,PERSALDATA!$E$2:$E$20871,WORKING!$C98),"")</f>
        <v/>
      </c>
      <c r="V98" s="62" t="str">
        <f>IFERROR(SUMIFS(PERSALDATA!$H$2:$H$20871,PERSALDATA!$A$2:$A$20871,WORKING!$A98,PERSALDATA!$D$2:$D$20871,WORKING!$B98,PERSALDATA!$E$2:$E$20871,WORKING!$C98,PERSALDATA!$F$2:$F$20871,WORKING!V$2)/SUMIFS(PERSALDATA!$H$2:$H$20871,PERSALDATA!$A$2:$A$20871,WORKING!$A98,PERSALDATA!$D$2:$D$20871,WORKING!$B98,PERSALDATA!$E$2:$E$20871,WORKING!$C98),"")</f>
        <v/>
      </c>
      <c r="W98" s="62">
        <f>IFERROR(IF($C98&lt;11,($D98*Assumptions!C$6)+($E98*Assumptions!C$7)+($F98*Assumptions!C$8)+($G98*Assumptions!C$9)+($H98*Assumptions!C$10)+($I98*Assumptions!C$11)+($J98*Assumptions!C$12)+($K98*Assumptions!C$13)+($L98*Assumptions!C$14)+($M98*Assumptions!C$15)+($N98*Assumptions!C$16)+($O98*Assumptions!C$17)+($P98*Assumptions!C$18)+($Q98*Assumptions!C$19)+($R98*Assumptions!C$20)+($S98*Assumptions!C$21)+($T98*Assumptions!C$22)+($U98*Assumptions!C$23)+($V98*Assumptions!C$24),IF($C98&lt;13,Assumptions!C$28,Assumptions!C$50)),W$1)</f>
        <v>7.5999999999999998E-2</v>
      </c>
      <c r="X98" s="62">
        <f>IFERROR(IF($C98&lt;11,($D98*Assumptions!D$6)+($E98*Assumptions!D$7)+($F98*Assumptions!D$8)+($G98*Assumptions!D$9)+($H98*Assumptions!D$10)+($I98*Assumptions!D$11)+($J98*Assumptions!D$12)+($K98*Assumptions!D$13)+($L98*Assumptions!D$14)+($M98*Assumptions!D$15)+($N98*Assumptions!D$16)+($O98*Assumptions!D$17)+($P98*Assumptions!D$18)+($Q98*Assumptions!D$19)+($R98*Assumptions!D$20)+($S98*Assumptions!D$21)+($T98*Assumptions!D$22)+($U98*Assumptions!D$23)+($V98*Assumptions!D$24),IF($C98&lt;13,Assumptions!D$28,Assumptions!D$50)),X$1)</f>
        <v>7.0000000000000007E-2</v>
      </c>
      <c r="Y98" s="62">
        <f>IFERROR(IF($C98&lt;11,($D98*Assumptions!E$6)+($E98*Assumptions!E$7)+($F98*Assumptions!E$8)+($G98*Assumptions!E$9)+($H98*Assumptions!E$10)+($I98*Assumptions!E$11)+($J98*Assumptions!E$12)+($K98*Assumptions!E$13)+($L98*Assumptions!E$14)+($M98*Assumptions!E$15)+($N98*Assumptions!E$16)+($O98*Assumptions!E$17)+($P98*Assumptions!E$18)+($Q98*Assumptions!E$19)+($R98*Assumptions!E$20)+($S98*Assumptions!E$21)+($T98*Assumptions!E$22)+($U98*Assumptions!E$23)+($V98*Assumptions!E$24),IF($C98&lt;13,Assumptions!E$28,Assumptions!E$50)),Y$1)</f>
        <v>6.9000000000000006E-2</v>
      </c>
      <c r="Z98" s="62">
        <f>IFERROR(IF($C98&lt;11,($D98*Assumptions!F$6)+($E98*Assumptions!F$7)+($F98*Assumptions!F$8)+($G98*Assumptions!F$9)+($H98*Assumptions!F$10)+($I98*Assumptions!F$11)+($J98*Assumptions!F$12)+($K98*Assumptions!F$13)+($L98*Assumptions!F$14)+($M98*Assumptions!F$15)+($N98*Assumptions!F$16)+($O98*Assumptions!F$17)+($P98*Assumptions!F$18)+($Q98*Assumptions!F$19)+($R98*Assumptions!F$20)+($S98*Assumptions!F$21)+($T98*Assumptions!F$22)+($U98*Assumptions!F$23)+($V98*Assumptions!F$24),IF($C98&lt;13,Assumptions!F$28,Assumptions!F$50)),Z$1)</f>
        <v>6.7000000000000004E-2</v>
      </c>
      <c r="AA98" s="62">
        <f>IFERROR(($D98*Assumptions!J$6)+($E98*Assumptions!J$7)+($F98*Assumptions!J$8)+($G98*Assumptions!J$9)+($H98*Assumptions!J$10)+($I98*Assumptions!J$11)+($J98*Assumptions!J$12)+($K98*Assumptions!J$13)+($L98*Assumptions!J$14)+($M98*Assumptions!J$15)+($N98*Assumptions!J$16)+($O98*Assumptions!J$17)+($P98*Assumptions!J$18)+($Q98*Assumptions!J$19)+($R98*Assumptions!J$20)+($S98*Assumptions!J$21)+($T98*Assumptions!J$22)+($U98*Assumptions!J$23)+($V98*Assumptions!J$24),0)</f>
        <v>0</v>
      </c>
      <c r="AB98" s="2">
        <f>SUMIFS(PERSALDATA!$G$2:$G$20871,PERSALDATA!$A$2:$A$20871,WORKING!A98,PERSALDATA!$D$2:$D$20871,WORKING!B98,PERSALDATA!$E$2:$E$20871,WORKING!C98,PERSALDATA!$F$2:$F$20871,"S&amp;W: BASIC SALARY (RES)")</f>
        <v>0</v>
      </c>
      <c r="AC98" s="2">
        <f>SUMIFS(PERSALDATA!$H$2:$H$20871,PERSALDATA!$A$2:$A$20871,WORKING!A98,PERSALDATA!$D$2:$D$20871,WORKING!B98,PERSALDATA!$E$2:$E$20871,WORKING!C98)</f>
        <v>0</v>
      </c>
    </row>
    <row r="99" spans="1:29" x14ac:dyDescent="0.25">
      <c r="A99" s="2">
        <f>Results!$D$3</f>
        <v>18</v>
      </c>
      <c r="B99" s="2">
        <v>6</v>
      </c>
      <c r="C99" s="2">
        <v>12</v>
      </c>
      <c r="D99" s="62" t="str">
        <f>IFERROR(SUMIFS(PERSALDATA!$H$2:$H$20871,PERSALDATA!$A$2:$A$20871,WORKING!$A99,PERSALDATA!$D$2:$D$20871,WORKING!$B99,PERSALDATA!$E$2:$E$20871,WORKING!$C99,PERSALDATA!$F$2:$F$20871,WORKING!D$2)/SUMIFS(PERSALDATA!$H$2:$H$20871,PERSALDATA!$A$2:$A$20871,WORKING!$A99,PERSALDATA!$D$2:$D$20871,WORKING!$B99,PERSALDATA!$E$2:$E$20871,WORKING!$C99),"")</f>
        <v/>
      </c>
      <c r="E99" s="62" t="str">
        <f>IFERROR(SUMIFS(PERSALDATA!$H$2:$H$20871,PERSALDATA!$A$2:$A$20871,WORKING!$A99,PERSALDATA!$D$2:$D$20871,WORKING!$B99,PERSALDATA!$E$2:$E$20871,WORKING!$C99,PERSALDATA!$F$2:$F$20871,WORKING!E$2)/SUMIFS(PERSALDATA!$H$2:$H$20871,PERSALDATA!$A$2:$A$20871,WORKING!$A99,PERSALDATA!$D$2:$D$20871,WORKING!$B99,PERSALDATA!$E$2:$E$20871,WORKING!$C99),"")</f>
        <v/>
      </c>
      <c r="F99" s="62" t="str">
        <f>IFERROR(SUMIFS(PERSALDATA!$H$2:$H$20871,PERSALDATA!$A$2:$A$20871,WORKING!$A99,PERSALDATA!$D$2:$D$20871,WORKING!$B99,PERSALDATA!$E$2:$E$20871,WORKING!$C99,PERSALDATA!$F$2:$F$20871,WORKING!F$2)/SUMIFS(PERSALDATA!$H$2:$H$20871,PERSALDATA!$A$2:$A$20871,WORKING!$A99,PERSALDATA!$D$2:$D$20871,WORKING!$B99,PERSALDATA!$E$2:$E$20871,WORKING!$C99),"")</f>
        <v/>
      </c>
      <c r="G99" s="69" t="str">
        <f>IFERROR(SUMIFS(PERSALDATA!$H$2:$H$20871,PERSALDATA!$A$2:$A$20871,WORKING!$A99,PERSALDATA!$D$2:$D$20871,WORKING!$B99,PERSALDATA!$E$2:$E$20871,WORKING!$C99,PERSALDATA!$F$2:$F$20871,WORKING!G$2)/SUMIFS(PERSALDATA!$H$2:$H$20871,PERSALDATA!$A$2:$A$20871,WORKING!$A99,PERSALDATA!$D$2:$D$20871,WORKING!$B99,PERSALDATA!$E$2:$E$20871,WORKING!$C99),"")</f>
        <v/>
      </c>
      <c r="H99" s="62" t="str">
        <f>IFERROR(SUMIFS(PERSALDATA!$H$2:$H$20871,PERSALDATA!$A$2:$A$20871,WORKING!$A99,PERSALDATA!$D$2:$D$20871,WORKING!$B99,PERSALDATA!$E$2:$E$20871,WORKING!$C99,PERSALDATA!$F$2:$F$20871,WORKING!H$2)/SUMIFS(PERSALDATA!$H$2:$H$20871,PERSALDATA!$A$2:$A$20871,WORKING!$A99,PERSALDATA!$D$2:$D$20871,WORKING!$B99,PERSALDATA!$E$2:$E$20871,WORKING!$C99),"")</f>
        <v/>
      </c>
      <c r="I99" s="62" t="str">
        <f>IFERROR(SUMIFS(PERSALDATA!$H$2:$H$20871,PERSALDATA!$A$2:$A$20871,WORKING!$A99,PERSALDATA!$D$2:$D$20871,WORKING!$B99,PERSALDATA!$E$2:$E$20871,WORKING!$C99,PERSALDATA!$F$2:$F$20871,WORKING!I$2)/SUMIFS(PERSALDATA!$H$2:$H$20871,PERSALDATA!$A$2:$A$20871,WORKING!$A99,PERSALDATA!$D$2:$D$20871,WORKING!$B99,PERSALDATA!$E$2:$E$20871,WORKING!$C99),"")</f>
        <v/>
      </c>
      <c r="J99" s="62" t="str">
        <f>IFERROR(SUMIFS(PERSALDATA!$H$2:$H$20871,PERSALDATA!$A$2:$A$20871,WORKING!$A99,PERSALDATA!$D$2:$D$20871,WORKING!$B99,PERSALDATA!$E$2:$E$20871,WORKING!$C99,PERSALDATA!$F$2:$F$20871,WORKING!J$2)/SUMIFS(PERSALDATA!$H$2:$H$20871,PERSALDATA!$A$2:$A$20871,WORKING!$A99,PERSALDATA!$D$2:$D$20871,WORKING!$B99,PERSALDATA!$E$2:$E$20871,WORKING!$C99),"")</f>
        <v/>
      </c>
      <c r="K99" s="62" t="str">
        <f>IFERROR(SUMIFS(PERSALDATA!$H$2:$H$20871,PERSALDATA!$A$2:$A$20871,WORKING!$A99,PERSALDATA!$D$2:$D$20871,WORKING!$B99,PERSALDATA!$E$2:$E$20871,WORKING!$C99,PERSALDATA!$F$2:$F$20871,WORKING!K$2)/SUMIFS(PERSALDATA!$H$2:$H$20871,PERSALDATA!$A$2:$A$20871,WORKING!$A99,PERSALDATA!$D$2:$D$20871,WORKING!$B99,PERSALDATA!$E$2:$E$20871,WORKING!$C99),"")</f>
        <v/>
      </c>
      <c r="L99" s="62" t="str">
        <f>IFERROR(SUMIFS(PERSALDATA!$H$2:$H$20871,PERSALDATA!$A$2:$A$20871,WORKING!$A99,PERSALDATA!$D$2:$D$20871,WORKING!$B99,PERSALDATA!$E$2:$E$20871,WORKING!$C99,PERSALDATA!$F$2:$F$20871,WORKING!L$2)/SUMIFS(PERSALDATA!$H$2:$H$20871,PERSALDATA!$A$2:$A$20871,WORKING!$A99,PERSALDATA!$D$2:$D$20871,WORKING!$B99,PERSALDATA!$E$2:$E$20871,WORKING!$C99),"")</f>
        <v/>
      </c>
      <c r="M99" s="62" t="str">
        <f>IFERROR(SUMIFS(PERSALDATA!$H$2:$H$20871,PERSALDATA!$A$2:$A$20871,WORKING!$A99,PERSALDATA!$D$2:$D$20871,WORKING!$B99,PERSALDATA!$E$2:$E$20871,WORKING!$C99,PERSALDATA!$F$2:$F$20871,WORKING!M$2)/SUMIFS(PERSALDATA!$H$2:$H$20871,PERSALDATA!$A$2:$A$20871,WORKING!$A99,PERSALDATA!$D$2:$D$20871,WORKING!$B99,PERSALDATA!$E$2:$E$20871,WORKING!$C99),"")</f>
        <v/>
      </c>
      <c r="N99" s="62" t="str">
        <f>IFERROR(SUMIFS(PERSALDATA!$H$2:$H$20871,PERSALDATA!$A$2:$A$20871,WORKING!$A99,PERSALDATA!$D$2:$D$20871,WORKING!$B99,PERSALDATA!$E$2:$E$20871,WORKING!$C99,PERSALDATA!$F$2:$F$20871,WORKING!N$2)/SUMIFS(PERSALDATA!$H$2:$H$20871,PERSALDATA!$A$2:$A$20871,WORKING!$A99,PERSALDATA!$D$2:$D$20871,WORKING!$B99,PERSALDATA!$E$2:$E$20871,WORKING!$C99),"")</f>
        <v/>
      </c>
      <c r="O99" s="62" t="str">
        <f>IFERROR(SUMIFS(PERSALDATA!$H$2:$H$20871,PERSALDATA!$A$2:$A$20871,WORKING!$A99,PERSALDATA!$D$2:$D$20871,WORKING!$B99,PERSALDATA!$E$2:$E$20871,WORKING!$C99,PERSALDATA!$F$2:$F$20871,WORKING!O$2)/SUMIFS(PERSALDATA!$H$2:$H$20871,PERSALDATA!$A$2:$A$20871,WORKING!$A99,PERSALDATA!$D$2:$D$20871,WORKING!$B99,PERSALDATA!$E$2:$E$20871,WORKING!$C99),"")</f>
        <v/>
      </c>
      <c r="P99" s="62" t="str">
        <f>IFERROR(SUMIFS(PERSALDATA!$H$2:$H$20871,PERSALDATA!$A$2:$A$20871,WORKING!$A99,PERSALDATA!$D$2:$D$20871,WORKING!$B99,PERSALDATA!$E$2:$E$20871,WORKING!$C99,PERSALDATA!$F$2:$F$20871,WORKING!P$2)/SUMIFS(PERSALDATA!$H$2:$H$20871,PERSALDATA!$A$2:$A$20871,WORKING!$A99,PERSALDATA!$D$2:$D$20871,WORKING!$B99,PERSALDATA!$E$2:$E$20871,WORKING!$C99),"")</f>
        <v/>
      </c>
      <c r="Q99" s="62" t="str">
        <f>IFERROR(SUMIFS(PERSALDATA!$H$2:$H$20871,PERSALDATA!$A$2:$A$20871,WORKING!$A99,PERSALDATA!$D$2:$D$20871,WORKING!$B99,PERSALDATA!$E$2:$E$20871,WORKING!$C99,PERSALDATA!$F$2:$F$20871,WORKING!Q$2)/SUMIFS(PERSALDATA!$H$2:$H$20871,PERSALDATA!$A$2:$A$20871,WORKING!$A99,PERSALDATA!$D$2:$D$20871,WORKING!$B99,PERSALDATA!$E$2:$E$20871,WORKING!$C99),"")</f>
        <v/>
      </c>
      <c r="R99" s="62" t="str">
        <f>IFERROR(SUMIFS(PERSALDATA!$H$2:$H$20871,PERSALDATA!$A$2:$A$20871,WORKING!$A99,PERSALDATA!$D$2:$D$20871,WORKING!$B99,PERSALDATA!$E$2:$E$20871,WORKING!$C99,PERSALDATA!$F$2:$F$20871,WORKING!R$2)/SUMIFS(PERSALDATA!$H$2:$H$20871,PERSALDATA!$A$2:$A$20871,WORKING!$A99,PERSALDATA!$D$2:$D$20871,WORKING!$B99,PERSALDATA!$E$2:$E$20871,WORKING!$C99),"")</f>
        <v/>
      </c>
      <c r="S99" s="62" t="str">
        <f>IFERROR(SUMIFS(PERSALDATA!$H$2:$H$20871,PERSALDATA!$A$2:$A$20871,WORKING!$A99,PERSALDATA!$D$2:$D$20871,WORKING!$B99,PERSALDATA!$E$2:$E$20871,WORKING!$C99,PERSALDATA!$F$2:$F$20871,WORKING!S$2)/SUMIFS(PERSALDATA!$H$2:$H$20871,PERSALDATA!$A$2:$A$20871,WORKING!$A99,PERSALDATA!$D$2:$D$20871,WORKING!$B99,PERSALDATA!$E$2:$E$20871,WORKING!$C99),"")</f>
        <v/>
      </c>
      <c r="T99" s="62" t="str">
        <f>IFERROR(SUMIFS(PERSALDATA!$H$2:$H$20871,PERSALDATA!$A$2:$A$20871,WORKING!$A99,PERSALDATA!$D$2:$D$20871,WORKING!$B99,PERSALDATA!$E$2:$E$20871,WORKING!$C99,PERSALDATA!$F$2:$F$20871,WORKING!T$2)/SUMIFS(PERSALDATA!$H$2:$H$20871,PERSALDATA!$A$2:$A$20871,WORKING!$A99,PERSALDATA!$D$2:$D$20871,WORKING!$B99,PERSALDATA!$E$2:$E$20871,WORKING!$C99),"")</f>
        <v/>
      </c>
      <c r="U99" s="62" t="str">
        <f>IFERROR(SUMIFS(PERSALDATA!$H$2:$H$20871,PERSALDATA!$A$2:$A$20871,WORKING!$A99,PERSALDATA!$D$2:$D$20871,WORKING!$B99,PERSALDATA!$E$2:$E$20871,WORKING!$C99,PERSALDATA!$F$2:$F$20871,WORKING!U$2)/SUMIFS(PERSALDATA!$H$2:$H$20871,PERSALDATA!$A$2:$A$20871,WORKING!$A99,PERSALDATA!$D$2:$D$20871,WORKING!$B99,PERSALDATA!$E$2:$E$20871,WORKING!$C99),"")</f>
        <v/>
      </c>
      <c r="V99" s="62" t="str">
        <f>IFERROR(SUMIFS(PERSALDATA!$H$2:$H$20871,PERSALDATA!$A$2:$A$20871,WORKING!$A99,PERSALDATA!$D$2:$D$20871,WORKING!$B99,PERSALDATA!$E$2:$E$20871,WORKING!$C99,PERSALDATA!$F$2:$F$20871,WORKING!V$2)/SUMIFS(PERSALDATA!$H$2:$H$20871,PERSALDATA!$A$2:$A$20871,WORKING!$A99,PERSALDATA!$D$2:$D$20871,WORKING!$B99,PERSALDATA!$E$2:$E$20871,WORKING!$C99),"")</f>
        <v/>
      </c>
      <c r="W99" s="62">
        <f>IFERROR(IF($C99&lt;11,($D99*Assumptions!C$6)+($E99*Assumptions!C$7)+($F99*Assumptions!C$8)+($G99*Assumptions!C$9)+($H99*Assumptions!C$10)+($I99*Assumptions!C$11)+($J99*Assumptions!C$12)+($K99*Assumptions!C$13)+($L99*Assumptions!C$14)+($M99*Assumptions!C$15)+($N99*Assumptions!C$16)+($O99*Assumptions!C$17)+($P99*Assumptions!C$18)+($Q99*Assumptions!C$19)+($R99*Assumptions!C$20)+($S99*Assumptions!C$21)+($T99*Assumptions!C$22)+($U99*Assumptions!C$23)+($V99*Assumptions!C$24),IF($C99&lt;13,Assumptions!C$28,Assumptions!C$50)),W$1)</f>
        <v>7.5999999999999998E-2</v>
      </c>
      <c r="X99" s="62">
        <f>IFERROR(IF($C99&lt;11,($D99*Assumptions!D$6)+($E99*Assumptions!D$7)+($F99*Assumptions!D$8)+($G99*Assumptions!D$9)+($H99*Assumptions!D$10)+($I99*Assumptions!D$11)+($J99*Assumptions!D$12)+($K99*Assumptions!D$13)+($L99*Assumptions!D$14)+($M99*Assumptions!D$15)+($N99*Assumptions!D$16)+($O99*Assumptions!D$17)+($P99*Assumptions!D$18)+($Q99*Assumptions!D$19)+($R99*Assumptions!D$20)+($S99*Assumptions!D$21)+($T99*Assumptions!D$22)+($U99*Assumptions!D$23)+($V99*Assumptions!D$24),IF($C99&lt;13,Assumptions!D$28,Assumptions!D$50)),X$1)</f>
        <v>7.0000000000000007E-2</v>
      </c>
      <c r="Y99" s="62">
        <f>IFERROR(IF($C99&lt;11,($D99*Assumptions!E$6)+($E99*Assumptions!E$7)+($F99*Assumptions!E$8)+($G99*Assumptions!E$9)+($H99*Assumptions!E$10)+($I99*Assumptions!E$11)+($J99*Assumptions!E$12)+($K99*Assumptions!E$13)+($L99*Assumptions!E$14)+($M99*Assumptions!E$15)+($N99*Assumptions!E$16)+($O99*Assumptions!E$17)+($P99*Assumptions!E$18)+($Q99*Assumptions!E$19)+($R99*Assumptions!E$20)+($S99*Assumptions!E$21)+($T99*Assumptions!E$22)+($U99*Assumptions!E$23)+($V99*Assumptions!E$24),IF($C99&lt;13,Assumptions!E$28,Assumptions!E$50)),Y$1)</f>
        <v>6.9000000000000006E-2</v>
      </c>
      <c r="Z99" s="62">
        <f>IFERROR(IF($C99&lt;11,($D99*Assumptions!F$6)+($E99*Assumptions!F$7)+($F99*Assumptions!F$8)+($G99*Assumptions!F$9)+($H99*Assumptions!F$10)+($I99*Assumptions!F$11)+($J99*Assumptions!F$12)+($K99*Assumptions!F$13)+($L99*Assumptions!F$14)+($M99*Assumptions!F$15)+($N99*Assumptions!F$16)+($O99*Assumptions!F$17)+($P99*Assumptions!F$18)+($Q99*Assumptions!F$19)+($R99*Assumptions!F$20)+($S99*Assumptions!F$21)+($T99*Assumptions!F$22)+($U99*Assumptions!F$23)+($V99*Assumptions!F$24),IF($C99&lt;13,Assumptions!F$28,Assumptions!F$50)),Z$1)</f>
        <v>6.7000000000000004E-2</v>
      </c>
      <c r="AA99" s="62">
        <f>IFERROR(($D99*Assumptions!J$6)+($E99*Assumptions!J$7)+($F99*Assumptions!J$8)+($G99*Assumptions!J$9)+($H99*Assumptions!J$10)+($I99*Assumptions!J$11)+($J99*Assumptions!J$12)+($K99*Assumptions!J$13)+($L99*Assumptions!J$14)+($M99*Assumptions!J$15)+($N99*Assumptions!J$16)+($O99*Assumptions!J$17)+($P99*Assumptions!J$18)+($Q99*Assumptions!J$19)+($R99*Assumptions!J$20)+($S99*Assumptions!J$21)+($T99*Assumptions!J$22)+($U99*Assumptions!J$23)+($V99*Assumptions!J$24),0)</f>
        <v>0</v>
      </c>
      <c r="AB99" s="2">
        <f>SUMIFS(PERSALDATA!$G$2:$G$20871,PERSALDATA!$A$2:$A$20871,WORKING!A99,PERSALDATA!$D$2:$D$20871,WORKING!B99,PERSALDATA!$E$2:$E$20871,WORKING!C99,PERSALDATA!$F$2:$F$20871,"S&amp;W: BASIC SALARY (RES)")</f>
        <v>0</v>
      </c>
      <c r="AC99" s="2">
        <f>SUMIFS(PERSALDATA!$H$2:$H$20871,PERSALDATA!$A$2:$A$20871,WORKING!A99,PERSALDATA!$D$2:$D$20871,WORKING!B99,PERSALDATA!$E$2:$E$20871,WORKING!C99)</f>
        <v>0</v>
      </c>
    </row>
    <row r="100" spans="1:29" x14ac:dyDescent="0.25">
      <c r="A100" s="2">
        <f>Results!$D$3</f>
        <v>18</v>
      </c>
      <c r="B100" s="2">
        <v>6</v>
      </c>
      <c r="C100" s="2">
        <v>13</v>
      </c>
      <c r="D100" s="62" t="str">
        <f>IFERROR(SUMIFS(PERSALDATA!$H$2:$H$20871,PERSALDATA!$A$2:$A$20871,WORKING!$A100,PERSALDATA!$D$2:$D$20871,WORKING!$B100,PERSALDATA!$E$2:$E$20871,WORKING!$C100,PERSALDATA!$F$2:$F$20871,WORKING!D$2)/SUMIFS(PERSALDATA!$H$2:$H$20871,PERSALDATA!$A$2:$A$20871,WORKING!$A100,PERSALDATA!$D$2:$D$20871,WORKING!$B100,PERSALDATA!$E$2:$E$20871,WORKING!$C100),"")</f>
        <v/>
      </c>
      <c r="E100" s="62" t="str">
        <f>IFERROR(SUMIFS(PERSALDATA!$H$2:$H$20871,PERSALDATA!$A$2:$A$20871,WORKING!$A100,PERSALDATA!$D$2:$D$20871,WORKING!$B100,PERSALDATA!$E$2:$E$20871,WORKING!$C100,PERSALDATA!$F$2:$F$20871,WORKING!E$2)/SUMIFS(PERSALDATA!$H$2:$H$20871,PERSALDATA!$A$2:$A$20871,WORKING!$A100,PERSALDATA!$D$2:$D$20871,WORKING!$B100,PERSALDATA!$E$2:$E$20871,WORKING!$C100),"")</f>
        <v/>
      </c>
      <c r="F100" s="62" t="str">
        <f>IFERROR(SUMIFS(PERSALDATA!$H$2:$H$20871,PERSALDATA!$A$2:$A$20871,WORKING!$A100,PERSALDATA!$D$2:$D$20871,WORKING!$B100,PERSALDATA!$E$2:$E$20871,WORKING!$C100,PERSALDATA!$F$2:$F$20871,WORKING!F$2)/SUMIFS(PERSALDATA!$H$2:$H$20871,PERSALDATA!$A$2:$A$20871,WORKING!$A100,PERSALDATA!$D$2:$D$20871,WORKING!$B100,PERSALDATA!$E$2:$E$20871,WORKING!$C100),"")</f>
        <v/>
      </c>
      <c r="G100" s="69" t="str">
        <f>IFERROR(SUMIFS(PERSALDATA!$H$2:$H$20871,PERSALDATA!$A$2:$A$20871,WORKING!$A100,PERSALDATA!$D$2:$D$20871,WORKING!$B100,PERSALDATA!$E$2:$E$20871,WORKING!$C100,PERSALDATA!$F$2:$F$20871,WORKING!G$2)/SUMIFS(PERSALDATA!$H$2:$H$20871,PERSALDATA!$A$2:$A$20871,WORKING!$A100,PERSALDATA!$D$2:$D$20871,WORKING!$B100,PERSALDATA!$E$2:$E$20871,WORKING!$C100),"")</f>
        <v/>
      </c>
      <c r="H100" s="62" t="str">
        <f>IFERROR(SUMIFS(PERSALDATA!$H$2:$H$20871,PERSALDATA!$A$2:$A$20871,WORKING!$A100,PERSALDATA!$D$2:$D$20871,WORKING!$B100,PERSALDATA!$E$2:$E$20871,WORKING!$C100,PERSALDATA!$F$2:$F$20871,WORKING!H$2)/SUMIFS(PERSALDATA!$H$2:$H$20871,PERSALDATA!$A$2:$A$20871,WORKING!$A100,PERSALDATA!$D$2:$D$20871,WORKING!$B100,PERSALDATA!$E$2:$E$20871,WORKING!$C100),"")</f>
        <v/>
      </c>
      <c r="I100" s="62" t="str">
        <f>IFERROR(SUMIFS(PERSALDATA!$H$2:$H$20871,PERSALDATA!$A$2:$A$20871,WORKING!$A100,PERSALDATA!$D$2:$D$20871,WORKING!$B100,PERSALDATA!$E$2:$E$20871,WORKING!$C100,PERSALDATA!$F$2:$F$20871,WORKING!I$2)/SUMIFS(PERSALDATA!$H$2:$H$20871,PERSALDATA!$A$2:$A$20871,WORKING!$A100,PERSALDATA!$D$2:$D$20871,WORKING!$B100,PERSALDATA!$E$2:$E$20871,WORKING!$C100),"")</f>
        <v/>
      </c>
      <c r="J100" s="62" t="str">
        <f>IFERROR(SUMIFS(PERSALDATA!$H$2:$H$20871,PERSALDATA!$A$2:$A$20871,WORKING!$A100,PERSALDATA!$D$2:$D$20871,WORKING!$B100,PERSALDATA!$E$2:$E$20871,WORKING!$C100,PERSALDATA!$F$2:$F$20871,WORKING!J$2)/SUMIFS(PERSALDATA!$H$2:$H$20871,PERSALDATA!$A$2:$A$20871,WORKING!$A100,PERSALDATA!$D$2:$D$20871,WORKING!$B100,PERSALDATA!$E$2:$E$20871,WORKING!$C100),"")</f>
        <v/>
      </c>
      <c r="K100" s="62" t="str">
        <f>IFERROR(SUMIFS(PERSALDATA!$H$2:$H$20871,PERSALDATA!$A$2:$A$20871,WORKING!$A100,PERSALDATA!$D$2:$D$20871,WORKING!$B100,PERSALDATA!$E$2:$E$20871,WORKING!$C100,PERSALDATA!$F$2:$F$20871,WORKING!K$2)/SUMIFS(PERSALDATA!$H$2:$H$20871,PERSALDATA!$A$2:$A$20871,WORKING!$A100,PERSALDATA!$D$2:$D$20871,WORKING!$B100,PERSALDATA!$E$2:$E$20871,WORKING!$C100),"")</f>
        <v/>
      </c>
      <c r="L100" s="62" t="str">
        <f>IFERROR(SUMIFS(PERSALDATA!$H$2:$H$20871,PERSALDATA!$A$2:$A$20871,WORKING!$A100,PERSALDATA!$D$2:$D$20871,WORKING!$B100,PERSALDATA!$E$2:$E$20871,WORKING!$C100,PERSALDATA!$F$2:$F$20871,WORKING!L$2)/SUMIFS(PERSALDATA!$H$2:$H$20871,PERSALDATA!$A$2:$A$20871,WORKING!$A100,PERSALDATA!$D$2:$D$20871,WORKING!$B100,PERSALDATA!$E$2:$E$20871,WORKING!$C100),"")</f>
        <v/>
      </c>
      <c r="M100" s="62" t="str">
        <f>IFERROR(SUMIFS(PERSALDATA!$H$2:$H$20871,PERSALDATA!$A$2:$A$20871,WORKING!$A100,PERSALDATA!$D$2:$D$20871,WORKING!$B100,PERSALDATA!$E$2:$E$20871,WORKING!$C100,PERSALDATA!$F$2:$F$20871,WORKING!M$2)/SUMIFS(PERSALDATA!$H$2:$H$20871,PERSALDATA!$A$2:$A$20871,WORKING!$A100,PERSALDATA!$D$2:$D$20871,WORKING!$B100,PERSALDATA!$E$2:$E$20871,WORKING!$C100),"")</f>
        <v/>
      </c>
      <c r="N100" s="62" t="str">
        <f>IFERROR(SUMIFS(PERSALDATA!$H$2:$H$20871,PERSALDATA!$A$2:$A$20871,WORKING!$A100,PERSALDATA!$D$2:$D$20871,WORKING!$B100,PERSALDATA!$E$2:$E$20871,WORKING!$C100,PERSALDATA!$F$2:$F$20871,WORKING!N$2)/SUMIFS(PERSALDATA!$H$2:$H$20871,PERSALDATA!$A$2:$A$20871,WORKING!$A100,PERSALDATA!$D$2:$D$20871,WORKING!$B100,PERSALDATA!$E$2:$E$20871,WORKING!$C100),"")</f>
        <v/>
      </c>
      <c r="O100" s="62" t="str">
        <f>IFERROR(SUMIFS(PERSALDATA!$H$2:$H$20871,PERSALDATA!$A$2:$A$20871,WORKING!$A100,PERSALDATA!$D$2:$D$20871,WORKING!$B100,PERSALDATA!$E$2:$E$20871,WORKING!$C100,PERSALDATA!$F$2:$F$20871,WORKING!O$2)/SUMIFS(PERSALDATA!$H$2:$H$20871,PERSALDATA!$A$2:$A$20871,WORKING!$A100,PERSALDATA!$D$2:$D$20871,WORKING!$B100,PERSALDATA!$E$2:$E$20871,WORKING!$C100),"")</f>
        <v/>
      </c>
      <c r="P100" s="62" t="str">
        <f>IFERROR(SUMIFS(PERSALDATA!$H$2:$H$20871,PERSALDATA!$A$2:$A$20871,WORKING!$A100,PERSALDATA!$D$2:$D$20871,WORKING!$B100,PERSALDATA!$E$2:$E$20871,WORKING!$C100,PERSALDATA!$F$2:$F$20871,WORKING!P$2)/SUMIFS(PERSALDATA!$H$2:$H$20871,PERSALDATA!$A$2:$A$20871,WORKING!$A100,PERSALDATA!$D$2:$D$20871,WORKING!$B100,PERSALDATA!$E$2:$E$20871,WORKING!$C100),"")</f>
        <v/>
      </c>
      <c r="Q100" s="62" t="str">
        <f>IFERROR(SUMIFS(PERSALDATA!$H$2:$H$20871,PERSALDATA!$A$2:$A$20871,WORKING!$A100,PERSALDATA!$D$2:$D$20871,WORKING!$B100,PERSALDATA!$E$2:$E$20871,WORKING!$C100,PERSALDATA!$F$2:$F$20871,WORKING!Q$2)/SUMIFS(PERSALDATA!$H$2:$H$20871,PERSALDATA!$A$2:$A$20871,WORKING!$A100,PERSALDATA!$D$2:$D$20871,WORKING!$B100,PERSALDATA!$E$2:$E$20871,WORKING!$C100),"")</f>
        <v/>
      </c>
      <c r="R100" s="62" t="str">
        <f>IFERROR(SUMIFS(PERSALDATA!$H$2:$H$20871,PERSALDATA!$A$2:$A$20871,WORKING!$A100,PERSALDATA!$D$2:$D$20871,WORKING!$B100,PERSALDATA!$E$2:$E$20871,WORKING!$C100,PERSALDATA!$F$2:$F$20871,WORKING!R$2)/SUMIFS(PERSALDATA!$H$2:$H$20871,PERSALDATA!$A$2:$A$20871,WORKING!$A100,PERSALDATA!$D$2:$D$20871,WORKING!$B100,PERSALDATA!$E$2:$E$20871,WORKING!$C100),"")</f>
        <v/>
      </c>
      <c r="S100" s="62" t="str">
        <f>IFERROR(SUMIFS(PERSALDATA!$H$2:$H$20871,PERSALDATA!$A$2:$A$20871,WORKING!$A100,PERSALDATA!$D$2:$D$20871,WORKING!$B100,PERSALDATA!$E$2:$E$20871,WORKING!$C100,PERSALDATA!$F$2:$F$20871,WORKING!S$2)/SUMIFS(PERSALDATA!$H$2:$H$20871,PERSALDATA!$A$2:$A$20871,WORKING!$A100,PERSALDATA!$D$2:$D$20871,WORKING!$B100,PERSALDATA!$E$2:$E$20871,WORKING!$C100),"")</f>
        <v/>
      </c>
      <c r="T100" s="62" t="str">
        <f>IFERROR(SUMIFS(PERSALDATA!$H$2:$H$20871,PERSALDATA!$A$2:$A$20871,WORKING!$A100,PERSALDATA!$D$2:$D$20871,WORKING!$B100,PERSALDATA!$E$2:$E$20871,WORKING!$C100,PERSALDATA!$F$2:$F$20871,WORKING!T$2)/SUMIFS(PERSALDATA!$H$2:$H$20871,PERSALDATA!$A$2:$A$20871,WORKING!$A100,PERSALDATA!$D$2:$D$20871,WORKING!$B100,PERSALDATA!$E$2:$E$20871,WORKING!$C100),"")</f>
        <v/>
      </c>
      <c r="U100" s="62" t="str">
        <f>IFERROR(SUMIFS(PERSALDATA!$H$2:$H$20871,PERSALDATA!$A$2:$A$20871,WORKING!$A100,PERSALDATA!$D$2:$D$20871,WORKING!$B100,PERSALDATA!$E$2:$E$20871,WORKING!$C100,PERSALDATA!$F$2:$F$20871,WORKING!U$2)/SUMIFS(PERSALDATA!$H$2:$H$20871,PERSALDATA!$A$2:$A$20871,WORKING!$A100,PERSALDATA!$D$2:$D$20871,WORKING!$B100,PERSALDATA!$E$2:$E$20871,WORKING!$C100),"")</f>
        <v/>
      </c>
      <c r="V100" s="62" t="str">
        <f>IFERROR(SUMIFS(PERSALDATA!$H$2:$H$20871,PERSALDATA!$A$2:$A$20871,WORKING!$A100,PERSALDATA!$D$2:$D$20871,WORKING!$B100,PERSALDATA!$E$2:$E$20871,WORKING!$C100,PERSALDATA!$F$2:$F$20871,WORKING!V$2)/SUMIFS(PERSALDATA!$H$2:$H$20871,PERSALDATA!$A$2:$A$20871,WORKING!$A100,PERSALDATA!$D$2:$D$20871,WORKING!$B100,PERSALDATA!$E$2:$E$20871,WORKING!$C100),"")</f>
        <v/>
      </c>
      <c r="W100" s="62">
        <f>IFERROR(IF($C100&lt;11,($D100*Assumptions!C$6)+($E100*Assumptions!C$7)+($F100*Assumptions!C$8)+($G100*Assumptions!C$9)+($H100*Assumptions!C$10)+($I100*Assumptions!C$11)+($J100*Assumptions!C$12)+($K100*Assumptions!C$13)+($L100*Assumptions!C$14)+($M100*Assumptions!C$15)+($N100*Assumptions!C$16)+($O100*Assumptions!C$17)+($P100*Assumptions!C$18)+($Q100*Assumptions!C$19)+($R100*Assumptions!C$20)+($S100*Assumptions!C$21)+($T100*Assumptions!C$22)+($U100*Assumptions!C$23)+($V100*Assumptions!C$24),IF($C100&lt;13,Assumptions!C$28,Assumptions!C$50)),W$1)</f>
        <v>3.3000000000000002E-2</v>
      </c>
      <c r="X100" s="62">
        <f>IFERROR(IF($C100&lt;11,($D100*Assumptions!D$6)+($E100*Assumptions!D$7)+($F100*Assumptions!D$8)+($G100*Assumptions!D$9)+($H100*Assumptions!D$10)+($I100*Assumptions!D$11)+($J100*Assumptions!D$12)+($K100*Assumptions!D$13)+($L100*Assumptions!D$14)+($M100*Assumptions!D$15)+($N100*Assumptions!D$16)+($O100*Assumptions!D$17)+($P100*Assumptions!D$18)+($Q100*Assumptions!D$19)+($R100*Assumptions!D$20)+($S100*Assumptions!D$21)+($T100*Assumptions!D$22)+($U100*Assumptions!D$23)+($V100*Assumptions!D$24),IF($C100&lt;13,Assumptions!D$28,Assumptions!D$50)),X$1)</f>
        <v>0.06</v>
      </c>
      <c r="Y100" s="62">
        <f>IFERROR(IF($C100&lt;11,($D100*Assumptions!E$6)+($E100*Assumptions!E$7)+($F100*Assumptions!E$8)+($G100*Assumptions!E$9)+($H100*Assumptions!E$10)+($I100*Assumptions!E$11)+($J100*Assumptions!E$12)+($K100*Assumptions!E$13)+($L100*Assumptions!E$14)+($M100*Assumptions!E$15)+($N100*Assumptions!E$16)+($O100*Assumptions!E$17)+($P100*Assumptions!E$18)+($Q100*Assumptions!E$19)+($R100*Assumptions!E$20)+($S100*Assumptions!E$21)+($T100*Assumptions!E$22)+($U100*Assumptions!E$23)+($V100*Assumptions!E$24),IF($C100&lt;13,Assumptions!E$28,Assumptions!E$50)),Y$1)</f>
        <v>5.8999999999999997E-2</v>
      </c>
      <c r="Z100" s="62">
        <f>IFERROR(IF($C100&lt;11,($D100*Assumptions!F$6)+($E100*Assumptions!F$7)+($F100*Assumptions!F$8)+($G100*Assumptions!F$9)+($H100*Assumptions!F$10)+($I100*Assumptions!F$11)+($J100*Assumptions!F$12)+($K100*Assumptions!F$13)+($L100*Assumptions!F$14)+($M100*Assumptions!F$15)+($N100*Assumptions!F$16)+($O100*Assumptions!F$17)+($P100*Assumptions!F$18)+($Q100*Assumptions!F$19)+($R100*Assumptions!F$20)+($S100*Assumptions!F$21)+($T100*Assumptions!F$22)+($U100*Assumptions!F$23)+($V100*Assumptions!F$24),IF($C100&lt;13,Assumptions!F$28,Assumptions!F$50)),Z$1)</f>
        <v>5.7000000000000002E-2</v>
      </c>
      <c r="AA100" s="62">
        <f>IFERROR(($D100*Assumptions!J$6)+($E100*Assumptions!J$7)+($F100*Assumptions!J$8)+($G100*Assumptions!J$9)+($H100*Assumptions!J$10)+($I100*Assumptions!J$11)+($J100*Assumptions!J$12)+($K100*Assumptions!J$13)+($L100*Assumptions!J$14)+($M100*Assumptions!J$15)+($N100*Assumptions!J$16)+($O100*Assumptions!J$17)+($P100*Assumptions!J$18)+($Q100*Assumptions!J$19)+($R100*Assumptions!J$20)+($S100*Assumptions!J$21)+($T100*Assumptions!J$22)+($U100*Assumptions!J$23)+($V100*Assumptions!J$24),0)</f>
        <v>0</v>
      </c>
      <c r="AB100" s="2">
        <f>SUMIFS(PERSALDATA!$G$2:$G$20871,PERSALDATA!$A$2:$A$20871,WORKING!A100,PERSALDATA!$D$2:$D$20871,WORKING!B100,PERSALDATA!$E$2:$E$20871,WORKING!C100,PERSALDATA!$F$2:$F$20871,"S&amp;W: BASIC SALARY (RES)")</f>
        <v>0</v>
      </c>
      <c r="AC100" s="2">
        <f>SUMIFS(PERSALDATA!$H$2:$H$20871,PERSALDATA!$A$2:$A$20871,WORKING!A100,PERSALDATA!$D$2:$D$20871,WORKING!B100,PERSALDATA!$E$2:$E$20871,WORKING!C100)</f>
        <v>0</v>
      </c>
    </row>
    <row r="101" spans="1:29" x14ac:dyDescent="0.25">
      <c r="A101" s="2">
        <f>Results!$D$3</f>
        <v>18</v>
      </c>
      <c r="B101" s="2">
        <v>6</v>
      </c>
      <c r="C101" s="2">
        <v>14</v>
      </c>
      <c r="D101" s="62" t="str">
        <f>IFERROR(SUMIFS(PERSALDATA!$H$2:$H$20871,PERSALDATA!$A$2:$A$20871,WORKING!$A101,PERSALDATA!$D$2:$D$20871,WORKING!$B101,PERSALDATA!$E$2:$E$20871,WORKING!$C101,PERSALDATA!$F$2:$F$20871,WORKING!D$2)/SUMIFS(PERSALDATA!$H$2:$H$20871,PERSALDATA!$A$2:$A$20871,WORKING!$A101,PERSALDATA!$D$2:$D$20871,WORKING!$B101,PERSALDATA!$E$2:$E$20871,WORKING!$C101),"")</f>
        <v/>
      </c>
      <c r="E101" s="62" t="str">
        <f>IFERROR(SUMIFS(PERSALDATA!$H$2:$H$20871,PERSALDATA!$A$2:$A$20871,WORKING!$A101,PERSALDATA!$D$2:$D$20871,WORKING!$B101,PERSALDATA!$E$2:$E$20871,WORKING!$C101,PERSALDATA!$F$2:$F$20871,WORKING!E$2)/SUMIFS(PERSALDATA!$H$2:$H$20871,PERSALDATA!$A$2:$A$20871,WORKING!$A101,PERSALDATA!$D$2:$D$20871,WORKING!$B101,PERSALDATA!$E$2:$E$20871,WORKING!$C101),"")</f>
        <v/>
      </c>
      <c r="F101" s="62" t="str">
        <f>IFERROR(SUMIFS(PERSALDATA!$H$2:$H$20871,PERSALDATA!$A$2:$A$20871,WORKING!$A101,PERSALDATA!$D$2:$D$20871,WORKING!$B101,PERSALDATA!$E$2:$E$20871,WORKING!$C101,PERSALDATA!$F$2:$F$20871,WORKING!F$2)/SUMIFS(PERSALDATA!$H$2:$H$20871,PERSALDATA!$A$2:$A$20871,WORKING!$A101,PERSALDATA!$D$2:$D$20871,WORKING!$B101,PERSALDATA!$E$2:$E$20871,WORKING!$C101),"")</f>
        <v/>
      </c>
      <c r="G101" s="69" t="str">
        <f>IFERROR(SUMIFS(PERSALDATA!$H$2:$H$20871,PERSALDATA!$A$2:$A$20871,WORKING!$A101,PERSALDATA!$D$2:$D$20871,WORKING!$B101,PERSALDATA!$E$2:$E$20871,WORKING!$C101,PERSALDATA!$F$2:$F$20871,WORKING!G$2)/SUMIFS(PERSALDATA!$H$2:$H$20871,PERSALDATA!$A$2:$A$20871,WORKING!$A101,PERSALDATA!$D$2:$D$20871,WORKING!$B101,PERSALDATA!$E$2:$E$20871,WORKING!$C101),"")</f>
        <v/>
      </c>
      <c r="H101" s="62" t="str">
        <f>IFERROR(SUMIFS(PERSALDATA!$H$2:$H$20871,PERSALDATA!$A$2:$A$20871,WORKING!$A101,PERSALDATA!$D$2:$D$20871,WORKING!$B101,PERSALDATA!$E$2:$E$20871,WORKING!$C101,PERSALDATA!$F$2:$F$20871,WORKING!H$2)/SUMIFS(PERSALDATA!$H$2:$H$20871,PERSALDATA!$A$2:$A$20871,WORKING!$A101,PERSALDATA!$D$2:$D$20871,WORKING!$B101,PERSALDATA!$E$2:$E$20871,WORKING!$C101),"")</f>
        <v/>
      </c>
      <c r="I101" s="62" t="str">
        <f>IFERROR(SUMIFS(PERSALDATA!$H$2:$H$20871,PERSALDATA!$A$2:$A$20871,WORKING!$A101,PERSALDATA!$D$2:$D$20871,WORKING!$B101,PERSALDATA!$E$2:$E$20871,WORKING!$C101,PERSALDATA!$F$2:$F$20871,WORKING!I$2)/SUMIFS(PERSALDATA!$H$2:$H$20871,PERSALDATA!$A$2:$A$20871,WORKING!$A101,PERSALDATA!$D$2:$D$20871,WORKING!$B101,PERSALDATA!$E$2:$E$20871,WORKING!$C101),"")</f>
        <v/>
      </c>
      <c r="J101" s="62" t="str">
        <f>IFERROR(SUMIFS(PERSALDATA!$H$2:$H$20871,PERSALDATA!$A$2:$A$20871,WORKING!$A101,PERSALDATA!$D$2:$D$20871,WORKING!$B101,PERSALDATA!$E$2:$E$20871,WORKING!$C101,PERSALDATA!$F$2:$F$20871,WORKING!J$2)/SUMIFS(PERSALDATA!$H$2:$H$20871,PERSALDATA!$A$2:$A$20871,WORKING!$A101,PERSALDATA!$D$2:$D$20871,WORKING!$B101,PERSALDATA!$E$2:$E$20871,WORKING!$C101),"")</f>
        <v/>
      </c>
      <c r="K101" s="62" t="str">
        <f>IFERROR(SUMIFS(PERSALDATA!$H$2:$H$20871,PERSALDATA!$A$2:$A$20871,WORKING!$A101,PERSALDATA!$D$2:$D$20871,WORKING!$B101,PERSALDATA!$E$2:$E$20871,WORKING!$C101,PERSALDATA!$F$2:$F$20871,WORKING!K$2)/SUMIFS(PERSALDATA!$H$2:$H$20871,PERSALDATA!$A$2:$A$20871,WORKING!$A101,PERSALDATA!$D$2:$D$20871,WORKING!$B101,PERSALDATA!$E$2:$E$20871,WORKING!$C101),"")</f>
        <v/>
      </c>
      <c r="L101" s="62" t="str">
        <f>IFERROR(SUMIFS(PERSALDATA!$H$2:$H$20871,PERSALDATA!$A$2:$A$20871,WORKING!$A101,PERSALDATA!$D$2:$D$20871,WORKING!$B101,PERSALDATA!$E$2:$E$20871,WORKING!$C101,PERSALDATA!$F$2:$F$20871,WORKING!L$2)/SUMIFS(PERSALDATA!$H$2:$H$20871,PERSALDATA!$A$2:$A$20871,WORKING!$A101,PERSALDATA!$D$2:$D$20871,WORKING!$B101,PERSALDATA!$E$2:$E$20871,WORKING!$C101),"")</f>
        <v/>
      </c>
      <c r="M101" s="62" t="str">
        <f>IFERROR(SUMIFS(PERSALDATA!$H$2:$H$20871,PERSALDATA!$A$2:$A$20871,WORKING!$A101,PERSALDATA!$D$2:$D$20871,WORKING!$B101,PERSALDATA!$E$2:$E$20871,WORKING!$C101,PERSALDATA!$F$2:$F$20871,WORKING!M$2)/SUMIFS(PERSALDATA!$H$2:$H$20871,PERSALDATA!$A$2:$A$20871,WORKING!$A101,PERSALDATA!$D$2:$D$20871,WORKING!$B101,PERSALDATA!$E$2:$E$20871,WORKING!$C101),"")</f>
        <v/>
      </c>
      <c r="N101" s="62" t="str">
        <f>IFERROR(SUMIFS(PERSALDATA!$H$2:$H$20871,PERSALDATA!$A$2:$A$20871,WORKING!$A101,PERSALDATA!$D$2:$D$20871,WORKING!$B101,PERSALDATA!$E$2:$E$20871,WORKING!$C101,PERSALDATA!$F$2:$F$20871,WORKING!N$2)/SUMIFS(PERSALDATA!$H$2:$H$20871,PERSALDATA!$A$2:$A$20871,WORKING!$A101,PERSALDATA!$D$2:$D$20871,WORKING!$B101,PERSALDATA!$E$2:$E$20871,WORKING!$C101),"")</f>
        <v/>
      </c>
      <c r="O101" s="62" t="str">
        <f>IFERROR(SUMIFS(PERSALDATA!$H$2:$H$20871,PERSALDATA!$A$2:$A$20871,WORKING!$A101,PERSALDATA!$D$2:$D$20871,WORKING!$B101,PERSALDATA!$E$2:$E$20871,WORKING!$C101,PERSALDATA!$F$2:$F$20871,WORKING!O$2)/SUMIFS(PERSALDATA!$H$2:$H$20871,PERSALDATA!$A$2:$A$20871,WORKING!$A101,PERSALDATA!$D$2:$D$20871,WORKING!$B101,PERSALDATA!$E$2:$E$20871,WORKING!$C101),"")</f>
        <v/>
      </c>
      <c r="P101" s="62" t="str">
        <f>IFERROR(SUMIFS(PERSALDATA!$H$2:$H$20871,PERSALDATA!$A$2:$A$20871,WORKING!$A101,PERSALDATA!$D$2:$D$20871,WORKING!$B101,PERSALDATA!$E$2:$E$20871,WORKING!$C101,PERSALDATA!$F$2:$F$20871,WORKING!P$2)/SUMIFS(PERSALDATA!$H$2:$H$20871,PERSALDATA!$A$2:$A$20871,WORKING!$A101,PERSALDATA!$D$2:$D$20871,WORKING!$B101,PERSALDATA!$E$2:$E$20871,WORKING!$C101),"")</f>
        <v/>
      </c>
      <c r="Q101" s="62" t="str">
        <f>IFERROR(SUMIFS(PERSALDATA!$H$2:$H$20871,PERSALDATA!$A$2:$A$20871,WORKING!$A101,PERSALDATA!$D$2:$D$20871,WORKING!$B101,PERSALDATA!$E$2:$E$20871,WORKING!$C101,PERSALDATA!$F$2:$F$20871,WORKING!Q$2)/SUMIFS(PERSALDATA!$H$2:$H$20871,PERSALDATA!$A$2:$A$20871,WORKING!$A101,PERSALDATA!$D$2:$D$20871,WORKING!$B101,PERSALDATA!$E$2:$E$20871,WORKING!$C101),"")</f>
        <v/>
      </c>
      <c r="R101" s="62" t="str">
        <f>IFERROR(SUMIFS(PERSALDATA!$H$2:$H$20871,PERSALDATA!$A$2:$A$20871,WORKING!$A101,PERSALDATA!$D$2:$D$20871,WORKING!$B101,PERSALDATA!$E$2:$E$20871,WORKING!$C101,PERSALDATA!$F$2:$F$20871,WORKING!R$2)/SUMIFS(PERSALDATA!$H$2:$H$20871,PERSALDATA!$A$2:$A$20871,WORKING!$A101,PERSALDATA!$D$2:$D$20871,WORKING!$B101,PERSALDATA!$E$2:$E$20871,WORKING!$C101),"")</f>
        <v/>
      </c>
      <c r="S101" s="62" t="str">
        <f>IFERROR(SUMIFS(PERSALDATA!$H$2:$H$20871,PERSALDATA!$A$2:$A$20871,WORKING!$A101,PERSALDATA!$D$2:$D$20871,WORKING!$B101,PERSALDATA!$E$2:$E$20871,WORKING!$C101,PERSALDATA!$F$2:$F$20871,WORKING!S$2)/SUMIFS(PERSALDATA!$H$2:$H$20871,PERSALDATA!$A$2:$A$20871,WORKING!$A101,PERSALDATA!$D$2:$D$20871,WORKING!$B101,PERSALDATA!$E$2:$E$20871,WORKING!$C101),"")</f>
        <v/>
      </c>
      <c r="T101" s="62" t="str">
        <f>IFERROR(SUMIFS(PERSALDATA!$H$2:$H$20871,PERSALDATA!$A$2:$A$20871,WORKING!$A101,PERSALDATA!$D$2:$D$20871,WORKING!$B101,PERSALDATA!$E$2:$E$20871,WORKING!$C101,PERSALDATA!$F$2:$F$20871,WORKING!T$2)/SUMIFS(PERSALDATA!$H$2:$H$20871,PERSALDATA!$A$2:$A$20871,WORKING!$A101,PERSALDATA!$D$2:$D$20871,WORKING!$B101,PERSALDATA!$E$2:$E$20871,WORKING!$C101),"")</f>
        <v/>
      </c>
      <c r="U101" s="62" t="str">
        <f>IFERROR(SUMIFS(PERSALDATA!$H$2:$H$20871,PERSALDATA!$A$2:$A$20871,WORKING!$A101,PERSALDATA!$D$2:$D$20871,WORKING!$B101,PERSALDATA!$E$2:$E$20871,WORKING!$C101,PERSALDATA!$F$2:$F$20871,WORKING!U$2)/SUMIFS(PERSALDATA!$H$2:$H$20871,PERSALDATA!$A$2:$A$20871,WORKING!$A101,PERSALDATA!$D$2:$D$20871,WORKING!$B101,PERSALDATA!$E$2:$E$20871,WORKING!$C101),"")</f>
        <v/>
      </c>
      <c r="V101" s="62" t="str">
        <f>IFERROR(SUMIFS(PERSALDATA!$H$2:$H$20871,PERSALDATA!$A$2:$A$20871,WORKING!$A101,PERSALDATA!$D$2:$D$20871,WORKING!$B101,PERSALDATA!$E$2:$E$20871,WORKING!$C101,PERSALDATA!$F$2:$F$20871,WORKING!V$2)/SUMIFS(PERSALDATA!$H$2:$H$20871,PERSALDATA!$A$2:$A$20871,WORKING!$A101,PERSALDATA!$D$2:$D$20871,WORKING!$B101,PERSALDATA!$E$2:$E$20871,WORKING!$C101),"")</f>
        <v/>
      </c>
      <c r="W101" s="62">
        <f>IFERROR(IF($C101&lt;11,($D101*Assumptions!C$6)+($E101*Assumptions!C$7)+($F101*Assumptions!C$8)+($G101*Assumptions!C$9)+($H101*Assumptions!C$10)+($I101*Assumptions!C$11)+($J101*Assumptions!C$12)+($K101*Assumptions!C$13)+($L101*Assumptions!C$14)+($M101*Assumptions!C$15)+($N101*Assumptions!C$16)+($O101*Assumptions!C$17)+($P101*Assumptions!C$18)+($Q101*Assumptions!C$19)+($R101*Assumptions!C$20)+($S101*Assumptions!C$21)+($T101*Assumptions!C$22)+($U101*Assumptions!C$23)+($V101*Assumptions!C$24),IF($C101&lt;13,Assumptions!C$28,Assumptions!C$50)),W$1)</f>
        <v>3.3000000000000002E-2</v>
      </c>
      <c r="X101" s="62">
        <f>IFERROR(IF($C101&lt;11,($D101*Assumptions!D$6)+($E101*Assumptions!D$7)+($F101*Assumptions!D$8)+($G101*Assumptions!D$9)+($H101*Assumptions!D$10)+($I101*Assumptions!D$11)+($J101*Assumptions!D$12)+($K101*Assumptions!D$13)+($L101*Assumptions!D$14)+($M101*Assumptions!D$15)+($N101*Assumptions!D$16)+($O101*Assumptions!D$17)+($P101*Assumptions!D$18)+($Q101*Assumptions!D$19)+($R101*Assumptions!D$20)+($S101*Assumptions!D$21)+($T101*Assumptions!D$22)+($U101*Assumptions!D$23)+($V101*Assumptions!D$24),IF($C101&lt;13,Assumptions!D$28,Assumptions!D$50)),X$1)</f>
        <v>0.06</v>
      </c>
      <c r="Y101" s="62">
        <f>IFERROR(IF($C101&lt;11,($D101*Assumptions!E$6)+($E101*Assumptions!E$7)+($F101*Assumptions!E$8)+($G101*Assumptions!E$9)+($H101*Assumptions!E$10)+($I101*Assumptions!E$11)+($J101*Assumptions!E$12)+($K101*Assumptions!E$13)+($L101*Assumptions!E$14)+($M101*Assumptions!E$15)+($N101*Assumptions!E$16)+($O101*Assumptions!E$17)+($P101*Assumptions!E$18)+($Q101*Assumptions!E$19)+($R101*Assumptions!E$20)+($S101*Assumptions!E$21)+($T101*Assumptions!E$22)+($U101*Assumptions!E$23)+($V101*Assumptions!E$24),IF($C101&lt;13,Assumptions!E$28,Assumptions!E$50)),Y$1)</f>
        <v>5.8999999999999997E-2</v>
      </c>
      <c r="Z101" s="62">
        <f>IFERROR(IF($C101&lt;11,($D101*Assumptions!F$6)+($E101*Assumptions!F$7)+($F101*Assumptions!F$8)+($G101*Assumptions!F$9)+($H101*Assumptions!F$10)+($I101*Assumptions!F$11)+($J101*Assumptions!F$12)+($K101*Assumptions!F$13)+($L101*Assumptions!F$14)+($M101*Assumptions!F$15)+($N101*Assumptions!F$16)+($O101*Assumptions!F$17)+($P101*Assumptions!F$18)+($Q101*Assumptions!F$19)+($R101*Assumptions!F$20)+($S101*Assumptions!F$21)+($T101*Assumptions!F$22)+($U101*Assumptions!F$23)+($V101*Assumptions!F$24),IF($C101&lt;13,Assumptions!F$28,Assumptions!F$50)),Z$1)</f>
        <v>5.7000000000000002E-2</v>
      </c>
      <c r="AA101" s="62">
        <f>IFERROR(($D101*Assumptions!J$6)+($E101*Assumptions!J$7)+($F101*Assumptions!J$8)+($G101*Assumptions!J$9)+($H101*Assumptions!J$10)+($I101*Assumptions!J$11)+($J101*Assumptions!J$12)+($K101*Assumptions!J$13)+($L101*Assumptions!J$14)+($M101*Assumptions!J$15)+($N101*Assumptions!J$16)+($O101*Assumptions!J$17)+($P101*Assumptions!J$18)+($Q101*Assumptions!J$19)+($R101*Assumptions!J$20)+($S101*Assumptions!J$21)+($T101*Assumptions!J$22)+($U101*Assumptions!J$23)+($V101*Assumptions!J$24),0)</f>
        <v>0</v>
      </c>
      <c r="AB101" s="2">
        <f>SUMIFS(PERSALDATA!$G$2:$G$20871,PERSALDATA!$A$2:$A$20871,WORKING!A101,PERSALDATA!$D$2:$D$20871,WORKING!B101,PERSALDATA!$E$2:$E$20871,WORKING!C101,PERSALDATA!$F$2:$F$20871,"S&amp;W: BASIC SALARY (RES)")</f>
        <v>0</v>
      </c>
      <c r="AC101" s="2">
        <f>SUMIFS(PERSALDATA!$H$2:$H$20871,PERSALDATA!$A$2:$A$20871,WORKING!A101,PERSALDATA!$D$2:$D$20871,WORKING!B101,PERSALDATA!$E$2:$E$20871,WORKING!C101)</f>
        <v>0</v>
      </c>
    </row>
    <row r="102" spans="1:29" x14ac:dyDescent="0.25">
      <c r="A102" s="2">
        <f>Results!$D$3</f>
        <v>18</v>
      </c>
      <c r="B102" s="2">
        <v>6</v>
      </c>
      <c r="C102" s="2">
        <v>15</v>
      </c>
      <c r="D102" s="62" t="str">
        <f>IFERROR(SUMIFS(PERSALDATA!$H$2:$H$20871,PERSALDATA!$A$2:$A$20871,WORKING!$A102,PERSALDATA!$D$2:$D$20871,WORKING!$B102,PERSALDATA!$E$2:$E$20871,WORKING!$C102,PERSALDATA!$F$2:$F$20871,WORKING!D$2)/SUMIFS(PERSALDATA!$H$2:$H$20871,PERSALDATA!$A$2:$A$20871,WORKING!$A102,PERSALDATA!$D$2:$D$20871,WORKING!$B102,PERSALDATA!$E$2:$E$20871,WORKING!$C102),"")</f>
        <v/>
      </c>
      <c r="E102" s="62" t="str">
        <f>IFERROR(SUMIFS(PERSALDATA!$H$2:$H$20871,PERSALDATA!$A$2:$A$20871,WORKING!$A102,PERSALDATA!$D$2:$D$20871,WORKING!$B102,PERSALDATA!$E$2:$E$20871,WORKING!$C102,PERSALDATA!$F$2:$F$20871,WORKING!E$2)/SUMIFS(PERSALDATA!$H$2:$H$20871,PERSALDATA!$A$2:$A$20871,WORKING!$A102,PERSALDATA!$D$2:$D$20871,WORKING!$B102,PERSALDATA!$E$2:$E$20871,WORKING!$C102),"")</f>
        <v/>
      </c>
      <c r="F102" s="62" t="str">
        <f>IFERROR(SUMIFS(PERSALDATA!$H$2:$H$20871,PERSALDATA!$A$2:$A$20871,WORKING!$A102,PERSALDATA!$D$2:$D$20871,WORKING!$B102,PERSALDATA!$E$2:$E$20871,WORKING!$C102,PERSALDATA!$F$2:$F$20871,WORKING!F$2)/SUMIFS(PERSALDATA!$H$2:$H$20871,PERSALDATA!$A$2:$A$20871,WORKING!$A102,PERSALDATA!$D$2:$D$20871,WORKING!$B102,PERSALDATA!$E$2:$E$20871,WORKING!$C102),"")</f>
        <v/>
      </c>
      <c r="G102" s="69" t="str">
        <f>IFERROR(SUMIFS(PERSALDATA!$H$2:$H$20871,PERSALDATA!$A$2:$A$20871,WORKING!$A102,PERSALDATA!$D$2:$D$20871,WORKING!$B102,PERSALDATA!$E$2:$E$20871,WORKING!$C102,PERSALDATA!$F$2:$F$20871,WORKING!G$2)/SUMIFS(PERSALDATA!$H$2:$H$20871,PERSALDATA!$A$2:$A$20871,WORKING!$A102,PERSALDATA!$D$2:$D$20871,WORKING!$B102,PERSALDATA!$E$2:$E$20871,WORKING!$C102),"")</f>
        <v/>
      </c>
      <c r="H102" s="62" t="str">
        <f>IFERROR(SUMIFS(PERSALDATA!$H$2:$H$20871,PERSALDATA!$A$2:$A$20871,WORKING!$A102,PERSALDATA!$D$2:$D$20871,WORKING!$B102,PERSALDATA!$E$2:$E$20871,WORKING!$C102,PERSALDATA!$F$2:$F$20871,WORKING!H$2)/SUMIFS(PERSALDATA!$H$2:$H$20871,PERSALDATA!$A$2:$A$20871,WORKING!$A102,PERSALDATA!$D$2:$D$20871,WORKING!$B102,PERSALDATA!$E$2:$E$20871,WORKING!$C102),"")</f>
        <v/>
      </c>
      <c r="I102" s="62" t="str">
        <f>IFERROR(SUMIFS(PERSALDATA!$H$2:$H$20871,PERSALDATA!$A$2:$A$20871,WORKING!$A102,PERSALDATA!$D$2:$D$20871,WORKING!$B102,PERSALDATA!$E$2:$E$20871,WORKING!$C102,PERSALDATA!$F$2:$F$20871,WORKING!I$2)/SUMIFS(PERSALDATA!$H$2:$H$20871,PERSALDATA!$A$2:$A$20871,WORKING!$A102,PERSALDATA!$D$2:$D$20871,WORKING!$B102,PERSALDATA!$E$2:$E$20871,WORKING!$C102),"")</f>
        <v/>
      </c>
      <c r="J102" s="62" t="str">
        <f>IFERROR(SUMIFS(PERSALDATA!$H$2:$H$20871,PERSALDATA!$A$2:$A$20871,WORKING!$A102,PERSALDATA!$D$2:$D$20871,WORKING!$B102,PERSALDATA!$E$2:$E$20871,WORKING!$C102,PERSALDATA!$F$2:$F$20871,WORKING!J$2)/SUMIFS(PERSALDATA!$H$2:$H$20871,PERSALDATA!$A$2:$A$20871,WORKING!$A102,PERSALDATA!$D$2:$D$20871,WORKING!$B102,PERSALDATA!$E$2:$E$20871,WORKING!$C102),"")</f>
        <v/>
      </c>
      <c r="K102" s="62" t="str">
        <f>IFERROR(SUMIFS(PERSALDATA!$H$2:$H$20871,PERSALDATA!$A$2:$A$20871,WORKING!$A102,PERSALDATA!$D$2:$D$20871,WORKING!$B102,PERSALDATA!$E$2:$E$20871,WORKING!$C102,PERSALDATA!$F$2:$F$20871,WORKING!K$2)/SUMIFS(PERSALDATA!$H$2:$H$20871,PERSALDATA!$A$2:$A$20871,WORKING!$A102,PERSALDATA!$D$2:$D$20871,WORKING!$B102,PERSALDATA!$E$2:$E$20871,WORKING!$C102),"")</f>
        <v/>
      </c>
      <c r="L102" s="62" t="str">
        <f>IFERROR(SUMIFS(PERSALDATA!$H$2:$H$20871,PERSALDATA!$A$2:$A$20871,WORKING!$A102,PERSALDATA!$D$2:$D$20871,WORKING!$B102,PERSALDATA!$E$2:$E$20871,WORKING!$C102,PERSALDATA!$F$2:$F$20871,WORKING!L$2)/SUMIFS(PERSALDATA!$H$2:$H$20871,PERSALDATA!$A$2:$A$20871,WORKING!$A102,PERSALDATA!$D$2:$D$20871,WORKING!$B102,PERSALDATA!$E$2:$E$20871,WORKING!$C102),"")</f>
        <v/>
      </c>
      <c r="M102" s="62" t="str">
        <f>IFERROR(SUMIFS(PERSALDATA!$H$2:$H$20871,PERSALDATA!$A$2:$A$20871,WORKING!$A102,PERSALDATA!$D$2:$D$20871,WORKING!$B102,PERSALDATA!$E$2:$E$20871,WORKING!$C102,PERSALDATA!$F$2:$F$20871,WORKING!M$2)/SUMIFS(PERSALDATA!$H$2:$H$20871,PERSALDATA!$A$2:$A$20871,WORKING!$A102,PERSALDATA!$D$2:$D$20871,WORKING!$B102,PERSALDATA!$E$2:$E$20871,WORKING!$C102),"")</f>
        <v/>
      </c>
      <c r="N102" s="62" t="str">
        <f>IFERROR(SUMIFS(PERSALDATA!$H$2:$H$20871,PERSALDATA!$A$2:$A$20871,WORKING!$A102,PERSALDATA!$D$2:$D$20871,WORKING!$B102,PERSALDATA!$E$2:$E$20871,WORKING!$C102,PERSALDATA!$F$2:$F$20871,WORKING!N$2)/SUMIFS(PERSALDATA!$H$2:$H$20871,PERSALDATA!$A$2:$A$20871,WORKING!$A102,PERSALDATA!$D$2:$D$20871,WORKING!$B102,PERSALDATA!$E$2:$E$20871,WORKING!$C102),"")</f>
        <v/>
      </c>
      <c r="O102" s="62" t="str">
        <f>IFERROR(SUMIFS(PERSALDATA!$H$2:$H$20871,PERSALDATA!$A$2:$A$20871,WORKING!$A102,PERSALDATA!$D$2:$D$20871,WORKING!$B102,PERSALDATA!$E$2:$E$20871,WORKING!$C102,PERSALDATA!$F$2:$F$20871,WORKING!O$2)/SUMIFS(PERSALDATA!$H$2:$H$20871,PERSALDATA!$A$2:$A$20871,WORKING!$A102,PERSALDATA!$D$2:$D$20871,WORKING!$B102,PERSALDATA!$E$2:$E$20871,WORKING!$C102),"")</f>
        <v/>
      </c>
      <c r="P102" s="62" t="str">
        <f>IFERROR(SUMIFS(PERSALDATA!$H$2:$H$20871,PERSALDATA!$A$2:$A$20871,WORKING!$A102,PERSALDATA!$D$2:$D$20871,WORKING!$B102,PERSALDATA!$E$2:$E$20871,WORKING!$C102,PERSALDATA!$F$2:$F$20871,WORKING!P$2)/SUMIFS(PERSALDATA!$H$2:$H$20871,PERSALDATA!$A$2:$A$20871,WORKING!$A102,PERSALDATA!$D$2:$D$20871,WORKING!$B102,PERSALDATA!$E$2:$E$20871,WORKING!$C102),"")</f>
        <v/>
      </c>
      <c r="Q102" s="62" t="str">
        <f>IFERROR(SUMIFS(PERSALDATA!$H$2:$H$20871,PERSALDATA!$A$2:$A$20871,WORKING!$A102,PERSALDATA!$D$2:$D$20871,WORKING!$B102,PERSALDATA!$E$2:$E$20871,WORKING!$C102,PERSALDATA!$F$2:$F$20871,WORKING!Q$2)/SUMIFS(PERSALDATA!$H$2:$H$20871,PERSALDATA!$A$2:$A$20871,WORKING!$A102,PERSALDATA!$D$2:$D$20871,WORKING!$B102,PERSALDATA!$E$2:$E$20871,WORKING!$C102),"")</f>
        <v/>
      </c>
      <c r="R102" s="62" t="str">
        <f>IFERROR(SUMIFS(PERSALDATA!$H$2:$H$20871,PERSALDATA!$A$2:$A$20871,WORKING!$A102,PERSALDATA!$D$2:$D$20871,WORKING!$B102,PERSALDATA!$E$2:$E$20871,WORKING!$C102,PERSALDATA!$F$2:$F$20871,WORKING!R$2)/SUMIFS(PERSALDATA!$H$2:$H$20871,PERSALDATA!$A$2:$A$20871,WORKING!$A102,PERSALDATA!$D$2:$D$20871,WORKING!$B102,PERSALDATA!$E$2:$E$20871,WORKING!$C102),"")</f>
        <v/>
      </c>
      <c r="S102" s="62" t="str">
        <f>IFERROR(SUMIFS(PERSALDATA!$H$2:$H$20871,PERSALDATA!$A$2:$A$20871,WORKING!$A102,PERSALDATA!$D$2:$D$20871,WORKING!$B102,PERSALDATA!$E$2:$E$20871,WORKING!$C102,PERSALDATA!$F$2:$F$20871,WORKING!S$2)/SUMIFS(PERSALDATA!$H$2:$H$20871,PERSALDATA!$A$2:$A$20871,WORKING!$A102,PERSALDATA!$D$2:$D$20871,WORKING!$B102,PERSALDATA!$E$2:$E$20871,WORKING!$C102),"")</f>
        <v/>
      </c>
      <c r="T102" s="62" t="str">
        <f>IFERROR(SUMIFS(PERSALDATA!$H$2:$H$20871,PERSALDATA!$A$2:$A$20871,WORKING!$A102,PERSALDATA!$D$2:$D$20871,WORKING!$B102,PERSALDATA!$E$2:$E$20871,WORKING!$C102,PERSALDATA!$F$2:$F$20871,WORKING!T$2)/SUMIFS(PERSALDATA!$H$2:$H$20871,PERSALDATA!$A$2:$A$20871,WORKING!$A102,PERSALDATA!$D$2:$D$20871,WORKING!$B102,PERSALDATA!$E$2:$E$20871,WORKING!$C102),"")</f>
        <v/>
      </c>
      <c r="U102" s="62" t="str">
        <f>IFERROR(SUMIFS(PERSALDATA!$H$2:$H$20871,PERSALDATA!$A$2:$A$20871,WORKING!$A102,PERSALDATA!$D$2:$D$20871,WORKING!$B102,PERSALDATA!$E$2:$E$20871,WORKING!$C102,PERSALDATA!$F$2:$F$20871,WORKING!U$2)/SUMIFS(PERSALDATA!$H$2:$H$20871,PERSALDATA!$A$2:$A$20871,WORKING!$A102,PERSALDATA!$D$2:$D$20871,WORKING!$B102,PERSALDATA!$E$2:$E$20871,WORKING!$C102),"")</f>
        <v/>
      </c>
      <c r="V102" s="62" t="str">
        <f>IFERROR(SUMIFS(PERSALDATA!$H$2:$H$20871,PERSALDATA!$A$2:$A$20871,WORKING!$A102,PERSALDATA!$D$2:$D$20871,WORKING!$B102,PERSALDATA!$E$2:$E$20871,WORKING!$C102,PERSALDATA!$F$2:$F$20871,WORKING!V$2)/SUMIFS(PERSALDATA!$H$2:$H$20871,PERSALDATA!$A$2:$A$20871,WORKING!$A102,PERSALDATA!$D$2:$D$20871,WORKING!$B102,PERSALDATA!$E$2:$E$20871,WORKING!$C102),"")</f>
        <v/>
      </c>
      <c r="W102" s="62">
        <f>IFERROR(IF($C102&lt;11,($D102*Assumptions!C$6)+($E102*Assumptions!C$7)+($F102*Assumptions!C$8)+($G102*Assumptions!C$9)+($H102*Assumptions!C$10)+($I102*Assumptions!C$11)+($J102*Assumptions!C$12)+($K102*Assumptions!C$13)+($L102*Assumptions!C$14)+($M102*Assumptions!C$15)+($N102*Assumptions!C$16)+($O102*Assumptions!C$17)+($P102*Assumptions!C$18)+($Q102*Assumptions!C$19)+($R102*Assumptions!C$20)+($S102*Assumptions!C$21)+($T102*Assumptions!C$22)+($U102*Assumptions!C$23)+($V102*Assumptions!C$24),IF($C102&lt;13,Assumptions!C$28,Assumptions!C$50)),W$1)</f>
        <v>3.3000000000000002E-2</v>
      </c>
      <c r="X102" s="62">
        <f>IFERROR(IF($C102&lt;11,($D102*Assumptions!D$6)+($E102*Assumptions!D$7)+($F102*Assumptions!D$8)+($G102*Assumptions!D$9)+($H102*Assumptions!D$10)+($I102*Assumptions!D$11)+($J102*Assumptions!D$12)+($K102*Assumptions!D$13)+($L102*Assumptions!D$14)+($M102*Assumptions!D$15)+($N102*Assumptions!D$16)+($O102*Assumptions!D$17)+($P102*Assumptions!D$18)+($Q102*Assumptions!D$19)+($R102*Assumptions!D$20)+($S102*Assumptions!D$21)+($T102*Assumptions!D$22)+($U102*Assumptions!D$23)+($V102*Assumptions!D$24),IF($C102&lt;13,Assumptions!D$28,Assumptions!D$50)),X$1)</f>
        <v>0.06</v>
      </c>
      <c r="Y102" s="62">
        <f>IFERROR(IF($C102&lt;11,($D102*Assumptions!E$6)+($E102*Assumptions!E$7)+($F102*Assumptions!E$8)+($G102*Assumptions!E$9)+($H102*Assumptions!E$10)+($I102*Assumptions!E$11)+($J102*Assumptions!E$12)+($K102*Assumptions!E$13)+($L102*Assumptions!E$14)+($M102*Assumptions!E$15)+($N102*Assumptions!E$16)+($O102*Assumptions!E$17)+($P102*Assumptions!E$18)+($Q102*Assumptions!E$19)+($R102*Assumptions!E$20)+($S102*Assumptions!E$21)+($T102*Assumptions!E$22)+($U102*Assumptions!E$23)+($V102*Assumptions!E$24),IF($C102&lt;13,Assumptions!E$28,Assumptions!E$50)),Y$1)</f>
        <v>5.8999999999999997E-2</v>
      </c>
      <c r="Z102" s="62">
        <f>IFERROR(IF($C102&lt;11,($D102*Assumptions!F$6)+($E102*Assumptions!F$7)+($F102*Assumptions!F$8)+($G102*Assumptions!F$9)+($H102*Assumptions!F$10)+($I102*Assumptions!F$11)+($J102*Assumptions!F$12)+($K102*Assumptions!F$13)+($L102*Assumptions!F$14)+($M102*Assumptions!F$15)+($N102*Assumptions!F$16)+($O102*Assumptions!F$17)+($P102*Assumptions!F$18)+($Q102*Assumptions!F$19)+($R102*Assumptions!F$20)+($S102*Assumptions!F$21)+($T102*Assumptions!F$22)+($U102*Assumptions!F$23)+($V102*Assumptions!F$24),IF($C102&lt;13,Assumptions!F$28,Assumptions!F$50)),Z$1)</f>
        <v>5.7000000000000002E-2</v>
      </c>
      <c r="AA102" s="62">
        <f>IFERROR(($D102*Assumptions!J$6)+($E102*Assumptions!J$7)+($F102*Assumptions!J$8)+($G102*Assumptions!J$9)+($H102*Assumptions!J$10)+($I102*Assumptions!J$11)+($J102*Assumptions!J$12)+($K102*Assumptions!J$13)+($L102*Assumptions!J$14)+($M102*Assumptions!J$15)+($N102*Assumptions!J$16)+($O102*Assumptions!J$17)+($P102*Assumptions!J$18)+($Q102*Assumptions!J$19)+($R102*Assumptions!J$20)+($S102*Assumptions!J$21)+($T102*Assumptions!J$22)+($U102*Assumptions!J$23)+($V102*Assumptions!J$24),0)</f>
        <v>0</v>
      </c>
      <c r="AB102" s="2">
        <f>SUMIFS(PERSALDATA!$G$2:$G$20871,PERSALDATA!$A$2:$A$20871,WORKING!A102,PERSALDATA!$D$2:$D$20871,WORKING!B102,PERSALDATA!$E$2:$E$20871,WORKING!C102,PERSALDATA!$F$2:$F$20871,"S&amp;W: BASIC SALARY (RES)")</f>
        <v>0</v>
      </c>
      <c r="AC102" s="2">
        <f>SUMIFS(PERSALDATA!$H$2:$H$20871,PERSALDATA!$A$2:$A$20871,WORKING!A102,PERSALDATA!$D$2:$D$20871,WORKING!B102,PERSALDATA!$E$2:$E$20871,WORKING!C102)</f>
        <v>0</v>
      </c>
    </row>
    <row r="103" spans="1:29" x14ac:dyDescent="0.25">
      <c r="A103" s="2">
        <f>Results!$D$3</f>
        <v>18</v>
      </c>
      <c r="B103" s="2">
        <v>6</v>
      </c>
      <c r="C103" s="2">
        <v>16</v>
      </c>
      <c r="D103" s="62" t="str">
        <f>IFERROR(SUMIFS(PERSALDATA!$H$2:$H$20871,PERSALDATA!$A$2:$A$20871,WORKING!$A103,PERSALDATA!$D$2:$D$20871,WORKING!$B103,PERSALDATA!$E$2:$E$20871,WORKING!$C103,PERSALDATA!$F$2:$F$20871,WORKING!D$2)/SUMIFS(PERSALDATA!$H$2:$H$20871,PERSALDATA!$A$2:$A$20871,WORKING!$A103,PERSALDATA!$D$2:$D$20871,WORKING!$B103,PERSALDATA!$E$2:$E$20871,WORKING!$C103),"")</f>
        <v/>
      </c>
      <c r="E103" s="62" t="str">
        <f>IFERROR(SUMIFS(PERSALDATA!$H$2:$H$20871,PERSALDATA!$A$2:$A$20871,WORKING!$A103,PERSALDATA!$D$2:$D$20871,WORKING!$B103,PERSALDATA!$E$2:$E$20871,WORKING!$C103,PERSALDATA!$F$2:$F$20871,WORKING!E$2)/SUMIFS(PERSALDATA!$H$2:$H$20871,PERSALDATA!$A$2:$A$20871,WORKING!$A103,PERSALDATA!$D$2:$D$20871,WORKING!$B103,PERSALDATA!$E$2:$E$20871,WORKING!$C103),"")</f>
        <v/>
      </c>
      <c r="F103" s="62" t="str">
        <f>IFERROR(SUMIFS(PERSALDATA!$H$2:$H$20871,PERSALDATA!$A$2:$A$20871,WORKING!$A103,PERSALDATA!$D$2:$D$20871,WORKING!$B103,PERSALDATA!$E$2:$E$20871,WORKING!$C103,PERSALDATA!$F$2:$F$20871,WORKING!F$2)/SUMIFS(PERSALDATA!$H$2:$H$20871,PERSALDATA!$A$2:$A$20871,WORKING!$A103,PERSALDATA!$D$2:$D$20871,WORKING!$B103,PERSALDATA!$E$2:$E$20871,WORKING!$C103),"")</f>
        <v/>
      </c>
      <c r="G103" s="69" t="str">
        <f>IFERROR(SUMIFS(PERSALDATA!$H$2:$H$20871,PERSALDATA!$A$2:$A$20871,WORKING!$A103,PERSALDATA!$D$2:$D$20871,WORKING!$B103,PERSALDATA!$E$2:$E$20871,WORKING!$C103,PERSALDATA!$F$2:$F$20871,WORKING!G$2)/SUMIFS(PERSALDATA!$H$2:$H$20871,PERSALDATA!$A$2:$A$20871,WORKING!$A103,PERSALDATA!$D$2:$D$20871,WORKING!$B103,PERSALDATA!$E$2:$E$20871,WORKING!$C103),"")</f>
        <v/>
      </c>
      <c r="H103" s="62" t="str">
        <f>IFERROR(SUMIFS(PERSALDATA!$H$2:$H$20871,PERSALDATA!$A$2:$A$20871,WORKING!$A103,PERSALDATA!$D$2:$D$20871,WORKING!$B103,PERSALDATA!$E$2:$E$20871,WORKING!$C103,PERSALDATA!$F$2:$F$20871,WORKING!H$2)/SUMIFS(PERSALDATA!$H$2:$H$20871,PERSALDATA!$A$2:$A$20871,WORKING!$A103,PERSALDATA!$D$2:$D$20871,WORKING!$B103,PERSALDATA!$E$2:$E$20871,WORKING!$C103),"")</f>
        <v/>
      </c>
      <c r="I103" s="62" t="str">
        <f>IFERROR(SUMIFS(PERSALDATA!$H$2:$H$20871,PERSALDATA!$A$2:$A$20871,WORKING!$A103,PERSALDATA!$D$2:$D$20871,WORKING!$B103,PERSALDATA!$E$2:$E$20871,WORKING!$C103,PERSALDATA!$F$2:$F$20871,WORKING!I$2)/SUMIFS(PERSALDATA!$H$2:$H$20871,PERSALDATA!$A$2:$A$20871,WORKING!$A103,PERSALDATA!$D$2:$D$20871,WORKING!$B103,PERSALDATA!$E$2:$E$20871,WORKING!$C103),"")</f>
        <v/>
      </c>
      <c r="J103" s="62" t="str">
        <f>IFERROR(SUMIFS(PERSALDATA!$H$2:$H$20871,PERSALDATA!$A$2:$A$20871,WORKING!$A103,PERSALDATA!$D$2:$D$20871,WORKING!$B103,PERSALDATA!$E$2:$E$20871,WORKING!$C103,PERSALDATA!$F$2:$F$20871,WORKING!J$2)/SUMIFS(PERSALDATA!$H$2:$H$20871,PERSALDATA!$A$2:$A$20871,WORKING!$A103,PERSALDATA!$D$2:$D$20871,WORKING!$B103,PERSALDATA!$E$2:$E$20871,WORKING!$C103),"")</f>
        <v/>
      </c>
      <c r="K103" s="62" t="str">
        <f>IFERROR(SUMIFS(PERSALDATA!$H$2:$H$20871,PERSALDATA!$A$2:$A$20871,WORKING!$A103,PERSALDATA!$D$2:$D$20871,WORKING!$B103,PERSALDATA!$E$2:$E$20871,WORKING!$C103,PERSALDATA!$F$2:$F$20871,WORKING!K$2)/SUMIFS(PERSALDATA!$H$2:$H$20871,PERSALDATA!$A$2:$A$20871,WORKING!$A103,PERSALDATA!$D$2:$D$20871,WORKING!$B103,PERSALDATA!$E$2:$E$20871,WORKING!$C103),"")</f>
        <v/>
      </c>
      <c r="L103" s="62" t="str">
        <f>IFERROR(SUMIFS(PERSALDATA!$H$2:$H$20871,PERSALDATA!$A$2:$A$20871,WORKING!$A103,PERSALDATA!$D$2:$D$20871,WORKING!$B103,PERSALDATA!$E$2:$E$20871,WORKING!$C103,PERSALDATA!$F$2:$F$20871,WORKING!L$2)/SUMIFS(PERSALDATA!$H$2:$H$20871,PERSALDATA!$A$2:$A$20871,WORKING!$A103,PERSALDATA!$D$2:$D$20871,WORKING!$B103,PERSALDATA!$E$2:$E$20871,WORKING!$C103),"")</f>
        <v/>
      </c>
      <c r="M103" s="62" t="str">
        <f>IFERROR(SUMIFS(PERSALDATA!$H$2:$H$20871,PERSALDATA!$A$2:$A$20871,WORKING!$A103,PERSALDATA!$D$2:$D$20871,WORKING!$B103,PERSALDATA!$E$2:$E$20871,WORKING!$C103,PERSALDATA!$F$2:$F$20871,WORKING!M$2)/SUMIFS(PERSALDATA!$H$2:$H$20871,PERSALDATA!$A$2:$A$20871,WORKING!$A103,PERSALDATA!$D$2:$D$20871,WORKING!$B103,PERSALDATA!$E$2:$E$20871,WORKING!$C103),"")</f>
        <v/>
      </c>
      <c r="N103" s="62" t="str">
        <f>IFERROR(SUMIFS(PERSALDATA!$H$2:$H$20871,PERSALDATA!$A$2:$A$20871,WORKING!$A103,PERSALDATA!$D$2:$D$20871,WORKING!$B103,PERSALDATA!$E$2:$E$20871,WORKING!$C103,PERSALDATA!$F$2:$F$20871,WORKING!N$2)/SUMIFS(PERSALDATA!$H$2:$H$20871,PERSALDATA!$A$2:$A$20871,WORKING!$A103,PERSALDATA!$D$2:$D$20871,WORKING!$B103,PERSALDATA!$E$2:$E$20871,WORKING!$C103),"")</f>
        <v/>
      </c>
      <c r="O103" s="62" t="str">
        <f>IFERROR(SUMIFS(PERSALDATA!$H$2:$H$20871,PERSALDATA!$A$2:$A$20871,WORKING!$A103,PERSALDATA!$D$2:$D$20871,WORKING!$B103,PERSALDATA!$E$2:$E$20871,WORKING!$C103,PERSALDATA!$F$2:$F$20871,WORKING!O$2)/SUMIFS(PERSALDATA!$H$2:$H$20871,PERSALDATA!$A$2:$A$20871,WORKING!$A103,PERSALDATA!$D$2:$D$20871,WORKING!$B103,PERSALDATA!$E$2:$E$20871,WORKING!$C103),"")</f>
        <v/>
      </c>
      <c r="P103" s="62" t="str">
        <f>IFERROR(SUMIFS(PERSALDATA!$H$2:$H$20871,PERSALDATA!$A$2:$A$20871,WORKING!$A103,PERSALDATA!$D$2:$D$20871,WORKING!$B103,PERSALDATA!$E$2:$E$20871,WORKING!$C103,PERSALDATA!$F$2:$F$20871,WORKING!P$2)/SUMIFS(PERSALDATA!$H$2:$H$20871,PERSALDATA!$A$2:$A$20871,WORKING!$A103,PERSALDATA!$D$2:$D$20871,WORKING!$B103,PERSALDATA!$E$2:$E$20871,WORKING!$C103),"")</f>
        <v/>
      </c>
      <c r="Q103" s="62" t="str">
        <f>IFERROR(SUMIFS(PERSALDATA!$H$2:$H$20871,PERSALDATA!$A$2:$A$20871,WORKING!$A103,PERSALDATA!$D$2:$D$20871,WORKING!$B103,PERSALDATA!$E$2:$E$20871,WORKING!$C103,PERSALDATA!$F$2:$F$20871,WORKING!Q$2)/SUMIFS(PERSALDATA!$H$2:$H$20871,PERSALDATA!$A$2:$A$20871,WORKING!$A103,PERSALDATA!$D$2:$D$20871,WORKING!$B103,PERSALDATA!$E$2:$E$20871,WORKING!$C103),"")</f>
        <v/>
      </c>
      <c r="R103" s="62" t="str">
        <f>IFERROR(SUMIFS(PERSALDATA!$H$2:$H$20871,PERSALDATA!$A$2:$A$20871,WORKING!$A103,PERSALDATA!$D$2:$D$20871,WORKING!$B103,PERSALDATA!$E$2:$E$20871,WORKING!$C103,PERSALDATA!$F$2:$F$20871,WORKING!R$2)/SUMIFS(PERSALDATA!$H$2:$H$20871,PERSALDATA!$A$2:$A$20871,WORKING!$A103,PERSALDATA!$D$2:$D$20871,WORKING!$B103,PERSALDATA!$E$2:$E$20871,WORKING!$C103),"")</f>
        <v/>
      </c>
      <c r="S103" s="62" t="str">
        <f>IFERROR(SUMIFS(PERSALDATA!$H$2:$H$20871,PERSALDATA!$A$2:$A$20871,WORKING!$A103,PERSALDATA!$D$2:$D$20871,WORKING!$B103,PERSALDATA!$E$2:$E$20871,WORKING!$C103,PERSALDATA!$F$2:$F$20871,WORKING!S$2)/SUMIFS(PERSALDATA!$H$2:$H$20871,PERSALDATA!$A$2:$A$20871,WORKING!$A103,PERSALDATA!$D$2:$D$20871,WORKING!$B103,PERSALDATA!$E$2:$E$20871,WORKING!$C103),"")</f>
        <v/>
      </c>
      <c r="T103" s="62" t="str">
        <f>IFERROR(SUMIFS(PERSALDATA!$H$2:$H$20871,PERSALDATA!$A$2:$A$20871,WORKING!$A103,PERSALDATA!$D$2:$D$20871,WORKING!$B103,PERSALDATA!$E$2:$E$20871,WORKING!$C103,PERSALDATA!$F$2:$F$20871,WORKING!T$2)/SUMIFS(PERSALDATA!$H$2:$H$20871,PERSALDATA!$A$2:$A$20871,WORKING!$A103,PERSALDATA!$D$2:$D$20871,WORKING!$B103,PERSALDATA!$E$2:$E$20871,WORKING!$C103),"")</f>
        <v/>
      </c>
      <c r="U103" s="62" t="str">
        <f>IFERROR(SUMIFS(PERSALDATA!$H$2:$H$20871,PERSALDATA!$A$2:$A$20871,WORKING!$A103,PERSALDATA!$D$2:$D$20871,WORKING!$B103,PERSALDATA!$E$2:$E$20871,WORKING!$C103,PERSALDATA!$F$2:$F$20871,WORKING!U$2)/SUMIFS(PERSALDATA!$H$2:$H$20871,PERSALDATA!$A$2:$A$20871,WORKING!$A103,PERSALDATA!$D$2:$D$20871,WORKING!$B103,PERSALDATA!$E$2:$E$20871,WORKING!$C103),"")</f>
        <v/>
      </c>
      <c r="V103" s="62" t="str">
        <f>IFERROR(SUMIFS(PERSALDATA!$H$2:$H$20871,PERSALDATA!$A$2:$A$20871,WORKING!$A103,PERSALDATA!$D$2:$D$20871,WORKING!$B103,PERSALDATA!$E$2:$E$20871,WORKING!$C103,PERSALDATA!$F$2:$F$20871,WORKING!V$2)/SUMIFS(PERSALDATA!$H$2:$H$20871,PERSALDATA!$A$2:$A$20871,WORKING!$A103,PERSALDATA!$D$2:$D$20871,WORKING!$B103,PERSALDATA!$E$2:$E$20871,WORKING!$C103),"")</f>
        <v/>
      </c>
      <c r="W103" s="62">
        <f>IFERROR(IF($C103&lt;11,($D103*Assumptions!C$6)+($E103*Assumptions!C$7)+($F103*Assumptions!C$8)+($G103*Assumptions!C$9)+($H103*Assumptions!C$10)+($I103*Assumptions!C$11)+($J103*Assumptions!C$12)+($K103*Assumptions!C$13)+($L103*Assumptions!C$14)+($M103*Assumptions!C$15)+($N103*Assumptions!C$16)+($O103*Assumptions!C$17)+($P103*Assumptions!C$18)+($Q103*Assumptions!C$19)+($R103*Assumptions!C$20)+($S103*Assumptions!C$21)+($T103*Assumptions!C$22)+($U103*Assumptions!C$23)+($V103*Assumptions!C$24),IF($C103&lt;13,Assumptions!C$28,Assumptions!C$50)),W$1)</f>
        <v>3.3000000000000002E-2</v>
      </c>
      <c r="X103" s="62">
        <f>IFERROR(IF($C103&lt;11,($D103*Assumptions!D$6)+($E103*Assumptions!D$7)+($F103*Assumptions!D$8)+($G103*Assumptions!D$9)+($H103*Assumptions!D$10)+($I103*Assumptions!D$11)+($J103*Assumptions!D$12)+($K103*Assumptions!D$13)+($L103*Assumptions!D$14)+($M103*Assumptions!D$15)+($N103*Assumptions!D$16)+($O103*Assumptions!D$17)+($P103*Assumptions!D$18)+($Q103*Assumptions!D$19)+($R103*Assumptions!D$20)+($S103*Assumptions!D$21)+($T103*Assumptions!D$22)+($U103*Assumptions!D$23)+($V103*Assumptions!D$24),IF($C103&lt;13,Assumptions!D$28,Assumptions!D$50)),X$1)</f>
        <v>0.06</v>
      </c>
      <c r="Y103" s="62">
        <f>IFERROR(IF($C103&lt;11,($D103*Assumptions!E$6)+($E103*Assumptions!E$7)+($F103*Assumptions!E$8)+($G103*Assumptions!E$9)+($H103*Assumptions!E$10)+($I103*Assumptions!E$11)+($J103*Assumptions!E$12)+($K103*Assumptions!E$13)+($L103*Assumptions!E$14)+($M103*Assumptions!E$15)+($N103*Assumptions!E$16)+($O103*Assumptions!E$17)+($P103*Assumptions!E$18)+($Q103*Assumptions!E$19)+($R103*Assumptions!E$20)+($S103*Assumptions!E$21)+($T103*Assumptions!E$22)+($U103*Assumptions!E$23)+($V103*Assumptions!E$24),IF($C103&lt;13,Assumptions!E$28,Assumptions!E$50)),Y$1)</f>
        <v>5.8999999999999997E-2</v>
      </c>
      <c r="Z103" s="62">
        <f>IFERROR(IF($C103&lt;11,($D103*Assumptions!F$6)+($E103*Assumptions!F$7)+($F103*Assumptions!F$8)+($G103*Assumptions!F$9)+($H103*Assumptions!F$10)+($I103*Assumptions!F$11)+($J103*Assumptions!F$12)+($K103*Assumptions!F$13)+($L103*Assumptions!F$14)+($M103*Assumptions!F$15)+($N103*Assumptions!F$16)+($O103*Assumptions!F$17)+($P103*Assumptions!F$18)+($Q103*Assumptions!F$19)+($R103*Assumptions!F$20)+($S103*Assumptions!F$21)+($T103*Assumptions!F$22)+($U103*Assumptions!F$23)+($V103*Assumptions!F$24),IF($C103&lt;13,Assumptions!F$28,Assumptions!F$50)),Z$1)</f>
        <v>5.7000000000000002E-2</v>
      </c>
      <c r="AA103" s="62">
        <f>IFERROR(($D103*Assumptions!J$6)+($E103*Assumptions!J$7)+($F103*Assumptions!J$8)+($G103*Assumptions!J$9)+($H103*Assumptions!J$10)+($I103*Assumptions!J$11)+($J103*Assumptions!J$12)+($K103*Assumptions!J$13)+($L103*Assumptions!J$14)+($M103*Assumptions!J$15)+($N103*Assumptions!J$16)+($O103*Assumptions!J$17)+($P103*Assumptions!J$18)+($Q103*Assumptions!J$19)+($R103*Assumptions!J$20)+($S103*Assumptions!J$21)+($T103*Assumptions!J$22)+($U103*Assumptions!J$23)+($V103*Assumptions!J$24),0)</f>
        <v>0</v>
      </c>
      <c r="AB103" s="2">
        <f>SUMIFS(PERSALDATA!$G$2:$G$20871,PERSALDATA!$A$2:$A$20871,WORKING!A103,PERSALDATA!$D$2:$D$20871,WORKING!B103,PERSALDATA!$E$2:$E$20871,WORKING!C103,PERSALDATA!$F$2:$F$20871,"S&amp;W: BASIC SALARY (RES)")</f>
        <v>0</v>
      </c>
      <c r="AC103" s="2">
        <f>SUMIFS(PERSALDATA!$H$2:$H$20871,PERSALDATA!$A$2:$A$20871,WORKING!A103,PERSALDATA!$D$2:$D$20871,WORKING!B103,PERSALDATA!$E$2:$E$20871,WORKING!C103)</f>
        <v>0</v>
      </c>
    </row>
    <row r="104" spans="1:29" x14ac:dyDescent="0.25">
      <c r="A104" s="2">
        <f>Results!$D$3</f>
        <v>18</v>
      </c>
      <c r="B104" s="2">
        <v>6</v>
      </c>
      <c r="C104" s="2" t="s">
        <v>57</v>
      </c>
      <c r="D104" s="62" t="str">
        <f>IFERROR(SUMIFS(PERSALDATA!$H$2:$H$20871,PERSALDATA!$A$2:$A$20871,WORKING!$A104,PERSALDATA!$D$2:$D$20871,WORKING!$B104,PERSALDATA!$E$2:$E$20871,WORKING!$C104,PERSALDATA!$F$2:$F$20871,WORKING!D$2)/SUMIFS(PERSALDATA!$H$2:$H$20871,PERSALDATA!$A$2:$A$20871,WORKING!$A104,PERSALDATA!$D$2:$D$20871,WORKING!$B104,PERSALDATA!$E$2:$E$20871,WORKING!$C104),"")</f>
        <v/>
      </c>
      <c r="E104" s="62" t="str">
        <f>IFERROR(SUMIFS(PERSALDATA!$H$2:$H$20871,PERSALDATA!$A$2:$A$20871,WORKING!$A104,PERSALDATA!$D$2:$D$20871,WORKING!$B104,PERSALDATA!$E$2:$E$20871,WORKING!$C104,PERSALDATA!$F$2:$F$20871,WORKING!E$2)/SUMIFS(PERSALDATA!$H$2:$H$20871,PERSALDATA!$A$2:$A$20871,WORKING!$A104,PERSALDATA!$D$2:$D$20871,WORKING!$B104,PERSALDATA!$E$2:$E$20871,WORKING!$C104),"")</f>
        <v/>
      </c>
      <c r="F104" s="62" t="str">
        <f>IFERROR(SUMIFS(PERSALDATA!$H$2:$H$20871,PERSALDATA!$A$2:$A$20871,WORKING!$A104,PERSALDATA!$D$2:$D$20871,WORKING!$B104,PERSALDATA!$E$2:$E$20871,WORKING!$C104,PERSALDATA!$F$2:$F$20871,WORKING!F$2)/SUMIFS(PERSALDATA!$H$2:$H$20871,PERSALDATA!$A$2:$A$20871,WORKING!$A104,PERSALDATA!$D$2:$D$20871,WORKING!$B104,PERSALDATA!$E$2:$E$20871,WORKING!$C104),"")</f>
        <v/>
      </c>
      <c r="G104" s="69" t="str">
        <f>IFERROR(SUMIFS(PERSALDATA!$H$2:$H$20871,PERSALDATA!$A$2:$A$20871,WORKING!$A104,PERSALDATA!$D$2:$D$20871,WORKING!$B104,PERSALDATA!$E$2:$E$20871,WORKING!$C104,PERSALDATA!$F$2:$F$20871,WORKING!G$2)/SUMIFS(PERSALDATA!$H$2:$H$20871,PERSALDATA!$A$2:$A$20871,WORKING!$A104,PERSALDATA!$D$2:$D$20871,WORKING!$B104,PERSALDATA!$E$2:$E$20871,WORKING!$C104),"")</f>
        <v/>
      </c>
      <c r="H104" s="62" t="str">
        <f>IFERROR(SUMIFS(PERSALDATA!$H$2:$H$20871,PERSALDATA!$A$2:$A$20871,WORKING!$A104,PERSALDATA!$D$2:$D$20871,WORKING!$B104,PERSALDATA!$E$2:$E$20871,WORKING!$C104,PERSALDATA!$F$2:$F$20871,WORKING!H$2)/SUMIFS(PERSALDATA!$H$2:$H$20871,PERSALDATA!$A$2:$A$20871,WORKING!$A104,PERSALDATA!$D$2:$D$20871,WORKING!$B104,PERSALDATA!$E$2:$E$20871,WORKING!$C104),"")</f>
        <v/>
      </c>
      <c r="I104" s="62" t="str">
        <f>IFERROR(SUMIFS(PERSALDATA!$H$2:$H$20871,PERSALDATA!$A$2:$A$20871,WORKING!$A104,PERSALDATA!$D$2:$D$20871,WORKING!$B104,PERSALDATA!$E$2:$E$20871,WORKING!$C104,PERSALDATA!$F$2:$F$20871,WORKING!I$2)/SUMIFS(PERSALDATA!$H$2:$H$20871,PERSALDATA!$A$2:$A$20871,WORKING!$A104,PERSALDATA!$D$2:$D$20871,WORKING!$B104,PERSALDATA!$E$2:$E$20871,WORKING!$C104),"")</f>
        <v/>
      </c>
      <c r="J104" s="62" t="str">
        <f>IFERROR(SUMIFS(PERSALDATA!$H$2:$H$20871,PERSALDATA!$A$2:$A$20871,WORKING!$A104,PERSALDATA!$D$2:$D$20871,WORKING!$B104,PERSALDATA!$E$2:$E$20871,WORKING!$C104,PERSALDATA!$F$2:$F$20871,WORKING!J$2)/SUMIFS(PERSALDATA!$H$2:$H$20871,PERSALDATA!$A$2:$A$20871,WORKING!$A104,PERSALDATA!$D$2:$D$20871,WORKING!$B104,PERSALDATA!$E$2:$E$20871,WORKING!$C104),"")</f>
        <v/>
      </c>
      <c r="K104" s="62" t="str">
        <f>IFERROR(SUMIFS(PERSALDATA!$H$2:$H$20871,PERSALDATA!$A$2:$A$20871,WORKING!$A104,PERSALDATA!$D$2:$D$20871,WORKING!$B104,PERSALDATA!$E$2:$E$20871,WORKING!$C104,PERSALDATA!$F$2:$F$20871,WORKING!K$2)/SUMIFS(PERSALDATA!$H$2:$H$20871,PERSALDATA!$A$2:$A$20871,WORKING!$A104,PERSALDATA!$D$2:$D$20871,WORKING!$B104,PERSALDATA!$E$2:$E$20871,WORKING!$C104),"")</f>
        <v/>
      </c>
      <c r="L104" s="62" t="str">
        <f>IFERROR(SUMIFS(PERSALDATA!$H$2:$H$20871,PERSALDATA!$A$2:$A$20871,WORKING!$A104,PERSALDATA!$D$2:$D$20871,WORKING!$B104,PERSALDATA!$E$2:$E$20871,WORKING!$C104,PERSALDATA!$F$2:$F$20871,WORKING!L$2)/SUMIFS(PERSALDATA!$H$2:$H$20871,PERSALDATA!$A$2:$A$20871,WORKING!$A104,PERSALDATA!$D$2:$D$20871,WORKING!$B104,PERSALDATA!$E$2:$E$20871,WORKING!$C104),"")</f>
        <v/>
      </c>
      <c r="M104" s="62" t="str">
        <f>IFERROR(SUMIFS(PERSALDATA!$H$2:$H$20871,PERSALDATA!$A$2:$A$20871,WORKING!$A104,PERSALDATA!$D$2:$D$20871,WORKING!$B104,PERSALDATA!$E$2:$E$20871,WORKING!$C104,PERSALDATA!$F$2:$F$20871,WORKING!M$2)/SUMIFS(PERSALDATA!$H$2:$H$20871,PERSALDATA!$A$2:$A$20871,WORKING!$A104,PERSALDATA!$D$2:$D$20871,WORKING!$B104,PERSALDATA!$E$2:$E$20871,WORKING!$C104),"")</f>
        <v/>
      </c>
      <c r="N104" s="62" t="str">
        <f>IFERROR(SUMIFS(PERSALDATA!$H$2:$H$20871,PERSALDATA!$A$2:$A$20871,WORKING!$A104,PERSALDATA!$D$2:$D$20871,WORKING!$B104,PERSALDATA!$E$2:$E$20871,WORKING!$C104,PERSALDATA!$F$2:$F$20871,WORKING!N$2)/SUMIFS(PERSALDATA!$H$2:$H$20871,PERSALDATA!$A$2:$A$20871,WORKING!$A104,PERSALDATA!$D$2:$D$20871,WORKING!$B104,PERSALDATA!$E$2:$E$20871,WORKING!$C104),"")</f>
        <v/>
      </c>
      <c r="O104" s="62" t="str">
        <f>IFERROR(SUMIFS(PERSALDATA!$H$2:$H$20871,PERSALDATA!$A$2:$A$20871,WORKING!$A104,PERSALDATA!$D$2:$D$20871,WORKING!$B104,PERSALDATA!$E$2:$E$20871,WORKING!$C104,PERSALDATA!$F$2:$F$20871,WORKING!O$2)/SUMIFS(PERSALDATA!$H$2:$H$20871,PERSALDATA!$A$2:$A$20871,WORKING!$A104,PERSALDATA!$D$2:$D$20871,WORKING!$B104,PERSALDATA!$E$2:$E$20871,WORKING!$C104),"")</f>
        <v/>
      </c>
      <c r="P104" s="62" t="str">
        <f>IFERROR(SUMIFS(PERSALDATA!$H$2:$H$20871,PERSALDATA!$A$2:$A$20871,WORKING!$A104,PERSALDATA!$D$2:$D$20871,WORKING!$B104,PERSALDATA!$E$2:$E$20871,WORKING!$C104,PERSALDATA!$F$2:$F$20871,WORKING!P$2)/SUMIFS(PERSALDATA!$H$2:$H$20871,PERSALDATA!$A$2:$A$20871,WORKING!$A104,PERSALDATA!$D$2:$D$20871,WORKING!$B104,PERSALDATA!$E$2:$E$20871,WORKING!$C104),"")</f>
        <v/>
      </c>
      <c r="Q104" s="62" t="str">
        <f>IFERROR(SUMIFS(PERSALDATA!$H$2:$H$20871,PERSALDATA!$A$2:$A$20871,WORKING!$A104,PERSALDATA!$D$2:$D$20871,WORKING!$B104,PERSALDATA!$E$2:$E$20871,WORKING!$C104,PERSALDATA!$F$2:$F$20871,WORKING!Q$2)/SUMIFS(PERSALDATA!$H$2:$H$20871,PERSALDATA!$A$2:$A$20871,WORKING!$A104,PERSALDATA!$D$2:$D$20871,WORKING!$B104,PERSALDATA!$E$2:$E$20871,WORKING!$C104),"")</f>
        <v/>
      </c>
      <c r="R104" s="62" t="str">
        <f>IFERROR(SUMIFS(PERSALDATA!$H$2:$H$20871,PERSALDATA!$A$2:$A$20871,WORKING!$A104,PERSALDATA!$D$2:$D$20871,WORKING!$B104,PERSALDATA!$E$2:$E$20871,WORKING!$C104,PERSALDATA!$F$2:$F$20871,WORKING!R$2)/SUMIFS(PERSALDATA!$H$2:$H$20871,PERSALDATA!$A$2:$A$20871,WORKING!$A104,PERSALDATA!$D$2:$D$20871,WORKING!$B104,PERSALDATA!$E$2:$E$20871,WORKING!$C104),"")</f>
        <v/>
      </c>
      <c r="S104" s="62" t="str">
        <f>IFERROR(SUMIFS(PERSALDATA!$H$2:$H$20871,PERSALDATA!$A$2:$A$20871,WORKING!$A104,PERSALDATA!$D$2:$D$20871,WORKING!$B104,PERSALDATA!$E$2:$E$20871,WORKING!$C104,PERSALDATA!$F$2:$F$20871,WORKING!S$2)/SUMIFS(PERSALDATA!$H$2:$H$20871,PERSALDATA!$A$2:$A$20871,WORKING!$A104,PERSALDATA!$D$2:$D$20871,WORKING!$B104,PERSALDATA!$E$2:$E$20871,WORKING!$C104),"")</f>
        <v/>
      </c>
      <c r="T104" s="62" t="str">
        <f>IFERROR(SUMIFS(PERSALDATA!$H$2:$H$20871,PERSALDATA!$A$2:$A$20871,WORKING!$A104,PERSALDATA!$D$2:$D$20871,WORKING!$B104,PERSALDATA!$E$2:$E$20871,WORKING!$C104,PERSALDATA!$F$2:$F$20871,WORKING!T$2)/SUMIFS(PERSALDATA!$H$2:$H$20871,PERSALDATA!$A$2:$A$20871,WORKING!$A104,PERSALDATA!$D$2:$D$20871,WORKING!$B104,PERSALDATA!$E$2:$E$20871,WORKING!$C104),"")</f>
        <v/>
      </c>
      <c r="U104" s="62" t="str">
        <f>IFERROR(SUMIFS(PERSALDATA!$H$2:$H$20871,PERSALDATA!$A$2:$A$20871,WORKING!$A104,PERSALDATA!$D$2:$D$20871,WORKING!$B104,PERSALDATA!$E$2:$E$20871,WORKING!$C104,PERSALDATA!$F$2:$F$20871,WORKING!U$2)/SUMIFS(PERSALDATA!$H$2:$H$20871,PERSALDATA!$A$2:$A$20871,WORKING!$A104,PERSALDATA!$D$2:$D$20871,WORKING!$B104,PERSALDATA!$E$2:$E$20871,WORKING!$C104),"")</f>
        <v/>
      </c>
      <c r="V104" s="62" t="str">
        <f>IFERROR(SUMIFS(PERSALDATA!$H$2:$H$20871,PERSALDATA!$A$2:$A$20871,WORKING!$A104,PERSALDATA!$D$2:$D$20871,WORKING!$B104,PERSALDATA!$E$2:$E$20871,WORKING!$C104,PERSALDATA!$F$2:$F$20871,WORKING!V$2)/SUMIFS(PERSALDATA!$H$2:$H$20871,PERSALDATA!$A$2:$A$20871,WORKING!$A104,PERSALDATA!$D$2:$D$20871,WORKING!$B104,PERSALDATA!$E$2:$E$20871,WORKING!$C104),"")</f>
        <v/>
      </c>
      <c r="W104" s="62">
        <f>IFERROR(IF($C104&lt;11,($D104*Assumptions!C$6)+($E104*Assumptions!C$7)+($F104*Assumptions!C$8)+($G104*Assumptions!C$9)+($H104*Assumptions!C$10)+($I104*Assumptions!C$11)+($J104*Assumptions!C$12)+($K104*Assumptions!C$13)+($L104*Assumptions!C$14)+($M104*Assumptions!C$15)+($N104*Assumptions!C$16)+($O104*Assumptions!C$17)+($P104*Assumptions!C$18)+($Q104*Assumptions!C$19)+($R104*Assumptions!C$20)+($S104*Assumptions!C$21)+($T104*Assumptions!C$22)+($U104*Assumptions!C$23)+($V104*Assumptions!C$24),IF($C104&lt;13,Assumptions!C$28,Assumptions!C$50)),W$1)</f>
        <v>3.3000000000000002E-2</v>
      </c>
      <c r="X104" s="62">
        <f>IFERROR(IF($C104&lt;11,($D104*Assumptions!D$6)+($E104*Assumptions!D$7)+($F104*Assumptions!D$8)+($G104*Assumptions!D$9)+($H104*Assumptions!D$10)+($I104*Assumptions!D$11)+($J104*Assumptions!D$12)+($K104*Assumptions!D$13)+($L104*Assumptions!D$14)+($M104*Assumptions!D$15)+($N104*Assumptions!D$16)+($O104*Assumptions!D$17)+($P104*Assumptions!D$18)+($Q104*Assumptions!D$19)+($R104*Assumptions!D$20)+($S104*Assumptions!D$21)+($T104*Assumptions!D$22)+($U104*Assumptions!D$23)+($V104*Assumptions!D$24),IF($C104&lt;13,Assumptions!D$28,Assumptions!D$50)),X$1)</f>
        <v>0.06</v>
      </c>
      <c r="Y104" s="62">
        <f>IFERROR(IF($C104&lt;11,($D104*Assumptions!E$6)+($E104*Assumptions!E$7)+($F104*Assumptions!E$8)+($G104*Assumptions!E$9)+($H104*Assumptions!E$10)+($I104*Assumptions!E$11)+($J104*Assumptions!E$12)+($K104*Assumptions!E$13)+($L104*Assumptions!E$14)+($M104*Assumptions!E$15)+($N104*Assumptions!E$16)+($O104*Assumptions!E$17)+($P104*Assumptions!E$18)+($Q104*Assumptions!E$19)+($R104*Assumptions!E$20)+($S104*Assumptions!E$21)+($T104*Assumptions!E$22)+($U104*Assumptions!E$23)+($V104*Assumptions!E$24),IF($C104&lt;13,Assumptions!E$28,Assumptions!E$50)),Y$1)</f>
        <v>5.8999999999999997E-2</v>
      </c>
      <c r="Z104" s="62">
        <f>IFERROR(IF($C104&lt;11,($D104*Assumptions!F$6)+($E104*Assumptions!F$7)+($F104*Assumptions!F$8)+($G104*Assumptions!F$9)+($H104*Assumptions!F$10)+($I104*Assumptions!F$11)+($J104*Assumptions!F$12)+($K104*Assumptions!F$13)+($L104*Assumptions!F$14)+($M104*Assumptions!F$15)+($N104*Assumptions!F$16)+($O104*Assumptions!F$17)+($P104*Assumptions!F$18)+($Q104*Assumptions!F$19)+($R104*Assumptions!F$20)+($S104*Assumptions!F$21)+($T104*Assumptions!F$22)+($U104*Assumptions!F$23)+($V104*Assumptions!F$24),IF($C104&lt;13,Assumptions!F$28,Assumptions!F$50)),Z$1)</f>
        <v>5.7000000000000002E-2</v>
      </c>
      <c r="AA104" s="62">
        <f>IFERROR(($D104*Assumptions!J$6)+($E104*Assumptions!J$7)+($F104*Assumptions!J$8)+($G104*Assumptions!J$9)+($H104*Assumptions!J$10)+($I104*Assumptions!J$11)+($J104*Assumptions!J$12)+($K104*Assumptions!J$13)+($L104*Assumptions!J$14)+($M104*Assumptions!J$15)+($N104*Assumptions!J$16)+($O104*Assumptions!J$17)+($P104*Assumptions!J$18)+($Q104*Assumptions!J$19)+($R104*Assumptions!J$20)+($S104*Assumptions!J$21)+($T104*Assumptions!J$22)+($U104*Assumptions!J$23)+($V104*Assumptions!J$24),0)</f>
        <v>0</v>
      </c>
      <c r="AB104" s="2">
        <f>SUMIFS(PERSALDATA!$G$2:$G$20871,PERSALDATA!$A$2:$A$20871,WORKING!A104,PERSALDATA!$D$2:$D$20871,WORKING!B104,PERSALDATA!$E$2:$E$20871,WORKING!C104,PERSALDATA!$F$2:$F$20871,"S&amp;W: BASIC SALARY (RES)")</f>
        <v>0</v>
      </c>
      <c r="AC104" s="2">
        <f>SUMIFS(PERSALDATA!$H$2:$H$20871,PERSALDATA!$A$2:$A$20871,WORKING!A104,PERSALDATA!$D$2:$D$20871,WORKING!B104,PERSALDATA!$E$2:$E$20871,WORKING!C104)</f>
        <v>0</v>
      </c>
    </row>
    <row r="105" spans="1:29" x14ac:dyDescent="0.25">
      <c r="A105" s="2">
        <f>Results!$D$3</f>
        <v>18</v>
      </c>
      <c r="B105" s="2">
        <v>7</v>
      </c>
      <c r="C105" s="2">
        <v>1</v>
      </c>
      <c r="D105" s="62" t="str">
        <f>IFERROR(SUMIFS(PERSALDATA!$H$2:$H$20871,PERSALDATA!$A$2:$A$20871,WORKING!$A105,PERSALDATA!$D$2:$D$20871,WORKING!$B105,PERSALDATA!$E$2:$E$20871,WORKING!$C105,PERSALDATA!$F$2:$F$20871,WORKING!D$2)/SUMIFS(PERSALDATA!$H$2:$H$20871,PERSALDATA!$A$2:$A$20871,WORKING!$A105,PERSALDATA!$D$2:$D$20871,WORKING!$B105,PERSALDATA!$E$2:$E$20871,WORKING!$C105),"")</f>
        <v/>
      </c>
      <c r="E105" s="62" t="str">
        <f>IFERROR(SUMIFS(PERSALDATA!$H$2:$H$20871,PERSALDATA!$A$2:$A$20871,WORKING!$A105,PERSALDATA!$D$2:$D$20871,WORKING!$B105,PERSALDATA!$E$2:$E$20871,WORKING!$C105,PERSALDATA!$F$2:$F$20871,WORKING!E$2)/SUMIFS(PERSALDATA!$H$2:$H$20871,PERSALDATA!$A$2:$A$20871,WORKING!$A105,PERSALDATA!$D$2:$D$20871,WORKING!$B105,PERSALDATA!$E$2:$E$20871,WORKING!$C105),"")</f>
        <v/>
      </c>
      <c r="F105" s="62" t="str">
        <f>IFERROR(SUMIFS(PERSALDATA!$H$2:$H$20871,PERSALDATA!$A$2:$A$20871,WORKING!$A105,PERSALDATA!$D$2:$D$20871,WORKING!$B105,PERSALDATA!$E$2:$E$20871,WORKING!$C105,PERSALDATA!$F$2:$F$20871,WORKING!F$2)/SUMIFS(PERSALDATA!$H$2:$H$20871,PERSALDATA!$A$2:$A$20871,WORKING!$A105,PERSALDATA!$D$2:$D$20871,WORKING!$B105,PERSALDATA!$E$2:$E$20871,WORKING!$C105),"")</f>
        <v/>
      </c>
      <c r="G105" s="69" t="str">
        <f>IFERROR(SUMIFS(PERSALDATA!$H$2:$H$20871,PERSALDATA!$A$2:$A$20871,WORKING!$A105,PERSALDATA!$D$2:$D$20871,WORKING!$B105,PERSALDATA!$E$2:$E$20871,WORKING!$C105,PERSALDATA!$F$2:$F$20871,WORKING!G$2)/SUMIFS(PERSALDATA!$H$2:$H$20871,PERSALDATA!$A$2:$A$20871,WORKING!$A105,PERSALDATA!$D$2:$D$20871,WORKING!$B105,PERSALDATA!$E$2:$E$20871,WORKING!$C105),"")</f>
        <v/>
      </c>
      <c r="H105" s="62" t="str">
        <f>IFERROR(SUMIFS(PERSALDATA!$H$2:$H$20871,PERSALDATA!$A$2:$A$20871,WORKING!$A105,PERSALDATA!$D$2:$D$20871,WORKING!$B105,PERSALDATA!$E$2:$E$20871,WORKING!$C105,PERSALDATA!$F$2:$F$20871,WORKING!H$2)/SUMIFS(PERSALDATA!$H$2:$H$20871,PERSALDATA!$A$2:$A$20871,WORKING!$A105,PERSALDATA!$D$2:$D$20871,WORKING!$B105,PERSALDATA!$E$2:$E$20871,WORKING!$C105),"")</f>
        <v/>
      </c>
      <c r="I105" s="62" t="str">
        <f>IFERROR(SUMIFS(PERSALDATA!$H$2:$H$20871,PERSALDATA!$A$2:$A$20871,WORKING!$A105,PERSALDATA!$D$2:$D$20871,WORKING!$B105,PERSALDATA!$E$2:$E$20871,WORKING!$C105,PERSALDATA!$F$2:$F$20871,WORKING!I$2)/SUMIFS(PERSALDATA!$H$2:$H$20871,PERSALDATA!$A$2:$A$20871,WORKING!$A105,PERSALDATA!$D$2:$D$20871,WORKING!$B105,PERSALDATA!$E$2:$E$20871,WORKING!$C105),"")</f>
        <v/>
      </c>
      <c r="J105" s="62" t="str">
        <f>IFERROR(SUMIFS(PERSALDATA!$H$2:$H$20871,PERSALDATA!$A$2:$A$20871,WORKING!$A105,PERSALDATA!$D$2:$D$20871,WORKING!$B105,PERSALDATA!$E$2:$E$20871,WORKING!$C105,PERSALDATA!$F$2:$F$20871,WORKING!J$2)/SUMIFS(PERSALDATA!$H$2:$H$20871,PERSALDATA!$A$2:$A$20871,WORKING!$A105,PERSALDATA!$D$2:$D$20871,WORKING!$B105,PERSALDATA!$E$2:$E$20871,WORKING!$C105),"")</f>
        <v/>
      </c>
      <c r="K105" s="62" t="str">
        <f>IFERROR(SUMIFS(PERSALDATA!$H$2:$H$20871,PERSALDATA!$A$2:$A$20871,WORKING!$A105,PERSALDATA!$D$2:$D$20871,WORKING!$B105,PERSALDATA!$E$2:$E$20871,WORKING!$C105,PERSALDATA!$F$2:$F$20871,WORKING!K$2)/SUMIFS(PERSALDATA!$H$2:$H$20871,PERSALDATA!$A$2:$A$20871,WORKING!$A105,PERSALDATA!$D$2:$D$20871,WORKING!$B105,PERSALDATA!$E$2:$E$20871,WORKING!$C105),"")</f>
        <v/>
      </c>
      <c r="L105" s="62" t="str">
        <f>IFERROR(SUMIFS(PERSALDATA!$H$2:$H$20871,PERSALDATA!$A$2:$A$20871,WORKING!$A105,PERSALDATA!$D$2:$D$20871,WORKING!$B105,PERSALDATA!$E$2:$E$20871,WORKING!$C105,PERSALDATA!$F$2:$F$20871,WORKING!L$2)/SUMIFS(PERSALDATA!$H$2:$H$20871,PERSALDATA!$A$2:$A$20871,WORKING!$A105,PERSALDATA!$D$2:$D$20871,WORKING!$B105,PERSALDATA!$E$2:$E$20871,WORKING!$C105),"")</f>
        <v/>
      </c>
      <c r="M105" s="62" t="str">
        <f>IFERROR(SUMIFS(PERSALDATA!$H$2:$H$20871,PERSALDATA!$A$2:$A$20871,WORKING!$A105,PERSALDATA!$D$2:$D$20871,WORKING!$B105,PERSALDATA!$E$2:$E$20871,WORKING!$C105,PERSALDATA!$F$2:$F$20871,WORKING!M$2)/SUMIFS(PERSALDATA!$H$2:$H$20871,PERSALDATA!$A$2:$A$20871,WORKING!$A105,PERSALDATA!$D$2:$D$20871,WORKING!$B105,PERSALDATA!$E$2:$E$20871,WORKING!$C105),"")</f>
        <v/>
      </c>
      <c r="N105" s="62" t="str">
        <f>IFERROR(SUMIFS(PERSALDATA!$H$2:$H$20871,PERSALDATA!$A$2:$A$20871,WORKING!$A105,PERSALDATA!$D$2:$D$20871,WORKING!$B105,PERSALDATA!$E$2:$E$20871,WORKING!$C105,PERSALDATA!$F$2:$F$20871,WORKING!N$2)/SUMIFS(PERSALDATA!$H$2:$H$20871,PERSALDATA!$A$2:$A$20871,WORKING!$A105,PERSALDATA!$D$2:$D$20871,WORKING!$B105,PERSALDATA!$E$2:$E$20871,WORKING!$C105),"")</f>
        <v/>
      </c>
      <c r="O105" s="62" t="str">
        <f>IFERROR(SUMIFS(PERSALDATA!$H$2:$H$20871,PERSALDATA!$A$2:$A$20871,WORKING!$A105,PERSALDATA!$D$2:$D$20871,WORKING!$B105,PERSALDATA!$E$2:$E$20871,WORKING!$C105,PERSALDATA!$F$2:$F$20871,WORKING!O$2)/SUMIFS(PERSALDATA!$H$2:$H$20871,PERSALDATA!$A$2:$A$20871,WORKING!$A105,PERSALDATA!$D$2:$D$20871,WORKING!$B105,PERSALDATA!$E$2:$E$20871,WORKING!$C105),"")</f>
        <v/>
      </c>
      <c r="P105" s="62" t="str">
        <f>IFERROR(SUMIFS(PERSALDATA!$H$2:$H$20871,PERSALDATA!$A$2:$A$20871,WORKING!$A105,PERSALDATA!$D$2:$D$20871,WORKING!$B105,PERSALDATA!$E$2:$E$20871,WORKING!$C105,PERSALDATA!$F$2:$F$20871,WORKING!P$2)/SUMIFS(PERSALDATA!$H$2:$H$20871,PERSALDATA!$A$2:$A$20871,WORKING!$A105,PERSALDATA!$D$2:$D$20871,WORKING!$B105,PERSALDATA!$E$2:$E$20871,WORKING!$C105),"")</f>
        <v/>
      </c>
      <c r="Q105" s="62" t="str">
        <f>IFERROR(SUMIFS(PERSALDATA!$H$2:$H$20871,PERSALDATA!$A$2:$A$20871,WORKING!$A105,PERSALDATA!$D$2:$D$20871,WORKING!$B105,PERSALDATA!$E$2:$E$20871,WORKING!$C105,PERSALDATA!$F$2:$F$20871,WORKING!Q$2)/SUMIFS(PERSALDATA!$H$2:$H$20871,PERSALDATA!$A$2:$A$20871,WORKING!$A105,PERSALDATA!$D$2:$D$20871,WORKING!$B105,PERSALDATA!$E$2:$E$20871,WORKING!$C105),"")</f>
        <v/>
      </c>
      <c r="R105" s="62" t="str">
        <f>IFERROR(SUMIFS(PERSALDATA!$H$2:$H$20871,PERSALDATA!$A$2:$A$20871,WORKING!$A105,PERSALDATA!$D$2:$D$20871,WORKING!$B105,PERSALDATA!$E$2:$E$20871,WORKING!$C105,PERSALDATA!$F$2:$F$20871,WORKING!R$2)/SUMIFS(PERSALDATA!$H$2:$H$20871,PERSALDATA!$A$2:$A$20871,WORKING!$A105,PERSALDATA!$D$2:$D$20871,WORKING!$B105,PERSALDATA!$E$2:$E$20871,WORKING!$C105),"")</f>
        <v/>
      </c>
      <c r="S105" s="62" t="str">
        <f>IFERROR(SUMIFS(PERSALDATA!$H$2:$H$20871,PERSALDATA!$A$2:$A$20871,WORKING!$A105,PERSALDATA!$D$2:$D$20871,WORKING!$B105,PERSALDATA!$E$2:$E$20871,WORKING!$C105,PERSALDATA!$F$2:$F$20871,WORKING!S$2)/SUMIFS(PERSALDATA!$H$2:$H$20871,PERSALDATA!$A$2:$A$20871,WORKING!$A105,PERSALDATA!$D$2:$D$20871,WORKING!$B105,PERSALDATA!$E$2:$E$20871,WORKING!$C105),"")</f>
        <v/>
      </c>
      <c r="T105" s="62" t="str">
        <f>IFERROR(SUMIFS(PERSALDATA!$H$2:$H$20871,PERSALDATA!$A$2:$A$20871,WORKING!$A105,PERSALDATA!$D$2:$D$20871,WORKING!$B105,PERSALDATA!$E$2:$E$20871,WORKING!$C105,PERSALDATA!$F$2:$F$20871,WORKING!T$2)/SUMIFS(PERSALDATA!$H$2:$H$20871,PERSALDATA!$A$2:$A$20871,WORKING!$A105,PERSALDATA!$D$2:$D$20871,WORKING!$B105,PERSALDATA!$E$2:$E$20871,WORKING!$C105),"")</f>
        <v/>
      </c>
      <c r="U105" s="62" t="str">
        <f>IFERROR(SUMIFS(PERSALDATA!$H$2:$H$20871,PERSALDATA!$A$2:$A$20871,WORKING!$A105,PERSALDATA!$D$2:$D$20871,WORKING!$B105,PERSALDATA!$E$2:$E$20871,WORKING!$C105,PERSALDATA!$F$2:$F$20871,WORKING!U$2)/SUMIFS(PERSALDATA!$H$2:$H$20871,PERSALDATA!$A$2:$A$20871,WORKING!$A105,PERSALDATA!$D$2:$D$20871,WORKING!$B105,PERSALDATA!$E$2:$E$20871,WORKING!$C105),"")</f>
        <v/>
      </c>
      <c r="V105" s="62" t="str">
        <f>IFERROR(SUMIFS(PERSALDATA!$H$2:$H$20871,PERSALDATA!$A$2:$A$20871,WORKING!$A105,PERSALDATA!$D$2:$D$20871,WORKING!$B105,PERSALDATA!$E$2:$E$20871,WORKING!$C105,PERSALDATA!$F$2:$F$20871,WORKING!V$2)/SUMIFS(PERSALDATA!$H$2:$H$20871,PERSALDATA!$A$2:$A$20871,WORKING!$A105,PERSALDATA!$D$2:$D$20871,WORKING!$B105,PERSALDATA!$E$2:$E$20871,WORKING!$C105),"")</f>
        <v/>
      </c>
      <c r="W105" s="62">
        <f>IFERROR(IF($C105&lt;11,($D105*Assumptions!C$6)+($E105*Assumptions!C$7)+($F105*Assumptions!C$8)+($G105*Assumptions!C$9)+($H105*Assumptions!C$10)+($I105*Assumptions!C$11)+($J105*Assumptions!C$12)+($K105*Assumptions!C$13)+($L105*Assumptions!C$14)+($M105*Assumptions!C$15)+($N105*Assumptions!C$16)+($O105*Assumptions!C$17)+($P105*Assumptions!C$18)+($Q105*Assumptions!C$19)+($R105*Assumptions!C$20)+($S105*Assumptions!C$21)+($T105*Assumptions!C$22)+($U105*Assumptions!C$23)+($V105*Assumptions!C$24),IF($C105&lt;13,Assumptions!C$28,Assumptions!C$50)),W$1)</f>
        <v>7.3827684520804057E-2</v>
      </c>
      <c r="X105" s="62">
        <f>IFERROR(IF($C105&lt;11,($D105*Assumptions!D$6)+($E105*Assumptions!D$7)+($F105*Assumptions!D$8)+($G105*Assumptions!D$9)+($H105*Assumptions!D$10)+($I105*Assumptions!D$11)+($J105*Assumptions!D$12)+($K105*Assumptions!D$13)+($L105*Assumptions!D$14)+($M105*Assumptions!D$15)+($N105*Assumptions!D$16)+($O105*Assumptions!D$17)+($P105*Assumptions!D$18)+($Q105*Assumptions!D$19)+($R105*Assumptions!D$20)+($S105*Assumptions!D$21)+($T105*Assumptions!D$22)+($U105*Assumptions!D$23)+($V105*Assumptions!D$24),IF($C105&lt;13,Assumptions!D$28,Assumptions!D$50)),X$1)</f>
        <v>7.0033119199051808E-2</v>
      </c>
      <c r="Y105" s="62">
        <f>IFERROR(IF($C105&lt;11,($D105*Assumptions!E$6)+($E105*Assumptions!E$7)+($F105*Assumptions!E$8)+($G105*Assumptions!E$9)+($H105*Assumptions!E$10)+($I105*Assumptions!E$11)+($J105*Assumptions!E$12)+($K105*Assumptions!E$13)+($L105*Assumptions!E$14)+($M105*Assumptions!E$15)+($N105*Assumptions!E$16)+($O105*Assumptions!E$17)+($P105*Assumptions!E$18)+($Q105*Assumptions!E$19)+($R105*Assumptions!E$20)+($S105*Assumptions!E$21)+($T105*Assumptions!E$22)+($U105*Assumptions!E$23)+($V105*Assumptions!E$24),IF($C105&lt;13,Assumptions!E$28,Assumptions!E$50)),Y$1)</f>
        <v>6.9033119199051793E-2</v>
      </c>
      <c r="Z105" s="62">
        <f>IFERROR(IF($C105&lt;11,($D105*Assumptions!F$6)+($E105*Assumptions!F$7)+($F105*Assumptions!F$8)+($G105*Assumptions!F$9)+($H105*Assumptions!F$10)+($I105*Assumptions!F$11)+($J105*Assumptions!F$12)+($K105*Assumptions!F$13)+($L105*Assumptions!F$14)+($M105*Assumptions!F$15)+($N105*Assumptions!F$16)+($O105*Assumptions!F$17)+($P105*Assumptions!F$18)+($Q105*Assumptions!F$19)+($R105*Assumptions!F$20)+($S105*Assumptions!F$21)+($T105*Assumptions!F$22)+($U105*Assumptions!F$23)+($V105*Assumptions!F$24),IF($C105&lt;13,Assumptions!F$28,Assumptions!F$50)),Z$1)</f>
        <v>6.7033119199051777E-2</v>
      </c>
      <c r="AA105" s="62">
        <f>IFERROR(($D105*Assumptions!J$6)+($E105*Assumptions!J$7)+($F105*Assumptions!J$8)+($G105*Assumptions!J$9)+($H105*Assumptions!J$10)+($I105*Assumptions!J$11)+($J105*Assumptions!J$12)+($K105*Assumptions!J$13)+($L105*Assumptions!J$14)+($M105*Assumptions!J$15)+($N105*Assumptions!J$16)+($O105*Assumptions!J$17)+($P105*Assumptions!J$18)+($Q105*Assumptions!J$19)+($R105*Assumptions!J$20)+($S105*Assumptions!J$21)+($T105*Assumptions!J$22)+($U105*Assumptions!J$23)+($V105*Assumptions!J$24),0)</f>
        <v>0</v>
      </c>
      <c r="AB105" s="2">
        <f>SUMIFS(PERSALDATA!$G$2:$G$20871,PERSALDATA!$A$2:$A$20871,WORKING!A105,PERSALDATA!$D$2:$D$20871,WORKING!B105,PERSALDATA!$E$2:$E$20871,WORKING!C105,PERSALDATA!$F$2:$F$20871,"S&amp;W: BASIC SALARY (RES)")</f>
        <v>0</v>
      </c>
      <c r="AC105" s="2">
        <f>SUMIFS(PERSALDATA!$H$2:$H$20871,PERSALDATA!$A$2:$A$20871,WORKING!A105,PERSALDATA!$D$2:$D$20871,WORKING!B105,PERSALDATA!$E$2:$E$20871,WORKING!C105)</f>
        <v>0</v>
      </c>
    </row>
    <row r="106" spans="1:29" x14ac:dyDescent="0.25">
      <c r="A106" s="2">
        <f>Results!$D$3</f>
        <v>18</v>
      </c>
      <c r="B106" s="2">
        <v>7</v>
      </c>
      <c r="C106" s="2">
        <v>2</v>
      </c>
      <c r="D106" s="62" t="str">
        <f>IFERROR(SUMIFS(PERSALDATA!$H$2:$H$20871,PERSALDATA!$A$2:$A$20871,WORKING!$A106,PERSALDATA!$D$2:$D$20871,WORKING!$B106,PERSALDATA!$E$2:$E$20871,WORKING!$C106,PERSALDATA!$F$2:$F$20871,WORKING!D$2)/SUMIFS(PERSALDATA!$H$2:$H$20871,PERSALDATA!$A$2:$A$20871,WORKING!$A106,PERSALDATA!$D$2:$D$20871,WORKING!$B106,PERSALDATA!$E$2:$E$20871,WORKING!$C106),"")</f>
        <v/>
      </c>
      <c r="E106" s="62" t="str">
        <f>IFERROR(SUMIFS(PERSALDATA!$H$2:$H$20871,PERSALDATA!$A$2:$A$20871,WORKING!$A106,PERSALDATA!$D$2:$D$20871,WORKING!$B106,PERSALDATA!$E$2:$E$20871,WORKING!$C106,PERSALDATA!$F$2:$F$20871,WORKING!E$2)/SUMIFS(PERSALDATA!$H$2:$H$20871,PERSALDATA!$A$2:$A$20871,WORKING!$A106,PERSALDATA!$D$2:$D$20871,WORKING!$B106,PERSALDATA!$E$2:$E$20871,WORKING!$C106),"")</f>
        <v/>
      </c>
      <c r="F106" s="62" t="str">
        <f>IFERROR(SUMIFS(PERSALDATA!$H$2:$H$20871,PERSALDATA!$A$2:$A$20871,WORKING!$A106,PERSALDATA!$D$2:$D$20871,WORKING!$B106,PERSALDATA!$E$2:$E$20871,WORKING!$C106,PERSALDATA!$F$2:$F$20871,WORKING!F$2)/SUMIFS(PERSALDATA!$H$2:$H$20871,PERSALDATA!$A$2:$A$20871,WORKING!$A106,PERSALDATA!$D$2:$D$20871,WORKING!$B106,PERSALDATA!$E$2:$E$20871,WORKING!$C106),"")</f>
        <v/>
      </c>
      <c r="G106" s="69" t="str">
        <f>IFERROR(SUMIFS(PERSALDATA!$H$2:$H$20871,PERSALDATA!$A$2:$A$20871,WORKING!$A106,PERSALDATA!$D$2:$D$20871,WORKING!$B106,PERSALDATA!$E$2:$E$20871,WORKING!$C106,PERSALDATA!$F$2:$F$20871,WORKING!G$2)/SUMIFS(PERSALDATA!$H$2:$H$20871,PERSALDATA!$A$2:$A$20871,WORKING!$A106,PERSALDATA!$D$2:$D$20871,WORKING!$B106,PERSALDATA!$E$2:$E$20871,WORKING!$C106),"")</f>
        <v/>
      </c>
      <c r="H106" s="62" t="str">
        <f>IFERROR(SUMIFS(PERSALDATA!$H$2:$H$20871,PERSALDATA!$A$2:$A$20871,WORKING!$A106,PERSALDATA!$D$2:$D$20871,WORKING!$B106,PERSALDATA!$E$2:$E$20871,WORKING!$C106,PERSALDATA!$F$2:$F$20871,WORKING!H$2)/SUMIFS(PERSALDATA!$H$2:$H$20871,PERSALDATA!$A$2:$A$20871,WORKING!$A106,PERSALDATA!$D$2:$D$20871,WORKING!$B106,PERSALDATA!$E$2:$E$20871,WORKING!$C106),"")</f>
        <v/>
      </c>
      <c r="I106" s="62" t="str">
        <f>IFERROR(SUMIFS(PERSALDATA!$H$2:$H$20871,PERSALDATA!$A$2:$A$20871,WORKING!$A106,PERSALDATA!$D$2:$D$20871,WORKING!$B106,PERSALDATA!$E$2:$E$20871,WORKING!$C106,PERSALDATA!$F$2:$F$20871,WORKING!I$2)/SUMIFS(PERSALDATA!$H$2:$H$20871,PERSALDATA!$A$2:$A$20871,WORKING!$A106,PERSALDATA!$D$2:$D$20871,WORKING!$B106,PERSALDATA!$E$2:$E$20871,WORKING!$C106),"")</f>
        <v/>
      </c>
      <c r="J106" s="62" t="str">
        <f>IFERROR(SUMIFS(PERSALDATA!$H$2:$H$20871,PERSALDATA!$A$2:$A$20871,WORKING!$A106,PERSALDATA!$D$2:$D$20871,WORKING!$B106,PERSALDATA!$E$2:$E$20871,WORKING!$C106,PERSALDATA!$F$2:$F$20871,WORKING!J$2)/SUMIFS(PERSALDATA!$H$2:$H$20871,PERSALDATA!$A$2:$A$20871,WORKING!$A106,PERSALDATA!$D$2:$D$20871,WORKING!$B106,PERSALDATA!$E$2:$E$20871,WORKING!$C106),"")</f>
        <v/>
      </c>
      <c r="K106" s="62" t="str">
        <f>IFERROR(SUMIFS(PERSALDATA!$H$2:$H$20871,PERSALDATA!$A$2:$A$20871,WORKING!$A106,PERSALDATA!$D$2:$D$20871,WORKING!$B106,PERSALDATA!$E$2:$E$20871,WORKING!$C106,PERSALDATA!$F$2:$F$20871,WORKING!K$2)/SUMIFS(PERSALDATA!$H$2:$H$20871,PERSALDATA!$A$2:$A$20871,WORKING!$A106,PERSALDATA!$D$2:$D$20871,WORKING!$B106,PERSALDATA!$E$2:$E$20871,WORKING!$C106),"")</f>
        <v/>
      </c>
      <c r="L106" s="62" t="str">
        <f>IFERROR(SUMIFS(PERSALDATA!$H$2:$H$20871,PERSALDATA!$A$2:$A$20871,WORKING!$A106,PERSALDATA!$D$2:$D$20871,WORKING!$B106,PERSALDATA!$E$2:$E$20871,WORKING!$C106,PERSALDATA!$F$2:$F$20871,WORKING!L$2)/SUMIFS(PERSALDATA!$H$2:$H$20871,PERSALDATA!$A$2:$A$20871,WORKING!$A106,PERSALDATA!$D$2:$D$20871,WORKING!$B106,PERSALDATA!$E$2:$E$20871,WORKING!$C106),"")</f>
        <v/>
      </c>
      <c r="M106" s="62" t="str">
        <f>IFERROR(SUMIFS(PERSALDATA!$H$2:$H$20871,PERSALDATA!$A$2:$A$20871,WORKING!$A106,PERSALDATA!$D$2:$D$20871,WORKING!$B106,PERSALDATA!$E$2:$E$20871,WORKING!$C106,PERSALDATA!$F$2:$F$20871,WORKING!M$2)/SUMIFS(PERSALDATA!$H$2:$H$20871,PERSALDATA!$A$2:$A$20871,WORKING!$A106,PERSALDATA!$D$2:$D$20871,WORKING!$B106,PERSALDATA!$E$2:$E$20871,WORKING!$C106),"")</f>
        <v/>
      </c>
      <c r="N106" s="62" t="str">
        <f>IFERROR(SUMIFS(PERSALDATA!$H$2:$H$20871,PERSALDATA!$A$2:$A$20871,WORKING!$A106,PERSALDATA!$D$2:$D$20871,WORKING!$B106,PERSALDATA!$E$2:$E$20871,WORKING!$C106,PERSALDATA!$F$2:$F$20871,WORKING!N$2)/SUMIFS(PERSALDATA!$H$2:$H$20871,PERSALDATA!$A$2:$A$20871,WORKING!$A106,PERSALDATA!$D$2:$D$20871,WORKING!$B106,PERSALDATA!$E$2:$E$20871,WORKING!$C106),"")</f>
        <v/>
      </c>
      <c r="O106" s="62" t="str">
        <f>IFERROR(SUMIFS(PERSALDATA!$H$2:$H$20871,PERSALDATA!$A$2:$A$20871,WORKING!$A106,PERSALDATA!$D$2:$D$20871,WORKING!$B106,PERSALDATA!$E$2:$E$20871,WORKING!$C106,PERSALDATA!$F$2:$F$20871,WORKING!O$2)/SUMIFS(PERSALDATA!$H$2:$H$20871,PERSALDATA!$A$2:$A$20871,WORKING!$A106,PERSALDATA!$D$2:$D$20871,WORKING!$B106,PERSALDATA!$E$2:$E$20871,WORKING!$C106),"")</f>
        <v/>
      </c>
      <c r="P106" s="62" t="str">
        <f>IFERROR(SUMIFS(PERSALDATA!$H$2:$H$20871,PERSALDATA!$A$2:$A$20871,WORKING!$A106,PERSALDATA!$D$2:$D$20871,WORKING!$B106,PERSALDATA!$E$2:$E$20871,WORKING!$C106,PERSALDATA!$F$2:$F$20871,WORKING!P$2)/SUMIFS(PERSALDATA!$H$2:$H$20871,PERSALDATA!$A$2:$A$20871,WORKING!$A106,PERSALDATA!$D$2:$D$20871,WORKING!$B106,PERSALDATA!$E$2:$E$20871,WORKING!$C106),"")</f>
        <v/>
      </c>
      <c r="Q106" s="62" t="str">
        <f>IFERROR(SUMIFS(PERSALDATA!$H$2:$H$20871,PERSALDATA!$A$2:$A$20871,WORKING!$A106,PERSALDATA!$D$2:$D$20871,WORKING!$B106,PERSALDATA!$E$2:$E$20871,WORKING!$C106,PERSALDATA!$F$2:$F$20871,WORKING!Q$2)/SUMIFS(PERSALDATA!$H$2:$H$20871,PERSALDATA!$A$2:$A$20871,WORKING!$A106,PERSALDATA!$D$2:$D$20871,WORKING!$B106,PERSALDATA!$E$2:$E$20871,WORKING!$C106),"")</f>
        <v/>
      </c>
      <c r="R106" s="62" t="str">
        <f>IFERROR(SUMIFS(PERSALDATA!$H$2:$H$20871,PERSALDATA!$A$2:$A$20871,WORKING!$A106,PERSALDATA!$D$2:$D$20871,WORKING!$B106,PERSALDATA!$E$2:$E$20871,WORKING!$C106,PERSALDATA!$F$2:$F$20871,WORKING!R$2)/SUMIFS(PERSALDATA!$H$2:$H$20871,PERSALDATA!$A$2:$A$20871,WORKING!$A106,PERSALDATA!$D$2:$D$20871,WORKING!$B106,PERSALDATA!$E$2:$E$20871,WORKING!$C106),"")</f>
        <v/>
      </c>
      <c r="S106" s="62" t="str">
        <f>IFERROR(SUMIFS(PERSALDATA!$H$2:$H$20871,PERSALDATA!$A$2:$A$20871,WORKING!$A106,PERSALDATA!$D$2:$D$20871,WORKING!$B106,PERSALDATA!$E$2:$E$20871,WORKING!$C106,PERSALDATA!$F$2:$F$20871,WORKING!S$2)/SUMIFS(PERSALDATA!$H$2:$H$20871,PERSALDATA!$A$2:$A$20871,WORKING!$A106,PERSALDATA!$D$2:$D$20871,WORKING!$B106,PERSALDATA!$E$2:$E$20871,WORKING!$C106),"")</f>
        <v/>
      </c>
      <c r="T106" s="62" t="str">
        <f>IFERROR(SUMIFS(PERSALDATA!$H$2:$H$20871,PERSALDATA!$A$2:$A$20871,WORKING!$A106,PERSALDATA!$D$2:$D$20871,WORKING!$B106,PERSALDATA!$E$2:$E$20871,WORKING!$C106,PERSALDATA!$F$2:$F$20871,WORKING!T$2)/SUMIFS(PERSALDATA!$H$2:$H$20871,PERSALDATA!$A$2:$A$20871,WORKING!$A106,PERSALDATA!$D$2:$D$20871,WORKING!$B106,PERSALDATA!$E$2:$E$20871,WORKING!$C106),"")</f>
        <v/>
      </c>
      <c r="U106" s="62" t="str">
        <f>IFERROR(SUMIFS(PERSALDATA!$H$2:$H$20871,PERSALDATA!$A$2:$A$20871,WORKING!$A106,PERSALDATA!$D$2:$D$20871,WORKING!$B106,PERSALDATA!$E$2:$E$20871,WORKING!$C106,PERSALDATA!$F$2:$F$20871,WORKING!U$2)/SUMIFS(PERSALDATA!$H$2:$H$20871,PERSALDATA!$A$2:$A$20871,WORKING!$A106,PERSALDATA!$D$2:$D$20871,WORKING!$B106,PERSALDATA!$E$2:$E$20871,WORKING!$C106),"")</f>
        <v/>
      </c>
      <c r="V106" s="62" t="str">
        <f>IFERROR(SUMIFS(PERSALDATA!$H$2:$H$20871,PERSALDATA!$A$2:$A$20871,WORKING!$A106,PERSALDATA!$D$2:$D$20871,WORKING!$B106,PERSALDATA!$E$2:$E$20871,WORKING!$C106,PERSALDATA!$F$2:$F$20871,WORKING!V$2)/SUMIFS(PERSALDATA!$H$2:$H$20871,PERSALDATA!$A$2:$A$20871,WORKING!$A106,PERSALDATA!$D$2:$D$20871,WORKING!$B106,PERSALDATA!$E$2:$E$20871,WORKING!$C106),"")</f>
        <v/>
      </c>
      <c r="W106" s="62">
        <f>IFERROR(IF($C106&lt;11,($D106*Assumptions!C$6)+($E106*Assumptions!C$7)+($F106*Assumptions!C$8)+($G106*Assumptions!C$9)+($H106*Assumptions!C$10)+($I106*Assumptions!C$11)+($J106*Assumptions!C$12)+($K106*Assumptions!C$13)+($L106*Assumptions!C$14)+($M106*Assumptions!C$15)+($N106*Assumptions!C$16)+($O106*Assumptions!C$17)+($P106*Assumptions!C$18)+($Q106*Assumptions!C$19)+($R106*Assumptions!C$20)+($S106*Assumptions!C$21)+($T106*Assumptions!C$22)+($U106*Assumptions!C$23)+($V106*Assumptions!C$24),IF($C106&lt;13,Assumptions!C$28,Assumptions!C$50)),W$1)</f>
        <v>7.3827684520804057E-2</v>
      </c>
      <c r="X106" s="62">
        <f>IFERROR(IF($C106&lt;11,($D106*Assumptions!D$6)+($E106*Assumptions!D$7)+($F106*Assumptions!D$8)+($G106*Assumptions!D$9)+($H106*Assumptions!D$10)+($I106*Assumptions!D$11)+($J106*Assumptions!D$12)+($K106*Assumptions!D$13)+($L106*Assumptions!D$14)+($M106*Assumptions!D$15)+($N106*Assumptions!D$16)+($O106*Assumptions!D$17)+($P106*Assumptions!D$18)+($Q106*Assumptions!D$19)+($R106*Assumptions!D$20)+($S106*Assumptions!D$21)+($T106*Assumptions!D$22)+($U106*Assumptions!D$23)+($V106*Assumptions!D$24),IF($C106&lt;13,Assumptions!D$28,Assumptions!D$50)),X$1)</f>
        <v>7.0033119199051808E-2</v>
      </c>
      <c r="Y106" s="62">
        <f>IFERROR(IF($C106&lt;11,($D106*Assumptions!E$6)+($E106*Assumptions!E$7)+($F106*Assumptions!E$8)+($G106*Assumptions!E$9)+($H106*Assumptions!E$10)+($I106*Assumptions!E$11)+($J106*Assumptions!E$12)+($K106*Assumptions!E$13)+($L106*Assumptions!E$14)+($M106*Assumptions!E$15)+($N106*Assumptions!E$16)+($O106*Assumptions!E$17)+($P106*Assumptions!E$18)+($Q106*Assumptions!E$19)+($R106*Assumptions!E$20)+($S106*Assumptions!E$21)+($T106*Assumptions!E$22)+($U106*Assumptions!E$23)+($V106*Assumptions!E$24),IF($C106&lt;13,Assumptions!E$28,Assumptions!E$50)),Y$1)</f>
        <v>6.9033119199051793E-2</v>
      </c>
      <c r="Z106" s="62">
        <f>IFERROR(IF($C106&lt;11,($D106*Assumptions!F$6)+($E106*Assumptions!F$7)+($F106*Assumptions!F$8)+($G106*Assumptions!F$9)+($H106*Assumptions!F$10)+($I106*Assumptions!F$11)+($J106*Assumptions!F$12)+($K106*Assumptions!F$13)+($L106*Assumptions!F$14)+($M106*Assumptions!F$15)+($N106*Assumptions!F$16)+($O106*Assumptions!F$17)+($P106*Assumptions!F$18)+($Q106*Assumptions!F$19)+($R106*Assumptions!F$20)+($S106*Assumptions!F$21)+($T106*Assumptions!F$22)+($U106*Assumptions!F$23)+($V106*Assumptions!F$24),IF($C106&lt;13,Assumptions!F$28,Assumptions!F$50)),Z$1)</f>
        <v>6.7033119199051777E-2</v>
      </c>
      <c r="AA106" s="62">
        <f>IFERROR(($D106*Assumptions!J$6)+($E106*Assumptions!J$7)+($F106*Assumptions!J$8)+($G106*Assumptions!J$9)+($H106*Assumptions!J$10)+($I106*Assumptions!J$11)+($J106*Assumptions!J$12)+($K106*Assumptions!J$13)+($L106*Assumptions!J$14)+($M106*Assumptions!J$15)+($N106*Assumptions!J$16)+($O106*Assumptions!J$17)+($P106*Assumptions!J$18)+($Q106*Assumptions!J$19)+($R106*Assumptions!J$20)+($S106*Assumptions!J$21)+($T106*Assumptions!J$22)+($U106*Assumptions!J$23)+($V106*Assumptions!J$24),0)</f>
        <v>0</v>
      </c>
      <c r="AB106" s="2">
        <f>SUMIFS(PERSALDATA!$G$2:$G$20871,PERSALDATA!$A$2:$A$20871,WORKING!A106,PERSALDATA!$D$2:$D$20871,WORKING!B106,PERSALDATA!$E$2:$E$20871,WORKING!C106,PERSALDATA!$F$2:$F$20871,"S&amp;W: BASIC SALARY (RES)")</f>
        <v>0</v>
      </c>
      <c r="AC106" s="2">
        <f>SUMIFS(PERSALDATA!$H$2:$H$20871,PERSALDATA!$A$2:$A$20871,WORKING!A106,PERSALDATA!$D$2:$D$20871,WORKING!B106,PERSALDATA!$E$2:$E$20871,WORKING!C106)</f>
        <v>0</v>
      </c>
    </row>
    <row r="107" spans="1:29" x14ac:dyDescent="0.25">
      <c r="A107" s="2">
        <f>Results!$D$3</f>
        <v>18</v>
      </c>
      <c r="B107" s="2">
        <v>7</v>
      </c>
      <c r="C107" s="2">
        <v>3</v>
      </c>
      <c r="D107" s="62" t="str">
        <f>IFERROR(SUMIFS(PERSALDATA!$H$2:$H$20871,PERSALDATA!$A$2:$A$20871,WORKING!$A107,PERSALDATA!$D$2:$D$20871,WORKING!$B107,PERSALDATA!$E$2:$E$20871,WORKING!$C107,PERSALDATA!$F$2:$F$20871,WORKING!D$2)/SUMIFS(PERSALDATA!$H$2:$H$20871,PERSALDATA!$A$2:$A$20871,WORKING!$A107,PERSALDATA!$D$2:$D$20871,WORKING!$B107,PERSALDATA!$E$2:$E$20871,WORKING!$C107),"")</f>
        <v/>
      </c>
      <c r="E107" s="62" t="str">
        <f>IFERROR(SUMIFS(PERSALDATA!$H$2:$H$20871,PERSALDATA!$A$2:$A$20871,WORKING!$A107,PERSALDATA!$D$2:$D$20871,WORKING!$B107,PERSALDATA!$E$2:$E$20871,WORKING!$C107,PERSALDATA!$F$2:$F$20871,WORKING!E$2)/SUMIFS(PERSALDATA!$H$2:$H$20871,PERSALDATA!$A$2:$A$20871,WORKING!$A107,PERSALDATA!$D$2:$D$20871,WORKING!$B107,PERSALDATA!$E$2:$E$20871,WORKING!$C107),"")</f>
        <v/>
      </c>
      <c r="F107" s="62" t="str">
        <f>IFERROR(SUMIFS(PERSALDATA!$H$2:$H$20871,PERSALDATA!$A$2:$A$20871,WORKING!$A107,PERSALDATA!$D$2:$D$20871,WORKING!$B107,PERSALDATA!$E$2:$E$20871,WORKING!$C107,PERSALDATA!$F$2:$F$20871,WORKING!F$2)/SUMIFS(PERSALDATA!$H$2:$H$20871,PERSALDATA!$A$2:$A$20871,WORKING!$A107,PERSALDATA!$D$2:$D$20871,WORKING!$B107,PERSALDATA!$E$2:$E$20871,WORKING!$C107),"")</f>
        <v/>
      </c>
      <c r="G107" s="69" t="str">
        <f>IFERROR(SUMIFS(PERSALDATA!$H$2:$H$20871,PERSALDATA!$A$2:$A$20871,WORKING!$A107,PERSALDATA!$D$2:$D$20871,WORKING!$B107,PERSALDATA!$E$2:$E$20871,WORKING!$C107,PERSALDATA!$F$2:$F$20871,WORKING!G$2)/SUMIFS(PERSALDATA!$H$2:$H$20871,PERSALDATA!$A$2:$A$20871,WORKING!$A107,PERSALDATA!$D$2:$D$20871,WORKING!$B107,PERSALDATA!$E$2:$E$20871,WORKING!$C107),"")</f>
        <v/>
      </c>
      <c r="H107" s="62" t="str">
        <f>IFERROR(SUMIFS(PERSALDATA!$H$2:$H$20871,PERSALDATA!$A$2:$A$20871,WORKING!$A107,PERSALDATA!$D$2:$D$20871,WORKING!$B107,PERSALDATA!$E$2:$E$20871,WORKING!$C107,PERSALDATA!$F$2:$F$20871,WORKING!H$2)/SUMIFS(PERSALDATA!$H$2:$H$20871,PERSALDATA!$A$2:$A$20871,WORKING!$A107,PERSALDATA!$D$2:$D$20871,WORKING!$B107,PERSALDATA!$E$2:$E$20871,WORKING!$C107),"")</f>
        <v/>
      </c>
      <c r="I107" s="62" t="str">
        <f>IFERROR(SUMIFS(PERSALDATA!$H$2:$H$20871,PERSALDATA!$A$2:$A$20871,WORKING!$A107,PERSALDATA!$D$2:$D$20871,WORKING!$B107,PERSALDATA!$E$2:$E$20871,WORKING!$C107,PERSALDATA!$F$2:$F$20871,WORKING!I$2)/SUMIFS(PERSALDATA!$H$2:$H$20871,PERSALDATA!$A$2:$A$20871,WORKING!$A107,PERSALDATA!$D$2:$D$20871,WORKING!$B107,PERSALDATA!$E$2:$E$20871,WORKING!$C107),"")</f>
        <v/>
      </c>
      <c r="J107" s="62" t="str">
        <f>IFERROR(SUMIFS(PERSALDATA!$H$2:$H$20871,PERSALDATA!$A$2:$A$20871,WORKING!$A107,PERSALDATA!$D$2:$D$20871,WORKING!$B107,PERSALDATA!$E$2:$E$20871,WORKING!$C107,PERSALDATA!$F$2:$F$20871,WORKING!J$2)/SUMIFS(PERSALDATA!$H$2:$H$20871,PERSALDATA!$A$2:$A$20871,WORKING!$A107,PERSALDATA!$D$2:$D$20871,WORKING!$B107,PERSALDATA!$E$2:$E$20871,WORKING!$C107),"")</f>
        <v/>
      </c>
      <c r="K107" s="62" t="str">
        <f>IFERROR(SUMIFS(PERSALDATA!$H$2:$H$20871,PERSALDATA!$A$2:$A$20871,WORKING!$A107,PERSALDATA!$D$2:$D$20871,WORKING!$B107,PERSALDATA!$E$2:$E$20871,WORKING!$C107,PERSALDATA!$F$2:$F$20871,WORKING!K$2)/SUMIFS(PERSALDATA!$H$2:$H$20871,PERSALDATA!$A$2:$A$20871,WORKING!$A107,PERSALDATA!$D$2:$D$20871,WORKING!$B107,PERSALDATA!$E$2:$E$20871,WORKING!$C107),"")</f>
        <v/>
      </c>
      <c r="L107" s="62" t="str">
        <f>IFERROR(SUMIFS(PERSALDATA!$H$2:$H$20871,PERSALDATA!$A$2:$A$20871,WORKING!$A107,PERSALDATA!$D$2:$D$20871,WORKING!$B107,PERSALDATA!$E$2:$E$20871,WORKING!$C107,PERSALDATA!$F$2:$F$20871,WORKING!L$2)/SUMIFS(PERSALDATA!$H$2:$H$20871,PERSALDATA!$A$2:$A$20871,WORKING!$A107,PERSALDATA!$D$2:$D$20871,WORKING!$B107,PERSALDATA!$E$2:$E$20871,WORKING!$C107),"")</f>
        <v/>
      </c>
      <c r="M107" s="62" t="str">
        <f>IFERROR(SUMIFS(PERSALDATA!$H$2:$H$20871,PERSALDATA!$A$2:$A$20871,WORKING!$A107,PERSALDATA!$D$2:$D$20871,WORKING!$B107,PERSALDATA!$E$2:$E$20871,WORKING!$C107,PERSALDATA!$F$2:$F$20871,WORKING!M$2)/SUMIFS(PERSALDATA!$H$2:$H$20871,PERSALDATA!$A$2:$A$20871,WORKING!$A107,PERSALDATA!$D$2:$D$20871,WORKING!$B107,PERSALDATA!$E$2:$E$20871,WORKING!$C107),"")</f>
        <v/>
      </c>
      <c r="N107" s="62" t="str">
        <f>IFERROR(SUMIFS(PERSALDATA!$H$2:$H$20871,PERSALDATA!$A$2:$A$20871,WORKING!$A107,PERSALDATA!$D$2:$D$20871,WORKING!$B107,PERSALDATA!$E$2:$E$20871,WORKING!$C107,PERSALDATA!$F$2:$F$20871,WORKING!N$2)/SUMIFS(PERSALDATA!$H$2:$H$20871,PERSALDATA!$A$2:$A$20871,WORKING!$A107,PERSALDATA!$D$2:$D$20871,WORKING!$B107,PERSALDATA!$E$2:$E$20871,WORKING!$C107),"")</f>
        <v/>
      </c>
      <c r="O107" s="62" t="str">
        <f>IFERROR(SUMIFS(PERSALDATA!$H$2:$H$20871,PERSALDATA!$A$2:$A$20871,WORKING!$A107,PERSALDATA!$D$2:$D$20871,WORKING!$B107,PERSALDATA!$E$2:$E$20871,WORKING!$C107,PERSALDATA!$F$2:$F$20871,WORKING!O$2)/SUMIFS(PERSALDATA!$H$2:$H$20871,PERSALDATA!$A$2:$A$20871,WORKING!$A107,PERSALDATA!$D$2:$D$20871,WORKING!$B107,PERSALDATA!$E$2:$E$20871,WORKING!$C107),"")</f>
        <v/>
      </c>
      <c r="P107" s="62" t="str">
        <f>IFERROR(SUMIFS(PERSALDATA!$H$2:$H$20871,PERSALDATA!$A$2:$A$20871,WORKING!$A107,PERSALDATA!$D$2:$D$20871,WORKING!$B107,PERSALDATA!$E$2:$E$20871,WORKING!$C107,PERSALDATA!$F$2:$F$20871,WORKING!P$2)/SUMIFS(PERSALDATA!$H$2:$H$20871,PERSALDATA!$A$2:$A$20871,WORKING!$A107,PERSALDATA!$D$2:$D$20871,WORKING!$B107,PERSALDATA!$E$2:$E$20871,WORKING!$C107),"")</f>
        <v/>
      </c>
      <c r="Q107" s="62" t="str">
        <f>IFERROR(SUMIFS(PERSALDATA!$H$2:$H$20871,PERSALDATA!$A$2:$A$20871,WORKING!$A107,PERSALDATA!$D$2:$D$20871,WORKING!$B107,PERSALDATA!$E$2:$E$20871,WORKING!$C107,PERSALDATA!$F$2:$F$20871,WORKING!Q$2)/SUMIFS(PERSALDATA!$H$2:$H$20871,PERSALDATA!$A$2:$A$20871,WORKING!$A107,PERSALDATA!$D$2:$D$20871,WORKING!$B107,PERSALDATA!$E$2:$E$20871,WORKING!$C107),"")</f>
        <v/>
      </c>
      <c r="R107" s="62" t="str">
        <f>IFERROR(SUMIFS(PERSALDATA!$H$2:$H$20871,PERSALDATA!$A$2:$A$20871,WORKING!$A107,PERSALDATA!$D$2:$D$20871,WORKING!$B107,PERSALDATA!$E$2:$E$20871,WORKING!$C107,PERSALDATA!$F$2:$F$20871,WORKING!R$2)/SUMIFS(PERSALDATA!$H$2:$H$20871,PERSALDATA!$A$2:$A$20871,WORKING!$A107,PERSALDATA!$D$2:$D$20871,WORKING!$B107,PERSALDATA!$E$2:$E$20871,WORKING!$C107),"")</f>
        <v/>
      </c>
      <c r="S107" s="62" t="str">
        <f>IFERROR(SUMIFS(PERSALDATA!$H$2:$H$20871,PERSALDATA!$A$2:$A$20871,WORKING!$A107,PERSALDATA!$D$2:$D$20871,WORKING!$B107,PERSALDATA!$E$2:$E$20871,WORKING!$C107,PERSALDATA!$F$2:$F$20871,WORKING!S$2)/SUMIFS(PERSALDATA!$H$2:$H$20871,PERSALDATA!$A$2:$A$20871,WORKING!$A107,PERSALDATA!$D$2:$D$20871,WORKING!$B107,PERSALDATA!$E$2:$E$20871,WORKING!$C107),"")</f>
        <v/>
      </c>
      <c r="T107" s="62" t="str">
        <f>IFERROR(SUMIFS(PERSALDATA!$H$2:$H$20871,PERSALDATA!$A$2:$A$20871,WORKING!$A107,PERSALDATA!$D$2:$D$20871,WORKING!$B107,PERSALDATA!$E$2:$E$20871,WORKING!$C107,PERSALDATA!$F$2:$F$20871,WORKING!T$2)/SUMIFS(PERSALDATA!$H$2:$H$20871,PERSALDATA!$A$2:$A$20871,WORKING!$A107,PERSALDATA!$D$2:$D$20871,WORKING!$B107,PERSALDATA!$E$2:$E$20871,WORKING!$C107),"")</f>
        <v/>
      </c>
      <c r="U107" s="62" t="str">
        <f>IFERROR(SUMIFS(PERSALDATA!$H$2:$H$20871,PERSALDATA!$A$2:$A$20871,WORKING!$A107,PERSALDATA!$D$2:$D$20871,WORKING!$B107,PERSALDATA!$E$2:$E$20871,WORKING!$C107,PERSALDATA!$F$2:$F$20871,WORKING!U$2)/SUMIFS(PERSALDATA!$H$2:$H$20871,PERSALDATA!$A$2:$A$20871,WORKING!$A107,PERSALDATA!$D$2:$D$20871,WORKING!$B107,PERSALDATA!$E$2:$E$20871,WORKING!$C107),"")</f>
        <v/>
      </c>
      <c r="V107" s="62" t="str">
        <f>IFERROR(SUMIFS(PERSALDATA!$H$2:$H$20871,PERSALDATA!$A$2:$A$20871,WORKING!$A107,PERSALDATA!$D$2:$D$20871,WORKING!$B107,PERSALDATA!$E$2:$E$20871,WORKING!$C107,PERSALDATA!$F$2:$F$20871,WORKING!V$2)/SUMIFS(PERSALDATA!$H$2:$H$20871,PERSALDATA!$A$2:$A$20871,WORKING!$A107,PERSALDATA!$D$2:$D$20871,WORKING!$B107,PERSALDATA!$E$2:$E$20871,WORKING!$C107),"")</f>
        <v/>
      </c>
      <c r="W107" s="62">
        <f>IFERROR(IF($C107&lt;11,($D107*Assumptions!C$6)+($E107*Assumptions!C$7)+($F107*Assumptions!C$8)+($G107*Assumptions!C$9)+($H107*Assumptions!C$10)+($I107*Assumptions!C$11)+($J107*Assumptions!C$12)+($K107*Assumptions!C$13)+($L107*Assumptions!C$14)+($M107*Assumptions!C$15)+($N107*Assumptions!C$16)+($O107*Assumptions!C$17)+($P107*Assumptions!C$18)+($Q107*Assumptions!C$19)+($R107*Assumptions!C$20)+($S107*Assumptions!C$21)+($T107*Assumptions!C$22)+($U107*Assumptions!C$23)+($V107*Assumptions!C$24),IF($C107&lt;13,Assumptions!C$28,Assumptions!C$50)),W$1)</f>
        <v>7.3827684520804057E-2</v>
      </c>
      <c r="X107" s="62">
        <f>IFERROR(IF($C107&lt;11,($D107*Assumptions!D$6)+($E107*Assumptions!D$7)+($F107*Assumptions!D$8)+($G107*Assumptions!D$9)+($H107*Assumptions!D$10)+($I107*Assumptions!D$11)+($J107*Assumptions!D$12)+($K107*Assumptions!D$13)+($L107*Assumptions!D$14)+($M107*Assumptions!D$15)+($N107*Assumptions!D$16)+($O107*Assumptions!D$17)+($P107*Assumptions!D$18)+($Q107*Assumptions!D$19)+($R107*Assumptions!D$20)+($S107*Assumptions!D$21)+($T107*Assumptions!D$22)+($U107*Assumptions!D$23)+($V107*Assumptions!D$24),IF($C107&lt;13,Assumptions!D$28,Assumptions!D$50)),X$1)</f>
        <v>7.0033119199051808E-2</v>
      </c>
      <c r="Y107" s="62">
        <f>IFERROR(IF($C107&lt;11,($D107*Assumptions!E$6)+($E107*Assumptions!E$7)+($F107*Assumptions!E$8)+($G107*Assumptions!E$9)+($H107*Assumptions!E$10)+($I107*Assumptions!E$11)+($J107*Assumptions!E$12)+($K107*Assumptions!E$13)+($L107*Assumptions!E$14)+($M107*Assumptions!E$15)+($N107*Assumptions!E$16)+($O107*Assumptions!E$17)+($P107*Assumptions!E$18)+($Q107*Assumptions!E$19)+($R107*Assumptions!E$20)+($S107*Assumptions!E$21)+($T107*Assumptions!E$22)+($U107*Assumptions!E$23)+($V107*Assumptions!E$24),IF($C107&lt;13,Assumptions!E$28,Assumptions!E$50)),Y$1)</f>
        <v>6.9033119199051793E-2</v>
      </c>
      <c r="Z107" s="62">
        <f>IFERROR(IF($C107&lt;11,($D107*Assumptions!F$6)+($E107*Assumptions!F$7)+($F107*Assumptions!F$8)+($G107*Assumptions!F$9)+($H107*Assumptions!F$10)+($I107*Assumptions!F$11)+($J107*Assumptions!F$12)+($K107*Assumptions!F$13)+($L107*Assumptions!F$14)+($M107*Assumptions!F$15)+($N107*Assumptions!F$16)+($O107*Assumptions!F$17)+($P107*Assumptions!F$18)+($Q107*Assumptions!F$19)+($R107*Assumptions!F$20)+($S107*Assumptions!F$21)+($T107*Assumptions!F$22)+($U107*Assumptions!F$23)+($V107*Assumptions!F$24),IF($C107&lt;13,Assumptions!F$28,Assumptions!F$50)),Z$1)</f>
        <v>6.7033119199051777E-2</v>
      </c>
      <c r="AA107" s="62">
        <f>IFERROR(($D107*Assumptions!J$6)+($E107*Assumptions!J$7)+($F107*Assumptions!J$8)+($G107*Assumptions!J$9)+($H107*Assumptions!J$10)+($I107*Assumptions!J$11)+($J107*Assumptions!J$12)+($K107*Assumptions!J$13)+($L107*Assumptions!J$14)+($M107*Assumptions!J$15)+($N107*Assumptions!J$16)+($O107*Assumptions!J$17)+($P107*Assumptions!J$18)+($Q107*Assumptions!J$19)+($R107*Assumptions!J$20)+($S107*Assumptions!J$21)+($T107*Assumptions!J$22)+($U107*Assumptions!J$23)+($V107*Assumptions!J$24),0)</f>
        <v>0</v>
      </c>
      <c r="AB107" s="2">
        <f>SUMIFS(PERSALDATA!$G$2:$G$20871,PERSALDATA!$A$2:$A$20871,WORKING!A107,PERSALDATA!$D$2:$D$20871,WORKING!B107,PERSALDATA!$E$2:$E$20871,WORKING!C107,PERSALDATA!$F$2:$F$20871,"S&amp;W: BASIC SALARY (RES)")</f>
        <v>0</v>
      </c>
      <c r="AC107" s="2">
        <f>SUMIFS(PERSALDATA!$H$2:$H$20871,PERSALDATA!$A$2:$A$20871,WORKING!A107,PERSALDATA!$D$2:$D$20871,WORKING!B107,PERSALDATA!$E$2:$E$20871,WORKING!C107)</f>
        <v>0</v>
      </c>
    </row>
    <row r="108" spans="1:29" x14ac:dyDescent="0.25">
      <c r="A108" s="2">
        <f>Results!$D$3</f>
        <v>18</v>
      </c>
      <c r="B108" s="2">
        <v>7</v>
      </c>
      <c r="C108" s="2">
        <v>4</v>
      </c>
      <c r="D108" s="62" t="str">
        <f>IFERROR(SUMIFS(PERSALDATA!$H$2:$H$20871,PERSALDATA!$A$2:$A$20871,WORKING!$A108,PERSALDATA!$D$2:$D$20871,WORKING!$B108,PERSALDATA!$E$2:$E$20871,WORKING!$C108,PERSALDATA!$F$2:$F$20871,WORKING!D$2)/SUMIFS(PERSALDATA!$H$2:$H$20871,PERSALDATA!$A$2:$A$20871,WORKING!$A108,PERSALDATA!$D$2:$D$20871,WORKING!$B108,PERSALDATA!$E$2:$E$20871,WORKING!$C108),"")</f>
        <v/>
      </c>
      <c r="E108" s="62" t="str">
        <f>IFERROR(SUMIFS(PERSALDATA!$H$2:$H$20871,PERSALDATA!$A$2:$A$20871,WORKING!$A108,PERSALDATA!$D$2:$D$20871,WORKING!$B108,PERSALDATA!$E$2:$E$20871,WORKING!$C108,PERSALDATA!$F$2:$F$20871,WORKING!E$2)/SUMIFS(PERSALDATA!$H$2:$H$20871,PERSALDATA!$A$2:$A$20871,WORKING!$A108,PERSALDATA!$D$2:$D$20871,WORKING!$B108,PERSALDATA!$E$2:$E$20871,WORKING!$C108),"")</f>
        <v/>
      </c>
      <c r="F108" s="62" t="str">
        <f>IFERROR(SUMIFS(PERSALDATA!$H$2:$H$20871,PERSALDATA!$A$2:$A$20871,WORKING!$A108,PERSALDATA!$D$2:$D$20871,WORKING!$B108,PERSALDATA!$E$2:$E$20871,WORKING!$C108,PERSALDATA!$F$2:$F$20871,WORKING!F$2)/SUMIFS(PERSALDATA!$H$2:$H$20871,PERSALDATA!$A$2:$A$20871,WORKING!$A108,PERSALDATA!$D$2:$D$20871,WORKING!$B108,PERSALDATA!$E$2:$E$20871,WORKING!$C108),"")</f>
        <v/>
      </c>
      <c r="G108" s="69" t="str">
        <f>IFERROR(SUMIFS(PERSALDATA!$H$2:$H$20871,PERSALDATA!$A$2:$A$20871,WORKING!$A108,PERSALDATA!$D$2:$D$20871,WORKING!$B108,PERSALDATA!$E$2:$E$20871,WORKING!$C108,PERSALDATA!$F$2:$F$20871,WORKING!G$2)/SUMIFS(PERSALDATA!$H$2:$H$20871,PERSALDATA!$A$2:$A$20871,WORKING!$A108,PERSALDATA!$D$2:$D$20871,WORKING!$B108,PERSALDATA!$E$2:$E$20871,WORKING!$C108),"")</f>
        <v/>
      </c>
      <c r="H108" s="62" t="str">
        <f>IFERROR(SUMIFS(PERSALDATA!$H$2:$H$20871,PERSALDATA!$A$2:$A$20871,WORKING!$A108,PERSALDATA!$D$2:$D$20871,WORKING!$B108,PERSALDATA!$E$2:$E$20871,WORKING!$C108,PERSALDATA!$F$2:$F$20871,WORKING!H$2)/SUMIFS(PERSALDATA!$H$2:$H$20871,PERSALDATA!$A$2:$A$20871,WORKING!$A108,PERSALDATA!$D$2:$D$20871,WORKING!$B108,PERSALDATA!$E$2:$E$20871,WORKING!$C108),"")</f>
        <v/>
      </c>
      <c r="I108" s="62" t="str">
        <f>IFERROR(SUMIFS(PERSALDATA!$H$2:$H$20871,PERSALDATA!$A$2:$A$20871,WORKING!$A108,PERSALDATA!$D$2:$D$20871,WORKING!$B108,PERSALDATA!$E$2:$E$20871,WORKING!$C108,PERSALDATA!$F$2:$F$20871,WORKING!I$2)/SUMIFS(PERSALDATA!$H$2:$H$20871,PERSALDATA!$A$2:$A$20871,WORKING!$A108,PERSALDATA!$D$2:$D$20871,WORKING!$B108,PERSALDATA!$E$2:$E$20871,WORKING!$C108),"")</f>
        <v/>
      </c>
      <c r="J108" s="62" t="str">
        <f>IFERROR(SUMIFS(PERSALDATA!$H$2:$H$20871,PERSALDATA!$A$2:$A$20871,WORKING!$A108,PERSALDATA!$D$2:$D$20871,WORKING!$B108,PERSALDATA!$E$2:$E$20871,WORKING!$C108,PERSALDATA!$F$2:$F$20871,WORKING!J$2)/SUMIFS(PERSALDATA!$H$2:$H$20871,PERSALDATA!$A$2:$A$20871,WORKING!$A108,PERSALDATA!$D$2:$D$20871,WORKING!$B108,PERSALDATA!$E$2:$E$20871,WORKING!$C108),"")</f>
        <v/>
      </c>
      <c r="K108" s="62" t="str">
        <f>IFERROR(SUMIFS(PERSALDATA!$H$2:$H$20871,PERSALDATA!$A$2:$A$20871,WORKING!$A108,PERSALDATA!$D$2:$D$20871,WORKING!$B108,PERSALDATA!$E$2:$E$20871,WORKING!$C108,PERSALDATA!$F$2:$F$20871,WORKING!K$2)/SUMIFS(PERSALDATA!$H$2:$H$20871,PERSALDATA!$A$2:$A$20871,WORKING!$A108,PERSALDATA!$D$2:$D$20871,WORKING!$B108,PERSALDATA!$E$2:$E$20871,WORKING!$C108),"")</f>
        <v/>
      </c>
      <c r="L108" s="62" t="str">
        <f>IFERROR(SUMIFS(PERSALDATA!$H$2:$H$20871,PERSALDATA!$A$2:$A$20871,WORKING!$A108,PERSALDATA!$D$2:$D$20871,WORKING!$B108,PERSALDATA!$E$2:$E$20871,WORKING!$C108,PERSALDATA!$F$2:$F$20871,WORKING!L$2)/SUMIFS(PERSALDATA!$H$2:$H$20871,PERSALDATA!$A$2:$A$20871,WORKING!$A108,PERSALDATA!$D$2:$D$20871,WORKING!$B108,PERSALDATA!$E$2:$E$20871,WORKING!$C108),"")</f>
        <v/>
      </c>
      <c r="M108" s="62" t="str">
        <f>IFERROR(SUMIFS(PERSALDATA!$H$2:$H$20871,PERSALDATA!$A$2:$A$20871,WORKING!$A108,PERSALDATA!$D$2:$D$20871,WORKING!$B108,PERSALDATA!$E$2:$E$20871,WORKING!$C108,PERSALDATA!$F$2:$F$20871,WORKING!M$2)/SUMIFS(PERSALDATA!$H$2:$H$20871,PERSALDATA!$A$2:$A$20871,WORKING!$A108,PERSALDATA!$D$2:$D$20871,WORKING!$B108,PERSALDATA!$E$2:$E$20871,WORKING!$C108),"")</f>
        <v/>
      </c>
      <c r="N108" s="62" t="str">
        <f>IFERROR(SUMIFS(PERSALDATA!$H$2:$H$20871,PERSALDATA!$A$2:$A$20871,WORKING!$A108,PERSALDATA!$D$2:$D$20871,WORKING!$B108,PERSALDATA!$E$2:$E$20871,WORKING!$C108,PERSALDATA!$F$2:$F$20871,WORKING!N$2)/SUMIFS(PERSALDATA!$H$2:$H$20871,PERSALDATA!$A$2:$A$20871,WORKING!$A108,PERSALDATA!$D$2:$D$20871,WORKING!$B108,PERSALDATA!$E$2:$E$20871,WORKING!$C108),"")</f>
        <v/>
      </c>
      <c r="O108" s="62" t="str">
        <f>IFERROR(SUMIFS(PERSALDATA!$H$2:$H$20871,PERSALDATA!$A$2:$A$20871,WORKING!$A108,PERSALDATA!$D$2:$D$20871,WORKING!$B108,PERSALDATA!$E$2:$E$20871,WORKING!$C108,PERSALDATA!$F$2:$F$20871,WORKING!O$2)/SUMIFS(PERSALDATA!$H$2:$H$20871,PERSALDATA!$A$2:$A$20871,WORKING!$A108,PERSALDATA!$D$2:$D$20871,WORKING!$B108,PERSALDATA!$E$2:$E$20871,WORKING!$C108),"")</f>
        <v/>
      </c>
      <c r="P108" s="62" t="str">
        <f>IFERROR(SUMIFS(PERSALDATA!$H$2:$H$20871,PERSALDATA!$A$2:$A$20871,WORKING!$A108,PERSALDATA!$D$2:$D$20871,WORKING!$B108,PERSALDATA!$E$2:$E$20871,WORKING!$C108,PERSALDATA!$F$2:$F$20871,WORKING!P$2)/SUMIFS(PERSALDATA!$H$2:$H$20871,PERSALDATA!$A$2:$A$20871,WORKING!$A108,PERSALDATA!$D$2:$D$20871,WORKING!$B108,PERSALDATA!$E$2:$E$20871,WORKING!$C108),"")</f>
        <v/>
      </c>
      <c r="Q108" s="62" t="str">
        <f>IFERROR(SUMIFS(PERSALDATA!$H$2:$H$20871,PERSALDATA!$A$2:$A$20871,WORKING!$A108,PERSALDATA!$D$2:$D$20871,WORKING!$B108,PERSALDATA!$E$2:$E$20871,WORKING!$C108,PERSALDATA!$F$2:$F$20871,WORKING!Q$2)/SUMIFS(PERSALDATA!$H$2:$H$20871,PERSALDATA!$A$2:$A$20871,WORKING!$A108,PERSALDATA!$D$2:$D$20871,WORKING!$B108,PERSALDATA!$E$2:$E$20871,WORKING!$C108),"")</f>
        <v/>
      </c>
      <c r="R108" s="62" t="str">
        <f>IFERROR(SUMIFS(PERSALDATA!$H$2:$H$20871,PERSALDATA!$A$2:$A$20871,WORKING!$A108,PERSALDATA!$D$2:$D$20871,WORKING!$B108,PERSALDATA!$E$2:$E$20871,WORKING!$C108,PERSALDATA!$F$2:$F$20871,WORKING!R$2)/SUMIFS(PERSALDATA!$H$2:$H$20871,PERSALDATA!$A$2:$A$20871,WORKING!$A108,PERSALDATA!$D$2:$D$20871,WORKING!$B108,PERSALDATA!$E$2:$E$20871,WORKING!$C108),"")</f>
        <v/>
      </c>
      <c r="S108" s="62" t="str">
        <f>IFERROR(SUMIFS(PERSALDATA!$H$2:$H$20871,PERSALDATA!$A$2:$A$20871,WORKING!$A108,PERSALDATA!$D$2:$D$20871,WORKING!$B108,PERSALDATA!$E$2:$E$20871,WORKING!$C108,PERSALDATA!$F$2:$F$20871,WORKING!S$2)/SUMIFS(PERSALDATA!$H$2:$H$20871,PERSALDATA!$A$2:$A$20871,WORKING!$A108,PERSALDATA!$D$2:$D$20871,WORKING!$B108,PERSALDATA!$E$2:$E$20871,WORKING!$C108),"")</f>
        <v/>
      </c>
      <c r="T108" s="62" t="str">
        <f>IFERROR(SUMIFS(PERSALDATA!$H$2:$H$20871,PERSALDATA!$A$2:$A$20871,WORKING!$A108,PERSALDATA!$D$2:$D$20871,WORKING!$B108,PERSALDATA!$E$2:$E$20871,WORKING!$C108,PERSALDATA!$F$2:$F$20871,WORKING!T$2)/SUMIFS(PERSALDATA!$H$2:$H$20871,PERSALDATA!$A$2:$A$20871,WORKING!$A108,PERSALDATA!$D$2:$D$20871,WORKING!$B108,PERSALDATA!$E$2:$E$20871,WORKING!$C108),"")</f>
        <v/>
      </c>
      <c r="U108" s="62" t="str">
        <f>IFERROR(SUMIFS(PERSALDATA!$H$2:$H$20871,PERSALDATA!$A$2:$A$20871,WORKING!$A108,PERSALDATA!$D$2:$D$20871,WORKING!$B108,PERSALDATA!$E$2:$E$20871,WORKING!$C108,PERSALDATA!$F$2:$F$20871,WORKING!U$2)/SUMIFS(PERSALDATA!$H$2:$H$20871,PERSALDATA!$A$2:$A$20871,WORKING!$A108,PERSALDATA!$D$2:$D$20871,WORKING!$B108,PERSALDATA!$E$2:$E$20871,WORKING!$C108),"")</f>
        <v/>
      </c>
      <c r="V108" s="62" t="str">
        <f>IFERROR(SUMIFS(PERSALDATA!$H$2:$H$20871,PERSALDATA!$A$2:$A$20871,WORKING!$A108,PERSALDATA!$D$2:$D$20871,WORKING!$B108,PERSALDATA!$E$2:$E$20871,WORKING!$C108,PERSALDATA!$F$2:$F$20871,WORKING!V$2)/SUMIFS(PERSALDATA!$H$2:$H$20871,PERSALDATA!$A$2:$A$20871,WORKING!$A108,PERSALDATA!$D$2:$D$20871,WORKING!$B108,PERSALDATA!$E$2:$E$20871,WORKING!$C108),"")</f>
        <v/>
      </c>
      <c r="W108" s="62">
        <f>IFERROR(IF($C108&lt;11,($D108*Assumptions!C$6)+($E108*Assumptions!C$7)+($F108*Assumptions!C$8)+($G108*Assumptions!C$9)+($H108*Assumptions!C$10)+($I108*Assumptions!C$11)+($J108*Assumptions!C$12)+($K108*Assumptions!C$13)+($L108*Assumptions!C$14)+($M108*Assumptions!C$15)+($N108*Assumptions!C$16)+($O108*Assumptions!C$17)+($P108*Assumptions!C$18)+($Q108*Assumptions!C$19)+($R108*Assumptions!C$20)+($S108*Assumptions!C$21)+($T108*Assumptions!C$22)+($U108*Assumptions!C$23)+($V108*Assumptions!C$24),IF($C108&lt;13,Assumptions!C$28,Assumptions!C$50)),W$1)</f>
        <v>7.3827684520804057E-2</v>
      </c>
      <c r="X108" s="62">
        <f>IFERROR(IF($C108&lt;11,($D108*Assumptions!D$6)+($E108*Assumptions!D$7)+($F108*Assumptions!D$8)+($G108*Assumptions!D$9)+($H108*Assumptions!D$10)+($I108*Assumptions!D$11)+($J108*Assumptions!D$12)+($K108*Assumptions!D$13)+($L108*Assumptions!D$14)+($M108*Assumptions!D$15)+($N108*Assumptions!D$16)+($O108*Assumptions!D$17)+($P108*Assumptions!D$18)+($Q108*Assumptions!D$19)+($R108*Assumptions!D$20)+($S108*Assumptions!D$21)+($T108*Assumptions!D$22)+($U108*Assumptions!D$23)+($V108*Assumptions!D$24),IF($C108&lt;13,Assumptions!D$28,Assumptions!D$50)),X$1)</f>
        <v>7.0033119199051808E-2</v>
      </c>
      <c r="Y108" s="62">
        <f>IFERROR(IF($C108&lt;11,($D108*Assumptions!E$6)+($E108*Assumptions!E$7)+($F108*Assumptions!E$8)+($G108*Assumptions!E$9)+($H108*Assumptions!E$10)+($I108*Assumptions!E$11)+($J108*Assumptions!E$12)+($K108*Assumptions!E$13)+($L108*Assumptions!E$14)+($M108*Assumptions!E$15)+($N108*Assumptions!E$16)+($O108*Assumptions!E$17)+($P108*Assumptions!E$18)+($Q108*Assumptions!E$19)+($R108*Assumptions!E$20)+($S108*Assumptions!E$21)+($T108*Assumptions!E$22)+($U108*Assumptions!E$23)+($V108*Assumptions!E$24),IF($C108&lt;13,Assumptions!E$28,Assumptions!E$50)),Y$1)</f>
        <v>6.9033119199051793E-2</v>
      </c>
      <c r="Z108" s="62">
        <f>IFERROR(IF($C108&lt;11,($D108*Assumptions!F$6)+($E108*Assumptions!F$7)+($F108*Assumptions!F$8)+($G108*Assumptions!F$9)+($H108*Assumptions!F$10)+($I108*Assumptions!F$11)+($J108*Assumptions!F$12)+($K108*Assumptions!F$13)+($L108*Assumptions!F$14)+($M108*Assumptions!F$15)+($N108*Assumptions!F$16)+($O108*Assumptions!F$17)+($P108*Assumptions!F$18)+($Q108*Assumptions!F$19)+($R108*Assumptions!F$20)+($S108*Assumptions!F$21)+($T108*Assumptions!F$22)+($U108*Assumptions!F$23)+($V108*Assumptions!F$24),IF($C108&lt;13,Assumptions!F$28,Assumptions!F$50)),Z$1)</f>
        <v>6.7033119199051777E-2</v>
      </c>
      <c r="AA108" s="62">
        <f>IFERROR(($D108*Assumptions!J$6)+($E108*Assumptions!J$7)+($F108*Assumptions!J$8)+($G108*Assumptions!J$9)+($H108*Assumptions!J$10)+($I108*Assumptions!J$11)+($J108*Assumptions!J$12)+($K108*Assumptions!J$13)+($L108*Assumptions!J$14)+($M108*Assumptions!J$15)+($N108*Assumptions!J$16)+($O108*Assumptions!J$17)+($P108*Assumptions!J$18)+($Q108*Assumptions!J$19)+($R108*Assumptions!J$20)+($S108*Assumptions!J$21)+($T108*Assumptions!J$22)+($U108*Assumptions!J$23)+($V108*Assumptions!J$24),0)</f>
        <v>0</v>
      </c>
      <c r="AB108" s="2">
        <f>SUMIFS(PERSALDATA!$G$2:$G$20871,PERSALDATA!$A$2:$A$20871,WORKING!A108,PERSALDATA!$D$2:$D$20871,WORKING!B108,PERSALDATA!$E$2:$E$20871,WORKING!C108,PERSALDATA!$F$2:$F$20871,"S&amp;W: BASIC SALARY (RES)")</f>
        <v>0</v>
      </c>
      <c r="AC108" s="2">
        <f>SUMIFS(PERSALDATA!$H$2:$H$20871,PERSALDATA!$A$2:$A$20871,WORKING!A108,PERSALDATA!$D$2:$D$20871,WORKING!B108,PERSALDATA!$E$2:$E$20871,WORKING!C108)</f>
        <v>0</v>
      </c>
    </row>
    <row r="109" spans="1:29" x14ac:dyDescent="0.25">
      <c r="A109" s="2">
        <f>Results!$D$3</f>
        <v>18</v>
      </c>
      <c r="B109" s="2">
        <v>7</v>
      </c>
      <c r="C109" s="2">
        <v>5</v>
      </c>
      <c r="D109" s="62" t="str">
        <f>IFERROR(SUMIFS(PERSALDATA!$H$2:$H$20871,PERSALDATA!$A$2:$A$20871,WORKING!$A109,PERSALDATA!$D$2:$D$20871,WORKING!$B109,PERSALDATA!$E$2:$E$20871,WORKING!$C109,PERSALDATA!$F$2:$F$20871,WORKING!D$2)/SUMIFS(PERSALDATA!$H$2:$H$20871,PERSALDATA!$A$2:$A$20871,WORKING!$A109,PERSALDATA!$D$2:$D$20871,WORKING!$B109,PERSALDATA!$E$2:$E$20871,WORKING!$C109),"")</f>
        <v/>
      </c>
      <c r="E109" s="62" t="str">
        <f>IFERROR(SUMIFS(PERSALDATA!$H$2:$H$20871,PERSALDATA!$A$2:$A$20871,WORKING!$A109,PERSALDATA!$D$2:$D$20871,WORKING!$B109,PERSALDATA!$E$2:$E$20871,WORKING!$C109,PERSALDATA!$F$2:$F$20871,WORKING!E$2)/SUMIFS(PERSALDATA!$H$2:$H$20871,PERSALDATA!$A$2:$A$20871,WORKING!$A109,PERSALDATA!$D$2:$D$20871,WORKING!$B109,PERSALDATA!$E$2:$E$20871,WORKING!$C109),"")</f>
        <v/>
      </c>
      <c r="F109" s="62" t="str">
        <f>IFERROR(SUMIFS(PERSALDATA!$H$2:$H$20871,PERSALDATA!$A$2:$A$20871,WORKING!$A109,PERSALDATA!$D$2:$D$20871,WORKING!$B109,PERSALDATA!$E$2:$E$20871,WORKING!$C109,PERSALDATA!$F$2:$F$20871,WORKING!F$2)/SUMIFS(PERSALDATA!$H$2:$H$20871,PERSALDATA!$A$2:$A$20871,WORKING!$A109,PERSALDATA!$D$2:$D$20871,WORKING!$B109,PERSALDATA!$E$2:$E$20871,WORKING!$C109),"")</f>
        <v/>
      </c>
      <c r="G109" s="69" t="str">
        <f>IFERROR(SUMIFS(PERSALDATA!$H$2:$H$20871,PERSALDATA!$A$2:$A$20871,WORKING!$A109,PERSALDATA!$D$2:$D$20871,WORKING!$B109,PERSALDATA!$E$2:$E$20871,WORKING!$C109,PERSALDATA!$F$2:$F$20871,WORKING!G$2)/SUMIFS(PERSALDATA!$H$2:$H$20871,PERSALDATA!$A$2:$A$20871,WORKING!$A109,PERSALDATA!$D$2:$D$20871,WORKING!$B109,PERSALDATA!$E$2:$E$20871,WORKING!$C109),"")</f>
        <v/>
      </c>
      <c r="H109" s="62" t="str">
        <f>IFERROR(SUMIFS(PERSALDATA!$H$2:$H$20871,PERSALDATA!$A$2:$A$20871,WORKING!$A109,PERSALDATA!$D$2:$D$20871,WORKING!$B109,PERSALDATA!$E$2:$E$20871,WORKING!$C109,PERSALDATA!$F$2:$F$20871,WORKING!H$2)/SUMIFS(PERSALDATA!$H$2:$H$20871,PERSALDATA!$A$2:$A$20871,WORKING!$A109,PERSALDATA!$D$2:$D$20871,WORKING!$B109,PERSALDATA!$E$2:$E$20871,WORKING!$C109),"")</f>
        <v/>
      </c>
      <c r="I109" s="62" t="str">
        <f>IFERROR(SUMIFS(PERSALDATA!$H$2:$H$20871,PERSALDATA!$A$2:$A$20871,WORKING!$A109,PERSALDATA!$D$2:$D$20871,WORKING!$B109,PERSALDATA!$E$2:$E$20871,WORKING!$C109,PERSALDATA!$F$2:$F$20871,WORKING!I$2)/SUMIFS(PERSALDATA!$H$2:$H$20871,PERSALDATA!$A$2:$A$20871,WORKING!$A109,PERSALDATA!$D$2:$D$20871,WORKING!$B109,PERSALDATA!$E$2:$E$20871,WORKING!$C109),"")</f>
        <v/>
      </c>
      <c r="J109" s="62" t="str">
        <f>IFERROR(SUMIFS(PERSALDATA!$H$2:$H$20871,PERSALDATA!$A$2:$A$20871,WORKING!$A109,PERSALDATA!$D$2:$D$20871,WORKING!$B109,PERSALDATA!$E$2:$E$20871,WORKING!$C109,PERSALDATA!$F$2:$F$20871,WORKING!J$2)/SUMIFS(PERSALDATA!$H$2:$H$20871,PERSALDATA!$A$2:$A$20871,WORKING!$A109,PERSALDATA!$D$2:$D$20871,WORKING!$B109,PERSALDATA!$E$2:$E$20871,WORKING!$C109),"")</f>
        <v/>
      </c>
      <c r="K109" s="62" t="str">
        <f>IFERROR(SUMIFS(PERSALDATA!$H$2:$H$20871,PERSALDATA!$A$2:$A$20871,WORKING!$A109,PERSALDATA!$D$2:$D$20871,WORKING!$B109,PERSALDATA!$E$2:$E$20871,WORKING!$C109,PERSALDATA!$F$2:$F$20871,WORKING!K$2)/SUMIFS(PERSALDATA!$H$2:$H$20871,PERSALDATA!$A$2:$A$20871,WORKING!$A109,PERSALDATA!$D$2:$D$20871,WORKING!$B109,PERSALDATA!$E$2:$E$20871,WORKING!$C109),"")</f>
        <v/>
      </c>
      <c r="L109" s="62" t="str">
        <f>IFERROR(SUMIFS(PERSALDATA!$H$2:$H$20871,PERSALDATA!$A$2:$A$20871,WORKING!$A109,PERSALDATA!$D$2:$D$20871,WORKING!$B109,PERSALDATA!$E$2:$E$20871,WORKING!$C109,PERSALDATA!$F$2:$F$20871,WORKING!L$2)/SUMIFS(PERSALDATA!$H$2:$H$20871,PERSALDATA!$A$2:$A$20871,WORKING!$A109,PERSALDATA!$D$2:$D$20871,WORKING!$B109,PERSALDATA!$E$2:$E$20871,WORKING!$C109),"")</f>
        <v/>
      </c>
      <c r="M109" s="62" t="str">
        <f>IFERROR(SUMIFS(PERSALDATA!$H$2:$H$20871,PERSALDATA!$A$2:$A$20871,WORKING!$A109,PERSALDATA!$D$2:$D$20871,WORKING!$B109,PERSALDATA!$E$2:$E$20871,WORKING!$C109,PERSALDATA!$F$2:$F$20871,WORKING!M$2)/SUMIFS(PERSALDATA!$H$2:$H$20871,PERSALDATA!$A$2:$A$20871,WORKING!$A109,PERSALDATA!$D$2:$D$20871,WORKING!$B109,PERSALDATA!$E$2:$E$20871,WORKING!$C109),"")</f>
        <v/>
      </c>
      <c r="N109" s="62" t="str">
        <f>IFERROR(SUMIFS(PERSALDATA!$H$2:$H$20871,PERSALDATA!$A$2:$A$20871,WORKING!$A109,PERSALDATA!$D$2:$D$20871,WORKING!$B109,PERSALDATA!$E$2:$E$20871,WORKING!$C109,PERSALDATA!$F$2:$F$20871,WORKING!N$2)/SUMIFS(PERSALDATA!$H$2:$H$20871,PERSALDATA!$A$2:$A$20871,WORKING!$A109,PERSALDATA!$D$2:$D$20871,WORKING!$B109,PERSALDATA!$E$2:$E$20871,WORKING!$C109),"")</f>
        <v/>
      </c>
      <c r="O109" s="62" t="str">
        <f>IFERROR(SUMIFS(PERSALDATA!$H$2:$H$20871,PERSALDATA!$A$2:$A$20871,WORKING!$A109,PERSALDATA!$D$2:$D$20871,WORKING!$B109,PERSALDATA!$E$2:$E$20871,WORKING!$C109,PERSALDATA!$F$2:$F$20871,WORKING!O$2)/SUMIFS(PERSALDATA!$H$2:$H$20871,PERSALDATA!$A$2:$A$20871,WORKING!$A109,PERSALDATA!$D$2:$D$20871,WORKING!$B109,PERSALDATA!$E$2:$E$20871,WORKING!$C109),"")</f>
        <v/>
      </c>
      <c r="P109" s="62" t="str">
        <f>IFERROR(SUMIFS(PERSALDATA!$H$2:$H$20871,PERSALDATA!$A$2:$A$20871,WORKING!$A109,PERSALDATA!$D$2:$D$20871,WORKING!$B109,PERSALDATA!$E$2:$E$20871,WORKING!$C109,PERSALDATA!$F$2:$F$20871,WORKING!P$2)/SUMIFS(PERSALDATA!$H$2:$H$20871,PERSALDATA!$A$2:$A$20871,WORKING!$A109,PERSALDATA!$D$2:$D$20871,WORKING!$B109,PERSALDATA!$E$2:$E$20871,WORKING!$C109),"")</f>
        <v/>
      </c>
      <c r="Q109" s="62" t="str">
        <f>IFERROR(SUMIFS(PERSALDATA!$H$2:$H$20871,PERSALDATA!$A$2:$A$20871,WORKING!$A109,PERSALDATA!$D$2:$D$20871,WORKING!$B109,PERSALDATA!$E$2:$E$20871,WORKING!$C109,PERSALDATA!$F$2:$F$20871,WORKING!Q$2)/SUMIFS(PERSALDATA!$H$2:$H$20871,PERSALDATA!$A$2:$A$20871,WORKING!$A109,PERSALDATA!$D$2:$D$20871,WORKING!$B109,PERSALDATA!$E$2:$E$20871,WORKING!$C109),"")</f>
        <v/>
      </c>
      <c r="R109" s="62" t="str">
        <f>IFERROR(SUMIFS(PERSALDATA!$H$2:$H$20871,PERSALDATA!$A$2:$A$20871,WORKING!$A109,PERSALDATA!$D$2:$D$20871,WORKING!$B109,PERSALDATA!$E$2:$E$20871,WORKING!$C109,PERSALDATA!$F$2:$F$20871,WORKING!R$2)/SUMIFS(PERSALDATA!$H$2:$H$20871,PERSALDATA!$A$2:$A$20871,WORKING!$A109,PERSALDATA!$D$2:$D$20871,WORKING!$B109,PERSALDATA!$E$2:$E$20871,WORKING!$C109),"")</f>
        <v/>
      </c>
      <c r="S109" s="62" t="str">
        <f>IFERROR(SUMIFS(PERSALDATA!$H$2:$H$20871,PERSALDATA!$A$2:$A$20871,WORKING!$A109,PERSALDATA!$D$2:$D$20871,WORKING!$B109,PERSALDATA!$E$2:$E$20871,WORKING!$C109,PERSALDATA!$F$2:$F$20871,WORKING!S$2)/SUMIFS(PERSALDATA!$H$2:$H$20871,PERSALDATA!$A$2:$A$20871,WORKING!$A109,PERSALDATA!$D$2:$D$20871,WORKING!$B109,PERSALDATA!$E$2:$E$20871,WORKING!$C109),"")</f>
        <v/>
      </c>
      <c r="T109" s="62" t="str">
        <f>IFERROR(SUMIFS(PERSALDATA!$H$2:$H$20871,PERSALDATA!$A$2:$A$20871,WORKING!$A109,PERSALDATA!$D$2:$D$20871,WORKING!$B109,PERSALDATA!$E$2:$E$20871,WORKING!$C109,PERSALDATA!$F$2:$F$20871,WORKING!T$2)/SUMIFS(PERSALDATA!$H$2:$H$20871,PERSALDATA!$A$2:$A$20871,WORKING!$A109,PERSALDATA!$D$2:$D$20871,WORKING!$B109,PERSALDATA!$E$2:$E$20871,WORKING!$C109),"")</f>
        <v/>
      </c>
      <c r="U109" s="62" t="str">
        <f>IFERROR(SUMIFS(PERSALDATA!$H$2:$H$20871,PERSALDATA!$A$2:$A$20871,WORKING!$A109,PERSALDATA!$D$2:$D$20871,WORKING!$B109,PERSALDATA!$E$2:$E$20871,WORKING!$C109,PERSALDATA!$F$2:$F$20871,WORKING!U$2)/SUMIFS(PERSALDATA!$H$2:$H$20871,PERSALDATA!$A$2:$A$20871,WORKING!$A109,PERSALDATA!$D$2:$D$20871,WORKING!$B109,PERSALDATA!$E$2:$E$20871,WORKING!$C109),"")</f>
        <v/>
      </c>
      <c r="V109" s="62" t="str">
        <f>IFERROR(SUMIFS(PERSALDATA!$H$2:$H$20871,PERSALDATA!$A$2:$A$20871,WORKING!$A109,PERSALDATA!$D$2:$D$20871,WORKING!$B109,PERSALDATA!$E$2:$E$20871,WORKING!$C109,PERSALDATA!$F$2:$F$20871,WORKING!V$2)/SUMIFS(PERSALDATA!$H$2:$H$20871,PERSALDATA!$A$2:$A$20871,WORKING!$A109,PERSALDATA!$D$2:$D$20871,WORKING!$B109,PERSALDATA!$E$2:$E$20871,WORKING!$C109),"")</f>
        <v/>
      </c>
      <c r="W109" s="62">
        <f>IFERROR(IF($C109&lt;11,($D109*Assumptions!C$6)+($E109*Assumptions!C$7)+($F109*Assumptions!C$8)+($G109*Assumptions!C$9)+($H109*Assumptions!C$10)+($I109*Assumptions!C$11)+($J109*Assumptions!C$12)+($K109*Assumptions!C$13)+($L109*Assumptions!C$14)+($M109*Assumptions!C$15)+($N109*Assumptions!C$16)+($O109*Assumptions!C$17)+($P109*Assumptions!C$18)+($Q109*Assumptions!C$19)+($R109*Assumptions!C$20)+($S109*Assumptions!C$21)+($T109*Assumptions!C$22)+($U109*Assumptions!C$23)+($V109*Assumptions!C$24),IF($C109&lt;13,Assumptions!C$28,Assumptions!C$50)),W$1)</f>
        <v>7.3827684520804057E-2</v>
      </c>
      <c r="X109" s="62">
        <f>IFERROR(IF($C109&lt;11,($D109*Assumptions!D$6)+($E109*Assumptions!D$7)+($F109*Assumptions!D$8)+($G109*Assumptions!D$9)+($H109*Assumptions!D$10)+($I109*Assumptions!D$11)+($J109*Assumptions!D$12)+($K109*Assumptions!D$13)+($L109*Assumptions!D$14)+($M109*Assumptions!D$15)+($N109*Assumptions!D$16)+($O109*Assumptions!D$17)+($P109*Assumptions!D$18)+($Q109*Assumptions!D$19)+($R109*Assumptions!D$20)+($S109*Assumptions!D$21)+($T109*Assumptions!D$22)+($U109*Assumptions!D$23)+($V109*Assumptions!D$24),IF($C109&lt;13,Assumptions!D$28,Assumptions!D$50)),X$1)</f>
        <v>7.0033119199051808E-2</v>
      </c>
      <c r="Y109" s="62">
        <f>IFERROR(IF($C109&lt;11,($D109*Assumptions!E$6)+($E109*Assumptions!E$7)+($F109*Assumptions!E$8)+($G109*Assumptions!E$9)+($H109*Assumptions!E$10)+($I109*Assumptions!E$11)+($J109*Assumptions!E$12)+($K109*Assumptions!E$13)+($L109*Assumptions!E$14)+($M109*Assumptions!E$15)+($N109*Assumptions!E$16)+($O109*Assumptions!E$17)+($P109*Assumptions!E$18)+($Q109*Assumptions!E$19)+($R109*Assumptions!E$20)+($S109*Assumptions!E$21)+($T109*Assumptions!E$22)+($U109*Assumptions!E$23)+($V109*Assumptions!E$24),IF($C109&lt;13,Assumptions!E$28,Assumptions!E$50)),Y$1)</f>
        <v>6.9033119199051793E-2</v>
      </c>
      <c r="Z109" s="62">
        <f>IFERROR(IF($C109&lt;11,($D109*Assumptions!F$6)+($E109*Assumptions!F$7)+($F109*Assumptions!F$8)+($G109*Assumptions!F$9)+($H109*Assumptions!F$10)+($I109*Assumptions!F$11)+($J109*Assumptions!F$12)+($K109*Assumptions!F$13)+($L109*Assumptions!F$14)+($M109*Assumptions!F$15)+($N109*Assumptions!F$16)+($O109*Assumptions!F$17)+($P109*Assumptions!F$18)+($Q109*Assumptions!F$19)+($R109*Assumptions!F$20)+($S109*Assumptions!F$21)+($T109*Assumptions!F$22)+($U109*Assumptions!F$23)+($V109*Assumptions!F$24),IF($C109&lt;13,Assumptions!F$28,Assumptions!F$50)),Z$1)</f>
        <v>6.7033119199051777E-2</v>
      </c>
      <c r="AA109" s="62">
        <f>IFERROR(($D109*Assumptions!J$6)+($E109*Assumptions!J$7)+($F109*Assumptions!J$8)+($G109*Assumptions!J$9)+($H109*Assumptions!J$10)+($I109*Assumptions!J$11)+($J109*Assumptions!J$12)+($K109*Assumptions!J$13)+($L109*Assumptions!J$14)+($M109*Assumptions!J$15)+($N109*Assumptions!J$16)+($O109*Assumptions!J$17)+($P109*Assumptions!J$18)+($Q109*Assumptions!J$19)+($R109*Assumptions!J$20)+($S109*Assumptions!J$21)+($T109*Assumptions!J$22)+($U109*Assumptions!J$23)+($V109*Assumptions!J$24),0)</f>
        <v>0</v>
      </c>
      <c r="AB109" s="2">
        <f>SUMIFS(PERSALDATA!$G$2:$G$20871,PERSALDATA!$A$2:$A$20871,WORKING!A109,PERSALDATA!$D$2:$D$20871,WORKING!B109,PERSALDATA!$E$2:$E$20871,WORKING!C109,PERSALDATA!$F$2:$F$20871,"S&amp;W: BASIC SALARY (RES)")</f>
        <v>0</v>
      </c>
      <c r="AC109" s="2">
        <f>SUMIFS(PERSALDATA!$H$2:$H$20871,PERSALDATA!$A$2:$A$20871,WORKING!A109,PERSALDATA!$D$2:$D$20871,WORKING!B109,PERSALDATA!$E$2:$E$20871,WORKING!C109)</f>
        <v>0</v>
      </c>
    </row>
    <row r="110" spans="1:29" x14ac:dyDescent="0.25">
      <c r="A110" s="2">
        <f>Results!$D$3</f>
        <v>18</v>
      </c>
      <c r="B110" s="2">
        <v>7</v>
      </c>
      <c r="C110" s="2">
        <v>6</v>
      </c>
      <c r="D110" s="62" t="str">
        <f>IFERROR(SUMIFS(PERSALDATA!$H$2:$H$20871,PERSALDATA!$A$2:$A$20871,WORKING!$A110,PERSALDATA!$D$2:$D$20871,WORKING!$B110,PERSALDATA!$E$2:$E$20871,WORKING!$C110,PERSALDATA!$F$2:$F$20871,WORKING!D$2)/SUMIFS(PERSALDATA!$H$2:$H$20871,PERSALDATA!$A$2:$A$20871,WORKING!$A110,PERSALDATA!$D$2:$D$20871,WORKING!$B110,PERSALDATA!$E$2:$E$20871,WORKING!$C110),"")</f>
        <v/>
      </c>
      <c r="E110" s="62" t="str">
        <f>IFERROR(SUMIFS(PERSALDATA!$H$2:$H$20871,PERSALDATA!$A$2:$A$20871,WORKING!$A110,PERSALDATA!$D$2:$D$20871,WORKING!$B110,PERSALDATA!$E$2:$E$20871,WORKING!$C110,PERSALDATA!$F$2:$F$20871,WORKING!E$2)/SUMIFS(PERSALDATA!$H$2:$H$20871,PERSALDATA!$A$2:$A$20871,WORKING!$A110,PERSALDATA!$D$2:$D$20871,WORKING!$B110,PERSALDATA!$E$2:$E$20871,WORKING!$C110),"")</f>
        <v/>
      </c>
      <c r="F110" s="62" t="str">
        <f>IFERROR(SUMIFS(PERSALDATA!$H$2:$H$20871,PERSALDATA!$A$2:$A$20871,WORKING!$A110,PERSALDATA!$D$2:$D$20871,WORKING!$B110,PERSALDATA!$E$2:$E$20871,WORKING!$C110,PERSALDATA!$F$2:$F$20871,WORKING!F$2)/SUMIFS(PERSALDATA!$H$2:$H$20871,PERSALDATA!$A$2:$A$20871,WORKING!$A110,PERSALDATA!$D$2:$D$20871,WORKING!$B110,PERSALDATA!$E$2:$E$20871,WORKING!$C110),"")</f>
        <v/>
      </c>
      <c r="G110" s="69" t="str">
        <f>IFERROR(SUMIFS(PERSALDATA!$H$2:$H$20871,PERSALDATA!$A$2:$A$20871,WORKING!$A110,PERSALDATA!$D$2:$D$20871,WORKING!$B110,PERSALDATA!$E$2:$E$20871,WORKING!$C110,PERSALDATA!$F$2:$F$20871,WORKING!G$2)/SUMIFS(PERSALDATA!$H$2:$H$20871,PERSALDATA!$A$2:$A$20871,WORKING!$A110,PERSALDATA!$D$2:$D$20871,WORKING!$B110,PERSALDATA!$E$2:$E$20871,WORKING!$C110),"")</f>
        <v/>
      </c>
      <c r="H110" s="62" t="str">
        <f>IFERROR(SUMIFS(PERSALDATA!$H$2:$H$20871,PERSALDATA!$A$2:$A$20871,WORKING!$A110,PERSALDATA!$D$2:$D$20871,WORKING!$B110,PERSALDATA!$E$2:$E$20871,WORKING!$C110,PERSALDATA!$F$2:$F$20871,WORKING!H$2)/SUMIFS(PERSALDATA!$H$2:$H$20871,PERSALDATA!$A$2:$A$20871,WORKING!$A110,PERSALDATA!$D$2:$D$20871,WORKING!$B110,PERSALDATA!$E$2:$E$20871,WORKING!$C110),"")</f>
        <v/>
      </c>
      <c r="I110" s="62" t="str">
        <f>IFERROR(SUMIFS(PERSALDATA!$H$2:$H$20871,PERSALDATA!$A$2:$A$20871,WORKING!$A110,PERSALDATA!$D$2:$D$20871,WORKING!$B110,PERSALDATA!$E$2:$E$20871,WORKING!$C110,PERSALDATA!$F$2:$F$20871,WORKING!I$2)/SUMIFS(PERSALDATA!$H$2:$H$20871,PERSALDATA!$A$2:$A$20871,WORKING!$A110,PERSALDATA!$D$2:$D$20871,WORKING!$B110,PERSALDATA!$E$2:$E$20871,WORKING!$C110),"")</f>
        <v/>
      </c>
      <c r="J110" s="62" t="str">
        <f>IFERROR(SUMIFS(PERSALDATA!$H$2:$H$20871,PERSALDATA!$A$2:$A$20871,WORKING!$A110,PERSALDATA!$D$2:$D$20871,WORKING!$B110,PERSALDATA!$E$2:$E$20871,WORKING!$C110,PERSALDATA!$F$2:$F$20871,WORKING!J$2)/SUMIFS(PERSALDATA!$H$2:$H$20871,PERSALDATA!$A$2:$A$20871,WORKING!$A110,PERSALDATA!$D$2:$D$20871,WORKING!$B110,PERSALDATA!$E$2:$E$20871,WORKING!$C110),"")</f>
        <v/>
      </c>
      <c r="K110" s="62" t="str">
        <f>IFERROR(SUMIFS(PERSALDATA!$H$2:$H$20871,PERSALDATA!$A$2:$A$20871,WORKING!$A110,PERSALDATA!$D$2:$D$20871,WORKING!$B110,PERSALDATA!$E$2:$E$20871,WORKING!$C110,PERSALDATA!$F$2:$F$20871,WORKING!K$2)/SUMIFS(PERSALDATA!$H$2:$H$20871,PERSALDATA!$A$2:$A$20871,WORKING!$A110,PERSALDATA!$D$2:$D$20871,WORKING!$B110,PERSALDATA!$E$2:$E$20871,WORKING!$C110),"")</f>
        <v/>
      </c>
      <c r="L110" s="62" t="str">
        <f>IFERROR(SUMIFS(PERSALDATA!$H$2:$H$20871,PERSALDATA!$A$2:$A$20871,WORKING!$A110,PERSALDATA!$D$2:$D$20871,WORKING!$B110,PERSALDATA!$E$2:$E$20871,WORKING!$C110,PERSALDATA!$F$2:$F$20871,WORKING!L$2)/SUMIFS(PERSALDATA!$H$2:$H$20871,PERSALDATA!$A$2:$A$20871,WORKING!$A110,PERSALDATA!$D$2:$D$20871,WORKING!$B110,PERSALDATA!$E$2:$E$20871,WORKING!$C110),"")</f>
        <v/>
      </c>
      <c r="M110" s="62" t="str">
        <f>IFERROR(SUMIFS(PERSALDATA!$H$2:$H$20871,PERSALDATA!$A$2:$A$20871,WORKING!$A110,PERSALDATA!$D$2:$D$20871,WORKING!$B110,PERSALDATA!$E$2:$E$20871,WORKING!$C110,PERSALDATA!$F$2:$F$20871,WORKING!M$2)/SUMIFS(PERSALDATA!$H$2:$H$20871,PERSALDATA!$A$2:$A$20871,WORKING!$A110,PERSALDATA!$D$2:$D$20871,WORKING!$B110,PERSALDATA!$E$2:$E$20871,WORKING!$C110),"")</f>
        <v/>
      </c>
      <c r="N110" s="62" t="str">
        <f>IFERROR(SUMIFS(PERSALDATA!$H$2:$H$20871,PERSALDATA!$A$2:$A$20871,WORKING!$A110,PERSALDATA!$D$2:$D$20871,WORKING!$B110,PERSALDATA!$E$2:$E$20871,WORKING!$C110,PERSALDATA!$F$2:$F$20871,WORKING!N$2)/SUMIFS(PERSALDATA!$H$2:$H$20871,PERSALDATA!$A$2:$A$20871,WORKING!$A110,PERSALDATA!$D$2:$D$20871,WORKING!$B110,PERSALDATA!$E$2:$E$20871,WORKING!$C110),"")</f>
        <v/>
      </c>
      <c r="O110" s="62" t="str">
        <f>IFERROR(SUMIFS(PERSALDATA!$H$2:$H$20871,PERSALDATA!$A$2:$A$20871,WORKING!$A110,PERSALDATA!$D$2:$D$20871,WORKING!$B110,PERSALDATA!$E$2:$E$20871,WORKING!$C110,PERSALDATA!$F$2:$F$20871,WORKING!O$2)/SUMIFS(PERSALDATA!$H$2:$H$20871,PERSALDATA!$A$2:$A$20871,WORKING!$A110,PERSALDATA!$D$2:$D$20871,WORKING!$B110,PERSALDATA!$E$2:$E$20871,WORKING!$C110),"")</f>
        <v/>
      </c>
      <c r="P110" s="62" t="str">
        <f>IFERROR(SUMIFS(PERSALDATA!$H$2:$H$20871,PERSALDATA!$A$2:$A$20871,WORKING!$A110,PERSALDATA!$D$2:$D$20871,WORKING!$B110,PERSALDATA!$E$2:$E$20871,WORKING!$C110,PERSALDATA!$F$2:$F$20871,WORKING!P$2)/SUMIFS(PERSALDATA!$H$2:$H$20871,PERSALDATA!$A$2:$A$20871,WORKING!$A110,PERSALDATA!$D$2:$D$20871,WORKING!$B110,PERSALDATA!$E$2:$E$20871,WORKING!$C110),"")</f>
        <v/>
      </c>
      <c r="Q110" s="62" t="str">
        <f>IFERROR(SUMIFS(PERSALDATA!$H$2:$H$20871,PERSALDATA!$A$2:$A$20871,WORKING!$A110,PERSALDATA!$D$2:$D$20871,WORKING!$B110,PERSALDATA!$E$2:$E$20871,WORKING!$C110,PERSALDATA!$F$2:$F$20871,WORKING!Q$2)/SUMIFS(PERSALDATA!$H$2:$H$20871,PERSALDATA!$A$2:$A$20871,WORKING!$A110,PERSALDATA!$D$2:$D$20871,WORKING!$B110,PERSALDATA!$E$2:$E$20871,WORKING!$C110),"")</f>
        <v/>
      </c>
      <c r="R110" s="62" t="str">
        <f>IFERROR(SUMIFS(PERSALDATA!$H$2:$H$20871,PERSALDATA!$A$2:$A$20871,WORKING!$A110,PERSALDATA!$D$2:$D$20871,WORKING!$B110,PERSALDATA!$E$2:$E$20871,WORKING!$C110,PERSALDATA!$F$2:$F$20871,WORKING!R$2)/SUMIFS(PERSALDATA!$H$2:$H$20871,PERSALDATA!$A$2:$A$20871,WORKING!$A110,PERSALDATA!$D$2:$D$20871,WORKING!$B110,PERSALDATA!$E$2:$E$20871,WORKING!$C110),"")</f>
        <v/>
      </c>
      <c r="S110" s="62" t="str">
        <f>IFERROR(SUMIFS(PERSALDATA!$H$2:$H$20871,PERSALDATA!$A$2:$A$20871,WORKING!$A110,PERSALDATA!$D$2:$D$20871,WORKING!$B110,PERSALDATA!$E$2:$E$20871,WORKING!$C110,PERSALDATA!$F$2:$F$20871,WORKING!S$2)/SUMIFS(PERSALDATA!$H$2:$H$20871,PERSALDATA!$A$2:$A$20871,WORKING!$A110,PERSALDATA!$D$2:$D$20871,WORKING!$B110,PERSALDATA!$E$2:$E$20871,WORKING!$C110),"")</f>
        <v/>
      </c>
      <c r="T110" s="62" t="str">
        <f>IFERROR(SUMIFS(PERSALDATA!$H$2:$H$20871,PERSALDATA!$A$2:$A$20871,WORKING!$A110,PERSALDATA!$D$2:$D$20871,WORKING!$B110,PERSALDATA!$E$2:$E$20871,WORKING!$C110,PERSALDATA!$F$2:$F$20871,WORKING!T$2)/SUMIFS(PERSALDATA!$H$2:$H$20871,PERSALDATA!$A$2:$A$20871,WORKING!$A110,PERSALDATA!$D$2:$D$20871,WORKING!$B110,PERSALDATA!$E$2:$E$20871,WORKING!$C110),"")</f>
        <v/>
      </c>
      <c r="U110" s="62" t="str">
        <f>IFERROR(SUMIFS(PERSALDATA!$H$2:$H$20871,PERSALDATA!$A$2:$A$20871,WORKING!$A110,PERSALDATA!$D$2:$D$20871,WORKING!$B110,PERSALDATA!$E$2:$E$20871,WORKING!$C110,PERSALDATA!$F$2:$F$20871,WORKING!U$2)/SUMIFS(PERSALDATA!$H$2:$H$20871,PERSALDATA!$A$2:$A$20871,WORKING!$A110,PERSALDATA!$D$2:$D$20871,WORKING!$B110,PERSALDATA!$E$2:$E$20871,WORKING!$C110),"")</f>
        <v/>
      </c>
      <c r="V110" s="62" t="str">
        <f>IFERROR(SUMIFS(PERSALDATA!$H$2:$H$20871,PERSALDATA!$A$2:$A$20871,WORKING!$A110,PERSALDATA!$D$2:$D$20871,WORKING!$B110,PERSALDATA!$E$2:$E$20871,WORKING!$C110,PERSALDATA!$F$2:$F$20871,WORKING!V$2)/SUMIFS(PERSALDATA!$H$2:$H$20871,PERSALDATA!$A$2:$A$20871,WORKING!$A110,PERSALDATA!$D$2:$D$20871,WORKING!$B110,PERSALDATA!$E$2:$E$20871,WORKING!$C110),"")</f>
        <v/>
      </c>
      <c r="W110" s="62">
        <f>IFERROR(IF($C110&lt;11,($D110*Assumptions!C$6)+($E110*Assumptions!C$7)+($F110*Assumptions!C$8)+($G110*Assumptions!C$9)+($H110*Assumptions!C$10)+($I110*Assumptions!C$11)+($J110*Assumptions!C$12)+($K110*Assumptions!C$13)+($L110*Assumptions!C$14)+($M110*Assumptions!C$15)+($N110*Assumptions!C$16)+($O110*Assumptions!C$17)+($P110*Assumptions!C$18)+($Q110*Assumptions!C$19)+($R110*Assumptions!C$20)+($S110*Assumptions!C$21)+($T110*Assumptions!C$22)+($U110*Assumptions!C$23)+($V110*Assumptions!C$24),IF($C110&lt;13,Assumptions!C$28,Assumptions!C$50)),W$1)</f>
        <v>7.3827684520804057E-2</v>
      </c>
      <c r="X110" s="62">
        <f>IFERROR(IF($C110&lt;11,($D110*Assumptions!D$6)+($E110*Assumptions!D$7)+($F110*Assumptions!D$8)+($G110*Assumptions!D$9)+($H110*Assumptions!D$10)+($I110*Assumptions!D$11)+($J110*Assumptions!D$12)+($K110*Assumptions!D$13)+($L110*Assumptions!D$14)+($M110*Assumptions!D$15)+($N110*Assumptions!D$16)+($O110*Assumptions!D$17)+($P110*Assumptions!D$18)+($Q110*Assumptions!D$19)+($R110*Assumptions!D$20)+($S110*Assumptions!D$21)+($T110*Assumptions!D$22)+($U110*Assumptions!D$23)+($V110*Assumptions!D$24),IF($C110&lt;13,Assumptions!D$28,Assumptions!D$50)),X$1)</f>
        <v>7.0033119199051808E-2</v>
      </c>
      <c r="Y110" s="62">
        <f>IFERROR(IF($C110&lt;11,($D110*Assumptions!E$6)+($E110*Assumptions!E$7)+($F110*Assumptions!E$8)+($G110*Assumptions!E$9)+($H110*Assumptions!E$10)+($I110*Assumptions!E$11)+($J110*Assumptions!E$12)+($K110*Assumptions!E$13)+($L110*Assumptions!E$14)+($M110*Assumptions!E$15)+($N110*Assumptions!E$16)+($O110*Assumptions!E$17)+($P110*Assumptions!E$18)+($Q110*Assumptions!E$19)+($R110*Assumptions!E$20)+($S110*Assumptions!E$21)+($T110*Assumptions!E$22)+($U110*Assumptions!E$23)+($V110*Assumptions!E$24),IF($C110&lt;13,Assumptions!E$28,Assumptions!E$50)),Y$1)</f>
        <v>6.9033119199051793E-2</v>
      </c>
      <c r="Z110" s="62">
        <f>IFERROR(IF($C110&lt;11,($D110*Assumptions!F$6)+($E110*Assumptions!F$7)+($F110*Assumptions!F$8)+($G110*Assumptions!F$9)+($H110*Assumptions!F$10)+($I110*Assumptions!F$11)+($J110*Assumptions!F$12)+($K110*Assumptions!F$13)+($L110*Assumptions!F$14)+($M110*Assumptions!F$15)+($N110*Assumptions!F$16)+($O110*Assumptions!F$17)+($P110*Assumptions!F$18)+($Q110*Assumptions!F$19)+($R110*Assumptions!F$20)+($S110*Assumptions!F$21)+($T110*Assumptions!F$22)+($U110*Assumptions!F$23)+($V110*Assumptions!F$24),IF($C110&lt;13,Assumptions!F$28,Assumptions!F$50)),Z$1)</f>
        <v>6.7033119199051777E-2</v>
      </c>
      <c r="AA110" s="62">
        <f>IFERROR(($D110*Assumptions!J$6)+($E110*Assumptions!J$7)+($F110*Assumptions!J$8)+($G110*Assumptions!J$9)+($H110*Assumptions!J$10)+($I110*Assumptions!J$11)+($J110*Assumptions!J$12)+($K110*Assumptions!J$13)+($L110*Assumptions!J$14)+($M110*Assumptions!J$15)+($N110*Assumptions!J$16)+($O110*Assumptions!J$17)+($P110*Assumptions!J$18)+($Q110*Assumptions!J$19)+($R110*Assumptions!J$20)+($S110*Assumptions!J$21)+($T110*Assumptions!J$22)+($U110*Assumptions!J$23)+($V110*Assumptions!J$24),0)</f>
        <v>0</v>
      </c>
      <c r="AB110" s="2">
        <f>SUMIFS(PERSALDATA!$G$2:$G$20871,PERSALDATA!$A$2:$A$20871,WORKING!A110,PERSALDATA!$D$2:$D$20871,WORKING!B110,PERSALDATA!$E$2:$E$20871,WORKING!C110,PERSALDATA!$F$2:$F$20871,"S&amp;W: BASIC SALARY (RES)")</f>
        <v>0</v>
      </c>
      <c r="AC110" s="2">
        <f>SUMIFS(PERSALDATA!$H$2:$H$20871,PERSALDATA!$A$2:$A$20871,WORKING!A110,PERSALDATA!$D$2:$D$20871,WORKING!B110,PERSALDATA!$E$2:$E$20871,WORKING!C110)</f>
        <v>0</v>
      </c>
    </row>
    <row r="111" spans="1:29" x14ac:dyDescent="0.25">
      <c r="A111" s="2">
        <f>Results!$D$3</f>
        <v>18</v>
      </c>
      <c r="B111" s="2">
        <v>7</v>
      </c>
      <c r="C111" s="2">
        <v>7</v>
      </c>
      <c r="D111" s="62" t="str">
        <f>IFERROR(SUMIFS(PERSALDATA!$H$2:$H$20871,PERSALDATA!$A$2:$A$20871,WORKING!$A111,PERSALDATA!$D$2:$D$20871,WORKING!$B111,PERSALDATA!$E$2:$E$20871,WORKING!$C111,PERSALDATA!$F$2:$F$20871,WORKING!D$2)/SUMIFS(PERSALDATA!$H$2:$H$20871,PERSALDATA!$A$2:$A$20871,WORKING!$A111,PERSALDATA!$D$2:$D$20871,WORKING!$B111,PERSALDATA!$E$2:$E$20871,WORKING!$C111),"")</f>
        <v/>
      </c>
      <c r="E111" s="62" t="str">
        <f>IFERROR(SUMIFS(PERSALDATA!$H$2:$H$20871,PERSALDATA!$A$2:$A$20871,WORKING!$A111,PERSALDATA!$D$2:$D$20871,WORKING!$B111,PERSALDATA!$E$2:$E$20871,WORKING!$C111,PERSALDATA!$F$2:$F$20871,WORKING!E$2)/SUMIFS(PERSALDATA!$H$2:$H$20871,PERSALDATA!$A$2:$A$20871,WORKING!$A111,PERSALDATA!$D$2:$D$20871,WORKING!$B111,PERSALDATA!$E$2:$E$20871,WORKING!$C111),"")</f>
        <v/>
      </c>
      <c r="F111" s="62" t="str">
        <f>IFERROR(SUMIFS(PERSALDATA!$H$2:$H$20871,PERSALDATA!$A$2:$A$20871,WORKING!$A111,PERSALDATA!$D$2:$D$20871,WORKING!$B111,PERSALDATA!$E$2:$E$20871,WORKING!$C111,PERSALDATA!$F$2:$F$20871,WORKING!F$2)/SUMIFS(PERSALDATA!$H$2:$H$20871,PERSALDATA!$A$2:$A$20871,WORKING!$A111,PERSALDATA!$D$2:$D$20871,WORKING!$B111,PERSALDATA!$E$2:$E$20871,WORKING!$C111),"")</f>
        <v/>
      </c>
      <c r="G111" s="69" t="str">
        <f>IFERROR(SUMIFS(PERSALDATA!$H$2:$H$20871,PERSALDATA!$A$2:$A$20871,WORKING!$A111,PERSALDATA!$D$2:$D$20871,WORKING!$B111,PERSALDATA!$E$2:$E$20871,WORKING!$C111,PERSALDATA!$F$2:$F$20871,WORKING!G$2)/SUMIFS(PERSALDATA!$H$2:$H$20871,PERSALDATA!$A$2:$A$20871,WORKING!$A111,PERSALDATA!$D$2:$D$20871,WORKING!$B111,PERSALDATA!$E$2:$E$20871,WORKING!$C111),"")</f>
        <v/>
      </c>
      <c r="H111" s="62" t="str">
        <f>IFERROR(SUMIFS(PERSALDATA!$H$2:$H$20871,PERSALDATA!$A$2:$A$20871,WORKING!$A111,PERSALDATA!$D$2:$D$20871,WORKING!$B111,PERSALDATA!$E$2:$E$20871,WORKING!$C111,PERSALDATA!$F$2:$F$20871,WORKING!H$2)/SUMIFS(PERSALDATA!$H$2:$H$20871,PERSALDATA!$A$2:$A$20871,WORKING!$A111,PERSALDATA!$D$2:$D$20871,WORKING!$B111,PERSALDATA!$E$2:$E$20871,WORKING!$C111),"")</f>
        <v/>
      </c>
      <c r="I111" s="62" t="str">
        <f>IFERROR(SUMIFS(PERSALDATA!$H$2:$H$20871,PERSALDATA!$A$2:$A$20871,WORKING!$A111,PERSALDATA!$D$2:$D$20871,WORKING!$B111,PERSALDATA!$E$2:$E$20871,WORKING!$C111,PERSALDATA!$F$2:$F$20871,WORKING!I$2)/SUMIFS(PERSALDATA!$H$2:$H$20871,PERSALDATA!$A$2:$A$20871,WORKING!$A111,PERSALDATA!$D$2:$D$20871,WORKING!$B111,PERSALDATA!$E$2:$E$20871,WORKING!$C111),"")</f>
        <v/>
      </c>
      <c r="J111" s="62" t="str">
        <f>IFERROR(SUMIFS(PERSALDATA!$H$2:$H$20871,PERSALDATA!$A$2:$A$20871,WORKING!$A111,PERSALDATA!$D$2:$D$20871,WORKING!$B111,PERSALDATA!$E$2:$E$20871,WORKING!$C111,PERSALDATA!$F$2:$F$20871,WORKING!J$2)/SUMIFS(PERSALDATA!$H$2:$H$20871,PERSALDATA!$A$2:$A$20871,WORKING!$A111,PERSALDATA!$D$2:$D$20871,WORKING!$B111,PERSALDATA!$E$2:$E$20871,WORKING!$C111),"")</f>
        <v/>
      </c>
      <c r="K111" s="62" t="str">
        <f>IFERROR(SUMIFS(PERSALDATA!$H$2:$H$20871,PERSALDATA!$A$2:$A$20871,WORKING!$A111,PERSALDATA!$D$2:$D$20871,WORKING!$B111,PERSALDATA!$E$2:$E$20871,WORKING!$C111,PERSALDATA!$F$2:$F$20871,WORKING!K$2)/SUMIFS(PERSALDATA!$H$2:$H$20871,PERSALDATA!$A$2:$A$20871,WORKING!$A111,PERSALDATA!$D$2:$D$20871,WORKING!$B111,PERSALDATA!$E$2:$E$20871,WORKING!$C111),"")</f>
        <v/>
      </c>
      <c r="L111" s="62" t="str">
        <f>IFERROR(SUMIFS(PERSALDATA!$H$2:$H$20871,PERSALDATA!$A$2:$A$20871,WORKING!$A111,PERSALDATA!$D$2:$D$20871,WORKING!$B111,PERSALDATA!$E$2:$E$20871,WORKING!$C111,PERSALDATA!$F$2:$F$20871,WORKING!L$2)/SUMIFS(PERSALDATA!$H$2:$H$20871,PERSALDATA!$A$2:$A$20871,WORKING!$A111,PERSALDATA!$D$2:$D$20871,WORKING!$B111,PERSALDATA!$E$2:$E$20871,WORKING!$C111),"")</f>
        <v/>
      </c>
      <c r="M111" s="62" t="str">
        <f>IFERROR(SUMIFS(PERSALDATA!$H$2:$H$20871,PERSALDATA!$A$2:$A$20871,WORKING!$A111,PERSALDATA!$D$2:$D$20871,WORKING!$B111,PERSALDATA!$E$2:$E$20871,WORKING!$C111,PERSALDATA!$F$2:$F$20871,WORKING!M$2)/SUMIFS(PERSALDATA!$H$2:$H$20871,PERSALDATA!$A$2:$A$20871,WORKING!$A111,PERSALDATA!$D$2:$D$20871,WORKING!$B111,PERSALDATA!$E$2:$E$20871,WORKING!$C111),"")</f>
        <v/>
      </c>
      <c r="N111" s="62" t="str">
        <f>IFERROR(SUMIFS(PERSALDATA!$H$2:$H$20871,PERSALDATA!$A$2:$A$20871,WORKING!$A111,PERSALDATA!$D$2:$D$20871,WORKING!$B111,PERSALDATA!$E$2:$E$20871,WORKING!$C111,PERSALDATA!$F$2:$F$20871,WORKING!N$2)/SUMIFS(PERSALDATA!$H$2:$H$20871,PERSALDATA!$A$2:$A$20871,WORKING!$A111,PERSALDATA!$D$2:$D$20871,WORKING!$B111,PERSALDATA!$E$2:$E$20871,WORKING!$C111),"")</f>
        <v/>
      </c>
      <c r="O111" s="62" t="str">
        <f>IFERROR(SUMIFS(PERSALDATA!$H$2:$H$20871,PERSALDATA!$A$2:$A$20871,WORKING!$A111,PERSALDATA!$D$2:$D$20871,WORKING!$B111,PERSALDATA!$E$2:$E$20871,WORKING!$C111,PERSALDATA!$F$2:$F$20871,WORKING!O$2)/SUMIFS(PERSALDATA!$H$2:$H$20871,PERSALDATA!$A$2:$A$20871,WORKING!$A111,PERSALDATA!$D$2:$D$20871,WORKING!$B111,PERSALDATA!$E$2:$E$20871,WORKING!$C111),"")</f>
        <v/>
      </c>
      <c r="P111" s="62" t="str">
        <f>IFERROR(SUMIFS(PERSALDATA!$H$2:$H$20871,PERSALDATA!$A$2:$A$20871,WORKING!$A111,PERSALDATA!$D$2:$D$20871,WORKING!$B111,PERSALDATA!$E$2:$E$20871,WORKING!$C111,PERSALDATA!$F$2:$F$20871,WORKING!P$2)/SUMIFS(PERSALDATA!$H$2:$H$20871,PERSALDATA!$A$2:$A$20871,WORKING!$A111,PERSALDATA!$D$2:$D$20871,WORKING!$B111,PERSALDATA!$E$2:$E$20871,WORKING!$C111),"")</f>
        <v/>
      </c>
      <c r="Q111" s="62" t="str">
        <f>IFERROR(SUMIFS(PERSALDATA!$H$2:$H$20871,PERSALDATA!$A$2:$A$20871,WORKING!$A111,PERSALDATA!$D$2:$D$20871,WORKING!$B111,PERSALDATA!$E$2:$E$20871,WORKING!$C111,PERSALDATA!$F$2:$F$20871,WORKING!Q$2)/SUMIFS(PERSALDATA!$H$2:$H$20871,PERSALDATA!$A$2:$A$20871,WORKING!$A111,PERSALDATA!$D$2:$D$20871,WORKING!$B111,PERSALDATA!$E$2:$E$20871,WORKING!$C111),"")</f>
        <v/>
      </c>
      <c r="R111" s="62" t="str">
        <f>IFERROR(SUMIFS(PERSALDATA!$H$2:$H$20871,PERSALDATA!$A$2:$A$20871,WORKING!$A111,PERSALDATA!$D$2:$D$20871,WORKING!$B111,PERSALDATA!$E$2:$E$20871,WORKING!$C111,PERSALDATA!$F$2:$F$20871,WORKING!R$2)/SUMIFS(PERSALDATA!$H$2:$H$20871,PERSALDATA!$A$2:$A$20871,WORKING!$A111,PERSALDATA!$D$2:$D$20871,WORKING!$B111,PERSALDATA!$E$2:$E$20871,WORKING!$C111),"")</f>
        <v/>
      </c>
      <c r="S111" s="62" t="str">
        <f>IFERROR(SUMIFS(PERSALDATA!$H$2:$H$20871,PERSALDATA!$A$2:$A$20871,WORKING!$A111,PERSALDATA!$D$2:$D$20871,WORKING!$B111,PERSALDATA!$E$2:$E$20871,WORKING!$C111,PERSALDATA!$F$2:$F$20871,WORKING!S$2)/SUMIFS(PERSALDATA!$H$2:$H$20871,PERSALDATA!$A$2:$A$20871,WORKING!$A111,PERSALDATA!$D$2:$D$20871,WORKING!$B111,PERSALDATA!$E$2:$E$20871,WORKING!$C111),"")</f>
        <v/>
      </c>
      <c r="T111" s="62" t="str">
        <f>IFERROR(SUMIFS(PERSALDATA!$H$2:$H$20871,PERSALDATA!$A$2:$A$20871,WORKING!$A111,PERSALDATA!$D$2:$D$20871,WORKING!$B111,PERSALDATA!$E$2:$E$20871,WORKING!$C111,PERSALDATA!$F$2:$F$20871,WORKING!T$2)/SUMIFS(PERSALDATA!$H$2:$H$20871,PERSALDATA!$A$2:$A$20871,WORKING!$A111,PERSALDATA!$D$2:$D$20871,WORKING!$B111,PERSALDATA!$E$2:$E$20871,WORKING!$C111),"")</f>
        <v/>
      </c>
      <c r="U111" s="62" t="str">
        <f>IFERROR(SUMIFS(PERSALDATA!$H$2:$H$20871,PERSALDATA!$A$2:$A$20871,WORKING!$A111,PERSALDATA!$D$2:$D$20871,WORKING!$B111,PERSALDATA!$E$2:$E$20871,WORKING!$C111,PERSALDATA!$F$2:$F$20871,WORKING!U$2)/SUMIFS(PERSALDATA!$H$2:$H$20871,PERSALDATA!$A$2:$A$20871,WORKING!$A111,PERSALDATA!$D$2:$D$20871,WORKING!$B111,PERSALDATA!$E$2:$E$20871,WORKING!$C111),"")</f>
        <v/>
      </c>
      <c r="V111" s="62" t="str">
        <f>IFERROR(SUMIFS(PERSALDATA!$H$2:$H$20871,PERSALDATA!$A$2:$A$20871,WORKING!$A111,PERSALDATA!$D$2:$D$20871,WORKING!$B111,PERSALDATA!$E$2:$E$20871,WORKING!$C111,PERSALDATA!$F$2:$F$20871,WORKING!V$2)/SUMIFS(PERSALDATA!$H$2:$H$20871,PERSALDATA!$A$2:$A$20871,WORKING!$A111,PERSALDATA!$D$2:$D$20871,WORKING!$B111,PERSALDATA!$E$2:$E$20871,WORKING!$C111),"")</f>
        <v/>
      </c>
      <c r="W111" s="62">
        <f>IFERROR(IF($C111&lt;11,($D111*Assumptions!C$6)+($E111*Assumptions!C$7)+($F111*Assumptions!C$8)+($G111*Assumptions!C$9)+($H111*Assumptions!C$10)+($I111*Assumptions!C$11)+($J111*Assumptions!C$12)+($K111*Assumptions!C$13)+($L111*Assumptions!C$14)+($M111*Assumptions!C$15)+($N111*Assumptions!C$16)+($O111*Assumptions!C$17)+($P111*Assumptions!C$18)+($Q111*Assumptions!C$19)+($R111*Assumptions!C$20)+($S111*Assumptions!C$21)+($T111*Assumptions!C$22)+($U111*Assumptions!C$23)+($V111*Assumptions!C$24),IF($C111&lt;13,Assumptions!C$28,Assumptions!C$50)),W$1)</f>
        <v>7.3827684520804057E-2</v>
      </c>
      <c r="X111" s="62">
        <f>IFERROR(IF($C111&lt;11,($D111*Assumptions!D$6)+($E111*Assumptions!D$7)+($F111*Assumptions!D$8)+($G111*Assumptions!D$9)+($H111*Assumptions!D$10)+($I111*Assumptions!D$11)+($J111*Assumptions!D$12)+($K111*Assumptions!D$13)+($L111*Assumptions!D$14)+($M111*Assumptions!D$15)+($N111*Assumptions!D$16)+($O111*Assumptions!D$17)+($P111*Assumptions!D$18)+($Q111*Assumptions!D$19)+($R111*Assumptions!D$20)+($S111*Assumptions!D$21)+($T111*Assumptions!D$22)+($U111*Assumptions!D$23)+($V111*Assumptions!D$24),IF($C111&lt;13,Assumptions!D$28,Assumptions!D$50)),X$1)</f>
        <v>7.0033119199051808E-2</v>
      </c>
      <c r="Y111" s="62">
        <f>IFERROR(IF($C111&lt;11,($D111*Assumptions!E$6)+($E111*Assumptions!E$7)+($F111*Assumptions!E$8)+($G111*Assumptions!E$9)+($H111*Assumptions!E$10)+($I111*Assumptions!E$11)+($J111*Assumptions!E$12)+($K111*Assumptions!E$13)+($L111*Assumptions!E$14)+($M111*Assumptions!E$15)+($N111*Assumptions!E$16)+($O111*Assumptions!E$17)+($P111*Assumptions!E$18)+($Q111*Assumptions!E$19)+($R111*Assumptions!E$20)+($S111*Assumptions!E$21)+($T111*Assumptions!E$22)+($U111*Assumptions!E$23)+($V111*Assumptions!E$24),IF($C111&lt;13,Assumptions!E$28,Assumptions!E$50)),Y$1)</f>
        <v>6.9033119199051793E-2</v>
      </c>
      <c r="Z111" s="62">
        <f>IFERROR(IF($C111&lt;11,($D111*Assumptions!F$6)+($E111*Assumptions!F$7)+($F111*Assumptions!F$8)+($G111*Assumptions!F$9)+($H111*Assumptions!F$10)+($I111*Assumptions!F$11)+($J111*Assumptions!F$12)+($K111*Assumptions!F$13)+($L111*Assumptions!F$14)+($M111*Assumptions!F$15)+($N111*Assumptions!F$16)+($O111*Assumptions!F$17)+($P111*Assumptions!F$18)+($Q111*Assumptions!F$19)+($R111*Assumptions!F$20)+($S111*Assumptions!F$21)+($T111*Assumptions!F$22)+($U111*Assumptions!F$23)+($V111*Assumptions!F$24),IF($C111&lt;13,Assumptions!F$28,Assumptions!F$50)),Z$1)</f>
        <v>6.7033119199051777E-2</v>
      </c>
      <c r="AA111" s="62">
        <f>IFERROR(($D111*Assumptions!J$6)+($E111*Assumptions!J$7)+($F111*Assumptions!J$8)+($G111*Assumptions!J$9)+($H111*Assumptions!J$10)+($I111*Assumptions!J$11)+($J111*Assumptions!J$12)+($K111*Assumptions!J$13)+($L111*Assumptions!J$14)+($M111*Assumptions!J$15)+($N111*Assumptions!J$16)+($O111*Assumptions!J$17)+($P111*Assumptions!J$18)+($Q111*Assumptions!J$19)+($R111*Assumptions!J$20)+($S111*Assumptions!J$21)+($T111*Assumptions!J$22)+($U111*Assumptions!J$23)+($V111*Assumptions!J$24),0)</f>
        <v>0</v>
      </c>
      <c r="AB111" s="2">
        <f>SUMIFS(PERSALDATA!$G$2:$G$20871,PERSALDATA!$A$2:$A$20871,WORKING!A111,PERSALDATA!$D$2:$D$20871,WORKING!B111,PERSALDATA!$E$2:$E$20871,WORKING!C111,PERSALDATA!$F$2:$F$20871,"S&amp;W: BASIC SALARY (RES)")</f>
        <v>0</v>
      </c>
      <c r="AC111" s="2">
        <f>SUMIFS(PERSALDATA!$H$2:$H$20871,PERSALDATA!$A$2:$A$20871,WORKING!A111,PERSALDATA!$D$2:$D$20871,WORKING!B111,PERSALDATA!$E$2:$E$20871,WORKING!C111)</f>
        <v>0</v>
      </c>
    </row>
    <row r="112" spans="1:29" x14ac:dyDescent="0.25">
      <c r="A112" s="2">
        <f>Results!$D$3</f>
        <v>18</v>
      </c>
      <c r="B112" s="2">
        <v>7</v>
      </c>
      <c r="C112" s="2">
        <v>8</v>
      </c>
      <c r="D112" s="62" t="str">
        <f>IFERROR(SUMIFS(PERSALDATA!$H$2:$H$20871,PERSALDATA!$A$2:$A$20871,WORKING!$A112,PERSALDATA!$D$2:$D$20871,WORKING!$B112,PERSALDATA!$E$2:$E$20871,WORKING!$C112,PERSALDATA!$F$2:$F$20871,WORKING!D$2)/SUMIFS(PERSALDATA!$H$2:$H$20871,PERSALDATA!$A$2:$A$20871,WORKING!$A112,PERSALDATA!$D$2:$D$20871,WORKING!$B112,PERSALDATA!$E$2:$E$20871,WORKING!$C112),"")</f>
        <v/>
      </c>
      <c r="E112" s="62" t="str">
        <f>IFERROR(SUMIFS(PERSALDATA!$H$2:$H$20871,PERSALDATA!$A$2:$A$20871,WORKING!$A112,PERSALDATA!$D$2:$D$20871,WORKING!$B112,PERSALDATA!$E$2:$E$20871,WORKING!$C112,PERSALDATA!$F$2:$F$20871,WORKING!E$2)/SUMIFS(PERSALDATA!$H$2:$H$20871,PERSALDATA!$A$2:$A$20871,WORKING!$A112,PERSALDATA!$D$2:$D$20871,WORKING!$B112,PERSALDATA!$E$2:$E$20871,WORKING!$C112),"")</f>
        <v/>
      </c>
      <c r="F112" s="62" t="str">
        <f>IFERROR(SUMIFS(PERSALDATA!$H$2:$H$20871,PERSALDATA!$A$2:$A$20871,WORKING!$A112,PERSALDATA!$D$2:$D$20871,WORKING!$B112,PERSALDATA!$E$2:$E$20871,WORKING!$C112,PERSALDATA!$F$2:$F$20871,WORKING!F$2)/SUMIFS(PERSALDATA!$H$2:$H$20871,PERSALDATA!$A$2:$A$20871,WORKING!$A112,PERSALDATA!$D$2:$D$20871,WORKING!$B112,PERSALDATA!$E$2:$E$20871,WORKING!$C112),"")</f>
        <v/>
      </c>
      <c r="G112" s="69" t="str">
        <f>IFERROR(SUMIFS(PERSALDATA!$H$2:$H$20871,PERSALDATA!$A$2:$A$20871,WORKING!$A112,PERSALDATA!$D$2:$D$20871,WORKING!$B112,PERSALDATA!$E$2:$E$20871,WORKING!$C112,PERSALDATA!$F$2:$F$20871,WORKING!G$2)/SUMIFS(PERSALDATA!$H$2:$H$20871,PERSALDATA!$A$2:$A$20871,WORKING!$A112,PERSALDATA!$D$2:$D$20871,WORKING!$B112,PERSALDATA!$E$2:$E$20871,WORKING!$C112),"")</f>
        <v/>
      </c>
      <c r="H112" s="62" t="str">
        <f>IFERROR(SUMIFS(PERSALDATA!$H$2:$H$20871,PERSALDATA!$A$2:$A$20871,WORKING!$A112,PERSALDATA!$D$2:$D$20871,WORKING!$B112,PERSALDATA!$E$2:$E$20871,WORKING!$C112,PERSALDATA!$F$2:$F$20871,WORKING!H$2)/SUMIFS(PERSALDATA!$H$2:$H$20871,PERSALDATA!$A$2:$A$20871,WORKING!$A112,PERSALDATA!$D$2:$D$20871,WORKING!$B112,PERSALDATA!$E$2:$E$20871,WORKING!$C112),"")</f>
        <v/>
      </c>
      <c r="I112" s="62" t="str">
        <f>IFERROR(SUMIFS(PERSALDATA!$H$2:$H$20871,PERSALDATA!$A$2:$A$20871,WORKING!$A112,PERSALDATA!$D$2:$D$20871,WORKING!$B112,PERSALDATA!$E$2:$E$20871,WORKING!$C112,PERSALDATA!$F$2:$F$20871,WORKING!I$2)/SUMIFS(PERSALDATA!$H$2:$H$20871,PERSALDATA!$A$2:$A$20871,WORKING!$A112,PERSALDATA!$D$2:$D$20871,WORKING!$B112,PERSALDATA!$E$2:$E$20871,WORKING!$C112),"")</f>
        <v/>
      </c>
      <c r="J112" s="62" t="str">
        <f>IFERROR(SUMIFS(PERSALDATA!$H$2:$H$20871,PERSALDATA!$A$2:$A$20871,WORKING!$A112,PERSALDATA!$D$2:$D$20871,WORKING!$B112,PERSALDATA!$E$2:$E$20871,WORKING!$C112,PERSALDATA!$F$2:$F$20871,WORKING!J$2)/SUMIFS(PERSALDATA!$H$2:$H$20871,PERSALDATA!$A$2:$A$20871,WORKING!$A112,PERSALDATA!$D$2:$D$20871,WORKING!$B112,PERSALDATA!$E$2:$E$20871,WORKING!$C112),"")</f>
        <v/>
      </c>
      <c r="K112" s="62" t="str">
        <f>IFERROR(SUMIFS(PERSALDATA!$H$2:$H$20871,PERSALDATA!$A$2:$A$20871,WORKING!$A112,PERSALDATA!$D$2:$D$20871,WORKING!$B112,PERSALDATA!$E$2:$E$20871,WORKING!$C112,PERSALDATA!$F$2:$F$20871,WORKING!K$2)/SUMIFS(PERSALDATA!$H$2:$H$20871,PERSALDATA!$A$2:$A$20871,WORKING!$A112,PERSALDATA!$D$2:$D$20871,WORKING!$B112,PERSALDATA!$E$2:$E$20871,WORKING!$C112),"")</f>
        <v/>
      </c>
      <c r="L112" s="62" t="str">
        <f>IFERROR(SUMIFS(PERSALDATA!$H$2:$H$20871,PERSALDATA!$A$2:$A$20871,WORKING!$A112,PERSALDATA!$D$2:$D$20871,WORKING!$B112,PERSALDATA!$E$2:$E$20871,WORKING!$C112,PERSALDATA!$F$2:$F$20871,WORKING!L$2)/SUMIFS(PERSALDATA!$H$2:$H$20871,PERSALDATA!$A$2:$A$20871,WORKING!$A112,PERSALDATA!$D$2:$D$20871,WORKING!$B112,PERSALDATA!$E$2:$E$20871,WORKING!$C112),"")</f>
        <v/>
      </c>
      <c r="M112" s="62" t="str">
        <f>IFERROR(SUMIFS(PERSALDATA!$H$2:$H$20871,PERSALDATA!$A$2:$A$20871,WORKING!$A112,PERSALDATA!$D$2:$D$20871,WORKING!$B112,PERSALDATA!$E$2:$E$20871,WORKING!$C112,PERSALDATA!$F$2:$F$20871,WORKING!M$2)/SUMIFS(PERSALDATA!$H$2:$H$20871,PERSALDATA!$A$2:$A$20871,WORKING!$A112,PERSALDATA!$D$2:$D$20871,WORKING!$B112,PERSALDATA!$E$2:$E$20871,WORKING!$C112),"")</f>
        <v/>
      </c>
      <c r="N112" s="62" t="str">
        <f>IFERROR(SUMIFS(PERSALDATA!$H$2:$H$20871,PERSALDATA!$A$2:$A$20871,WORKING!$A112,PERSALDATA!$D$2:$D$20871,WORKING!$B112,PERSALDATA!$E$2:$E$20871,WORKING!$C112,PERSALDATA!$F$2:$F$20871,WORKING!N$2)/SUMIFS(PERSALDATA!$H$2:$H$20871,PERSALDATA!$A$2:$A$20871,WORKING!$A112,PERSALDATA!$D$2:$D$20871,WORKING!$B112,PERSALDATA!$E$2:$E$20871,WORKING!$C112),"")</f>
        <v/>
      </c>
      <c r="O112" s="62" t="str">
        <f>IFERROR(SUMIFS(PERSALDATA!$H$2:$H$20871,PERSALDATA!$A$2:$A$20871,WORKING!$A112,PERSALDATA!$D$2:$D$20871,WORKING!$B112,PERSALDATA!$E$2:$E$20871,WORKING!$C112,PERSALDATA!$F$2:$F$20871,WORKING!O$2)/SUMIFS(PERSALDATA!$H$2:$H$20871,PERSALDATA!$A$2:$A$20871,WORKING!$A112,PERSALDATA!$D$2:$D$20871,WORKING!$B112,PERSALDATA!$E$2:$E$20871,WORKING!$C112),"")</f>
        <v/>
      </c>
      <c r="P112" s="62" t="str">
        <f>IFERROR(SUMIFS(PERSALDATA!$H$2:$H$20871,PERSALDATA!$A$2:$A$20871,WORKING!$A112,PERSALDATA!$D$2:$D$20871,WORKING!$B112,PERSALDATA!$E$2:$E$20871,WORKING!$C112,PERSALDATA!$F$2:$F$20871,WORKING!P$2)/SUMIFS(PERSALDATA!$H$2:$H$20871,PERSALDATA!$A$2:$A$20871,WORKING!$A112,PERSALDATA!$D$2:$D$20871,WORKING!$B112,PERSALDATA!$E$2:$E$20871,WORKING!$C112),"")</f>
        <v/>
      </c>
      <c r="Q112" s="62" t="str">
        <f>IFERROR(SUMIFS(PERSALDATA!$H$2:$H$20871,PERSALDATA!$A$2:$A$20871,WORKING!$A112,PERSALDATA!$D$2:$D$20871,WORKING!$B112,PERSALDATA!$E$2:$E$20871,WORKING!$C112,PERSALDATA!$F$2:$F$20871,WORKING!Q$2)/SUMIFS(PERSALDATA!$H$2:$H$20871,PERSALDATA!$A$2:$A$20871,WORKING!$A112,PERSALDATA!$D$2:$D$20871,WORKING!$B112,PERSALDATA!$E$2:$E$20871,WORKING!$C112),"")</f>
        <v/>
      </c>
      <c r="R112" s="62" t="str">
        <f>IFERROR(SUMIFS(PERSALDATA!$H$2:$H$20871,PERSALDATA!$A$2:$A$20871,WORKING!$A112,PERSALDATA!$D$2:$D$20871,WORKING!$B112,PERSALDATA!$E$2:$E$20871,WORKING!$C112,PERSALDATA!$F$2:$F$20871,WORKING!R$2)/SUMIFS(PERSALDATA!$H$2:$H$20871,PERSALDATA!$A$2:$A$20871,WORKING!$A112,PERSALDATA!$D$2:$D$20871,WORKING!$B112,PERSALDATA!$E$2:$E$20871,WORKING!$C112),"")</f>
        <v/>
      </c>
      <c r="S112" s="62" t="str">
        <f>IFERROR(SUMIFS(PERSALDATA!$H$2:$H$20871,PERSALDATA!$A$2:$A$20871,WORKING!$A112,PERSALDATA!$D$2:$D$20871,WORKING!$B112,PERSALDATA!$E$2:$E$20871,WORKING!$C112,PERSALDATA!$F$2:$F$20871,WORKING!S$2)/SUMIFS(PERSALDATA!$H$2:$H$20871,PERSALDATA!$A$2:$A$20871,WORKING!$A112,PERSALDATA!$D$2:$D$20871,WORKING!$B112,PERSALDATA!$E$2:$E$20871,WORKING!$C112),"")</f>
        <v/>
      </c>
      <c r="T112" s="62" t="str">
        <f>IFERROR(SUMIFS(PERSALDATA!$H$2:$H$20871,PERSALDATA!$A$2:$A$20871,WORKING!$A112,PERSALDATA!$D$2:$D$20871,WORKING!$B112,PERSALDATA!$E$2:$E$20871,WORKING!$C112,PERSALDATA!$F$2:$F$20871,WORKING!T$2)/SUMIFS(PERSALDATA!$H$2:$H$20871,PERSALDATA!$A$2:$A$20871,WORKING!$A112,PERSALDATA!$D$2:$D$20871,WORKING!$B112,PERSALDATA!$E$2:$E$20871,WORKING!$C112),"")</f>
        <v/>
      </c>
      <c r="U112" s="62" t="str">
        <f>IFERROR(SUMIFS(PERSALDATA!$H$2:$H$20871,PERSALDATA!$A$2:$A$20871,WORKING!$A112,PERSALDATA!$D$2:$D$20871,WORKING!$B112,PERSALDATA!$E$2:$E$20871,WORKING!$C112,PERSALDATA!$F$2:$F$20871,WORKING!U$2)/SUMIFS(PERSALDATA!$H$2:$H$20871,PERSALDATA!$A$2:$A$20871,WORKING!$A112,PERSALDATA!$D$2:$D$20871,WORKING!$B112,PERSALDATA!$E$2:$E$20871,WORKING!$C112),"")</f>
        <v/>
      </c>
      <c r="V112" s="62" t="str">
        <f>IFERROR(SUMIFS(PERSALDATA!$H$2:$H$20871,PERSALDATA!$A$2:$A$20871,WORKING!$A112,PERSALDATA!$D$2:$D$20871,WORKING!$B112,PERSALDATA!$E$2:$E$20871,WORKING!$C112,PERSALDATA!$F$2:$F$20871,WORKING!V$2)/SUMIFS(PERSALDATA!$H$2:$H$20871,PERSALDATA!$A$2:$A$20871,WORKING!$A112,PERSALDATA!$D$2:$D$20871,WORKING!$B112,PERSALDATA!$E$2:$E$20871,WORKING!$C112),"")</f>
        <v/>
      </c>
      <c r="W112" s="62">
        <f>IFERROR(IF($C112&lt;11,($D112*Assumptions!C$6)+($E112*Assumptions!C$7)+($F112*Assumptions!C$8)+($G112*Assumptions!C$9)+($H112*Assumptions!C$10)+($I112*Assumptions!C$11)+($J112*Assumptions!C$12)+($K112*Assumptions!C$13)+($L112*Assumptions!C$14)+($M112*Assumptions!C$15)+($N112*Assumptions!C$16)+($O112*Assumptions!C$17)+($P112*Assumptions!C$18)+($Q112*Assumptions!C$19)+($R112*Assumptions!C$20)+($S112*Assumptions!C$21)+($T112*Assumptions!C$22)+($U112*Assumptions!C$23)+($V112*Assumptions!C$24),IF($C112&lt;13,Assumptions!C$28,Assumptions!C$50)),W$1)</f>
        <v>7.3827684520804057E-2</v>
      </c>
      <c r="X112" s="62">
        <f>IFERROR(IF($C112&lt;11,($D112*Assumptions!D$6)+($E112*Assumptions!D$7)+($F112*Assumptions!D$8)+($G112*Assumptions!D$9)+($H112*Assumptions!D$10)+($I112*Assumptions!D$11)+($J112*Assumptions!D$12)+($K112*Assumptions!D$13)+($L112*Assumptions!D$14)+($M112*Assumptions!D$15)+($N112*Assumptions!D$16)+($O112*Assumptions!D$17)+($P112*Assumptions!D$18)+($Q112*Assumptions!D$19)+($R112*Assumptions!D$20)+($S112*Assumptions!D$21)+($T112*Assumptions!D$22)+($U112*Assumptions!D$23)+($V112*Assumptions!D$24),IF($C112&lt;13,Assumptions!D$28,Assumptions!D$50)),X$1)</f>
        <v>7.0033119199051808E-2</v>
      </c>
      <c r="Y112" s="62">
        <f>IFERROR(IF($C112&lt;11,($D112*Assumptions!E$6)+($E112*Assumptions!E$7)+($F112*Assumptions!E$8)+($G112*Assumptions!E$9)+($H112*Assumptions!E$10)+($I112*Assumptions!E$11)+($J112*Assumptions!E$12)+($K112*Assumptions!E$13)+($L112*Assumptions!E$14)+($M112*Assumptions!E$15)+($N112*Assumptions!E$16)+($O112*Assumptions!E$17)+($P112*Assumptions!E$18)+($Q112*Assumptions!E$19)+($R112*Assumptions!E$20)+($S112*Assumptions!E$21)+($T112*Assumptions!E$22)+($U112*Assumptions!E$23)+($V112*Assumptions!E$24),IF($C112&lt;13,Assumptions!E$28,Assumptions!E$50)),Y$1)</f>
        <v>6.9033119199051793E-2</v>
      </c>
      <c r="Z112" s="62">
        <f>IFERROR(IF($C112&lt;11,($D112*Assumptions!F$6)+($E112*Assumptions!F$7)+($F112*Assumptions!F$8)+($G112*Assumptions!F$9)+($H112*Assumptions!F$10)+($I112*Assumptions!F$11)+($J112*Assumptions!F$12)+($K112*Assumptions!F$13)+($L112*Assumptions!F$14)+($M112*Assumptions!F$15)+($N112*Assumptions!F$16)+($O112*Assumptions!F$17)+($P112*Assumptions!F$18)+($Q112*Assumptions!F$19)+($R112*Assumptions!F$20)+($S112*Assumptions!F$21)+($T112*Assumptions!F$22)+($U112*Assumptions!F$23)+($V112*Assumptions!F$24),IF($C112&lt;13,Assumptions!F$28,Assumptions!F$50)),Z$1)</f>
        <v>6.7033119199051777E-2</v>
      </c>
      <c r="AA112" s="62">
        <f>IFERROR(($D112*Assumptions!J$6)+($E112*Assumptions!J$7)+($F112*Assumptions!J$8)+($G112*Assumptions!J$9)+($H112*Assumptions!J$10)+($I112*Assumptions!J$11)+($J112*Assumptions!J$12)+($K112*Assumptions!J$13)+($L112*Assumptions!J$14)+($M112*Assumptions!J$15)+($N112*Assumptions!J$16)+($O112*Assumptions!J$17)+($P112*Assumptions!J$18)+($Q112*Assumptions!J$19)+($R112*Assumptions!J$20)+($S112*Assumptions!J$21)+($T112*Assumptions!J$22)+($U112*Assumptions!J$23)+($V112*Assumptions!J$24),0)</f>
        <v>0</v>
      </c>
      <c r="AB112" s="2">
        <f>SUMIFS(PERSALDATA!$G$2:$G$20871,PERSALDATA!$A$2:$A$20871,WORKING!A112,PERSALDATA!$D$2:$D$20871,WORKING!B112,PERSALDATA!$E$2:$E$20871,WORKING!C112,PERSALDATA!$F$2:$F$20871,"S&amp;W: BASIC SALARY (RES)")</f>
        <v>0</v>
      </c>
      <c r="AC112" s="2">
        <f>SUMIFS(PERSALDATA!$H$2:$H$20871,PERSALDATA!$A$2:$A$20871,WORKING!A112,PERSALDATA!$D$2:$D$20871,WORKING!B112,PERSALDATA!$E$2:$E$20871,WORKING!C112)</f>
        <v>0</v>
      </c>
    </row>
    <row r="113" spans="1:29" x14ac:dyDescent="0.25">
      <c r="A113" s="2">
        <f>Results!$D$3</f>
        <v>18</v>
      </c>
      <c r="B113" s="2">
        <v>7</v>
      </c>
      <c r="C113" s="2">
        <v>9</v>
      </c>
      <c r="D113" s="62" t="str">
        <f>IFERROR(SUMIFS(PERSALDATA!$H$2:$H$20871,PERSALDATA!$A$2:$A$20871,WORKING!$A113,PERSALDATA!$D$2:$D$20871,WORKING!$B113,PERSALDATA!$E$2:$E$20871,WORKING!$C113,PERSALDATA!$F$2:$F$20871,WORKING!D$2)/SUMIFS(PERSALDATA!$H$2:$H$20871,PERSALDATA!$A$2:$A$20871,WORKING!$A113,PERSALDATA!$D$2:$D$20871,WORKING!$B113,PERSALDATA!$E$2:$E$20871,WORKING!$C113),"")</f>
        <v/>
      </c>
      <c r="E113" s="62" t="str">
        <f>IFERROR(SUMIFS(PERSALDATA!$H$2:$H$20871,PERSALDATA!$A$2:$A$20871,WORKING!$A113,PERSALDATA!$D$2:$D$20871,WORKING!$B113,PERSALDATA!$E$2:$E$20871,WORKING!$C113,PERSALDATA!$F$2:$F$20871,WORKING!E$2)/SUMIFS(PERSALDATA!$H$2:$H$20871,PERSALDATA!$A$2:$A$20871,WORKING!$A113,PERSALDATA!$D$2:$D$20871,WORKING!$B113,PERSALDATA!$E$2:$E$20871,WORKING!$C113),"")</f>
        <v/>
      </c>
      <c r="F113" s="62" t="str">
        <f>IFERROR(SUMIFS(PERSALDATA!$H$2:$H$20871,PERSALDATA!$A$2:$A$20871,WORKING!$A113,PERSALDATA!$D$2:$D$20871,WORKING!$B113,PERSALDATA!$E$2:$E$20871,WORKING!$C113,PERSALDATA!$F$2:$F$20871,WORKING!F$2)/SUMIFS(PERSALDATA!$H$2:$H$20871,PERSALDATA!$A$2:$A$20871,WORKING!$A113,PERSALDATA!$D$2:$D$20871,WORKING!$B113,PERSALDATA!$E$2:$E$20871,WORKING!$C113),"")</f>
        <v/>
      </c>
      <c r="G113" s="69" t="str">
        <f>IFERROR(SUMIFS(PERSALDATA!$H$2:$H$20871,PERSALDATA!$A$2:$A$20871,WORKING!$A113,PERSALDATA!$D$2:$D$20871,WORKING!$B113,PERSALDATA!$E$2:$E$20871,WORKING!$C113,PERSALDATA!$F$2:$F$20871,WORKING!G$2)/SUMIFS(PERSALDATA!$H$2:$H$20871,PERSALDATA!$A$2:$A$20871,WORKING!$A113,PERSALDATA!$D$2:$D$20871,WORKING!$B113,PERSALDATA!$E$2:$E$20871,WORKING!$C113),"")</f>
        <v/>
      </c>
      <c r="H113" s="62" t="str">
        <f>IFERROR(SUMIFS(PERSALDATA!$H$2:$H$20871,PERSALDATA!$A$2:$A$20871,WORKING!$A113,PERSALDATA!$D$2:$D$20871,WORKING!$B113,PERSALDATA!$E$2:$E$20871,WORKING!$C113,PERSALDATA!$F$2:$F$20871,WORKING!H$2)/SUMIFS(PERSALDATA!$H$2:$H$20871,PERSALDATA!$A$2:$A$20871,WORKING!$A113,PERSALDATA!$D$2:$D$20871,WORKING!$B113,PERSALDATA!$E$2:$E$20871,WORKING!$C113),"")</f>
        <v/>
      </c>
      <c r="I113" s="62" t="str">
        <f>IFERROR(SUMIFS(PERSALDATA!$H$2:$H$20871,PERSALDATA!$A$2:$A$20871,WORKING!$A113,PERSALDATA!$D$2:$D$20871,WORKING!$B113,PERSALDATA!$E$2:$E$20871,WORKING!$C113,PERSALDATA!$F$2:$F$20871,WORKING!I$2)/SUMIFS(PERSALDATA!$H$2:$H$20871,PERSALDATA!$A$2:$A$20871,WORKING!$A113,PERSALDATA!$D$2:$D$20871,WORKING!$B113,PERSALDATA!$E$2:$E$20871,WORKING!$C113),"")</f>
        <v/>
      </c>
      <c r="J113" s="62" t="str">
        <f>IFERROR(SUMIFS(PERSALDATA!$H$2:$H$20871,PERSALDATA!$A$2:$A$20871,WORKING!$A113,PERSALDATA!$D$2:$D$20871,WORKING!$B113,PERSALDATA!$E$2:$E$20871,WORKING!$C113,PERSALDATA!$F$2:$F$20871,WORKING!J$2)/SUMIFS(PERSALDATA!$H$2:$H$20871,PERSALDATA!$A$2:$A$20871,WORKING!$A113,PERSALDATA!$D$2:$D$20871,WORKING!$B113,PERSALDATA!$E$2:$E$20871,WORKING!$C113),"")</f>
        <v/>
      </c>
      <c r="K113" s="62" t="str">
        <f>IFERROR(SUMIFS(PERSALDATA!$H$2:$H$20871,PERSALDATA!$A$2:$A$20871,WORKING!$A113,PERSALDATA!$D$2:$D$20871,WORKING!$B113,PERSALDATA!$E$2:$E$20871,WORKING!$C113,PERSALDATA!$F$2:$F$20871,WORKING!K$2)/SUMIFS(PERSALDATA!$H$2:$H$20871,PERSALDATA!$A$2:$A$20871,WORKING!$A113,PERSALDATA!$D$2:$D$20871,WORKING!$B113,PERSALDATA!$E$2:$E$20871,WORKING!$C113),"")</f>
        <v/>
      </c>
      <c r="L113" s="62" t="str">
        <f>IFERROR(SUMIFS(PERSALDATA!$H$2:$H$20871,PERSALDATA!$A$2:$A$20871,WORKING!$A113,PERSALDATA!$D$2:$D$20871,WORKING!$B113,PERSALDATA!$E$2:$E$20871,WORKING!$C113,PERSALDATA!$F$2:$F$20871,WORKING!L$2)/SUMIFS(PERSALDATA!$H$2:$H$20871,PERSALDATA!$A$2:$A$20871,WORKING!$A113,PERSALDATA!$D$2:$D$20871,WORKING!$B113,PERSALDATA!$E$2:$E$20871,WORKING!$C113),"")</f>
        <v/>
      </c>
      <c r="M113" s="62" t="str">
        <f>IFERROR(SUMIFS(PERSALDATA!$H$2:$H$20871,PERSALDATA!$A$2:$A$20871,WORKING!$A113,PERSALDATA!$D$2:$D$20871,WORKING!$B113,PERSALDATA!$E$2:$E$20871,WORKING!$C113,PERSALDATA!$F$2:$F$20871,WORKING!M$2)/SUMIFS(PERSALDATA!$H$2:$H$20871,PERSALDATA!$A$2:$A$20871,WORKING!$A113,PERSALDATA!$D$2:$D$20871,WORKING!$B113,PERSALDATA!$E$2:$E$20871,WORKING!$C113),"")</f>
        <v/>
      </c>
      <c r="N113" s="62" t="str">
        <f>IFERROR(SUMIFS(PERSALDATA!$H$2:$H$20871,PERSALDATA!$A$2:$A$20871,WORKING!$A113,PERSALDATA!$D$2:$D$20871,WORKING!$B113,PERSALDATA!$E$2:$E$20871,WORKING!$C113,PERSALDATA!$F$2:$F$20871,WORKING!N$2)/SUMIFS(PERSALDATA!$H$2:$H$20871,PERSALDATA!$A$2:$A$20871,WORKING!$A113,PERSALDATA!$D$2:$D$20871,WORKING!$B113,PERSALDATA!$E$2:$E$20871,WORKING!$C113),"")</f>
        <v/>
      </c>
      <c r="O113" s="62" t="str">
        <f>IFERROR(SUMIFS(PERSALDATA!$H$2:$H$20871,PERSALDATA!$A$2:$A$20871,WORKING!$A113,PERSALDATA!$D$2:$D$20871,WORKING!$B113,PERSALDATA!$E$2:$E$20871,WORKING!$C113,PERSALDATA!$F$2:$F$20871,WORKING!O$2)/SUMIFS(PERSALDATA!$H$2:$H$20871,PERSALDATA!$A$2:$A$20871,WORKING!$A113,PERSALDATA!$D$2:$D$20871,WORKING!$B113,PERSALDATA!$E$2:$E$20871,WORKING!$C113),"")</f>
        <v/>
      </c>
      <c r="P113" s="62" t="str">
        <f>IFERROR(SUMIFS(PERSALDATA!$H$2:$H$20871,PERSALDATA!$A$2:$A$20871,WORKING!$A113,PERSALDATA!$D$2:$D$20871,WORKING!$B113,PERSALDATA!$E$2:$E$20871,WORKING!$C113,PERSALDATA!$F$2:$F$20871,WORKING!P$2)/SUMIFS(PERSALDATA!$H$2:$H$20871,PERSALDATA!$A$2:$A$20871,WORKING!$A113,PERSALDATA!$D$2:$D$20871,WORKING!$B113,PERSALDATA!$E$2:$E$20871,WORKING!$C113),"")</f>
        <v/>
      </c>
      <c r="Q113" s="62" t="str">
        <f>IFERROR(SUMIFS(PERSALDATA!$H$2:$H$20871,PERSALDATA!$A$2:$A$20871,WORKING!$A113,PERSALDATA!$D$2:$D$20871,WORKING!$B113,PERSALDATA!$E$2:$E$20871,WORKING!$C113,PERSALDATA!$F$2:$F$20871,WORKING!Q$2)/SUMIFS(PERSALDATA!$H$2:$H$20871,PERSALDATA!$A$2:$A$20871,WORKING!$A113,PERSALDATA!$D$2:$D$20871,WORKING!$B113,PERSALDATA!$E$2:$E$20871,WORKING!$C113),"")</f>
        <v/>
      </c>
      <c r="R113" s="62" t="str">
        <f>IFERROR(SUMIFS(PERSALDATA!$H$2:$H$20871,PERSALDATA!$A$2:$A$20871,WORKING!$A113,PERSALDATA!$D$2:$D$20871,WORKING!$B113,PERSALDATA!$E$2:$E$20871,WORKING!$C113,PERSALDATA!$F$2:$F$20871,WORKING!R$2)/SUMIFS(PERSALDATA!$H$2:$H$20871,PERSALDATA!$A$2:$A$20871,WORKING!$A113,PERSALDATA!$D$2:$D$20871,WORKING!$B113,PERSALDATA!$E$2:$E$20871,WORKING!$C113),"")</f>
        <v/>
      </c>
      <c r="S113" s="62" t="str">
        <f>IFERROR(SUMIFS(PERSALDATA!$H$2:$H$20871,PERSALDATA!$A$2:$A$20871,WORKING!$A113,PERSALDATA!$D$2:$D$20871,WORKING!$B113,PERSALDATA!$E$2:$E$20871,WORKING!$C113,PERSALDATA!$F$2:$F$20871,WORKING!S$2)/SUMIFS(PERSALDATA!$H$2:$H$20871,PERSALDATA!$A$2:$A$20871,WORKING!$A113,PERSALDATA!$D$2:$D$20871,WORKING!$B113,PERSALDATA!$E$2:$E$20871,WORKING!$C113),"")</f>
        <v/>
      </c>
      <c r="T113" s="62" t="str">
        <f>IFERROR(SUMIFS(PERSALDATA!$H$2:$H$20871,PERSALDATA!$A$2:$A$20871,WORKING!$A113,PERSALDATA!$D$2:$D$20871,WORKING!$B113,PERSALDATA!$E$2:$E$20871,WORKING!$C113,PERSALDATA!$F$2:$F$20871,WORKING!T$2)/SUMIFS(PERSALDATA!$H$2:$H$20871,PERSALDATA!$A$2:$A$20871,WORKING!$A113,PERSALDATA!$D$2:$D$20871,WORKING!$B113,PERSALDATA!$E$2:$E$20871,WORKING!$C113),"")</f>
        <v/>
      </c>
      <c r="U113" s="62" t="str">
        <f>IFERROR(SUMIFS(PERSALDATA!$H$2:$H$20871,PERSALDATA!$A$2:$A$20871,WORKING!$A113,PERSALDATA!$D$2:$D$20871,WORKING!$B113,PERSALDATA!$E$2:$E$20871,WORKING!$C113,PERSALDATA!$F$2:$F$20871,WORKING!U$2)/SUMIFS(PERSALDATA!$H$2:$H$20871,PERSALDATA!$A$2:$A$20871,WORKING!$A113,PERSALDATA!$D$2:$D$20871,WORKING!$B113,PERSALDATA!$E$2:$E$20871,WORKING!$C113),"")</f>
        <v/>
      </c>
      <c r="V113" s="62" t="str">
        <f>IFERROR(SUMIFS(PERSALDATA!$H$2:$H$20871,PERSALDATA!$A$2:$A$20871,WORKING!$A113,PERSALDATA!$D$2:$D$20871,WORKING!$B113,PERSALDATA!$E$2:$E$20871,WORKING!$C113,PERSALDATA!$F$2:$F$20871,WORKING!V$2)/SUMIFS(PERSALDATA!$H$2:$H$20871,PERSALDATA!$A$2:$A$20871,WORKING!$A113,PERSALDATA!$D$2:$D$20871,WORKING!$B113,PERSALDATA!$E$2:$E$20871,WORKING!$C113),"")</f>
        <v/>
      </c>
      <c r="W113" s="62">
        <f>IFERROR(IF($C113&lt;11,($D113*Assumptions!C$6)+($E113*Assumptions!C$7)+($F113*Assumptions!C$8)+($G113*Assumptions!C$9)+($H113*Assumptions!C$10)+($I113*Assumptions!C$11)+($J113*Assumptions!C$12)+($K113*Assumptions!C$13)+($L113*Assumptions!C$14)+($M113*Assumptions!C$15)+($N113*Assumptions!C$16)+($O113*Assumptions!C$17)+($P113*Assumptions!C$18)+($Q113*Assumptions!C$19)+($R113*Assumptions!C$20)+($S113*Assumptions!C$21)+($T113*Assumptions!C$22)+($U113*Assumptions!C$23)+($V113*Assumptions!C$24),IF($C113&lt;13,Assumptions!C$28,Assumptions!C$50)),W$1)</f>
        <v>7.3827684520804057E-2</v>
      </c>
      <c r="X113" s="62">
        <f>IFERROR(IF($C113&lt;11,($D113*Assumptions!D$6)+($E113*Assumptions!D$7)+($F113*Assumptions!D$8)+($G113*Assumptions!D$9)+($H113*Assumptions!D$10)+($I113*Assumptions!D$11)+($J113*Assumptions!D$12)+($K113*Assumptions!D$13)+($L113*Assumptions!D$14)+($M113*Assumptions!D$15)+($N113*Assumptions!D$16)+($O113*Assumptions!D$17)+($P113*Assumptions!D$18)+($Q113*Assumptions!D$19)+($R113*Assumptions!D$20)+($S113*Assumptions!D$21)+($T113*Assumptions!D$22)+($U113*Assumptions!D$23)+($V113*Assumptions!D$24),IF($C113&lt;13,Assumptions!D$28,Assumptions!D$50)),X$1)</f>
        <v>7.0033119199051808E-2</v>
      </c>
      <c r="Y113" s="62">
        <f>IFERROR(IF($C113&lt;11,($D113*Assumptions!E$6)+($E113*Assumptions!E$7)+($F113*Assumptions!E$8)+($G113*Assumptions!E$9)+($H113*Assumptions!E$10)+($I113*Assumptions!E$11)+($J113*Assumptions!E$12)+($K113*Assumptions!E$13)+($L113*Assumptions!E$14)+($M113*Assumptions!E$15)+($N113*Assumptions!E$16)+($O113*Assumptions!E$17)+($P113*Assumptions!E$18)+($Q113*Assumptions!E$19)+($R113*Assumptions!E$20)+($S113*Assumptions!E$21)+($T113*Assumptions!E$22)+($U113*Assumptions!E$23)+($V113*Assumptions!E$24),IF($C113&lt;13,Assumptions!E$28,Assumptions!E$50)),Y$1)</f>
        <v>6.9033119199051793E-2</v>
      </c>
      <c r="Z113" s="62">
        <f>IFERROR(IF($C113&lt;11,($D113*Assumptions!F$6)+($E113*Assumptions!F$7)+($F113*Assumptions!F$8)+($G113*Assumptions!F$9)+($H113*Assumptions!F$10)+($I113*Assumptions!F$11)+($J113*Assumptions!F$12)+($K113*Assumptions!F$13)+($L113*Assumptions!F$14)+($M113*Assumptions!F$15)+($N113*Assumptions!F$16)+($O113*Assumptions!F$17)+($P113*Assumptions!F$18)+($Q113*Assumptions!F$19)+($R113*Assumptions!F$20)+($S113*Assumptions!F$21)+($T113*Assumptions!F$22)+($U113*Assumptions!F$23)+($V113*Assumptions!F$24),IF($C113&lt;13,Assumptions!F$28,Assumptions!F$50)),Z$1)</f>
        <v>6.7033119199051777E-2</v>
      </c>
      <c r="AA113" s="62">
        <f>IFERROR(($D113*Assumptions!J$6)+($E113*Assumptions!J$7)+($F113*Assumptions!J$8)+($G113*Assumptions!J$9)+($H113*Assumptions!J$10)+($I113*Assumptions!J$11)+($J113*Assumptions!J$12)+($K113*Assumptions!J$13)+($L113*Assumptions!J$14)+($M113*Assumptions!J$15)+($N113*Assumptions!J$16)+($O113*Assumptions!J$17)+($P113*Assumptions!J$18)+($Q113*Assumptions!J$19)+($R113*Assumptions!J$20)+($S113*Assumptions!J$21)+($T113*Assumptions!J$22)+($U113*Assumptions!J$23)+($V113*Assumptions!J$24),0)</f>
        <v>0</v>
      </c>
      <c r="AB113" s="2">
        <f>SUMIFS(PERSALDATA!$G$2:$G$20871,PERSALDATA!$A$2:$A$20871,WORKING!A113,PERSALDATA!$D$2:$D$20871,WORKING!B113,PERSALDATA!$E$2:$E$20871,WORKING!C113,PERSALDATA!$F$2:$F$20871,"S&amp;W: BASIC SALARY (RES)")</f>
        <v>0</v>
      </c>
      <c r="AC113" s="2">
        <f>SUMIFS(PERSALDATA!$H$2:$H$20871,PERSALDATA!$A$2:$A$20871,WORKING!A113,PERSALDATA!$D$2:$D$20871,WORKING!B113,PERSALDATA!$E$2:$E$20871,WORKING!C113)</f>
        <v>0</v>
      </c>
    </row>
    <row r="114" spans="1:29" x14ac:dyDescent="0.25">
      <c r="A114" s="2">
        <f>Results!$D$3</f>
        <v>18</v>
      </c>
      <c r="B114" s="2">
        <v>7</v>
      </c>
      <c r="C114" s="2">
        <v>10</v>
      </c>
      <c r="D114" s="62" t="str">
        <f>IFERROR(SUMIFS(PERSALDATA!$H$2:$H$20871,PERSALDATA!$A$2:$A$20871,WORKING!$A114,PERSALDATA!$D$2:$D$20871,WORKING!$B114,PERSALDATA!$E$2:$E$20871,WORKING!$C114,PERSALDATA!$F$2:$F$20871,WORKING!D$2)/SUMIFS(PERSALDATA!$H$2:$H$20871,PERSALDATA!$A$2:$A$20871,WORKING!$A114,PERSALDATA!$D$2:$D$20871,WORKING!$B114,PERSALDATA!$E$2:$E$20871,WORKING!$C114),"")</f>
        <v/>
      </c>
      <c r="E114" s="62" t="str">
        <f>IFERROR(SUMIFS(PERSALDATA!$H$2:$H$20871,PERSALDATA!$A$2:$A$20871,WORKING!$A114,PERSALDATA!$D$2:$D$20871,WORKING!$B114,PERSALDATA!$E$2:$E$20871,WORKING!$C114,PERSALDATA!$F$2:$F$20871,WORKING!E$2)/SUMIFS(PERSALDATA!$H$2:$H$20871,PERSALDATA!$A$2:$A$20871,WORKING!$A114,PERSALDATA!$D$2:$D$20871,WORKING!$B114,PERSALDATA!$E$2:$E$20871,WORKING!$C114),"")</f>
        <v/>
      </c>
      <c r="F114" s="62" t="str">
        <f>IFERROR(SUMIFS(PERSALDATA!$H$2:$H$20871,PERSALDATA!$A$2:$A$20871,WORKING!$A114,PERSALDATA!$D$2:$D$20871,WORKING!$B114,PERSALDATA!$E$2:$E$20871,WORKING!$C114,PERSALDATA!$F$2:$F$20871,WORKING!F$2)/SUMIFS(PERSALDATA!$H$2:$H$20871,PERSALDATA!$A$2:$A$20871,WORKING!$A114,PERSALDATA!$D$2:$D$20871,WORKING!$B114,PERSALDATA!$E$2:$E$20871,WORKING!$C114),"")</f>
        <v/>
      </c>
      <c r="G114" s="69" t="str">
        <f>IFERROR(SUMIFS(PERSALDATA!$H$2:$H$20871,PERSALDATA!$A$2:$A$20871,WORKING!$A114,PERSALDATA!$D$2:$D$20871,WORKING!$B114,PERSALDATA!$E$2:$E$20871,WORKING!$C114,PERSALDATA!$F$2:$F$20871,WORKING!G$2)/SUMIFS(PERSALDATA!$H$2:$H$20871,PERSALDATA!$A$2:$A$20871,WORKING!$A114,PERSALDATA!$D$2:$D$20871,WORKING!$B114,PERSALDATA!$E$2:$E$20871,WORKING!$C114),"")</f>
        <v/>
      </c>
      <c r="H114" s="62" t="str">
        <f>IFERROR(SUMIFS(PERSALDATA!$H$2:$H$20871,PERSALDATA!$A$2:$A$20871,WORKING!$A114,PERSALDATA!$D$2:$D$20871,WORKING!$B114,PERSALDATA!$E$2:$E$20871,WORKING!$C114,PERSALDATA!$F$2:$F$20871,WORKING!H$2)/SUMIFS(PERSALDATA!$H$2:$H$20871,PERSALDATA!$A$2:$A$20871,WORKING!$A114,PERSALDATA!$D$2:$D$20871,WORKING!$B114,PERSALDATA!$E$2:$E$20871,WORKING!$C114),"")</f>
        <v/>
      </c>
      <c r="I114" s="62" t="str">
        <f>IFERROR(SUMIFS(PERSALDATA!$H$2:$H$20871,PERSALDATA!$A$2:$A$20871,WORKING!$A114,PERSALDATA!$D$2:$D$20871,WORKING!$B114,PERSALDATA!$E$2:$E$20871,WORKING!$C114,PERSALDATA!$F$2:$F$20871,WORKING!I$2)/SUMIFS(PERSALDATA!$H$2:$H$20871,PERSALDATA!$A$2:$A$20871,WORKING!$A114,PERSALDATA!$D$2:$D$20871,WORKING!$B114,PERSALDATA!$E$2:$E$20871,WORKING!$C114),"")</f>
        <v/>
      </c>
      <c r="J114" s="62" t="str">
        <f>IFERROR(SUMIFS(PERSALDATA!$H$2:$H$20871,PERSALDATA!$A$2:$A$20871,WORKING!$A114,PERSALDATA!$D$2:$D$20871,WORKING!$B114,PERSALDATA!$E$2:$E$20871,WORKING!$C114,PERSALDATA!$F$2:$F$20871,WORKING!J$2)/SUMIFS(PERSALDATA!$H$2:$H$20871,PERSALDATA!$A$2:$A$20871,WORKING!$A114,PERSALDATA!$D$2:$D$20871,WORKING!$B114,PERSALDATA!$E$2:$E$20871,WORKING!$C114),"")</f>
        <v/>
      </c>
      <c r="K114" s="62" t="str">
        <f>IFERROR(SUMIFS(PERSALDATA!$H$2:$H$20871,PERSALDATA!$A$2:$A$20871,WORKING!$A114,PERSALDATA!$D$2:$D$20871,WORKING!$B114,PERSALDATA!$E$2:$E$20871,WORKING!$C114,PERSALDATA!$F$2:$F$20871,WORKING!K$2)/SUMIFS(PERSALDATA!$H$2:$H$20871,PERSALDATA!$A$2:$A$20871,WORKING!$A114,PERSALDATA!$D$2:$D$20871,WORKING!$B114,PERSALDATA!$E$2:$E$20871,WORKING!$C114),"")</f>
        <v/>
      </c>
      <c r="L114" s="62" t="str">
        <f>IFERROR(SUMIFS(PERSALDATA!$H$2:$H$20871,PERSALDATA!$A$2:$A$20871,WORKING!$A114,PERSALDATA!$D$2:$D$20871,WORKING!$B114,PERSALDATA!$E$2:$E$20871,WORKING!$C114,PERSALDATA!$F$2:$F$20871,WORKING!L$2)/SUMIFS(PERSALDATA!$H$2:$H$20871,PERSALDATA!$A$2:$A$20871,WORKING!$A114,PERSALDATA!$D$2:$D$20871,WORKING!$B114,PERSALDATA!$E$2:$E$20871,WORKING!$C114),"")</f>
        <v/>
      </c>
      <c r="M114" s="62" t="str">
        <f>IFERROR(SUMIFS(PERSALDATA!$H$2:$H$20871,PERSALDATA!$A$2:$A$20871,WORKING!$A114,PERSALDATA!$D$2:$D$20871,WORKING!$B114,PERSALDATA!$E$2:$E$20871,WORKING!$C114,PERSALDATA!$F$2:$F$20871,WORKING!M$2)/SUMIFS(PERSALDATA!$H$2:$H$20871,PERSALDATA!$A$2:$A$20871,WORKING!$A114,PERSALDATA!$D$2:$D$20871,WORKING!$B114,PERSALDATA!$E$2:$E$20871,WORKING!$C114),"")</f>
        <v/>
      </c>
      <c r="N114" s="62" t="str">
        <f>IFERROR(SUMIFS(PERSALDATA!$H$2:$H$20871,PERSALDATA!$A$2:$A$20871,WORKING!$A114,PERSALDATA!$D$2:$D$20871,WORKING!$B114,PERSALDATA!$E$2:$E$20871,WORKING!$C114,PERSALDATA!$F$2:$F$20871,WORKING!N$2)/SUMIFS(PERSALDATA!$H$2:$H$20871,PERSALDATA!$A$2:$A$20871,WORKING!$A114,PERSALDATA!$D$2:$D$20871,WORKING!$B114,PERSALDATA!$E$2:$E$20871,WORKING!$C114),"")</f>
        <v/>
      </c>
      <c r="O114" s="62" t="str">
        <f>IFERROR(SUMIFS(PERSALDATA!$H$2:$H$20871,PERSALDATA!$A$2:$A$20871,WORKING!$A114,PERSALDATA!$D$2:$D$20871,WORKING!$B114,PERSALDATA!$E$2:$E$20871,WORKING!$C114,PERSALDATA!$F$2:$F$20871,WORKING!O$2)/SUMIFS(PERSALDATA!$H$2:$H$20871,PERSALDATA!$A$2:$A$20871,WORKING!$A114,PERSALDATA!$D$2:$D$20871,WORKING!$B114,PERSALDATA!$E$2:$E$20871,WORKING!$C114),"")</f>
        <v/>
      </c>
      <c r="P114" s="62" t="str">
        <f>IFERROR(SUMIFS(PERSALDATA!$H$2:$H$20871,PERSALDATA!$A$2:$A$20871,WORKING!$A114,PERSALDATA!$D$2:$D$20871,WORKING!$B114,PERSALDATA!$E$2:$E$20871,WORKING!$C114,PERSALDATA!$F$2:$F$20871,WORKING!P$2)/SUMIFS(PERSALDATA!$H$2:$H$20871,PERSALDATA!$A$2:$A$20871,WORKING!$A114,PERSALDATA!$D$2:$D$20871,WORKING!$B114,PERSALDATA!$E$2:$E$20871,WORKING!$C114),"")</f>
        <v/>
      </c>
      <c r="Q114" s="62" t="str">
        <f>IFERROR(SUMIFS(PERSALDATA!$H$2:$H$20871,PERSALDATA!$A$2:$A$20871,WORKING!$A114,PERSALDATA!$D$2:$D$20871,WORKING!$B114,PERSALDATA!$E$2:$E$20871,WORKING!$C114,PERSALDATA!$F$2:$F$20871,WORKING!Q$2)/SUMIFS(PERSALDATA!$H$2:$H$20871,PERSALDATA!$A$2:$A$20871,WORKING!$A114,PERSALDATA!$D$2:$D$20871,WORKING!$B114,PERSALDATA!$E$2:$E$20871,WORKING!$C114),"")</f>
        <v/>
      </c>
      <c r="R114" s="62" t="str">
        <f>IFERROR(SUMIFS(PERSALDATA!$H$2:$H$20871,PERSALDATA!$A$2:$A$20871,WORKING!$A114,PERSALDATA!$D$2:$D$20871,WORKING!$B114,PERSALDATA!$E$2:$E$20871,WORKING!$C114,PERSALDATA!$F$2:$F$20871,WORKING!R$2)/SUMIFS(PERSALDATA!$H$2:$H$20871,PERSALDATA!$A$2:$A$20871,WORKING!$A114,PERSALDATA!$D$2:$D$20871,WORKING!$B114,PERSALDATA!$E$2:$E$20871,WORKING!$C114),"")</f>
        <v/>
      </c>
      <c r="S114" s="62" t="str">
        <f>IFERROR(SUMIFS(PERSALDATA!$H$2:$H$20871,PERSALDATA!$A$2:$A$20871,WORKING!$A114,PERSALDATA!$D$2:$D$20871,WORKING!$B114,PERSALDATA!$E$2:$E$20871,WORKING!$C114,PERSALDATA!$F$2:$F$20871,WORKING!S$2)/SUMIFS(PERSALDATA!$H$2:$H$20871,PERSALDATA!$A$2:$A$20871,WORKING!$A114,PERSALDATA!$D$2:$D$20871,WORKING!$B114,PERSALDATA!$E$2:$E$20871,WORKING!$C114),"")</f>
        <v/>
      </c>
      <c r="T114" s="62" t="str">
        <f>IFERROR(SUMIFS(PERSALDATA!$H$2:$H$20871,PERSALDATA!$A$2:$A$20871,WORKING!$A114,PERSALDATA!$D$2:$D$20871,WORKING!$B114,PERSALDATA!$E$2:$E$20871,WORKING!$C114,PERSALDATA!$F$2:$F$20871,WORKING!T$2)/SUMIFS(PERSALDATA!$H$2:$H$20871,PERSALDATA!$A$2:$A$20871,WORKING!$A114,PERSALDATA!$D$2:$D$20871,WORKING!$B114,PERSALDATA!$E$2:$E$20871,WORKING!$C114),"")</f>
        <v/>
      </c>
      <c r="U114" s="62" t="str">
        <f>IFERROR(SUMIFS(PERSALDATA!$H$2:$H$20871,PERSALDATA!$A$2:$A$20871,WORKING!$A114,PERSALDATA!$D$2:$D$20871,WORKING!$B114,PERSALDATA!$E$2:$E$20871,WORKING!$C114,PERSALDATA!$F$2:$F$20871,WORKING!U$2)/SUMIFS(PERSALDATA!$H$2:$H$20871,PERSALDATA!$A$2:$A$20871,WORKING!$A114,PERSALDATA!$D$2:$D$20871,WORKING!$B114,PERSALDATA!$E$2:$E$20871,WORKING!$C114),"")</f>
        <v/>
      </c>
      <c r="V114" s="62" t="str">
        <f>IFERROR(SUMIFS(PERSALDATA!$H$2:$H$20871,PERSALDATA!$A$2:$A$20871,WORKING!$A114,PERSALDATA!$D$2:$D$20871,WORKING!$B114,PERSALDATA!$E$2:$E$20871,WORKING!$C114,PERSALDATA!$F$2:$F$20871,WORKING!V$2)/SUMIFS(PERSALDATA!$H$2:$H$20871,PERSALDATA!$A$2:$A$20871,WORKING!$A114,PERSALDATA!$D$2:$D$20871,WORKING!$B114,PERSALDATA!$E$2:$E$20871,WORKING!$C114),"")</f>
        <v/>
      </c>
      <c r="W114" s="62">
        <f>IFERROR(IF($C114&lt;11,($D114*Assumptions!C$6)+($E114*Assumptions!C$7)+($F114*Assumptions!C$8)+($G114*Assumptions!C$9)+($H114*Assumptions!C$10)+($I114*Assumptions!C$11)+($J114*Assumptions!C$12)+($K114*Assumptions!C$13)+($L114*Assumptions!C$14)+($M114*Assumptions!C$15)+($N114*Assumptions!C$16)+($O114*Assumptions!C$17)+($P114*Assumptions!C$18)+($Q114*Assumptions!C$19)+($R114*Assumptions!C$20)+($S114*Assumptions!C$21)+($T114*Assumptions!C$22)+($U114*Assumptions!C$23)+($V114*Assumptions!C$24),IF($C114&lt;13,Assumptions!C$28,Assumptions!C$50)),W$1)</f>
        <v>7.3827684520804057E-2</v>
      </c>
      <c r="X114" s="62">
        <f>IFERROR(IF($C114&lt;11,($D114*Assumptions!D$6)+($E114*Assumptions!D$7)+($F114*Assumptions!D$8)+($G114*Assumptions!D$9)+($H114*Assumptions!D$10)+($I114*Assumptions!D$11)+($J114*Assumptions!D$12)+($K114*Assumptions!D$13)+($L114*Assumptions!D$14)+($M114*Assumptions!D$15)+($N114*Assumptions!D$16)+($O114*Assumptions!D$17)+($P114*Assumptions!D$18)+($Q114*Assumptions!D$19)+($R114*Assumptions!D$20)+($S114*Assumptions!D$21)+($T114*Assumptions!D$22)+($U114*Assumptions!D$23)+($V114*Assumptions!D$24),IF($C114&lt;13,Assumptions!D$28,Assumptions!D$50)),X$1)</f>
        <v>7.0033119199051808E-2</v>
      </c>
      <c r="Y114" s="62">
        <f>IFERROR(IF($C114&lt;11,($D114*Assumptions!E$6)+($E114*Assumptions!E$7)+($F114*Assumptions!E$8)+($G114*Assumptions!E$9)+($H114*Assumptions!E$10)+($I114*Assumptions!E$11)+($J114*Assumptions!E$12)+($K114*Assumptions!E$13)+($L114*Assumptions!E$14)+($M114*Assumptions!E$15)+($N114*Assumptions!E$16)+($O114*Assumptions!E$17)+($P114*Assumptions!E$18)+($Q114*Assumptions!E$19)+($R114*Assumptions!E$20)+($S114*Assumptions!E$21)+($T114*Assumptions!E$22)+($U114*Assumptions!E$23)+($V114*Assumptions!E$24),IF($C114&lt;13,Assumptions!E$28,Assumptions!E$50)),Y$1)</f>
        <v>6.9033119199051793E-2</v>
      </c>
      <c r="Z114" s="62">
        <f>IFERROR(IF($C114&lt;11,($D114*Assumptions!F$6)+($E114*Assumptions!F$7)+($F114*Assumptions!F$8)+($G114*Assumptions!F$9)+($H114*Assumptions!F$10)+($I114*Assumptions!F$11)+($J114*Assumptions!F$12)+($K114*Assumptions!F$13)+($L114*Assumptions!F$14)+($M114*Assumptions!F$15)+($N114*Assumptions!F$16)+($O114*Assumptions!F$17)+($P114*Assumptions!F$18)+($Q114*Assumptions!F$19)+($R114*Assumptions!F$20)+($S114*Assumptions!F$21)+($T114*Assumptions!F$22)+($U114*Assumptions!F$23)+($V114*Assumptions!F$24),IF($C114&lt;13,Assumptions!F$28,Assumptions!F$50)),Z$1)</f>
        <v>6.7033119199051777E-2</v>
      </c>
      <c r="AA114" s="62">
        <f>IFERROR(($D114*Assumptions!J$6)+($E114*Assumptions!J$7)+($F114*Assumptions!J$8)+($G114*Assumptions!J$9)+($H114*Assumptions!J$10)+($I114*Assumptions!J$11)+($J114*Assumptions!J$12)+($K114*Assumptions!J$13)+($L114*Assumptions!J$14)+($M114*Assumptions!J$15)+($N114*Assumptions!J$16)+($O114*Assumptions!J$17)+($P114*Assumptions!J$18)+($Q114*Assumptions!J$19)+($R114*Assumptions!J$20)+($S114*Assumptions!J$21)+($T114*Assumptions!J$22)+($U114*Assumptions!J$23)+($V114*Assumptions!J$24),0)</f>
        <v>0</v>
      </c>
      <c r="AB114" s="2">
        <f>SUMIFS(PERSALDATA!$G$2:$G$20871,PERSALDATA!$A$2:$A$20871,WORKING!A114,PERSALDATA!$D$2:$D$20871,WORKING!B114,PERSALDATA!$E$2:$E$20871,WORKING!C114,PERSALDATA!$F$2:$F$20871,"S&amp;W: BASIC SALARY (RES)")</f>
        <v>0</v>
      </c>
      <c r="AC114" s="2">
        <f>SUMIFS(PERSALDATA!$H$2:$H$20871,PERSALDATA!$A$2:$A$20871,WORKING!A114,PERSALDATA!$D$2:$D$20871,WORKING!B114,PERSALDATA!$E$2:$E$20871,WORKING!C114)</f>
        <v>0</v>
      </c>
    </row>
    <row r="115" spans="1:29" x14ac:dyDescent="0.25">
      <c r="A115" s="2">
        <f>Results!$D$3</f>
        <v>18</v>
      </c>
      <c r="B115" s="2">
        <v>7</v>
      </c>
      <c r="C115" s="2">
        <v>11</v>
      </c>
      <c r="D115" s="62" t="str">
        <f>IFERROR(SUMIFS(PERSALDATA!$H$2:$H$20871,PERSALDATA!$A$2:$A$20871,WORKING!$A115,PERSALDATA!$D$2:$D$20871,WORKING!$B115,PERSALDATA!$E$2:$E$20871,WORKING!$C115,PERSALDATA!$F$2:$F$20871,WORKING!D$2)/SUMIFS(PERSALDATA!$H$2:$H$20871,PERSALDATA!$A$2:$A$20871,WORKING!$A115,PERSALDATA!$D$2:$D$20871,WORKING!$B115,PERSALDATA!$E$2:$E$20871,WORKING!$C115),"")</f>
        <v/>
      </c>
      <c r="E115" s="62" t="str">
        <f>IFERROR(SUMIFS(PERSALDATA!$H$2:$H$20871,PERSALDATA!$A$2:$A$20871,WORKING!$A115,PERSALDATA!$D$2:$D$20871,WORKING!$B115,PERSALDATA!$E$2:$E$20871,WORKING!$C115,PERSALDATA!$F$2:$F$20871,WORKING!E$2)/SUMIFS(PERSALDATA!$H$2:$H$20871,PERSALDATA!$A$2:$A$20871,WORKING!$A115,PERSALDATA!$D$2:$D$20871,WORKING!$B115,PERSALDATA!$E$2:$E$20871,WORKING!$C115),"")</f>
        <v/>
      </c>
      <c r="F115" s="62" t="str">
        <f>IFERROR(SUMIFS(PERSALDATA!$H$2:$H$20871,PERSALDATA!$A$2:$A$20871,WORKING!$A115,PERSALDATA!$D$2:$D$20871,WORKING!$B115,PERSALDATA!$E$2:$E$20871,WORKING!$C115,PERSALDATA!$F$2:$F$20871,WORKING!F$2)/SUMIFS(PERSALDATA!$H$2:$H$20871,PERSALDATA!$A$2:$A$20871,WORKING!$A115,PERSALDATA!$D$2:$D$20871,WORKING!$B115,PERSALDATA!$E$2:$E$20871,WORKING!$C115),"")</f>
        <v/>
      </c>
      <c r="G115" s="69" t="str">
        <f>IFERROR(SUMIFS(PERSALDATA!$H$2:$H$20871,PERSALDATA!$A$2:$A$20871,WORKING!$A115,PERSALDATA!$D$2:$D$20871,WORKING!$B115,PERSALDATA!$E$2:$E$20871,WORKING!$C115,PERSALDATA!$F$2:$F$20871,WORKING!G$2)/SUMIFS(PERSALDATA!$H$2:$H$20871,PERSALDATA!$A$2:$A$20871,WORKING!$A115,PERSALDATA!$D$2:$D$20871,WORKING!$B115,PERSALDATA!$E$2:$E$20871,WORKING!$C115),"")</f>
        <v/>
      </c>
      <c r="H115" s="62" t="str">
        <f>IFERROR(SUMIFS(PERSALDATA!$H$2:$H$20871,PERSALDATA!$A$2:$A$20871,WORKING!$A115,PERSALDATA!$D$2:$D$20871,WORKING!$B115,PERSALDATA!$E$2:$E$20871,WORKING!$C115,PERSALDATA!$F$2:$F$20871,WORKING!H$2)/SUMIFS(PERSALDATA!$H$2:$H$20871,PERSALDATA!$A$2:$A$20871,WORKING!$A115,PERSALDATA!$D$2:$D$20871,WORKING!$B115,PERSALDATA!$E$2:$E$20871,WORKING!$C115),"")</f>
        <v/>
      </c>
      <c r="I115" s="62" t="str">
        <f>IFERROR(SUMIFS(PERSALDATA!$H$2:$H$20871,PERSALDATA!$A$2:$A$20871,WORKING!$A115,PERSALDATA!$D$2:$D$20871,WORKING!$B115,PERSALDATA!$E$2:$E$20871,WORKING!$C115,PERSALDATA!$F$2:$F$20871,WORKING!I$2)/SUMIFS(PERSALDATA!$H$2:$H$20871,PERSALDATA!$A$2:$A$20871,WORKING!$A115,PERSALDATA!$D$2:$D$20871,WORKING!$B115,PERSALDATA!$E$2:$E$20871,WORKING!$C115),"")</f>
        <v/>
      </c>
      <c r="J115" s="62" t="str">
        <f>IFERROR(SUMIFS(PERSALDATA!$H$2:$H$20871,PERSALDATA!$A$2:$A$20871,WORKING!$A115,PERSALDATA!$D$2:$D$20871,WORKING!$B115,PERSALDATA!$E$2:$E$20871,WORKING!$C115,PERSALDATA!$F$2:$F$20871,WORKING!J$2)/SUMIFS(PERSALDATA!$H$2:$H$20871,PERSALDATA!$A$2:$A$20871,WORKING!$A115,PERSALDATA!$D$2:$D$20871,WORKING!$B115,PERSALDATA!$E$2:$E$20871,WORKING!$C115),"")</f>
        <v/>
      </c>
      <c r="K115" s="62" t="str">
        <f>IFERROR(SUMIFS(PERSALDATA!$H$2:$H$20871,PERSALDATA!$A$2:$A$20871,WORKING!$A115,PERSALDATA!$D$2:$D$20871,WORKING!$B115,PERSALDATA!$E$2:$E$20871,WORKING!$C115,PERSALDATA!$F$2:$F$20871,WORKING!K$2)/SUMIFS(PERSALDATA!$H$2:$H$20871,PERSALDATA!$A$2:$A$20871,WORKING!$A115,PERSALDATA!$D$2:$D$20871,WORKING!$B115,PERSALDATA!$E$2:$E$20871,WORKING!$C115),"")</f>
        <v/>
      </c>
      <c r="L115" s="62" t="str">
        <f>IFERROR(SUMIFS(PERSALDATA!$H$2:$H$20871,PERSALDATA!$A$2:$A$20871,WORKING!$A115,PERSALDATA!$D$2:$D$20871,WORKING!$B115,PERSALDATA!$E$2:$E$20871,WORKING!$C115,PERSALDATA!$F$2:$F$20871,WORKING!L$2)/SUMIFS(PERSALDATA!$H$2:$H$20871,PERSALDATA!$A$2:$A$20871,WORKING!$A115,PERSALDATA!$D$2:$D$20871,WORKING!$B115,PERSALDATA!$E$2:$E$20871,WORKING!$C115),"")</f>
        <v/>
      </c>
      <c r="M115" s="62" t="str">
        <f>IFERROR(SUMIFS(PERSALDATA!$H$2:$H$20871,PERSALDATA!$A$2:$A$20871,WORKING!$A115,PERSALDATA!$D$2:$D$20871,WORKING!$B115,PERSALDATA!$E$2:$E$20871,WORKING!$C115,PERSALDATA!$F$2:$F$20871,WORKING!M$2)/SUMIFS(PERSALDATA!$H$2:$H$20871,PERSALDATA!$A$2:$A$20871,WORKING!$A115,PERSALDATA!$D$2:$D$20871,WORKING!$B115,PERSALDATA!$E$2:$E$20871,WORKING!$C115),"")</f>
        <v/>
      </c>
      <c r="N115" s="62" t="str">
        <f>IFERROR(SUMIFS(PERSALDATA!$H$2:$H$20871,PERSALDATA!$A$2:$A$20871,WORKING!$A115,PERSALDATA!$D$2:$D$20871,WORKING!$B115,PERSALDATA!$E$2:$E$20871,WORKING!$C115,PERSALDATA!$F$2:$F$20871,WORKING!N$2)/SUMIFS(PERSALDATA!$H$2:$H$20871,PERSALDATA!$A$2:$A$20871,WORKING!$A115,PERSALDATA!$D$2:$D$20871,WORKING!$B115,PERSALDATA!$E$2:$E$20871,WORKING!$C115),"")</f>
        <v/>
      </c>
      <c r="O115" s="62" t="str">
        <f>IFERROR(SUMIFS(PERSALDATA!$H$2:$H$20871,PERSALDATA!$A$2:$A$20871,WORKING!$A115,PERSALDATA!$D$2:$D$20871,WORKING!$B115,PERSALDATA!$E$2:$E$20871,WORKING!$C115,PERSALDATA!$F$2:$F$20871,WORKING!O$2)/SUMIFS(PERSALDATA!$H$2:$H$20871,PERSALDATA!$A$2:$A$20871,WORKING!$A115,PERSALDATA!$D$2:$D$20871,WORKING!$B115,PERSALDATA!$E$2:$E$20871,WORKING!$C115),"")</f>
        <v/>
      </c>
      <c r="P115" s="62" t="str">
        <f>IFERROR(SUMIFS(PERSALDATA!$H$2:$H$20871,PERSALDATA!$A$2:$A$20871,WORKING!$A115,PERSALDATA!$D$2:$D$20871,WORKING!$B115,PERSALDATA!$E$2:$E$20871,WORKING!$C115,PERSALDATA!$F$2:$F$20871,WORKING!P$2)/SUMIFS(PERSALDATA!$H$2:$H$20871,PERSALDATA!$A$2:$A$20871,WORKING!$A115,PERSALDATA!$D$2:$D$20871,WORKING!$B115,PERSALDATA!$E$2:$E$20871,WORKING!$C115),"")</f>
        <v/>
      </c>
      <c r="Q115" s="62" t="str">
        <f>IFERROR(SUMIFS(PERSALDATA!$H$2:$H$20871,PERSALDATA!$A$2:$A$20871,WORKING!$A115,PERSALDATA!$D$2:$D$20871,WORKING!$B115,PERSALDATA!$E$2:$E$20871,WORKING!$C115,PERSALDATA!$F$2:$F$20871,WORKING!Q$2)/SUMIFS(PERSALDATA!$H$2:$H$20871,PERSALDATA!$A$2:$A$20871,WORKING!$A115,PERSALDATA!$D$2:$D$20871,WORKING!$B115,PERSALDATA!$E$2:$E$20871,WORKING!$C115),"")</f>
        <v/>
      </c>
      <c r="R115" s="62" t="str">
        <f>IFERROR(SUMIFS(PERSALDATA!$H$2:$H$20871,PERSALDATA!$A$2:$A$20871,WORKING!$A115,PERSALDATA!$D$2:$D$20871,WORKING!$B115,PERSALDATA!$E$2:$E$20871,WORKING!$C115,PERSALDATA!$F$2:$F$20871,WORKING!R$2)/SUMIFS(PERSALDATA!$H$2:$H$20871,PERSALDATA!$A$2:$A$20871,WORKING!$A115,PERSALDATA!$D$2:$D$20871,WORKING!$B115,PERSALDATA!$E$2:$E$20871,WORKING!$C115),"")</f>
        <v/>
      </c>
      <c r="S115" s="62" t="str">
        <f>IFERROR(SUMIFS(PERSALDATA!$H$2:$H$20871,PERSALDATA!$A$2:$A$20871,WORKING!$A115,PERSALDATA!$D$2:$D$20871,WORKING!$B115,PERSALDATA!$E$2:$E$20871,WORKING!$C115,PERSALDATA!$F$2:$F$20871,WORKING!S$2)/SUMIFS(PERSALDATA!$H$2:$H$20871,PERSALDATA!$A$2:$A$20871,WORKING!$A115,PERSALDATA!$D$2:$D$20871,WORKING!$B115,PERSALDATA!$E$2:$E$20871,WORKING!$C115),"")</f>
        <v/>
      </c>
      <c r="T115" s="62" t="str">
        <f>IFERROR(SUMIFS(PERSALDATA!$H$2:$H$20871,PERSALDATA!$A$2:$A$20871,WORKING!$A115,PERSALDATA!$D$2:$D$20871,WORKING!$B115,PERSALDATA!$E$2:$E$20871,WORKING!$C115,PERSALDATA!$F$2:$F$20871,WORKING!T$2)/SUMIFS(PERSALDATA!$H$2:$H$20871,PERSALDATA!$A$2:$A$20871,WORKING!$A115,PERSALDATA!$D$2:$D$20871,WORKING!$B115,PERSALDATA!$E$2:$E$20871,WORKING!$C115),"")</f>
        <v/>
      </c>
      <c r="U115" s="62" t="str">
        <f>IFERROR(SUMIFS(PERSALDATA!$H$2:$H$20871,PERSALDATA!$A$2:$A$20871,WORKING!$A115,PERSALDATA!$D$2:$D$20871,WORKING!$B115,PERSALDATA!$E$2:$E$20871,WORKING!$C115,PERSALDATA!$F$2:$F$20871,WORKING!U$2)/SUMIFS(PERSALDATA!$H$2:$H$20871,PERSALDATA!$A$2:$A$20871,WORKING!$A115,PERSALDATA!$D$2:$D$20871,WORKING!$B115,PERSALDATA!$E$2:$E$20871,WORKING!$C115),"")</f>
        <v/>
      </c>
      <c r="V115" s="62" t="str">
        <f>IFERROR(SUMIFS(PERSALDATA!$H$2:$H$20871,PERSALDATA!$A$2:$A$20871,WORKING!$A115,PERSALDATA!$D$2:$D$20871,WORKING!$B115,PERSALDATA!$E$2:$E$20871,WORKING!$C115,PERSALDATA!$F$2:$F$20871,WORKING!V$2)/SUMIFS(PERSALDATA!$H$2:$H$20871,PERSALDATA!$A$2:$A$20871,WORKING!$A115,PERSALDATA!$D$2:$D$20871,WORKING!$B115,PERSALDATA!$E$2:$E$20871,WORKING!$C115),"")</f>
        <v/>
      </c>
      <c r="W115" s="62">
        <f>IFERROR(IF($C115&lt;11,($D115*Assumptions!C$6)+($E115*Assumptions!C$7)+($F115*Assumptions!C$8)+($G115*Assumptions!C$9)+($H115*Assumptions!C$10)+($I115*Assumptions!C$11)+($J115*Assumptions!C$12)+($K115*Assumptions!C$13)+($L115*Assumptions!C$14)+($M115*Assumptions!C$15)+($N115*Assumptions!C$16)+($O115*Assumptions!C$17)+($P115*Assumptions!C$18)+($Q115*Assumptions!C$19)+($R115*Assumptions!C$20)+($S115*Assumptions!C$21)+($T115*Assumptions!C$22)+($U115*Assumptions!C$23)+($V115*Assumptions!C$24),IF($C115&lt;13,Assumptions!C$28,Assumptions!C$50)),W$1)</f>
        <v>7.5999999999999998E-2</v>
      </c>
      <c r="X115" s="62">
        <f>IFERROR(IF($C115&lt;11,($D115*Assumptions!D$6)+($E115*Assumptions!D$7)+($F115*Assumptions!D$8)+($G115*Assumptions!D$9)+($H115*Assumptions!D$10)+($I115*Assumptions!D$11)+($J115*Assumptions!D$12)+($K115*Assumptions!D$13)+($L115*Assumptions!D$14)+($M115*Assumptions!D$15)+($N115*Assumptions!D$16)+($O115*Assumptions!D$17)+($P115*Assumptions!D$18)+($Q115*Assumptions!D$19)+($R115*Assumptions!D$20)+($S115*Assumptions!D$21)+($T115*Assumptions!D$22)+($U115*Assumptions!D$23)+($V115*Assumptions!D$24),IF($C115&lt;13,Assumptions!D$28,Assumptions!D$50)),X$1)</f>
        <v>7.0000000000000007E-2</v>
      </c>
      <c r="Y115" s="62">
        <f>IFERROR(IF($C115&lt;11,($D115*Assumptions!E$6)+($E115*Assumptions!E$7)+($F115*Assumptions!E$8)+($G115*Assumptions!E$9)+($H115*Assumptions!E$10)+($I115*Assumptions!E$11)+($J115*Assumptions!E$12)+($K115*Assumptions!E$13)+($L115*Assumptions!E$14)+($M115*Assumptions!E$15)+($N115*Assumptions!E$16)+($O115*Assumptions!E$17)+($P115*Assumptions!E$18)+($Q115*Assumptions!E$19)+($R115*Assumptions!E$20)+($S115*Assumptions!E$21)+($T115*Assumptions!E$22)+($U115*Assumptions!E$23)+($V115*Assumptions!E$24),IF($C115&lt;13,Assumptions!E$28,Assumptions!E$50)),Y$1)</f>
        <v>6.9000000000000006E-2</v>
      </c>
      <c r="Z115" s="62">
        <f>IFERROR(IF($C115&lt;11,($D115*Assumptions!F$6)+($E115*Assumptions!F$7)+($F115*Assumptions!F$8)+($G115*Assumptions!F$9)+($H115*Assumptions!F$10)+($I115*Assumptions!F$11)+($J115*Assumptions!F$12)+($K115*Assumptions!F$13)+($L115*Assumptions!F$14)+($M115*Assumptions!F$15)+($N115*Assumptions!F$16)+($O115*Assumptions!F$17)+($P115*Assumptions!F$18)+($Q115*Assumptions!F$19)+($R115*Assumptions!F$20)+($S115*Assumptions!F$21)+($T115*Assumptions!F$22)+($U115*Assumptions!F$23)+($V115*Assumptions!F$24),IF($C115&lt;13,Assumptions!F$28,Assumptions!F$50)),Z$1)</f>
        <v>6.7000000000000004E-2</v>
      </c>
      <c r="AA115" s="62">
        <f>IFERROR(($D115*Assumptions!J$6)+($E115*Assumptions!J$7)+($F115*Assumptions!J$8)+($G115*Assumptions!J$9)+($H115*Assumptions!J$10)+($I115*Assumptions!J$11)+($J115*Assumptions!J$12)+($K115*Assumptions!J$13)+($L115*Assumptions!J$14)+($M115*Assumptions!J$15)+($N115*Assumptions!J$16)+($O115*Assumptions!J$17)+($P115*Assumptions!J$18)+($Q115*Assumptions!J$19)+($R115*Assumptions!J$20)+($S115*Assumptions!J$21)+($T115*Assumptions!J$22)+($U115*Assumptions!J$23)+($V115*Assumptions!J$24),0)</f>
        <v>0</v>
      </c>
      <c r="AB115" s="2">
        <f>SUMIFS(PERSALDATA!$G$2:$G$20871,PERSALDATA!$A$2:$A$20871,WORKING!A115,PERSALDATA!$D$2:$D$20871,WORKING!B115,PERSALDATA!$E$2:$E$20871,WORKING!C115,PERSALDATA!$F$2:$F$20871,"S&amp;W: BASIC SALARY (RES)")</f>
        <v>0</v>
      </c>
      <c r="AC115" s="2">
        <f>SUMIFS(PERSALDATA!$H$2:$H$20871,PERSALDATA!$A$2:$A$20871,WORKING!A115,PERSALDATA!$D$2:$D$20871,WORKING!B115,PERSALDATA!$E$2:$E$20871,WORKING!C115)</f>
        <v>0</v>
      </c>
    </row>
    <row r="116" spans="1:29" x14ac:dyDescent="0.25">
      <c r="A116" s="2">
        <f>Results!$D$3</f>
        <v>18</v>
      </c>
      <c r="B116" s="2">
        <v>7</v>
      </c>
      <c r="C116" s="2">
        <v>12</v>
      </c>
      <c r="D116" s="62" t="str">
        <f>IFERROR(SUMIFS(PERSALDATA!$H$2:$H$20871,PERSALDATA!$A$2:$A$20871,WORKING!$A116,PERSALDATA!$D$2:$D$20871,WORKING!$B116,PERSALDATA!$E$2:$E$20871,WORKING!$C116,PERSALDATA!$F$2:$F$20871,WORKING!D$2)/SUMIFS(PERSALDATA!$H$2:$H$20871,PERSALDATA!$A$2:$A$20871,WORKING!$A116,PERSALDATA!$D$2:$D$20871,WORKING!$B116,PERSALDATA!$E$2:$E$20871,WORKING!$C116),"")</f>
        <v/>
      </c>
      <c r="E116" s="62" t="str">
        <f>IFERROR(SUMIFS(PERSALDATA!$H$2:$H$20871,PERSALDATA!$A$2:$A$20871,WORKING!$A116,PERSALDATA!$D$2:$D$20871,WORKING!$B116,PERSALDATA!$E$2:$E$20871,WORKING!$C116,PERSALDATA!$F$2:$F$20871,WORKING!E$2)/SUMIFS(PERSALDATA!$H$2:$H$20871,PERSALDATA!$A$2:$A$20871,WORKING!$A116,PERSALDATA!$D$2:$D$20871,WORKING!$B116,PERSALDATA!$E$2:$E$20871,WORKING!$C116),"")</f>
        <v/>
      </c>
      <c r="F116" s="62" t="str">
        <f>IFERROR(SUMIFS(PERSALDATA!$H$2:$H$20871,PERSALDATA!$A$2:$A$20871,WORKING!$A116,PERSALDATA!$D$2:$D$20871,WORKING!$B116,PERSALDATA!$E$2:$E$20871,WORKING!$C116,PERSALDATA!$F$2:$F$20871,WORKING!F$2)/SUMIFS(PERSALDATA!$H$2:$H$20871,PERSALDATA!$A$2:$A$20871,WORKING!$A116,PERSALDATA!$D$2:$D$20871,WORKING!$B116,PERSALDATA!$E$2:$E$20871,WORKING!$C116),"")</f>
        <v/>
      </c>
      <c r="G116" s="69" t="str">
        <f>IFERROR(SUMIFS(PERSALDATA!$H$2:$H$20871,PERSALDATA!$A$2:$A$20871,WORKING!$A116,PERSALDATA!$D$2:$D$20871,WORKING!$B116,PERSALDATA!$E$2:$E$20871,WORKING!$C116,PERSALDATA!$F$2:$F$20871,WORKING!G$2)/SUMIFS(PERSALDATA!$H$2:$H$20871,PERSALDATA!$A$2:$A$20871,WORKING!$A116,PERSALDATA!$D$2:$D$20871,WORKING!$B116,PERSALDATA!$E$2:$E$20871,WORKING!$C116),"")</f>
        <v/>
      </c>
      <c r="H116" s="62" t="str">
        <f>IFERROR(SUMIFS(PERSALDATA!$H$2:$H$20871,PERSALDATA!$A$2:$A$20871,WORKING!$A116,PERSALDATA!$D$2:$D$20871,WORKING!$B116,PERSALDATA!$E$2:$E$20871,WORKING!$C116,PERSALDATA!$F$2:$F$20871,WORKING!H$2)/SUMIFS(PERSALDATA!$H$2:$H$20871,PERSALDATA!$A$2:$A$20871,WORKING!$A116,PERSALDATA!$D$2:$D$20871,WORKING!$B116,PERSALDATA!$E$2:$E$20871,WORKING!$C116),"")</f>
        <v/>
      </c>
      <c r="I116" s="62" t="str">
        <f>IFERROR(SUMIFS(PERSALDATA!$H$2:$H$20871,PERSALDATA!$A$2:$A$20871,WORKING!$A116,PERSALDATA!$D$2:$D$20871,WORKING!$B116,PERSALDATA!$E$2:$E$20871,WORKING!$C116,PERSALDATA!$F$2:$F$20871,WORKING!I$2)/SUMIFS(PERSALDATA!$H$2:$H$20871,PERSALDATA!$A$2:$A$20871,WORKING!$A116,PERSALDATA!$D$2:$D$20871,WORKING!$B116,PERSALDATA!$E$2:$E$20871,WORKING!$C116),"")</f>
        <v/>
      </c>
      <c r="J116" s="62" t="str">
        <f>IFERROR(SUMIFS(PERSALDATA!$H$2:$H$20871,PERSALDATA!$A$2:$A$20871,WORKING!$A116,PERSALDATA!$D$2:$D$20871,WORKING!$B116,PERSALDATA!$E$2:$E$20871,WORKING!$C116,PERSALDATA!$F$2:$F$20871,WORKING!J$2)/SUMIFS(PERSALDATA!$H$2:$H$20871,PERSALDATA!$A$2:$A$20871,WORKING!$A116,PERSALDATA!$D$2:$D$20871,WORKING!$B116,PERSALDATA!$E$2:$E$20871,WORKING!$C116),"")</f>
        <v/>
      </c>
      <c r="K116" s="62" t="str">
        <f>IFERROR(SUMIFS(PERSALDATA!$H$2:$H$20871,PERSALDATA!$A$2:$A$20871,WORKING!$A116,PERSALDATA!$D$2:$D$20871,WORKING!$B116,PERSALDATA!$E$2:$E$20871,WORKING!$C116,PERSALDATA!$F$2:$F$20871,WORKING!K$2)/SUMIFS(PERSALDATA!$H$2:$H$20871,PERSALDATA!$A$2:$A$20871,WORKING!$A116,PERSALDATA!$D$2:$D$20871,WORKING!$B116,PERSALDATA!$E$2:$E$20871,WORKING!$C116),"")</f>
        <v/>
      </c>
      <c r="L116" s="62" t="str">
        <f>IFERROR(SUMIFS(PERSALDATA!$H$2:$H$20871,PERSALDATA!$A$2:$A$20871,WORKING!$A116,PERSALDATA!$D$2:$D$20871,WORKING!$B116,PERSALDATA!$E$2:$E$20871,WORKING!$C116,PERSALDATA!$F$2:$F$20871,WORKING!L$2)/SUMIFS(PERSALDATA!$H$2:$H$20871,PERSALDATA!$A$2:$A$20871,WORKING!$A116,PERSALDATA!$D$2:$D$20871,WORKING!$B116,PERSALDATA!$E$2:$E$20871,WORKING!$C116),"")</f>
        <v/>
      </c>
      <c r="M116" s="62" t="str">
        <f>IFERROR(SUMIFS(PERSALDATA!$H$2:$H$20871,PERSALDATA!$A$2:$A$20871,WORKING!$A116,PERSALDATA!$D$2:$D$20871,WORKING!$B116,PERSALDATA!$E$2:$E$20871,WORKING!$C116,PERSALDATA!$F$2:$F$20871,WORKING!M$2)/SUMIFS(PERSALDATA!$H$2:$H$20871,PERSALDATA!$A$2:$A$20871,WORKING!$A116,PERSALDATA!$D$2:$D$20871,WORKING!$B116,PERSALDATA!$E$2:$E$20871,WORKING!$C116),"")</f>
        <v/>
      </c>
      <c r="N116" s="62" t="str">
        <f>IFERROR(SUMIFS(PERSALDATA!$H$2:$H$20871,PERSALDATA!$A$2:$A$20871,WORKING!$A116,PERSALDATA!$D$2:$D$20871,WORKING!$B116,PERSALDATA!$E$2:$E$20871,WORKING!$C116,PERSALDATA!$F$2:$F$20871,WORKING!N$2)/SUMIFS(PERSALDATA!$H$2:$H$20871,PERSALDATA!$A$2:$A$20871,WORKING!$A116,PERSALDATA!$D$2:$D$20871,WORKING!$B116,PERSALDATA!$E$2:$E$20871,WORKING!$C116),"")</f>
        <v/>
      </c>
      <c r="O116" s="62" t="str">
        <f>IFERROR(SUMIFS(PERSALDATA!$H$2:$H$20871,PERSALDATA!$A$2:$A$20871,WORKING!$A116,PERSALDATA!$D$2:$D$20871,WORKING!$B116,PERSALDATA!$E$2:$E$20871,WORKING!$C116,PERSALDATA!$F$2:$F$20871,WORKING!O$2)/SUMIFS(PERSALDATA!$H$2:$H$20871,PERSALDATA!$A$2:$A$20871,WORKING!$A116,PERSALDATA!$D$2:$D$20871,WORKING!$B116,PERSALDATA!$E$2:$E$20871,WORKING!$C116),"")</f>
        <v/>
      </c>
      <c r="P116" s="62" t="str">
        <f>IFERROR(SUMIFS(PERSALDATA!$H$2:$H$20871,PERSALDATA!$A$2:$A$20871,WORKING!$A116,PERSALDATA!$D$2:$D$20871,WORKING!$B116,PERSALDATA!$E$2:$E$20871,WORKING!$C116,PERSALDATA!$F$2:$F$20871,WORKING!P$2)/SUMIFS(PERSALDATA!$H$2:$H$20871,PERSALDATA!$A$2:$A$20871,WORKING!$A116,PERSALDATA!$D$2:$D$20871,WORKING!$B116,PERSALDATA!$E$2:$E$20871,WORKING!$C116),"")</f>
        <v/>
      </c>
      <c r="Q116" s="62" t="str">
        <f>IFERROR(SUMIFS(PERSALDATA!$H$2:$H$20871,PERSALDATA!$A$2:$A$20871,WORKING!$A116,PERSALDATA!$D$2:$D$20871,WORKING!$B116,PERSALDATA!$E$2:$E$20871,WORKING!$C116,PERSALDATA!$F$2:$F$20871,WORKING!Q$2)/SUMIFS(PERSALDATA!$H$2:$H$20871,PERSALDATA!$A$2:$A$20871,WORKING!$A116,PERSALDATA!$D$2:$D$20871,WORKING!$B116,PERSALDATA!$E$2:$E$20871,WORKING!$C116),"")</f>
        <v/>
      </c>
      <c r="R116" s="62" t="str">
        <f>IFERROR(SUMIFS(PERSALDATA!$H$2:$H$20871,PERSALDATA!$A$2:$A$20871,WORKING!$A116,PERSALDATA!$D$2:$D$20871,WORKING!$B116,PERSALDATA!$E$2:$E$20871,WORKING!$C116,PERSALDATA!$F$2:$F$20871,WORKING!R$2)/SUMIFS(PERSALDATA!$H$2:$H$20871,PERSALDATA!$A$2:$A$20871,WORKING!$A116,PERSALDATA!$D$2:$D$20871,WORKING!$B116,PERSALDATA!$E$2:$E$20871,WORKING!$C116),"")</f>
        <v/>
      </c>
      <c r="S116" s="62" t="str">
        <f>IFERROR(SUMIFS(PERSALDATA!$H$2:$H$20871,PERSALDATA!$A$2:$A$20871,WORKING!$A116,PERSALDATA!$D$2:$D$20871,WORKING!$B116,PERSALDATA!$E$2:$E$20871,WORKING!$C116,PERSALDATA!$F$2:$F$20871,WORKING!S$2)/SUMIFS(PERSALDATA!$H$2:$H$20871,PERSALDATA!$A$2:$A$20871,WORKING!$A116,PERSALDATA!$D$2:$D$20871,WORKING!$B116,PERSALDATA!$E$2:$E$20871,WORKING!$C116),"")</f>
        <v/>
      </c>
      <c r="T116" s="62" t="str">
        <f>IFERROR(SUMIFS(PERSALDATA!$H$2:$H$20871,PERSALDATA!$A$2:$A$20871,WORKING!$A116,PERSALDATA!$D$2:$D$20871,WORKING!$B116,PERSALDATA!$E$2:$E$20871,WORKING!$C116,PERSALDATA!$F$2:$F$20871,WORKING!T$2)/SUMIFS(PERSALDATA!$H$2:$H$20871,PERSALDATA!$A$2:$A$20871,WORKING!$A116,PERSALDATA!$D$2:$D$20871,WORKING!$B116,PERSALDATA!$E$2:$E$20871,WORKING!$C116),"")</f>
        <v/>
      </c>
      <c r="U116" s="62" t="str">
        <f>IFERROR(SUMIFS(PERSALDATA!$H$2:$H$20871,PERSALDATA!$A$2:$A$20871,WORKING!$A116,PERSALDATA!$D$2:$D$20871,WORKING!$B116,PERSALDATA!$E$2:$E$20871,WORKING!$C116,PERSALDATA!$F$2:$F$20871,WORKING!U$2)/SUMIFS(PERSALDATA!$H$2:$H$20871,PERSALDATA!$A$2:$A$20871,WORKING!$A116,PERSALDATA!$D$2:$D$20871,WORKING!$B116,PERSALDATA!$E$2:$E$20871,WORKING!$C116),"")</f>
        <v/>
      </c>
      <c r="V116" s="62" t="str">
        <f>IFERROR(SUMIFS(PERSALDATA!$H$2:$H$20871,PERSALDATA!$A$2:$A$20871,WORKING!$A116,PERSALDATA!$D$2:$D$20871,WORKING!$B116,PERSALDATA!$E$2:$E$20871,WORKING!$C116,PERSALDATA!$F$2:$F$20871,WORKING!V$2)/SUMIFS(PERSALDATA!$H$2:$H$20871,PERSALDATA!$A$2:$A$20871,WORKING!$A116,PERSALDATA!$D$2:$D$20871,WORKING!$B116,PERSALDATA!$E$2:$E$20871,WORKING!$C116),"")</f>
        <v/>
      </c>
      <c r="W116" s="62">
        <f>IFERROR(IF($C116&lt;11,($D116*Assumptions!C$6)+($E116*Assumptions!C$7)+($F116*Assumptions!C$8)+($G116*Assumptions!C$9)+($H116*Assumptions!C$10)+($I116*Assumptions!C$11)+($J116*Assumptions!C$12)+($K116*Assumptions!C$13)+($L116*Assumptions!C$14)+($M116*Assumptions!C$15)+($N116*Assumptions!C$16)+($O116*Assumptions!C$17)+($P116*Assumptions!C$18)+($Q116*Assumptions!C$19)+($R116*Assumptions!C$20)+($S116*Assumptions!C$21)+($T116*Assumptions!C$22)+($U116*Assumptions!C$23)+($V116*Assumptions!C$24),IF($C116&lt;13,Assumptions!C$28,Assumptions!C$50)),W$1)</f>
        <v>7.5999999999999998E-2</v>
      </c>
      <c r="X116" s="62">
        <f>IFERROR(IF($C116&lt;11,($D116*Assumptions!D$6)+($E116*Assumptions!D$7)+($F116*Assumptions!D$8)+($G116*Assumptions!D$9)+($H116*Assumptions!D$10)+($I116*Assumptions!D$11)+($J116*Assumptions!D$12)+($K116*Assumptions!D$13)+($L116*Assumptions!D$14)+($M116*Assumptions!D$15)+($N116*Assumptions!D$16)+($O116*Assumptions!D$17)+($P116*Assumptions!D$18)+($Q116*Assumptions!D$19)+($R116*Assumptions!D$20)+($S116*Assumptions!D$21)+($T116*Assumptions!D$22)+($U116*Assumptions!D$23)+($V116*Assumptions!D$24),IF($C116&lt;13,Assumptions!D$28,Assumptions!D$50)),X$1)</f>
        <v>7.0000000000000007E-2</v>
      </c>
      <c r="Y116" s="62">
        <f>IFERROR(IF($C116&lt;11,($D116*Assumptions!E$6)+($E116*Assumptions!E$7)+($F116*Assumptions!E$8)+($G116*Assumptions!E$9)+($H116*Assumptions!E$10)+($I116*Assumptions!E$11)+($J116*Assumptions!E$12)+($K116*Assumptions!E$13)+($L116*Assumptions!E$14)+($M116*Assumptions!E$15)+($N116*Assumptions!E$16)+($O116*Assumptions!E$17)+($P116*Assumptions!E$18)+($Q116*Assumptions!E$19)+($R116*Assumptions!E$20)+($S116*Assumptions!E$21)+($T116*Assumptions!E$22)+($U116*Assumptions!E$23)+($V116*Assumptions!E$24),IF($C116&lt;13,Assumptions!E$28,Assumptions!E$50)),Y$1)</f>
        <v>6.9000000000000006E-2</v>
      </c>
      <c r="Z116" s="62">
        <f>IFERROR(IF($C116&lt;11,($D116*Assumptions!F$6)+($E116*Assumptions!F$7)+($F116*Assumptions!F$8)+($G116*Assumptions!F$9)+($H116*Assumptions!F$10)+($I116*Assumptions!F$11)+($J116*Assumptions!F$12)+($K116*Assumptions!F$13)+($L116*Assumptions!F$14)+($M116*Assumptions!F$15)+($N116*Assumptions!F$16)+($O116*Assumptions!F$17)+($P116*Assumptions!F$18)+($Q116*Assumptions!F$19)+($R116*Assumptions!F$20)+($S116*Assumptions!F$21)+($T116*Assumptions!F$22)+($U116*Assumptions!F$23)+($V116*Assumptions!F$24),IF($C116&lt;13,Assumptions!F$28,Assumptions!F$50)),Z$1)</f>
        <v>6.7000000000000004E-2</v>
      </c>
      <c r="AA116" s="62">
        <f>IFERROR(($D116*Assumptions!J$6)+($E116*Assumptions!J$7)+($F116*Assumptions!J$8)+($G116*Assumptions!J$9)+($H116*Assumptions!J$10)+($I116*Assumptions!J$11)+($J116*Assumptions!J$12)+($K116*Assumptions!J$13)+($L116*Assumptions!J$14)+($M116*Assumptions!J$15)+($N116*Assumptions!J$16)+($O116*Assumptions!J$17)+($P116*Assumptions!J$18)+($Q116*Assumptions!J$19)+($R116*Assumptions!J$20)+($S116*Assumptions!J$21)+($T116*Assumptions!J$22)+($U116*Assumptions!J$23)+($V116*Assumptions!J$24),0)</f>
        <v>0</v>
      </c>
      <c r="AB116" s="2">
        <f>SUMIFS(PERSALDATA!$G$2:$G$20871,PERSALDATA!$A$2:$A$20871,WORKING!A116,PERSALDATA!$D$2:$D$20871,WORKING!B116,PERSALDATA!$E$2:$E$20871,WORKING!C116,PERSALDATA!$F$2:$F$20871,"S&amp;W: BASIC SALARY (RES)")</f>
        <v>0</v>
      </c>
      <c r="AC116" s="2">
        <f>SUMIFS(PERSALDATA!$H$2:$H$20871,PERSALDATA!$A$2:$A$20871,WORKING!A116,PERSALDATA!$D$2:$D$20871,WORKING!B116,PERSALDATA!$E$2:$E$20871,WORKING!C116)</f>
        <v>0</v>
      </c>
    </row>
    <row r="117" spans="1:29" x14ac:dyDescent="0.25">
      <c r="A117" s="2">
        <f>Results!$D$3</f>
        <v>18</v>
      </c>
      <c r="B117" s="2">
        <v>7</v>
      </c>
      <c r="C117" s="2">
        <v>13</v>
      </c>
      <c r="D117" s="62" t="str">
        <f>IFERROR(SUMIFS(PERSALDATA!$H$2:$H$20871,PERSALDATA!$A$2:$A$20871,WORKING!$A117,PERSALDATA!$D$2:$D$20871,WORKING!$B117,PERSALDATA!$E$2:$E$20871,WORKING!$C117,PERSALDATA!$F$2:$F$20871,WORKING!D$2)/SUMIFS(PERSALDATA!$H$2:$H$20871,PERSALDATA!$A$2:$A$20871,WORKING!$A117,PERSALDATA!$D$2:$D$20871,WORKING!$B117,PERSALDATA!$E$2:$E$20871,WORKING!$C117),"")</f>
        <v/>
      </c>
      <c r="E117" s="62" t="str">
        <f>IFERROR(SUMIFS(PERSALDATA!$H$2:$H$20871,PERSALDATA!$A$2:$A$20871,WORKING!$A117,PERSALDATA!$D$2:$D$20871,WORKING!$B117,PERSALDATA!$E$2:$E$20871,WORKING!$C117,PERSALDATA!$F$2:$F$20871,WORKING!E$2)/SUMIFS(PERSALDATA!$H$2:$H$20871,PERSALDATA!$A$2:$A$20871,WORKING!$A117,PERSALDATA!$D$2:$D$20871,WORKING!$B117,PERSALDATA!$E$2:$E$20871,WORKING!$C117),"")</f>
        <v/>
      </c>
      <c r="F117" s="62" t="str">
        <f>IFERROR(SUMIFS(PERSALDATA!$H$2:$H$20871,PERSALDATA!$A$2:$A$20871,WORKING!$A117,PERSALDATA!$D$2:$D$20871,WORKING!$B117,PERSALDATA!$E$2:$E$20871,WORKING!$C117,PERSALDATA!$F$2:$F$20871,WORKING!F$2)/SUMIFS(PERSALDATA!$H$2:$H$20871,PERSALDATA!$A$2:$A$20871,WORKING!$A117,PERSALDATA!$D$2:$D$20871,WORKING!$B117,PERSALDATA!$E$2:$E$20871,WORKING!$C117),"")</f>
        <v/>
      </c>
      <c r="G117" s="69" t="str">
        <f>IFERROR(SUMIFS(PERSALDATA!$H$2:$H$20871,PERSALDATA!$A$2:$A$20871,WORKING!$A117,PERSALDATA!$D$2:$D$20871,WORKING!$B117,PERSALDATA!$E$2:$E$20871,WORKING!$C117,PERSALDATA!$F$2:$F$20871,WORKING!G$2)/SUMIFS(PERSALDATA!$H$2:$H$20871,PERSALDATA!$A$2:$A$20871,WORKING!$A117,PERSALDATA!$D$2:$D$20871,WORKING!$B117,PERSALDATA!$E$2:$E$20871,WORKING!$C117),"")</f>
        <v/>
      </c>
      <c r="H117" s="62" t="str">
        <f>IFERROR(SUMIFS(PERSALDATA!$H$2:$H$20871,PERSALDATA!$A$2:$A$20871,WORKING!$A117,PERSALDATA!$D$2:$D$20871,WORKING!$B117,PERSALDATA!$E$2:$E$20871,WORKING!$C117,PERSALDATA!$F$2:$F$20871,WORKING!H$2)/SUMIFS(PERSALDATA!$H$2:$H$20871,PERSALDATA!$A$2:$A$20871,WORKING!$A117,PERSALDATA!$D$2:$D$20871,WORKING!$B117,PERSALDATA!$E$2:$E$20871,WORKING!$C117),"")</f>
        <v/>
      </c>
      <c r="I117" s="62" t="str">
        <f>IFERROR(SUMIFS(PERSALDATA!$H$2:$H$20871,PERSALDATA!$A$2:$A$20871,WORKING!$A117,PERSALDATA!$D$2:$D$20871,WORKING!$B117,PERSALDATA!$E$2:$E$20871,WORKING!$C117,PERSALDATA!$F$2:$F$20871,WORKING!I$2)/SUMIFS(PERSALDATA!$H$2:$H$20871,PERSALDATA!$A$2:$A$20871,WORKING!$A117,PERSALDATA!$D$2:$D$20871,WORKING!$B117,PERSALDATA!$E$2:$E$20871,WORKING!$C117),"")</f>
        <v/>
      </c>
      <c r="J117" s="62" t="str">
        <f>IFERROR(SUMIFS(PERSALDATA!$H$2:$H$20871,PERSALDATA!$A$2:$A$20871,WORKING!$A117,PERSALDATA!$D$2:$D$20871,WORKING!$B117,PERSALDATA!$E$2:$E$20871,WORKING!$C117,PERSALDATA!$F$2:$F$20871,WORKING!J$2)/SUMIFS(PERSALDATA!$H$2:$H$20871,PERSALDATA!$A$2:$A$20871,WORKING!$A117,PERSALDATA!$D$2:$D$20871,WORKING!$B117,PERSALDATA!$E$2:$E$20871,WORKING!$C117),"")</f>
        <v/>
      </c>
      <c r="K117" s="62" t="str">
        <f>IFERROR(SUMIFS(PERSALDATA!$H$2:$H$20871,PERSALDATA!$A$2:$A$20871,WORKING!$A117,PERSALDATA!$D$2:$D$20871,WORKING!$B117,PERSALDATA!$E$2:$E$20871,WORKING!$C117,PERSALDATA!$F$2:$F$20871,WORKING!K$2)/SUMIFS(PERSALDATA!$H$2:$H$20871,PERSALDATA!$A$2:$A$20871,WORKING!$A117,PERSALDATA!$D$2:$D$20871,WORKING!$B117,PERSALDATA!$E$2:$E$20871,WORKING!$C117),"")</f>
        <v/>
      </c>
      <c r="L117" s="62" t="str">
        <f>IFERROR(SUMIFS(PERSALDATA!$H$2:$H$20871,PERSALDATA!$A$2:$A$20871,WORKING!$A117,PERSALDATA!$D$2:$D$20871,WORKING!$B117,PERSALDATA!$E$2:$E$20871,WORKING!$C117,PERSALDATA!$F$2:$F$20871,WORKING!L$2)/SUMIFS(PERSALDATA!$H$2:$H$20871,PERSALDATA!$A$2:$A$20871,WORKING!$A117,PERSALDATA!$D$2:$D$20871,WORKING!$B117,PERSALDATA!$E$2:$E$20871,WORKING!$C117),"")</f>
        <v/>
      </c>
      <c r="M117" s="62" t="str">
        <f>IFERROR(SUMIFS(PERSALDATA!$H$2:$H$20871,PERSALDATA!$A$2:$A$20871,WORKING!$A117,PERSALDATA!$D$2:$D$20871,WORKING!$B117,PERSALDATA!$E$2:$E$20871,WORKING!$C117,PERSALDATA!$F$2:$F$20871,WORKING!M$2)/SUMIFS(PERSALDATA!$H$2:$H$20871,PERSALDATA!$A$2:$A$20871,WORKING!$A117,PERSALDATA!$D$2:$D$20871,WORKING!$B117,PERSALDATA!$E$2:$E$20871,WORKING!$C117),"")</f>
        <v/>
      </c>
      <c r="N117" s="62" t="str">
        <f>IFERROR(SUMIFS(PERSALDATA!$H$2:$H$20871,PERSALDATA!$A$2:$A$20871,WORKING!$A117,PERSALDATA!$D$2:$D$20871,WORKING!$B117,PERSALDATA!$E$2:$E$20871,WORKING!$C117,PERSALDATA!$F$2:$F$20871,WORKING!N$2)/SUMIFS(PERSALDATA!$H$2:$H$20871,PERSALDATA!$A$2:$A$20871,WORKING!$A117,PERSALDATA!$D$2:$D$20871,WORKING!$B117,PERSALDATA!$E$2:$E$20871,WORKING!$C117),"")</f>
        <v/>
      </c>
      <c r="O117" s="62" t="str">
        <f>IFERROR(SUMIFS(PERSALDATA!$H$2:$H$20871,PERSALDATA!$A$2:$A$20871,WORKING!$A117,PERSALDATA!$D$2:$D$20871,WORKING!$B117,PERSALDATA!$E$2:$E$20871,WORKING!$C117,PERSALDATA!$F$2:$F$20871,WORKING!O$2)/SUMIFS(PERSALDATA!$H$2:$H$20871,PERSALDATA!$A$2:$A$20871,WORKING!$A117,PERSALDATA!$D$2:$D$20871,WORKING!$B117,PERSALDATA!$E$2:$E$20871,WORKING!$C117),"")</f>
        <v/>
      </c>
      <c r="P117" s="62" t="str">
        <f>IFERROR(SUMIFS(PERSALDATA!$H$2:$H$20871,PERSALDATA!$A$2:$A$20871,WORKING!$A117,PERSALDATA!$D$2:$D$20871,WORKING!$B117,PERSALDATA!$E$2:$E$20871,WORKING!$C117,PERSALDATA!$F$2:$F$20871,WORKING!P$2)/SUMIFS(PERSALDATA!$H$2:$H$20871,PERSALDATA!$A$2:$A$20871,WORKING!$A117,PERSALDATA!$D$2:$D$20871,WORKING!$B117,PERSALDATA!$E$2:$E$20871,WORKING!$C117),"")</f>
        <v/>
      </c>
      <c r="Q117" s="62" t="str">
        <f>IFERROR(SUMIFS(PERSALDATA!$H$2:$H$20871,PERSALDATA!$A$2:$A$20871,WORKING!$A117,PERSALDATA!$D$2:$D$20871,WORKING!$B117,PERSALDATA!$E$2:$E$20871,WORKING!$C117,PERSALDATA!$F$2:$F$20871,WORKING!Q$2)/SUMIFS(PERSALDATA!$H$2:$H$20871,PERSALDATA!$A$2:$A$20871,WORKING!$A117,PERSALDATA!$D$2:$D$20871,WORKING!$B117,PERSALDATA!$E$2:$E$20871,WORKING!$C117),"")</f>
        <v/>
      </c>
      <c r="R117" s="62" t="str">
        <f>IFERROR(SUMIFS(PERSALDATA!$H$2:$H$20871,PERSALDATA!$A$2:$A$20871,WORKING!$A117,PERSALDATA!$D$2:$D$20871,WORKING!$B117,PERSALDATA!$E$2:$E$20871,WORKING!$C117,PERSALDATA!$F$2:$F$20871,WORKING!R$2)/SUMIFS(PERSALDATA!$H$2:$H$20871,PERSALDATA!$A$2:$A$20871,WORKING!$A117,PERSALDATA!$D$2:$D$20871,WORKING!$B117,PERSALDATA!$E$2:$E$20871,WORKING!$C117),"")</f>
        <v/>
      </c>
      <c r="S117" s="62" t="str">
        <f>IFERROR(SUMIFS(PERSALDATA!$H$2:$H$20871,PERSALDATA!$A$2:$A$20871,WORKING!$A117,PERSALDATA!$D$2:$D$20871,WORKING!$B117,PERSALDATA!$E$2:$E$20871,WORKING!$C117,PERSALDATA!$F$2:$F$20871,WORKING!S$2)/SUMIFS(PERSALDATA!$H$2:$H$20871,PERSALDATA!$A$2:$A$20871,WORKING!$A117,PERSALDATA!$D$2:$D$20871,WORKING!$B117,PERSALDATA!$E$2:$E$20871,WORKING!$C117),"")</f>
        <v/>
      </c>
      <c r="T117" s="62" t="str">
        <f>IFERROR(SUMIFS(PERSALDATA!$H$2:$H$20871,PERSALDATA!$A$2:$A$20871,WORKING!$A117,PERSALDATA!$D$2:$D$20871,WORKING!$B117,PERSALDATA!$E$2:$E$20871,WORKING!$C117,PERSALDATA!$F$2:$F$20871,WORKING!T$2)/SUMIFS(PERSALDATA!$H$2:$H$20871,PERSALDATA!$A$2:$A$20871,WORKING!$A117,PERSALDATA!$D$2:$D$20871,WORKING!$B117,PERSALDATA!$E$2:$E$20871,WORKING!$C117),"")</f>
        <v/>
      </c>
      <c r="U117" s="62" t="str">
        <f>IFERROR(SUMIFS(PERSALDATA!$H$2:$H$20871,PERSALDATA!$A$2:$A$20871,WORKING!$A117,PERSALDATA!$D$2:$D$20871,WORKING!$B117,PERSALDATA!$E$2:$E$20871,WORKING!$C117,PERSALDATA!$F$2:$F$20871,WORKING!U$2)/SUMIFS(PERSALDATA!$H$2:$H$20871,PERSALDATA!$A$2:$A$20871,WORKING!$A117,PERSALDATA!$D$2:$D$20871,WORKING!$B117,PERSALDATA!$E$2:$E$20871,WORKING!$C117),"")</f>
        <v/>
      </c>
      <c r="V117" s="62" t="str">
        <f>IFERROR(SUMIFS(PERSALDATA!$H$2:$H$20871,PERSALDATA!$A$2:$A$20871,WORKING!$A117,PERSALDATA!$D$2:$D$20871,WORKING!$B117,PERSALDATA!$E$2:$E$20871,WORKING!$C117,PERSALDATA!$F$2:$F$20871,WORKING!V$2)/SUMIFS(PERSALDATA!$H$2:$H$20871,PERSALDATA!$A$2:$A$20871,WORKING!$A117,PERSALDATA!$D$2:$D$20871,WORKING!$B117,PERSALDATA!$E$2:$E$20871,WORKING!$C117),"")</f>
        <v/>
      </c>
      <c r="W117" s="62">
        <f>IFERROR(IF($C117&lt;11,($D117*Assumptions!C$6)+($E117*Assumptions!C$7)+($F117*Assumptions!C$8)+($G117*Assumptions!C$9)+($H117*Assumptions!C$10)+($I117*Assumptions!C$11)+($J117*Assumptions!C$12)+($K117*Assumptions!C$13)+($L117*Assumptions!C$14)+($M117*Assumptions!C$15)+($N117*Assumptions!C$16)+($O117*Assumptions!C$17)+($P117*Assumptions!C$18)+($Q117*Assumptions!C$19)+($R117*Assumptions!C$20)+($S117*Assumptions!C$21)+($T117*Assumptions!C$22)+($U117*Assumptions!C$23)+($V117*Assumptions!C$24),IF($C117&lt;13,Assumptions!C$28,Assumptions!C$50)),W$1)</f>
        <v>3.3000000000000002E-2</v>
      </c>
      <c r="X117" s="62">
        <f>IFERROR(IF($C117&lt;11,($D117*Assumptions!D$6)+($E117*Assumptions!D$7)+($F117*Assumptions!D$8)+($G117*Assumptions!D$9)+($H117*Assumptions!D$10)+($I117*Assumptions!D$11)+($J117*Assumptions!D$12)+($K117*Assumptions!D$13)+($L117*Assumptions!D$14)+($M117*Assumptions!D$15)+($N117*Assumptions!D$16)+($O117*Assumptions!D$17)+($P117*Assumptions!D$18)+($Q117*Assumptions!D$19)+($R117*Assumptions!D$20)+($S117*Assumptions!D$21)+($T117*Assumptions!D$22)+($U117*Assumptions!D$23)+($V117*Assumptions!D$24),IF($C117&lt;13,Assumptions!D$28,Assumptions!D$50)),X$1)</f>
        <v>0.06</v>
      </c>
      <c r="Y117" s="62">
        <f>IFERROR(IF($C117&lt;11,($D117*Assumptions!E$6)+($E117*Assumptions!E$7)+($F117*Assumptions!E$8)+($G117*Assumptions!E$9)+($H117*Assumptions!E$10)+($I117*Assumptions!E$11)+($J117*Assumptions!E$12)+($K117*Assumptions!E$13)+($L117*Assumptions!E$14)+($M117*Assumptions!E$15)+($N117*Assumptions!E$16)+($O117*Assumptions!E$17)+($P117*Assumptions!E$18)+($Q117*Assumptions!E$19)+($R117*Assumptions!E$20)+($S117*Assumptions!E$21)+($T117*Assumptions!E$22)+($U117*Assumptions!E$23)+($V117*Assumptions!E$24),IF($C117&lt;13,Assumptions!E$28,Assumptions!E$50)),Y$1)</f>
        <v>5.8999999999999997E-2</v>
      </c>
      <c r="Z117" s="62">
        <f>IFERROR(IF($C117&lt;11,($D117*Assumptions!F$6)+($E117*Assumptions!F$7)+($F117*Assumptions!F$8)+($G117*Assumptions!F$9)+($H117*Assumptions!F$10)+($I117*Assumptions!F$11)+($J117*Assumptions!F$12)+($K117*Assumptions!F$13)+($L117*Assumptions!F$14)+($M117*Assumptions!F$15)+($N117*Assumptions!F$16)+($O117*Assumptions!F$17)+($P117*Assumptions!F$18)+($Q117*Assumptions!F$19)+($R117*Assumptions!F$20)+($S117*Assumptions!F$21)+($T117*Assumptions!F$22)+($U117*Assumptions!F$23)+($V117*Assumptions!F$24),IF($C117&lt;13,Assumptions!F$28,Assumptions!F$50)),Z$1)</f>
        <v>5.7000000000000002E-2</v>
      </c>
      <c r="AA117" s="62">
        <f>IFERROR(($D117*Assumptions!J$6)+($E117*Assumptions!J$7)+($F117*Assumptions!J$8)+($G117*Assumptions!J$9)+($H117*Assumptions!J$10)+($I117*Assumptions!J$11)+($J117*Assumptions!J$12)+($K117*Assumptions!J$13)+($L117*Assumptions!J$14)+($M117*Assumptions!J$15)+($N117*Assumptions!J$16)+($O117*Assumptions!J$17)+($P117*Assumptions!J$18)+($Q117*Assumptions!J$19)+($R117*Assumptions!J$20)+($S117*Assumptions!J$21)+($T117*Assumptions!J$22)+($U117*Assumptions!J$23)+($V117*Assumptions!J$24),0)</f>
        <v>0</v>
      </c>
      <c r="AB117" s="2">
        <f>SUMIFS(PERSALDATA!$G$2:$G$20871,PERSALDATA!$A$2:$A$20871,WORKING!A117,PERSALDATA!$D$2:$D$20871,WORKING!B117,PERSALDATA!$E$2:$E$20871,WORKING!C117,PERSALDATA!$F$2:$F$20871,"S&amp;W: BASIC SALARY (RES)")</f>
        <v>0</v>
      </c>
      <c r="AC117" s="2">
        <f>SUMIFS(PERSALDATA!$H$2:$H$20871,PERSALDATA!$A$2:$A$20871,WORKING!A117,PERSALDATA!$D$2:$D$20871,WORKING!B117,PERSALDATA!$E$2:$E$20871,WORKING!C117)</f>
        <v>0</v>
      </c>
    </row>
    <row r="118" spans="1:29" x14ac:dyDescent="0.25">
      <c r="A118" s="2">
        <f>Results!$D$3</f>
        <v>18</v>
      </c>
      <c r="B118" s="2">
        <v>7</v>
      </c>
      <c r="C118" s="2">
        <v>14</v>
      </c>
      <c r="D118" s="62" t="str">
        <f>IFERROR(SUMIFS(PERSALDATA!$H$2:$H$20871,PERSALDATA!$A$2:$A$20871,WORKING!$A118,PERSALDATA!$D$2:$D$20871,WORKING!$B118,PERSALDATA!$E$2:$E$20871,WORKING!$C118,PERSALDATA!$F$2:$F$20871,WORKING!D$2)/SUMIFS(PERSALDATA!$H$2:$H$20871,PERSALDATA!$A$2:$A$20871,WORKING!$A118,PERSALDATA!$D$2:$D$20871,WORKING!$B118,PERSALDATA!$E$2:$E$20871,WORKING!$C118),"")</f>
        <v/>
      </c>
      <c r="E118" s="62" t="str">
        <f>IFERROR(SUMIFS(PERSALDATA!$H$2:$H$20871,PERSALDATA!$A$2:$A$20871,WORKING!$A118,PERSALDATA!$D$2:$D$20871,WORKING!$B118,PERSALDATA!$E$2:$E$20871,WORKING!$C118,PERSALDATA!$F$2:$F$20871,WORKING!E$2)/SUMIFS(PERSALDATA!$H$2:$H$20871,PERSALDATA!$A$2:$A$20871,WORKING!$A118,PERSALDATA!$D$2:$D$20871,WORKING!$B118,PERSALDATA!$E$2:$E$20871,WORKING!$C118),"")</f>
        <v/>
      </c>
      <c r="F118" s="62" t="str">
        <f>IFERROR(SUMIFS(PERSALDATA!$H$2:$H$20871,PERSALDATA!$A$2:$A$20871,WORKING!$A118,PERSALDATA!$D$2:$D$20871,WORKING!$B118,PERSALDATA!$E$2:$E$20871,WORKING!$C118,PERSALDATA!$F$2:$F$20871,WORKING!F$2)/SUMIFS(PERSALDATA!$H$2:$H$20871,PERSALDATA!$A$2:$A$20871,WORKING!$A118,PERSALDATA!$D$2:$D$20871,WORKING!$B118,PERSALDATA!$E$2:$E$20871,WORKING!$C118),"")</f>
        <v/>
      </c>
      <c r="G118" s="69" t="str">
        <f>IFERROR(SUMIFS(PERSALDATA!$H$2:$H$20871,PERSALDATA!$A$2:$A$20871,WORKING!$A118,PERSALDATA!$D$2:$D$20871,WORKING!$B118,PERSALDATA!$E$2:$E$20871,WORKING!$C118,PERSALDATA!$F$2:$F$20871,WORKING!G$2)/SUMIFS(PERSALDATA!$H$2:$H$20871,PERSALDATA!$A$2:$A$20871,WORKING!$A118,PERSALDATA!$D$2:$D$20871,WORKING!$B118,PERSALDATA!$E$2:$E$20871,WORKING!$C118),"")</f>
        <v/>
      </c>
      <c r="H118" s="62" t="str">
        <f>IFERROR(SUMIFS(PERSALDATA!$H$2:$H$20871,PERSALDATA!$A$2:$A$20871,WORKING!$A118,PERSALDATA!$D$2:$D$20871,WORKING!$B118,PERSALDATA!$E$2:$E$20871,WORKING!$C118,PERSALDATA!$F$2:$F$20871,WORKING!H$2)/SUMIFS(PERSALDATA!$H$2:$H$20871,PERSALDATA!$A$2:$A$20871,WORKING!$A118,PERSALDATA!$D$2:$D$20871,WORKING!$B118,PERSALDATA!$E$2:$E$20871,WORKING!$C118),"")</f>
        <v/>
      </c>
      <c r="I118" s="62" t="str">
        <f>IFERROR(SUMIFS(PERSALDATA!$H$2:$H$20871,PERSALDATA!$A$2:$A$20871,WORKING!$A118,PERSALDATA!$D$2:$D$20871,WORKING!$B118,PERSALDATA!$E$2:$E$20871,WORKING!$C118,PERSALDATA!$F$2:$F$20871,WORKING!I$2)/SUMIFS(PERSALDATA!$H$2:$H$20871,PERSALDATA!$A$2:$A$20871,WORKING!$A118,PERSALDATA!$D$2:$D$20871,WORKING!$B118,PERSALDATA!$E$2:$E$20871,WORKING!$C118),"")</f>
        <v/>
      </c>
      <c r="J118" s="62" t="str">
        <f>IFERROR(SUMIFS(PERSALDATA!$H$2:$H$20871,PERSALDATA!$A$2:$A$20871,WORKING!$A118,PERSALDATA!$D$2:$D$20871,WORKING!$B118,PERSALDATA!$E$2:$E$20871,WORKING!$C118,PERSALDATA!$F$2:$F$20871,WORKING!J$2)/SUMIFS(PERSALDATA!$H$2:$H$20871,PERSALDATA!$A$2:$A$20871,WORKING!$A118,PERSALDATA!$D$2:$D$20871,WORKING!$B118,PERSALDATA!$E$2:$E$20871,WORKING!$C118),"")</f>
        <v/>
      </c>
      <c r="K118" s="62" t="str">
        <f>IFERROR(SUMIFS(PERSALDATA!$H$2:$H$20871,PERSALDATA!$A$2:$A$20871,WORKING!$A118,PERSALDATA!$D$2:$D$20871,WORKING!$B118,PERSALDATA!$E$2:$E$20871,WORKING!$C118,PERSALDATA!$F$2:$F$20871,WORKING!K$2)/SUMIFS(PERSALDATA!$H$2:$H$20871,PERSALDATA!$A$2:$A$20871,WORKING!$A118,PERSALDATA!$D$2:$D$20871,WORKING!$B118,PERSALDATA!$E$2:$E$20871,WORKING!$C118),"")</f>
        <v/>
      </c>
      <c r="L118" s="62" t="str">
        <f>IFERROR(SUMIFS(PERSALDATA!$H$2:$H$20871,PERSALDATA!$A$2:$A$20871,WORKING!$A118,PERSALDATA!$D$2:$D$20871,WORKING!$B118,PERSALDATA!$E$2:$E$20871,WORKING!$C118,PERSALDATA!$F$2:$F$20871,WORKING!L$2)/SUMIFS(PERSALDATA!$H$2:$H$20871,PERSALDATA!$A$2:$A$20871,WORKING!$A118,PERSALDATA!$D$2:$D$20871,WORKING!$B118,PERSALDATA!$E$2:$E$20871,WORKING!$C118),"")</f>
        <v/>
      </c>
      <c r="M118" s="62" t="str">
        <f>IFERROR(SUMIFS(PERSALDATA!$H$2:$H$20871,PERSALDATA!$A$2:$A$20871,WORKING!$A118,PERSALDATA!$D$2:$D$20871,WORKING!$B118,PERSALDATA!$E$2:$E$20871,WORKING!$C118,PERSALDATA!$F$2:$F$20871,WORKING!M$2)/SUMIFS(PERSALDATA!$H$2:$H$20871,PERSALDATA!$A$2:$A$20871,WORKING!$A118,PERSALDATA!$D$2:$D$20871,WORKING!$B118,PERSALDATA!$E$2:$E$20871,WORKING!$C118),"")</f>
        <v/>
      </c>
      <c r="N118" s="62" t="str">
        <f>IFERROR(SUMIFS(PERSALDATA!$H$2:$H$20871,PERSALDATA!$A$2:$A$20871,WORKING!$A118,PERSALDATA!$D$2:$D$20871,WORKING!$B118,PERSALDATA!$E$2:$E$20871,WORKING!$C118,PERSALDATA!$F$2:$F$20871,WORKING!N$2)/SUMIFS(PERSALDATA!$H$2:$H$20871,PERSALDATA!$A$2:$A$20871,WORKING!$A118,PERSALDATA!$D$2:$D$20871,WORKING!$B118,PERSALDATA!$E$2:$E$20871,WORKING!$C118),"")</f>
        <v/>
      </c>
      <c r="O118" s="62" t="str">
        <f>IFERROR(SUMIFS(PERSALDATA!$H$2:$H$20871,PERSALDATA!$A$2:$A$20871,WORKING!$A118,PERSALDATA!$D$2:$D$20871,WORKING!$B118,PERSALDATA!$E$2:$E$20871,WORKING!$C118,PERSALDATA!$F$2:$F$20871,WORKING!O$2)/SUMIFS(PERSALDATA!$H$2:$H$20871,PERSALDATA!$A$2:$A$20871,WORKING!$A118,PERSALDATA!$D$2:$D$20871,WORKING!$B118,PERSALDATA!$E$2:$E$20871,WORKING!$C118),"")</f>
        <v/>
      </c>
      <c r="P118" s="62" t="str">
        <f>IFERROR(SUMIFS(PERSALDATA!$H$2:$H$20871,PERSALDATA!$A$2:$A$20871,WORKING!$A118,PERSALDATA!$D$2:$D$20871,WORKING!$B118,PERSALDATA!$E$2:$E$20871,WORKING!$C118,PERSALDATA!$F$2:$F$20871,WORKING!P$2)/SUMIFS(PERSALDATA!$H$2:$H$20871,PERSALDATA!$A$2:$A$20871,WORKING!$A118,PERSALDATA!$D$2:$D$20871,WORKING!$B118,PERSALDATA!$E$2:$E$20871,WORKING!$C118),"")</f>
        <v/>
      </c>
      <c r="Q118" s="62" t="str">
        <f>IFERROR(SUMIFS(PERSALDATA!$H$2:$H$20871,PERSALDATA!$A$2:$A$20871,WORKING!$A118,PERSALDATA!$D$2:$D$20871,WORKING!$B118,PERSALDATA!$E$2:$E$20871,WORKING!$C118,PERSALDATA!$F$2:$F$20871,WORKING!Q$2)/SUMIFS(PERSALDATA!$H$2:$H$20871,PERSALDATA!$A$2:$A$20871,WORKING!$A118,PERSALDATA!$D$2:$D$20871,WORKING!$B118,PERSALDATA!$E$2:$E$20871,WORKING!$C118),"")</f>
        <v/>
      </c>
      <c r="R118" s="62" t="str">
        <f>IFERROR(SUMIFS(PERSALDATA!$H$2:$H$20871,PERSALDATA!$A$2:$A$20871,WORKING!$A118,PERSALDATA!$D$2:$D$20871,WORKING!$B118,PERSALDATA!$E$2:$E$20871,WORKING!$C118,PERSALDATA!$F$2:$F$20871,WORKING!R$2)/SUMIFS(PERSALDATA!$H$2:$H$20871,PERSALDATA!$A$2:$A$20871,WORKING!$A118,PERSALDATA!$D$2:$D$20871,WORKING!$B118,PERSALDATA!$E$2:$E$20871,WORKING!$C118),"")</f>
        <v/>
      </c>
      <c r="S118" s="62" t="str">
        <f>IFERROR(SUMIFS(PERSALDATA!$H$2:$H$20871,PERSALDATA!$A$2:$A$20871,WORKING!$A118,PERSALDATA!$D$2:$D$20871,WORKING!$B118,PERSALDATA!$E$2:$E$20871,WORKING!$C118,PERSALDATA!$F$2:$F$20871,WORKING!S$2)/SUMIFS(PERSALDATA!$H$2:$H$20871,PERSALDATA!$A$2:$A$20871,WORKING!$A118,PERSALDATA!$D$2:$D$20871,WORKING!$B118,PERSALDATA!$E$2:$E$20871,WORKING!$C118),"")</f>
        <v/>
      </c>
      <c r="T118" s="62" t="str">
        <f>IFERROR(SUMIFS(PERSALDATA!$H$2:$H$20871,PERSALDATA!$A$2:$A$20871,WORKING!$A118,PERSALDATA!$D$2:$D$20871,WORKING!$B118,PERSALDATA!$E$2:$E$20871,WORKING!$C118,PERSALDATA!$F$2:$F$20871,WORKING!T$2)/SUMIFS(PERSALDATA!$H$2:$H$20871,PERSALDATA!$A$2:$A$20871,WORKING!$A118,PERSALDATA!$D$2:$D$20871,WORKING!$B118,PERSALDATA!$E$2:$E$20871,WORKING!$C118),"")</f>
        <v/>
      </c>
      <c r="U118" s="62" t="str">
        <f>IFERROR(SUMIFS(PERSALDATA!$H$2:$H$20871,PERSALDATA!$A$2:$A$20871,WORKING!$A118,PERSALDATA!$D$2:$D$20871,WORKING!$B118,PERSALDATA!$E$2:$E$20871,WORKING!$C118,PERSALDATA!$F$2:$F$20871,WORKING!U$2)/SUMIFS(PERSALDATA!$H$2:$H$20871,PERSALDATA!$A$2:$A$20871,WORKING!$A118,PERSALDATA!$D$2:$D$20871,WORKING!$B118,PERSALDATA!$E$2:$E$20871,WORKING!$C118),"")</f>
        <v/>
      </c>
      <c r="V118" s="62" t="str">
        <f>IFERROR(SUMIFS(PERSALDATA!$H$2:$H$20871,PERSALDATA!$A$2:$A$20871,WORKING!$A118,PERSALDATA!$D$2:$D$20871,WORKING!$B118,PERSALDATA!$E$2:$E$20871,WORKING!$C118,PERSALDATA!$F$2:$F$20871,WORKING!V$2)/SUMIFS(PERSALDATA!$H$2:$H$20871,PERSALDATA!$A$2:$A$20871,WORKING!$A118,PERSALDATA!$D$2:$D$20871,WORKING!$B118,PERSALDATA!$E$2:$E$20871,WORKING!$C118),"")</f>
        <v/>
      </c>
      <c r="W118" s="62">
        <f>IFERROR(IF($C118&lt;11,($D118*Assumptions!C$6)+($E118*Assumptions!C$7)+($F118*Assumptions!C$8)+($G118*Assumptions!C$9)+($H118*Assumptions!C$10)+($I118*Assumptions!C$11)+($J118*Assumptions!C$12)+($K118*Assumptions!C$13)+($L118*Assumptions!C$14)+($M118*Assumptions!C$15)+($N118*Assumptions!C$16)+($O118*Assumptions!C$17)+($P118*Assumptions!C$18)+($Q118*Assumptions!C$19)+($R118*Assumptions!C$20)+($S118*Assumptions!C$21)+($T118*Assumptions!C$22)+($U118*Assumptions!C$23)+($V118*Assumptions!C$24),IF($C118&lt;13,Assumptions!C$28,Assumptions!C$50)),W$1)</f>
        <v>3.3000000000000002E-2</v>
      </c>
      <c r="X118" s="62">
        <f>IFERROR(IF($C118&lt;11,($D118*Assumptions!D$6)+($E118*Assumptions!D$7)+($F118*Assumptions!D$8)+($G118*Assumptions!D$9)+($H118*Assumptions!D$10)+($I118*Assumptions!D$11)+($J118*Assumptions!D$12)+($K118*Assumptions!D$13)+($L118*Assumptions!D$14)+($M118*Assumptions!D$15)+($N118*Assumptions!D$16)+($O118*Assumptions!D$17)+($P118*Assumptions!D$18)+($Q118*Assumptions!D$19)+($R118*Assumptions!D$20)+($S118*Assumptions!D$21)+($T118*Assumptions!D$22)+($U118*Assumptions!D$23)+($V118*Assumptions!D$24),IF($C118&lt;13,Assumptions!D$28,Assumptions!D$50)),X$1)</f>
        <v>0.06</v>
      </c>
      <c r="Y118" s="62">
        <f>IFERROR(IF($C118&lt;11,($D118*Assumptions!E$6)+($E118*Assumptions!E$7)+($F118*Assumptions!E$8)+($G118*Assumptions!E$9)+($H118*Assumptions!E$10)+($I118*Assumptions!E$11)+($J118*Assumptions!E$12)+($K118*Assumptions!E$13)+($L118*Assumptions!E$14)+($M118*Assumptions!E$15)+($N118*Assumptions!E$16)+($O118*Assumptions!E$17)+($P118*Assumptions!E$18)+($Q118*Assumptions!E$19)+($R118*Assumptions!E$20)+($S118*Assumptions!E$21)+($T118*Assumptions!E$22)+($U118*Assumptions!E$23)+($V118*Assumptions!E$24),IF($C118&lt;13,Assumptions!E$28,Assumptions!E$50)),Y$1)</f>
        <v>5.8999999999999997E-2</v>
      </c>
      <c r="Z118" s="62">
        <f>IFERROR(IF($C118&lt;11,($D118*Assumptions!F$6)+($E118*Assumptions!F$7)+($F118*Assumptions!F$8)+($G118*Assumptions!F$9)+($H118*Assumptions!F$10)+($I118*Assumptions!F$11)+($J118*Assumptions!F$12)+($K118*Assumptions!F$13)+($L118*Assumptions!F$14)+($M118*Assumptions!F$15)+($N118*Assumptions!F$16)+($O118*Assumptions!F$17)+($P118*Assumptions!F$18)+($Q118*Assumptions!F$19)+($R118*Assumptions!F$20)+($S118*Assumptions!F$21)+($T118*Assumptions!F$22)+($U118*Assumptions!F$23)+($V118*Assumptions!F$24),IF($C118&lt;13,Assumptions!F$28,Assumptions!F$50)),Z$1)</f>
        <v>5.7000000000000002E-2</v>
      </c>
      <c r="AA118" s="62">
        <f>IFERROR(($D118*Assumptions!J$6)+($E118*Assumptions!J$7)+($F118*Assumptions!J$8)+($G118*Assumptions!J$9)+($H118*Assumptions!J$10)+($I118*Assumptions!J$11)+($J118*Assumptions!J$12)+($K118*Assumptions!J$13)+($L118*Assumptions!J$14)+($M118*Assumptions!J$15)+($N118*Assumptions!J$16)+($O118*Assumptions!J$17)+($P118*Assumptions!J$18)+($Q118*Assumptions!J$19)+($R118*Assumptions!J$20)+($S118*Assumptions!J$21)+($T118*Assumptions!J$22)+($U118*Assumptions!J$23)+($V118*Assumptions!J$24),0)</f>
        <v>0</v>
      </c>
      <c r="AB118" s="2">
        <f>SUMIFS(PERSALDATA!$G$2:$G$20871,PERSALDATA!$A$2:$A$20871,WORKING!A118,PERSALDATA!$D$2:$D$20871,WORKING!B118,PERSALDATA!$E$2:$E$20871,WORKING!C118,PERSALDATA!$F$2:$F$20871,"S&amp;W: BASIC SALARY (RES)")</f>
        <v>0</v>
      </c>
      <c r="AC118" s="2">
        <f>SUMIFS(PERSALDATA!$H$2:$H$20871,PERSALDATA!$A$2:$A$20871,WORKING!A118,PERSALDATA!$D$2:$D$20871,WORKING!B118,PERSALDATA!$E$2:$E$20871,WORKING!C118)</f>
        <v>0</v>
      </c>
    </row>
    <row r="119" spans="1:29" x14ac:dyDescent="0.25">
      <c r="A119" s="2">
        <f>Results!$D$3</f>
        <v>18</v>
      </c>
      <c r="B119" s="2">
        <v>7</v>
      </c>
      <c r="C119" s="2">
        <v>15</v>
      </c>
      <c r="D119" s="62" t="str">
        <f>IFERROR(SUMIFS(PERSALDATA!$H$2:$H$20871,PERSALDATA!$A$2:$A$20871,WORKING!$A119,PERSALDATA!$D$2:$D$20871,WORKING!$B119,PERSALDATA!$E$2:$E$20871,WORKING!$C119,PERSALDATA!$F$2:$F$20871,WORKING!D$2)/SUMIFS(PERSALDATA!$H$2:$H$20871,PERSALDATA!$A$2:$A$20871,WORKING!$A119,PERSALDATA!$D$2:$D$20871,WORKING!$B119,PERSALDATA!$E$2:$E$20871,WORKING!$C119),"")</f>
        <v/>
      </c>
      <c r="E119" s="62" t="str">
        <f>IFERROR(SUMIFS(PERSALDATA!$H$2:$H$20871,PERSALDATA!$A$2:$A$20871,WORKING!$A119,PERSALDATA!$D$2:$D$20871,WORKING!$B119,PERSALDATA!$E$2:$E$20871,WORKING!$C119,PERSALDATA!$F$2:$F$20871,WORKING!E$2)/SUMIFS(PERSALDATA!$H$2:$H$20871,PERSALDATA!$A$2:$A$20871,WORKING!$A119,PERSALDATA!$D$2:$D$20871,WORKING!$B119,PERSALDATA!$E$2:$E$20871,WORKING!$C119),"")</f>
        <v/>
      </c>
      <c r="F119" s="62" t="str">
        <f>IFERROR(SUMIFS(PERSALDATA!$H$2:$H$20871,PERSALDATA!$A$2:$A$20871,WORKING!$A119,PERSALDATA!$D$2:$D$20871,WORKING!$B119,PERSALDATA!$E$2:$E$20871,WORKING!$C119,PERSALDATA!$F$2:$F$20871,WORKING!F$2)/SUMIFS(PERSALDATA!$H$2:$H$20871,PERSALDATA!$A$2:$A$20871,WORKING!$A119,PERSALDATA!$D$2:$D$20871,WORKING!$B119,PERSALDATA!$E$2:$E$20871,WORKING!$C119),"")</f>
        <v/>
      </c>
      <c r="G119" s="69" t="str">
        <f>IFERROR(SUMIFS(PERSALDATA!$H$2:$H$20871,PERSALDATA!$A$2:$A$20871,WORKING!$A119,PERSALDATA!$D$2:$D$20871,WORKING!$B119,PERSALDATA!$E$2:$E$20871,WORKING!$C119,PERSALDATA!$F$2:$F$20871,WORKING!G$2)/SUMIFS(PERSALDATA!$H$2:$H$20871,PERSALDATA!$A$2:$A$20871,WORKING!$A119,PERSALDATA!$D$2:$D$20871,WORKING!$B119,PERSALDATA!$E$2:$E$20871,WORKING!$C119),"")</f>
        <v/>
      </c>
      <c r="H119" s="62" t="str">
        <f>IFERROR(SUMIFS(PERSALDATA!$H$2:$H$20871,PERSALDATA!$A$2:$A$20871,WORKING!$A119,PERSALDATA!$D$2:$D$20871,WORKING!$B119,PERSALDATA!$E$2:$E$20871,WORKING!$C119,PERSALDATA!$F$2:$F$20871,WORKING!H$2)/SUMIFS(PERSALDATA!$H$2:$H$20871,PERSALDATA!$A$2:$A$20871,WORKING!$A119,PERSALDATA!$D$2:$D$20871,WORKING!$B119,PERSALDATA!$E$2:$E$20871,WORKING!$C119),"")</f>
        <v/>
      </c>
      <c r="I119" s="62" t="str">
        <f>IFERROR(SUMIFS(PERSALDATA!$H$2:$H$20871,PERSALDATA!$A$2:$A$20871,WORKING!$A119,PERSALDATA!$D$2:$D$20871,WORKING!$B119,PERSALDATA!$E$2:$E$20871,WORKING!$C119,PERSALDATA!$F$2:$F$20871,WORKING!I$2)/SUMIFS(PERSALDATA!$H$2:$H$20871,PERSALDATA!$A$2:$A$20871,WORKING!$A119,PERSALDATA!$D$2:$D$20871,WORKING!$B119,PERSALDATA!$E$2:$E$20871,WORKING!$C119),"")</f>
        <v/>
      </c>
      <c r="J119" s="62" t="str">
        <f>IFERROR(SUMIFS(PERSALDATA!$H$2:$H$20871,PERSALDATA!$A$2:$A$20871,WORKING!$A119,PERSALDATA!$D$2:$D$20871,WORKING!$B119,PERSALDATA!$E$2:$E$20871,WORKING!$C119,PERSALDATA!$F$2:$F$20871,WORKING!J$2)/SUMIFS(PERSALDATA!$H$2:$H$20871,PERSALDATA!$A$2:$A$20871,WORKING!$A119,PERSALDATA!$D$2:$D$20871,WORKING!$B119,PERSALDATA!$E$2:$E$20871,WORKING!$C119),"")</f>
        <v/>
      </c>
      <c r="K119" s="62" t="str">
        <f>IFERROR(SUMIFS(PERSALDATA!$H$2:$H$20871,PERSALDATA!$A$2:$A$20871,WORKING!$A119,PERSALDATA!$D$2:$D$20871,WORKING!$B119,PERSALDATA!$E$2:$E$20871,WORKING!$C119,PERSALDATA!$F$2:$F$20871,WORKING!K$2)/SUMIFS(PERSALDATA!$H$2:$H$20871,PERSALDATA!$A$2:$A$20871,WORKING!$A119,PERSALDATA!$D$2:$D$20871,WORKING!$B119,PERSALDATA!$E$2:$E$20871,WORKING!$C119),"")</f>
        <v/>
      </c>
      <c r="L119" s="62" t="str">
        <f>IFERROR(SUMIFS(PERSALDATA!$H$2:$H$20871,PERSALDATA!$A$2:$A$20871,WORKING!$A119,PERSALDATA!$D$2:$D$20871,WORKING!$B119,PERSALDATA!$E$2:$E$20871,WORKING!$C119,PERSALDATA!$F$2:$F$20871,WORKING!L$2)/SUMIFS(PERSALDATA!$H$2:$H$20871,PERSALDATA!$A$2:$A$20871,WORKING!$A119,PERSALDATA!$D$2:$D$20871,WORKING!$B119,PERSALDATA!$E$2:$E$20871,WORKING!$C119),"")</f>
        <v/>
      </c>
      <c r="M119" s="62" t="str">
        <f>IFERROR(SUMIFS(PERSALDATA!$H$2:$H$20871,PERSALDATA!$A$2:$A$20871,WORKING!$A119,PERSALDATA!$D$2:$D$20871,WORKING!$B119,PERSALDATA!$E$2:$E$20871,WORKING!$C119,PERSALDATA!$F$2:$F$20871,WORKING!M$2)/SUMIFS(PERSALDATA!$H$2:$H$20871,PERSALDATA!$A$2:$A$20871,WORKING!$A119,PERSALDATA!$D$2:$D$20871,WORKING!$B119,PERSALDATA!$E$2:$E$20871,WORKING!$C119),"")</f>
        <v/>
      </c>
      <c r="N119" s="62" t="str">
        <f>IFERROR(SUMIFS(PERSALDATA!$H$2:$H$20871,PERSALDATA!$A$2:$A$20871,WORKING!$A119,PERSALDATA!$D$2:$D$20871,WORKING!$B119,PERSALDATA!$E$2:$E$20871,WORKING!$C119,PERSALDATA!$F$2:$F$20871,WORKING!N$2)/SUMIFS(PERSALDATA!$H$2:$H$20871,PERSALDATA!$A$2:$A$20871,WORKING!$A119,PERSALDATA!$D$2:$D$20871,WORKING!$B119,PERSALDATA!$E$2:$E$20871,WORKING!$C119),"")</f>
        <v/>
      </c>
      <c r="O119" s="62" t="str">
        <f>IFERROR(SUMIFS(PERSALDATA!$H$2:$H$20871,PERSALDATA!$A$2:$A$20871,WORKING!$A119,PERSALDATA!$D$2:$D$20871,WORKING!$B119,PERSALDATA!$E$2:$E$20871,WORKING!$C119,PERSALDATA!$F$2:$F$20871,WORKING!O$2)/SUMIFS(PERSALDATA!$H$2:$H$20871,PERSALDATA!$A$2:$A$20871,WORKING!$A119,PERSALDATA!$D$2:$D$20871,WORKING!$B119,PERSALDATA!$E$2:$E$20871,WORKING!$C119),"")</f>
        <v/>
      </c>
      <c r="P119" s="62" t="str">
        <f>IFERROR(SUMIFS(PERSALDATA!$H$2:$H$20871,PERSALDATA!$A$2:$A$20871,WORKING!$A119,PERSALDATA!$D$2:$D$20871,WORKING!$B119,PERSALDATA!$E$2:$E$20871,WORKING!$C119,PERSALDATA!$F$2:$F$20871,WORKING!P$2)/SUMIFS(PERSALDATA!$H$2:$H$20871,PERSALDATA!$A$2:$A$20871,WORKING!$A119,PERSALDATA!$D$2:$D$20871,WORKING!$B119,PERSALDATA!$E$2:$E$20871,WORKING!$C119),"")</f>
        <v/>
      </c>
      <c r="Q119" s="62" t="str">
        <f>IFERROR(SUMIFS(PERSALDATA!$H$2:$H$20871,PERSALDATA!$A$2:$A$20871,WORKING!$A119,PERSALDATA!$D$2:$D$20871,WORKING!$B119,PERSALDATA!$E$2:$E$20871,WORKING!$C119,PERSALDATA!$F$2:$F$20871,WORKING!Q$2)/SUMIFS(PERSALDATA!$H$2:$H$20871,PERSALDATA!$A$2:$A$20871,WORKING!$A119,PERSALDATA!$D$2:$D$20871,WORKING!$B119,PERSALDATA!$E$2:$E$20871,WORKING!$C119),"")</f>
        <v/>
      </c>
      <c r="R119" s="62" t="str">
        <f>IFERROR(SUMIFS(PERSALDATA!$H$2:$H$20871,PERSALDATA!$A$2:$A$20871,WORKING!$A119,PERSALDATA!$D$2:$D$20871,WORKING!$B119,PERSALDATA!$E$2:$E$20871,WORKING!$C119,PERSALDATA!$F$2:$F$20871,WORKING!R$2)/SUMIFS(PERSALDATA!$H$2:$H$20871,PERSALDATA!$A$2:$A$20871,WORKING!$A119,PERSALDATA!$D$2:$D$20871,WORKING!$B119,PERSALDATA!$E$2:$E$20871,WORKING!$C119),"")</f>
        <v/>
      </c>
      <c r="S119" s="62" t="str">
        <f>IFERROR(SUMIFS(PERSALDATA!$H$2:$H$20871,PERSALDATA!$A$2:$A$20871,WORKING!$A119,PERSALDATA!$D$2:$D$20871,WORKING!$B119,PERSALDATA!$E$2:$E$20871,WORKING!$C119,PERSALDATA!$F$2:$F$20871,WORKING!S$2)/SUMIFS(PERSALDATA!$H$2:$H$20871,PERSALDATA!$A$2:$A$20871,WORKING!$A119,PERSALDATA!$D$2:$D$20871,WORKING!$B119,PERSALDATA!$E$2:$E$20871,WORKING!$C119),"")</f>
        <v/>
      </c>
      <c r="T119" s="62" t="str">
        <f>IFERROR(SUMIFS(PERSALDATA!$H$2:$H$20871,PERSALDATA!$A$2:$A$20871,WORKING!$A119,PERSALDATA!$D$2:$D$20871,WORKING!$B119,PERSALDATA!$E$2:$E$20871,WORKING!$C119,PERSALDATA!$F$2:$F$20871,WORKING!T$2)/SUMIFS(PERSALDATA!$H$2:$H$20871,PERSALDATA!$A$2:$A$20871,WORKING!$A119,PERSALDATA!$D$2:$D$20871,WORKING!$B119,PERSALDATA!$E$2:$E$20871,WORKING!$C119),"")</f>
        <v/>
      </c>
      <c r="U119" s="62" t="str">
        <f>IFERROR(SUMIFS(PERSALDATA!$H$2:$H$20871,PERSALDATA!$A$2:$A$20871,WORKING!$A119,PERSALDATA!$D$2:$D$20871,WORKING!$B119,PERSALDATA!$E$2:$E$20871,WORKING!$C119,PERSALDATA!$F$2:$F$20871,WORKING!U$2)/SUMIFS(PERSALDATA!$H$2:$H$20871,PERSALDATA!$A$2:$A$20871,WORKING!$A119,PERSALDATA!$D$2:$D$20871,WORKING!$B119,PERSALDATA!$E$2:$E$20871,WORKING!$C119),"")</f>
        <v/>
      </c>
      <c r="V119" s="62" t="str">
        <f>IFERROR(SUMIFS(PERSALDATA!$H$2:$H$20871,PERSALDATA!$A$2:$A$20871,WORKING!$A119,PERSALDATA!$D$2:$D$20871,WORKING!$B119,PERSALDATA!$E$2:$E$20871,WORKING!$C119,PERSALDATA!$F$2:$F$20871,WORKING!V$2)/SUMIFS(PERSALDATA!$H$2:$H$20871,PERSALDATA!$A$2:$A$20871,WORKING!$A119,PERSALDATA!$D$2:$D$20871,WORKING!$B119,PERSALDATA!$E$2:$E$20871,WORKING!$C119),"")</f>
        <v/>
      </c>
      <c r="W119" s="62">
        <f>IFERROR(IF($C119&lt;11,($D119*Assumptions!C$6)+($E119*Assumptions!C$7)+($F119*Assumptions!C$8)+($G119*Assumptions!C$9)+($H119*Assumptions!C$10)+($I119*Assumptions!C$11)+($J119*Assumptions!C$12)+($K119*Assumptions!C$13)+($L119*Assumptions!C$14)+($M119*Assumptions!C$15)+($N119*Assumptions!C$16)+($O119*Assumptions!C$17)+($P119*Assumptions!C$18)+($Q119*Assumptions!C$19)+($R119*Assumptions!C$20)+($S119*Assumptions!C$21)+($T119*Assumptions!C$22)+($U119*Assumptions!C$23)+($V119*Assumptions!C$24),IF($C119&lt;13,Assumptions!C$28,Assumptions!C$50)),W$1)</f>
        <v>3.3000000000000002E-2</v>
      </c>
      <c r="X119" s="62">
        <f>IFERROR(IF($C119&lt;11,($D119*Assumptions!D$6)+($E119*Assumptions!D$7)+($F119*Assumptions!D$8)+($G119*Assumptions!D$9)+($H119*Assumptions!D$10)+($I119*Assumptions!D$11)+($J119*Assumptions!D$12)+($K119*Assumptions!D$13)+($L119*Assumptions!D$14)+($M119*Assumptions!D$15)+($N119*Assumptions!D$16)+($O119*Assumptions!D$17)+($P119*Assumptions!D$18)+($Q119*Assumptions!D$19)+($R119*Assumptions!D$20)+($S119*Assumptions!D$21)+($T119*Assumptions!D$22)+($U119*Assumptions!D$23)+($V119*Assumptions!D$24),IF($C119&lt;13,Assumptions!D$28,Assumptions!D$50)),X$1)</f>
        <v>0.06</v>
      </c>
      <c r="Y119" s="62">
        <f>IFERROR(IF($C119&lt;11,($D119*Assumptions!E$6)+($E119*Assumptions!E$7)+($F119*Assumptions!E$8)+($G119*Assumptions!E$9)+($H119*Assumptions!E$10)+($I119*Assumptions!E$11)+($J119*Assumptions!E$12)+($K119*Assumptions!E$13)+($L119*Assumptions!E$14)+($M119*Assumptions!E$15)+($N119*Assumptions!E$16)+($O119*Assumptions!E$17)+($P119*Assumptions!E$18)+($Q119*Assumptions!E$19)+($R119*Assumptions!E$20)+($S119*Assumptions!E$21)+($T119*Assumptions!E$22)+($U119*Assumptions!E$23)+($V119*Assumptions!E$24),IF($C119&lt;13,Assumptions!E$28,Assumptions!E$50)),Y$1)</f>
        <v>5.8999999999999997E-2</v>
      </c>
      <c r="Z119" s="62">
        <f>IFERROR(IF($C119&lt;11,($D119*Assumptions!F$6)+($E119*Assumptions!F$7)+($F119*Assumptions!F$8)+($G119*Assumptions!F$9)+($H119*Assumptions!F$10)+($I119*Assumptions!F$11)+($J119*Assumptions!F$12)+($K119*Assumptions!F$13)+($L119*Assumptions!F$14)+($M119*Assumptions!F$15)+($N119*Assumptions!F$16)+($O119*Assumptions!F$17)+($P119*Assumptions!F$18)+($Q119*Assumptions!F$19)+($R119*Assumptions!F$20)+($S119*Assumptions!F$21)+($T119*Assumptions!F$22)+($U119*Assumptions!F$23)+($V119*Assumptions!F$24),IF($C119&lt;13,Assumptions!F$28,Assumptions!F$50)),Z$1)</f>
        <v>5.7000000000000002E-2</v>
      </c>
      <c r="AA119" s="62">
        <f>IFERROR(($D119*Assumptions!J$6)+($E119*Assumptions!J$7)+($F119*Assumptions!J$8)+($G119*Assumptions!J$9)+($H119*Assumptions!J$10)+($I119*Assumptions!J$11)+($J119*Assumptions!J$12)+($K119*Assumptions!J$13)+($L119*Assumptions!J$14)+($M119*Assumptions!J$15)+($N119*Assumptions!J$16)+($O119*Assumptions!J$17)+($P119*Assumptions!J$18)+($Q119*Assumptions!J$19)+($R119*Assumptions!J$20)+($S119*Assumptions!J$21)+($T119*Assumptions!J$22)+($U119*Assumptions!J$23)+($V119*Assumptions!J$24),0)</f>
        <v>0</v>
      </c>
      <c r="AB119" s="2">
        <f>SUMIFS(PERSALDATA!$G$2:$G$20871,PERSALDATA!$A$2:$A$20871,WORKING!A119,PERSALDATA!$D$2:$D$20871,WORKING!B119,PERSALDATA!$E$2:$E$20871,WORKING!C119,PERSALDATA!$F$2:$F$20871,"S&amp;W: BASIC SALARY (RES)")</f>
        <v>0</v>
      </c>
      <c r="AC119" s="2">
        <f>SUMIFS(PERSALDATA!$H$2:$H$20871,PERSALDATA!$A$2:$A$20871,WORKING!A119,PERSALDATA!$D$2:$D$20871,WORKING!B119,PERSALDATA!$E$2:$E$20871,WORKING!C119)</f>
        <v>0</v>
      </c>
    </row>
    <row r="120" spans="1:29" x14ac:dyDescent="0.25">
      <c r="A120" s="2">
        <f>Results!$D$3</f>
        <v>18</v>
      </c>
      <c r="B120" s="2">
        <v>7</v>
      </c>
      <c r="C120" s="2">
        <v>16</v>
      </c>
      <c r="D120" s="62" t="str">
        <f>IFERROR(SUMIFS(PERSALDATA!$H$2:$H$20871,PERSALDATA!$A$2:$A$20871,WORKING!$A120,PERSALDATA!$D$2:$D$20871,WORKING!$B120,PERSALDATA!$E$2:$E$20871,WORKING!$C120,PERSALDATA!$F$2:$F$20871,WORKING!D$2)/SUMIFS(PERSALDATA!$H$2:$H$20871,PERSALDATA!$A$2:$A$20871,WORKING!$A120,PERSALDATA!$D$2:$D$20871,WORKING!$B120,PERSALDATA!$E$2:$E$20871,WORKING!$C120),"")</f>
        <v/>
      </c>
      <c r="E120" s="62" t="str">
        <f>IFERROR(SUMIFS(PERSALDATA!$H$2:$H$20871,PERSALDATA!$A$2:$A$20871,WORKING!$A120,PERSALDATA!$D$2:$D$20871,WORKING!$B120,PERSALDATA!$E$2:$E$20871,WORKING!$C120,PERSALDATA!$F$2:$F$20871,WORKING!E$2)/SUMIFS(PERSALDATA!$H$2:$H$20871,PERSALDATA!$A$2:$A$20871,WORKING!$A120,PERSALDATA!$D$2:$D$20871,WORKING!$B120,PERSALDATA!$E$2:$E$20871,WORKING!$C120),"")</f>
        <v/>
      </c>
      <c r="F120" s="62" t="str">
        <f>IFERROR(SUMIFS(PERSALDATA!$H$2:$H$20871,PERSALDATA!$A$2:$A$20871,WORKING!$A120,PERSALDATA!$D$2:$D$20871,WORKING!$B120,PERSALDATA!$E$2:$E$20871,WORKING!$C120,PERSALDATA!$F$2:$F$20871,WORKING!F$2)/SUMIFS(PERSALDATA!$H$2:$H$20871,PERSALDATA!$A$2:$A$20871,WORKING!$A120,PERSALDATA!$D$2:$D$20871,WORKING!$B120,PERSALDATA!$E$2:$E$20871,WORKING!$C120),"")</f>
        <v/>
      </c>
      <c r="G120" s="69" t="str">
        <f>IFERROR(SUMIFS(PERSALDATA!$H$2:$H$20871,PERSALDATA!$A$2:$A$20871,WORKING!$A120,PERSALDATA!$D$2:$D$20871,WORKING!$B120,PERSALDATA!$E$2:$E$20871,WORKING!$C120,PERSALDATA!$F$2:$F$20871,WORKING!G$2)/SUMIFS(PERSALDATA!$H$2:$H$20871,PERSALDATA!$A$2:$A$20871,WORKING!$A120,PERSALDATA!$D$2:$D$20871,WORKING!$B120,PERSALDATA!$E$2:$E$20871,WORKING!$C120),"")</f>
        <v/>
      </c>
      <c r="H120" s="62" t="str">
        <f>IFERROR(SUMIFS(PERSALDATA!$H$2:$H$20871,PERSALDATA!$A$2:$A$20871,WORKING!$A120,PERSALDATA!$D$2:$D$20871,WORKING!$B120,PERSALDATA!$E$2:$E$20871,WORKING!$C120,PERSALDATA!$F$2:$F$20871,WORKING!H$2)/SUMIFS(PERSALDATA!$H$2:$H$20871,PERSALDATA!$A$2:$A$20871,WORKING!$A120,PERSALDATA!$D$2:$D$20871,WORKING!$B120,PERSALDATA!$E$2:$E$20871,WORKING!$C120),"")</f>
        <v/>
      </c>
      <c r="I120" s="62" t="str">
        <f>IFERROR(SUMIFS(PERSALDATA!$H$2:$H$20871,PERSALDATA!$A$2:$A$20871,WORKING!$A120,PERSALDATA!$D$2:$D$20871,WORKING!$B120,PERSALDATA!$E$2:$E$20871,WORKING!$C120,PERSALDATA!$F$2:$F$20871,WORKING!I$2)/SUMIFS(PERSALDATA!$H$2:$H$20871,PERSALDATA!$A$2:$A$20871,WORKING!$A120,PERSALDATA!$D$2:$D$20871,WORKING!$B120,PERSALDATA!$E$2:$E$20871,WORKING!$C120),"")</f>
        <v/>
      </c>
      <c r="J120" s="62" t="str">
        <f>IFERROR(SUMIFS(PERSALDATA!$H$2:$H$20871,PERSALDATA!$A$2:$A$20871,WORKING!$A120,PERSALDATA!$D$2:$D$20871,WORKING!$B120,PERSALDATA!$E$2:$E$20871,WORKING!$C120,PERSALDATA!$F$2:$F$20871,WORKING!J$2)/SUMIFS(PERSALDATA!$H$2:$H$20871,PERSALDATA!$A$2:$A$20871,WORKING!$A120,PERSALDATA!$D$2:$D$20871,WORKING!$B120,PERSALDATA!$E$2:$E$20871,WORKING!$C120),"")</f>
        <v/>
      </c>
      <c r="K120" s="62" t="str">
        <f>IFERROR(SUMIFS(PERSALDATA!$H$2:$H$20871,PERSALDATA!$A$2:$A$20871,WORKING!$A120,PERSALDATA!$D$2:$D$20871,WORKING!$B120,PERSALDATA!$E$2:$E$20871,WORKING!$C120,PERSALDATA!$F$2:$F$20871,WORKING!K$2)/SUMIFS(PERSALDATA!$H$2:$H$20871,PERSALDATA!$A$2:$A$20871,WORKING!$A120,PERSALDATA!$D$2:$D$20871,WORKING!$B120,PERSALDATA!$E$2:$E$20871,WORKING!$C120),"")</f>
        <v/>
      </c>
      <c r="L120" s="62" t="str">
        <f>IFERROR(SUMIFS(PERSALDATA!$H$2:$H$20871,PERSALDATA!$A$2:$A$20871,WORKING!$A120,PERSALDATA!$D$2:$D$20871,WORKING!$B120,PERSALDATA!$E$2:$E$20871,WORKING!$C120,PERSALDATA!$F$2:$F$20871,WORKING!L$2)/SUMIFS(PERSALDATA!$H$2:$H$20871,PERSALDATA!$A$2:$A$20871,WORKING!$A120,PERSALDATA!$D$2:$D$20871,WORKING!$B120,PERSALDATA!$E$2:$E$20871,WORKING!$C120),"")</f>
        <v/>
      </c>
      <c r="M120" s="62" t="str">
        <f>IFERROR(SUMIFS(PERSALDATA!$H$2:$H$20871,PERSALDATA!$A$2:$A$20871,WORKING!$A120,PERSALDATA!$D$2:$D$20871,WORKING!$B120,PERSALDATA!$E$2:$E$20871,WORKING!$C120,PERSALDATA!$F$2:$F$20871,WORKING!M$2)/SUMIFS(PERSALDATA!$H$2:$H$20871,PERSALDATA!$A$2:$A$20871,WORKING!$A120,PERSALDATA!$D$2:$D$20871,WORKING!$B120,PERSALDATA!$E$2:$E$20871,WORKING!$C120),"")</f>
        <v/>
      </c>
      <c r="N120" s="62" t="str">
        <f>IFERROR(SUMIFS(PERSALDATA!$H$2:$H$20871,PERSALDATA!$A$2:$A$20871,WORKING!$A120,PERSALDATA!$D$2:$D$20871,WORKING!$B120,PERSALDATA!$E$2:$E$20871,WORKING!$C120,PERSALDATA!$F$2:$F$20871,WORKING!N$2)/SUMIFS(PERSALDATA!$H$2:$H$20871,PERSALDATA!$A$2:$A$20871,WORKING!$A120,PERSALDATA!$D$2:$D$20871,WORKING!$B120,PERSALDATA!$E$2:$E$20871,WORKING!$C120),"")</f>
        <v/>
      </c>
      <c r="O120" s="62" t="str">
        <f>IFERROR(SUMIFS(PERSALDATA!$H$2:$H$20871,PERSALDATA!$A$2:$A$20871,WORKING!$A120,PERSALDATA!$D$2:$D$20871,WORKING!$B120,PERSALDATA!$E$2:$E$20871,WORKING!$C120,PERSALDATA!$F$2:$F$20871,WORKING!O$2)/SUMIFS(PERSALDATA!$H$2:$H$20871,PERSALDATA!$A$2:$A$20871,WORKING!$A120,PERSALDATA!$D$2:$D$20871,WORKING!$B120,PERSALDATA!$E$2:$E$20871,WORKING!$C120),"")</f>
        <v/>
      </c>
      <c r="P120" s="62" t="str">
        <f>IFERROR(SUMIFS(PERSALDATA!$H$2:$H$20871,PERSALDATA!$A$2:$A$20871,WORKING!$A120,PERSALDATA!$D$2:$D$20871,WORKING!$B120,PERSALDATA!$E$2:$E$20871,WORKING!$C120,PERSALDATA!$F$2:$F$20871,WORKING!P$2)/SUMIFS(PERSALDATA!$H$2:$H$20871,PERSALDATA!$A$2:$A$20871,WORKING!$A120,PERSALDATA!$D$2:$D$20871,WORKING!$B120,PERSALDATA!$E$2:$E$20871,WORKING!$C120),"")</f>
        <v/>
      </c>
      <c r="Q120" s="62" t="str">
        <f>IFERROR(SUMIFS(PERSALDATA!$H$2:$H$20871,PERSALDATA!$A$2:$A$20871,WORKING!$A120,PERSALDATA!$D$2:$D$20871,WORKING!$B120,PERSALDATA!$E$2:$E$20871,WORKING!$C120,PERSALDATA!$F$2:$F$20871,WORKING!Q$2)/SUMIFS(PERSALDATA!$H$2:$H$20871,PERSALDATA!$A$2:$A$20871,WORKING!$A120,PERSALDATA!$D$2:$D$20871,WORKING!$B120,PERSALDATA!$E$2:$E$20871,WORKING!$C120),"")</f>
        <v/>
      </c>
      <c r="R120" s="62" t="str">
        <f>IFERROR(SUMIFS(PERSALDATA!$H$2:$H$20871,PERSALDATA!$A$2:$A$20871,WORKING!$A120,PERSALDATA!$D$2:$D$20871,WORKING!$B120,PERSALDATA!$E$2:$E$20871,WORKING!$C120,PERSALDATA!$F$2:$F$20871,WORKING!R$2)/SUMIFS(PERSALDATA!$H$2:$H$20871,PERSALDATA!$A$2:$A$20871,WORKING!$A120,PERSALDATA!$D$2:$D$20871,WORKING!$B120,PERSALDATA!$E$2:$E$20871,WORKING!$C120),"")</f>
        <v/>
      </c>
      <c r="S120" s="62" t="str">
        <f>IFERROR(SUMIFS(PERSALDATA!$H$2:$H$20871,PERSALDATA!$A$2:$A$20871,WORKING!$A120,PERSALDATA!$D$2:$D$20871,WORKING!$B120,PERSALDATA!$E$2:$E$20871,WORKING!$C120,PERSALDATA!$F$2:$F$20871,WORKING!S$2)/SUMIFS(PERSALDATA!$H$2:$H$20871,PERSALDATA!$A$2:$A$20871,WORKING!$A120,PERSALDATA!$D$2:$D$20871,WORKING!$B120,PERSALDATA!$E$2:$E$20871,WORKING!$C120),"")</f>
        <v/>
      </c>
      <c r="T120" s="62" t="str">
        <f>IFERROR(SUMIFS(PERSALDATA!$H$2:$H$20871,PERSALDATA!$A$2:$A$20871,WORKING!$A120,PERSALDATA!$D$2:$D$20871,WORKING!$B120,PERSALDATA!$E$2:$E$20871,WORKING!$C120,PERSALDATA!$F$2:$F$20871,WORKING!T$2)/SUMIFS(PERSALDATA!$H$2:$H$20871,PERSALDATA!$A$2:$A$20871,WORKING!$A120,PERSALDATA!$D$2:$D$20871,WORKING!$B120,PERSALDATA!$E$2:$E$20871,WORKING!$C120),"")</f>
        <v/>
      </c>
      <c r="U120" s="62" t="str">
        <f>IFERROR(SUMIFS(PERSALDATA!$H$2:$H$20871,PERSALDATA!$A$2:$A$20871,WORKING!$A120,PERSALDATA!$D$2:$D$20871,WORKING!$B120,PERSALDATA!$E$2:$E$20871,WORKING!$C120,PERSALDATA!$F$2:$F$20871,WORKING!U$2)/SUMIFS(PERSALDATA!$H$2:$H$20871,PERSALDATA!$A$2:$A$20871,WORKING!$A120,PERSALDATA!$D$2:$D$20871,WORKING!$B120,PERSALDATA!$E$2:$E$20871,WORKING!$C120),"")</f>
        <v/>
      </c>
      <c r="V120" s="62" t="str">
        <f>IFERROR(SUMIFS(PERSALDATA!$H$2:$H$20871,PERSALDATA!$A$2:$A$20871,WORKING!$A120,PERSALDATA!$D$2:$D$20871,WORKING!$B120,PERSALDATA!$E$2:$E$20871,WORKING!$C120,PERSALDATA!$F$2:$F$20871,WORKING!V$2)/SUMIFS(PERSALDATA!$H$2:$H$20871,PERSALDATA!$A$2:$A$20871,WORKING!$A120,PERSALDATA!$D$2:$D$20871,WORKING!$B120,PERSALDATA!$E$2:$E$20871,WORKING!$C120),"")</f>
        <v/>
      </c>
      <c r="W120" s="62">
        <f>IFERROR(IF($C120&lt;11,($D120*Assumptions!C$6)+($E120*Assumptions!C$7)+($F120*Assumptions!C$8)+($G120*Assumptions!C$9)+($H120*Assumptions!C$10)+($I120*Assumptions!C$11)+($J120*Assumptions!C$12)+($K120*Assumptions!C$13)+($L120*Assumptions!C$14)+($M120*Assumptions!C$15)+($N120*Assumptions!C$16)+($O120*Assumptions!C$17)+($P120*Assumptions!C$18)+($Q120*Assumptions!C$19)+($R120*Assumptions!C$20)+($S120*Assumptions!C$21)+($T120*Assumptions!C$22)+($U120*Assumptions!C$23)+($V120*Assumptions!C$24),IF($C120&lt;13,Assumptions!C$28,Assumptions!C$50)),W$1)</f>
        <v>3.3000000000000002E-2</v>
      </c>
      <c r="X120" s="62">
        <f>IFERROR(IF($C120&lt;11,($D120*Assumptions!D$6)+($E120*Assumptions!D$7)+($F120*Assumptions!D$8)+($G120*Assumptions!D$9)+($H120*Assumptions!D$10)+($I120*Assumptions!D$11)+($J120*Assumptions!D$12)+($K120*Assumptions!D$13)+($L120*Assumptions!D$14)+($M120*Assumptions!D$15)+($N120*Assumptions!D$16)+($O120*Assumptions!D$17)+($P120*Assumptions!D$18)+($Q120*Assumptions!D$19)+($R120*Assumptions!D$20)+($S120*Assumptions!D$21)+($T120*Assumptions!D$22)+($U120*Assumptions!D$23)+($V120*Assumptions!D$24),IF($C120&lt;13,Assumptions!D$28,Assumptions!D$50)),X$1)</f>
        <v>0.06</v>
      </c>
      <c r="Y120" s="62">
        <f>IFERROR(IF($C120&lt;11,($D120*Assumptions!E$6)+($E120*Assumptions!E$7)+($F120*Assumptions!E$8)+($G120*Assumptions!E$9)+($H120*Assumptions!E$10)+($I120*Assumptions!E$11)+($J120*Assumptions!E$12)+($K120*Assumptions!E$13)+($L120*Assumptions!E$14)+($M120*Assumptions!E$15)+($N120*Assumptions!E$16)+($O120*Assumptions!E$17)+($P120*Assumptions!E$18)+($Q120*Assumptions!E$19)+($R120*Assumptions!E$20)+($S120*Assumptions!E$21)+($T120*Assumptions!E$22)+($U120*Assumptions!E$23)+($V120*Assumptions!E$24),IF($C120&lt;13,Assumptions!E$28,Assumptions!E$50)),Y$1)</f>
        <v>5.8999999999999997E-2</v>
      </c>
      <c r="Z120" s="62">
        <f>IFERROR(IF($C120&lt;11,($D120*Assumptions!F$6)+($E120*Assumptions!F$7)+($F120*Assumptions!F$8)+($G120*Assumptions!F$9)+($H120*Assumptions!F$10)+($I120*Assumptions!F$11)+($J120*Assumptions!F$12)+($K120*Assumptions!F$13)+($L120*Assumptions!F$14)+($M120*Assumptions!F$15)+($N120*Assumptions!F$16)+($O120*Assumptions!F$17)+($P120*Assumptions!F$18)+($Q120*Assumptions!F$19)+($R120*Assumptions!F$20)+($S120*Assumptions!F$21)+($T120*Assumptions!F$22)+($U120*Assumptions!F$23)+($V120*Assumptions!F$24),IF($C120&lt;13,Assumptions!F$28,Assumptions!F$50)),Z$1)</f>
        <v>5.7000000000000002E-2</v>
      </c>
      <c r="AA120" s="62">
        <f>IFERROR(($D120*Assumptions!J$6)+($E120*Assumptions!J$7)+($F120*Assumptions!J$8)+($G120*Assumptions!J$9)+($H120*Assumptions!J$10)+($I120*Assumptions!J$11)+($J120*Assumptions!J$12)+($K120*Assumptions!J$13)+($L120*Assumptions!J$14)+($M120*Assumptions!J$15)+($N120*Assumptions!J$16)+($O120*Assumptions!J$17)+($P120*Assumptions!J$18)+($Q120*Assumptions!J$19)+($R120*Assumptions!J$20)+($S120*Assumptions!J$21)+($T120*Assumptions!J$22)+($U120*Assumptions!J$23)+($V120*Assumptions!J$24),0)</f>
        <v>0</v>
      </c>
      <c r="AB120" s="2">
        <f>SUMIFS(PERSALDATA!$G$2:$G$20871,PERSALDATA!$A$2:$A$20871,WORKING!A120,PERSALDATA!$D$2:$D$20871,WORKING!B120,PERSALDATA!$E$2:$E$20871,WORKING!C120,PERSALDATA!$F$2:$F$20871,"S&amp;W: BASIC SALARY (RES)")</f>
        <v>0</v>
      </c>
      <c r="AC120" s="2">
        <f>SUMIFS(PERSALDATA!$H$2:$H$20871,PERSALDATA!$A$2:$A$20871,WORKING!A120,PERSALDATA!$D$2:$D$20871,WORKING!B120,PERSALDATA!$E$2:$E$20871,WORKING!C120)</f>
        <v>0</v>
      </c>
    </row>
    <row r="121" spans="1:29" x14ac:dyDescent="0.25">
      <c r="A121" s="2">
        <f>Results!$D$3</f>
        <v>18</v>
      </c>
      <c r="B121" s="2">
        <v>7</v>
      </c>
      <c r="C121" s="2" t="s">
        <v>57</v>
      </c>
      <c r="D121" s="62" t="str">
        <f>IFERROR(SUMIFS(PERSALDATA!$H$2:$H$20871,PERSALDATA!$A$2:$A$20871,WORKING!$A121,PERSALDATA!$D$2:$D$20871,WORKING!$B121,PERSALDATA!$E$2:$E$20871,WORKING!$C121,PERSALDATA!$F$2:$F$20871,WORKING!D$2)/SUMIFS(PERSALDATA!$H$2:$H$20871,PERSALDATA!$A$2:$A$20871,WORKING!$A121,PERSALDATA!$D$2:$D$20871,WORKING!$B121,PERSALDATA!$E$2:$E$20871,WORKING!$C121),"")</f>
        <v/>
      </c>
      <c r="E121" s="62" t="str">
        <f>IFERROR(SUMIFS(PERSALDATA!$H$2:$H$20871,PERSALDATA!$A$2:$A$20871,WORKING!$A121,PERSALDATA!$D$2:$D$20871,WORKING!$B121,PERSALDATA!$E$2:$E$20871,WORKING!$C121,PERSALDATA!$F$2:$F$20871,WORKING!E$2)/SUMIFS(PERSALDATA!$H$2:$H$20871,PERSALDATA!$A$2:$A$20871,WORKING!$A121,PERSALDATA!$D$2:$D$20871,WORKING!$B121,PERSALDATA!$E$2:$E$20871,WORKING!$C121),"")</f>
        <v/>
      </c>
      <c r="F121" s="62" t="str">
        <f>IFERROR(SUMIFS(PERSALDATA!$H$2:$H$20871,PERSALDATA!$A$2:$A$20871,WORKING!$A121,PERSALDATA!$D$2:$D$20871,WORKING!$B121,PERSALDATA!$E$2:$E$20871,WORKING!$C121,PERSALDATA!$F$2:$F$20871,WORKING!F$2)/SUMIFS(PERSALDATA!$H$2:$H$20871,PERSALDATA!$A$2:$A$20871,WORKING!$A121,PERSALDATA!$D$2:$D$20871,WORKING!$B121,PERSALDATA!$E$2:$E$20871,WORKING!$C121),"")</f>
        <v/>
      </c>
      <c r="G121" s="69" t="str">
        <f>IFERROR(SUMIFS(PERSALDATA!$H$2:$H$20871,PERSALDATA!$A$2:$A$20871,WORKING!$A121,PERSALDATA!$D$2:$D$20871,WORKING!$B121,PERSALDATA!$E$2:$E$20871,WORKING!$C121,PERSALDATA!$F$2:$F$20871,WORKING!G$2)/SUMIFS(PERSALDATA!$H$2:$H$20871,PERSALDATA!$A$2:$A$20871,WORKING!$A121,PERSALDATA!$D$2:$D$20871,WORKING!$B121,PERSALDATA!$E$2:$E$20871,WORKING!$C121),"")</f>
        <v/>
      </c>
      <c r="H121" s="62" t="str">
        <f>IFERROR(SUMIFS(PERSALDATA!$H$2:$H$20871,PERSALDATA!$A$2:$A$20871,WORKING!$A121,PERSALDATA!$D$2:$D$20871,WORKING!$B121,PERSALDATA!$E$2:$E$20871,WORKING!$C121,PERSALDATA!$F$2:$F$20871,WORKING!H$2)/SUMIFS(PERSALDATA!$H$2:$H$20871,PERSALDATA!$A$2:$A$20871,WORKING!$A121,PERSALDATA!$D$2:$D$20871,WORKING!$B121,PERSALDATA!$E$2:$E$20871,WORKING!$C121),"")</f>
        <v/>
      </c>
      <c r="I121" s="62" t="str">
        <f>IFERROR(SUMIFS(PERSALDATA!$H$2:$H$20871,PERSALDATA!$A$2:$A$20871,WORKING!$A121,PERSALDATA!$D$2:$D$20871,WORKING!$B121,PERSALDATA!$E$2:$E$20871,WORKING!$C121,PERSALDATA!$F$2:$F$20871,WORKING!I$2)/SUMIFS(PERSALDATA!$H$2:$H$20871,PERSALDATA!$A$2:$A$20871,WORKING!$A121,PERSALDATA!$D$2:$D$20871,WORKING!$B121,PERSALDATA!$E$2:$E$20871,WORKING!$C121),"")</f>
        <v/>
      </c>
      <c r="J121" s="62" t="str">
        <f>IFERROR(SUMIFS(PERSALDATA!$H$2:$H$20871,PERSALDATA!$A$2:$A$20871,WORKING!$A121,PERSALDATA!$D$2:$D$20871,WORKING!$B121,PERSALDATA!$E$2:$E$20871,WORKING!$C121,PERSALDATA!$F$2:$F$20871,WORKING!J$2)/SUMIFS(PERSALDATA!$H$2:$H$20871,PERSALDATA!$A$2:$A$20871,WORKING!$A121,PERSALDATA!$D$2:$D$20871,WORKING!$B121,PERSALDATA!$E$2:$E$20871,WORKING!$C121),"")</f>
        <v/>
      </c>
      <c r="K121" s="62" t="str">
        <f>IFERROR(SUMIFS(PERSALDATA!$H$2:$H$20871,PERSALDATA!$A$2:$A$20871,WORKING!$A121,PERSALDATA!$D$2:$D$20871,WORKING!$B121,PERSALDATA!$E$2:$E$20871,WORKING!$C121,PERSALDATA!$F$2:$F$20871,WORKING!K$2)/SUMIFS(PERSALDATA!$H$2:$H$20871,PERSALDATA!$A$2:$A$20871,WORKING!$A121,PERSALDATA!$D$2:$D$20871,WORKING!$B121,PERSALDATA!$E$2:$E$20871,WORKING!$C121),"")</f>
        <v/>
      </c>
      <c r="L121" s="62" t="str">
        <f>IFERROR(SUMIFS(PERSALDATA!$H$2:$H$20871,PERSALDATA!$A$2:$A$20871,WORKING!$A121,PERSALDATA!$D$2:$D$20871,WORKING!$B121,PERSALDATA!$E$2:$E$20871,WORKING!$C121,PERSALDATA!$F$2:$F$20871,WORKING!L$2)/SUMIFS(PERSALDATA!$H$2:$H$20871,PERSALDATA!$A$2:$A$20871,WORKING!$A121,PERSALDATA!$D$2:$D$20871,WORKING!$B121,PERSALDATA!$E$2:$E$20871,WORKING!$C121),"")</f>
        <v/>
      </c>
      <c r="M121" s="62" t="str">
        <f>IFERROR(SUMIFS(PERSALDATA!$H$2:$H$20871,PERSALDATA!$A$2:$A$20871,WORKING!$A121,PERSALDATA!$D$2:$D$20871,WORKING!$B121,PERSALDATA!$E$2:$E$20871,WORKING!$C121,PERSALDATA!$F$2:$F$20871,WORKING!M$2)/SUMIFS(PERSALDATA!$H$2:$H$20871,PERSALDATA!$A$2:$A$20871,WORKING!$A121,PERSALDATA!$D$2:$D$20871,WORKING!$B121,PERSALDATA!$E$2:$E$20871,WORKING!$C121),"")</f>
        <v/>
      </c>
      <c r="N121" s="62" t="str">
        <f>IFERROR(SUMIFS(PERSALDATA!$H$2:$H$20871,PERSALDATA!$A$2:$A$20871,WORKING!$A121,PERSALDATA!$D$2:$D$20871,WORKING!$B121,PERSALDATA!$E$2:$E$20871,WORKING!$C121,PERSALDATA!$F$2:$F$20871,WORKING!N$2)/SUMIFS(PERSALDATA!$H$2:$H$20871,PERSALDATA!$A$2:$A$20871,WORKING!$A121,PERSALDATA!$D$2:$D$20871,WORKING!$B121,PERSALDATA!$E$2:$E$20871,WORKING!$C121),"")</f>
        <v/>
      </c>
      <c r="O121" s="62" t="str">
        <f>IFERROR(SUMIFS(PERSALDATA!$H$2:$H$20871,PERSALDATA!$A$2:$A$20871,WORKING!$A121,PERSALDATA!$D$2:$D$20871,WORKING!$B121,PERSALDATA!$E$2:$E$20871,WORKING!$C121,PERSALDATA!$F$2:$F$20871,WORKING!O$2)/SUMIFS(PERSALDATA!$H$2:$H$20871,PERSALDATA!$A$2:$A$20871,WORKING!$A121,PERSALDATA!$D$2:$D$20871,WORKING!$B121,PERSALDATA!$E$2:$E$20871,WORKING!$C121),"")</f>
        <v/>
      </c>
      <c r="P121" s="62" t="str">
        <f>IFERROR(SUMIFS(PERSALDATA!$H$2:$H$20871,PERSALDATA!$A$2:$A$20871,WORKING!$A121,PERSALDATA!$D$2:$D$20871,WORKING!$B121,PERSALDATA!$E$2:$E$20871,WORKING!$C121,PERSALDATA!$F$2:$F$20871,WORKING!P$2)/SUMIFS(PERSALDATA!$H$2:$H$20871,PERSALDATA!$A$2:$A$20871,WORKING!$A121,PERSALDATA!$D$2:$D$20871,WORKING!$B121,PERSALDATA!$E$2:$E$20871,WORKING!$C121),"")</f>
        <v/>
      </c>
      <c r="Q121" s="62" t="str">
        <f>IFERROR(SUMIFS(PERSALDATA!$H$2:$H$20871,PERSALDATA!$A$2:$A$20871,WORKING!$A121,PERSALDATA!$D$2:$D$20871,WORKING!$B121,PERSALDATA!$E$2:$E$20871,WORKING!$C121,PERSALDATA!$F$2:$F$20871,WORKING!Q$2)/SUMIFS(PERSALDATA!$H$2:$H$20871,PERSALDATA!$A$2:$A$20871,WORKING!$A121,PERSALDATA!$D$2:$D$20871,WORKING!$B121,PERSALDATA!$E$2:$E$20871,WORKING!$C121),"")</f>
        <v/>
      </c>
      <c r="R121" s="62" t="str">
        <f>IFERROR(SUMIFS(PERSALDATA!$H$2:$H$20871,PERSALDATA!$A$2:$A$20871,WORKING!$A121,PERSALDATA!$D$2:$D$20871,WORKING!$B121,PERSALDATA!$E$2:$E$20871,WORKING!$C121,PERSALDATA!$F$2:$F$20871,WORKING!R$2)/SUMIFS(PERSALDATA!$H$2:$H$20871,PERSALDATA!$A$2:$A$20871,WORKING!$A121,PERSALDATA!$D$2:$D$20871,WORKING!$B121,PERSALDATA!$E$2:$E$20871,WORKING!$C121),"")</f>
        <v/>
      </c>
      <c r="S121" s="62" t="str">
        <f>IFERROR(SUMIFS(PERSALDATA!$H$2:$H$20871,PERSALDATA!$A$2:$A$20871,WORKING!$A121,PERSALDATA!$D$2:$D$20871,WORKING!$B121,PERSALDATA!$E$2:$E$20871,WORKING!$C121,PERSALDATA!$F$2:$F$20871,WORKING!S$2)/SUMIFS(PERSALDATA!$H$2:$H$20871,PERSALDATA!$A$2:$A$20871,WORKING!$A121,PERSALDATA!$D$2:$D$20871,WORKING!$B121,PERSALDATA!$E$2:$E$20871,WORKING!$C121),"")</f>
        <v/>
      </c>
      <c r="T121" s="62" t="str">
        <f>IFERROR(SUMIFS(PERSALDATA!$H$2:$H$20871,PERSALDATA!$A$2:$A$20871,WORKING!$A121,PERSALDATA!$D$2:$D$20871,WORKING!$B121,PERSALDATA!$E$2:$E$20871,WORKING!$C121,PERSALDATA!$F$2:$F$20871,WORKING!T$2)/SUMIFS(PERSALDATA!$H$2:$H$20871,PERSALDATA!$A$2:$A$20871,WORKING!$A121,PERSALDATA!$D$2:$D$20871,WORKING!$B121,PERSALDATA!$E$2:$E$20871,WORKING!$C121),"")</f>
        <v/>
      </c>
      <c r="U121" s="62" t="str">
        <f>IFERROR(SUMIFS(PERSALDATA!$H$2:$H$20871,PERSALDATA!$A$2:$A$20871,WORKING!$A121,PERSALDATA!$D$2:$D$20871,WORKING!$B121,PERSALDATA!$E$2:$E$20871,WORKING!$C121,PERSALDATA!$F$2:$F$20871,WORKING!U$2)/SUMIFS(PERSALDATA!$H$2:$H$20871,PERSALDATA!$A$2:$A$20871,WORKING!$A121,PERSALDATA!$D$2:$D$20871,WORKING!$B121,PERSALDATA!$E$2:$E$20871,WORKING!$C121),"")</f>
        <v/>
      </c>
      <c r="V121" s="62" t="str">
        <f>IFERROR(SUMIFS(PERSALDATA!$H$2:$H$20871,PERSALDATA!$A$2:$A$20871,WORKING!$A121,PERSALDATA!$D$2:$D$20871,WORKING!$B121,PERSALDATA!$E$2:$E$20871,WORKING!$C121,PERSALDATA!$F$2:$F$20871,WORKING!V$2)/SUMIFS(PERSALDATA!$H$2:$H$20871,PERSALDATA!$A$2:$A$20871,WORKING!$A121,PERSALDATA!$D$2:$D$20871,WORKING!$B121,PERSALDATA!$E$2:$E$20871,WORKING!$C121),"")</f>
        <v/>
      </c>
      <c r="W121" s="62">
        <f>IFERROR(IF($C121&lt;11,($D121*Assumptions!C$6)+($E121*Assumptions!C$7)+($F121*Assumptions!C$8)+($G121*Assumptions!C$9)+($H121*Assumptions!C$10)+($I121*Assumptions!C$11)+($J121*Assumptions!C$12)+($K121*Assumptions!C$13)+($L121*Assumptions!C$14)+($M121*Assumptions!C$15)+($N121*Assumptions!C$16)+($O121*Assumptions!C$17)+($P121*Assumptions!C$18)+($Q121*Assumptions!C$19)+($R121*Assumptions!C$20)+($S121*Assumptions!C$21)+($T121*Assumptions!C$22)+($U121*Assumptions!C$23)+($V121*Assumptions!C$24),IF($C121&lt;13,Assumptions!C$28,Assumptions!C$50)),W$1)</f>
        <v>3.3000000000000002E-2</v>
      </c>
      <c r="X121" s="62">
        <f>IFERROR(IF($C121&lt;11,($D121*Assumptions!D$6)+($E121*Assumptions!D$7)+($F121*Assumptions!D$8)+($G121*Assumptions!D$9)+($H121*Assumptions!D$10)+($I121*Assumptions!D$11)+($J121*Assumptions!D$12)+($K121*Assumptions!D$13)+($L121*Assumptions!D$14)+($M121*Assumptions!D$15)+($N121*Assumptions!D$16)+($O121*Assumptions!D$17)+($P121*Assumptions!D$18)+($Q121*Assumptions!D$19)+($R121*Assumptions!D$20)+($S121*Assumptions!D$21)+($T121*Assumptions!D$22)+($U121*Assumptions!D$23)+($V121*Assumptions!D$24),IF($C121&lt;13,Assumptions!D$28,Assumptions!D$50)),X$1)</f>
        <v>0.06</v>
      </c>
      <c r="Y121" s="62">
        <f>IFERROR(IF($C121&lt;11,($D121*Assumptions!E$6)+($E121*Assumptions!E$7)+($F121*Assumptions!E$8)+($G121*Assumptions!E$9)+($H121*Assumptions!E$10)+($I121*Assumptions!E$11)+($J121*Assumptions!E$12)+($K121*Assumptions!E$13)+($L121*Assumptions!E$14)+($M121*Assumptions!E$15)+($N121*Assumptions!E$16)+($O121*Assumptions!E$17)+($P121*Assumptions!E$18)+($Q121*Assumptions!E$19)+($R121*Assumptions!E$20)+($S121*Assumptions!E$21)+($T121*Assumptions!E$22)+($U121*Assumptions!E$23)+($V121*Assumptions!E$24),IF($C121&lt;13,Assumptions!E$28,Assumptions!E$50)),Y$1)</f>
        <v>5.8999999999999997E-2</v>
      </c>
      <c r="Z121" s="62">
        <f>IFERROR(IF($C121&lt;11,($D121*Assumptions!F$6)+($E121*Assumptions!F$7)+($F121*Assumptions!F$8)+($G121*Assumptions!F$9)+($H121*Assumptions!F$10)+($I121*Assumptions!F$11)+($J121*Assumptions!F$12)+($K121*Assumptions!F$13)+($L121*Assumptions!F$14)+($M121*Assumptions!F$15)+($N121*Assumptions!F$16)+($O121*Assumptions!F$17)+($P121*Assumptions!F$18)+($Q121*Assumptions!F$19)+($R121*Assumptions!F$20)+($S121*Assumptions!F$21)+($T121*Assumptions!F$22)+($U121*Assumptions!F$23)+($V121*Assumptions!F$24),IF($C121&lt;13,Assumptions!F$28,Assumptions!F$50)),Z$1)</f>
        <v>5.7000000000000002E-2</v>
      </c>
      <c r="AA121" s="62">
        <f>IFERROR(($D121*Assumptions!J$6)+($E121*Assumptions!J$7)+($F121*Assumptions!J$8)+($G121*Assumptions!J$9)+($H121*Assumptions!J$10)+($I121*Assumptions!J$11)+($J121*Assumptions!J$12)+($K121*Assumptions!J$13)+($L121*Assumptions!J$14)+($M121*Assumptions!J$15)+($N121*Assumptions!J$16)+($O121*Assumptions!J$17)+($P121*Assumptions!J$18)+($Q121*Assumptions!J$19)+($R121*Assumptions!J$20)+($S121*Assumptions!J$21)+($T121*Assumptions!J$22)+($U121*Assumptions!J$23)+($V121*Assumptions!J$24),0)</f>
        <v>0</v>
      </c>
      <c r="AB121" s="2">
        <f>SUMIFS(PERSALDATA!$G$2:$G$20871,PERSALDATA!$A$2:$A$20871,WORKING!A121,PERSALDATA!$D$2:$D$20871,WORKING!B121,PERSALDATA!$E$2:$E$20871,WORKING!C121,PERSALDATA!$F$2:$F$20871,"S&amp;W: BASIC SALARY (RES)")</f>
        <v>0</v>
      </c>
      <c r="AC121" s="2">
        <f>SUMIFS(PERSALDATA!$H$2:$H$20871,PERSALDATA!$A$2:$A$20871,WORKING!A121,PERSALDATA!$D$2:$D$20871,WORKING!B121,PERSALDATA!$E$2:$E$20871,WORKING!C121)</f>
        <v>0</v>
      </c>
    </row>
    <row r="122" spans="1:29" x14ac:dyDescent="0.25">
      <c r="A122" s="2">
        <f>Results!$D$3</f>
        <v>18</v>
      </c>
      <c r="B122" s="2">
        <v>8</v>
      </c>
      <c r="C122" s="2">
        <v>1</v>
      </c>
      <c r="D122" s="62" t="str">
        <f>IFERROR(SUMIFS(PERSALDATA!$H$2:$H$20871,PERSALDATA!$A$2:$A$20871,WORKING!$A122,PERSALDATA!$D$2:$D$20871,WORKING!$B122,PERSALDATA!$E$2:$E$20871,WORKING!$C122,PERSALDATA!$F$2:$F$20871,WORKING!D$2)/SUMIFS(PERSALDATA!$H$2:$H$20871,PERSALDATA!$A$2:$A$20871,WORKING!$A122,PERSALDATA!$D$2:$D$20871,WORKING!$B122,PERSALDATA!$E$2:$E$20871,WORKING!$C122),"")</f>
        <v/>
      </c>
      <c r="E122" s="62" t="str">
        <f>IFERROR(SUMIFS(PERSALDATA!$H$2:$H$20871,PERSALDATA!$A$2:$A$20871,WORKING!$A122,PERSALDATA!$D$2:$D$20871,WORKING!$B122,PERSALDATA!$E$2:$E$20871,WORKING!$C122,PERSALDATA!$F$2:$F$20871,WORKING!E$2)/SUMIFS(PERSALDATA!$H$2:$H$20871,PERSALDATA!$A$2:$A$20871,WORKING!$A122,PERSALDATA!$D$2:$D$20871,WORKING!$B122,PERSALDATA!$E$2:$E$20871,WORKING!$C122),"")</f>
        <v/>
      </c>
      <c r="F122" s="62" t="str">
        <f>IFERROR(SUMIFS(PERSALDATA!$H$2:$H$20871,PERSALDATA!$A$2:$A$20871,WORKING!$A122,PERSALDATA!$D$2:$D$20871,WORKING!$B122,PERSALDATA!$E$2:$E$20871,WORKING!$C122,PERSALDATA!$F$2:$F$20871,WORKING!F$2)/SUMIFS(PERSALDATA!$H$2:$H$20871,PERSALDATA!$A$2:$A$20871,WORKING!$A122,PERSALDATA!$D$2:$D$20871,WORKING!$B122,PERSALDATA!$E$2:$E$20871,WORKING!$C122),"")</f>
        <v/>
      </c>
      <c r="G122" s="69" t="str">
        <f>IFERROR(SUMIFS(PERSALDATA!$H$2:$H$20871,PERSALDATA!$A$2:$A$20871,WORKING!$A122,PERSALDATA!$D$2:$D$20871,WORKING!$B122,PERSALDATA!$E$2:$E$20871,WORKING!$C122,PERSALDATA!$F$2:$F$20871,WORKING!G$2)/SUMIFS(PERSALDATA!$H$2:$H$20871,PERSALDATA!$A$2:$A$20871,WORKING!$A122,PERSALDATA!$D$2:$D$20871,WORKING!$B122,PERSALDATA!$E$2:$E$20871,WORKING!$C122),"")</f>
        <v/>
      </c>
      <c r="H122" s="62" t="str">
        <f>IFERROR(SUMIFS(PERSALDATA!$H$2:$H$20871,PERSALDATA!$A$2:$A$20871,WORKING!$A122,PERSALDATA!$D$2:$D$20871,WORKING!$B122,PERSALDATA!$E$2:$E$20871,WORKING!$C122,PERSALDATA!$F$2:$F$20871,WORKING!H$2)/SUMIFS(PERSALDATA!$H$2:$H$20871,PERSALDATA!$A$2:$A$20871,WORKING!$A122,PERSALDATA!$D$2:$D$20871,WORKING!$B122,PERSALDATA!$E$2:$E$20871,WORKING!$C122),"")</f>
        <v/>
      </c>
      <c r="I122" s="62" t="str">
        <f>IFERROR(SUMIFS(PERSALDATA!$H$2:$H$20871,PERSALDATA!$A$2:$A$20871,WORKING!$A122,PERSALDATA!$D$2:$D$20871,WORKING!$B122,PERSALDATA!$E$2:$E$20871,WORKING!$C122,PERSALDATA!$F$2:$F$20871,WORKING!I$2)/SUMIFS(PERSALDATA!$H$2:$H$20871,PERSALDATA!$A$2:$A$20871,WORKING!$A122,PERSALDATA!$D$2:$D$20871,WORKING!$B122,PERSALDATA!$E$2:$E$20871,WORKING!$C122),"")</f>
        <v/>
      </c>
      <c r="J122" s="62" t="str">
        <f>IFERROR(SUMIFS(PERSALDATA!$H$2:$H$20871,PERSALDATA!$A$2:$A$20871,WORKING!$A122,PERSALDATA!$D$2:$D$20871,WORKING!$B122,PERSALDATA!$E$2:$E$20871,WORKING!$C122,PERSALDATA!$F$2:$F$20871,WORKING!J$2)/SUMIFS(PERSALDATA!$H$2:$H$20871,PERSALDATA!$A$2:$A$20871,WORKING!$A122,PERSALDATA!$D$2:$D$20871,WORKING!$B122,PERSALDATA!$E$2:$E$20871,WORKING!$C122),"")</f>
        <v/>
      </c>
      <c r="K122" s="62" t="str">
        <f>IFERROR(SUMIFS(PERSALDATA!$H$2:$H$20871,PERSALDATA!$A$2:$A$20871,WORKING!$A122,PERSALDATA!$D$2:$D$20871,WORKING!$B122,PERSALDATA!$E$2:$E$20871,WORKING!$C122,PERSALDATA!$F$2:$F$20871,WORKING!K$2)/SUMIFS(PERSALDATA!$H$2:$H$20871,PERSALDATA!$A$2:$A$20871,WORKING!$A122,PERSALDATA!$D$2:$D$20871,WORKING!$B122,PERSALDATA!$E$2:$E$20871,WORKING!$C122),"")</f>
        <v/>
      </c>
      <c r="L122" s="62" t="str">
        <f>IFERROR(SUMIFS(PERSALDATA!$H$2:$H$20871,PERSALDATA!$A$2:$A$20871,WORKING!$A122,PERSALDATA!$D$2:$D$20871,WORKING!$B122,PERSALDATA!$E$2:$E$20871,WORKING!$C122,PERSALDATA!$F$2:$F$20871,WORKING!L$2)/SUMIFS(PERSALDATA!$H$2:$H$20871,PERSALDATA!$A$2:$A$20871,WORKING!$A122,PERSALDATA!$D$2:$D$20871,WORKING!$B122,PERSALDATA!$E$2:$E$20871,WORKING!$C122),"")</f>
        <v/>
      </c>
      <c r="M122" s="62" t="str">
        <f>IFERROR(SUMIFS(PERSALDATA!$H$2:$H$20871,PERSALDATA!$A$2:$A$20871,WORKING!$A122,PERSALDATA!$D$2:$D$20871,WORKING!$B122,PERSALDATA!$E$2:$E$20871,WORKING!$C122,PERSALDATA!$F$2:$F$20871,WORKING!M$2)/SUMIFS(PERSALDATA!$H$2:$H$20871,PERSALDATA!$A$2:$A$20871,WORKING!$A122,PERSALDATA!$D$2:$D$20871,WORKING!$B122,PERSALDATA!$E$2:$E$20871,WORKING!$C122),"")</f>
        <v/>
      </c>
      <c r="N122" s="62" t="str">
        <f>IFERROR(SUMIFS(PERSALDATA!$H$2:$H$20871,PERSALDATA!$A$2:$A$20871,WORKING!$A122,PERSALDATA!$D$2:$D$20871,WORKING!$B122,PERSALDATA!$E$2:$E$20871,WORKING!$C122,PERSALDATA!$F$2:$F$20871,WORKING!N$2)/SUMIFS(PERSALDATA!$H$2:$H$20871,PERSALDATA!$A$2:$A$20871,WORKING!$A122,PERSALDATA!$D$2:$D$20871,WORKING!$B122,PERSALDATA!$E$2:$E$20871,WORKING!$C122),"")</f>
        <v/>
      </c>
      <c r="O122" s="62" t="str">
        <f>IFERROR(SUMIFS(PERSALDATA!$H$2:$H$20871,PERSALDATA!$A$2:$A$20871,WORKING!$A122,PERSALDATA!$D$2:$D$20871,WORKING!$B122,PERSALDATA!$E$2:$E$20871,WORKING!$C122,PERSALDATA!$F$2:$F$20871,WORKING!O$2)/SUMIFS(PERSALDATA!$H$2:$H$20871,PERSALDATA!$A$2:$A$20871,WORKING!$A122,PERSALDATA!$D$2:$D$20871,WORKING!$B122,PERSALDATA!$E$2:$E$20871,WORKING!$C122),"")</f>
        <v/>
      </c>
      <c r="P122" s="62" t="str">
        <f>IFERROR(SUMIFS(PERSALDATA!$H$2:$H$20871,PERSALDATA!$A$2:$A$20871,WORKING!$A122,PERSALDATA!$D$2:$D$20871,WORKING!$B122,PERSALDATA!$E$2:$E$20871,WORKING!$C122,PERSALDATA!$F$2:$F$20871,WORKING!P$2)/SUMIFS(PERSALDATA!$H$2:$H$20871,PERSALDATA!$A$2:$A$20871,WORKING!$A122,PERSALDATA!$D$2:$D$20871,WORKING!$B122,PERSALDATA!$E$2:$E$20871,WORKING!$C122),"")</f>
        <v/>
      </c>
      <c r="Q122" s="62" t="str">
        <f>IFERROR(SUMIFS(PERSALDATA!$H$2:$H$20871,PERSALDATA!$A$2:$A$20871,WORKING!$A122,PERSALDATA!$D$2:$D$20871,WORKING!$B122,PERSALDATA!$E$2:$E$20871,WORKING!$C122,PERSALDATA!$F$2:$F$20871,WORKING!Q$2)/SUMIFS(PERSALDATA!$H$2:$H$20871,PERSALDATA!$A$2:$A$20871,WORKING!$A122,PERSALDATA!$D$2:$D$20871,WORKING!$B122,PERSALDATA!$E$2:$E$20871,WORKING!$C122),"")</f>
        <v/>
      </c>
      <c r="R122" s="62" t="str">
        <f>IFERROR(SUMIFS(PERSALDATA!$H$2:$H$20871,PERSALDATA!$A$2:$A$20871,WORKING!$A122,PERSALDATA!$D$2:$D$20871,WORKING!$B122,PERSALDATA!$E$2:$E$20871,WORKING!$C122,PERSALDATA!$F$2:$F$20871,WORKING!R$2)/SUMIFS(PERSALDATA!$H$2:$H$20871,PERSALDATA!$A$2:$A$20871,WORKING!$A122,PERSALDATA!$D$2:$D$20871,WORKING!$B122,PERSALDATA!$E$2:$E$20871,WORKING!$C122),"")</f>
        <v/>
      </c>
      <c r="S122" s="62" t="str">
        <f>IFERROR(SUMIFS(PERSALDATA!$H$2:$H$20871,PERSALDATA!$A$2:$A$20871,WORKING!$A122,PERSALDATA!$D$2:$D$20871,WORKING!$B122,PERSALDATA!$E$2:$E$20871,WORKING!$C122,PERSALDATA!$F$2:$F$20871,WORKING!S$2)/SUMIFS(PERSALDATA!$H$2:$H$20871,PERSALDATA!$A$2:$A$20871,WORKING!$A122,PERSALDATA!$D$2:$D$20871,WORKING!$B122,PERSALDATA!$E$2:$E$20871,WORKING!$C122),"")</f>
        <v/>
      </c>
      <c r="T122" s="62" t="str">
        <f>IFERROR(SUMIFS(PERSALDATA!$H$2:$H$20871,PERSALDATA!$A$2:$A$20871,WORKING!$A122,PERSALDATA!$D$2:$D$20871,WORKING!$B122,PERSALDATA!$E$2:$E$20871,WORKING!$C122,PERSALDATA!$F$2:$F$20871,WORKING!T$2)/SUMIFS(PERSALDATA!$H$2:$H$20871,PERSALDATA!$A$2:$A$20871,WORKING!$A122,PERSALDATA!$D$2:$D$20871,WORKING!$B122,PERSALDATA!$E$2:$E$20871,WORKING!$C122),"")</f>
        <v/>
      </c>
      <c r="U122" s="62" t="str">
        <f>IFERROR(SUMIFS(PERSALDATA!$H$2:$H$20871,PERSALDATA!$A$2:$A$20871,WORKING!$A122,PERSALDATA!$D$2:$D$20871,WORKING!$B122,PERSALDATA!$E$2:$E$20871,WORKING!$C122,PERSALDATA!$F$2:$F$20871,WORKING!U$2)/SUMIFS(PERSALDATA!$H$2:$H$20871,PERSALDATA!$A$2:$A$20871,WORKING!$A122,PERSALDATA!$D$2:$D$20871,WORKING!$B122,PERSALDATA!$E$2:$E$20871,WORKING!$C122),"")</f>
        <v/>
      </c>
      <c r="V122" s="62" t="str">
        <f>IFERROR(SUMIFS(PERSALDATA!$H$2:$H$20871,PERSALDATA!$A$2:$A$20871,WORKING!$A122,PERSALDATA!$D$2:$D$20871,WORKING!$B122,PERSALDATA!$E$2:$E$20871,WORKING!$C122,PERSALDATA!$F$2:$F$20871,WORKING!V$2)/SUMIFS(PERSALDATA!$H$2:$H$20871,PERSALDATA!$A$2:$A$20871,WORKING!$A122,PERSALDATA!$D$2:$D$20871,WORKING!$B122,PERSALDATA!$E$2:$E$20871,WORKING!$C122),"")</f>
        <v/>
      </c>
      <c r="W122" s="62">
        <f>IFERROR(IF($C122&lt;11,($D122*Assumptions!C$6)+($E122*Assumptions!C$7)+($F122*Assumptions!C$8)+($G122*Assumptions!C$9)+($H122*Assumptions!C$10)+($I122*Assumptions!C$11)+($J122*Assumptions!C$12)+($K122*Assumptions!C$13)+($L122*Assumptions!C$14)+($M122*Assumptions!C$15)+($N122*Assumptions!C$16)+($O122*Assumptions!C$17)+($P122*Assumptions!C$18)+($Q122*Assumptions!C$19)+($R122*Assumptions!C$20)+($S122*Assumptions!C$21)+($T122*Assumptions!C$22)+($U122*Assumptions!C$23)+($V122*Assumptions!C$24),IF($C122&lt;13,Assumptions!C$28,Assumptions!C$50)),W$1)</f>
        <v>7.3827684520804057E-2</v>
      </c>
      <c r="X122" s="62">
        <f>IFERROR(IF($C122&lt;11,($D122*Assumptions!D$6)+($E122*Assumptions!D$7)+($F122*Assumptions!D$8)+($G122*Assumptions!D$9)+($H122*Assumptions!D$10)+($I122*Assumptions!D$11)+($J122*Assumptions!D$12)+($K122*Assumptions!D$13)+($L122*Assumptions!D$14)+($M122*Assumptions!D$15)+($N122*Assumptions!D$16)+($O122*Assumptions!D$17)+($P122*Assumptions!D$18)+($Q122*Assumptions!D$19)+($R122*Assumptions!D$20)+($S122*Assumptions!D$21)+($T122*Assumptions!D$22)+($U122*Assumptions!D$23)+($V122*Assumptions!D$24),IF($C122&lt;13,Assumptions!D$28,Assumptions!D$50)),X$1)</f>
        <v>7.0033119199051808E-2</v>
      </c>
      <c r="Y122" s="62">
        <f>IFERROR(IF($C122&lt;11,($D122*Assumptions!E$6)+($E122*Assumptions!E$7)+($F122*Assumptions!E$8)+($G122*Assumptions!E$9)+($H122*Assumptions!E$10)+($I122*Assumptions!E$11)+($J122*Assumptions!E$12)+($K122*Assumptions!E$13)+($L122*Assumptions!E$14)+($M122*Assumptions!E$15)+($N122*Assumptions!E$16)+($O122*Assumptions!E$17)+($P122*Assumptions!E$18)+($Q122*Assumptions!E$19)+($R122*Assumptions!E$20)+($S122*Assumptions!E$21)+($T122*Assumptions!E$22)+($U122*Assumptions!E$23)+($V122*Assumptions!E$24),IF($C122&lt;13,Assumptions!E$28,Assumptions!E$50)),Y$1)</f>
        <v>6.9033119199051793E-2</v>
      </c>
      <c r="Z122" s="62">
        <f>IFERROR(IF($C122&lt;11,($D122*Assumptions!F$6)+($E122*Assumptions!F$7)+($F122*Assumptions!F$8)+($G122*Assumptions!F$9)+($H122*Assumptions!F$10)+($I122*Assumptions!F$11)+($J122*Assumptions!F$12)+($K122*Assumptions!F$13)+($L122*Assumptions!F$14)+($M122*Assumptions!F$15)+($N122*Assumptions!F$16)+($O122*Assumptions!F$17)+($P122*Assumptions!F$18)+($Q122*Assumptions!F$19)+($R122*Assumptions!F$20)+($S122*Assumptions!F$21)+($T122*Assumptions!F$22)+($U122*Assumptions!F$23)+($V122*Assumptions!F$24),IF($C122&lt;13,Assumptions!F$28,Assumptions!F$50)),Z$1)</f>
        <v>6.7033119199051777E-2</v>
      </c>
      <c r="AA122" s="62">
        <f>IFERROR(($D122*Assumptions!J$6)+($E122*Assumptions!J$7)+($F122*Assumptions!J$8)+($G122*Assumptions!J$9)+($H122*Assumptions!J$10)+($I122*Assumptions!J$11)+($J122*Assumptions!J$12)+($K122*Assumptions!J$13)+($L122*Assumptions!J$14)+($M122*Assumptions!J$15)+($N122*Assumptions!J$16)+($O122*Assumptions!J$17)+($P122*Assumptions!J$18)+($Q122*Assumptions!J$19)+($R122*Assumptions!J$20)+($S122*Assumptions!J$21)+($T122*Assumptions!J$22)+($U122*Assumptions!J$23)+($V122*Assumptions!J$24),0)</f>
        <v>0</v>
      </c>
      <c r="AB122" s="2">
        <f>SUMIFS(PERSALDATA!$G$2:$G$20871,PERSALDATA!$A$2:$A$20871,WORKING!A122,PERSALDATA!$D$2:$D$20871,WORKING!B122,PERSALDATA!$E$2:$E$20871,WORKING!C122,PERSALDATA!$F$2:$F$20871,"S&amp;W: BASIC SALARY (RES)")</f>
        <v>0</v>
      </c>
      <c r="AC122" s="2">
        <f>SUMIFS(PERSALDATA!$H$2:$H$20871,PERSALDATA!$A$2:$A$20871,WORKING!A122,PERSALDATA!$D$2:$D$20871,WORKING!B122,PERSALDATA!$E$2:$E$20871,WORKING!C122)</f>
        <v>0</v>
      </c>
    </row>
    <row r="123" spans="1:29" x14ac:dyDescent="0.25">
      <c r="A123" s="2">
        <f>Results!$D$3</f>
        <v>18</v>
      </c>
      <c r="B123" s="2">
        <v>8</v>
      </c>
      <c r="C123" s="2">
        <v>2</v>
      </c>
      <c r="D123" s="62" t="str">
        <f>IFERROR(SUMIFS(PERSALDATA!$H$2:$H$20871,PERSALDATA!$A$2:$A$20871,WORKING!$A123,PERSALDATA!$D$2:$D$20871,WORKING!$B123,PERSALDATA!$E$2:$E$20871,WORKING!$C123,PERSALDATA!$F$2:$F$20871,WORKING!D$2)/SUMIFS(PERSALDATA!$H$2:$H$20871,PERSALDATA!$A$2:$A$20871,WORKING!$A123,PERSALDATA!$D$2:$D$20871,WORKING!$B123,PERSALDATA!$E$2:$E$20871,WORKING!$C123),"")</f>
        <v/>
      </c>
      <c r="E123" s="62" t="str">
        <f>IFERROR(SUMIFS(PERSALDATA!$H$2:$H$20871,PERSALDATA!$A$2:$A$20871,WORKING!$A123,PERSALDATA!$D$2:$D$20871,WORKING!$B123,PERSALDATA!$E$2:$E$20871,WORKING!$C123,PERSALDATA!$F$2:$F$20871,WORKING!E$2)/SUMIFS(PERSALDATA!$H$2:$H$20871,PERSALDATA!$A$2:$A$20871,WORKING!$A123,PERSALDATA!$D$2:$D$20871,WORKING!$B123,PERSALDATA!$E$2:$E$20871,WORKING!$C123),"")</f>
        <v/>
      </c>
      <c r="F123" s="62" t="str">
        <f>IFERROR(SUMIFS(PERSALDATA!$H$2:$H$20871,PERSALDATA!$A$2:$A$20871,WORKING!$A123,PERSALDATA!$D$2:$D$20871,WORKING!$B123,PERSALDATA!$E$2:$E$20871,WORKING!$C123,PERSALDATA!$F$2:$F$20871,WORKING!F$2)/SUMIFS(PERSALDATA!$H$2:$H$20871,PERSALDATA!$A$2:$A$20871,WORKING!$A123,PERSALDATA!$D$2:$D$20871,WORKING!$B123,PERSALDATA!$E$2:$E$20871,WORKING!$C123),"")</f>
        <v/>
      </c>
      <c r="G123" s="69" t="str">
        <f>IFERROR(SUMIFS(PERSALDATA!$H$2:$H$20871,PERSALDATA!$A$2:$A$20871,WORKING!$A123,PERSALDATA!$D$2:$D$20871,WORKING!$B123,PERSALDATA!$E$2:$E$20871,WORKING!$C123,PERSALDATA!$F$2:$F$20871,WORKING!G$2)/SUMIFS(PERSALDATA!$H$2:$H$20871,PERSALDATA!$A$2:$A$20871,WORKING!$A123,PERSALDATA!$D$2:$D$20871,WORKING!$B123,PERSALDATA!$E$2:$E$20871,WORKING!$C123),"")</f>
        <v/>
      </c>
      <c r="H123" s="62" t="str">
        <f>IFERROR(SUMIFS(PERSALDATA!$H$2:$H$20871,PERSALDATA!$A$2:$A$20871,WORKING!$A123,PERSALDATA!$D$2:$D$20871,WORKING!$B123,PERSALDATA!$E$2:$E$20871,WORKING!$C123,PERSALDATA!$F$2:$F$20871,WORKING!H$2)/SUMIFS(PERSALDATA!$H$2:$H$20871,PERSALDATA!$A$2:$A$20871,WORKING!$A123,PERSALDATA!$D$2:$D$20871,WORKING!$B123,PERSALDATA!$E$2:$E$20871,WORKING!$C123),"")</f>
        <v/>
      </c>
      <c r="I123" s="62" t="str">
        <f>IFERROR(SUMIFS(PERSALDATA!$H$2:$H$20871,PERSALDATA!$A$2:$A$20871,WORKING!$A123,PERSALDATA!$D$2:$D$20871,WORKING!$B123,PERSALDATA!$E$2:$E$20871,WORKING!$C123,PERSALDATA!$F$2:$F$20871,WORKING!I$2)/SUMIFS(PERSALDATA!$H$2:$H$20871,PERSALDATA!$A$2:$A$20871,WORKING!$A123,PERSALDATA!$D$2:$D$20871,WORKING!$B123,PERSALDATA!$E$2:$E$20871,WORKING!$C123),"")</f>
        <v/>
      </c>
      <c r="J123" s="62" t="str">
        <f>IFERROR(SUMIFS(PERSALDATA!$H$2:$H$20871,PERSALDATA!$A$2:$A$20871,WORKING!$A123,PERSALDATA!$D$2:$D$20871,WORKING!$B123,PERSALDATA!$E$2:$E$20871,WORKING!$C123,PERSALDATA!$F$2:$F$20871,WORKING!J$2)/SUMIFS(PERSALDATA!$H$2:$H$20871,PERSALDATA!$A$2:$A$20871,WORKING!$A123,PERSALDATA!$D$2:$D$20871,WORKING!$B123,PERSALDATA!$E$2:$E$20871,WORKING!$C123),"")</f>
        <v/>
      </c>
      <c r="K123" s="62" t="str">
        <f>IFERROR(SUMIFS(PERSALDATA!$H$2:$H$20871,PERSALDATA!$A$2:$A$20871,WORKING!$A123,PERSALDATA!$D$2:$D$20871,WORKING!$B123,PERSALDATA!$E$2:$E$20871,WORKING!$C123,PERSALDATA!$F$2:$F$20871,WORKING!K$2)/SUMIFS(PERSALDATA!$H$2:$H$20871,PERSALDATA!$A$2:$A$20871,WORKING!$A123,PERSALDATA!$D$2:$D$20871,WORKING!$B123,PERSALDATA!$E$2:$E$20871,WORKING!$C123),"")</f>
        <v/>
      </c>
      <c r="L123" s="62" t="str">
        <f>IFERROR(SUMIFS(PERSALDATA!$H$2:$H$20871,PERSALDATA!$A$2:$A$20871,WORKING!$A123,PERSALDATA!$D$2:$D$20871,WORKING!$B123,PERSALDATA!$E$2:$E$20871,WORKING!$C123,PERSALDATA!$F$2:$F$20871,WORKING!L$2)/SUMIFS(PERSALDATA!$H$2:$H$20871,PERSALDATA!$A$2:$A$20871,WORKING!$A123,PERSALDATA!$D$2:$D$20871,WORKING!$B123,PERSALDATA!$E$2:$E$20871,WORKING!$C123),"")</f>
        <v/>
      </c>
      <c r="M123" s="62" t="str">
        <f>IFERROR(SUMIFS(PERSALDATA!$H$2:$H$20871,PERSALDATA!$A$2:$A$20871,WORKING!$A123,PERSALDATA!$D$2:$D$20871,WORKING!$B123,PERSALDATA!$E$2:$E$20871,WORKING!$C123,PERSALDATA!$F$2:$F$20871,WORKING!M$2)/SUMIFS(PERSALDATA!$H$2:$H$20871,PERSALDATA!$A$2:$A$20871,WORKING!$A123,PERSALDATA!$D$2:$D$20871,WORKING!$B123,PERSALDATA!$E$2:$E$20871,WORKING!$C123),"")</f>
        <v/>
      </c>
      <c r="N123" s="62" t="str">
        <f>IFERROR(SUMIFS(PERSALDATA!$H$2:$H$20871,PERSALDATA!$A$2:$A$20871,WORKING!$A123,PERSALDATA!$D$2:$D$20871,WORKING!$B123,PERSALDATA!$E$2:$E$20871,WORKING!$C123,PERSALDATA!$F$2:$F$20871,WORKING!N$2)/SUMIFS(PERSALDATA!$H$2:$H$20871,PERSALDATA!$A$2:$A$20871,WORKING!$A123,PERSALDATA!$D$2:$D$20871,WORKING!$B123,PERSALDATA!$E$2:$E$20871,WORKING!$C123),"")</f>
        <v/>
      </c>
      <c r="O123" s="62" t="str">
        <f>IFERROR(SUMIFS(PERSALDATA!$H$2:$H$20871,PERSALDATA!$A$2:$A$20871,WORKING!$A123,PERSALDATA!$D$2:$D$20871,WORKING!$B123,PERSALDATA!$E$2:$E$20871,WORKING!$C123,PERSALDATA!$F$2:$F$20871,WORKING!O$2)/SUMIFS(PERSALDATA!$H$2:$H$20871,PERSALDATA!$A$2:$A$20871,WORKING!$A123,PERSALDATA!$D$2:$D$20871,WORKING!$B123,PERSALDATA!$E$2:$E$20871,WORKING!$C123),"")</f>
        <v/>
      </c>
      <c r="P123" s="62" t="str">
        <f>IFERROR(SUMIFS(PERSALDATA!$H$2:$H$20871,PERSALDATA!$A$2:$A$20871,WORKING!$A123,PERSALDATA!$D$2:$D$20871,WORKING!$B123,PERSALDATA!$E$2:$E$20871,WORKING!$C123,PERSALDATA!$F$2:$F$20871,WORKING!P$2)/SUMIFS(PERSALDATA!$H$2:$H$20871,PERSALDATA!$A$2:$A$20871,WORKING!$A123,PERSALDATA!$D$2:$D$20871,WORKING!$B123,PERSALDATA!$E$2:$E$20871,WORKING!$C123),"")</f>
        <v/>
      </c>
      <c r="Q123" s="62" t="str">
        <f>IFERROR(SUMIFS(PERSALDATA!$H$2:$H$20871,PERSALDATA!$A$2:$A$20871,WORKING!$A123,PERSALDATA!$D$2:$D$20871,WORKING!$B123,PERSALDATA!$E$2:$E$20871,WORKING!$C123,PERSALDATA!$F$2:$F$20871,WORKING!Q$2)/SUMIFS(PERSALDATA!$H$2:$H$20871,PERSALDATA!$A$2:$A$20871,WORKING!$A123,PERSALDATA!$D$2:$D$20871,WORKING!$B123,PERSALDATA!$E$2:$E$20871,WORKING!$C123),"")</f>
        <v/>
      </c>
      <c r="R123" s="62" t="str">
        <f>IFERROR(SUMIFS(PERSALDATA!$H$2:$H$20871,PERSALDATA!$A$2:$A$20871,WORKING!$A123,PERSALDATA!$D$2:$D$20871,WORKING!$B123,PERSALDATA!$E$2:$E$20871,WORKING!$C123,PERSALDATA!$F$2:$F$20871,WORKING!R$2)/SUMIFS(PERSALDATA!$H$2:$H$20871,PERSALDATA!$A$2:$A$20871,WORKING!$A123,PERSALDATA!$D$2:$D$20871,WORKING!$B123,PERSALDATA!$E$2:$E$20871,WORKING!$C123),"")</f>
        <v/>
      </c>
      <c r="S123" s="62" t="str">
        <f>IFERROR(SUMIFS(PERSALDATA!$H$2:$H$20871,PERSALDATA!$A$2:$A$20871,WORKING!$A123,PERSALDATA!$D$2:$D$20871,WORKING!$B123,PERSALDATA!$E$2:$E$20871,WORKING!$C123,PERSALDATA!$F$2:$F$20871,WORKING!S$2)/SUMIFS(PERSALDATA!$H$2:$H$20871,PERSALDATA!$A$2:$A$20871,WORKING!$A123,PERSALDATA!$D$2:$D$20871,WORKING!$B123,PERSALDATA!$E$2:$E$20871,WORKING!$C123),"")</f>
        <v/>
      </c>
      <c r="T123" s="62" t="str">
        <f>IFERROR(SUMIFS(PERSALDATA!$H$2:$H$20871,PERSALDATA!$A$2:$A$20871,WORKING!$A123,PERSALDATA!$D$2:$D$20871,WORKING!$B123,PERSALDATA!$E$2:$E$20871,WORKING!$C123,PERSALDATA!$F$2:$F$20871,WORKING!T$2)/SUMIFS(PERSALDATA!$H$2:$H$20871,PERSALDATA!$A$2:$A$20871,WORKING!$A123,PERSALDATA!$D$2:$D$20871,WORKING!$B123,PERSALDATA!$E$2:$E$20871,WORKING!$C123),"")</f>
        <v/>
      </c>
      <c r="U123" s="62" t="str">
        <f>IFERROR(SUMIFS(PERSALDATA!$H$2:$H$20871,PERSALDATA!$A$2:$A$20871,WORKING!$A123,PERSALDATA!$D$2:$D$20871,WORKING!$B123,PERSALDATA!$E$2:$E$20871,WORKING!$C123,PERSALDATA!$F$2:$F$20871,WORKING!U$2)/SUMIFS(PERSALDATA!$H$2:$H$20871,PERSALDATA!$A$2:$A$20871,WORKING!$A123,PERSALDATA!$D$2:$D$20871,WORKING!$B123,PERSALDATA!$E$2:$E$20871,WORKING!$C123),"")</f>
        <v/>
      </c>
      <c r="V123" s="62" t="str">
        <f>IFERROR(SUMIFS(PERSALDATA!$H$2:$H$20871,PERSALDATA!$A$2:$A$20871,WORKING!$A123,PERSALDATA!$D$2:$D$20871,WORKING!$B123,PERSALDATA!$E$2:$E$20871,WORKING!$C123,PERSALDATA!$F$2:$F$20871,WORKING!V$2)/SUMIFS(PERSALDATA!$H$2:$H$20871,PERSALDATA!$A$2:$A$20871,WORKING!$A123,PERSALDATA!$D$2:$D$20871,WORKING!$B123,PERSALDATA!$E$2:$E$20871,WORKING!$C123),"")</f>
        <v/>
      </c>
      <c r="W123" s="62">
        <f>IFERROR(IF($C123&lt;11,($D123*Assumptions!C$6)+($E123*Assumptions!C$7)+($F123*Assumptions!C$8)+($G123*Assumptions!C$9)+($H123*Assumptions!C$10)+($I123*Assumptions!C$11)+($J123*Assumptions!C$12)+($K123*Assumptions!C$13)+($L123*Assumptions!C$14)+($M123*Assumptions!C$15)+($N123*Assumptions!C$16)+($O123*Assumptions!C$17)+($P123*Assumptions!C$18)+($Q123*Assumptions!C$19)+($R123*Assumptions!C$20)+($S123*Assumptions!C$21)+($T123*Assumptions!C$22)+($U123*Assumptions!C$23)+($V123*Assumptions!C$24),IF($C123&lt;13,Assumptions!C$28,Assumptions!C$50)),W$1)</f>
        <v>7.3827684520804057E-2</v>
      </c>
      <c r="X123" s="62">
        <f>IFERROR(IF($C123&lt;11,($D123*Assumptions!D$6)+($E123*Assumptions!D$7)+($F123*Assumptions!D$8)+($G123*Assumptions!D$9)+($H123*Assumptions!D$10)+($I123*Assumptions!D$11)+($J123*Assumptions!D$12)+($K123*Assumptions!D$13)+($L123*Assumptions!D$14)+($M123*Assumptions!D$15)+($N123*Assumptions!D$16)+($O123*Assumptions!D$17)+($P123*Assumptions!D$18)+($Q123*Assumptions!D$19)+($R123*Assumptions!D$20)+($S123*Assumptions!D$21)+($T123*Assumptions!D$22)+($U123*Assumptions!D$23)+($V123*Assumptions!D$24),IF($C123&lt;13,Assumptions!D$28,Assumptions!D$50)),X$1)</f>
        <v>7.0033119199051808E-2</v>
      </c>
      <c r="Y123" s="62">
        <f>IFERROR(IF($C123&lt;11,($D123*Assumptions!E$6)+($E123*Assumptions!E$7)+($F123*Assumptions!E$8)+($G123*Assumptions!E$9)+($H123*Assumptions!E$10)+($I123*Assumptions!E$11)+($J123*Assumptions!E$12)+($K123*Assumptions!E$13)+($L123*Assumptions!E$14)+($M123*Assumptions!E$15)+($N123*Assumptions!E$16)+($O123*Assumptions!E$17)+($P123*Assumptions!E$18)+($Q123*Assumptions!E$19)+($R123*Assumptions!E$20)+($S123*Assumptions!E$21)+($T123*Assumptions!E$22)+($U123*Assumptions!E$23)+($V123*Assumptions!E$24),IF($C123&lt;13,Assumptions!E$28,Assumptions!E$50)),Y$1)</f>
        <v>6.9033119199051793E-2</v>
      </c>
      <c r="Z123" s="62">
        <f>IFERROR(IF($C123&lt;11,($D123*Assumptions!F$6)+($E123*Assumptions!F$7)+($F123*Assumptions!F$8)+($G123*Assumptions!F$9)+($H123*Assumptions!F$10)+($I123*Assumptions!F$11)+($J123*Assumptions!F$12)+($K123*Assumptions!F$13)+($L123*Assumptions!F$14)+($M123*Assumptions!F$15)+($N123*Assumptions!F$16)+($O123*Assumptions!F$17)+($P123*Assumptions!F$18)+($Q123*Assumptions!F$19)+($R123*Assumptions!F$20)+($S123*Assumptions!F$21)+($T123*Assumptions!F$22)+($U123*Assumptions!F$23)+($V123*Assumptions!F$24),IF($C123&lt;13,Assumptions!F$28,Assumptions!F$50)),Z$1)</f>
        <v>6.7033119199051777E-2</v>
      </c>
      <c r="AA123" s="62">
        <f>IFERROR(($D123*Assumptions!J$6)+($E123*Assumptions!J$7)+($F123*Assumptions!J$8)+($G123*Assumptions!J$9)+($H123*Assumptions!J$10)+($I123*Assumptions!J$11)+($J123*Assumptions!J$12)+($K123*Assumptions!J$13)+($L123*Assumptions!J$14)+($M123*Assumptions!J$15)+($N123*Assumptions!J$16)+($O123*Assumptions!J$17)+($P123*Assumptions!J$18)+($Q123*Assumptions!J$19)+($R123*Assumptions!J$20)+($S123*Assumptions!J$21)+($T123*Assumptions!J$22)+($U123*Assumptions!J$23)+($V123*Assumptions!J$24),0)</f>
        <v>0</v>
      </c>
      <c r="AB123" s="2">
        <f>SUMIFS(PERSALDATA!$G$2:$G$20871,PERSALDATA!$A$2:$A$20871,WORKING!A123,PERSALDATA!$D$2:$D$20871,WORKING!B123,PERSALDATA!$E$2:$E$20871,WORKING!C123,PERSALDATA!$F$2:$F$20871,"S&amp;W: BASIC SALARY (RES)")</f>
        <v>0</v>
      </c>
      <c r="AC123" s="2">
        <f>SUMIFS(PERSALDATA!$H$2:$H$20871,PERSALDATA!$A$2:$A$20871,WORKING!A123,PERSALDATA!$D$2:$D$20871,WORKING!B123,PERSALDATA!$E$2:$E$20871,WORKING!C123)</f>
        <v>0</v>
      </c>
    </row>
    <row r="124" spans="1:29" x14ac:dyDescent="0.25">
      <c r="A124" s="2">
        <f>Results!$D$3</f>
        <v>18</v>
      </c>
      <c r="B124" s="2">
        <v>8</v>
      </c>
      <c r="C124" s="2">
        <v>3</v>
      </c>
      <c r="D124" s="62" t="str">
        <f>IFERROR(SUMIFS(PERSALDATA!$H$2:$H$20871,PERSALDATA!$A$2:$A$20871,WORKING!$A124,PERSALDATA!$D$2:$D$20871,WORKING!$B124,PERSALDATA!$E$2:$E$20871,WORKING!$C124,PERSALDATA!$F$2:$F$20871,WORKING!D$2)/SUMIFS(PERSALDATA!$H$2:$H$20871,PERSALDATA!$A$2:$A$20871,WORKING!$A124,PERSALDATA!$D$2:$D$20871,WORKING!$B124,PERSALDATA!$E$2:$E$20871,WORKING!$C124),"")</f>
        <v/>
      </c>
      <c r="E124" s="62" t="str">
        <f>IFERROR(SUMIFS(PERSALDATA!$H$2:$H$20871,PERSALDATA!$A$2:$A$20871,WORKING!$A124,PERSALDATA!$D$2:$D$20871,WORKING!$B124,PERSALDATA!$E$2:$E$20871,WORKING!$C124,PERSALDATA!$F$2:$F$20871,WORKING!E$2)/SUMIFS(PERSALDATA!$H$2:$H$20871,PERSALDATA!$A$2:$A$20871,WORKING!$A124,PERSALDATA!$D$2:$D$20871,WORKING!$B124,PERSALDATA!$E$2:$E$20871,WORKING!$C124),"")</f>
        <v/>
      </c>
      <c r="F124" s="62" t="str">
        <f>IFERROR(SUMIFS(PERSALDATA!$H$2:$H$20871,PERSALDATA!$A$2:$A$20871,WORKING!$A124,PERSALDATA!$D$2:$D$20871,WORKING!$B124,PERSALDATA!$E$2:$E$20871,WORKING!$C124,PERSALDATA!$F$2:$F$20871,WORKING!F$2)/SUMIFS(PERSALDATA!$H$2:$H$20871,PERSALDATA!$A$2:$A$20871,WORKING!$A124,PERSALDATA!$D$2:$D$20871,WORKING!$B124,PERSALDATA!$E$2:$E$20871,WORKING!$C124),"")</f>
        <v/>
      </c>
      <c r="G124" s="69" t="str">
        <f>IFERROR(SUMIFS(PERSALDATA!$H$2:$H$20871,PERSALDATA!$A$2:$A$20871,WORKING!$A124,PERSALDATA!$D$2:$D$20871,WORKING!$B124,PERSALDATA!$E$2:$E$20871,WORKING!$C124,PERSALDATA!$F$2:$F$20871,WORKING!G$2)/SUMIFS(PERSALDATA!$H$2:$H$20871,PERSALDATA!$A$2:$A$20871,WORKING!$A124,PERSALDATA!$D$2:$D$20871,WORKING!$B124,PERSALDATA!$E$2:$E$20871,WORKING!$C124),"")</f>
        <v/>
      </c>
      <c r="H124" s="62" t="str">
        <f>IFERROR(SUMIFS(PERSALDATA!$H$2:$H$20871,PERSALDATA!$A$2:$A$20871,WORKING!$A124,PERSALDATA!$D$2:$D$20871,WORKING!$B124,PERSALDATA!$E$2:$E$20871,WORKING!$C124,PERSALDATA!$F$2:$F$20871,WORKING!H$2)/SUMIFS(PERSALDATA!$H$2:$H$20871,PERSALDATA!$A$2:$A$20871,WORKING!$A124,PERSALDATA!$D$2:$D$20871,WORKING!$B124,PERSALDATA!$E$2:$E$20871,WORKING!$C124),"")</f>
        <v/>
      </c>
      <c r="I124" s="62" t="str">
        <f>IFERROR(SUMIFS(PERSALDATA!$H$2:$H$20871,PERSALDATA!$A$2:$A$20871,WORKING!$A124,PERSALDATA!$D$2:$D$20871,WORKING!$B124,PERSALDATA!$E$2:$E$20871,WORKING!$C124,PERSALDATA!$F$2:$F$20871,WORKING!I$2)/SUMIFS(PERSALDATA!$H$2:$H$20871,PERSALDATA!$A$2:$A$20871,WORKING!$A124,PERSALDATA!$D$2:$D$20871,WORKING!$B124,PERSALDATA!$E$2:$E$20871,WORKING!$C124),"")</f>
        <v/>
      </c>
      <c r="J124" s="62" t="str">
        <f>IFERROR(SUMIFS(PERSALDATA!$H$2:$H$20871,PERSALDATA!$A$2:$A$20871,WORKING!$A124,PERSALDATA!$D$2:$D$20871,WORKING!$B124,PERSALDATA!$E$2:$E$20871,WORKING!$C124,PERSALDATA!$F$2:$F$20871,WORKING!J$2)/SUMIFS(PERSALDATA!$H$2:$H$20871,PERSALDATA!$A$2:$A$20871,WORKING!$A124,PERSALDATA!$D$2:$D$20871,WORKING!$B124,PERSALDATA!$E$2:$E$20871,WORKING!$C124),"")</f>
        <v/>
      </c>
      <c r="K124" s="62" t="str">
        <f>IFERROR(SUMIFS(PERSALDATA!$H$2:$H$20871,PERSALDATA!$A$2:$A$20871,WORKING!$A124,PERSALDATA!$D$2:$D$20871,WORKING!$B124,PERSALDATA!$E$2:$E$20871,WORKING!$C124,PERSALDATA!$F$2:$F$20871,WORKING!K$2)/SUMIFS(PERSALDATA!$H$2:$H$20871,PERSALDATA!$A$2:$A$20871,WORKING!$A124,PERSALDATA!$D$2:$D$20871,WORKING!$B124,PERSALDATA!$E$2:$E$20871,WORKING!$C124),"")</f>
        <v/>
      </c>
      <c r="L124" s="62" t="str">
        <f>IFERROR(SUMIFS(PERSALDATA!$H$2:$H$20871,PERSALDATA!$A$2:$A$20871,WORKING!$A124,PERSALDATA!$D$2:$D$20871,WORKING!$B124,PERSALDATA!$E$2:$E$20871,WORKING!$C124,PERSALDATA!$F$2:$F$20871,WORKING!L$2)/SUMIFS(PERSALDATA!$H$2:$H$20871,PERSALDATA!$A$2:$A$20871,WORKING!$A124,PERSALDATA!$D$2:$D$20871,WORKING!$B124,PERSALDATA!$E$2:$E$20871,WORKING!$C124),"")</f>
        <v/>
      </c>
      <c r="M124" s="62" t="str">
        <f>IFERROR(SUMIFS(PERSALDATA!$H$2:$H$20871,PERSALDATA!$A$2:$A$20871,WORKING!$A124,PERSALDATA!$D$2:$D$20871,WORKING!$B124,PERSALDATA!$E$2:$E$20871,WORKING!$C124,PERSALDATA!$F$2:$F$20871,WORKING!M$2)/SUMIFS(PERSALDATA!$H$2:$H$20871,PERSALDATA!$A$2:$A$20871,WORKING!$A124,PERSALDATA!$D$2:$D$20871,WORKING!$B124,PERSALDATA!$E$2:$E$20871,WORKING!$C124),"")</f>
        <v/>
      </c>
      <c r="N124" s="62" t="str">
        <f>IFERROR(SUMIFS(PERSALDATA!$H$2:$H$20871,PERSALDATA!$A$2:$A$20871,WORKING!$A124,PERSALDATA!$D$2:$D$20871,WORKING!$B124,PERSALDATA!$E$2:$E$20871,WORKING!$C124,PERSALDATA!$F$2:$F$20871,WORKING!N$2)/SUMIFS(PERSALDATA!$H$2:$H$20871,PERSALDATA!$A$2:$A$20871,WORKING!$A124,PERSALDATA!$D$2:$D$20871,WORKING!$B124,PERSALDATA!$E$2:$E$20871,WORKING!$C124),"")</f>
        <v/>
      </c>
      <c r="O124" s="62" t="str">
        <f>IFERROR(SUMIFS(PERSALDATA!$H$2:$H$20871,PERSALDATA!$A$2:$A$20871,WORKING!$A124,PERSALDATA!$D$2:$D$20871,WORKING!$B124,PERSALDATA!$E$2:$E$20871,WORKING!$C124,PERSALDATA!$F$2:$F$20871,WORKING!O$2)/SUMIFS(PERSALDATA!$H$2:$H$20871,PERSALDATA!$A$2:$A$20871,WORKING!$A124,PERSALDATA!$D$2:$D$20871,WORKING!$B124,PERSALDATA!$E$2:$E$20871,WORKING!$C124),"")</f>
        <v/>
      </c>
      <c r="P124" s="62" t="str">
        <f>IFERROR(SUMIFS(PERSALDATA!$H$2:$H$20871,PERSALDATA!$A$2:$A$20871,WORKING!$A124,PERSALDATA!$D$2:$D$20871,WORKING!$B124,PERSALDATA!$E$2:$E$20871,WORKING!$C124,PERSALDATA!$F$2:$F$20871,WORKING!P$2)/SUMIFS(PERSALDATA!$H$2:$H$20871,PERSALDATA!$A$2:$A$20871,WORKING!$A124,PERSALDATA!$D$2:$D$20871,WORKING!$B124,PERSALDATA!$E$2:$E$20871,WORKING!$C124),"")</f>
        <v/>
      </c>
      <c r="Q124" s="62" t="str">
        <f>IFERROR(SUMIFS(PERSALDATA!$H$2:$H$20871,PERSALDATA!$A$2:$A$20871,WORKING!$A124,PERSALDATA!$D$2:$D$20871,WORKING!$B124,PERSALDATA!$E$2:$E$20871,WORKING!$C124,PERSALDATA!$F$2:$F$20871,WORKING!Q$2)/SUMIFS(PERSALDATA!$H$2:$H$20871,PERSALDATA!$A$2:$A$20871,WORKING!$A124,PERSALDATA!$D$2:$D$20871,WORKING!$B124,PERSALDATA!$E$2:$E$20871,WORKING!$C124),"")</f>
        <v/>
      </c>
      <c r="R124" s="62" t="str">
        <f>IFERROR(SUMIFS(PERSALDATA!$H$2:$H$20871,PERSALDATA!$A$2:$A$20871,WORKING!$A124,PERSALDATA!$D$2:$D$20871,WORKING!$B124,PERSALDATA!$E$2:$E$20871,WORKING!$C124,PERSALDATA!$F$2:$F$20871,WORKING!R$2)/SUMIFS(PERSALDATA!$H$2:$H$20871,PERSALDATA!$A$2:$A$20871,WORKING!$A124,PERSALDATA!$D$2:$D$20871,WORKING!$B124,PERSALDATA!$E$2:$E$20871,WORKING!$C124),"")</f>
        <v/>
      </c>
      <c r="S124" s="62" t="str">
        <f>IFERROR(SUMIFS(PERSALDATA!$H$2:$H$20871,PERSALDATA!$A$2:$A$20871,WORKING!$A124,PERSALDATA!$D$2:$D$20871,WORKING!$B124,PERSALDATA!$E$2:$E$20871,WORKING!$C124,PERSALDATA!$F$2:$F$20871,WORKING!S$2)/SUMIFS(PERSALDATA!$H$2:$H$20871,PERSALDATA!$A$2:$A$20871,WORKING!$A124,PERSALDATA!$D$2:$D$20871,WORKING!$B124,PERSALDATA!$E$2:$E$20871,WORKING!$C124),"")</f>
        <v/>
      </c>
      <c r="T124" s="62" t="str">
        <f>IFERROR(SUMIFS(PERSALDATA!$H$2:$H$20871,PERSALDATA!$A$2:$A$20871,WORKING!$A124,PERSALDATA!$D$2:$D$20871,WORKING!$B124,PERSALDATA!$E$2:$E$20871,WORKING!$C124,PERSALDATA!$F$2:$F$20871,WORKING!T$2)/SUMIFS(PERSALDATA!$H$2:$H$20871,PERSALDATA!$A$2:$A$20871,WORKING!$A124,PERSALDATA!$D$2:$D$20871,WORKING!$B124,PERSALDATA!$E$2:$E$20871,WORKING!$C124),"")</f>
        <v/>
      </c>
      <c r="U124" s="62" t="str">
        <f>IFERROR(SUMIFS(PERSALDATA!$H$2:$H$20871,PERSALDATA!$A$2:$A$20871,WORKING!$A124,PERSALDATA!$D$2:$D$20871,WORKING!$B124,PERSALDATA!$E$2:$E$20871,WORKING!$C124,PERSALDATA!$F$2:$F$20871,WORKING!U$2)/SUMIFS(PERSALDATA!$H$2:$H$20871,PERSALDATA!$A$2:$A$20871,WORKING!$A124,PERSALDATA!$D$2:$D$20871,WORKING!$B124,PERSALDATA!$E$2:$E$20871,WORKING!$C124),"")</f>
        <v/>
      </c>
      <c r="V124" s="62" t="str">
        <f>IFERROR(SUMIFS(PERSALDATA!$H$2:$H$20871,PERSALDATA!$A$2:$A$20871,WORKING!$A124,PERSALDATA!$D$2:$D$20871,WORKING!$B124,PERSALDATA!$E$2:$E$20871,WORKING!$C124,PERSALDATA!$F$2:$F$20871,WORKING!V$2)/SUMIFS(PERSALDATA!$H$2:$H$20871,PERSALDATA!$A$2:$A$20871,WORKING!$A124,PERSALDATA!$D$2:$D$20871,WORKING!$B124,PERSALDATA!$E$2:$E$20871,WORKING!$C124),"")</f>
        <v/>
      </c>
      <c r="W124" s="62">
        <f>IFERROR(IF($C124&lt;11,($D124*Assumptions!C$6)+($E124*Assumptions!C$7)+($F124*Assumptions!C$8)+($G124*Assumptions!C$9)+($H124*Assumptions!C$10)+($I124*Assumptions!C$11)+($J124*Assumptions!C$12)+($K124*Assumptions!C$13)+($L124*Assumptions!C$14)+($M124*Assumptions!C$15)+($N124*Assumptions!C$16)+($O124*Assumptions!C$17)+($P124*Assumptions!C$18)+($Q124*Assumptions!C$19)+($R124*Assumptions!C$20)+($S124*Assumptions!C$21)+($T124*Assumptions!C$22)+($U124*Assumptions!C$23)+($V124*Assumptions!C$24),IF($C124&lt;13,Assumptions!C$28,Assumptions!C$50)),W$1)</f>
        <v>7.3827684520804057E-2</v>
      </c>
      <c r="X124" s="62">
        <f>IFERROR(IF($C124&lt;11,($D124*Assumptions!D$6)+($E124*Assumptions!D$7)+($F124*Assumptions!D$8)+($G124*Assumptions!D$9)+($H124*Assumptions!D$10)+($I124*Assumptions!D$11)+($J124*Assumptions!D$12)+($K124*Assumptions!D$13)+($L124*Assumptions!D$14)+($M124*Assumptions!D$15)+($N124*Assumptions!D$16)+($O124*Assumptions!D$17)+($P124*Assumptions!D$18)+($Q124*Assumptions!D$19)+($R124*Assumptions!D$20)+($S124*Assumptions!D$21)+($T124*Assumptions!D$22)+($U124*Assumptions!D$23)+($V124*Assumptions!D$24),IF($C124&lt;13,Assumptions!D$28,Assumptions!D$50)),X$1)</f>
        <v>7.0033119199051808E-2</v>
      </c>
      <c r="Y124" s="62">
        <f>IFERROR(IF($C124&lt;11,($D124*Assumptions!E$6)+($E124*Assumptions!E$7)+($F124*Assumptions!E$8)+($G124*Assumptions!E$9)+($H124*Assumptions!E$10)+($I124*Assumptions!E$11)+($J124*Assumptions!E$12)+($K124*Assumptions!E$13)+($L124*Assumptions!E$14)+($M124*Assumptions!E$15)+($N124*Assumptions!E$16)+($O124*Assumptions!E$17)+($P124*Assumptions!E$18)+($Q124*Assumptions!E$19)+($R124*Assumptions!E$20)+($S124*Assumptions!E$21)+($T124*Assumptions!E$22)+($U124*Assumptions!E$23)+($V124*Assumptions!E$24),IF($C124&lt;13,Assumptions!E$28,Assumptions!E$50)),Y$1)</f>
        <v>6.9033119199051793E-2</v>
      </c>
      <c r="Z124" s="62">
        <f>IFERROR(IF($C124&lt;11,($D124*Assumptions!F$6)+($E124*Assumptions!F$7)+($F124*Assumptions!F$8)+($G124*Assumptions!F$9)+($H124*Assumptions!F$10)+($I124*Assumptions!F$11)+($J124*Assumptions!F$12)+($K124*Assumptions!F$13)+($L124*Assumptions!F$14)+($M124*Assumptions!F$15)+($N124*Assumptions!F$16)+($O124*Assumptions!F$17)+($P124*Assumptions!F$18)+($Q124*Assumptions!F$19)+($R124*Assumptions!F$20)+($S124*Assumptions!F$21)+($T124*Assumptions!F$22)+($U124*Assumptions!F$23)+($V124*Assumptions!F$24),IF($C124&lt;13,Assumptions!F$28,Assumptions!F$50)),Z$1)</f>
        <v>6.7033119199051777E-2</v>
      </c>
      <c r="AA124" s="62">
        <f>IFERROR(($D124*Assumptions!J$6)+($E124*Assumptions!J$7)+($F124*Assumptions!J$8)+($G124*Assumptions!J$9)+($H124*Assumptions!J$10)+($I124*Assumptions!J$11)+($J124*Assumptions!J$12)+($K124*Assumptions!J$13)+($L124*Assumptions!J$14)+($M124*Assumptions!J$15)+($N124*Assumptions!J$16)+($O124*Assumptions!J$17)+($P124*Assumptions!J$18)+($Q124*Assumptions!J$19)+($R124*Assumptions!J$20)+($S124*Assumptions!J$21)+($T124*Assumptions!J$22)+($U124*Assumptions!J$23)+($V124*Assumptions!J$24),0)</f>
        <v>0</v>
      </c>
      <c r="AB124" s="2">
        <f>SUMIFS(PERSALDATA!$G$2:$G$20871,PERSALDATA!$A$2:$A$20871,WORKING!A124,PERSALDATA!$D$2:$D$20871,WORKING!B124,PERSALDATA!$E$2:$E$20871,WORKING!C124,PERSALDATA!$F$2:$F$20871,"S&amp;W: BASIC SALARY (RES)")</f>
        <v>0</v>
      </c>
      <c r="AC124" s="2">
        <f>SUMIFS(PERSALDATA!$H$2:$H$20871,PERSALDATA!$A$2:$A$20871,WORKING!A124,PERSALDATA!$D$2:$D$20871,WORKING!B124,PERSALDATA!$E$2:$E$20871,WORKING!C124)</f>
        <v>0</v>
      </c>
    </row>
    <row r="125" spans="1:29" x14ac:dyDescent="0.25">
      <c r="A125" s="2">
        <f>Results!$D$3</f>
        <v>18</v>
      </c>
      <c r="B125" s="2">
        <v>8</v>
      </c>
      <c r="C125" s="2">
        <v>4</v>
      </c>
      <c r="D125" s="62" t="str">
        <f>IFERROR(SUMIFS(PERSALDATA!$H$2:$H$20871,PERSALDATA!$A$2:$A$20871,WORKING!$A125,PERSALDATA!$D$2:$D$20871,WORKING!$B125,PERSALDATA!$E$2:$E$20871,WORKING!$C125,PERSALDATA!$F$2:$F$20871,WORKING!D$2)/SUMIFS(PERSALDATA!$H$2:$H$20871,PERSALDATA!$A$2:$A$20871,WORKING!$A125,PERSALDATA!$D$2:$D$20871,WORKING!$B125,PERSALDATA!$E$2:$E$20871,WORKING!$C125),"")</f>
        <v/>
      </c>
      <c r="E125" s="62" t="str">
        <f>IFERROR(SUMIFS(PERSALDATA!$H$2:$H$20871,PERSALDATA!$A$2:$A$20871,WORKING!$A125,PERSALDATA!$D$2:$D$20871,WORKING!$B125,PERSALDATA!$E$2:$E$20871,WORKING!$C125,PERSALDATA!$F$2:$F$20871,WORKING!E$2)/SUMIFS(PERSALDATA!$H$2:$H$20871,PERSALDATA!$A$2:$A$20871,WORKING!$A125,PERSALDATA!$D$2:$D$20871,WORKING!$B125,PERSALDATA!$E$2:$E$20871,WORKING!$C125),"")</f>
        <v/>
      </c>
      <c r="F125" s="62" t="str">
        <f>IFERROR(SUMIFS(PERSALDATA!$H$2:$H$20871,PERSALDATA!$A$2:$A$20871,WORKING!$A125,PERSALDATA!$D$2:$D$20871,WORKING!$B125,PERSALDATA!$E$2:$E$20871,WORKING!$C125,PERSALDATA!$F$2:$F$20871,WORKING!F$2)/SUMIFS(PERSALDATA!$H$2:$H$20871,PERSALDATA!$A$2:$A$20871,WORKING!$A125,PERSALDATA!$D$2:$D$20871,WORKING!$B125,PERSALDATA!$E$2:$E$20871,WORKING!$C125),"")</f>
        <v/>
      </c>
      <c r="G125" s="69" t="str">
        <f>IFERROR(SUMIFS(PERSALDATA!$H$2:$H$20871,PERSALDATA!$A$2:$A$20871,WORKING!$A125,PERSALDATA!$D$2:$D$20871,WORKING!$B125,PERSALDATA!$E$2:$E$20871,WORKING!$C125,PERSALDATA!$F$2:$F$20871,WORKING!G$2)/SUMIFS(PERSALDATA!$H$2:$H$20871,PERSALDATA!$A$2:$A$20871,WORKING!$A125,PERSALDATA!$D$2:$D$20871,WORKING!$B125,PERSALDATA!$E$2:$E$20871,WORKING!$C125),"")</f>
        <v/>
      </c>
      <c r="H125" s="62" t="str">
        <f>IFERROR(SUMIFS(PERSALDATA!$H$2:$H$20871,PERSALDATA!$A$2:$A$20871,WORKING!$A125,PERSALDATA!$D$2:$D$20871,WORKING!$B125,PERSALDATA!$E$2:$E$20871,WORKING!$C125,PERSALDATA!$F$2:$F$20871,WORKING!H$2)/SUMIFS(PERSALDATA!$H$2:$H$20871,PERSALDATA!$A$2:$A$20871,WORKING!$A125,PERSALDATA!$D$2:$D$20871,WORKING!$B125,PERSALDATA!$E$2:$E$20871,WORKING!$C125),"")</f>
        <v/>
      </c>
      <c r="I125" s="62" t="str">
        <f>IFERROR(SUMIFS(PERSALDATA!$H$2:$H$20871,PERSALDATA!$A$2:$A$20871,WORKING!$A125,PERSALDATA!$D$2:$D$20871,WORKING!$B125,PERSALDATA!$E$2:$E$20871,WORKING!$C125,PERSALDATA!$F$2:$F$20871,WORKING!I$2)/SUMIFS(PERSALDATA!$H$2:$H$20871,PERSALDATA!$A$2:$A$20871,WORKING!$A125,PERSALDATA!$D$2:$D$20871,WORKING!$B125,PERSALDATA!$E$2:$E$20871,WORKING!$C125),"")</f>
        <v/>
      </c>
      <c r="J125" s="62" t="str">
        <f>IFERROR(SUMIFS(PERSALDATA!$H$2:$H$20871,PERSALDATA!$A$2:$A$20871,WORKING!$A125,PERSALDATA!$D$2:$D$20871,WORKING!$B125,PERSALDATA!$E$2:$E$20871,WORKING!$C125,PERSALDATA!$F$2:$F$20871,WORKING!J$2)/SUMIFS(PERSALDATA!$H$2:$H$20871,PERSALDATA!$A$2:$A$20871,WORKING!$A125,PERSALDATA!$D$2:$D$20871,WORKING!$B125,PERSALDATA!$E$2:$E$20871,WORKING!$C125),"")</f>
        <v/>
      </c>
      <c r="K125" s="62" t="str">
        <f>IFERROR(SUMIFS(PERSALDATA!$H$2:$H$20871,PERSALDATA!$A$2:$A$20871,WORKING!$A125,PERSALDATA!$D$2:$D$20871,WORKING!$B125,PERSALDATA!$E$2:$E$20871,WORKING!$C125,PERSALDATA!$F$2:$F$20871,WORKING!K$2)/SUMIFS(PERSALDATA!$H$2:$H$20871,PERSALDATA!$A$2:$A$20871,WORKING!$A125,PERSALDATA!$D$2:$D$20871,WORKING!$B125,PERSALDATA!$E$2:$E$20871,WORKING!$C125),"")</f>
        <v/>
      </c>
      <c r="L125" s="62" t="str">
        <f>IFERROR(SUMIFS(PERSALDATA!$H$2:$H$20871,PERSALDATA!$A$2:$A$20871,WORKING!$A125,PERSALDATA!$D$2:$D$20871,WORKING!$B125,PERSALDATA!$E$2:$E$20871,WORKING!$C125,PERSALDATA!$F$2:$F$20871,WORKING!L$2)/SUMIFS(PERSALDATA!$H$2:$H$20871,PERSALDATA!$A$2:$A$20871,WORKING!$A125,PERSALDATA!$D$2:$D$20871,WORKING!$B125,PERSALDATA!$E$2:$E$20871,WORKING!$C125),"")</f>
        <v/>
      </c>
      <c r="M125" s="62" t="str">
        <f>IFERROR(SUMIFS(PERSALDATA!$H$2:$H$20871,PERSALDATA!$A$2:$A$20871,WORKING!$A125,PERSALDATA!$D$2:$D$20871,WORKING!$B125,PERSALDATA!$E$2:$E$20871,WORKING!$C125,PERSALDATA!$F$2:$F$20871,WORKING!M$2)/SUMIFS(PERSALDATA!$H$2:$H$20871,PERSALDATA!$A$2:$A$20871,WORKING!$A125,PERSALDATA!$D$2:$D$20871,WORKING!$B125,PERSALDATA!$E$2:$E$20871,WORKING!$C125),"")</f>
        <v/>
      </c>
      <c r="N125" s="62" t="str">
        <f>IFERROR(SUMIFS(PERSALDATA!$H$2:$H$20871,PERSALDATA!$A$2:$A$20871,WORKING!$A125,PERSALDATA!$D$2:$D$20871,WORKING!$B125,PERSALDATA!$E$2:$E$20871,WORKING!$C125,PERSALDATA!$F$2:$F$20871,WORKING!N$2)/SUMIFS(PERSALDATA!$H$2:$H$20871,PERSALDATA!$A$2:$A$20871,WORKING!$A125,PERSALDATA!$D$2:$D$20871,WORKING!$B125,PERSALDATA!$E$2:$E$20871,WORKING!$C125),"")</f>
        <v/>
      </c>
      <c r="O125" s="62" t="str">
        <f>IFERROR(SUMIFS(PERSALDATA!$H$2:$H$20871,PERSALDATA!$A$2:$A$20871,WORKING!$A125,PERSALDATA!$D$2:$D$20871,WORKING!$B125,PERSALDATA!$E$2:$E$20871,WORKING!$C125,PERSALDATA!$F$2:$F$20871,WORKING!O$2)/SUMIFS(PERSALDATA!$H$2:$H$20871,PERSALDATA!$A$2:$A$20871,WORKING!$A125,PERSALDATA!$D$2:$D$20871,WORKING!$B125,PERSALDATA!$E$2:$E$20871,WORKING!$C125),"")</f>
        <v/>
      </c>
      <c r="P125" s="62" t="str">
        <f>IFERROR(SUMIFS(PERSALDATA!$H$2:$H$20871,PERSALDATA!$A$2:$A$20871,WORKING!$A125,PERSALDATA!$D$2:$D$20871,WORKING!$B125,PERSALDATA!$E$2:$E$20871,WORKING!$C125,PERSALDATA!$F$2:$F$20871,WORKING!P$2)/SUMIFS(PERSALDATA!$H$2:$H$20871,PERSALDATA!$A$2:$A$20871,WORKING!$A125,PERSALDATA!$D$2:$D$20871,WORKING!$B125,PERSALDATA!$E$2:$E$20871,WORKING!$C125),"")</f>
        <v/>
      </c>
      <c r="Q125" s="62" t="str">
        <f>IFERROR(SUMIFS(PERSALDATA!$H$2:$H$20871,PERSALDATA!$A$2:$A$20871,WORKING!$A125,PERSALDATA!$D$2:$D$20871,WORKING!$B125,PERSALDATA!$E$2:$E$20871,WORKING!$C125,PERSALDATA!$F$2:$F$20871,WORKING!Q$2)/SUMIFS(PERSALDATA!$H$2:$H$20871,PERSALDATA!$A$2:$A$20871,WORKING!$A125,PERSALDATA!$D$2:$D$20871,WORKING!$B125,PERSALDATA!$E$2:$E$20871,WORKING!$C125),"")</f>
        <v/>
      </c>
      <c r="R125" s="62" t="str">
        <f>IFERROR(SUMIFS(PERSALDATA!$H$2:$H$20871,PERSALDATA!$A$2:$A$20871,WORKING!$A125,PERSALDATA!$D$2:$D$20871,WORKING!$B125,PERSALDATA!$E$2:$E$20871,WORKING!$C125,PERSALDATA!$F$2:$F$20871,WORKING!R$2)/SUMIFS(PERSALDATA!$H$2:$H$20871,PERSALDATA!$A$2:$A$20871,WORKING!$A125,PERSALDATA!$D$2:$D$20871,WORKING!$B125,PERSALDATA!$E$2:$E$20871,WORKING!$C125),"")</f>
        <v/>
      </c>
      <c r="S125" s="62" t="str">
        <f>IFERROR(SUMIFS(PERSALDATA!$H$2:$H$20871,PERSALDATA!$A$2:$A$20871,WORKING!$A125,PERSALDATA!$D$2:$D$20871,WORKING!$B125,PERSALDATA!$E$2:$E$20871,WORKING!$C125,PERSALDATA!$F$2:$F$20871,WORKING!S$2)/SUMIFS(PERSALDATA!$H$2:$H$20871,PERSALDATA!$A$2:$A$20871,WORKING!$A125,PERSALDATA!$D$2:$D$20871,WORKING!$B125,PERSALDATA!$E$2:$E$20871,WORKING!$C125),"")</f>
        <v/>
      </c>
      <c r="T125" s="62" t="str">
        <f>IFERROR(SUMIFS(PERSALDATA!$H$2:$H$20871,PERSALDATA!$A$2:$A$20871,WORKING!$A125,PERSALDATA!$D$2:$D$20871,WORKING!$B125,PERSALDATA!$E$2:$E$20871,WORKING!$C125,PERSALDATA!$F$2:$F$20871,WORKING!T$2)/SUMIFS(PERSALDATA!$H$2:$H$20871,PERSALDATA!$A$2:$A$20871,WORKING!$A125,PERSALDATA!$D$2:$D$20871,WORKING!$B125,PERSALDATA!$E$2:$E$20871,WORKING!$C125),"")</f>
        <v/>
      </c>
      <c r="U125" s="62" t="str">
        <f>IFERROR(SUMIFS(PERSALDATA!$H$2:$H$20871,PERSALDATA!$A$2:$A$20871,WORKING!$A125,PERSALDATA!$D$2:$D$20871,WORKING!$B125,PERSALDATA!$E$2:$E$20871,WORKING!$C125,PERSALDATA!$F$2:$F$20871,WORKING!U$2)/SUMIFS(PERSALDATA!$H$2:$H$20871,PERSALDATA!$A$2:$A$20871,WORKING!$A125,PERSALDATA!$D$2:$D$20871,WORKING!$B125,PERSALDATA!$E$2:$E$20871,WORKING!$C125),"")</f>
        <v/>
      </c>
      <c r="V125" s="62" t="str">
        <f>IFERROR(SUMIFS(PERSALDATA!$H$2:$H$20871,PERSALDATA!$A$2:$A$20871,WORKING!$A125,PERSALDATA!$D$2:$D$20871,WORKING!$B125,PERSALDATA!$E$2:$E$20871,WORKING!$C125,PERSALDATA!$F$2:$F$20871,WORKING!V$2)/SUMIFS(PERSALDATA!$H$2:$H$20871,PERSALDATA!$A$2:$A$20871,WORKING!$A125,PERSALDATA!$D$2:$D$20871,WORKING!$B125,PERSALDATA!$E$2:$E$20871,WORKING!$C125),"")</f>
        <v/>
      </c>
      <c r="W125" s="62">
        <f>IFERROR(IF($C125&lt;11,($D125*Assumptions!C$6)+($E125*Assumptions!C$7)+($F125*Assumptions!C$8)+($G125*Assumptions!C$9)+($H125*Assumptions!C$10)+($I125*Assumptions!C$11)+($J125*Assumptions!C$12)+($K125*Assumptions!C$13)+($L125*Assumptions!C$14)+($M125*Assumptions!C$15)+($N125*Assumptions!C$16)+($O125*Assumptions!C$17)+($P125*Assumptions!C$18)+($Q125*Assumptions!C$19)+($R125*Assumptions!C$20)+($S125*Assumptions!C$21)+($T125*Assumptions!C$22)+($U125*Assumptions!C$23)+($V125*Assumptions!C$24),IF($C125&lt;13,Assumptions!C$28,Assumptions!C$50)),W$1)</f>
        <v>7.3827684520804057E-2</v>
      </c>
      <c r="X125" s="62">
        <f>IFERROR(IF($C125&lt;11,($D125*Assumptions!D$6)+($E125*Assumptions!D$7)+($F125*Assumptions!D$8)+($G125*Assumptions!D$9)+($H125*Assumptions!D$10)+($I125*Assumptions!D$11)+($J125*Assumptions!D$12)+($K125*Assumptions!D$13)+($L125*Assumptions!D$14)+($M125*Assumptions!D$15)+($N125*Assumptions!D$16)+($O125*Assumptions!D$17)+($P125*Assumptions!D$18)+($Q125*Assumptions!D$19)+($R125*Assumptions!D$20)+($S125*Assumptions!D$21)+($T125*Assumptions!D$22)+($U125*Assumptions!D$23)+($V125*Assumptions!D$24),IF($C125&lt;13,Assumptions!D$28,Assumptions!D$50)),X$1)</f>
        <v>7.0033119199051808E-2</v>
      </c>
      <c r="Y125" s="62">
        <f>IFERROR(IF($C125&lt;11,($D125*Assumptions!E$6)+($E125*Assumptions!E$7)+($F125*Assumptions!E$8)+($G125*Assumptions!E$9)+($H125*Assumptions!E$10)+($I125*Assumptions!E$11)+($J125*Assumptions!E$12)+($K125*Assumptions!E$13)+($L125*Assumptions!E$14)+($M125*Assumptions!E$15)+($N125*Assumptions!E$16)+($O125*Assumptions!E$17)+($P125*Assumptions!E$18)+($Q125*Assumptions!E$19)+($R125*Assumptions!E$20)+($S125*Assumptions!E$21)+($T125*Assumptions!E$22)+($U125*Assumptions!E$23)+($V125*Assumptions!E$24),IF($C125&lt;13,Assumptions!E$28,Assumptions!E$50)),Y$1)</f>
        <v>6.9033119199051793E-2</v>
      </c>
      <c r="Z125" s="62">
        <f>IFERROR(IF($C125&lt;11,($D125*Assumptions!F$6)+($E125*Assumptions!F$7)+($F125*Assumptions!F$8)+($G125*Assumptions!F$9)+($H125*Assumptions!F$10)+($I125*Assumptions!F$11)+($J125*Assumptions!F$12)+($K125*Assumptions!F$13)+($L125*Assumptions!F$14)+($M125*Assumptions!F$15)+($N125*Assumptions!F$16)+($O125*Assumptions!F$17)+($P125*Assumptions!F$18)+($Q125*Assumptions!F$19)+($R125*Assumptions!F$20)+($S125*Assumptions!F$21)+($T125*Assumptions!F$22)+($U125*Assumptions!F$23)+($V125*Assumptions!F$24),IF($C125&lt;13,Assumptions!F$28,Assumptions!F$50)),Z$1)</f>
        <v>6.7033119199051777E-2</v>
      </c>
      <c r="AA125" s="62">
        <f>IFERROR(($D125*Assumptions!J$6)+($E125*Assumptions!J$7)+($F125*Assumptions!J$8)+($G125*Assumptions!J$9)+($H125*Assumptions!J$10)+($I125*Assumptions!J$11)+($J125*Assumptions!J$12)+($K125*Assumptions!J$13)+($L125*Assumptions!J$14)+($M125*Assumptions!J$15)+($N125*Assumptions!J$16)+($O125*Assumptions!J$17)+($P125*Assumptions!J$18)+($Q125*Assumptions!J$19)+($R125*Assumptions!J$20)+($S125*Assumptions!J$21)+($T125*Assumptions!J$22)+($U125*Assumptions!J$23)+($V125*Assumptions!J$24),0)</f>
        <v>0</v>
      </c>
      <c r="AB125" s="2">
        <f>SUMIFS(PERSALDATA!$G$2:$G$20871,PERSALDATA!$A$2:$A$20871,WORKING!A125,PERSALDATA!$D$2:$D$20871,WORKING!B125,PERSALDATA!$E$2:$E$20871,WORKING!C125,PERSALDATA!$F$2:$F$20871,"S&amp;W: BASIC SALARY (RES)")</f>
        <v>0</v>
      </c>
      <c r="AC125" s="2">
        <f>SUMIFS(PERSALDATA!$H$2:$H$20871,PERSALDATA!$A$2:$A$20871,WORKING!A125,PERSALDATA!$D$2:$D$20871,WORKING!B125,PERSALDATA!$E$2:$E$20871,WORKING!C125)</f>
        <v>0</v>
      </c>
    </row>
    <row r="126" spans="1:29" x14ac:dyDescent="0.25">
      <c r="A126" s="2">
        <f>Results!$D$3</f>
        <v>18</v>
      </c>
      <c r="B126" s="2">
        <v>8</v>
      </c>
      <c r="C126" s="2">
        <v>5</v>
      </c>
      <c r="D126" s="62" t="str">
        <f>IFERROR(SUMIFS(PERSALDATA!$H$2:$H$20871,PERSALDATA!$A$2:$A$20871,WORKING!$A126,PERSALDATA!$D$2:$D$20871,WORKING!$B126,PERSALDATA!$E$2:$E$20871,WORKING!$C126,PERSALDATA!$F$2:$F$20871,WORKING!D$2)/SUMIFS(PERSALDATA!$H$2:$H$20871,PERSALDATA!$A$2:$A$20871,WORKING!$A126,PERSALDATA!$D$2:$D$20871,WORKING!$B126,PERSALDATA!$E$2:$E$20871,WORKING!$C126),"")</f>
        <v/>
      </c>
      <c r="E126" s="62" t="str">
        <f>IFERROR(SUMIFS(PERSALDATA!$H$2:$H$20871,PERSALDATA!$A$2:$A$20871,WORKING!$A126,PERSALDATA!$D$2:$D$20871,WORKING!$B126,PERSALDATA!$E$2:$E$20871,WORKING!$C126,PERSALDATA!$F$2:$F$20871,WORKING!E$2)/SUMIFS(PERSALDATA!$H$2:$H$20871,PERSALDATA!$A$2:$A$20871,WORKING!$A126,PERSALDATA!$D$2:$D$20871,WORKING!$B126,PERSALDATA!$E$2:$E$20871,WORKING!$C126),"")</f>
        <v/>
      </c>
      <c r="F126" s="62" t="str">
        <f>IFERROR(SUMIFS(PERSALDATA!$H$2:$H$20871,PERSALDATA!$A$2:$A$20871,WORKING!$A126,PERSALDATA!$D$2:$D$20871,WORKING!$B126,PERSALDATA!$E$2:$E$20871,WORKING!$C126,PERSALDATA!$F$2:$F$20871,WORKING!F$2)/SUMIFS(PERSALDATA!$H$2:$H$20871,PERSALDATA!$A$2:$A$20871,WORKING!$A126,PERSALDATA!$D$2:$D$20871,WORKING!$B126,PERSALDATA!$E$2:$E$20871,WORKING!$C126),"")</f>
        <v/>
      </c>
      <c r="G126" s="69" t="str">
        <f>IFERROR(SUMIFS(PERSALDATA!$H$2:$H$20871,PERSALDATA!$A$2:$A$20871,WORKING!$A126,PERSALDATA!$D$2:$D$20871,WORKING!$B126,PERSALDATA!$E$2:$E$20871,WORKING!$C126,PERSALDATA!$F$2:$F$20871,WORKING!G$2)/SUMIFS(PERSALDATA!$H$2:$H$20871,PERSALDATA!$A$2:$A$20871,WORKING!$A126,PERSALDATA!$D$2:$D$20871,WORKING!$B126,PERSALDATA!$E$2:$E$20871,WORKING!$C126),"")</f>
        <v/>
      </c>
      <c r="H126" s="62" t="str">
        <f>IFERROR(SUMIFS(PERSALDATA!$H$2:$H$20871,PERSALDATA!$A$2:$A$20871,WORKING!$A126,PERSALDATA!$D$2:$D$20871,WORKING!$B126,PERSALDATA!$E$2:$E$20871,WORKING!$C126,PERSALDATA!$F$2:$F$20871,WORKING!H$2)/SUMIFS(PERSALDATA!$H$2:$H$20871,PERSALDATA!$A$2:$A$20871,WORKING!$A126,PERSALDATA!$D$2:$D$20871,WORKING!$B126,PERSALDATA!$E$2:$E$20871,WORKING!$C126),"")</f>
        <v/>
      </c>
      <c r="I126" s="62" t="str">
        <f>IFERROR(SUMIFS(PERSALDATA!$H$2:$H$20871,PERSALDATA!$A$2:$A$20871,WORKING!$A126,PERSALDATA!$D$2:$D$20871,WORKING!$B126,PERSALDATA!$E$2:$E$20871,WORKING!$C126,PERSALDATA!$F$2:$F$20871,WORKING!I$2)/SUMIFS(PERSALDATA!$H$2:$H$20871,PERSALDATA!$A$2:$A$20871,WORKING!$A126,PERSALDATA!$D$2:$D$20871,WORKING!$B126,PERSALDATA!$E$2:$E$20871,WORKING!$C126),"")</f>
        <v/>
      </c>
      <c r="J126" s="62" t="str">
        <f>IFERROR(SUMIFS(PERSALDATA!$H$2:$H$20871,PERSALDATA!$A$2:$A$20871,WORKING!$A126,PERSALDATA!$D$2:$D$20871,WORKING!$B126,PERSALDATA!$E$2:$E$20871,WORKING!$C126,PERSALDATA!$F$2:$F$20871,WORKING!J$2)/SUMIFS(PERSALDATA!$H$2:$H$20871,PERSALDATA!$A$2:$A$20871,WORKING!$A126,PERSALDATA!$D$2:$D$20871,WORKING!$B126,PERSALDATA!$E$2:$E$20871,WORKING!$C126),"")</f>
        <v/>
      </c>
      <c r="K126" s="62" t="str">
        <f>IFERROR(SUMIFS(PERSALDATA!$H$2:$H$20871,PERSALDATA!$A$2:$A$20871,WORKING!$A126,PERSALDATA!$D$2:$D$20871,WORKING!$B126,PERSALDATA!$E$2:$E$20871,WORKING!$C126,PERSALDATA!$F$2:$F$20871,WORKING!K$2)/SUMIFS(PERSALDATA!$H$2:$H$20871,PERSALDATA!$A$2:$A$20871,WORKING!$A126,PERSALDATA!$D$2:$D$20871,WORKING!$B126,PERSALDATA!$E$2:$E$20871,WORKING!$C126),"")</f>
        <v/>
      </c>
      <c r="L126" s="62" t="str">
        <f>IFERROR(SUMIFS(PERSALDATA!$H$2:$H$20871,PERSALDATA!$A$2:$A$20871,WORKING!$A126,PERSALDATA!$D$2:$D$20871,WORKING!$B126,PERSALDATA!$E$2:$E$20871,WORKING!$C126,PERSALDATA!$F$2:$F$20871,WORKING!L$2)/SUMIFS(PERSALDATA!$H$2:$H$20871,PERSALDATA!$A$2:$A$20871,WORKING!$A126,PERSALDATA!$D$2:$D$20871,WORKING!$B126,PERSALDATA!$E$2:$E$20871,WORKING!$C126),"")</f>
        <v/>
      </c>
      <c r="M126" s="62" t="str">
        <f>IFERROR(SUMIFS(PERSALDATA!$H$2:$H$20871,PERSALDATA!$A$2:$A$20871,WORKING!$A126,PERSALDATA!$D$2:$D$20871,WORKING!$B126,PERSALDATA!$E$2:$E$20871,WORKING!$C126,PERSALDATA!$F$2:$F$20871,WORKING!M$2)/SUMIFS(PERSALDATA!$H$2:$H$20871,PERSALDATA!$A$2:$A$20871,WORKING!$A126,PERSALDATA!$D$2:$D$20871,WORKING!$B126,PERSALDATA!$E$2:$E$20871,WORKING!$C126),"")</f>
        <v/>
      </c>
      <c r="N126" s="62" t="str">
        <f>IFERROR(SUMIFS(PERSALDATA!$H$2:$H$20871,PERSALDATA!$A$2:$A$20871,WORKING!$A126,PERSALDATA!$D$2:$D$20871,WORKING!$B126,PERSALDATA!$E$2:$E$20871,WORKING!$C126,PERSALDATA!$F$2:$F$20871,WORKING!N$2)/SUMIFS(PERSALDATA!$H$2:$H$20871,PERSALDATA!$A$2:$A$20871,WORKING!$A126,PERSALDATA!$D$2:$D$20871,WORKING!$B126,PERSALDATA!$E$2:$E$20871,WORKING!$C126),"")</f>
        <v/>
      </c>
      <c r="O126" s="62" t="str">
        <f>IFERROR(SUMIFS(PERSALDATA!$H$2:$H$20871,PERSALDATA!$A$2:$A$20871,WORKING!$A126,PERSALDATA!$D$2:$D$20871,WORKING!$B126,PERSALDATA!$E$2:$E$20871,WORKING!$C126,PERSALDATA!$F$2:$F$20871,WORKING!O$2)/SUMIFS(PERSALDATA!$H$2:$H$20871,PERSALDATA!$A$2:$A$20871,WORKING!$A126,PERSALDATA!$D$2:$D$20871,WORKING!$B126,PERSALDATA!$E$2:$E$20871,WORKING!$C126),"")</f>
        <v/>
      </c>
      <c r="P126" s="62" t="str">
        <f>IFERROR(SUMIFS(PERSALDATA!$H$2:$H$20871,PERSALDATA!$A$2:$A$20871,WORKING!$A126,PERSALDATA!$D$2:$D$20871,WORKING!$B126,PERSALDATA!$E$2:$E$20871,WORKING!$C126,PERSALDATA!$F$2:$F$20871,WORKING!P$2)/SUMIFS(PERSALDATA!$H$2:$H$20871,PERSALDATA!$A$2:$A$20871,WORKING!$A126,PERSALDATA!$D$2:$D$20871,WORKING!$B126,PERSALDATA!$E$2:$E$20871,WORKING!$C126),"")</f>
        <v/>
      </c>
      <c r="Q126" s="62" t="str">
        <f>IFERROR(SUMIFS(PERSALDATA!$H$2:$H$20871,PERSALDATA!$A$2:$A$20871,WORKING!$A126,PERSALDATA!$D$2:$D$20871,WORKING!$B126,PERSALDATA!$E$2:$E$20871,WORKING!$C126,PERSALDATA!$F$2:$F$20871,WORKING!Q$2)/SUMIFS(PERSALDATA!$H$2:$H$20871,PERSALDATA!$A$2:$A$20871,WORKING!$A126,PERSALDATA!$D$2:$D$20871,WORKING!$B126,PERSALDATA!$E$2:$E$20871,WORKING!$C126),"")</f>
        <v/>
      </c>
      <c r="R126" s="62" t="str">
        <f>IFERROR(SUMIFS(PERSALDATA!$H$2:$H$20871,PERSALDATA!$A$2:$A$20871,WORKING!$A126,PERSALDATA!$D$2:$D$20871,WORKING!$B126,PERSALDATA!$E$2:$E$20871,WORKING!$C126,PERSALDATA!$F$2:$F$20871,WORKING!R$2)/SUMIFS(PERSALDATA!$H$2:$H$20871,PERSALDATA!$A$2:$A$20871,WORKING!$A126,PERSALDATA!$D$2:$D$20871,WORKING!$B126,PERSALDATA!$E$2:$E$20871,WORKING!$C126),"")</f>
        <v/>
      </c>
      <c r="S126" s="62" t="str">
        <f>IFERROR(SUMIFS(PERSALDATA!$H$2:$H$20871,PERSALDATA!$A$2:$A$20871,WORKING!$A126,PERSALDATA!$D$2:$D$20871,WORKING!$B126,PERSALDATA!$E$2:$E$20871,WORKING!$C126,PERSALDATA!$F$2:$F$20871,WORKING!S$2)/SUMIFS(PERSALDATA!$H$2:$H$20871,PERSALDATA!$A$2:$A$20871,WORKING!$A126,PERSALDATA!$D$2:$D$20871,WORKING!$B126,PERSALDATA!$E$2:$E$20871,WORKING!$C126),"")</f>
        <v/>
      </c>
      <c r="T126" s="62" t="str">
        <f>IFERROR(SUMIFS(PERSALDATA!$H$2:$H$20871,PERSALDATA!$A$2:$A$20871,WORKING!$A126,PERSALDATA!$D$2:$D$20871,WORKING!$B126,PERSALDATA!$E$2:$E$20871,WORKING!$C126,PERSALDATA!$F$2:$F$20871,WORKING!T$2)/SUMIFS(PERSALDATA!$H$2:$H$20871,PERSALDATA!$A$2:$A$20871,WORKING!$A126,PERSALDATA!$D$2:$D$20871,WORKING!$B126,PERSALDATA!$E$2:$E$20871,WORKING!$C126),"")</f>
        <v/>
      </c>
      <c r="U126" s="62" t="str">
        <f>IFERROR(SUMIFS(PERSALDATA!$H$2:$H$20871,PERSALDATA!$A$2:$A$20871,WORKING!$A126,PERSALDATA!$D$2:$D$20871,WORKING!$B126,PERSALDATA!$E$2:$E$20871,WORKING!$C126,PERSALDATA!$F$2:$F$20871,WORKING!U$2)/SUMIFS(PERSALDATA!$H$2:$H$20871,PERSALDATA!$A$2:$A$20871,WORKING!$A126,PERSALDATA!$D$2:$D$20871,WORKING!$B126,PERSALDATA!$E$2:$E$20871,WORKING!$C126),"")</f>
        <v/>
      </c>
      <c r="V126" s="62" t="str">
        <f>IFERROR(SUMIFS(PERSALDATA!$H$2:$H$20871,PERSALDATA!$A$2:$A$20871,WORKING!$A126,PERSALDATA!$D$2:$D$20871,WORKING!$B126,PERSALDATA!$E$2:$E$20871,WORKING!$C126,PERSALDATA!$F$2:$F$20871,WORKING!V$2)/SUMIFS(PERSALDATA!$H$2:$H$20871,PERSALDATA!$A$2:$A$20871,WORKING!$A126,PERSALDATA!$D$2:$D$20871,WORKING!$B126,PERSALDATA!$E$2:$E$20871,WORKING!$C126),"")</f>
        <v/>
      </c>
      <c r="W126" s="62">
        <f>IFERROR(IF($C126&lt;11,($D126*Assumptions!C$6)+($E126*Assumptions!C$7)+($F126*Assumptions!C$8)+($G126*Assumptions!C$9)+($H126*Assumptions!C$10)+($I126*Assumptions!C$11)+($J126*Assumptions!C$12)+($K126*Assumptions!C$13)+($L126*Assumptions!C$14)+($M126*Assumptions!C$15)+($N126*Assumptions!C$16)+($O126*Assumptions!C$17)+($P126*Assumptions!C$18)+($Q126*Assumptions!C$19)+($R126*Assumptions!C$20)+($S126*Assumptions!C$21)+($T126*Assumptions!C$22)+($U126*Assumptions!C$23)+($V126*Assumptions!C$24),IF($C126&lt;13,Assumptions!C$28,Assumptions!C$50)),W$1)</f>
        <v>7.3827684520804057E-2</v>
      </c>
      <c r="X126" s="62">
        <f>IFERROR(IF($C126&lt;11,($D126*Assumptions!D$6)+($E126*Assumptions!D$7)+($F126*Assumptions!D$8)+($G126*Assumptions!D$9)+($H126*Assumptions!D$10)+($I126*Assumptions!D$11)+($J126*Assumptions!D$12)+($K126*Assumptions!D$13)+($L126*Assumptions!D$14)+($M126*Assumptions!D$15)+($N126*Assumptions!D$16)+($O126*Assumptions!D$17)+($P126*Assumptions!D$18)+($Q126*Assumptions!D$19)+($R126*Assumptions!D$20)+($S126*Assumptions!D$21)+($T126*Assumptions!D$22)+($U126*Assumptions!D$23)+($V126*Assumptions!D$24),IF($C126&lt;13,Assumptions!D$28,Assumptions!D$50)),X$1)</f>
        <v>7.0033119199051808E-2</v>
      </c>
      <c r="Y126" s="62">
        <f>IFERROR(IF($C126&lt;11,($D126*Assumptions!E$6)+($E126*Assumptions!E$7)+($F126*Assumptions!E$8)+($G126*Assumptions!E$9)+($H126*Assumptions!E$10)+($I126*Assumptions!E$11)+($J126*Assumptions!E$12)+($K126*Assumptions!E$13)+($L126*Assumptions!E$14)+($M126*Assumptions!E$15)+($N126*Assumptions!E$16)+($O126*Assumptions!E$17)+($P126*Assumptions!E$18)+($Q126*Assumptions!E$19)+($R126*Assumptions!E$20)+($S126*Assumptions!E$21)+($T126*Assumptions!E$22)+($U126*Assumptions!E$23)+($V126*Assumptions!E$24),IF($C126&lt;13,Assumptions!E$28,Assumptions!E$50)),Y$1)</f>
        <v>6.9033119199051793E-2</v>
      </c>
      <c r="Z126" s="62">
        <f>IFERROR(IF($C126&lt;11,($D126*Assumptions!F$6)+($E126*Assumptions!F$7)+($F126*Assumptions!F$8)+($G126*Assumptions!F$9)+($H126*Assumptions!F$10)+($I126*Assumptions!F$11)+($J126*Assumptions!F$12)+($K126*Assumptions!F$13)+($L126*Assumptions!F$14)+($M126*Assumptions!F$15)+($N126*Assumptions!F$16)+($O126*Assumptions!F$17)+($P126*Assumptions!F$18)+($Q126*Assumptions!F$19)+($R126*Assumptions!F$20)+($S126*Assumptions!F$21)+($T126*Assumptions!F$22)+($U126*Assumptions!F$23)+($V126*Assumptions!F$24),IF($C126&lt;13,Assumptions!F$28,Assumptions!F$50)),Z$1)</f>
        <v>6.7033119199051777E-2</v>
      </c>
      <c r="AA126" s="62">
        <f>IFERROR(($D126*Assumptions!J$6)+($E126*Assumptions!J$7)+($F126*Assumptions!J$8)+($G126*Assumptions!J$9)+($H126*Assumptions!J$10)+($I126*Assumptions!J$11)+($J126*Assumptions!J$12)+($K126*Assumptions!J$13)+($L126*Assumptions!J$14)+($M126*Assumptions!J$15)+($N126*Assumptions!J$16)+($O126*Assumptions!J$17)+($P126*Assumptions!J$18)+($Q126*Assumptions!J$19)+($R126*Assumptions!J$20)+($S126*Assumptions!J$21)+($T126*Assumptions!J$22)+($U126*Assumptions!J$23)+($V126*Assumptions!J$24),0)</f>
        <v>0</v>
      </c>
      <c r="AB126" s="2">
        <f>SUMIFS(PERSALDATA!$G$2:$G$20871,PERSALDATA!$A$2:$A$20871,WORKING!A126,PERSALDATA!$D$2:$D$20871,WORKING!B126,PERSALDATA!$E$2:$E$20871,WORKING!C126,PERSALDATA!$F$2:$F$20871,"S&amp;W: BASIC SALARY (RES)")</f>
        <v>0</v>
      </c>
      <c r="AC126" s="2">
        <f>SUMIFS(PERSALDATA!$H$2:$H$20871,PERSALDATA!$A$2:$A$20871,WORKING!A126,PERSALDATA!$D$2:$D$20871,WORKING!B126,PERSALDATA!$E$2:$E$20871,WORKING!C126)</f>
        <v>0</v>
      </c>
    </row>
    <row r="127" spans="1:29" x14ac:dyDescent="0.25">
      <c r="A127" s="2">
        <f>Results!$D$3</f>
        <v>18</v>
      </c>
      <c r="B127" s="2">
        <v>8</v>
      </c>
      <c r="C127" s="2">
        <v>6</v>
      </c>
      <c r="D127" s="62" t="str">
        <f>IFERROR(SUMIFS(PERSALDATA!$H$2:$H$20871,PERSALDATA!$A$2:$A$20871,WORKING!$A127,PERSALDATA!$D$2:$D$20871,WORKING!$B127,PERSALDATA!$E$2:$E$20871,WORKING!$C127,PERSALDATA!$F$2:$F$20871,WORKING!D$2)/SUMIFS(PERSALDATA!$H$2:$H$20871,PERSALDATA!$A$2:$A$20871,WORKING!$A127,PERSALDATA!$D$2:$D$20871,WORKING!$B127,PERSALDATA!$E$2:$E$20871,WORKING!$C127),"")</f>
        <v/>
      </c>
      <c r="E127" s="62" t="str">
        <f>IFERROR(SUMIFS(PERSALDATA!$H$2:$H$20871,PERSALDATA!$A$2:$A$20871,WORKING!$A127,PERSALDATA!$D$2:$D$20871,WORKING!$B127,PERSALDATA!$E$2:$E$20871,WORKING!$C127,PERSALDATA!$F$2:$F$20871,WORKING!E$2)/SUMIFS(PERSALDATA!$H$2:$H$20871,PERSALDATA!$A$2:$A$20871,WORKING!$A127,PERSALDATA!$D$2:$D$20871,WORKING!$B127,PERSALDATA!$E$2:$E$20871,WORKING!$C127),"")</f>
        <v/>
      </c>
      <c r="F127" s="62" t="str">
        <f>IFERROR(SUMIFS(PERSALDATA!$H$2:$H$20871,PERSALDATA!$A$2:$A$20871,WORKING!$A127,PERSALDATA!$D$2:$D$20871,WORKING!$B127,PERSALDATA!$E$2:$E$20871,WORKING!$C127,PERSALDATA!$F$2:$F$20871,WORKING!F$2)/SUMIFS(PERSALDATA!$H$2:$H$20871,PERSALDATA!$A$2:$A$20871,WORKING!$A127,PERSALDATA!$D$2:$D$20871,WORKING!$B127,PERSALDATA!$E$2:$E$20871,WORKING!$C127),"")</f>
        <v/>
      </c>
      <c r="G127" s="69" t="str">
        <f>IFERROR(SUMIFS(PERSALDATA!$H$2:$H$20871,PERSALDATA!$A$2:$A$20871,WORKING!$A127,PERSALDATA!$D$2:$D$20871,WORKING!$B127,PERSALDATA!$E$2:$E$20871,WORKING!$C127,PERSALDATA!$F$2:$F$20871,WORKING!G$2)/SUMIFS(PERSALDATA!$H$2:$H$20871,PERSALDATA!$A$2:$A$20871,WORKING!$A127,PERSALDATA!$D$2:$D$20871,WORKING!$B127,PERSALDATA!$E$2:$E$20871,WORKING!$C127),"")</f>
        <v/>
      </c>
      <c r="H127" s="62" t="str">
        <f>IFERROR(SUMIFS(PERSALDATA!$H$2:$H$20871,PERSALDATA!$A$2:$A$20871,WORKING!$A127,PERSALDATA!$D$2:$D$20871,WORKING!$B127,PERSALDATA!$E$2:$E$20871,WORKING!$C127,PERSALDATA!$F$2:$F$20871,WORKING!H$2)/SUMIFS(PERSALDATA!$H$2:$H$20871,PERSALDATA!$A$2:$A$20871,WORKING!$A127,PERSALDATA!$D$2:$D$20871,WORKING!$B127,PERSALDATA!$E$2:$E$20871,WORKING!$C127),"")</f>
        <v/>
      </c>
      <c r="I127" s="62" t="str">
        <f>IFERROR(SUMIFS(PERSALDATA!$H$2:$H$20871,PERSALDATA!$A$2:$A$20871,WORKING!$A127,PERSALDATA!$D$2:$D$20871,WORKING!$B127,PERSALDATA!$E$2:$E$20871,WORKING!$C127,PERSALDATA!$F$2:$F$20871,WORKING!I$2)/SUMIFS(PERSALDATA!$H$2:$H$20871,PERSALDATA!$A$2:$A$20871,WORKING!$A127,PERSALDATA!$D$2:$D$20871,WORKING!$B127,PERSALDATA!$E$2:$E$20871,WORKING!$C127),"")</f>
        <v/>
      </c>
      <c r="J127" s="62" t="str">
        <f>IFERROR(SUMIFS(PERSALDATA!$H$2:$H$20871,PERSALDATA!$A$2:$A$20871,WORKING!$A127,PERSALDATA!$D$2:$D$20871,WORKING!$B127,PERSALDATA!$E$2:$E$20871,WORKING!$C127,PERSALDATA!$F$2:$F$20871,WORKING!J$2)/SUMIFS(PERSALDATA!$H$2:$H$20871,PERSALDATA!$A$2:$A$20871,WORKING!$A127,PERSALDATA!$D$2:$D$20871,WORKING!$B127,PERSALDATA!$E$2:$E$20871,WORKING!$C127),"")</f>
        <v/>
      </c>
      <c r="K127" s="62" t="str">
        <f>IFERROR(SUMIFS(PERSALDATA!$H$2:$H$20871,PERSALDATA!$A$2:$A$20871,WORKING!$A127,PERSALDATA!$D$2:$D$20871,WORKING!$B127,PERSALDATA!$E$2:$E$20871,WORKING!$C127,PERSALDATA!$F$2:$F$20871,WORKING!K$2)/SUMIFS(PERSALDATA!$H$2:$H$20871,PERSALDATA!$A$2:$A$20871,WORKING!$A127,PERSALDATA!$D$2:$D$20871,WORKING!$B127,PERSALDATA!$E$2:$E$20871,WORKING!$C127),"")</f>
        <v/>
      </c>
      <c r="L127" s="62" t="str">
        <f>IFERROR(SUMIFS(PERSALDATA!$H$2:$H$20871,PERSALDATA!$A$2:$A$20871,WORKING!$A127,PERSALDATA!$D$2:$D$20871,WORKING!$B127,PERSALDATA!$E$2:$E$20871,WORKING!$C127,PERSALDATA!$F$2:$F$20871,WORKING!L$2)/SUMIFS(PERSALDATA!$H$2:$H$20871,PERSALDATA!$A$2:$A$20871,WORKING!$A127,PERSALDATA!$D$2:$D$20871,WORKING!$B127,PERSALDATA!$E$2:$E$20871,WORKING!$C127),"")</f>
        <v/>
      </c>
      <c r="M127" s="62" t="str">
        <f>IFERROR(SUMIFS(PERSALDATA!$H$2:$H$20871,PERSALDATA!$A$2:$A$20871,WORKING!$A127,PERSALDATA!$D$2:$D$20871,WORKING!$B127,PERSALDATA!$E$2:$E$20871,WORKING!$C127,PERSALDATA!$F$2:$F$20871,WORKING!M$2)/SUMIFS(PERSALDATA!$H$2:$H$20871,PERSALDATA!$A$2:$A$20871,WORKING!$A127,PERSALDATA!$D$2:$D$20871,WORKING!$B127,PERSALDATA!$E$2:$E$20871,WORKING!$C127),"")</f>
        <v/>
      </c>
      <c r="N127" s="62" t="str">
        <f>IFERROR(SUMIFS(PERSALDATA!$H$2:$H$20871,PERSALDATA!$A$2:$A$20871,WORKING!$A127,PERSALDATA!$D$2:$D$20871,WORKING!$B127,PERSALDATA!$E$2:$E$20871,WORKING!$C127,PERSALDATA!$F$2:$F$20871,WORKING!N$2)/SUMIFS(PERSALDATA!$H$2:$H$20871,PERSALDATA!$A$2:$A$20871,WORKING!$A127,PERSALDATA!$D$2:$D$20871,WORKING!$B127,PERSALDATA!$E$2:$E$20871,WORKING!$C127),"")</f>
        <v/>
      </c>
      <c r="O127" s="62" t="str">
        <f>IFERROR(SUMIFS(PERSALDATA!$H$2:$H$20871,PERSALDATA!$A$2:$A$20871,WORKING!$A127,PERSALDATA!$D$2:$D$20871,WORKING!$B127,PERSALDATA!$E$2:$E$20871,WORKING!$C127,PERSALDATA!$F$2:$F$20871,WORKING!O$2)/SUMIFS(PERSALDATA!$H$2:$H$20871,PERSALDATA!$A$2:$A$20871,WORKING!$A127,PERSALDATA!$D$2:$D$20871,WORKING!$B127,PERSALDATA!$E$2:$E$20871,WORKING!$C127),"")</f>
        <v/>
      </c>
      <c r="P127" s="62" t="str">
        <f>IFERROR(SUMIFS(PERSALDATA!$H$2:$H$20871,PERSALDATA!$A$2:$A$20871,WORKING!$A127,PERSALDATA!$D$2:$D$20871,WORKING!$B127,PERSALDATA!$E$2:$E$20871,WORKING!$C127,PERSALDATA!$F$2:$F$20871,WORKING!P$2)/SUMIFS(PERSALDATA!$H$2:$H$20871,PERSALDATA!$A$2:$A$20871,WORKING!$A127,PERSALDATA!$D$2:$D$20871,WORKING!$B127,PERSALDATA!$E$2:$E$20871,WORKING!$C127),"")</f>
        <v/>
      </c>
      <c r="Q127" s="62" t="str">
        <f>IFERROR(SUMIFS(PERSALDATA!$H$2:$H$20871,PERSALDATA!$A$2:$A$20871,WORKING!$A127,PERSALDATA!$D$2:$D$20871,WORKING!$B127,PERSALDATA!$E$2:$E$20871,WORKING!$C127,PERSALDATA!$F$2:$F$20871,WORKING!Q$2)/SUMIFS(PERSALDATA!$H$2:$H$20871,PERSALDATA!$A$2:$A$20871,WORKING!$A127,PERSALDATA!$D$2:$D$20871,WORKING!$B127,PERSALDATA!$E$2:$E$20871,WORKING!$C127),"")</f>
        <v/>
      </c>
      <c r="R127" s="62" t="str">
        <f>IFERROR(SUMIFS(PERSALDATA!$H$2:$H$20871,PERSALDATA!$A$2:$A$20871,WORKING!$A127,PERSALDATA!$D$2:$D$20871,WORKING!$B127,PERSALDATA!$E$2:$E$20871,WORKING!$C127,PERSALDATA!$F$2:$F$20871,WORKING!R$2)/SUMIFS(PERSALDATA!$H$2:$H$20871,PERSALDATA!$A$2:$A$20871,WORKING!$A127,PERSALDATA!$D$2:$D$20871,WORKING!$B127,PERSALDATA!$E$2:$E$20871,WORKING!$C127),"")</f>
        <v/>
      </c>
      <c r="S127" s="62" t="str">
        <f>IFERROR(SUMIFS(PERSALDATA!$H$2:$H$20871,PERSALDATA!$A$2:$A$20871,WORKING!$A127,PERSALDATA!$D$2:$D$20871,WORKING!$B127,PERSALDATA!$E$2:$E$20871,WORKING!$C127,PERSALDATA!$F$2:$F$20871,WORKING!S$2)/SUMIFS(PERSALDATA!$H$2:$H$20871,PERSALDATA!$A$2:$A$20871,WORKING!$A127,PERSALDATA!$D$2:$D$20871,WORKING!$B127,PERSALDATA!$E$2:$E$20871,WORKING!$C127),"")</f>
        <v/>
      </c>
      <c r="T127" s="62" t="str">
        <f>IFERROR(SUMIFS(PERSALDATA!$H$2:$H$20871,PERSALDATA!$A$2:$A$20871,WORKING!$A127,PERSALDATA!$D$2:$D$20871,WORKING!$B127,PERSALDATA!$E$2:$E$20871,WORKING!$C127,PERSALDATA!$F$2:$F$20871,WORKING!T$2)/SUMIFS(PERSALDATA!$H$2:$H$20871,PERSALDATA!$A$2:$A$20871,WORKING!$A127,PERSALDATA!$D$2:$D$20871,WORKING!$B127,PERSALDATA!$E$2:$E$20871,WORKING!$C127),"")</f>
        <v/>
      </c>
      <c r="U127" s="62" t="str">
        <f>IFERROR(SUMIFS(PERSALDATA!$H$2:$H$20871,PERSALDATA!$A$2:$A$20871,WORKING!$A127,PERSALDATA!$D$2:$D$20871,WORKING!$B127,PERSALDATA!$E$2:$E$20871,WORKING!$C127,PERSALDATA!$F$2:$F$20871,WORKING!U$2)/SUMIFS(PERSALDATA!$H$2:$H$20871,PERSALDATA!$A$2:$A$20871,WORKING!$A127,PERSALDATA!$D$2:$D$20871,WORKING!$B127,PERSALDATA!$E$2:$E$20871,WORKING!$C127),"")</f>
        <v/>
      </c>
      <c r="V127" s="62" t="str">
        <f>IFERROR(SUMIFS(PERSALDATA!$H$2:$H$20871,PERSALDATA!$A$2:$A$20871,WORKING!$A127,PERSALDATA!$D$2:$D$20871,WORKING!$B127,PERSALDATA!$E$2:$E$20871,WORKING!$C127,PERSALDATA!$F$2:$F$20871,WORKING!V$2)/SUMIFS(PERSALDATA!$H$2:$H$20871,PERSALDATA!$A$2:$A$20871,WORKING!$A127,PERSALDATA!$D$2:$D$20871,WORKING!$B127,PERSALDATA!$E$2:$E$20871,WORKING!$C127),"")</f>
        <v/>
      </c>
      <c r="W127" s="62">
        <f>IFERROR(IF($C127&lt;11,($D127*Assumptions!C$6)+($E127*Assumptions!C$7)+($F127*Assumptions!C$8)+($G127*Assumptions!C$9)+($H127*Assumptions!C$10)+($I127*Assumptions!C$11)+($J127*Assumptions!C$12)+($K127*Assumptions!C$13)+($L127*Assumptions!C$14)+($M127*Assumptions!C$15)+($N127*Assumptions!C$16)+($O127*Assumptions!C$17)+($P127*Assumptions!C$18)+($Q127*Assumptions!C$19)+($R127*Assumptions!C$20)+($S127*Assumptions!C$21)+($T127*Assumptions!C$22)+($U127*Assumptions!C$23)+($V127*Assumptions!C$24),IF($C127&lt;13,Assumptions!C$28,Assumptions!C$50)),W$1)</f>
        <v>7.3827684520804057E-2</v>
      </c>
      <c r="X127" s="62">
        <f>IFERROR(IF($C127&lt;11,($D127*Assumptions!D$6)+($E127*Assumptions!D$7)+($F127*Assumptions!D$8)+($G127*Assumptions!D$9)+($H127*Assumptions!D$10)+($I127*Assumptions!D$11)+($J127*Assumptions!D$12)+($K127*Assumptions!D$13)+($L127*Assumptions!D$14)+($M127*Assumptions!D$15)+($N127*Assumptions!D$16)+($O127*Assumptions!D$17)+($P127*Assumptions!D$18)+($Q127*Assumptions!D$19)+($R127*Assumptions!D$20)+($S127*Assumptions!D$21)+($T127*Assumptions!D$22)+($U127*Assumptions!D$23)+($V127*Assumptions!D$24),IF($C127&lt;13,Assumptions!D$28,Assumptions!D$50)),X$1)</f>
        <v>7.0033119199051808E-2</v>
      </c>
      <c r="Y127" s="62">
        <f>IFERROR(IF($C127&lt;11,($D127*Assumptions!E$6)+($E127*Assumptions!E$7)+($F127*Assumptions!E$8)+($G127*Assumptions!E$9)+($H127*Assumptions!E$10)+($I127*Assumptions!E$11)+($J127*Assumptions!E$12)+($K127*Assumptions!E$13)+($L127*Assumptions!E$14)+($M127*Assumptions!E$15)+($N127*Assumptions!E$16)+($O127*Assumptions!E$17)+($P127*Assumptions!E$18)+($Q127*Assumptions!E$19)+($R127*Assumptions!E$20)+($S127*Assumptions!E$21)+($T127*Assumptions!E$22)+($U127*Assumptions!E$23)+($V127*Assumptions!E$24),IF($C127&lt;13,Assumptions!E$28,Assumptions!E$50)),Y$1)</f>
        <v>6.9033119199051793E-2</v>
      </c>
      <c r="Z127" s="62">
        <f>IFERROR(IF($C127&lt;11,($D127*Assumptions!F$6)+($E127*Assumptions!F$7)+($F127*Assumptions!F$8)+($G127*Assumptions!F$9)+($H127*Assumptions!F$10)+($I127*Assumptions!F$11)+($J127*Assumptions!F$12)+($K127*Assumptions!F$13)+($L127*Assumptions!F$14)+($M127*Assumptions!F$15)+($N127*Assumptions!F$16)+($O127*Assumptions!F$17)+($P127*Assumptions!F$18)+($Q127*Assumptions!F$19)+($R127*Assumptions!F$20)+($S127*Assumptions!F$21)+($T127*Assumptions!F$22)+($U127*Assumptions!F$23)+($V127*Assumptions!F$24),IF($C127&lt;13,Assumptions!F$28,Assumptions!F$50)),Z$1)</f>
        <v>6.7033119199051777E-2</v>
      </c>
      <c r="AA127" s="62">
        <f>IFERROR(($D127*Assumptions!J$6)+($E127*Assumptions!J$7)+($F127*Assumptions!J$8)+($G127*Assumptions!J$9)+($H127*Assumptions!J$10)+($I127*Assumptions!J$11)+($J127*Assumptions!J$12)+($K127*Assumptions!J$13)+($L127*Assumptions!J$14)+($M127*Assumptions!J$15)+($N127*Assumptions!J$16)+($O127*Assumptions!J$17)+($P127*Assumptions!J$18)+($Q127*Assumptions!J$19)+($R127*Assumptions!J$20)+($S127*Assumptions!J$21)+($T127*Assumptions!J$22)+($U127*Assumptions!J$23)+($V127*Assumptions!J$24),0)</f>
        <v>0</v>
      </c>
      <c r="AB127" s="2">
        <f>SUMIFS(PERSALDATA!$G$2:$G$20871,PERSALDATA!$A$2:$A$20871,WORKING!A127,PERSALDATA!$D$2:$D$20871,WORKING!B127,PERSALDATA!$E$2:$E$20871,WORKING!C127,PERSALDATA!$F$2:$F$20871,"S&amp;W: BASIC SALARY (RES)")</f>
        <v>0</v>
      </c>
      <c r="AC127" s="2">
        <f>SUMIFS(PERSALDATA!$H$2:$H$20871,PERSALDATA!$A$2:$A$20871,WORKING!A127,PERSALDATA!$D$2:$D$20871,WORKING!B127,PERSALDATA!$E$2:$E$20871,WORKING!C127)</f>
        <v>0</v>
      </c>
    </row>
    <row r="128" spans="1:29" x14ac:dyDescent="0.25">
      <c r="A128" s="2">
        <f>Results!$D$3</f>
        <v>18</v>
      </c>
      <c r="B128" s="2">
        <v>8</v>
      </c>
      <c r="C128" s="2">
        <v>7</v>
      </c>
      <c r="D128" s="62" t="str">
        <f>IFERROR(SUMIFS(PERSALDATA!$H$2:$H$20871,PERSALDATA!$A$2:$A$20871,WORKING!$A128,PERSALDATA!$D$2:$D$20871,WORKING!$B128,PERSALDATA!$E$2:$E$20871,WORKING!$C128,PERSALDATA!$F$2:$F$20871,WORKING!D$2)/SUMIFS(PERSALDATA!$H$2:$H$20871,PERSALDATA!$A$2:$A$20871,WORKING!$A128,PERSALDATA!$D$2:$D$20871,WORKING!$B128,PERSALDATA!$E$2:$E$20871,WORKING!$C128),"")</f>
        <v/>
      </c>
      <c r="E128" s="62" t="str">
        <f>IFERROR(SUMIFS(PERSALDATA!$H$2:$H$20871,PERSALDATA!$A$2:$A$20871,WORKING!$A128,PERSALDATA!$D$2:$D$20871,WORKING!$B128,PERSALDATA!$E$2:$E$20871,WORKING!$C128,PERSALDATA!$F$2:$F$20871,WORKING!E$2)/SUMIFS(PERSALDATA!$H$2:$H$20871,PERSALDATA!$A$2:$A$20871,WORKING!$A128,PERSALDATA!$D$2:$D$20871,WORKING!$B128,PERSALDATA!$E$2:$E$20871,WORKING!$C128),"")</f>
        <v/>
      </c>
      <c r="F128" s="62" t="str">
        <f>IFERROR(SUMIFS(PERSALDATA!$H$2:$H$20871,PERSALDATA!$A$2:$A$20871,WORKING!$A128,PERSALDATA!$D$2:$D$20871,WORKING!$B128,PERSALDATA!$E$2:$E$20871,WORKING!$C128,PERSALDATA!$F$2:$F$20871,WORKING!F$2)/SUMIFS(PERSALDATA!$H$2:$H$20871,PERSALDATA!$A$2:$A$20871,WORKING!$A128,PERSALDATA!$D$2:$D$20871,WORKING!$B128,PERSALDATA!$E$2:$E$20871,WORKING!$C128),"")</f>
        <v/>
      </c>
      <c r="G128" s="69" t="str">
        <f>IFERROR(SUMIFS(PERSALDATA!$H$2:$H$20871,PERSALDATA!$A$2:$A$20871,WORKING!$A128,PERSALDATA!$D$2:$D$20871,WORKING!$B128,PERSALDATA!$E$2:$E$20871,WORKING!$C128,PERSALDATA!$F$2:$F$20871,WORKING!G$2)/SUMIFS(PERSALDATA!$H$2:$H$20871,PERSALDATA!$A$2:$A$20871,WORKING!$A128,PERSALDATA!$D$2:$D$20871,WORKING!$B128,PERSALDATA!$E$2:$E$20871,WORKING!$C128),"")</f>
        <v/>
      </c>
      <c r="H128" s="62" t="str">
        <f>IFERROR(SUMIFS(PERSALDATA!$H$2:$H$20871,PERSALDATA!$A$2:$A$20871,WORKING!$A128,PERSALDATA!$D$2:$D$20871,WORKING!$B128,PERSALDATA!$E$2:$E$20871,WORKING!$C128,PERSALDATA!$F$2:$F$20871,WORKING!H$2)/SUMIFS(PERSALDATA!$H$2:$H$20871,PERSALDATA!$A$2:$A$20871,WORKING!$A128,PERSALDATA!$D$2:$D$20871,WORKING!$B128,PERSALDATA!$E$2:$E$20871,WORKING!$C128),"")</f>
        <v/>
      </c>
      <c r="I128" s="62" t="str">
        <f>IFERROR(SUMIFS(PERSALDATA!$H$2:$H$20871,PERSALDATA!$A$2:$A$20871,WORKING!$A128,PERSALDATA!$D$2:$D$20871,WORKING!$B128,PERSALDATA!$E$2:$E$20871,WORKING!$C128,PERSALDATA!$F$2:$F$20871,WORKING!I$2)/SUMIFS(PERSALDATA!$H$2:$H$20871,PERSALDATA!$A$2:$A$20871,WORKING!$A128,PERSALDATA!$D$2:$D$20871,WORKING!$B128,PERSALDATA!$E$2:$E$20871,WORKING!$C128),"")</f>
        <v/>
      </c>
      <c r="J128" s="62" t="str">
        <f>IFERROR(SUMIFS(PERSALDATA!$H$2:$H$20871,PERSALDATA!$A$2:$A$20871,WORKING!$A128,PERSALDATA!$D$2:$D$20871,WORKING!$B128,PERSALDATA!$E$2:$E$20871,WORKING!$C128,PERSALDATA!$F$2:$F$20871,WORKING!J$2)/SUMIFS(PERSALDATA!$H$2:$H$20871,PERSALDATA!$A$2:$A$20871,WORKING!$A128,PERSALDATA!$D$2:$D$20871,WORKING!$B128,PERSALDATA!$E$2:$E$20871,WORKING!$C128),"")</f>
        <v/>
      </c>
      <c r="K128" s="62" t="str">
        <f>IFERROR(SUMIFS(PERSALDATA!$H$2:$H$20871,PERSALDATA!$A$2:$A$20871,WORKING!$A128,PERSALDATA!$D$2:$D$20871,WORKING!$B128,PERSALDATA!$E$2:$E$20871,WORKING!$C128,PERSALDATA!$F$2:$F$20871,WORKING!K$2)/SUMIFS(PERSALDATA!$H$2:$H$20871,PERSALDATA!$A$2:$A$20871,WORKING!$A128,PERSALDATA!$D$2:$D$20871,WORKING!$B128,PERSALDATA!$E$2:$E$20871,WORKING!$C128),"")</f>
        <v/>
      </c>
      <c r="L128" s="62" t="str">
        <f>IFERROR(SUMIFS(PERSALDATA!$H$2:$H$20871,PERSALDATA!$A$2:$A$20871,WORKING!$A128,PERSALDATA!$D$2:$D$20871,WORKING!$B128,PERSALDATA!$E$2:$E$20871,WORKING!$C128,PERSALDATA!$F$2:$F$20871,WORKING!L$2)/SUMIFS(PERSALDATA!$H$2:$H$20871,PERSALDATA!$A$2:$A$20871,WORKING!$A128,PERSALDATA!$D$2:$D$20871,WORKING!$B128,PERSALDATA!$E$2:$E$20871,WORKING!$C128),"")</f>
        <v/>
      </c>
      <c r="M128" s="62" t="str">
        <f>IFERROR(SUMIFS(PERSALDATA!$H$2:$H$20871,PERSALDATA!$A$2:$A$20871,WORKING!$A128,PERSALDATA!$D$2:$D$20871,WORKING!$B128,PERSALDATA!$E$2:$E$20871,WORKING!$C128,PERSALDATA!$F$2:$F$20871,WORKING!M$2)/SUMIFS(PERSALDATA!$H$2:$H$20871,PERSALDATA!$A$2:$A$20871,WORKING!$A128,PERSALDATA!$D$2:$D$20871,WORKING!$B128,PERSALDATA!$E$2:$E$20871,WORKING!$C128),"")</f>
        <v/>
      </c>
      <c r="N128" s="62" t="str">
        <f>IFERROR(SUMIFS(PERSALDATA!$H$2:$H$20871,PERSALDATA!$A$2:$A$20871,WORKING!$A128,PERSALDATA!$D$2:$D$20871,WORKING!$B128,PERSALDATA!$E$2:$E$20871,WORKING!$C128,PERSALDATA!$F$2:$F$20871,WORKING!N$2)/SUMIFS(PERSALDATA!$H$2:$H$20871,PERSALDATA!$A$2:$A$20871,WORKING!$A128,PERSALDATA!$D$2:$D$20871,WORKING!$B128,PERSALDATA!$E$2:$E$20871,WORKING!$C128),"")</f>
        <v/>
      </c>
      <c r="O128" s="62" t="str">
        <f>IFERROR(SUMIFS(PERSALDATA!$H$2:$H$20871,PERSALDATA!$A$2:$A$20871,WORKING!$A128,PERSALDATA!$D$2:$D$20871,WORKING!$B128,PERSALDATA!$E$2:$E$20871,WORKING!$C128,PERSALDATA!$F$2:$F$20871,WORKING!O$2)/SUMIFS(PERSALDATA!$H$2:$H$20871,PERSALDATA!$A$2:$A$20871,WORKING!$A128,PERSALDATA!$D$2:$D$20871,WORKING!$B128,PERSALDATA!$E$2:$E$20871,WORKING!$C128),"")</f>
        <v/>
      </c>
      <c r="P128" s="62" t="str">
        <f>IFERROR(SUMIFS(PERSALDATA!$H$2:$H$20871,PERSALDATA!$A$2:$A$20871,WORKING!$A128,PERSALDATA!$D$2:$D$20871,WORKING!$B128,PERSALDATA!$E$2:$E$20871,WORKING!$C128,PERSALDATA!$F$2:$F$20871,WORKING!P$2)/SUMIFS(PERSALDATA!$H$2:$H$20871,PERSALDATA!$A$2:$A$20871,WORKING!$A128,PERSALDATA!$D$2:$D$20871,WORKING!$B128,PERSALDATA!$E$2:$E$20871,WORKING!$C128),"")</f>
        <v/>
      </c>
      <c r="Q128" s="62" t="str">
        <f>IFERROR(SUMIFS(PERSALDATA!$H$2:$H$20871,PERSALDATA!$A$2:$A$20871,WORKING!$A128,PERSALDATA!$D$2:$D$20871,WORKING!$B128,PERSALDATA!$E$2:$E$20871,WORKING!$C128,PERSALDATA!$F$2:$F$20871,WORKING!Q$2)/SUMIFS(PERSALDATA!$H$2:$H$20871,PERSALDATA!$A$2:$A$20871,WORKING!$A128,PERSALDATA!$D$2:$D$20871,WORKING!$B128,PERSALDATA!$E$2:$E$20871,WORKING!$C128),"")</f>
        <v/>
      </c>
      <c r="R128" s="62" t="str">
        <f>IFERROR(SUMIFS(PERSALDATA!$H$2:$H$20871,PERSALDATA!$A$2:$A$20871,WORKING!$A128,PERSALDATA!$D$2:$D$20871,WORKING!$B128,PERSALDATA!$E$2:$E$20871,WORKING!$C128,PERSALDATA!$F$2:$F$20871,WORKING!R$2)/SUMIFS(PERSALDATA!$H$2:$H$20871,PERSALDATA!$A$2:$A$20871,WORKING!$A128,PERSALDATA!$D$2:$D$20871,WORKING!$B128,PERSALDATA!$E$2:$E$20871,WORKING!$C128),"")</f>
        <v/>
      </c>
      <c r="S128" s="62" t="str">
        <f>IFERROR(SUMIFS(PERSALDATA!$H$2:$H$20871,PERSALDATA!$A$2:$A$20871,WORKING!$A128,PERSALDATA!$D$2:$D$20871,WORKING!$B128,PERSALDATA!$E$2:$E$20871,WORKING!$C128,PERSALDATA!$F$2:$F$20871,WORKING!S$2)/SUMIFS(PERSALDATA!$H$2:$H$20871,PERSALDATA!$A$2:$A$20871,WORKING!$A128,PERSALDATA!$D$2:$D$20871,WORKING!$B128,PERSALDATA!$E$2:$E$20871,WORKING!$C128),"")</f>
        <v/>
      </c>
      <c r="T128" s="62" t="str">
        <f>IFERROR(SUMIFS(PERSALDATA!$H$2:$H$20871,PERSALDATA!$A$2:$A$20871,WORKING!$A128,PERSALDATA!$D$2:$D$20871,WORKING!$B128,PERSALDATA!$E$2:$E$20871,WORKING!$C128,PERSALDATA!$F$2:$F$20871,WORKING!T$2)/SUMIFS(PERSALDATA!$H$2:$H$20871,PERSALDATA!$A$2:$A$20871,WORKING!$A128,PERSALDATA!$D$2:$D$20871,WORKING!$B128,PERSALDATA!$E$2:$E$20871,WORKING!$C128),"")</f>
        <v/>
      </c>
      <c r="U128" s="62" t="str">
        <f>IFERROR(SUMIFS(PERSALDATA!$H$2:$H$20871,PERSALDATA!$A$2:$A$20871,WORKING!$A128,PERSALDATA!$D$2:$D$20871,WORKING!$B128,PERSALDATA!$E$2:$E$20871,WORKING!$C128,PERSALDATA!$F$2:$F$20871,WORKING!U$2)/SUMIFS(PERSALDATA!$H$2:$H$20871,PERSALDATA!$A$2:$A$20871,WORKING!$A128,PERSALDATA!$D$2:$D$20871,WORKING!$B128,PERSALDATA!$E$2:$E$20871,WORKING!$C128),"")</f>
        <v/>
      </c>
      <c r="V128" s="62" t="str">
        <f>IFERROR(SUMIFS(PERSALDATA!$H$2:$H$20871,PERSALDATA!$A$2:$A$20871,WORKING!$A128,PERSALDATA!$D$2:$D$20871,WORKING!$B128,PERSALDATA!$E$2:$E$20871,WORKING!$C128,PERSALDATA!$F$2:$F$20871,WORKING!V$2)/SUMIFS(PERSALDATA!$H$2:$H$20871,PERSALDATA!$A$2:$A$20871,WORKING!$A128,PERSALDATA!$D$2:$D$20871,WORKING!$B128,PERSALDATA!$E$2:$E$20871,WORKING!$C128),"")</f>
        <v/>
      </c>
      <c r="W128" s="62">
        <f>IFERROR(IF($C128&lt;11,($D128*Assumptions!C$6)+($E128*Assumptions!C$7)+($F128*Assumptions!C$8)+($G128*Assumptions!C$9)+($H128*Assumptions!C$10)+($I128*Assumptions!C$11)+($J128*Assumptions!C$12)+($K128*Assumptions!C$13)+($L128*Assumptions!C$14)+($M128*Assumptions!C$15)+($N128*Assumptions!C$16)+($O128*Assumptions!C$17)+($P128*Assumptions!C$18)+($Q128*Assumptions!C$19)+($R128*Assumptions!C$20)+($S128*Assumptions!C$21)+($T128*Assumptions!C$22)+($U128*Assumptions!C$23)+($V128*Assumptions!C$24),IF($C128&lt;13,Assumptions!C$28,Assumptions!C$50)),W$1)</f>
        <v>7.3827684520804057E-2</v>
      </c>
      <c r="X128" s="62">
        <f>IFERROR(IF($C128&lt;11,($D128*Assumptions!D$6)+($E128*Assumptions!D$7)+($F128*Assumptions!D$8)+($G128*Assumptions!D$9)+($H128*Assumptions!D$10)+($I128*Assumptions!D$11)+($J128*Assumptions!D$12)+($K128*Assumptions!D$13)+($L128*Assumptions!D$14)+($M128*Assumptions!D$15)+($N128*Assumptions!D$16)+($O128*Assumptions!D$17)+($P128*Assumptions!D$18)+($Q128*Assumptions!D$19)+($R128*Assumptions!D$20)+($S128*Assumptions!D$21)+($T128*Assumptions!D$22)+($U128*Assumptions!D$23)+($V128*Assumptions!D$24),IF($C128&lt;13,Assumptions!D$28,Assumptions!D$50)),X$1)</f>
        <v>7.0033119199051808E-2</v>
      </c>
      <c r="Y128" s="62">
        <f>IFERROR(IF($C128&lt;11,($D128*Assumptions!E$6)+($E128*Assumptions!E$7)+($F128*Assumptions!E$8)+($G128*Assumptions!E$9)+($H128*Assumptions!E$10)+($I128*Assumptions!E$11)+($J128*Assumptions!E$12)+($K128*Assumptions!E$13)+($L128*Assumptions!E$14)+($M128*Assumptions!E$15)+($N128*Assumptions!E$16)+($O128*Assumptions!E$17)+($P128*Assumptions!E$18)+($Q128*Assumptions!E$19)+($R128*Assumptions!E$20)+($S128*Assumptions!E$21)+($T128*Assumptions!E$22)+($U128*Assumptions!E$23)+($V128*Assumptions!E$24),IF($C128&lt;13,Assumptions!E$28,Assumptions!E$50)),Y$1)</f>
        <v>6.9033119199051793E-2</v>
      </c>
      <c r="Z128" s="62">
        <f>IFERROR(IF($C128&lt;11,($D128*Assumptions!F$6)+($E128*Assumptions!F$7)+($F128*Assumptions!F$8)+($G128*Assumptions!F$9)+($H128*Assumptions!F$10)+($I128*Assumptions!F$11)+($J128*Assumptions!F$12)+($K128*Assumptions!F$13)+($L128*Assumptions!F$14)+($M128*Assumptions!F$15)+($N128*Assumptions!F$16)+($O128*Assumptions!F$17)+($P128*Assumptions!F$18)+($Q128*Assumptions!F$19)+($R128*Assumptions!F$20)+($S128*Assumptions!F$21)+($T128*Assumptions!F$22)+($U128*Assumptions!F$23)+($V128*Assumptions!F$24),IF($C128&lt;13,Assumptions!F$28,Assumptions!F$50)),Z$1)</f>
        <v>6.7033119199051777E-2</v>
      </c>
      <c r="AA128" s="62">
        <f>IFERROR(($D128*Assumptions!J$6)+($E128*Assumptions!J$7)+($F128*Assumptions!J$8)+($G128*Assumptions!J$9)+($H128*Assumptions!J$10)+($I128*Assumptions!J$11)+($J128*Assumptions!J$12)+($K128*Assumptions!J$13)+($L128*Assumptions!J$14)+($M128*Assumptions!J$15)+($N128*Assumptions!J$16)+($O128*Assumptions!J$17)+($P128*Assumptions!J$18)+($Q128*Assumptions!J$19)+($R128*Assumptions!J$20)+($S128*Assumptions!J$21)+($T128*Assumptions!J$22)+($U128*Assumptions!J$23)+($V128*Assumptions!J$24),0)</f>
        <v>0</v>
      </c>
      <c r="AB128" s="2">
        <f>SUMIFS(PERSALDATA!$G$2:$G$20871,PERSALDATA!$A$2:$A$20871,WORKING!A128,PERSALDATA!$D$2:$D$20871,WORKING!B128,PERSALDATA!$E$2:$E$20871,WORKING!C128,PERSALDATA!$F$2:$F$20871,"S&amp;W: BASIC SALARY (RES)")</f>
        <v>0</v>
      </c>
      <c r="AC128" s="2">
        <f>SUMIFS(PERSALDATA!$H$2:$H$20871,PERSALDATA!$A$2:$A$20871,WORKING!A128,PERSALDATA!$D$2:$D$20871,WORKING!B128,PERSALDATA!$E$2:$E$20871,WORKING!C128)</f>
        <v>0</v>
      </c>
    </row>
    <row r="129" spans="1:29" x14ac:dyDescent="0.25">
      <c r="A129" s="2">
        <f>Results!$D$3</f>
        <v>18</v>
      </c>
      <c r="B129" s="2">
        <v>8</v>
      </c>
      <c r="C129" s="2">
        <v>8</v>
      </c>
      <c r="D129" s="62" t="str">
        <f>IFERROR(SUMIFS(PERSALDATA!$H$2:$H$20871,PERSALDATA!$A$2:$A$20871,WORKING!$A129,PERSALDATA!$D$2:$D$20871,WORKING!$B129,PERSALDATA!$E$2:$E$20871,WORKING!$C129,PERSALDATA!$F$2:$F$20871,WORKING!D$2)/SUMIFS(PERSALDATA!$H$2:$H$20871,PERSALDATA!$A$2:$A$20871,WORKING!$A129,PERSALDATA!$D$2:$D$20871,WORKING!$B129,PERSALDATA!$E$2:$E$20871,WORKING!$C129),"")</f>
        <v/>
      </c>
      <c r="E129" s="62" t="str">
        <f>IFERROR(SUMIFS(PERSALDATA!$H$2:$H$20871,PERSALDATA!$A$2:$A$20871,WORKING!$A129,PERSALDATA!$D$2:$D$20871,WORKING!$B129,PERSALDATA!$E$2:$E$20871,WORKING!$C129,PERSALDATA!$F$2:$F$20871,WORKING!E$2)/SUMIFS(PERSALDATA!$H$2:$H$20871,PERSALDATA!$A$2:$A$20871,WORKING!$A129,PERSALDATA!$D$2:$D$20871,WORKING!$B129,PERSALDATA!$E$2:$E$20871,WORKING!$C129),"")</f>
        <v/>
      </c>
      <c r="F129" s="62" t="str">
        <f>IFERROR(SUMIFS(PERSALDATA!$H$2:$H$20871,PERSALDATA!$A$2:$A$20871,WORKING!$A129,PERSALDATA!$D$2:$D$20871,WORKING!$B129,PERSALDATA!$E$2:$E$20871,WORKING!$C129,PERSALDATA!$F$2:$F$20871,WORKING!F$2)/SUMIFS(PERSALDATA!$H$2:$H$20871,PERSALDATA!$A$2:$A$20871,WORKING!$A129,PERSALDATA!$D$2:$D$20871,WORKING!$B129,PERSALDATA!$E$2:$E$20871,WORKING!$C129),"")</f>
        <v/>
      </c>
      <c r="G129" s="69" t="str">
        <f>IFERROR(SUMIFS(PERSALDATA!$H$2:$H$20871,PERSALDATA!$A$2:$A$20871,WORKING!$A129,PERSALDATA!$D$2:$D$20871,WORKING!$B129,PERSALDATA!$E$2:$E$20871,WORKING!$C129,PERSALDATA!$F$2:$F$20871,WORKING!G$2)/SUMIFS(PERSALDATA!$H$2:$H$20871,PERSALDATA!$A$2:$A$20871,WORKING!$A129,PERSALDATA!$D$2:$D$20871,WORKING!$B129,PERSALDATA!$E$2:$E$20871,WORKING!$C129),"")</f>
        <v/>
      </c>
      <c r="H129" s="62" t="str">
        <f>IFERROR(SUMIFS(PERSALDATA!$H$2:$H$20871,PERSALDATA!$A$2:$A$20871,WORKING!$A129,PERSALDATA!$D$2:$D$20871,WORKING!$B129,PERSALDATA!$E$2:$E$20871,WORKING!$C129,PERSALDATA!$F$2:$F$20871,WORKING!H$2)/SUMIFS(PERSALDATA!$H$2:$H$20871,PERSALDATA!$A$2:$A$20871,WORKING!$A129,PERSALDATA!$D$2:$D$20871,WORKING!$B129,PERSALDATA!$E$2:$E$20871,WORKING!$C129),"")</f>
        <v/>
      </c>
      <c r="I129" s="62" t="str">
        <f>IFERROR(SUMIFS(PERSALDATA!$H$2:$H$20871,PERSALDATA!$A$2:$A$20871,WORKING!$A129,PERSALDATA!$D$2:$D$20871,WORKING!$B129,PERSALDATA!$E$2:$E$20871,WORKING!$C129,PERSALDATA!$F$2:$F$20871,WORKING!I$2)/SUMIFS(PERSALDATA!$H$2:$H$20871,PERSALDATA!$A$2:$A$20871,WORKING!$A129,PERSALDATA!$D$2:$D$20871,WORKING!$B129,PERSALDATA!$E$2:$E$20871,WORKING!$C129),"")</f>
        <v/>
      </c>
      <c r="J129" s="62" t="str">
        <f>IFERROR(SUMIFS(PERSALDATA!$H$2:$H$20871,PERSALDATA!$A$2:$A$20871,WORKING!$A129,PERSALDATA!$D$2:$D$20871,WORKING!$B129,PERSALDATA!$E$2:$E$20871,WORKING!$C129,PERSALDATA!$F$2:$F$20871,WORKING!J$2)/SUMIFS(PERSALDATA!$H$2:$H$20871,PERSALDATA!$A$2:$A$20871,WORKING!$A129,PERSALDATA!$D$2:$D$20871,WORKING!$B129,PERSALDATA!$E$2:$E$20871,WORKING!$C129),"")</f>
        <v/>
      </c>
      <c r="K129" s="62" t="str">
        <f>IFERROR(SUMIFS(PERSALDATA!$H$2:$H$20871,PERSALDATA!$A$2:$A$20871,WORKING!$A129,PERSALDATA!$D$2:$D$20871,WORKING!$B129,PERSALDATA!$E$2:$E$20871,WORKING!$C129,PERSALDATA!$F$2:$F$20871,WORKING!K$2)/SUMIFS(PERSALDATA!$H$2:$H$20871,PERSALDATA!$A$2:$A$20871,WORKING!$A129,PERSALDATA!$D$2:$D$20871,WORKING!$B129,PERSALDATA!$E$2:$E$20871,WORKING!$C129),"")</f>
        <v/>
      </c>
      <c r="L129" s="62" t="str">
        <f>IFERROR(SUMIFS(PERSALDATA!$H$2:$H$20871,PERSALDATA!$A$2:$A$20871,WORKING!$A129,PERSALDATA!$D$2:$D$20871,WORKING!$B129,PERSALDATA!$E$2:$E$20871,WORKING!$C129,PERSALDATA!$F$2:$F$20871,WORKING!L$2)/SUMIFS(PERSALDATA!$H$2:$H$20871,PERSALDATA!$A$2:$A$20871,WORKING!$A129,PERSALDATA!$D$2:$D$20871,WORKING!$B129,PERSALDATA!$E$2:$E$20871,WORKING!$C129),"")</f>
        <v/>
      </c>
      <c r="M129" s="62" t="str">
        <f>IFERROR(SUMIFS(PERSALDATA!$H$2:$H$20871,PERSALDATA!$A$2:$A$20871,WORKING!$A129,PERSALDATA!$D$2:$D$20871,WORKING!$B129,PERSALDATA!$E$2:$E$20871,WORKING!$C129,PERSALDATA!$F$2:$F$20871,WORKING!M$2)/SUMIFS(PERSALDATA!$H$2:$H$20871,PERSALDATA!$A$2:$A$20871,WORKING!$A129,PERSALDATA!$D$2:$D$20871,WORKING!$B129,PERSALDATA!$E$2:$E$20871,WORKING!$C129),"")</f>
        <v/>
      </c>
      <c r="N129" s="62" t="str">
        <f>IFERROR(SUMIFS(PERSALDATA!$H$2:$H$20871,PERSALDATA!$A$2:$A$20871,WORKING!$A129,PERSALDATA!$D$2:$D$20871,WORKING!$B129,PERSALDATA!$E$2:$E$20871,WORKING!$C129,PERSALDATA!$F$2:$F$20871,WORKING!N$2)/SUMIFS(PERSALDATA!$H$2:$H$20871,PERSALDATA!$A$2:$A$20871,WORKING!$A129,PERSALDATA!$D$2:$D$20871,WORKING!$B129,PERSALDATA!$E$2:$E$20871,WORKING!$C129),"")</f>
        <v/>
      </c>
      <c r="O129" s="62" t="str">
        <f>IFERROR(SUMIFS(PERSALDATA!$H$2:$H$20871,PERSALDATA!$A$2:$A$20871,WORKING!$A129,PERSALDATA!$D$2:$D$20871,WORKING!$B129,PERSALDATA!$E$2:$E$20871,WORKING!$C129,PERSALDATA!$F$2:$F$20871,WORKING!O$2)/SUMIFS(PERSALDATA!$H$2:$H$20871,PERSALDATA!$A$2:$A$20871,WORKING!$A129,PERSALDATA!$D$2:$D$20871,WORKING!$B129,PERSALDATA!$E$2:$E$20871,WORKING!$C129),"")</f>
        <v/>
      </c>
      <c r="P129" s="62" t="str">
        <f>IFERROR(SUMIFS(PERSALDATA!$H$2:$H$20871,PERSALDATA!$A$2:$A$20871,WORKING!$A129,PERSALDATA!$D$2:$D$20871,WORKING!$B129,PERSALDATA!$E$2:$E$20871,WORKING!$C129,PERSALDATA!$F$2:$F$20871,WORKING!P$2)/SUMIFS(PERSALDATA!$H$2:$H$20871,PERSALDATA!$A$2:$A$20871,WORKING!$A129,PERSALDATA!$D$2:$D$20871,WORKING!$B129,PERSALDATA!$E$2:$E$20871,WORKING!$C129),"")</f>
        <v/>
      </c>
      <c r="Q129" s="62" t="str">
        <f>IFERROR(SUMIFS(PERSALDATA!$H$2:$H$20871,PERSALDATA!$A$2:$A$20871,WORKING!$A129,PERSALDATA!$D$2:$D$20871,WORKING!$B129,PERSALDATA!$E$2:$E$20871,WORKING!$C129,PERSALDATA!$F$2:$F$20871,WORKING!Q$2)/SUMIFS(PERSALDATA!$H$2:$H$20871,PERSALDATA!$A$2:$A$20871,WORKING!$A129,PERSALDATA!$D$2:$D$20871,WORKING!$B129,PERSALDATA!$E$2:$E$20871,WORKING!$C129),"")</f>
        <v/>
      </c>
      <c r="R129" s="62" t="str">
        <f>IFERROR(SUMIFS(PERSALDATA!$H$2:$H$20871,PERSALDATA!$A$2:$A$20871,WORKING!$A129,PERSALDATA!$D$2:$D$20871,WORKING!$B129,PERSALDATA!$E$2:$E$20871,WORKING!$C129,PERSALDATA!$F$2:$F$20871,WORKING!R$2)/SUMIFS(PERSALDATA!$H$2:$H$20871,PERSALDATA!$A$2:$A$20871,WORKING!$A129,PERSALDATA!$D$2:$D$20871,WORKING!$B129,PERSALDATA!$E$2:$E$20871,WORKING!$C129),"")</f>
        <v/>
      </c>
      <c r="S129" s="62" t="str">
        <f>IFERROR(SUMIFS(PERSALDATA!$H$2:$H$20871,PERSALDATA!$A$2:$A$20871,WORKING!$A129,PERSALDATA!$D$2:$D$20871,WORKING!$B129,PERSALDATA!$E$2:$E$20871,WORKING!$C129,PERSALDATA!$F$2:$F$20871,WORKING!S$2)/SUMIFS(PERSALDATA!$H$2:$H$20871,PERSALDATA!$A$2:$A$20871,WORKING!$A129,PERSALDATA!$D$2:$D$20871,WORKING!$B129,PERSALDATA!$E$2:$E$20871,WORKING!$C129),"")</f>
        <v/>
      </c>
      <c r="T129" s="62" t="str">
        <f>IFERROR(SUMIFS(PERSALDATA!$H$2:$H$20871,PERSALDATA!$A$2:$A$20871,WORKING!$A129,PERSALDATA!$D$2:$D$20871,WORKING!$B129,PERSALDATA!$E$2:$E$20871,WORKING!$C129,PERSALDATA!$F$2:$F$20871,WORKING!T$2)/SUMIFS(PERSALDATA!$H$2:$H$20871,PERSALDATA!$A$2:$A$20871,WORKING!$A129,PERSALDATA!$D$2:$D$20871,WORKING!$B129,PERSALDATA!$E$2:$E$20871,WORKING!$C129),"")</f>
        <v/>
      </c>
      <c r="U129" s="62" t="str">
        <f>IFERROR(SUMIFS(PERSALDATA!$H$2:$H$20871,PERSALDATA!$A$2:$A$20871,WORKING!$A129,PERSALDATA!$D$2:$D$20871,WORKING!$B129,PERSALDATA!$E$2:$E$20871,WORKING!$C129,PERSALDATA!$F$2:$F$20871,WORKING!U$2)/SUMIFS(PERSALDATA!$H$2:$H$20871,PERSALDATA!$A$2:$A$20871,WORKING!$A129,PERSALDATA!$D$2:$D$20871,WORKING!$B129,PERSALDATA!$E$2:$E$20871,WORKING!$C129),"")</f>
        <v/>
      </c>
      <c r="V129" s="62" t="str">
        <f>IFERROR(SUMIFS(PERSALDATA!$H$2:$H$20871,PERSALDATA!$A$2:$A$20871,WORKING!$A129,PERSALDATA!$D$2:$D$20871,WORKING!$B129,PERSALDATA!$E$2:$E$20871,WORKING!$C129,PERSALDATA!$F$2:$F$20871,WORKING!V$2)/SUMIFS(PERSALDATA!$H$2:$H$20871,PERSALDATA!$A$2:$A$20871,WORKING!$A129,PERSALDATA!$D$2:$D$20871,WORKING!$B129,PERSALDATA!$E$2:$E$20871,WORKING!$C129),"")</f>
        <v/>
      </c>
      <c r="W129" s="62">
        <f>IFERROR(IF($C129&lt;11,($D129*Assumptions!C$6)+($E129*Assumptions!C$7)+($F129*Assumptions!C$8)+($G129*Assumptions!C$9)+($H129*Assumptions!C$10)+($I129*Assumptions!C$11)+($J129*Assumptions!C$12)+($K129*Assumptions!C$13)+($L129*Assumptions!C$14)+($M129*Assumptions!C$15)+($N129*Assumptions!C$16)+($O129*Assumptions!C$17)+($P129*Assumptions!C$18)+($Q129*Assumptions!C$19)+($R129*Assumptions!C$20)+($S129*Assumptions!C$21)+($T129*Assumptions!C$22)+($U129*Assumptions!C$23)+($V129*Assumptions!C$24),IF($C129&lt;13,Assumptions!C$28,Assumptions!C$50)),W$1)</f>
        <v>7.3827684520804057E-2</v>
      </c>
      <c r="X129" s="62">
        <f>IFERROR(IF($C129&lt;11,($D129*Assumptions!D$6)+($E129*Assumptions!D$7)+($F129*Assumptions!D$8)+($G129*Assumptions!D$9)+($H129*Assumptions!D$10)+($I129*Assumptions!D$11)+($J129*Assumptions!D$12)+($K129*Assumptions!D$13)+($L129*Assumptions!D$14)+($M129*Assumptions!D$15)+($N129*Assumptions!D$16)+($O129*Assumptions!D$17)+($P129*Assumptions!D$18)+($Q129*Assumptions!D$19)+($R129*Assumptions!D$20)+($S129*Assumptions!D$21)+($T129*Assumptions!D$22)+($U129*Assumptions!D$23)+($V129*Assumptions!D$24),IF($C129&lt;13,Assumptions!D$28,Assumptions!D$50)),X$1)</f>
        <v>7.0033119199051808E-2</v>
      </c>
      <c r="Y129" s="62">
        <f>IFERROR(IF($C129&lt;11,($D129*Assumptions!E$6)+($E129*Assumptions!E$7)+($F129*Assumptions!E$8)+($G129*Assumptions!E$9)+($H129*Assumptions!E$10)+($I129*Assumptions!E$11)+($J129*Assumptions!E$12)+($K129*Assumptions!E$13)+($L129*Assumptions!E$14)+($M129*Assumptions!E$15)+($N129*Assumptions!E$16)+($O129*Assumptions!E$17)+($P129*Assumptions!E$18)+($Q129*Assumptions!E$19)+($R129*Assumptions!E$20)+($S129*Assumptions!E$21)+($T129*Assumptions!E$22)+($U129*Assumptions!E$23)+($V129*Assumptions!E$24),IF($C129&lt;13,Assumptions!E$28,Assumptions!E$50)),Y$1)</f>
        <v>6.9033119199051793E-2</v>
      </c>
      <c r="Z129" s="62">
        <f>IFERROR(IF($C129&lt;11,($D129*Assumptions!F$6)+($E129*Assumptions!F$7)+($F129*Assumptions!F$8)+($G129*Assumptions!F$9)+($H129*Assumptions!F$10)+($I129*Assumptions!F$11)+($J129*Assumptions!F$12)+($K129*Assumptions!F$13)+($L129*Assumptions!F$14)+($M129*Assumptions!F$15)+($N129*Assumptions!F$16)+($O129*Assumptions!F$17)+($P129*Assumptions!F$18)+($Q129*Assumptions!F$19)+($R129*Assumptions!F$20)+($S129*Assumptions!F$21)+($T129*Assumptions!F$22)+($U129*Assumptions!F$23)+($V129*Assumptions!F$24),IF($C129&lt;13,Assumptions!F$28,Assumptions!F$50)),Z$1)</f>
        <v>6.7033119199051777E-2</v>
      </c>
      <c r="AA129" s="62">
        <f>IFERROR(($D129*Assumptions!J$6)+($E129*Assumptions!J$7)+($F129*Assumptions!J$8)+($G129*Assumptions!J$9)+($H129*Assumptions!J$10)+($I129*Assumptions!J$11)+($J129*Assumptions!J$12)+($K129*Assumptions!J$13)+($L129*Assumptions!J$14)+($M129*Assumptions!J$15)+($N129*Assumptions!J$16)+($O129*Assumptions!J$17)+($P129*Assumptions!J$18)+($Q129*Assumptions!J$19)+($R129*Assumptions!J$20)+($S129*Assumptions!J$21)+($T129*Assumptions!J$22)+($U129*Assumptions!J$23)+($V129*Assumptions!J$24),0)</f>
        <v>0</v>
      </c>
      <c r="AB129" s="2">
        <f>SUMIFS(PERSALDATA!$G$2:$G$20871,PERSALDATA!$A$2:$A$20871,WORKING!A129,PERSALDATA!$D$2:$D$20871,WORKING!B129,PERSALDATA!$E$2:$E$20871,WORKING!C129,PERSALDATA!$F$2:$F$20871,"S&amp;W: BASIC SALARY (RES)")</f>
        <v>0</v>
      </c>
      <c r="AC129" s="2">
        <f>SUMIFS(PERSALDATA!$H$2:$H$20871,PERSALDATA!$A$2:$A$20871,WORKING!A129,PERSALDATA!$D$2:$D$20871,WORKING!B129,PERSALDATA!$E$2:$E$20871,WORKING!C129)</f>
        <v>0</v>
      </c>
    </row>
    <row r="130" spans="1:29" x14ac:dyDescent="0.25">
      <c r="A130" s="2">
        <f>Results!$D$3</f>
        <v>18</v>
      </c>
      <c r="B130" s="2">
        <v>8</v>
      </c>
      <c r="C130" s="2">
        <v>9</v>
      </c>
      <c r="D130" s="62" t="str">
        <f>IFERROR(SUMIFS(PERSALDATA!$H$2:$H$20871,PERSALDATA!$A$2:$A$20871,WORKING!$A130,PERSALDATA!$D$2:$D$20871,WORKING!$B130,PERSALDATA!$E$2:$E$20871,WORKING!$C130,PERSALDATA!$F$2:$F$20871,WORKING!D$2)/SUMIFS(PERSALDATA!$H$2:$H$20871,PERSALDATA!$A$2:$A$20871,WORKING!$A130,PERSALDATA!$D$2:$D$20871,WORKING!$B130,PERSALDATA!$E$2:$E$20871,WORKING!$C130),"")</f>
        <v/>
      </c>
      <c r="E130" s="62" t="str">
        <f>IFERROR(SUMIFS(PERSALDATA!$H$2:$H$20871,PERSALDATA!$A$2:$A$20871,WORKING!$A130,PERSALDATA!$D$2:$D$20871,WORKING!$B130,PERSALDATA!$E$2:$E$20871,WORKING!$C130,PERSALDATA!$F$2:$F$20871,WORKING!E$2)/SUMIFS(PERSALDATA!$H$2:$H$20871,PERSALDATA!$A$2:$A$20871,WORKING!$A130,PERSALDATA!$D$2:$D$20871,WORKING!$B130,PERSALDATA!$E$2:$E$20871,WORKING!$C130),"")</f>
        <v/>
      </c>
      <c r="F130" s="62" t="str">
        <f>IFERROR(SUMIFS(PERSALDATA!$H$2:$H$20871,PERSALDATA!$A$2:$A$20871,WORKING!$A130,PERSALDATA!$D$2:$D$20871,WORKING!$B130,PERSALDATA!$E$2:$E$20871,WORKING!$C130,PERSALDATA!$F$2:$F$20871,WORKING!F$2)/SUMIFS(PERSALDATA!$H$2:$H$20871,PERSALDATA!$A$2:$A$20871,WORKING!$A130,PERSALDATA!$D$2:$D$20871,WORKING!$B130,PERSALDATA!$E$2:$E$20871,WORKING!$C130),"")</f>
        <v/>
      </c>
      <c r="G130" s="69" t="str">
        <f>IFERROR(SUMIFS(PERSALDATA!$H$2:$H$20871,PERSALDATA!$A$2:$A$20871,WORKING!$A130,PERSALDATA!$D$2:$D$20871,WORKING!$B130,PERSALDATA!$E$2:$E$20871,WORKING!$C130,PERSALDATA!$F$2:$F$20871,WORKING!G$2)/SUMIFS(PERSALDATA!$H$2:$H$20871,PERSALDATA!$A$2:$A$20871,WORKING!$A130,PERSALDATA!$D$2:$D$20871,WORKING!$B130,PERSALDATA!$E$2:$E$20871,WORKING!$C130),"")</f>
        <v/>
      </c>
      <c r="H130" s="62" t="str">
        <f>IFERROR(SUMIFS(PERSALDATA!$H$2:$H$20871,PERSALDATA!$A$2:$A$20871,WORKING!$A130,PERSALDATA!$D$2:$D$20871,WORKING!$B130,PERSALDATA!$E$2:$E$20871,WORKING!$C130,PERSALDATA!$F$2:$F$20871,WORKING!H$2)/SUMIFS(PERSALDATA!$H$2:$H$20871,PERSALDATA!$A$2:$A$20871,WORKING!$A130,PERSALDATA!$D$2:$D$20871,WORKING!$B130,PERSALDATA!$E$2:$E$20871,WORKING!$C130),"")</f>
        <v/>
      </c>
      <c r="I130" s="62" t="str">
        <f>IFERROR(SUMIFS(PERSALDATA!$H$2:$H$20871,PERSALDATA!$A$2:$A$20871,WORKING!$A130,PERSALDATA!$D$2:$D$20871,WORKING!$B130,PERSALDATA!$E$2:$E$20871,WORKING!$C130,PERSALDATA!$F$2:$F$20871,WORKING!I$2)/SUMIFS(PERSALDATA!$H$2:$H$20871,PERSALDATA!$A$2:$A$20871,WORKING!$A130,PERSALDATA!$D$2:$D$20871,WORKING!$B130,PERSALDATA!$E$2:$E$20871,WORKING!$C130),"")</f>
        <v/>
      </c>
      <c r="J130" s="62" t="str">
        <f>IFERROR(SUMIFS(PERSALDATA!$H$2:$H$20871,PERSALDATA!$A$2:$A$20871,WORKING!$A130,PERSALDATA!$D$2:$D$20871,WORKING!$B130,PERSALDATA!$E$2:$E$20871,WORKING!$C130,PERSALDATA!$F$2:$F$20871,WORKING!J$2)/SUMIFS(PERSALDATA!$H$2:$H$20871,PERSALDATA!$A$2:$A$20871,WORKING!$A130,PERSALDATA!$D$2:$D$20871,WORKING!$B130,PERSALDATA!$E$2:$E$20871,WORKING!$C130),"")</f>
        <v/>
      </c>
      <c r="K130" s="62" t="str">
        <f>IFERROR(SUMIFS(PERSALDATA!$H$2:$H$20871,PERSALDATA!$A$2:$A$20871,WORKING!$A130,PERSALDATA!$D$2:$D$20871,WORKING!$B130,PERSALDATA!$E$2:$E$20871,WORKING!$C130,PERSALDATA!$F$2:$F$20871,WORKING!K$2)/SUMIFS(PERSALDATA!$H$2:$H$20871,PERSALDATA!$A$2:$A$20871,WORKING!$A130,PERSALDATA!$D$2:$D$20871,WORKING!$B130,PERSALDATA!$E$2:$E$20871,WORKING!$C130),"")</f>
        <v/>
      </c>
      <c r="L130" s="62" t="str">
        <f>IFERROR(SUMIFS(PERSALDATA!$H$2:$H$20871,PERSALDATA!$A$2:$A$20871,WORKING!$A130,PERSALDATA!$D$2:$D$20871,WORKING!$B130,PERSALDATA!$E$2:$E$20871,WORKING!$C130,PERSALDATA!$F$2:$F$20871,WORKING!L$2)/SUMIFS(PERSALDATA!$H$2:$H$20871,PERSALDATA!$A$2:$A$20871,WORKING!$A130,PERSALDATA!$D$2:$D$20871,WORKING!$B130,PERSALDATA!$E$2:$E$20871,WORKING!$C130),"")</f>
        <v/>
      </c>
      <c r="M130" s="62" t="str">
        <f>IFERROR(SUMIFS(PERSALDATA!$H$2:$H$20871,PERSALDATA!$A$2:$A$20871,WORKING!$A130,PERSALDATA!$D$2:$D$20871,WORKING!$B130,PERSALDATA!$E$2:$E$20871,WORKING!$C130,PERSALDATA!$F$2:$F$20871,WORKING!M$2)/SUMIFS(PERSALDATA!$H$2:$H$20871,PERSALDATA!$A$2:$A$20871,WORKING!$A130,PERSALDATA!$D$2:$D$20871,WORKING!$B130,PERSALDATA!$E$2:$E$20871,WORKING!$C130),"")</f>
        <v/>
      </c>
      <c r="N130" s="62" t="str">
        <f>IFERROR(SUMIFS(PERSALDATA!$H$2:$H$20871,PERSALDATA!$A$2:$A$20871,WORKING!$A130,PERSALDATA!$D$2:$D$20871,WORKING!$B130,PERSALDATA!$E$2:$E$20871,WORKING!$C130,PERSALDATA!$F$2:$F$20871,WORKING!N$2)/SUMIFS(PERSALDATA!$H$2:$H$20871,PERSALDATA!$A$2:$A$20871,WORKING!$A130,PERSALDATA!$D$2:$D$20871,WORKING!$B130,PERSALDATA!$E$2:$E$20871,WORKING!$C130),"")</f>
        <v/>
      </c>
      <c r="O130" s="62" t="str">
        <f>IFERROR(SUMIFS(PERSALDATA!$H$2:$H$20871,PERSALDATA!$A$2:$A$20871,WORKING!$A130,PERSALDATA!$D$2:$D$20871,WORKING!$B130,PERSALDATA!$E$2:$E$20871,WORKING!$C130,PERSALDATA!$F$2:$F$20871,WORKING!O$2)/SUMIFS(PERSALDATA!$H$2:$H$20871,PERSALDATA!$A$2:$A$20871,WORKING!$A130,PERSALDATA!$D$2:$D$20871,WORKING!$B130,PERSALDATA!$E$2:$E$20871,WORKING!$C130),"")</f>
        <v/>
      </c>
      <c r="P130" s="62" t="str">
        <f>IFERROR(SUMIFS(PERSALDATA!$H$2:$H$20871,PERSALDATA!$A$2:$A$20871,WORKING!$A130,PERSALDATA!$D$2:$D$20871,WORKING!$B130,PERSALDATA!$E$2:$E$20871,WORKING!$C130,PERSALDATA!$F$2:$F$20871,WORKING!P$2)/SUMIFS(PERSALDATA!$H$2:$H$20871,PERSALDATA!$A$2:$A$20871,WORKING!$A130,PERSALDATA!$D$2:$D$20871,WORKING!$B130,PERSALDATA!$E$2:$E$20871,WORKING!$C130),"")</f>
        <v/>
      </c>
      <c r="Q130" s="62" t="str">
        <f>IFERROR(SUMIFS(PERSALDATA!$H$2:$H$20871,PERSALDATA!$A$2:$A$20871,WORKING!$A130,PERSALDATA!$D$2:$D$20871,WORKING!$B130,PERSALDATA!$E$2:$E$20871,WORKING!$C130,PERSALDATA!$F$2:$F$20871,WORKING!Q$2)/SUMIFS(PERSALDATA!$H$2:$H$20871,PERSALDATA!$A$2:$A$20871,WORKING!$A130,PERSALDATA!$D$2:$D$20871,WORKING!$B130,PERSALDATA!$E$2:$E$20871,WORKING!$C130),"")</f>
        <v/>
      </c>
      <c r="R130" s="62" t="str">
        <f>IFERROR(SUMIFS(PERSALDATA!$H$2:$H$20871,PERSALDATA!$A$2:$A$20871,WORKING!$A130,PERSALDATA!$D$2:$D$20871,WORKING!$B130,PERSALDATA!$E$2:$E$20871,WORKING!$C130,PERSALDATA!$F$2:$F$20871,WORKING!R$2)/SUMIFS(PERSALDATA!$H$2:$H$20871,PERSALDATA!$A$2:$A$20871,WORKING!$A130,PERSALDATA!$D$2:$D$20871,WORKING!$B130,PERSALDATA!$E$2:$E$20871,WORKING!$C130),"")</f>
        <v/>
      </c>
      <c r="S130" s="62" t="str">
        <f>IFERROR(SUMIFS(PERSALDATA!$H$2:$H$20871,PERSALDATA!$A$2:$A$20871,WORKING!$A130,PERSALDATA!$D$2:$D$20871,WORKING!$B130,PERSALDATA!$E$2:$E$20871,WORKING!$C130,PERSALDATA!$F$2:$F$20871,WORKING!S$2)/SUMIFS(PERSALDATA!$H$2:$H$20871,PERSALDATA!$A$2:$A$20871,WORKING!$A130,PERSALDATA!$D$2:$D$20871,WORKING!$B130,PERSALDATA!$E$2:$E$20871,WORKING!$C130),"")</f>
        <v/>
      </c>
      <c r="T130" s="62" t="str">
        <f>IFERROR(SUMIFS(PERSALDATA!$H$2:$H$20871,PERSALDATA!$A$2:$A$20871,WORKING!$A130,PERSALDATA!$D$2:$D$20871,WORKING!$B130,PERSALDATA!$E$2:$E$20871,WORKING!$C130,PERSALDATA!$F$2:$F$20871,WORKING!T$2)/SUMIFS(PERSALDATA!$H$2:$H$20871,PERSALDATA!$A$2:$A$20871,WORKING!$A130,PERSALDATA!$D$2:$D$20871,WORKING!$B130,PERSALDATA!$E$2:$E$20871,WORKING!$C130),"")</f>
        <v/>
      </c>
      <c r="U130" s="62" t="str">
        <f>IFERROR(SUMIFS(PERSALDATA!$H$2:$H$20871,PERSALDATA!$A$2:$A$20871,WORKING!$A130,PERSALDATA!$D$2:$D$20871,WORKING!$B130,PERSALDATA!$E$2:$E$20871,WORKING!$C130,PERSALDATA!$F$2:$F$20871,WORKING!U$2)/SUMIFS(PERSALDATA!$H$2:$H$20871,PERSALDATA!$A$2:$A$20871,WORKING!$A130,PERSALDATA!$D$2:$D$20871,WORKING!$B130,PERSALDATA!$E$2:$E$20871,WORKING!$C130),"")</f>
        <v/>
      </c>
      <c r="V130" s="62" t="str">
        <f>IFERROR(SUMIFS(PERSALDATA!$H$2:$H$20871,PERSALDATA!$A$2:$A$20871,WORKING!$A130,PERSALDATA!$D$2:$D$20871,WORKING!$B130,PERSALDATA!$E$2:$E$20871,WORKING!$C130,PERSALDATA!$F$2:$F$20871,WORKING!V$2)/SUMIFS(PERSALDATA!$H$2:$H$20871,PERSALDATA!$A$2:$A$20871,WORKING!$A130,PERSALDATA!$D$2:$D$20871,WORKING!$B130,PERSALDATA!$E$2:$E$20871,WORKING!$C130),"")</f>
        <v/>
      </c>
      <c r="W130" s="62">
        <f>IFERROR(IF($C130&lt;11,($D130*Assumptions!C$6)+($E130*Assumptions!C$7)+($F130*Assumptions!C$8)+($G130*Assumptions!C$9)+($H130*Assumptions!C$10)+($I130*Assumptions!C$11)+($J130*Assumptions!C$12)+($K130*Assumptions!C$13)+($L130*Assumptions!C$14)+($M130*Assumptions!C$15)+($N130*Assumptions!C$16)+($O130*Assumptions!C$17)+($P130*Assumptions!C$18)+($Q130*Assumptions!C$19)+($R130*Assumptions!C$20)+($S130*Assumptions!C$21)+($T130*Assumptions!C$22)+($U130*Assumptions!C$23)+($V130*Assumptions!C$24),IF($C130&lt;13,Assumptions!C$28,Assumptions!C$50)),W$1)</f>
        <v>7.3827684520804057E-2</v>
      </c>
      <c r="X130" s="62">
        <f>IFERROR(IF($C130&lt;11,($D130*Assumptions!D$6)+($E130*Assumptions!D$7)+($F130*Assumptions!D$8)+($G130*Assumptions!D$9)+($H130*Assumptions!D$10)+($I130*Assumptions!D$11)+($J130*Assumptions!D$12)+($K130*Assumptions!D$13)+($L130*Assumptions!D$14)+($M130*Assumptions!D$15)+($N130*Assumptions!D$16)+($O130*Assumptions!D$17)+($P130*Assumptions!D$18)+($Q130*Assumptions!D$19)+($R130*Assumptions!D$20)+($S130*Assumptions!D$21)+($T130*Assumptions!D$22)+($U130*Assumptions!D$23)+($V130*Assumptions!D$24),IF($C130&lt;13,Assumptions!D$28,Assumptions!D$50)),X$1)</f>
        <v>7.0033119199051808E-2</v>
      </c>
      <c r="Y130" s="62">
        <f>IFERROR(IF($C130&lt;11,($D130*Assumptions!E$6)+($E130*Assumptions!E$7)+($F130*Assumptions!E$8)+($G130*Assumptions!E$9)+($H130*Assumptions!E$10)+($I130*Assumptions!E$11)+($J130*Assumptions!E$12)+($K130*Assumptions!E$13)+($L130*Assumptions!E$14)+($M130*Assumptions!E$15)+($N130*Assumptions!E$16)+($O130*Assumptions!E$17)+($P130*Assumptions!E$18)+($Q130*Assumptions!E$19)+($R130*Assumptions!E$20)+($S130*Assumptions!E$21)+($T130*Assumptions!E$22)+($U130*Assumptions!E$23)+($V130*Assumptions!E$24),IF($C130&lt;13,Assumptions!E$28,Assumptions!E$50)),Y$1)</f>
        <v>6.9033119199051793E-2</v>
      </c>
      <c r="Z130" s="62">
        <f>IFERROR(IF($C130&lt;11,($D130*Assumptions!F$6)+($E130*Assumptions!F$7)+($F130*Assumptions!F$8)+($G130*Assumptions!F$9)+($H130*Assumptions!F$10)+($I130*Assumptions!F$11)+($J130*Assumptions!F$12)+($K130*Assumptions!F$13)+($L130*Assumptions!F$14)+($M130*Assumptions!F$15)+($N130*Assumptions!F$16)+($O130*Assumptions!F$17)+($P130*Assumptions!F$18)+($Q130*Assumptions!F$19)+($R130*Assumptions!F$20)+($S130*Assumptions!F$21)+($T130*Assumptions!F$22)+($U130*Assumptions!F$23)+($V130*Assumptions!F$24),IF($C130&lt;13,Assumptions!F$28,Assumptions!F$50)),Z$1)</f>
        <v>6.7033119199051777E-2</v>
      </c>
      <c r="AA130" s="62">
        <f>IFERROR(($D130*Assumptions!J$6)+($E130*Assumptions!J$7)+($F130*Assumptions!J$8)+($G130*Assumptions!J$9)+($H130*Assumptions!J$10)+($I130*Assumptions!J$11)+($J130*Assumptions!J$12)+($K130*Assumptions!J$13)+($L130*Assumptions!J$14)+($M130*Assumptions!J$15)+($N130*Assumptions!J$16)+($O130*Assumptions!J$17)+($P130*Assumptions!J$18)+($Q130*Assumptions!J$19)+($R130*Assumptions!J$20)+($S130*Assumptions!J$21)+($T130*Assumptions!J$22)+($U130*Assumptions!J$23)+($V130*Assumptions!J$24),0)</f>
        <v>0</v>
      </c>
      <c r="AB130" s="2">
        <f>SUMIFS(PERSALDATA!$G$2:$G$20871,PERSALDATA!$A$2:$A$20871,WORKING!A130,PERSALDATA!$D$2:$D$20871,WORKING!B130,PERSALDATA!$E$2:$E$20871,WORKING!C130,PERSALDATA!$F$2:$F$20871,"S&amp;W: BASIC SALARY (RES)")</f>
        <v>0</v>
      </c>
      <c r="AC130" s="2">
        <f>SUMIFS(PERSALDATA!$H$2:$H$20871,PERSALDATA!$A$2:$A$20871,WORKING!A130,PERSALDATA!$D$2:$D$20871,WORKING!B130,PERSALDATA!$E$2:$E$20871,WORKING!C130)</f>
        <v>0</v>
      </c>
    </row>
    <row r="131" spans="1:29" x14ac:dyDescent="0.25">
      <c r="A131" s="2">
        <f>Results!$D$3</f>
        <v>18</v>
      </c>
      <c r="B131" s="2">
        <v>8</v>
      </c>
      <c r="C131" s="2">
        <v>10</v>
      </c>
      <c r="D131" s="62" t="str">
        <f>IFERROR(SUMIFS(PERSALDATA!$H$2:$H$20871,PERSALDATA!$A$2:$A$20871,WORKING!$A131,PERSALDATA!$D$2:$D$20871,WORKING!$B131,PERSALDATA!$E$2:$E$20871,WORKING!$C131,PERSALDATA!$F$2:$F$20871,WORKING!D$2)/SUMIFS(PERSALDATA!$H$2:$H$20871,PERSALDATA!$A$2:$A$20871,WORKING!$A131,PERSALDATA!$D$2:$D$20871,WORKING!$B131,PERSALDATA!$E$2:$E$20871,WORKING!$C131),"")</f>
        <v/>
      </c>
      <c r="E131" s="62" t="str">
        <f>IFERROR(SUMIFS(PERSALDATA!$H$2:$H$20871,PERSALDATA!$A$2:$A$20871,WORKING!$A131,PERSALDATA!$D$2:$D$20871,WORKING!$B131,PERSALDATA!$E$2:$E$20871,WORKING!$C131,PERSALDATA!$F$2:$F$20871,WORKING!E$2)/SUMIFS(PERSALDATA!$H$2:$H$20871,PERSALDATA!$A$2:$A$20871,WORKING!$A131,PERSALDATA!$D$2:$D$20871,WORKING!$B131,PERSALDATA!$E$2:$E$20871,WORKING!$C131),"")</f>
        <v/>
      </c>
      <c r="F131" s="62" t="str">
        <f>IFERROR(SUMIFS(PERSALDATA!$H$2:$H$20871,PERSALDATA!$A$2:$A$20871,WORKING!$A131,PERSALDATA!$D$2:$D$20871,WORKING!$B131,PERSALDATA!$E$2:$E$20871,WORKING!$C131,PERSALDATA!$F$2:$F$20871,WORKING!F$2)/SUMIFS(PERSALDATA!$H$2:$H$20871,PERSALDATA!$A$2:$A$20871,WORKING!$A131,PERSALDATA!$D$2:$D$20871,WORKING!$B131,PERSALDATA!$E$2:$E$20871,WORKING!$C131),"")</f>
        <v/>
      </c>
      <c r="G131" s="69" t="str">
        <f>IFERROR(SUMIFS(PERSALDATA!$H$2:$H$20871,PERSALDATA!$A$2:$A$20871,WORKING!$A131,PERSALDATA!$D$2:$D$20871,WORKING!$B131,PERSALDATA!$E$2:$E$20871,WORKING!$C131,PERSALDATA!$F$2:$F$20871,WORKING!G$2)/SUMIFS(PERSALDATA!$H$2:$H$20871,PERSALDATA!$A$2:$A$20871,WORKING!$A131,PERSALDATA!$D$2:$D$20871,WORKING!$B131,PERSALDATA!$E$2:$E$20871,WORKING!$C131),"")</f>
        <v/>
      </c>
      <c r="H131" s="62" t="str">
        <f>IFERROR(SUMIFS(PERSALDATA!$H$2:$H$20871,PERSALDATA!$A$2:$A$20871,WORKING!$A131,PERSALDATA!$D$2:$D$20871,WORKING!$B131,PERSALDATA!$E$2:$E$20871,WORKING!$C131,PERSALDATA!$F$2:$F$20871,WORKING!H$2)/SUMIFS(PERSALDATA!$H$2:$H$20871,PERSALDATA!$A$2:$A$20871,WORKING!$A131,PERSALDATA!$D$2:$D$20871,WORKING!$B131,PERSALDATA!$E$2:$E$20871,WORKING!$C131),"")</f>
        <v/>
      </c>
      <c r="I131" s="62" t="str">
        <f>IFERROR(SUMIFS(PERSALDATA!$H$2:$H$20871,PERSALDATA!$A$2:$A$20871,WORKING!$A131,PERSALDATA!$D$2:$D$20871,WORKING!$B131,PERSALDATA!$E$2:$E$20871,WORKING!$C131,PERSALDATA!$F$2:$F$20871,WORKING!I$2)/SUMIFS(PERSALDATA!$H$2:$H$20871,PERSALDATA!$A$2:$A$20871,WORKING!$A131,PERSALDATA!$D$2:$D$20871,WORKING!$B131,PERSALDATA!$E$2:$E$20871,WORKING!$C131),"")</f>
        <v/>
      </c>
      <c r="J131" s="62" t="str">
        <f>IFERROR(SUMIFS(PERSALDATA!$H$2:$H$20871,PERSALDATA!$A$2:$A$20871,WORKING!$A131,PERSALDATA!$D$2:$D$20871,WORKING!$B131,PERSALDATA!$E$2:$E$20871,WORKING!$C131,PERSALDATA!$F$2:$F$20871,WORKING!J$2)/SUMIFS(PERSALDATA!$H$2:$H$20871,PERSALDATA!$A$2:$A$20871,WORKING!$A131,PERSALDATA!$D$2:$D$20871,WORKING!$B131,PERSALDATA!$E$2:$E$20871,WORKING!$C131),"")</f>
        <v/>
      </c>
      <c r="K131" s="62" t="str">
        <f>IFERROR(SUMIFS(PERSALDATA!$H$2:$H$20871,PERSALDATA!$A$2:$A$20871,WORKING!$A131,PERSALDATA!$D$2:$D$20871,WORKING!$B131,PERSALDATA!$E$2:$E$20871,WORKING!$C131,PERSALDATA!$F$2:$F$20871,WORKING!K$2)/SUMIFS(PERSALDATA!$H$2:$H$20871,PERSALDATA!$A$2:$A$20871,WORKING!$A131,PERSALDATA!$D$2:$D$20871,WORKING!$B131,PERSALDATA!$E$2:$E$20871,WORKING!$C131),"")</f>
        <v/>
      </c>
      <c r="L131" s="62" t="str">
        <f>IFERROR(SUMIFS(PERSALDATA!$H$2:$H$20871,PERSALDATA!$A$2:$A$20871,WORKING!$A131,PERSALDATA!$D$2:$D$20871,WORKING!$B131,PERSALDATA!$E$2:$E$20871,WORKING!$C131,PERSALDATA!$F$2:$F$20871,WORKING!L$2)/SUMIFS(PERSALDATA!$H$2:$H$20871,PERSALDATA!$A$2:$A$20871,WORKING!$A131,PERSALDATA!$D$2:$D$20871,WORKING!$B131,PERSALDATA!$E$2:$E$20871,WORKING!$C131),"")</f>
        <v/>
      </c>
      <c r="M131" s="62" t="str">
        <f>IFERROR(SUMIFS(PERSALDATA!$H$2:$H$20871,PERSALDATA!$A$2:$A$20871,WORKING!$A131,PERSALDATA!$D$2:$D$20871,WORKING!$B131,PERSALDATA!$E$2:$E$20871,WORKING!$C131,PERSALDATA!$F$2:$F$20871,WORKING!M$2)/SUMIFS(PERSALDATA!$H$2:$H$20871,PERSALDATA!$A$2:$A$20871,WORKING!$A131,PERSALDATA!$D$2:$D$20871,WORKING!$B131,PERSALDATA!$E$2:$E$20871,WORKING!$C131),"")</f>
        <v/>
      </c>
      <c r="N131" s="62" t="str">
        <f>IFERROR(SUMIFS(PERSALDATA!$H$2:$H$20871,PERSALDATA!$A$2:$A$20871,WORKING!$A131,PERSALDATA!$D$2:$D$20871,WORKING!$B131,PERSALDATA!$E$2:$E$20871,WORKING!$C131,PERSALDATA!$F$2:$F$20871,WORKING!N$2)/SUMIFS(PERSALDATA!$H$2:$H$20871,PERSALDATA!$A$2:$A$20871,WORKING!$A131,PERSALDATA!$D$2:$D$20871,WORKING!$B131,PERSALDATA!$E$2:$E$20871,WORKING!$C131),"")</f>
        <v/>
      </c>
      <c r="O131" s="62" t="str">
        <f>IFERROR(SUMIFS(PERSALDATA!$H$2:$H$20871,PERSALDATA!$A$2:$A$20871,WORKING!$A131,PERSALDATA!$D$2:$D$20871,WORKING!$B131,PERSALDATA!$E$2:$E$20871,WORKING!$C131,PERSALDATA!$F$2:$F$20871,WORKING!O$2)/SUMIFS(PERSALDATA!$H$2:$H$20871,PERSALDATA!$A$2:$A$20871,WORKING!$A131,PERSALDATA!$D$2:$D$20871,WORKING!$B131,PERSALDATA!$E$2:$E$20871,WORKING!$C131),"")</f>
        <v/>
      </c>
      <c r="P131" s="62" t="str">
        <f>IFERROR(SUMIFS(PERSALDATA!$H$2:$H$20871,PERSALDATA!$A$2:$A$20871,WORKING!$A131,PERSALDATA!$D$2:$D$20871,WORKING!$B131,PERSALDATA!$E$2:$E$20871,WORKING!$C131,PERSALDATA!$F$2:$F$20871,WORKING!P$2)/SUMIFS(PERSALDATA!$H$2:$H$20871,PERSALDATA!$A$2:$A$20871,WORKING!$A131,PERSALDATA!$D$2:$D$20871,WORKING!$B131,PERSALDATA!$E$2:$E$20871,WORKING!$C131),"")</f>
        <v/>
      </c>
      <c r="Q131" s="62" t="str">
        <f>IFERROR(SUMIFS(PERSALDATA!$H$2:$H$20871,PERSALDATA!$A$2:$A$20871,WORKING!$A131,PERSALDATA!$D$2:$D$20871,WORKING!$B131,PERSALDATA!$E$2:$E$20871,WORKING!$C131,PERSALDATA!$F$2:$F$20871,WORKING!Q$2)/SUMIFS(PERSALDATA!$H$2:$H$20871,PERSALDATA!$A$2:$A$20871,WORKING!$A131,PERSALDATA!$D$2:$D$20871,WORKING!$B131,PERSALDATA!$E$2:$E$20871,WORKING!$C131),"")</f>
        <v/>
      </c>
      <c r="R131" s="62" t="str">
        <f>IFERROR(SUMIFS(PERSALDATA!$H$2:$H$20871,PERSALDATA!$A$2:$A$20871,WORKING!$A131,PERSALDATA!$D$2:$D$20871,WORKING!$B131,PERSALDATA!$E$2:$E$20871,WORKING!$C131,PERSALDATA!$F$2:$F$20871,WORKING!R$2)/SUMIFS(PERSALDATA!$H$2:$H$20871,PERSALDATA!$A$2:$A$20871,WORKING!$A131,PERSALDATA!$D$2:$D$20871,WORKING!$B131,PERSALDATA!$E$2:$E$20871,WORKING!$C131),"")</f>
        <v/>
      </c>
      <c r="S131" s="62" t="str">
        <f>IFERROR(SUMIFS(PERSALDATA!$H$2:$H$20871,PERSALDATA!$A$2:$A$20871,WORKING!$A131,PERSALDATA!$D$2:$D$20871,WORKING!$B131,PERSALDATA!$E$2:$E$20871,WORKING!$C131,PERSALDATA!$F$2:$F$20871,WORKING!S$2)/SUMIFS(PERSALDATA!$H$2:$H$20871,PERSALDATA!$A$2:$A$20871,WORKING!$A131,PERSALDATA!$D$2:$D$20871,WORKING!$B131,PERSALDATA!$E$2:$E$20871,WORKING!$C131),"")</f>
        <v/>
      </c>
      <c r="T131" s="62" t="str">
        <f>IFERROR(SUMIFS(PERSALDATA!$H$2:$H$20871,PERSALDATA!$A$2:$A$20871,WORKING!$A131,PERSALDATA!$D$2:$D$20871,WORKING!$B131,PERSALDATA!$E$2:$E$20871,WORKING!$C131,PERSALDATA!$F$2:$F$20871,WORKING!T$2)/SUMIFS(PERSALDATA!$H$2:$H$20871,PERSALDATA!$A$2:$A$20871,WORKING!$A131,PERSALDATA!$D$2:$D$20871,WORKING!$B131,PERSALDATA!$E$2:$E$20871,WORKING!$C131),"")</f>
        <v/>
      </c>
      <c r="U131" s="62" t="str">
        <f>IFERROR(SUMIFS(PERSALDATA!$H$2:$H$20871,PERSALDATA!$A$2:$A$20871,WORKING!$A131,PERSALDATA!$D$2:$D$20871,WORKING!$B131,PERSALDATA!$E$2:$E$20871,WORKING!$C131,PERSALDATA!$F$2:$F$20871,WORKING!U$2)/SUMIFS(PERSALDATA!$H$2:$H$20871,PERSALDATA!$A$2:$A$20871,WORKING!$A131,PERSALDATA!$D$2:$D$20871,WORKING!$B131,PERSALDATA!$E$2:$E$20871,WORKING!$C131),"")</f>
        <v/>
      </c>
      <c r="V131" s="62" t="str">
        <f>IFERROR(SUMIFS(PERSALDATA!$H$2:$H$20871,PERSALDATA!$A$2:$A$20871,WORKING!$A131,PERSALDATA!$D$2:$D$20871,WORKING!$B131,PERSALDATA!$E$2:$E$20871,WORKING!$C131,PERSALDATA!$F$2:$F$20871,WORKING!V$2)/SUMIFS(PERSALDATA!$H$2:$H$20871,PERSALDATA!$A$2:$A$20871,WORKING!$A131,PERSALDATA!$D$2:$D$20871,WORKING!$B131,PERSALDATA!$E$2:$E$20871,WORKING!$C131),"")</f>
        <v/>
      </c>
      <c r="W131" s="62">
        <f>IFERROR(IF($C131&lt;11,($D131*Assumptions!C$6)+($E131*Assumptions!C$7)+($F131*Assumptions!C$8)+($G131*Assumptions!C$9)+($H131*Assumptions!C$10)+($I131*Assumptions!C$11)+($J131*Assumptions!C$12)+($K131*Assumptions!C$13)+($L131*Assumptions!C$14)+($M131*Assumptions!C$15)+($N131*Assumptions!C$16)+($O131*Assumptions!C$17)+($P131*Assumptions!C$18)+($Q131*Assumptions!C$19)+($R131*Assumptions!C$20)+($S131*Assumptions!C$21)+($T131*Assumptions!C$22)+($U131*Assumptions!C$23)+($V131*Assumptions!C$24),IF($C131&lt;13,Assumptions!C$28,Assumptions!C$50)),W$1)</f>
        <v>7.3827684520804057E-2</v>
      </c>
      <c r="X131" s="62">
        <f>IFERROR(IF($C131&lt;11,($D131*Assumptions!D$6)+($E131*Assumptions!D$7)+($F131*Assumptions!D$8)+($G131*Assumptions!D$9)+($H131*Assumptions!D$10)+($I131*Assumptions!D$11)+($J131*Assumptions!D$12)+($K131*Assumptions!D$13)+($L131*Assumptions!D$14)+($M131*Assumptions!D$15)+($N131*Assumptions!D$16)+($O131*Assumptions!D$17)+($P131*Assumptions!D$18)+($Q131*Assumptions!D$19)+($R131*Assumptions!D$20)+($S131*Assumptions!D$21)+($T131*Assumptions!D$22)+($U131*Assumptions!D$23)+($V131*Assumptions!D$24),IF($C131&lt;13,Assumptions!D$28,Assumptions!D$50)),X$1)</f>
        <v>7.0033119199051808E-2</v>
      </c>
      <c r="Y131" s="62">
        <f>IFERROR(IF($C131&lt;11,($D131*Assumptions!E$6)+($E131*Assumptions!E$7)+($F131*Assumptions!E$8)+($G131*Assumptions!E$9)+($H131*Assumptions!E$10)+($I131*Assumptions!E$11)+($J131*Assumptions!E$12)+($K131*Assumptions!E$13)+($L131*Assumptions!E$14)+($M131*Assumptions!E$15)+($N131*Assumptions!E$16)+($O131*Assumptions!E$17)+($P131*Assumptions!E$18)+($Q131*Assumptions!E$19)+($R131*Assumptions!E$20)+($S131*Assumptions!E$21)+($T131*Assumptions!E$22)+($U131*Assumptions!E$23)+($V131*Assumptions!E$24),IF($C131&lt;13,Assumptions!E$28,Assumptions!E$50)),Y$1)</f>
        <v>6.9033119199051793E-2</v>
      </c>
      <c r="Z131" s="62">
        <f>IFERROR(IF($C131&lt;11,($D131*Assumptions!F$6)+($E131*Assumptions!F$7)+($F131*Assumptions!F$8)+($G131*Assumptions!F$9)+($H131*Assumptions!F$10)+($I131*Assumptions!F$11)+($J131*Assumptions!F$12)+($K131*Assumptions!F$13)+($L131*Assumptions!F$14)+($M131*Assumptions!F$15)+($N131*Assumptions!F$16)+($O131*Assumptions!F$17)+($P131*Assumptions!F$18)+($Q131*Assumptions!F$19)+($R131*Assumptions!F$20)+($S131*Assumptions!F$21)+($T131*Assumptions!F$22)+($U131*Assumptions!F$23)+($V131*Assumptions!F$24),IF($C131&lt;13,Assumptions!F$28,Assumptions!F$50)),Z$1)</f>
        <v>6.7033119199051777E-2</v>
      </c>
      <c r="AA131" s="62">
        <f>IFERROR(($D131*Assumptions!J$6)+($E131*Assumptions!J$7)+($F131*Assumptions!J$8)+($G131*Assumptions!J$9)+($H131*Assumptions!J$10)+($I131*Assumptions!J$11)+($J131*Assumptions!J$12)+($K131*Assumptions!J$13)+($L131*Assumptions!J$14)+($M131*Assumptions!J$15)+($N131*Assumptions!J$16)+($O131*Assumptions!J$17)+($P131*Assumptions!J$18)+($Q131*Assumptions!J$19)+($R131*Assumptions!J$20)+($S131*Assumptions!J$21)+($T131*Assumptions!J$22)+($U131*Assumptions!J$23)+($V131*Assumptions!J$24),0)</f>
        <v>0</v>
      </c>
      <c r="AB131" s="2">
        <f>SUMIFS(PERSALDATA!$G$2:$G$20871,PERSALDATA!$A$2:$A$20871,WORKING!A131,PERSALDATA!$D$2:$D$20871,WORKING!B131,PERSALDATA!$E$2:$E$20871,WORKING!C131,PERSALDATA!$F$2:$F$20871,"S&amp;W: BASIC SALARY (RES)")</f>
        <v>0</v>
      </c>
      <c r="AC131" s="2">
        <f>SUMIFS(PERSALDATA!$H$2:$H$20871,PERSALDATA!$A$2:$A$20871,WORKING!A131,PERSALDATA!$D$2:$D$20871,WORKING!B131,PERSALDATA!$E$2:$E$20871,WORKING!C131)</f>
        <v>0</v>
      </c>
    </row>
    <row r="132" spans="1:29" x14ac:dyDescent="0.25">
      <c r="A132" s="2">
        <f>Results!$D$3</f>
        <v>18</v>
      </c>
      <c r="B132" s="2">
        <v>8</v>
      </c>
      <c r="C132" s="2">
        <v>11</v>
      </c>
      <c r="D132" s="62" t="str">
        <f>IFERROR(SUMIFS(PERSALDATA!$H$2:$H$20871,PERSALDATA!$A$2:$A$20871,WORKING!$A132,PERSALDATA!$D$2:$D$20871,WORKING!$B132,PERSALDATA!$E$2:$E$20871,WORKING!$C132,PERSALDATA!$F$2:$F$20871,WORKING!D$2)/SUMIFS(PERSALDATA!$H$2:$H$20871,PERSALDATA!$A$2:$A$20871,WORKING!$A132,PERSALDATA!$D$2:$D$20871,WORKING!$B132,PERSALDATA!$E$2:$E$20871,WORKING!$C132),"")</f>
        <v/>
      </c>
      <c r="E132" s="62" t="str">
        <f>IFERROR(SUMIFS(PERSALDATA!$H$2:$H$20871,PERSALDATA!$A$2:$A$20871,WORKING!$A132,PERSALDATA!$D$2:$D$20871,WORKING!$B132,PERSALDATA!$E$2:$E$20871,WORKING!$C132,PERSALDATA!$F$2:$F$20871,WORKING!E$2)/SUMIFS(PERSALDATA!$H$2:$H$20871,PERSALDATA!$A$2:$A$20871,WORKING!$A132,PERSALDATA!$D$2:$D$20871,WORKING!$B132,PERSALDATA!$E$2:$E$20871,WORKING!$C132),"")</f>
        <v/>
      </c>
      <c r="F132" s="62" t="str">
        <f>IFERROR(SUMIFS(PERSALDATA!$H$2:$H$20871,PERSALDATA!$A$2:$A$20871,WORKING!$A132,PERSALDATA!$D$2:$D$20871,WORKING!$B132,PERSALDATA!$E$2:$E$20871,WORKING!$C132,PERSALDATA!$F$2:$F$20871,WORKING!F$2)/SUMIFS(PERSALDATA!$H$2:$H$20871,PERSALDATA!$A$2:$A$20871,WORKING!$A132,PERSALDATA!$D$2:$D$20871,WORKING!$B132,PERSALDATA!$E$2:$E$20871,WORKING!$C132),"")</f>
        <v/>
      </c>
      <c r="G132" s="69" t="str">
        <f>IFERROR(SUMIFS(PERSALDATA!$H$2:$H$20871,PERSALDATA!$A$2:$A$20871,WORKING!$A132,PERSALDATA!$D$2:$D$20871,WORKING!$B132,PERSALDATA!$E$2:$E$20871,WORKING!$C132,PERSALDATA!$F$2:$F$20871,WORKING!G$2)/SUMIFS(PERSALDATA!$H$2:$H$20871,PERSALDATA!$A$2:$A$20871,WORKING!$A132,PERSALDATA!$D$2:$D$20871,WORKING!$B132,PERSALDATA!$E$2:$E$20871,WORKING!$C132),"")</f>
        <v/>
      </c>
      <c r="H132" s="62" t="str">
        <f>IFERROR(SUMIFS(PERSALDATA!$H$2:$H$20871,PERSALDATA!$A$2:$A$20871,WORKING!$A132,PERSALDATA!$D$2:$D$20871,WORKING!$B132,PERSALDATA!$E$2:$E$20871,WORKING!$C132,PERSALDATA!$F$2:$F$20871,WORKING!H$2)/SUMIFS(PERSALDATA!$H$2:$H$20871,PERSALDATA!$A$2:$A$20871,WORKING!$A132,PERSALDATA!$D$2:$D$20871,WORKING!$B132,PERSALDATA!$E$2:$E$20871,WORKING!$C132),"")</f>
        <v/>
      </c>
      <c r="I132" s="62" t="str">
        <f>IFERROR(SUMIFS(PERSALDATA!$H$2:$H$20871,PERSALDATA!$A$2:$A$20871,WORKING!$A132,PERSALDATA!$D$2:$D$20871,WORKING!$B132,PERSALDATA!$E$2:$E$20871,WORKING!$C132,PERSALDATA!$F$2:$F$20871,WORKING!I$2)/SUMIFS(PERSALDATA!$H$2:$H$20871,PERSALDATA!$A$2:$A$20871,WORKING!$A132,PERSALDATA!$D$2:$D$20871,WORKING!$B132,PERSALDATA!$E$2:$E$20871,WORKING!$C132),"")</f>
        <v/>
      </c>
      <c r="J132" s="62" t="str">
        <f>IFERROR(SUMIFS(PERSALDATA!$H$2:$H$20871,PERSALDATA!$A$2:$A$20871,WORKING!$A132,PERSALDATA!$D$2:$D$20871,WORKING!$B132,PERSALDATA!$E$2:$E$20871,WORKING!$C132,PERSALDATA!$F$2:$F$20871,WORKING!J$2)/SUMIFS(PERSALDATA!$H$2:$H$20871,PERSALDATA!$A$2:$A$20871,WORKING!$A132,PERSALDATA!$D$2:$D$20871,WORKING!$B132,PERSALDATA!$E$2:$E$20871,WORKING!$C132),"")</f>
        <v/>
      </c>
      <c r="K132" s="62" t="str">
        <f>IFERROR(SUMIFS(PERSALDATA!$H$2:$H$20871,PERSALDATA!$A$2:$A$20871,WORKING!$A132,PERSALDATA!$D$2:$D$20871,WORKING!$B132,PERSALDATA!$E$2:$E$20871,WORKING!$C132,PERSALDATA!$F$2:$F$20871,WORKING!K$2)/SUMIFS(PERSALDATA!$H$2:$H$20871,PERSALDATA!$A$2:$A$20871,WORKING!$A132,PERSALDATA!$D$2:$D$20871,WORKING!$B132,PERSALDATA!$E$2:$E$20871,WORKING!$C132),"")</f>
        <v/>
      </c>
      <c r="L132" s="62" t="str">
        <f>IFERROR(SUMIFS(PERSALDATA!$H$2:$H$20871,PERSALDATA!$A$2:$A$20871,WORKING!$A132,PERSALDATA!$D$2:$D$20871,WORKING!$B132,PERSALDATA!$E$2:$E$20871,WORKING!$C132,PERSALDATA!$F$2:$F$20871,WORKING!L$2)/SUMIFS(PERSALDATA!$H$2:$H$20871,PERSALDATA!$A$2:$A$20871,WORKING!$A132,PERSALDATA!$D$2:$D$20871,WORKING!$B132,PERSALDATA!$E$2:$E$20871,WORKING!$C132),"")</f>
        <v/>
      </c>
      <c r="M132" s="62" t="str">
        <f>IFERROR(SUMIFS(PERSALDATA!$H$2:$H$20871,PERSALDATA!$A$2:$A$20871,WORKING!$A132,PERSALDATA!$D$2:$D$20871,WORKING!$B132,PERSALDATA!$E$2:$E$20871,WORKING!$C132,PERSALDATA!$F$2:$F$20871,WORKING!M$2)/SUMIFS(PERSALDATA!$H$2:$H$20871,PERSALDATA!$A$2:$A$20871,WORKING!$A132,PERSALDATA!$D$2:$D$20871,WORKING!$B132,PERSALDATA!$E$2:$E$20871,WORKING!$C132),"")</f>
        <v/>
      </c>
      <c r="N132" s="62" t="str">
        <f>IFERROR(SUMIFS(PERSALDATA!$H$2:$H$20871,PERSALDATA!$A$2:$A$20871,WORKING!$A132,PERSALDATA!$D$2:$D$20871,WORKING!$B132,PERSALDATA!$E$2:$E$20871,WORKING!$C132,PERSALDATA!$F$2:$F$20871,WORKING!N$2)/SUMIFS(PERSALDATA!$H$2:$H$20871,PERSALDATA!$A$2:$A$20871,WORKING!$A132,PERSALDATA!$D$2:$D$20871,WORKING!$B132,PERSALDATA!$E$2:$E$20871,WORKING!$C132),"")</f>
        <v/>
      </c>
      <c r="O132" s="62" t="str">
        <f>IFERROR(SUMIFS(PERSALDATA!$H$2:$H$20871,PERSALDATA!$A$2:$A$20871,WORKING!$A132,PERSALDATA!$D$2:$D$20871,WORKING!$B132,PERSALDATA!$E$2:$E$20871,WORKING!$C132,PERSALDATA!$F$2:$F$20871,WORKING!O$2)/SUMIFS(PERSALDATA!$H$2:$H$20871,PERSALDATA!$A$2:$A$20871,WORKING!$A132,PERSALDATA!$D$2:$D$20871,WORKING!$B132,PERSALDATA!$E$2:$E$20871,WORKING!$C132),"")</f>
        <v/>
      </c>
      <c r="P132" s="62" t="str">
        <f>IFERROR(SUMIFS(PERSALDATA!$H$2:$H$20871,PERSALDATA!$A$2:$A$20871,WORKING!$A132,PERSALDATA!$D$2:$D$20871,WORKING!$B132,PERSALDATA!$E$2:$E$20871,WORKING!$C132,PERSALDATA!$F$2:$F$20871,WORKING!P$2)/SUMIFS(PERSALDATA!$H$2:$H$20871,PERSALDATA!$A$2:$A$20871,WORKING!$A132,PERSALDATA!$D$2:$D$20871,WORKING!$B132,PERSALDATA!$E$2:$E$20871,WORKING!$C132),"")</f>
        <v/>
      </c>
      <c r="Q132" s="62" t="str">
        <f>IFERROR(SUMIFS(PERSALDATA!$H$2:$H$20871,PERSALDATA!$A$2:$A$20871,WORKING!$A132,PERSALDATA!$D$2:$D$20871,WORKING!$B132,PERSALDATA!$E$2:$E$20871,WORKING!$C132,PERSALDATA!$F$2:$F$20871,WORKING!Q$2)/SUMIFS(PERSALDATA!$H$2:$H$20871,PERSALDATA!$A$2:$A$20871,WORKING!$A132,PERSALDATA!$D$2:$D$20871,WORKING!$B132,PERSALDATA!$E$2:$E$20871,WORKING!$C132),"")</f>
        <v/>
      </c>
      <c r="R132" s="62" t="str">
        <f>IFERROR(SUMIFS(PERSALDATA!$H$2:$H$20871,PERSALDATA!$A$2:$A$20871,WORKING!$A132,PERSALDATA!$D$2:$D$20871,WORKING!$B132,PERSALDATA!$E$2:$E$20871,WORKING!$C132,PERSALDATA!$F$2:$F$20871,WORKING!R$2)/SUMIFS(PERSALDATA!$H$2:$H$20871,PERSALDATA!$A$2:$A$20871,WORKING!$A132,PERSALDATA!$D$2:$D$20871,WORKING!$B132,PERSALDATA!$E$2:$E$20871,WORKING!$C132),"")</f>
        <v/>
      </c>
      <c r="S132" s="62" t="str">
        <f>IFERROR(SUMIFS(PERSALDATA!$H$2:$H$20871,PERSALDATA!$A$2:$A$20871,WORKING!$A132,PERSALDATA!$D$2:$D$20871,WORKING!$B132,PERSALDATA!$E$2:$E$20871,WORKING!$C132,PERSALDATA!$F$2:$F$20871,WORKING!S$2)/SUMIFS(PERSALDATA!$H$2:$H$20871,PERSALDATA!$A$2:$A$20871,WORKING!$A132,PERSALDATA!$D$2:$D$20871,WORKING!$B132,PERSALDATA!$E$2:$E$20871,WORKING!$C132),"")</f>
        <v/>
      </c>
      <c r="T132" s="62" t="str">
        <f>IFERROR(SUMIFS(PERSALDATA!$H$2:$H$20871,PERSALDATA!$A$2:$A$20871,WORKING!$A132,PERSALDATA!$D$2:$D$20871,WORKING!$B132,PERSALDATA!$E$2:$E$20871,WORKING!$C132,PERSALDATA!$F$2:$F$20871,WORKING!T$2)/SUMIFS(PERSALDATA!$H$2:$H$20871,PERSALDATA!$A$2:$A$20871,WORKING!$A132,PERSALDATA!$D$2:$D$20871,WORKING!$B132,PERSALDATA!$E$2:$E$20871,WORKING!$C132),"")</f>
        <v/>
      </c>
      <c r="U132" s="62" t="str">
        <f>IFERROR(SUMIFS(PERSALDATA!$H$2:$H$20871,PERSALDATA!$A$2:$A$20871,WORKING!$A132,PERSALDATA!$D$2:$D$20871,WORKING!$B132,PERSALDATA!$E$2:$E$20871,WORKING!$C132,PERSALDATA!$F$2:$F$20871,WORKING!U$2)/SUMIFS(PERSALDATA!$H$2:$H$20871,PERSALDATA!$A$2:$A$20871,WORKING!$A132,PERSALDATA!$D$2:$D$20871,WORKING!$B132,PERSALDATA!$E$2:$E$20871,WORKING!$C132),"")</f>
        <v/>
      </c>
      <c r="V132" s="62" t="str">
        <f>IFERROR(SUMIFS(PERSALDATA!$H$2:$H$20871,PERSALDATA!$A$2:$A$20871,WORKING!$A132,PERSALDATA!$D$2:$D$20871,WORKING!$B132,PERSALDATA!$E$2:$E$20871,WORKING!$C132,PERSALDATA!$F$2:$F$20871,WORKING!V$2)/SUMIFS(PERSALDATA!$H$2:$H$20871,PERSALDATA!$A$2:$A$20871,WORKING!$A132,PERSALDATA!$D$2:$D$20871,WORKING!$B132,PERSALDATA!$E$2:$E$20871,WORKING!$C132),"")</f>
        <v/>
      </c>
      <c r="W132" s="62">
        <f>IFERROR(IF($C132&lt;11,($D132*Assumptions!C$6)+($E132*Assumptions!C$7)+($F132*Assumptions!C$8)+($G132*Assumptions!C$9)+($H132*Assumptions!C$10)+($I132*Assumptions!C$11)+($J132*Assumptions!C$12)+($K132*Assumptions!C$13)+($L132*Assumptions!C$14)+($M132*Assumptions!C$15)+($N132*Assumptions!C$16)+($O132*Assumptions!C$17)+($P132*Assumptions!C$18)+($Q132*Assumptions!C$19)+($R132*Assumptions!C$20)+($S132*Assumptions!C$21)+($T132*Assumptions!C$22)+($U132*Assumptions!C$23)+($V132*Assumptions!C$24),IF($C132&lt;13,Assumptions!C$28,Assumptions!C$50)),W$1)</f>
        <v>7.5999999999999998E-2</v>
      </c>
      <c r="X132" s="62">
        <f>IFERROR(IF($C132&lt;11,($D132*Assumptions!D$6)+($E132*Assumptions!D$7)+($F132*Assumptions!D$8)+($G132*Assumptions!D$9)+($H132*Assumptions!D$10)+($I132*Assumptions!D$11)+($J132*Assumptions!D$12)+($K132*Assumptions!D$13)+($L132*Assumptions!D$14)+($M132*Assumptions!D$15)+($N132*Assumptions!D$16)+($O132*Assumptions!D$17)+($P132*Assumptions!D$18)+($Q132*Assumptions!D$19)+($R132*Assumptions!D$20)+($S132*Assumptions!D$21)+($T132*Assumptions!D$22)+($U132*Assumptions!D$23)+($V132*Assumptions!D$24),IF($C132&lt;13,Assumptions!D$28,Assumptions!D$50)),X$1)</f>
        <v>7.0000000000000007E-2</v>
      </c>
      <c r="Y132" s="62">
        <f>IFERROR(IF($C132&lt;11,($D132*Assumptions!E$6)+($E132*Assumptions!E$7)+($F132*Assumptions!E$8)+($G132*Assumptions!E$9)+($H132*Assumptions!E$10)+($I132*Assumptions!E$11)+($J132*Assumptions!E$12)+($K132*Assumptions!E$13)+($L132*Assumptions!E$14)+($M132*Assumptions!E$15)+($N132*Assumptions!E$16)+($O132*Assumptions!E$17)+($P132*Assumptions!E$18)+($Q132*Assumptions!E$19)+($R132*Assumptions!E$20)+($S132*Assumptions!E$21)+($T132*Assumptions!E$22)+($U132*Assumptions!E$23)+($V132*Assumptions!E$24),IF($C132&lt;13,Assumptions!E$28,Assumptions!E$50)),Y$1)</f>
        <v>6.9000000000000006E-2</v>
      </c>
      <c r="Z132" s="62">
        <f>IFERROR(IF($C132&lt;11,($D132*Assumptions!F$6)+($E132*Assumptions!F$7)+($F132*Assumptions!F$8)+($G132*Assumptions!F$9)+($H132*Assumptions!F$10)+($I132*Assumptions!F$11)+($J132*Assumptions!F$12)+($K132*Assumptions!F$13)+($L132*Assumptions!F$14)+($M132*Assumptions!F$15)+($N132*Assumptions!F$16)+($O132*Assumptions!F$17)+($P132*Assumptions!F$18)+($Q132*Assumptions!F$19)+($R132*Assumptions!F$20)+($S132*Assumptions!F$21)+($T132*Assumptions!F$22)+($U132*Assumptions!F$23)+($V132*Assumptions!F$24),IF($C132&lt;13,Assumptions!F$28,Assumptions!F$50)),Z$1)</f>
        <v>6.7000000000000004E-2</v>
      </c>
      <c r="AA132" s="62">
        <f>IFERROR(($D132*Assumptions!J$6)+($E132*Assumptions!J$7)+($F132*Assumptions!J$8)+($G132*Assumptions!J$9)+($H132*Assumptions!J$10)+($I132*Assumptions!J$11)+($J132*Assumptions!J$12)+($K132*Assumptions!J$13)+($L132*Assumptions!J$14)+($M132*Assumptions!J$15)+($N132*Assumptions!J$16)+($O132*Assumptions!J$17)+($P132*Assumptions!J$18)+($Q132*Assumptions!J$19)+($R132*Assumptions!J$20)+($S132*Assumptions!J$21)+($T132*Assumptions!J$22)+($U132*Assumptions!J$23)+($V132*Assumptions!J$24),0)</f>
        <v>0</v>
      </c>
      <c r="AB132" s="2">
        <f>SUMIFS(PERSALDATA!$G$2:$G$20871,PERSALDATA!$A$2:$A$20871,WORKING!A132,PERSALDATA!$D$2:$D$20871,WORKING!B132,PERSALDATA!$E$2:$E$20871,WORKING!C132,PERSALDATA!$F$2:$F$20871,"S&amp;W: BASIC SALARY (RES)")</f>
        <v>0</v>
      </c>
      <c r="AC132" s="2">
        <f>SUMIFS(PERSALDATA!$H$2:$H$20871,PERSALDATA!$A$2:$A$20871,WORKING!A132,PERSALDATA!$D$2:$D$20871,WORKING!B132,PERSALDATA!$E$2:$E$20871,WORKING!C132)</f>
        <v>0</v>
      </c>
    </row>
    <row r="133" spans="1:29" x14ac:dyDescent="0.25">
      <c r="A133" s="2">
        <f>Results!$D$3</f>
        <v>18</v>
      </c>
      <c r="B133" s="2">
        <v>8</v>
      </c>
      <c r="C133" s="2">
        <v>12</v>
      </c>
      <c r="D133" s="62" t="str">
        <f>IFERROR(SUMIFS(PERSALDATA!$H$2:$H$20871,PERSALDATA!$A$2:$A$20871,WORKING!$A133,PERSALDATA!$D$2:$D$20871,WORKING!$B133,PERSALDATA!$E$2:$E$20871,WORKING!$C133,PERSALDATA!$F$2:$F$20871,WORKING!D$2)/SUMIFS(PERSALDATA!$H$2:$H$20871,PERSALDATA!$A$2:$A$20871,WORKING!$A133,PERSALDATA!$D$2:$D$20871,WORKING!$B133,PERSALDATA!$E$2:$E$20871,WORKING!$C133),"")</f>
        <v/>
      </c>
      <c r="E133" s="62" t="str">
        <f>IFERROR(SUMIFS(PERSALDATA!$H$2:$H$20871,PERSALDATA!$A$2:$A$20871,WORKING!$A133,PERSALDATA!$D$2:$D$20871,WORKING!$B133,PERSALDATA!$E$2:$E$20871,WORKING!$C133,PERSALDATA!$F$2:$F$20871,WORKING!E$2)/SUMIFS(PERSALDATA!$H$2:$H$20871,PERSALDATA!$A$2:$A$20871,WORKING!$A133,PERSALDATA!$D$2:$D$20871,WORKING!$B133,PERSALDATA!$E$2:$E$20871,WORKING!$C133),"")</f>
        <v/>
      </c>
      <c r="F133" s="62" t="str">
        <f>IFERROR(SUMIFS(PERSALDATA!$H$2:$H$20871,PERSALDATA!$A$2:$A$20871,WORKING!$A133,PERSALDATA!$D$2:$D$20871,WORKING!$B133,PERSALDATA!$E$2:$E$20871,WORKING!$C133,PERSALDATA!$F$2:$F$20871,WORKING!F$2)/SUMIFS(PERSALDATA!$H$2:$H$20871,PERSALDATA!$A$2:$A$20871,WORKING!$A133,PERSALDATA!$D$2:$D$20871,WORKING!$B133,PERSALDATA!$E$2:$E$20871,WORKING!$C133),"")</f>
        <v/>
      </c>
      <c r="G133" s="69" t="str">
        <f>IFERROR(SUMIFS(PERSALDATA!$H$2:$H$20871,PERSALDATA!$A$2:$A$20871,WORKING!$A133,PERSALDATA!$D$2:$D$20871,WORKING!$B133,PERSALDATA!$E$2:$E$20871,WORKING!$C133,PERSALDATA!$F$2:$F$20871,WORKING!G$2)/SUMIFS(PERSALDATA!$H$2:$H$20871,PERSALDATA!$A$2:$A$20871,WORKING!$A133,PERSALDATA!$D$2:$D$20871,WORKING!$B133,PERSALDATA!$E$2:$E$20871,WORKING!$C133),"")</f>
        <v/>
      </c>
      <c r="H133" s="62" t="str">
        <f>IFERROR(SUMIFS(PERSALDATA!$H$2:$H$20871,PERSALDATA!$A$2:$A$20871,WORKING!$A133,PERSALDATA!$D$2:$D$20871,WORKING!$B133,PERSALDATA!$E$2:$E$20871,WORKING!$C133,PERSALDATA!$F$2:$F$20871,WORKING!H$2)/SUMIFS(PERSALDATA!$H$2:$H$20871,PERSALDATA!$A$2:$A$20871,WORKING!$A133,PERSALDATA!$D$2:$D$20871,WORKING!$B133,PERSALDATA!$E$2:$E$20871,WORKING!$C133),"")</f>
        <v/>
      </c>
      <c r="I133" s="62" t="str">
        <f>IFERROR(SUMIFS(PERSALDATA!$H$2:$H$20871,PERSALDATA!$A$2:$A$20871,WORKING!$A133,PERSALDATA!$D$2:$D$20871,WORKING!$B133,PERSALDATA!$E$2:$E$20871,WORKING!$C133,PERSALDATA!$F$2:$F$20871,WORKING!I$2)/SUMIFS(PERSALDATA!$H$2:$H$20871,PERSALDATA!$A$2:$A$20871,WORKING!$A133,PERSALDATA!$D$2:$D$20871,WORKING!$B133,PERSALDATA!$E$2:$E$20871,WORKING!$C133),"")</f>
        <v/>
      </c>
      <c r="J133" s="62" t="str">
        <f>IFERROR(SUMIFS(PERSALDATA!$H$2:$H$20871,PERSALDATA!$A$2:$A$20871,WORKING!$A133,PERSALDATA!$D$2:$D$20871,WORKING!$B133,PERSALDATA!$E$2:$E$20871,WORKING!$C133,PERSALDATA!$F$2:$F$20871,WORKING!J$2)/SUMIFS(PERSALDATA!$H$2:$H$20871,PERSALDATA!$A$2:$A$20871,WORKING!$A133,PERSALDATA!$D$2:$D$20871,WORKING!$B133,PERSALDATA!$E$2:$E$20871,WORKING!$C133),"")</f>
        <v/>
      </c>
      <c r="K133" s="62" t="str">
        <f>IFERROR(SUMIFS(PERSALDATA!$H$2:$H$20871,PERSALDATA!$A$2:$A$20871,WORKING!$A133,PERSALDATA!$D$2:$D$20871,WORKING!$B133,PERSALDATA!$E$2:$E$20871,WORKING!$C133,PERSALDATA!$F$2:$F$20871,WORKING!K$2)/SUMIFS(PERSALDATA!$H$2:$H$20871,PERSALDATA!$A$2:$A$20871,WORKING!$A133,PERSALDATA!$D$2:$D$20871,WORKING!$B133,PERSALDATA!$E$2:$E$20871,WORKING!$C133),"")</f>
        <v/>
      </c>
      <c r="L133" s="62" t="str">
        <f>IFERROR(SUMIFS(PERSALDATA!$H$2:$H$20871,PERSALDATA!$A$2:$A$20871,WORKING!$A133,PERSALDATA!$D$2:$D$20871,WORKING!$B133,PERSALDATA!$E$2:$E$20871,WORKING!$C133,PERSALDATA!$F$2:$F$20871,WORKING!L$2)/SUMIFS(PERSALDATA!$H$2:$H$20871,PERSALDATA!$A$2:$A$20871,WORKING!$A133,PERSALDATA!$D$2:$D$20871,WORKING!$B133,PERSALDATA!$E$2:$E$20871,WORKING!$C133),"")</f>
        <v/>
      </c>
      <c r="M133" s="62" t="str">
        <f>IFERROR(SUMIFS(PERSALDATA!$H$2:$H$20871,PERSALDATA!$A$2:$A$20871,WORKING!$A133,PERSALDATA!$D$2:$D$20871,WORKING!$B133,PERSALDATA!$E$2:$E$20871,WORKING!$C133,PERSALDATA!$F$2:$F$20871,WORKING!M$2)/SUMIFS(PERSALDATA!$H$2:$H$20871,PERSALDATA!$A$2:$A$20871,WORKING!$A133,PERSALDATA!$D$2:$D$20871,WORKING!$B133,PERSALDATA!$E$2:$E$20871,WORKING!$C133),"")</f>
        <v/>
      </c>
      <c r="N133" s="62" t="str">
        <f>IFERROR(SUMIFS(PERSALDATA!$H$2:$H$20871,PERSALDATA!$A$2:$A$20871,WORKING!$A133,PERSALDATA!$D$2:$D$20871,WORKING!$B133,PERSALDATA!$E$2:$E$20871,WORKING!$C133,PERSALDATA!$F$2:$F$20871,WORKING!N$2)/SUMIFS(PERSALDATA!$H$2:$H$20871,PERSALDATA!$A$2:$A$20871,WORKING!$A133,PERSALDATA!$D$2:$D$20871,WORKING!$B133,PERSALDATA!$E$2:$E$20871,WORKING!$C133),"")</f>
        <v/>
      </c>
      <c r="O133" s="62" t="str">
        <f>IFERROR(SUMIFS(PERSALDATA!$H$2:$H$20871,PERSALDATA!$A$2:$A$20871,WORKING!$A133,PERSALDATA!$D$2:$D$20871,WORKING!$B133,PERSALDATA!$E$2:$E$20871,WORKING!$C133,PERSALDATA!$F$2:$F$20871,WORKING!O$2)/SUMIFS(PERSALDATA!$H$2:$H$20871,PERSALDATA!$A$2:$A$20871,WORKING!$A133,PERSALDATA!$D$2:$D$20871,WORKING!$B133,PERSALDATA!$E$2:$E$20871,WORKING!$C133),"")</f>
        <v/>
      </c>
      <c r="P133" s="62" t="str">
        <f>IFERROR(SUMIFS(PERSALDATA!$H$2:$H$20871,PERSALDATA!$A$2:$A$20871,WORKING!$A133,PERSALDATA!$D$2:$D$20871,WORKING!$B133,PERSALDATA!$E$2:$E$20871,WORKING!$C133,PERSALDATA!$F$2:$F$20871,WORKING!P$2)/SUMIFS(PERSALDATA!$H$2:$H$20871,PERSALDATA!$A$2:$A$20871,WORKING!$A133,PERSALDATA!$D$2:$D$20871,WORKING!$B133,PERSALDATA!$E$2:$E$20871,WORKING!$C133),"")</f>
        <v/>
      </c>
      <c r="Q133" s="62" t="str">
        <f>IFERROR(SUMIFS(PERSALDATA!$H$2:$H$20871,PERSALDATA!$A$2:$A$20871,WORKING!$A133,PERSALDATA!$D$2:$D$20871,WORKING!$B133,PERSALDATA!$E$2:$E$20871,WORKING!$C133,PERSALDATA!$F$2:$F$20871,WORKING!Q$2)/SUMIFS(PERSALDATA!$H$2:$H$20871,PERSALDATA!$A$2:$A$20871,WORKING!$A133,PERSALDATA!$D$2:$D$20871,WORKING!$B133,PERSALDATA!$E$2:$E$20871,WORKING!$C133),"")</f>
        <v/>
      </c>
      <c r="R133" s="62" t="str">
        <f>IFERROR(SUMIFS(PERSALDATA!$H$2:$H$20871,PERSALDATA!$A$2:$A$20871,WORKING!$A133,PERSALDATA!$D$2:$D$20871,WORKING!$B133,PERSALDATA!$E$2:$E$20871,WORKING!$C133,PERSALDATA!$F$2:$F$20871,WORKING!R$2)/SUMIFS(PERSALDATA!$H$2:$H$20871,PERSALDATA!$A$2:$A$20871,WORKING!$A133,PERSALDATA!$D$2:$D$20871,WORKING!$B133,PERSALDATA!$E$2:$E$20871,WORKING!$C133),"")</f>
        <v/>
      </c>
      <c r="S133" s="62" t="str">
        <f>IFERROR(SUMIFS(PERSALDATA!$H$2:$H$20871,PERSALDATA!$A$2:$A$20871,WORKING!$A133,PERSALDATA!$D$2:$D$20871,WORKING!$B133,PERSALDATA!$E$2:$E$20871,WORKING!$C133,PERSALDATA!$F$2:$F$20871,WORKING!S$2)/SUMIFS(PERSALDATA!$H$2:$H$20871,PERSALDATA!$A$2:$A$20871,WORKING!$A133,PERSALDATA!$D$2:$D$20871,WORKING!$B133,PERSALDATA!$E$2:$E$20871,WORKING!$C133),"")</f>
        <v/>
      </c>
      <c r="T133" s="62" t="str">
        <f>IFERROR(SUMIFS(PERSALDATA!$H$2:$H$20871,PERSALDATA!$A$2:$A$20871,WORKING!$A133,PERSALDATA!$D$2:$D$20871,WORKING!$B133,PERSALDATA!$E$2:$E$20871,WORKING!$C133,PERSALDATA!$F$2:$F$20871,WORKING!T$2)/SUMIFS(PERSALDATA!$H$2:$H$20871,PERSALDATA!$A$2:$A$20871,WORKING!$A133,PERSALDATA!$D$2:$D$20871,WORKING!$B133,PERSALDATA!$E$2:$E$20871,WORKING!$C133),"")</f>
        <v/>
      </c>
      <c r="U133" s="62" t="str">
        <f>IFERROR(SUMIFS(PERSALDATA!$H$2:$H$20871,PERSALDATA!$A$2:$A$20871,WORKING!$A133,PERSALDATA!$D$2:$D$20871,WORKING!$B133,PERSALDATA!$E$2:$E$20871,WORKING!$C133,PERSALDATA!$F$2:$F$20871,WORKING!U$2)/SUMIFS(PERSALDATA!$H$2:$H$20871,PERSALDATA!$A$2:$A$20871,WORKING!$A133,PERSALDATA!$D$2:$D$20871,WORKING!$B133,PERSALDATA!$E$2:$E$20871,WORKING!$C133),"")</f>
        <v/>
      </c>
      <c r="V133" s="62" t="str">
        <f>IFERROR(SUMIFS(PERSALDATA!$H$2:$H$20871,PERSALDATA!$A$2:$A$20871,WORKING!$A133,PERSALDATA!$D$2:$D$20871,WORKING!$B133,PERSALDATA!$E$2:$E$20871,WORKING!$C133,PERSALDATA!$F$2:$F$20871,WORKING!V$2)/SUMIFS(PERSALDATA!$H$2:$H$20871,PERSALDATA!$A$2:$A$20871,WORKING!$A133,PERSALDATA!$D$2:$D$20871,WORKING!$B133,PERSALDATA!$E$2:$E$20871,WORKING!$C133),"")</f>
        <v/>
      </c>
      <c r="W133" s="62">
        <f>IFERROR(IF($C133&lt;11,($D133*Assumptions!C$6)+($E133*Assumptions!C$7)+($F133*Assumptions!C$8)+($G133*Assumptions!C$9)+($H133*Assumptions!C$10)+($I133*Assumptions!C$11)+($J133*Assumptions!C$12)+($K133*Assumptions!C$13)+($L133*Assumptions!C$14)+($M133*Assumptions!C$15)+($N133*Assumptions!C$16)+($O133*Assumptions!C$17)+($P133*Assumptions!C$18)+($Q133*Assumptions!C$19)+($R133*Assumptions!C$20)+($S133*Assumptions!C$21)+($T133*Assumptions!C$22)+($U133*Assumptions!C$23)+($V133*Assumptions!C$24),IF($C133&lt;13,Assumptions!C$28,Assumptions!C$50)),W$1)</f>
        <v>7.5999999999999998E-2</v>
      </c>
      <c r="X133" s="62">
        <f>IFERROR(IF($C133&lt;11,($D133*Assumptions!D$6)+($E133*Assumptions!D$7)+($F133*Assumptions!D$8)+($G133*Assumptions!D$9)+($H133*Assumptions!D$10)+($I133*Assumptions!D$11)+($J133*Assumptions!D$12)+($K133*Assumptions!D$13)+($L133*Assumptions!D$14)+($M133*Assumptions!D$15)+($N133*Assumptions!D$16)+($O133*Assumptions!D$17)+($P133*Assumptions!D$18)+($Q133*Assumptions!D$19)+($R133*Assumptions!D$20)+($S133*Assumptions!D$21)+($T133*Assumptions!D$22)+($U133*Assumptions!D$23)+($V133*Assumptions!D$24),IF($C133&lt;13,Assumptions!D$28,Assumptions!D$50)),X$1)</f>
        <v>7.0000000000000007E-2</v>
      </c>
      <c r="Y133" s="62">
        <f>IFERROR(IF($C133&lt;11,($D133*Assumptions!E$6)+($E133*Assumptions!E$7)+($F133*Assumptions!E$8)+($G133*Assumptions!E$9)+($H133*Assumptions!E$10)+($I133*Assumptions!E$11)+($J133*Assumptions!E$12)+($K133*Assumptions!E$13)+($L133*Assumptions!E$14)+($M133*Assumptions!E$15)+($N133*Assumptions!E$16)+($O133*Assumptions!E$17)+($P133*Assumptions!E$18)+($Q133*Assumptions!E$19)+($R133*Assumptions!E$20)+($S133*Assumptions!E$21)+($T133*Assumptions!E$22)+($U133*Assumptions!E$23)+($V133*Assumptions!E$24),IF($C133&lt;13,Assumptions!E$28,Assumptions!E$50)),Y$1)</f>
        <v>6.9000000000000006E-2</v>
      </c>
      <c r="Z133" s="62">
        <f>IFERROR(IF($C133&lt;11,($D133*Assumptions!F$6)+($E133*Assumptions!F$7)+($F133*Assumptions!F$8)+($G133*Assumptions!F$9)+($H133*Assumptions!F$10)+($I133*Assumptions!F$11)+($J133*Assumptions!F$12)+($K133*Assumptions!F$13)+($L133*Assumptions!F$14)+($M133*Assumptions!F$15)+($N133*Assumptions!F$16)+($O133*Assumptions!F$17)+($P133*Assumptions!F$18)+($Q133*Assumptions!F$19)+($R133*Assumptions!F$20)+($S133*Assumptions!F$21)+($T133*Assumptions!F$22)+($U133*Assumptions!F$23)+($V133*Assumptions!F$24),IF($C133&lt;13,Assumptions!F$28,Assumptions!F$50)),Z$1)</f>
        <v>6.7000000000000004E-2</v>
      </c>
      <c r="AA133" s="62">
        <f>IFERROR(($D133*Assumptions!J$6)+($E133*Assumptions!J$7)+($F133*Assumptions!J$8)+($G133*Assumptions!J$9)+($H133*Assumptions!J$10)+($I133*Assumptions!J$11)+($J133*Assumptions!J$12)+($K133*Assumptions!J$13)+($L133*Assumptions!J$14)+($M133*Assumptions!J$15)+($N133*Assumptions!J$16)+($O133*Assumptions!J$17)+($P133*Assumptions!J$18)+($Q133*Assumptions!J$19)+($R133*Assumptions!J$20)+($S133*Assumptions!J$21)+($T133*Assumptions!J$22)+($U133*Assumptions!J$23)+($V133*Assumptions!J$24),0)</f>
        <v>0</v>
      </c>
      <c r="AB133" s="2">
        <f>SUMIFS(PERSALDATA!$G$2:$G$20871,PERSALDATA!$A$2:$A$20871,WORKING!A133,PERSALDATA!$D$2:$D$20871,WORKING!B133,PERSALDATA!$E$2:$E$20871,WORKING!C133,PERSALDATA!$F$2:$F$20871,"S&amp;W: BASIC SALARY (RES)")</f>
        <v>0</v>
      </c>
      <c r="AC133" s="2">
        <f>SUMIFS(PERSALDATA!$H$2:$H$20871,PERSALDATA!$A$2:$A$20871,WORKING!A133,PERSALDATA!$D$2:$D$20871,WORKING!B133,PERSALDATA!$E$2:$E$20871,WORKING!C133)</f>
        <v>0</v>
      </c>
    </row>
    <row r="134" spans="1:29" x14ac:dyDescent="0.25">
      <c r="A134" s="2">
        <f>Results!$D$3</f>
        <v>18</v>
      </c>
      <c r="B134" s="2">
        <v>8</v>
      </c>
      <c r="C134" s="2">
        <v>13</v>
      </c>
      <c r="D134" s="62" t="str">
        <f>IFERROR(SUMIFS(PERSALDATA!$H$2:$H$20871,PERSALDATA!$A$2:$A$20871,WORKING!$A134,PERSALDATA!$D$2:$D$20871,WORKING!$B134,PERSALDATA!$E$2:$E$20871,WORKING!$C134,PERSALDATA!$F$2:$F$20871,WORKING!D$2)/SUMIFS(PERSALDATA!$H$2:$H$20871,PERSALDATA!$A$2:$A$20871,WORKING!$A134,PERSALDATA!$D$2:$D$20871,WORKING!$B134,PERSALDATA!$E$2:$E$20871,WORKING!$C134),"")</f>
        <v/>
      </c>
      <c r="E134" s="62" t="str">
        <f>IFERROR(SUMIFS(PERSALDATA!$H$2:$H$20871,PERSALDATA!$A$2:$A$20871,WORKING!$A134,PERSALDATA!$D$2:$D$20871,WORKING!$B134,PERSALDATA!$E$2:$E$20871,WORKING!$C134,PERSALDATA!$F$2:$F$20871,WORKING!E$2)/SUMIFS(PERSALDATA!$H$2:$H$20871,PERSALDATA!$A$2:$A$20871,WORKING!$A134,PERSALDATA!$D$2:$D$20871,WORKING!$B134,PERSALDATA!$E$2:$E$20871,WORKING!$C134),"")</f>
        <v/>
      </c>
      <c r="F134" s="62" t="str">
        <f>IFERROR(SUMIFS(PERSALDATA!$H$2:$H$20871,PERSALDATA!$A$2:$A$20871,WORKING!$A134,PERSALDATA!$D$2:$D$20871,WORKING!$B134,PERSALDATA!$E$2:$E$20871,WORKING!$C134,PERSALDATA!$F$2:$F$20871,WORKING!F$2)/SUMIFS(PERSALDATA!$H$2:$H$20871,PERSALDATA!$A$2:$A$20871,WORKING!$A134,PERSALDATA!$D$2:$D$20871,WORKING!$B134,PERSALDATA!$E$2:$E$20871,WORKING!$C134),"")</f>
        <v/>
      </c>
      <c r="G134" s="69" t="str">
        <f>IFERROR(SUMIFS(PERSALDATA!$H$2:$H$20871,PERSALDATA!$A$2:$A$20871,WORKING!$A134,PERSALDATA!$D$2:$D$20871,WORKING!$B134,PERSALDATA!$E$2:$E$20871,WORKING!$C134,PERSALDATA!$F$2:$F$20871,WORKING!G$2)/SUMIFS(PERSALDATA!$H$2:$H$20871,PERSALDATA!$A$2:$A$20871,WORKING!$A134,PERSALDATA!$D$2:$D$20871,WORKING!$B134,PERSALDATA!$E$2:$E$20871,WORKING!$C134),"")</f>
        <v/>
      </c>
      <c r="H134" s="62" t="str">
        <f>IFERROR(SUMIFS(PERSALDATA!$H$2:$H$20871,PERSALDATA!$A$2:$A$20871,WORKING!$A134,PERSALDATA!$D$2:$D$20871,WORKING!$B134,PERSALDATA!$E$2:$E$20871,WORKING!$C134,PERSALDATA!$F$2:$F$20871,WORKING!H$2)/SUMIFS(PERSALDATA!$H$2:$H$20871,PERSALDATA!$A$2:$A$20871,WORKING!$A134,PERSALDATA!$D$2:$D$20871,WORKING!$B134,PERSALDATA!$E$2:$E$20871,WORKING!$C134),"")</f>
        <v/>
      </c>
      <c r="I134" s="62" t="str">
        <f>IFERROR(SUMIFS(PERSALDATA!$H$2:$H$20871,PERSALDATA!$A$2:$A$20871,WORKING!$A134,PERSALDATA!$D$2:$D$20871,WORKING!$B134,PERSALDATA!$E$2:$E$20871,WORKING!$C134,PERSALDATA!$F$2:$F$20871,WORKING!I$2)/SUMIFS(PERSALDATA!$H$2:$H$20871,PERSALDATA!$A$2:$A$20871,WORKING!$A134,PERSALDATA!$D$2:$D$20871,WORKING!$B134,PERSALDATA!$E$2:$E$20871,WORKING!$C134),"")</f>
        <v/>
      </c>
      <c r="J134" s="62" t="str">
        <f>IFERROR(SUMIFS(PERSALDATA!$H$2:$H$20871,PERSALDATA!$A$2:$A$20871,WORKING!$A134,PERSALDATA!$D$2:$D$20871,WORKING!$B134,PERSALDATA!$E$2:$E$20871,WORKING!$C134,PERSALDATA!$F$2:$F$20871,WORKING!J$2)/SUMIFS(PERSALDATA!$H$2:$H$20871,PERSALDATA!$A$2:$A$20871,WORKING!$A134,PERSALDATA!$D$2:$D$20871,WORKING!$B134,PERSALDATA!$E$2:$E$20871,WORKING!$C134),"")</f>
        <v/>
      </c>
      <c r="K134" s="62" t="str">
        <f>IFERROR(SUMIFS(PERSALDATA!$H$2:$H$20871,PERSALDATA!$A$2:$A$20871,WORKING!$A134,PERSALDATA!$D$2:$D$20871,WORKING!$B134,PERSALDATA!$E$2:$E$20871,WORKING!$C134,PERSALDATA!$F$2:$F$20871,WORKING!K$2)/SUMIFS(PERSALDATA!$H$2:$H$20871,PERSALDATA!$A$2:$A$20871,WORKING!$A134,PERSALDATA!$D$2:$D$20871,WORKING!$B134,PERSALDATA!$E$2:$E$20871,WORKING!$C134),"")</f>
        <v/>
      </c>
      <c r="L134" s="62" t="str">
        <f>IFERROR(SUMIFS(PERSALDATA!$H$2:$H$20871,PERSALDATA!$A$2:$A$20871,WORKING!$A134,PERSALDATA!$D$2:$D$20871,WORKING!$B134,PERSALDATA!$E$2:$E$20871,WORKING!$C134,PERSALDATA!$F$2:$F$20871,WORKING!L$2)/SUMIFS(PERSALDATA!$H$2:$H$20871,PERSALDATA!$A$2:$A$20871,WORKING!$A134,PERSALDATA!$D$2:$D$20871,WORKING!$B134,PERSALDATA!$E$2:$E$20871,WORKING!$C134),"")</f>
        <v/>
      </c>
      <c r="M134" s="62" t="str">
        <f>IFERROR(SUMIFS(PERSALDATA!$H$2:$H$20871,PERSALDATA!$A$2:$A$20871,WORKING!$A134,PERSALDATA!$D$2:$D$20871,WORKING!$B134,PERSALDATA!$E$2:$E$20871,WORKING!$C134,PERSALDATA!$F$2:$F$20871,WORKING!M$2)/SUMIFS(PERSALDATA!$H$2:$H$20871,PERSALDATA!$A$2:$A$20871,WORKING!$A134,PERSALDATA!$D$2:$D$20871,WORKING!$B134,PERSALDATA!$E$2:$E$20871,WORKING!$C134),"")</f>
        <v/>
      </c>
      <c r="N134" s="62" t="str">
        <f>IFERROR(SUMIFS(PERSALDATA!$H$2:$H$20871,PERSALDATA!$A$2:$A$20871,WORKING!$A134,PERSALDATA!$D$2:$D$20871,WORKING!$B134,PERSALDATA!$E$2:$E$20871,WORKING!$C134,PERSALDATA!$F$2:$F$20871,WORKING!N$2)/SUMIFS(PERSALDATA!$H$2:$H$20871,PERSALDATA!$A$2:$A$20871,WORKING!$A134,PERSALDATA!$D$2:$D$20871,WORKING!$B134,PERSALDATA!$E$2:$E$20871,WORKING!$C134),"")</f>
        <v/>
      </c>
      <c r="O134" s="62" t="str">
        <f>IFERROR(SUMIFS(PERSALDATA!$H$2:$H$20871,PERSALDATA!$A$2:$A$20871,WORKING!$A134,PERSALDATA!$D$2:$D$20871,WORKING!$B134,PERSALDATA!$E$2:$E$20871,WORKING!$C134,PERSALDATA!$F$2:$F$20871,WORKING!O$2)/SUMIFS(PERSALDATA!$H$2:$H$20871,PERSALDATA!$A$2:$A$20871,WORKING!$A134,PERSALDATA!$D$2:$D$20871,WORKING!$B134,PERSALDATA!$E$2:$E$20871,WORKING!$C134),"")</f>
        <v/>
      </c>
      <c r="P134" s="62" t="str">
        <f>IFERROR(SUMIFS(PERSALDATA!$H$2:$H$20871,PERSALDATA!$A$2:$A$20871,WORKING!$A134,PERSALDATA!$D$2:$D$20871,WORKING!$B134,PERSALDATA!$E$2:$E$20871,WORKING!$C134,PERSALDATA!$F$2:$F$20871,WORKING!P$2)/SUMIFS(PERSALDATA!$H$2:$H$20871,PERSALDATA!$A$2:$A$20871,WORKING!$A134,PERSALDATA!$D$2:$D$20871,WORKING!$B134,PERSALDATA!$E$2:$E$20871,WORKING!$C134),"")</f>
        <v/>
      </c>
      <c r="Q134" s="62" t="str">
        <f>IFERROR(SUMIFS(PERSALDATA!$H$2:$H$20871,PERSALDATA!$A$2:$A$20871,WORKING!$A134,PERSALDATA!$D$2:$D$20871,WORKING!$B134,PERSALDATA!$E$2:$E$20871,WORKING!$C134,PERSALDATA!$F$2:$F$20871,WORKING!Q$2)/SUMIFS(PERSALDATA!$H$2:$H$20871,PERSALDATA!$A$2:$A$20871,WORKING!$A134,PERSALDATA!$D$2:$D$20871,WORKING!$B134,PERSALDATA!$E$2:$E$20871,WORKING!$C134),"")</f>
        <v/>
      </c>
      <c r="R134" s="62" t="str">
        <f>IFERROR(SUMIFS(PERSALDATA!$H$2:$H$20871,PERSALDATA!$A$2:$A$20871,WORKING!$A134,PERSALDATA!$D$2:$D$20871,WORKING!$B134,PERSALDATA!$E$2:$E$20871,WORKING!$C134,PERSALDATA!$F$2:$F$20871,WORKING!R$2)/SUMIFS(PERSALDATA!$H$2:$H$20871,PERSALDATA!$A$2:$A$20871,WORKING!$A134,PERSALDATA!$D$2:$D$20871,WORKING!$B134,PERSALDATA!$E$2:$E$20871,WORKING!$C134),"")</f>
        <v/>
      </c>
      <c r="S134" s="62" t="str">
        <f>IFERROR(SUMIFS(PERSALDATA!$H$2:$H$20871,PERSALDATA!$A$2:$A$20871,WORKING!$A134,PERSALDATA!$D$2:$D$20871,WORKING!$B134,PERSALDATA!$E$2:$E$20871,WORKING!$C134,PERSALDATA!$F$2:$F$20871,WORKING!S$2)/SUMIFS(PERSALDATA!$H$2:$H$20871,PERSALDATA!$A$2:$A$20871,WORKING!$A134,PERSALDATA!$D$2:$D$20871,WORKING!$B134,PERSALDATA!$E$2:$E$20871,WORKING!$C134),"")</f>
        <v/>
      </c>
      <c r="T134" s="62" t="str">
        <f>IFERROR(SUMIFS(PERSALDATA!$H$2:$H$20871,PERSALDATA!$A$2:$A$20871,WORKING!$A134,PERSALDATA!$D$2:$D$20871,WORKING!$B134,PERSALDATA!$E$2:$E$20871,WORKING!$C134,PERSALDATA!$F$2:$F$20871,WORKING!T$2)/SUMIFS(PERSALDATA!$H$2:$H$20871,PERSALDATA!$A$2:$A$20871,WORKING!$A134,PERSALDATA!$D$2:$D$20871,WORKING!$B134,PERSALDATA!$E$2:$E$20871,WORKING!$C134),"")</f>
        <v/>
      </c>
      <c r="U134" s="62" t="str">
        <f>IFERROR(SUMIFS(PERSALDATA!$H$2:$H$20871,PERSALDATA!$A$2:$A$20871,WORKING!$A134,PERSALDATA!$D$2:$D$20871,WORKING!$B134,PERSALDATA!$E$2:$E$20871,WORKING!$C134,PERSALDATA!$F$2:$F$20871,WORKING!U$2)/SUMIFS(PERSALDATA!$H$2:$H$20871,PERSALDATA!$A$2:$A$20871,WORKING!$A134,PERSALDATA!$D$2:$D$20871,WORKING!$B134,PERSALDATA!$E$2:$E$20871,WORKING!$C134),"")</f>
        <v/>
      </c>
      <c r="V134" s="62" t="str">
        <f>IFERROR(SUMIFS(PERSALDATA!$H$2:$H$20871,PERSALDATA!$A$2:$A$20871,WORKING!$A134,PERSALDATA!$D$2:$D$20871,WORKING!$B134,PERSALDATA!$E$2:$E$20871,WORKING!$C134,PERSALDATA!$F$2:$F$20871,WORKING!V$2)/SUMIFS(PERSALDATA!$H$2:$H$20871,PERSALDATA!$A$2:$A$20871,WORKING!$A134,PERSALDATA!$D$2:$D$20871,WORKING!$B134,PERSALDATA!$E$2:$E$20871,WORKING!$C134),"")</f>
        <v/>
      </c>
      <c r="W134" s="62">
        <f>IFERROR(IF($C134&lt;11,($D134*Assumptions!C$6)+($E134*Assumptions!C$7)+($F134*Assumptions!C$8)+($G134*Assumptions!C$9)+($H134*Assumptions!C$10)+($I134*Assumptions!C$11)+($J134*Assumptions!C$12)+($K134*Assumptions!C$13)+($L134*Assumptions!C$14)+($M134*Assumptions!C$15)+($N134*Assumptions!C$16)+($O134*Assumptions!C$17)+($P134*Assumptions!C$18)+($Q134*Assumptions!C$19)+($R134*Assumptions!C$20)+($S134*Assumptions!C$21)+($T134*Assumptions!C$22)+($U134*Assumptions!C$23)+($V134*Assumptions!C$24),IF($C134&lt;13,Assumptions!C$28,Assumptions!C$50)),W$1)</f>
        <v>3.3000000000000002E-2</v>
      </c>
      <c r="X134" s="62">
        <f>IFERROR(IF($C134&lt;11,($D134*Assumptions!D$6)+($E134*Assumptions!D$7)+($F134*Assumptions!D$8)+($G134*Assumptions!D$9)+($H134*Assumptions!D$10)+($I134*Assumptions!D$11)+($J134*Assumptions!D$12)+($K134*Assumptions!D$13)+($L134*Assumptions!D$14)+($M134*Assumptions!D$15)+($N134*Assumptions!D$16)+($O134*Assumptions!D$17)+($P134*Assumptions!D$18)+($Q134*Assumptions!D$19)+($R134*Assumptions!D$20)+($S134*Assumptions!D$21)+($T134*Assumptions!D$22)+($U134*Assumptions!D$23)+($V134*Assumptions!D$24),IF($C134&lt;13,Assumptions!D$28,Assumptions!D$50)),X$1)</f>
        <v>0.06</v>
      </c>
      <c r="Y134" s="62">
        <f>IFERROR(IF($C134&lt;11,($D134*Assumptions!E$6)+($E134*Assumptions!E$7)+($F134*Assumptions!E$8)+($G134*Assumptions!E$9)+($H134*Assumptions!E$10)+($I134*Assumptions!E$11)+($J134*Assumptions!E$12)+($K134*Assumptions!E$13)+($L134*Assumptions!E$14)+($M134*Assumptions!E$15)+($N134*Assumptions!E$16)+($O134*Assumptions!E$17)+($P134*Assumptions!E$18)+($Q134*Assumptions!E$19)+($R134*Assumptions!E$20)+($S134*Assumptions!E$21)+($T134*Assumptions!E$22)+($U134*Assumptions!E$23)+($V134*Assumptions!E$24),IF($C134&lt;13,Assumptions!E$28,Assumptions!E$50)),Y$1)</f>
        <v>5.8999999999999997E-2</v>
      </c>
      <c r="Z134" s="62">
        <f>IFERROR(IF($C134&lt;11,($D134*Assumptions!F$6)+($E134*Assumptions!F$7)+($F134*Assumptions!F$8)+($G134*Assumptions!F$9)+($H134*Assumptions!F$10)+($I134*Assumptions!F$11)+($J134*Assumptions!F$12)+($K134*Assumptions!F$13)+($L134*Assumptions!F$14)+($M134*Assumptions!F$15)+($N134*Assumptions!F$16)+($O134*Assumptions!F$17)+($P134*Assumptions!F$18)+($Q134*Assumptions!F$19)+($R134*Assumptions!F$20)+($S134*Assumptions!F$21)+($T134*Assumptions!F$22)+($U134*Assumptions!F$23)+($V134*Assumptions!F$24),IF($C134&lt;13,Assumptions!F$28,Assumptions!F$50)),Z$1)</f>
        <v>5.7000000000000002E-2</v>
      </c>
      <c r="AA134" s="62">
        <f>IFERROR(($D134*Assumptions!J$6)+($E134*Assumptions!J$7)+($F134*Assumptions!J$8)+($G134*Assumptions!J$9)+($H134*Assumptions!J$10)+($I134*Assumptions!J$11)+($J134*Assumptions!J$12)+($K134*Assumptions!J$13)+($L134*Assumptions!J$14)+($M134*Assumptions!J$15)+($N134*Assumptions!J$16)+($O134*Assumptions!J$17)+($P134*Assumptions!J$18)+($Q134*Assumptions!J$19)+($R134*Assumptions!J$20)+($S134*Assumptions!J$21)+($T134*Assumptions!J$22)+($U134*Assumptions!J$23)+($V134*Assumptions!J$24),0)</f>
        <v>0</v>
      </c>
      <c r="AB134" s="2">
        <f>SUMIFS(PERSALDATA!$G$2:$G$20871,PERSALDATA!$A$2:$A$20871,WORKING!A134,PERSALDATA!$D$2:$D$20871,WORKING!B134,PERSALDATA!$E$2:$E$20871,WORKING!C134,PERSALDATA!$F$2:$F$20871,"S&amp;W: BASIC SALARY (RES)")</f>
        <v>0</v>
      </c>
      <c r="AC134" s="2">
        <f>SUMIFS(PERSALDATA!$H$2:$H$20871,PERSALDATA!$A$2:$A$20871,WORKING!A134,PERSALDATA!$D$2:$D$20871,WORKING!B134,PERSALDATA!$E$2:$E$20871,WORKING!C134)</f>
        <v>0</v>
      </c>
    </row>
    <row r="135" spans="1:29" x14ac:dyDescent="0.25">
      <c r="A135" s="2">
        <f>Results!$D$3</f>
        <v>18</v>
      </c>
      <c r="B135" s="2">
        <v>8</v>
      </c>
      <c r="C135" s="2">
        <v>14</v>
      </c>
      <c r="D135" s="62" t="str">
        <f>IFERROR(SUMIFS(PERSALDATA!$H$2:$H$20871,PERSALDATA!$A$2:$A$20871,WORKING!$A135,PERSALDATA!$D$2:$D$20871,WORKING!$B135,PERSALDATA!$E$2:$E$20871,WORKING!$C135,PERSALDATA!$F$2:$F$20871,WORKING!D$2)/SUMIFS(PERSALDATA!$H$2:$H$20871,PERSALDATA!$A$2:$A$20871,WORKING!$A135,PERSALDATA!$D$2:$D$20871,WORKING!$B135,PERSALDATA!$E$2:$E$20871,WORKING!$C135),"")</f>
        <v/>
      </c>
      <c r="E135" s="62" t="str">
        <f>IFERROR(SUMIFS(PERSALDATA!$H$2:$H$20871,PERSALDATA!$A$2:$A$20871,WORKING!$A135,PERSALDATA!$D$2:$D$20871,WORKING!$B135,PERSALDATA!$E$2:$E$20871,WORKING!$C135,PERSALDATA!$F$2:$F$20871,WORKING!E$2)/SUMIFS(PERSALDATA!$H$2:$H$20871,PERSALDATA!$A$2:$A$20871,WORKING!$A135,PERSALDATA!$D$2:$D$20871,WORKING!$B135,PERSALDATA!$E$2:$E$20871,WORKING!$C135),"")</f>
        <v/>
      </c>
      <c r="F135" s="62" t="str">
        <f>IFERROR(SUMIFS(PERSALDATA!$H$2:$H$20871,PERSALDATA!$A$2:$A$20871,WORKING!$A135,PERSALDATA!$D$2:$D$20871,WORKING!$B135,PERSALDATA!$E$2:$E$20871,WORKING!$C135,PERSALDATA!$F$2:$F$20871,WORKING!F$2)/SUMIFS(PERSALDATA!$H$2:$H$20871,PERSALDATA!$A$2:$A$20871,WORKING!$A135,PERSALDATA!$D$2:$D$20871,WORKING!$B135,PERSALDATA!$E$2:$E$20871,WORKING!$C135),"")</f>
        <v/>
      </c>
      <c r="G135" s="69" t="str">
        <f>IFERROR(SUMIFS(PERSALDATA!$H$2:$H$20871,PERSALDATA!$A$2:$A$20871,WORKING!$A135,PERSALDATA!$D$2:$D$20871,WORKING!$B135,PERSALDATA!$E$2:$E$20871,WORKING!$C135,PERSALDATA!$F$2:$F$20871,WORKING!G$2)/SUMIFS(PERSALDATA!$H$2:$H$20871,PERSALDATA!$A$2:$A$20871,WORKING!$A135,PERSALDATA!$D$2:$D$20871,WORKING!$B135,PERSALDATA!$E$2:$E$20871,WORKING!$C135),"")</f>
        <v/>
      </c>
      <c r="H135" s="62" t="str">
        <f>IFERROR(SUMIFS(PERSALDATA!$H$2:$H$20871,PERSALDATA!$A$2:$A$20871,WORKING!$A135,PERSALDATA!$D$2:$D$20871,WORKING!$B135,PERSALDATA!$E$2:$E$20871,WORKING!$C135,PERSALDATA!$F$2:$F$20871,WORKING!H$2)/SUMIFS(PERSALDATA!$H$2:$H$20871,PERSALDATA!$A$2:$A$20871,WORKING!$A135,PERSALDATA!$D$2:$D$20871,WORKING!$B135,PERSALDATA!$E$2:$E$20871,WORKING!$C135),"")</f>
        <v/>
      </c>
      <c r="I135" s="62" t="str">
        <f>IFERROR(SUMIFS(PERSALDATA!$H$2:$H$20871,PERSALDATA!$A$2:$A$20871,WORKING!$A135,PERSALDATA!$D$2:$D$20871,WORKING!$B135,PERSALDATA!$E$2:$E$20871,WORKING!$C135,PERSALDATA!$F$2:$F$20871,WORKING!I$2)/SUMIFS(PERSALDATA!$H$2:$H$20871,PERSALDATA!$A$2:$A$20871,WORKING!$A135,PERSALDATA!$D$2:$D$20871,WORKING!$B135,PERSALDATA!$E$2:$E$20871,WORKING!$C135),"")</f>
        <v/>
      </c>
      <c r="J135" s="62" t="str">
        <f>IFERROR(SUMIFS(PERSALDATA!$H$2:$H$20871,PERSALDATA!$A$2:$A$20871,WORKING!$A135,PERSALDATA!$D$2:$D$20871,WORKING!$B135,PERSALDATA!$E$2:$E$20871,WORKING!$C135,PERSALDATA!$F$2:$F$20871,WORKING!J$2)/SUMIFS(PERSALDATA!$H$2:$H$20871,PERSALDATA!$A$2:$A$20871,WORKING!$A135,PERSALDATA!$D$2:$D$20871,WORKING!$B135,PERSALDATA!$E$2:$E$20871,WORKING!$C135),"")</f>
        <v/>
      </c>
      <c r="K135" s="62" t="str">
        <f>IFERROR(SUMIFS(PERSALDATA!$H$2:$H$20871,PERSALDATA!$A$2:$A$20871,WORKING!$A135,PERSALDATA!$D$2:$D$20871,WORKING!$B135,PERSALDATA!$E$2:$E$20871,WORKING!$C135,PERSALDATA!$F$2:$F$20871,WORKING!K$2)/SUMIFS(PERSALDATA!$H$2:$H$20871,PERSALDATA!$A$2:$A$20871,WORKING!$A135,PERSALDATA!$D$2:$D$20871,WORKING!$B135,PERSALDATA!$E$2:$E$20871,WORKING!$C135),"")</f>
        <v/>
      </c>
      <c r="L135" s="62" t="str">
        <f>IFERROR(SUMIFS(PERSALDATA!$H$2:$H$20871,PERSALDATA!$A$2:$A$20871,WORKING!$A135,PERSALDATA!$D$2:$D$20871,WORKING!$B135,PERSALDATA!$E$2:$E$20871,WORKING!$C135,PERSALDATA!$F$2:$F$20871,WORKING!L$2)/SUMIFS(PERSALDATA!$H$2:$H$20871,PERSALDATA!$A$2:$A$20871,WORKING!$A135,PERSALDATA!$D$2:$D$20871,WORKING!$B135,PERSALDATA!$E$2:$E$20871,WORKING!$C135),"")</f>
        <v/>
      </c>
      <c r="M135" s="62" t="str">
        <f>IFERROR(SUMIFS(PERSALDATA!$H$2:$H$20871,PERSALDATA!$A$2:$A$20871,WORKING!$A135,PERSALDATA!$D$2:$D$20871,WORKING!$B135,PERSALDATA!$E$2:$E$20871,WORKING!$C135,PERSALDATA!$F$2:$F$20871,WORKING!M$2)/SUMIFS(PERSALDATA!$H$2:$H$20871,PERSALDATA!$A$2:$A$20871,WORKING!$A135,PERSALDATA!$D$2:$D$20871,WORKING!$B135,PERSALDATA!$E$2:$E$20871,WORKING!$C135),"")</f>
        <v/>
      </c>
      <c r="N135" s="62" t="str">
        <f>IFERROR(SUMIFS(PERSALDATA!$H$2:$H$20871,PERSALDATA!$A$2:$A$20871,WORKING!$A135,PERSALDATA!$D$2:$D$20871,WORKING!$B135,PERSALDATA!$E$2:$E$20871,WORKING!$C135,PERSALDATA!$F$2:$F$20871,WORKING!N$2)/SUMIFS(PERSALDATA!$H$2:$H$20871,PERSALDATA!$A$2:$A$20871,WORKING!$A135,PERSALDATA!$D$2:$D$20871,WORKING!$B135,PERSALDATA!$E$2:$E$20871,WORKING!$C135),"")</f>
        <v/>
      </c>
      <c r="O135" s="62" t="str">
        <f>IFERROR(SUMIFS(PERSALDATA!$H$2:$H$20871,PERSALDATA!$A$2:$A$20871,WORKING!$A135,PERSALDATA!$D$2:$D$20871,WORKING!$B135,PERSALDATA!$E$2:$E$20871,WORKING!$C135,PERSALDATA!$F$2:$F$20871,WORKING!O$2)/SUMIFS(PERSALDATA!$H$2:$H$20871,PERSALDATA!$A$2:$A$20871,WORKING!$A135,PERSALDATA!$D$2:$D$20871,WORKING!$B135,PERSALDATA!$E$2:$E$20871,WORKING!$C135),"")</f>
        <v/>
      </c>
      <c r="P135" s="62" t="str">
        <f>IFERROR(SUMIFS(PERSALDATA!$H$2:$H$20871,PERSALDATA!$A$2:$A$20871,WORKING!$A135,PERSALDATA!$D$2:$D$20871,WORKING!$B135,PERSALDATA!$E$2:$E$20871,WORKING!$C135,PERSALDATA!$F$2:$F$20871,WORKING!P$2)/SUMIFS(PERSALDATA!$H$2:$H$20871,PERSALDATA!$A$2:$A$20871,WORKING!$A135,PERSALDATA!$D$2:$D$20871,WORKING!$B135,PERSALDATA!$E$2:$E$20871,WORKING!$C135),"")</f>
        <v/>
      </c>
      <c r="Q135" s="62" t="str">
        <f>IFERROR(SUMIFS(PERSALDATA!$H$2:$H$20871,PERSALDATA!$A$2:$A$20871,WORKING!$A135,PERSALDATA!$D$2:$D$20871,WORKING!$B135,PERSALDATA!$E$2:$E$20871,WORKING!$C135,PERSALDATA!$F$2:$F$20871,WORKING!Q$2)/SUMIFS(PERSALDATA!$H$2:$H$20871,PERSALDATA!$A$2:$A$20871,WORKING!$A135,PERSALDATA!$D$2:$D$20871,WORKING!$B135,PERSALDATA!$E$2:$E$20871,WORKING!$C135),"")</f>
        <v/>
      </c>
      <c r="R135" s="62" t="str">
        <f>IFERROR(SUMIFS(PERSALDATA!$H$2:$H$20871,PERSALDATA!$A$2:$A$20871,WORKING!$A135,PERSALDATA!$D$2:$D$20871,WORKING!$B135,PERSALDATA!$E$2:$E$20871,WORKING!$C135,PERSALDATA!$F$2:$F$20871,WORKING!R$2)/SUMIFS(PERSALDATA!$H$2:$H$20871,PERSALDATA!$A$2:$A$20871,WORKING!$A135,PERSALDATA!$D$2:$D$20871,WORKING!$B135,PERSALDATA!$E$2:$E$20871,WORKING!$C135),"")</f>
        <v/>
      </c>
      <c r="S135" s="62" t="str">
        <f>IFERROR(SUMIFS(PERSALDATA!$H$2:$H$20871,PERSALDATA!$A$2:$A$20871,WORKING!$A135,PERSALDATA!$D$2:$D$20871,WORKING!$B135,PERSALDATA!$E$2:$E$20871,WORKING!$C135,PERSALDATA!$F$2:$F$20871,WORKING!S$2)/SUMIFS(PERSALDATA!$H$2:$H$20871,PERSALDATA!$A$2:$A$20871,WORKING!$A135,PERSALDATA!$D$2:$D$20871,WORKING!$B135,PERSALDATA!$E$2:$E$20871,WORKING!$C135),"")</f>
        <v/>
      </c>
      <c r="T135" s="62" t="str">
        <f>IFERROR(SUMIFS(PERSALDATA!$H$2:$H$20871,PERSALDATA!$A$2:$A$20871,WORKING!$A135,PERSALDATA!$D$2:$D$20871,WORKING!$B135,PERSALDATA!$E$2:$E$20871,WORKING!$C135,PERSALDATA!$F$2:$F$20871,WORKING!T$2)/SUMIFS(PERSALDATA!$H$2:$H$20871,PERSALDATA!$A$2:$A$20871,WORKING!$A135,PERSALDATA!$D$2:$D$20871,WORKING!$B135,PERSALDATA!$E$2:$E$20871,WORKING!$C135),"")</f>
        <v/>
      </c>
      <c r="U135" s="62" t="str">
        <f>IFERROR(SUMIFS(PERSALDATA!$H$2:$H$20871,PERSALDATA!$A$2:$A$20871,WORKING!$A135,PERSALDATA!$D$2:$D$20871,WORKING!$B135,PERSALDATA!$E$2:$E$20871,WORKING!$C135,PERSALDATA!$F$2:$F$20871,WORKING!U$2)/SUMIFS(PERSALDATA!$H$2:$H$20871,PERSALDATA!$A$2:$A$20871,WORKING!$A135,PERSALDATA!$D$2:$D$20871,WORKING!$B135,PERSALDATA!$E$2:$E$20871,WORKING!$C135),"")</f>
        <v/>
      </c>
      <c r="V135" s="62" t="str">
        <f>IFERROR(SUMIFS(PERSALDATA!$H$2:$H$20871,PERSALDATA!$A$2:$A$20871,WORKING!$A135,PERSALDATA!$D$2:$D$20871,WORKING!$B135,PERSALDATA!$E$2:$E$20871,WORKING!$C135,PERSALDATA!$F$2:$F$20871,WORKING!V$2)/SUMIFS(PERSALDATA!$H$2:$H$20871,PERSALDATA!$A$2:$A$20871,WORKING!$A135,PERSALDATA!$D$2:$D$20871,WORKING!$B135,PERSALDATA!$E$2:$E$20871,WORKING!$C135),"")</f>
        <v/>
      </c>
      <c r="W135" s="62">
        <f>IFERROR(IF($C135&lt;11,($D135*Assumptions!C$6)+($E135*Assumptions!C$7)+($F135*Assumptions!C$8)+($G135*Assumptions!C$9)+($H135*Assumptions!C$10)+($I135*Assumptions!C$11)+($J135*Assumptions!C$12)+($K135*Assumptions!C$13)+($L135*Assumptions!C$14)+($M135*Assumptions!C$15)+($N135*Assumptions!C$16)+($O135*Assumptions!C$17)+($P135*Assumptions!C$18)+($Q135*Assumptions!C$19)+($R135*Assumptions!C$20)+($S135*Assumptions!C$21)+($T135*Assumptions!C$22)+($U135*Assumptions!C$23)+($V135*Assumptions!C$24),IF($C135&lt;13,Assumptions!C$28,Assumptions!C$50)),W$1)</f>
        <v>3.3000000000000002E-2</v>
      </c>
      <c r="X135" s="62">
        <f>IFERROR(IF($C135&lt;11,($D135*Assumptions!D$6)+($E135*Assumptions!D$7)+($F135*Assumptions!D$8)+($G135*Assumptions!D$9)+($H135*Assumptions!D$10)+($I135*Assumptions!D$11)+($J135*Assumptions!D$12)+($K135*Assumptions!D$13)+($L135*Assumptions!D$14)+($M135*Assumptions!D$15)+($N135*Assumptions!D$16)+($O135*Assumptions!D$17)+($P135*Assumptions!D$18)+($Q135*Assumptions!D$19)+($R135*Assumptions!D$20)+($S135*Assumptions!D$21)+($T135*Assumptions!D$22)+($U135*Assumptions!D$23)+($V135*Assumptions!D$24),IF($C135&lt;13,Assumptions!D$28,Assumptions!D$50)),X$1)</f>
        <v>0.06</v>
      </c>
      <c r="Y135" s="62">
        <f>IFERROR(IF($C135&lt;11,($D135*Assumptions!E$6)+($E135*Assumptions!E$7)+($F135*Assumptions!E$8)+($G135*Assumptions!E$9)+($H135*Assumptions!E$10)+($I135*Assumptions!E$11)+($J135*Assumptions!E$12)+($K135*Assumptions!E$13)+($L135*Assumptions!E$14)+($M135*Assumptions!E$15)+($N135*Assumptions!E$16)+($O135*Assumptions!E$17)+($P135*Assumptions!E$18)+($Q135*Assumptions!E$19)+($R135*Assumptions!E$20)+($S135*Assumptions!E$21)+($T135*Assumptions!E$22)+($U135*Assumptions!E$23)+($V135*Assumptions!E$24),IF($C135&lt;13,Assumptions!E$28,Assumptions!E$50)),Y$1)</f>
        <v>5.8999999999999997E-2</v>
      </c>
      <c r="Z135" s="62">
        <f>IFERROR(IF($C135&lt;11,($D135*Assumptions!F$6)+($E135*Assumptions!F$7)+($F135*Assumptions!F$8)+($G135*Assumptions!F$9)+($H135*Assumptions!F$10)+($I135*Assumptions!F$11)+($J135*Assumptions!F$12)+($K135*Assumptions!F$13)+($L135*Assumptions!F$14)+($M135*Assumptions!F$15)+($N135*Assumptions!F$16)+($O135*Assumptions!F$17)+($P135*Assumptions!F$18)+($Q135*Assumptions!F$19)+($R135*Assumptions!F$20)+($S135*Assumptions!F$21)+($T135*Assumptions!F$22)+($U135*Assumptions!F$23)+($V135*Assumptions!F$24),IF($C135&lt;13,Assumptions!F$28,Assumptions!F$50)),Z$1)</f>
        <v>5.7000000000000002E-2</v>
      </c>
      <c r="AA135" s="62">
        <f>IFERROR(($D135*Assumptions!J$6)+($E135*Assumptions!J$7)+($F135*Assumptions!J$8)+($G135*Assumptions!J$9)+($H135*Assumptions!J$10)+($I135*Assumptions!J$11)+($J135*Assumptions!J$12)+($K135*Assumptions!J$13)+($L135*Assumptions!J$14)+($M135*Assumptions!J$15)+($N135*Assumptions!J$16)+($O135*Assumptions!J$17)+($P135*Assumptions!J$18)+($Q135*Assumptions!J$19)+($R135*Assumptions!J$20)+($S135*Assumptions!J$21)+($T135*Assumptions!J$22)+($U135*Assumptions!J$23)+($V135*Assumptions!J$24),0)</f>
        <v>0</v>
      </c>
      <c r="AB135" s="2">
        <f>SUMIFS(PERSALDATA!$G$2:$G$20871,PERSALDATA!$A$2:$A$20871,WORKING!A135,PERSALDATA!$D$2:$D$20871,WORKING!B135,PERSALDATA!$E$2:$E$20871,WORKING!C135,PERSALDATA!$F$2:$F$20871,"S&amp;W: BASIC SALARY (RES)")</f>
        <v>0</v>
      </c>
      <c r="AC135" s="2">
        <f>SUMIFS(PERSALDATA!$H$2:$H$20871,PERSALDATA!$A$2:$A$20871,WORKING!A135,PERSALDATA!$D$2:$D$20871,WORKING!B135,PERSALDATA!$E$2:$E$20871,WORKING!C135)</f>
        <v>0</v>
      </c>
    </row>
    <row r="136" spans="1:29" x14ac:dyDescent="0.25">
      <c r="A136" s="2">
        <f>Results!$D$3</f>
        <v>18</v>
      </c>
      <c r="B136" s="2">
        <v>8</v>
      </c>
      <c r="C136" s="2">
        <v>15</v>
      </c>
      <c r="D136" s="62" t="str">
        <f>IFERROR(SUMIFS(PERSALDATA!$H$2:$H$20871,PERSALDATA!$A$2:$A$20871,WORKING!$A136,PERSALDATA!$D$2:$D$20871,WORKING!$B136,PERSALDATA!$E$2:$E$20871,WORKING!$C136,PERSALDATA!$F$2:$F$20871,WORKING!D$2)/SUMIFS(PERSALDATA!$H$2:$H$20871,PERSALDATA!$A$2:$A$20871,WORKING!$A136,PERSALDATA!$D$2:$D$20871,WORKING!$B136,PERSALDATA!$E$2:$E$20871,WORKING!$C136),"")</f>
        <v/>
      </c>
      <c r="E136" s="62" t="str">
        <f>IFERROR(SUMIFS(PERSALDATA!$H$2:$H$20871,PERSALDATA!$A$2:$A$20871,WORKING!$A136,PERSALDATA!$D$2:$D$20871,WORKING!$B136,PERSALDATA!$E$2:$E$20871,WORKING!$C136,PERSALDATA!$F$2:$F$20871,WORKING!E$2)/SUMIFS(PERSALDATA!$H$2:$H$20871,PERSALDATA!$A$2:$A$20871,WORKING!$A136,PERSALDATA!$D$2:$D$20871,WORKING!$B136,PERSALDATA!$E$2:$E$20871,WORKING!$C136),"")</f>
        <v/>
      </c>
      <c r="F136" s="62" t="str">
        <f>IFERROR(SUMIFS(PERSALDATA!$H$2:$H$20871,PERSALDATA!$A$2:$A$20871,WORKING!$A136,PERSALDATA!$D$2:$D$20871,WORKING!$B136,PERSALDATA!$E$2:$E$20871,WORKING!$C136,PERSALDATA!$F$2:$F$20871,WORKING!F$2)/SUMIFS(PERSALDATA!$H$2:$H$20871,PERSALDATA!$A$2:$A$20871,WORKING!$A136,PERSALDATA!$D$2:$D$20871,WORKING!$B136,PERSALDATA!$E$2:$E$20871,WORKING!$C136),"")</f>
        <v/>
      </c>
      <c r="G136" s="69" t="str">
        <f>IFERROR(SUMIFS(PERSALDATA!$H$2:$H$20871,PERSALDATA!$A$2:$A$20871,WORKING!$A136,PERSALDATA!$D$2:$D$20871,WORKING!$B136,PERSALDATA!$E$2:$E$20871,WORKING!$C136,PERSALDATA!$F$2:$F$20871,WORKING!G$2)/SUMIFS(PERSALDATA!$H$2:$H$20871,PERSALDATA!$A$2:$A$20871,WORKING!$A136,PERSALDATA!$D$2:$D$20871,WORKING!$B136,PERSALDATA!$E$2:$E$20871,WORKING!$C136),"")</f>
        <v/>
      </c>
      <c r="H136" s="62" t="str">
        <f>IFERROR(SUMIFS(PERSALDATA!$H$2:$H$20871,PERSALDATA!$A$2:$A$20871,WORKING!$A136,PERSALDATA!$D$2:$D$20871,WORKING!$B136,PERSALDATA!$E$2:$E$20871,WORKING!$C136,PERSALDATA!$F$2:$F$20871,WORKING!H$2)/SUMIFS(PERSALDATA!$H$2:$H$20871,PERSALDATA!$A$2:$A$20871,WORKING!$A136,PERSALDATA!$D$2:$D$20871,WORKING!$B136,PERSALDATA!$E$2:$E$20871,WORKING!$C136),"")</f>
        <v/>
      </c>
      <c r="I136" s="62" t="str">
        <f>IFERROR(SUMIFS(PERSALDATA!$H$2:$H$20871,PERSALDATA!$A$2:$A$20871,WORKING!$A136,PERSALDATA!$D$2:$D$20871,WORKING!$B136,PERSALDATA!$E$2:$E$20871,WORKING!$C136,PERSALDATA!$F$2:$F$20871,WORKING!I$2)/SUMIFS(PERSALDATA!$H$2:$H$20871,PERSALDATA!$A$2:$A$20871,WORKING!$A136,PERSALDATA!$D$2:$D$20871,WORKING!$B136,PERSALDATA!$E$2:$E$20871,WORKING!$C136),"")</f>
        <v/>
      </c>
      <c r="J136" s="62" t="str">
        <f>IFERROR(SUMIFS(PERSALDATA!$H$2:$H$20871,PERSALDATA!$A$2:$A$20871,WORKING!$A136,PERSALDATA!$D$2:$D$20871,WORKING!$B136,PERSALDATA!$E$2:$E$20871,WORKING!$C136,PERSALDATA!$F$2:$F$20871,WORKING!J$2)/SUMIFS(PERSALDATA!$H$2:$H$20871,PERSALDATA!$A$2:$A$20871,WORKING!$A136,PERSALDATA!$D$2:$D$20871,WORKING!$B136,PERSALDATA!$E$2:$E$20871,WORKING!$C136),"")</f>
        <v/>
      </c>
      <c r="K136" s="62" t="str">
        <f>IFERROR(SUMIFS(PERSALDATA!$H$2:$H$20871,PERSALDATA!$A$2:$A$20871,WORKING!$A136,PERSALDATA!$D$2:$D$20871,WORKING!$B136,PERSALDATA!$E$2:$E$20871,WORKING!$C136,PERSALDATA!$F$2:$F$20871,WORKING!K$2)/SUMIFS(PERSALDATA!$H$2:$H$20871,PERSALDATA!$A$2:$A$20871,WORKING!$A136,PERSALDATA!$D$2:$D$20871,WORKING!$B136,PERSALDATA!$E$2:$E$20871,WORKING!$C136),"")</f>
        <v/>
      </c>
      <c r="L136" s="62" t="str">
        <f>IFERROR(SUMIFS(PERSALDATA!$H$2:$H$20871,PERSALDATA!$A$2:$A$20871,WORKING!$A136,PERSALDATA!$D$2:$D$20871,WORKING!$B136,PERSALDATA!$E$2:$E$20871,WORKING!$C136,PERSALDATA!$F$2:$F$20871,WORKING!L$2)/SUMIFS(PERSALDATA!$H$2:$H$20871,PERSALDATA!$A$2:$A$20871,WORKING!$A136,PERSALDATA!$D$2:$D$20871,WORKING!$B136,PERSALDATA!$E$2:$E$20871,WORKING!$C136),"")</f>
        <v/>
      </c>
      <c r="M136" s="62" t="str">
        <f>IFERROR(SUMIFS(PERSALDATA!$H$2:$H$20871,PERSALDATA!$A$2:$A$20871,WORKING!$A136,PERSALDATA!$D$2:$D$20871,WORKING!$B136,PERSALDATA!$E$2:$E$20871,WORKING!$C136,PERSALDATA!$F$2:$F$20871,WORKING!M$2)/SUMIFS(PERSALDATA!$H$2:$H$20871,PERSALDATA!$A$2:$A$20871,WORKING!$A136,PERSALDATA!$D$2:$D$20871,WORKING!$B136,PERSALDATA!$E$2:$E$20871,WORKING!$C136),"")</f>
        <v/>
      </c>
      <c r="N136" s="62" t="str">
        <f>IFERROR(SUMIFS(PERSALDATA!$H$2:$H$20871,PERSALDATA!$A$2:$A$20871,WORKING!$A136,PERSALDATA!$D$2:$D$20871,WORKING!$B136,PERSALDATA!$E$2:$E$20871,WORKING!$C136,PERSALDATA!$F$2:$F$20871,WORKING!N$2)/SUMIFS(PERSALDATA!$H$2:$H$20871,PERSALDATA!$A$2:$A$20871,WORKING!$A136,PERSALDATA!$D$2:$D$20871,WORKING!$B136,PERSALDATA!$E$2:$E$20871,WORKING!$C136),"")</f>
        <v/>
      </c>
      <c r="O136" s="62" t="str">
        <f>IFERROR(SUMIFS(PERSALDATA!$H$2:$H$20871,PERSALDATA!$A$2:$A$20871,WORKING!$A136,PERSALDATA!$D$2:$D$20871,WORKING!$B136,PERSALDATA!$E$2:$E$20871,WORKING!$C136,PERSALDATA!$F$2:$F$20871,WORKING!O$2)/SUMIFS(PERSALDATA!$H$2:$H$20871,PERSALDATA!$A$2:$A$20871,WORKING!$A136,PERSALDATA!$D$2:$D$20871,WORKING!$B136,PERSALDATA!$E$2:$E$20871,WORKING!$C136),"")</f>
        <v/>
      </c>
      <c r="P136" s="62" t="str">
        <f>IFERROR(SUMIFS(PERSALDATA!$H$2:$H$20871,PERSALDATA!$A$2:$A$20871,WORKING!$A136,PERSALDATA!$D$2:$D$20871,WORKING!$B136,PERSALDATA!$E$2:$E$20871,WORKING!$C136,PERSALDATA!$F$2:$F$20871,WORKING!P$2)/SUMIFS(PERSALDATA!$H$2:$H$20871,PERSALDATA!$A$2:$A$20871,WORKING!$A136,PERSALDATA!$D$2:$D$20871,WORKING!$B136,PERSALDATA!$E$2:$E$20871,WORKING!$C136),"")</f>
        <v/>
      </c>
      <c r="Q136" s="62" t="str">
        <f>IFERROR(SUMIFS(PERSALDATA!$H$2:$H$20871,PERSALDATA!$A$2:$A$20871,WORKING!$A136,PERSALDATA!$D$2:$D$20871,WORKING!$B136,PERSALDATA!$E$2:$E$20871,WORKING!$C136,PERSALDATA!$F$2:$F$20871,WORKING!Q$2)/SUMIFS(PERSALDATA!$H$2:$H$20871,PERSALDATA!$A$2:$A$20871,WORKING!$A136,PERSALDATA!$D$2:$D$20871,WORKING!$B136,PERSALDATA!$E$2:$E$20871,WORKING!$C136),"")</f>
        <v/>
      </c>
      <c r="R136" s="62" t="str">
        <f>IFERROR(SUMIFS(PERSALDATA!$H$2:$H$20871,PERSALDATA!$A$2:$A$20871,WORKING!$A136,PERSALDATA!$D$2:$D$20871,WORKING!$B136,PERSALDATA!$E$2:$E$20871,WORKING!$C136,PERSALDATA!$F$2:$F$20871,WORKING!R$2)/SUMIFS(PERSALDATA!$H$2:$H$20871,PERSALDATA!$A$2:$A$20871,WORKING!$A136,PERSALDATA!$D$2:$D$20871,WORKING!$B136,PERSALDATA!$E$2:$E$20871,WORKING!$C136),"")</f>
        <v/>
      </c>
      <c r="S136" s="62" t="str">
        <f>IFERROR(SUMIFS(PERSALDATA!$H$2:$H$20871,PERSALDATA!$A$2:$A$20871,WORKING!$A136,PERSALDATA!$D$2:$D$20871,WORKING!$B136,PERSALDATA!$E$2:$E$20871,WORKING!$C136,PERSALDATA!$F$2:$F$20871,WORKING!S$2)/SUMIFS(PERSALDATA!$H$2:$H$20871,PERSALDATA!$A$2:$A$20871,WORKING!$A136,PERSALDATA!$D$2:$D$20871,WORKING!$B136,PERSALDATA!$E$2:$E$20871,WORKING!$C136),"")</f>
        <v/>
      </c>
      <c r="T136" s="62" t="str">
        <f>IFERROR(SUMIFS(PERSALDATA!$H$2:$H$20871,PERSALDATA!$A$2:$A$20871,WORKING!$A136,PERSALDATA!$D$2:$D$20871,WORKING!$B136,PERSALDATA!$E$2:$E$20871,WORKING!$C136,PERSALDATA!$F$2:$F$20871,WORKING!T$2)/SUMIFS(PERSALDATA!$H$2:$H$20871,PERSALDATA!$A$2:$A$20871,WORKING!$A136,PERSALDATA!$D$2:$D$20871,WORKING!$B136,PERSALDATA!$E$2:$E$20871,WORKING!$C136),"")</f>
        <v/>
      </c>
      <c r="U136" s="62" t="str">
        <f>IFERROR(SUMIFS(PERSALDATA!$H$2:$H$20871,PERSALDATA!$A$2:$A$20871,WORKING!$A136,PERSALDATA!$D$2:$D$20871,WORKING!$B136,PERSALDATA!$E$2:$E$20871,WORKING!$C136,PERSALDATA!$F$2:$F$20871,WORKING!U$2)/SUMIFS(PERSALDATA!$H$2:$H$20871,PERSALDATA!$A$2:$A$20871,WORKING!$A136,PERSALDATA!$D$2:$D$20871,WORKING!$B136,PERSALDATA!$E$2:$E$20871,WORKING!$C136),"")</f>
        <v/>
      </c>
      <c r="V136" s="62" t="str">
        <f>IFERROR(SUMIFS(PERSALDATA!$H$2:$H$20871,PERSALDATA!$A$2:$A$20871,WORKING!$A136,PERSALDATA!$D$2:$D$20871,WORKING!$B136,PERSALDATA!$E$2:$E$20871,WORKING!$C136,PERSALDATA!$F$2:$F$20871,WORKING!V$2)/SUMIFS(PERSALDATA!$H$2:$H$20871,PERSALDATA!$A$2:$A$20871,WORKING!$A136,PERSALDATA!$D$2:$D$20871,WORKING!$B136,PERSALDATA!$E$2:$E$20871,WORKING!$C136),"")</f>
        <v/>
      </c>
      <c r="W136" s="62">
        <f>IFERROR(IF($C136&lt;11,($D136*Assumptions!C$6)+($E136*Assumptions!C$7)+($F136*Assumptions!C$8)+($G136*Assumptions!C$9)+($H136*Assumptions!C$10)+($I136*Assumptions!C$11)+($J136*Assumptions!C$12)+($K136*Assumptions!C$13)+($L136*Assumptions!C$14)+($M136*Assumptions!C$15)+($N136*Assumptions!C$16)+($O136*Assumptions!C$17)+($P136*Assumptions!C$18)+($Q136*Assumptions!C$19)+($R136*Assumptions!C$20)+($S136*Assumptions!C$21)+($T136*Assumptions!C$22)+($U136*Assumptions!C$23)+($V136*Assumptions!C$24),IF($C136&lt;13,Assumptions!C$28,Assumptions!C$50)),W$1)</f>
        <v>3.3000000000000002E-2</v>
      </c>
      <c r="X136" s="62">
        <f>IFERROR(IF($C136&lt;11,($D136*Assumptions!D$6)+($E136*Assumptions!D$7)+($F136*Assumptions!D$8)+($G136*Assumptions!D$9)+($H136*Assumptions!D$10)+($I136*Assumptions!D$11)+($J136*Assumptions!D$12)+($K136*Assumptions!D$13)+($L136*Assumptions!D$14)+($M136*Assumptions!D$15)+($N136*Assumptions!D$16)+($O136*Assumptions!D$17)+($P136*Assumptions!D$18)+($Q136*Assumptions!D$19)+($R136*Assumptions!D$20)+($S136*Assumptions!D$21)+($T136*Assumptions!D$22)+($U136*Assumptions!D$23)+($V136*Assumptions!D$24),IF($C136&lt;13,Assumptions!D$28,Assumptions!D$50)),X$1)</f>
        <v>0.06</v>
      </c>
      <c r="Y136" s="62">
        <f>IFERROR(IF($C136&lt;11,($D136*Assumptions!E$6)+($E136*Assumptions!E$7)+($F136*Assumptions!E$8)+($G136*Assumptions!E$9)+($H136*Assumptions!E$10)+($I136*Assumptions!E$11)+($J136*Assumptions!E$12)+($K136*Assumptions!E$13)+($L136*Assumptions!E$14)+($M136*Assumptions!E$15)+($N136*Assumptions!E$16)+($O136*Assumptions!E$17)+($P136*Assumptions!E$18)+($Q136*Assumptions!E$19)+($R136*Assumptions!E$20)+($S136*Assumptions!E$21)+($T136*Assumptions!E$22)+($U136*Assumptions!E$23)+($V136*Assumptions!E$24),IF($C136&lt;13,Assumptions!E$28,Assumptions!E$50)),Y$1)</f>
        <v>5.8999999999999997E-2</v>
      </c>
      <c r="Z136" s="62">
        <f>IFERROR(IF($C136&lt;11,($D136*Assumptions!F$6)+($E136*Assumptions!F$7)+($F136*Assumptions!F$8)+($G136*Assumptions!F$9)+($H136*Assumptions!F$10)+($I136*Assumptions!F$11)+($J136*Assumptions!F$12)+($K136*Assumptions!F$13)+($L136*Assumptions!F$14)+($M136*Assumptions!F$15)+($N136*Assumptions!F$16)+($O136*Assumptions!F$17)+($P136*Assumptions!F$18)+($Q136*Assumptions!F$19)+($R136*Assumptions!F$20)+($S136*Assumptions!F$21)+($T136*Assumptions!F$22)+($U136*Assumptions!F$23)+($V136*Assumptions!F$24),IF($C136&lt;13,Assumptions!F$28,Assumptions!F$50)),Z$1)</f>
        <v>5.7000000000000002E-2</v>
      </c>
      <c r="AA136" s="62">
        <f>IFERROR(($D136*Assumptions!J$6)+($E136*Assumptions!J$7)+($F136*Assumptions!J$8)+($G136*Assumptions!J$9)+($H136*Assumptions!J$10)+($I136*Assumptions!J$11)+($J136*Assumptions!J$12)+($K136*Assumptions!J$13)+($L136*Assumptions!J$14)+($M136*Assumptions!J$15)+($N136*Assumptions!J$16)+($O136*Assumptions!J$17)+($P136*Assumptions!J$18)+($Q136*Assumptions!J$19)+($R136*Assumptions!J$20)+($S136*Assumptions!J$21)+($T136*Assumptions!J$22)+($U136*Assumptions!J$23)+($V136*Assumptions!J$24),0)</f>
        <v>0</v>
      </c>
      <c r="AB136" s="2">
        <f>SUMIFS(PERSALDATA!$G$2:$G$20871,PERSALDATA!$A$2:$A$20871,WORKING!A136,PERSALDATA!$D$2:$D$20871,WORKING!B136,PERSALDATA!$E$2:$E$20871,WORKING!C136,PERSALDATA!$F$2:$F$20871,"S&amp;W: BASIC SALARY (RES)")</f>
        <v>0</v>
      </c>
      <c r="AC136" s="2">
        <f>SUMIFS(PERSALDATA!$H$2:$H$20871,PERSALDATA!$A$2:$A$20871,WORKING!A136,PERSALDATA!$D$2:$D$20871,WORKING!B136,PERSALDATA!$E$2:$E$20871,WORKING!C136)</f>
        <v>0</v>
      </c>
    </row>
    <row r="137" spans="1:29" x14ac:dyDescent="0.25">
      <c r="A137" s="2">
        <f>Results!$D$3</f>
        <v>18</v>
      </c>
      <c r="B137" s="2">
        <v>8</v>
      </c>
      <c r="C137" s="2">
        <v>16</v>
      </c>
      <c r="D137" s="62" t="str">
        <f>IFERROR(SUMIFS(PERSALDATA!$H$2:$H$20871,PERSALDATA!$A$2:$A$20871,WORKING!$A137,PERSALDATA!$D$2:$D$20871,WORKING!$B137,PERSALDATA!$E$2:$E$20871,WORKING!$C137,PERSALDATA!$F$2:$F$20871,WORKING!D$2)/SUMIFS(PERSALDATA!$H$2:$H$20871,PERSALDATA!$A$2:$A$20871,WORKING!$A137,PERSALDATA!$D$2:$D$20871,WORKING!$B137,PERSALDATA!$E$2:$E$20871,WORKING!$C137),"")</f>
        <v/>
      </c>
      <c r="E137" s="62" t="str">
        <f>IFERROR(SUMIFS(PERSALDATA!$H$2:$H$20871,PERSALDATA!$A$2:$A$20871,WORKING!$A137,PERSALDATA!$D$2:$D$20871,WORKING!$B137,PERSALDATA!$E$2:$E$20871,WORKING!$C137,PERSALDATA!$F$2:$F$20871,WORKING!E$2)/SUMIFS(PERSALDATA!$H$2:$H$20871,PERSALDATA!$A$2:$A$20871,WORKING!$A137,PERSALDATA!$D$2:$D$20871,WORKING!$B137,PERSALDATA!$E$2:$E$20871,WORKING!$C137),"")</f>
        <v/>
      </c>
      <c r="F137" s="62" t="str">
        <f>IFERROR(SUMIFS(PERSALDATA!$H$2:$H$20871,PERSALDATA!$A$2:$A$20871,WORKING!$A137,PERSALDATA!$D$2:$D$20871,WORKING!$B137,PERSALDATA!$E$2:$E$20871,WORKING!$C137,PERSALDATA!$F$2:$F$20871,WORKING!F$2)/SUMIFS(PERSALDATA!$H$2:$H$20871,PERSALDATA!$A$2:$A$20871,WORKING!$A137,PERSALDATA!$D$2:$D$20871,WORKING!$B137,PERSALDATA!$E$2:$E$20871,WORKING!$C137),"")</f>
        <v/>
      </c>
      <c r="G137" s="69" t="str">
        <f>IFERROR(SUMIFS(PERSALDATA!$H$2:$H$20871,PERSALDATA!$A$2:$A$20871,WORKING!$A137,PERSALDATA!$D$2:$D$20871,WORKING!$B137,PERSALDATA!$E$2:$E$20871,WORKING!$C137,PERSALDATA!$F$2:$F$20871,WORKING!G$2)/SUMIFS(PERSALDATA!$H$2:$H$20871,PERSALDATA!$A$2:$A$20871,WORKING!$A137,PERSALDATA!$D$2:$D$20871,WORKING!$B137,PERSALDATA!$E$2:$E$20871,WORKING!$C137),"")</f>
        <v/>
      </c>
      <c r="H137" s="62" t="str">
        <f>IFERROR(SUMIFS(PERSALDATA!$H$2:$H$20871,PERSALDATA!$A$2:$A$20871,WORKING!$A137,PERSALDATA!$D$2:$D$20871,WORKING!$B137,PERSALDATA!$E$2:$E$20871,WORKING!$C137,PERSALDATA!$F$2:$F$20871,WORKING!H$2)/SUMIFS(PERSALDATA!$H$2:$H$20871,PERSALDATA!$A$2:$A$20871,WORKING!$A137,PERSALDATA!$D$2:$D$20871,WORKING!$B137,PERSALDATA!$E$2:$E$20871,WORKING!$C137),"")</f>
        <v/>
      </c>
      <c r="I137" s="62" t="str">
        <f>IFERROR(SUMIFS(PERSALDATA!$H$2:$H$20871,PERSALDATA!$A$2:$A$20871,WORKING!$A137,PERSALDATA!$D$2:$D$20871,WORKING!$B137,PERSALDATA!$E$2:$E$20871,WORKING!$C137,PERSALDATA!$F$2:$F$20871,WORKING!I$2)/SUMIFS(PERSALDATA!$H$2:$H$20871,PERSALDATA!$A$2:$A$20871,WORKING!$A137,PERSALDATA!$D$2:$D$20871,WORKING!$B137,PERSALDATA!$E$2:$E$20871,WORKING!$C137),"")</f>
        <v/>
      </c>
      <c r="J137" s="62" t="str">
        <f>IFERROR(SUMIFS(PERSALDATA!$H$2:$H$20871,PERSALDATA!$A$2:$A$20871,WORKING!$A137,PERSALDATA!$D$2:$D$20871,WORKING!$B137,PERSALDATA!$E$2:$E$20871,WORKING!$C137,PERSALDATA!$F$2:$F$20871,WORKING!J$2)/SUMIFS(PERSALDATA!$H$2:$H$20871,PERSALDATA!$A$2:$A$20871,WORKING!$A137,PERSALDATA!$D$2:$D$20871,WORKING!$B137,PERSALDATA!$E$2:$E$20871,WORKING!$C137),"")</f>
        <v/>
      </c>
      <c r="K137" s="62" t="str">
        <f>IFERROR(SUMIFS(PERSALDATA!$H$2:$H$20871,PERSALDATA!$A$2:$A$20871,WORKING!$A137,PERSALDATA!$D$2:$D$20871,WORKING!$B137,PERSALDATA!$E$2:$E$20871,WORKING!$C137,PERSALDATA!$F$2:$F$20871,WORKING!K$2)/SUMIFS(PERSALDATA!$H$2:$H$20871,PERSALDATA!$A$2:$A$20871,WORKING!$A137,PERSALDATA!$D$2:$D$20871,WORKING!$B137,PERSALDATA!$E$2:$E$20871,WORKING!$C137),"")</f>
        <v/>
      </c>
      <c r="L137" s="62" t="str">
        <f>IFERROR(SUMIFS(PERSALDATA!$H$2:$H$20871,PERSALDATA!$A$2:$A$20871,WORKING!$A137,PERSALDATA!$D$2:$D$20871,WORKING!$B137,PERSALDATA!$E$2:$E$20871,WORKING!$C137,PERSALDATA!$F$2:$F$20871,WORKING!L$2)/SUMIFS(PERSALDATA!$H$2:$H$20871,PERSALDATA!$A$2:$A$20871,WORKING!$A137,PERSALDATA!$D$2:$D$20871,WORKING!$B137,PERSALDATA!$E$2:$E$20871,WORKING!$C137),"")</f>
        <v/>
      </c>
      <c r="M137" s="62" t="str">
        <f>IFERROR(SUMIFS(PERSALDATA!$H$2:$H$20871,PERSALDATA!$A$2:$A$20871,WORKING!$A137,PERSALDATA!$D$2:$D$20871,WORKING!$B137,PERSALDATA!$E$2:$E$20871,WORKING!$C137,PERSALDATA!$F$2:$F$20871,WORKING!M$2)/SUMIFS(PERSALDATA!$H$2:$H$20871,PERSALDATA!$A$2:$A$20871,WORKING!$A137,PERSALDATA!$D$2:$D$20871,WORKING!$B137,PERSALDATA!$E$2:$E$20871,WORKING!$C137),"")</f>
        <v/>
      </c>
      <c r="N137" s="62" t="str">
        <f>IFERROR(SUMIFS(PERSALDATA!$H$2:$H$20871,PERSALDATA!$A$2:$A$20871,WORKING!$A137,PERSALDATA!$D$2:$D$20871,WORKING!$B137,PERSALDATA!$E$2:$E$20871,WORKING!$C137,PERSALDATA!$F$2:$F$20871,WORKING!N$2)/SUMIFS(PERSALDATA!$H$2:$H$20871,PERSALDATA!$A$2:$A$20871,WORKING!$A137,PERSALDATA!$D$2:$D$20871,WORKING!$B137,PERSALDATA!$E$2:$E$20871,WORKING!$C137),"")</f>
        <v/>
      </c>
      <c r="O137" s="62" t="str">
        <f>IFERROR(SUMIFS(PERSALDATA!$H$2:$H$20871,PERSALDATA!$A$2:$A$20871,WORKING!$A137,PERSALDATA!$D$2:$D$20871,WORKING!$B137,PERSALDATA!$E$2:$E$20871,WORKING!$C137,PERSALDATA!$F$2:$F$20871,WORKING!O$2)/SUMIFS(PERSALDATA!$H$2:$H$20871,PERSALDATA!$A$2:$A$20871,WORKING!$A137,PERSALDATA!$D$2:$D$20871,WORKING!$B137,PERSALDATA!$E$2:$E$20871,WORKING!$C137),"")</f>
        <v/>
      </c>
      <c r="P137" s="62" t="str">
        <f>IFERROR(SUMIFS(PERSALDATA!$H$2:$H$20871,PERSALDATA!$A$2:$A$20871,WORKING!$A137,PERSALDATA!$D$2:$D$20871,WORKING!$B137,PERSALDATA!$E$2:$E$20871,WORKING!$C137,PERSALDATA!$F$2:$F$20871,WORKING!P$2)/SUMIFS(PERSALDATA!$H$2:$H$20871,PERSALDATA!$A$2:$A$20871,WORKING!$A137,PERSALDATA!$D$2:$D$20871,WORKING!$B137,PERSALDATA!$E$2:$E$20871,WORKING!$C137),"")</f>
        <v/>
      </c>
      <c r="Q137" s="62" t="str">
        <f>IFERROR(SUMIFS(PERSALDATA!$H$2:$H$20871,PERSALDATA!$A$2:$A$20871,WORKING!$A137,PERSALDATA!$D$2:$D$20871,WORKING!$B137,PERSALDATA!$E$2:$E$20871,WORKING!$C137,PERSALDATA!$F$2:$F$20871,WORKING!Q$2)/SUMIFS(PERSALDATA!$H$2:$H$20871,PERSALDATA!$A$2:$A$20871,WORKING!$A137,PERSALDATA!$D$2:$D$20871,WORKING!$B137,PERSALDATA!$E$2:$E$20871,WORKING!$C137),"")</f>
        <v/>
      </c>
      <c r="R137" s="62" t="str">
        <f>IFERROR(SUMIFS(PERSALDATA!$H$2:$H$20871,PERSALDATA!$A$2:$A$20871,WORKING!$A137,PERSALDATA!$D$2:$D$20871,WORKING!$B137,PERSALDATA!$E$2:$E$20871,WORKING!$C137,PERSALDATA!$F$2:$F$20871,WORKING!R$2)/SUMIFS(PERSALDATA!$H$2:$H$20871,PERSALDATA!$A$2:$A$20871,WORKING!$A137,PERSALDATA!$D$2:$D$20871,WORKING!$B137,PERSALDATA!$E$2:$E$20871,WORKING!$C137),"")</f>
        <v/>
      </c>
      <c r="S137" s="62" t="str">
        <f>IFERROR(SUMIFS(PERSALDATA!$H$2:$H$20871,PERSALDATA!$A$2:$A$20871,WORKING!$A137,PERSALDATA!$D$2:$D$20871,WORKING!$B137,PERSALDATA!$E$2:$E$20871,WORKING!$C137,PERSALDATA!$F$2:$F$20871,WORKING!S$2)/SUMIFS(PERSALDATA!$H$2:$H$20871,PERSALDATA!$A$2:$A$20871,WORKING!$A137,PERSALDATA!$D$2:$D$20871,WORKING!$B137,PERSALDATA!$E$2:$E$20871,WORKING!$C137),"")</f>
        <v/>
      </c>
      <c r="T137" s="62" t="str">
        <f>IFERROR(SUMIFS(PERSALDATA!$H$2:$H$20871,PERSALDATA!$A$2:$A$20871,WORKING!$A137,PERSALDATA!$D$2:$D$20871,WORKING!$B137,PERSALDATA!$E$2:$E$20871,WORKING!$C137,PERSALDATA!$F$2:$F$20871,WORKING!T$2)/SUMIFS(PERSALDATA!$H$2:$H$20871,PERSALDATA!$A$2:$A$20871,WORKING!$A137,PERSALDATA!$D$2:$D$20871,WORKING!$B137,PERSALDATA!$E$2:$E$20871,WORKING!$C137),"")</f>
        <v/>
      </c>
      <c r="U137" s="62" t="str">
        <f>IFERROR(SUMIFS(PERSALDATA!$H$2:$H$20871,PERSALDATA!$A$2:$A$20871,WORKING!$A137,PERSALDATA!$D$2:$D$20871,WORKING!$B137,PERSALDATA!$E$2:$E$20871,WORKING!$C137,PERSALDATA!$F$2:$F$20871,WORKING!U$2)/SUMIFS(PERSALDATA!$H$2:$H$20871,PERSALDATA!$A$2:$A$20871,WORKING!$A137,PERSALDATA!$D$2:$D$20871,WORKING!$B137,PERSALDATA!$E$2:$E$20871,WORKING!$C137),"")</f>
        <v/>
      </c>
      <c r="V137" s="62" t="str">
        <f>IFERROR(SUMIFS(PERSALDATA!$H$2:$H$20871,PERSALDATA!$A$2:$A$20871,WORKING!$A137,PERSALDATA!$D$2:$D$20871,WORKING!$B137,PERSALDATA!$E$2:$E$20871,WORKING!$C137,PERSALDATA!$F$2:$F$20871,WORKING!V$2)/SUMIFS(PERSALDATA!$H$2:$H$20871,PERSALDATA!$A$2:$A$20871,WORKING!$A137,PERSALDATA!$D$2:$D$20871,WORKING!$B137,PERSALDATA!$E$2:$E$20871,WORKING!$C137),"")</f>
        <v/>
      </c>
      <c r="W137" s="62">
        <f>IFERROR(IF($C137&lt;11,($D137*Assumptions!C$6)+($E137*Assumptions!C$7)+($F137*Assumptions!C$8)+($G137*Assumptions!C$9)+($H137*Assumptions!C$10)+($I137*Assumptions!C$11)+($J137*Assumptions!C$12)+($K137*Assumptions!C$13)+($L137*Assumptions!C$14)+($M137*Assumptions!C$15)+($N137*Assumptions!C$16)+($O137*Assumptions!C$17)+($P137*Assumptions!C$18)+($Q137*Assumptions!C$19)+($R137*Assumptions!C$20)+($S137*Assumptions!C$21)+($T137*Assumptions!C$22)+($U137*Assumptions!C$23)+($V137*Assumptions!C$24),IF($C137&lt;13,Assumptions!C$28,Assumptions!C$50)),W$1)</f>
        <v>3.3000000000000002E-2</v>
      </c>
      <c r="X137" s="62">
        <f>IFERROR(IF($C137&lt;11,($D137*Assumptions!D$6)+($E137*Assumptions!D$7)+($F137*Assumptions!D$8)+($G137*Assumptions!D$9)+($H137*Assumptions!D$10)+($I137*Assumptions!D$11)+($J137*Assumptions!D$12)+($K137*Assumptions!D$13)+($L137*Assumptions!D$14)+($M137*Assumptions!D$15)+($N137*Assumptions!D$16)+($O137*Assumptions!D$17)+($P137*Assumptions!D$18)+($Q137*Assumptions!D$19)+($R137*Assumptions!D$20)+($S137*Assumptions!D$21)+($T137*Assumptions!D$22)+($U137*Assumptions!D$23)+($V137*Assumptions!D$24),IF($C137&lt;13,Assumptions!D$28,Assumptions!D$50)),X$1)</f>
        <v>0.06</v>
      </c>
      <c r="Y137" s="62">
        <f>IFERROR(IF($C137&lt;11,($D137*Assumptions!E$6)+($E137*Assumptions!E$7)+($F137*Assumptions!E$8)+($G137*Assumptions!E$9)+($H137*Assumptions!E$10)+($I137*Assumptions!E$11)+($J137*Assumptions!E$12)+($K137*Assumptions!E$13)+($L137*Assumptions!E$14)+($M137*Assumptions!E$15)+($N137*Assumptions!E$16)+($O137*Assumptions!E$17)+($P137*Assumptions!E$18)+($Q137*Assumptions!E$19)+($R137*Assumptions!E$20)+($S137*Assumptions!E$21)+($T137*Assumptions!E$22)+($U137*Assumptions!E$23)+($V137*Assumptions!E$24),IF($C137&lt;13,Assumptions!E$28,Assumptions!E$50)),Y$1)</f>
        <v>5.8999999999999997E-2</v>
      </c>
      <c r="Z137" s="62">
        <f>IFERROR(IF($C137&lt;11,($D137*Assumptions!F$6)+($E137*Assumptions!F$7)+($F137*Assumptions!F$8)+($G137*Assumptions!F$9)+($H137*Assumptions!F$10)+($I137*Assumptions!F$11)+($J137*Assumptions!F$12)+($K137*Assumptions!F$13)+($L137*Assumptions!F$14)+($M137*Assumptions!F$15)+($N137*Assumptions!F$16)+($O137*Assumptions!F$17)+($P137*Assumptions!F$18)+($Q137*Assumptions!F$19)+($R137*Assumptions!F$20)+($S137*Assumptions!F$21)+($T137*Assumptions!F$22)+($U137*Assumptions!F$23)+($V137*Assumptions!F$24),IF($C137&lt;13,Assumptions!F$28,Assumptions!F$50)),Z$1)</f>
        <v>5.7000000000000002E-2</v>
      </c>
      <c r="AA137" s="62">
        <f>IFERROR(($D137*Assumptions!J$6)+($E137*Assumptions!J$7)+($F137*Assumptions!J$8)+($G137*Assumptions!J$9)+($H137*Assumptions!J$10)+($I137*Assumptions!J$11)+($J137*Assumptions!J$12)+($K137*Assumptions!J$13)+($L137*Assumptions!J$14)+($M137*Assumptions!J$15)+($N137*Assumptions!J$16)+($O137*Assumptions!J$17)+($P137*Assumptions!J$18)+($Q137*Assumptions!J$19)+($R137*Assumptions!J$20)+($S137*Assumptions!J$21)+($T137*Assumptions!J$22)+($U137*Assumptions!J$23)+($V137*Assumptions!J$24),0)</f>
        <v>0</v>
      </c>
      <c r="AB137" s="2">
        <f>SUMIFS(PERSALDATA!$G$2:$G$20871,PERSALDATA!$A$2:$A$20871,WORKING!A137,PERSALDATA!$D$2:$D$20871,WORKING!B137,PERSALDATA!$E$2:$E$20871,WORKING!C137,PERSALDATA!$F$2:$F$20871,"S&amp;W: BASIC SALARY (RES)")</f>
        <v>0</v>
      </c>
      <c r="AC137" s="2">
        <f>SUMIFS(PERSALDATA!$H$2:$H$20871,PERSALDATA!$A$2:$A$20871,WORKING!A137,PERSALDATA!$D$2:$D$20871,WORKING!B137,PERSALDATA!$E$2:$E$20871,WORKING!C137)</f>
        <v>0</v>
      </c>
    </row>
    <row r="138" spans="1:29" x14ac:dyDescent="0.25">
      <c r="A138" s="2">
        <f>Results!$D$3</f>
        <v>18</v>
      </c>
      <c r="B138" s="2">
        <v>8</v>
      </c>
      <c r="C138" s="2" t="s">
        <v>57</v>
      </c>
      <c r="D138" s="62" t="str">
        <f>IFERROR(SUMIFS(PERSALDATA!$H$2:$H$20871,PERSALDATA!$A$2:$A$20871,WORKING!$A138,PERSALDATA!$D$2:$D$20871,WORKING!$B138,PERSALDATA!$E$2:$E$20871,WORKING!$C138,PERSALDATA!$F$2:$F$20871,WORKING!D$2)/SUMIFS(PERSALDATA!$H$2:$H$20871,PERSALDATA!$A$2:$A$20871,WORKING!$A138,PERSALDATA!$D$2:$D$20871,WORKING!$B138,PERSALDATA!$E$2:$E$20871,WORKING!$C138),"")</f>
        <v/>
      </c>
      <c r="E138" s="62" t="str">
        <f>IFERROR(SUMIFS(PERSALDATA!$H$2:$H$20871,PERSALDATA!$A$2:$A$20871,WORKING!$A138,PERSALDATA!$D$2:$D$20871,WORKING!$B138,PERSALDATA!$E$2:$E$20871,WORKING!$C138,PERSALDATA!$F$2:$F$20871,WORKING!E$2)/SUMIFS(PERSALDATA!$H$2:$H$20871,PERSALDATA!$A$2:$A$20871,WORKING!$A138,PERSALDATA!$D$2:$D$20871,WORKING!$B138,PERSALDATA!$E$2:$E$20871,WORKING!$C138),"")</f>
        <v/>
      </c>
      <c r="F138" s="62" t="str">
        <f>IFERROR(SUMIFS(PERSALDATA!$H$2:$H$20871,PERSALDATA!$A$2:$A$20871,WORKING!$A138,PERSALDATA!$D$2:$D$20871,WORKING!$B138,PERSALDATA!$E$2:$E$20871,WORKING!$C138,PERSALDATA!$F$2:$F$20871,WORKING!F$2)/SUMIFS(PERSALDATA!$H$2:$H$20871,PERSALDATA!$A$2:$A$20871,WORKING!$A138,PERSALDATA!$D$2:$D$20871,WORKING!$B138,PERSALDATA!$E$2:$E$20871,WORKING!$C138),"")</f>
        <v/>
      </c>
      <c r="G138" s="69" t="str">
        <f>IFERROR(SUMIFS(PERSALDATA!$H$2:$H$20871,PERSALDATA!$A$2:$A$20871,WORKING!$A138,PERSALDATA!$D$2:$D$20871,WORKING!$B138,PERSALDATA!$E$2:$E$20871,WORKING!$C138,PERSALDATA!$F$2:$F$20871,WORKING!G$2)/SUMIFS(PERSALDATA!$H$2:$H$20871,PERSALDATA!$A$2:$A$20871,WORKING!$A138,PERSALDATA!$D$2:$D$20871,WORKING!$B138,PERSALDATA!$E$2:$E$20871,WORKING!$C138),"")</f>
        <v/>
      </c>
      <c r="H138" s="62" t="str">
        <f>IFERROR(SUMIFS(PERSALDATA!$H$2:$H$20871,PERSALDATA!$A$2:$A$20871,WORKING!$A138,PERSALDATA!$D$2:$D$20871,WORKING!$B138,PERSALDATA!$E$2:$E$20871,WORKING!$C138,PERSALDATA!$F$2:$F$20871,WORKING!H$2)/SUMIFS(PERSALDATA!$H$2:$H$20871,PERSALDATA!$A$2:$A$20871,WORKING!$A138,PERSALDATA!$D$2:$D$20871,WORKING!$B138,PERSALDATA!$E$2:$E$20871,WORKING!$C138),"")</f>
        <v/>
      </c>
      <c r="I138" s="62" t="str">
        <f>IFERROR(SUMIFS(PERSALDATA!$H$2:$H$20871,PERSALDATA!$A$2:$A$20871,WORKING!$A138,PERSALDATA!$D$2:$D$20871,WORKING!$B138,PERSALDATA!$E$2:$E$20871,WORKING!$C138,PERSALDATA!$F$2:$F$20871,WORKING!I$2)/SUMIFS(PERSALDATA!$H$2:$H$20871,PERSALDATA!$A$2:$A$20871,WORKING!$A138,PERSALDATA!$D$2:$D$20871,WORKING!$B138,PERSALDATA!$E$2:$E$20871,WORKING!$C138),"")</f>
        <v/>
      </c>
      <c r="J138" s="62" t="str">
        <f>IFERROR(SUMIFS(PERSALDATA!$H$2:$H$20871,PERSALDATA!$A$2:$A$20871,WORKING!$A138,PERSALDATA!$D$2:$D$20871,WORKING!$B138,PERSALDATA!$E$2:$E$20871,WORKING!$C138,PERSALDATA!$F$2:$F$20871,WORKING!J$2)/SUMIFS(PERSALDATA!$H$2:$H$20871,PERSALDATA!$A$2:$A$20871,WORKING!$A138,PERSALDATA!$D$2:$D$20871,WORKING!$B138,PERSALDATA!$E$2:$E$20871,WORKING!$C138),"")</f>
        <v/>
      </c>
      <c r="K138" s="62" t="str">
        <f>IFERROR(SUMIFS(PERSALDATA!$H$2:$H$20871,PERSALDATA!$A$2:$A$20871,WORKING!$A138,PERSALDATA!$D$2:$D$20871,WORKING!$B138,PERSALDATA!$E$2:$E$20871,WORKING!$C138,PERSALDATA!$F$2:$F$20871,WORKING!K$2)/SUMIFS(PERSALDATA!$H$2:$H$20871,PERSALDATA!$A$2:$A$20871,WORKING!$A138,PERSALDATA!$D$2:$D$20871,WORKING!$B138,PERSALDATA!$E$2:$E$20871,WORKING!$C138),"")</f>
        <v/>
      </c>
      <c r="L138" s="62" t="str">
        <f>IFERROR(SUMIFS(PERSALDATA!$H$2:$H$20871,PERSALDATA!$A$2:$A$20871,WORKING!$A138,PERSALDATA!$D$2:$D$20871,WORKING!$B138,PERSALDATA!$E$2:$E$20871,WORKING!$C138,PERSALDATA!$F$2:$F$20871,WORKING!L$2)/SUMIFS(PERSALDATA!$H$2:$H$20871,PERSALDATA!$A$2:$A$20871,WORKING!$A138,PERSALDATA!$D$2:$D$20871,WORKING!$B138,PERSALDATA!$E$2:$E$20871,WORKING!$C138),"")</f>
        <v/>
      </c>
      <c r="M138" s="62" t="str">
        <f>IFERROR(SUMIFS(PERSALDATA!$H$2:$H$20871,PERSALDATA!$A$2:$A$20871,WORKING!$A138,PERSALDATA!$D$2:$D$20871,WORKING!$B138,PERSALDATA!$E$2:$E$20871,WORKING!$C138,PERSALDATA!$F$2:$F$20871,WORKING!M$2)/SUMIFS(PERSALDATA!$H$2:$H$20871,PERSALDATA!$A$2:$A$20871,WORKING!$A138,PERSALDATA!$D$2:$D$20871,WORKING!$B138,PERSALDATA!$E$2:$E$20871,WORKING!$C138),"")</f>
        <v/>
      </c>
      <c r="N138" s="62" t="str">
        <f>IFERROR(SUMIFS(PERSALDATA!$H$2:$H$20871,PERSALDATA!$A$2:$A$20871,WORKING!$A138,PERSALDATA!$D$2:$D$20871,WORKING!$B138,PERSALDATA!$E$2:$E$20871,WORKING!$C138,PERSALDATA!$F$2:$F$20871,WORKING!N$2)/SUMIFS(PERSALDATA!$H$2:$H$20871,PERSALDATA!$A$2:$A$20871,WORKING!$A138,PERSALDATA!$D$2:$D$20871,WORKING!$B138,PERSALDATA!$E$2:$E$20871,WORKING!$C138),"")</f>
        <v/>
      </c>
      <c r="O138" s="62" t="str">
        <f>IFERROR(SUMIFS(PERSALDATA!$H$2:$H$20871,PERSALDATA!$A$2:$A$20871,WORKING!$A138,PERSALDATA!$D$2:$D$20871,WORKING!$B138,PERSALDATA!$E$2:$E$20871,WORKING!$C138,PERSALDATA!$F$2:$F$20871,WORKING!O$2)/SUMIFS(PERSALDATA!$H$2:$H$20871,PERSALDATA!$A$2:$A$20871,WORKING!$A138,PERSALDATA!$D$2:$D$20871,WORKING!$B138,PERSALDATA!$E$2:$E$20871,WORKING!$C138),"")</f>
        <v/>
      </c>
      <c r="P138" s="62" t="str">
        <f>IFERROR(SUMIFS(PERSALDATA!$H$2:$H$20871,PERSALDATA!$A$2:$A$20871,WORKING!$A138,PERSALDATA!$D$2:$D$20871,WORKING!$B138,PERSALDATA!$E$2:$E$20871,WORKING!$C138,PERSALDATA!$F$2:$F$20871,WORKING!P$2)/SUMIFS(PERSALDATA!$H$2:$H$20871,PERSALDATA!$A$2:$A$20871,WORKING!$A138,PERSALDATA!$D$2:$D$20871,WORKING!$B138,PERSALDATA!$E$2:$E$20871,WORKING!$C138),"")</f>
        <v/>
      </c>
      <c r="Q138" s="62" t="str">
        <f>IFERROR(SUMIFS(PERSALDATA!$H$2:$H$20871,PERSALDATA!$A$2:$A$20871,WORKING!$A138,PERSALDATA!$D$2:$D$20871,WORKING!$B138,PERSALDATA!$E$2:$E$20871,WORKING!$C138,PERSALDATA!$F$2:$F$20871,WORKING!Q$2)/SUMIFS(PERSALDATA!$H$2:$H$20871,PERSALDATA!$A$2:$A$20871,WORKING!$A138,PERSALDATA!$D$2:$D$20871,WORKING!$B138,PERSALDATA!$E$2:$E$20871,WORKING!$C138),"")</f>
        <v/>
      </c>
      <c r="R138" s="62" t="str">
        <f>IFERROR(SUMIFS(PERSALDATA!$H$2:$H$20871,PERSALDATA!$A$2:$A$20871,WORKING!$A138,PERSALDATA!$D$2:$D$20871,WORKING!$B138,PERSALDATA!$E$2:$E$20871,WORKING!$C138,PERSALDATA!$F$2:$F$20871,WORKING!R$2)/SUMIFS(PERSALDATA!$H$2:$H$20871,PERSALDATA!$A$2:$A$20871,WORKING!$A138,PERSALDATA!$D$2:$D$20871,WORKING!$B138,PERSALDATA!$E$2:$E$20871,WORKING!$C138),"")</f>
        <v/>
      </c>
      <c r="S138" s="62" t="str">
        <f>IFERROR(SUMIFS(PERSALDATA!$H$2:$H$20871,PERSALDATA!$A$2:$A$20871,WORKING!$A138,PERSALDATA!$D$2:$D$20871,WORKING!$B138,PERSALDATA!$E$2:$E$20871,WORKING!$C138,PERSALDATA!$F$2:$F$20871,WORKING!S$2)/SUMIFS(PERSALDATA!$H$2:$H$20871,PERSALDATA!$A$2:$A$20871,WORKING!$A138,PERSALDATA!$D$2:$D$20871,WORKING!$B138,PERSALDATA!$E$2:$E$20871,WORKING!$C138),"")</f>
        <v/>
      </c>
      <c r="T138" s="62" t="str">
        <f>IFERROR(SUMIFS(PERSALDATA!$H$2:$H$20871,PERSALDATA!$A$2:$A$20871,WORKING!$A138,PERSALDATA!$D$2:$D$20871,WORKING!$B138,PERSALDATA!$E$2:$E$20871,WORKING!$C138,PERSALDATA!$F$2:$F$20871,WORKING!T$2)/SUMIFS(PERSALDATA!$H$2:$H$20871,PERSALDATA!$A$2:$A$20871,WORKING!$A138,PERSALDATA!$D$2:$D$20871,WORKING!$B138,PERSALDATA!$E$2:$E$20871,WORKING!$C138),"")</f>
        <v/>
      </c>
      <c r="U138" s="62" t="str">
        <f>IFERROR(SUMIFS(PERSALDATA!$H$2:$H$20871,PERSALDATA!$A$2:$A$20871,WORKING!$A138,PERSALDATA!$D$2:$D$20871,WORKING!$B138,PERSALDATA!$E$2:$E$20871,WORKING!$C138,PERSALDATA!$F$2:$F$20871,WORKING!U$2)/SUMIFS(PERSALDATA!$H$2:$H$20871,PERSALDATA!$A$2:$A$20871,WORKING!$A138,PERSALDATA!$D$2:$D$20871,WORKING!$B138,PERSALDATA!$E$2:$E$20871,WORKING!$C138),"")</f>
        <v/>
      </c>
      <c r="V138" s="62" t="str">
        <f>IFERROR(SUMIFS(PERSALDATA!$H$2:$H$20871,PERSALDATA!$A$2:$A$20871,WORKING!$A138,PERSALDATA!$D$2:$D$20871,WORKING!$B138,PERSALDATA!$E$2:$E$20871,WORKING!$C138,PERSALDATA!$F$2:$F$20871,WORKING!V$2)/SUMIFS(PERSALDATA!$H$2:$H$20871,PERSALDATA!$A$2:$A$20871,WORKING!$A138,PERSALDATA!$D$2:$D$20871,WORKING!$B138,PERSALDATA!$E$2:$E$20871,WORKING!$C138),"")</f>
        <v/>
      </c>
      <c r="W138" s="62">
        <f>IFERROR(IF($C138&lt;11,($D138*Assumptions!C$6)+($E138*Assumptions!C$7)+($F138*Assumptions!C$8)+($G138*Assumptions!C$9)+($H138*Assumptions!C$10)+($I138*Assumptions!C$11)+($J138*Assumptions!C$12)+($K138*Assumptions!C$13)+($L138*Assumptions!C$14)+($M138*Assumptions!C$15)+($N138*Assumptions!C$16)+($O138*Assumptions!C$17)+($P138*Assumptions!C$18)+($Q138*Assumptions!C$19)+($R138*Assumptions!C$20)+($S138*Assumptions!C$21)+($T138*Assumptions!C$22)+($U138*Assumptions!C$23)+($V138*Assumptions!C$24),IF($C138&lt;13,Assumptions!C$28,Assumptions!C$50)),W$1)</f>
        <v>3.3000000000000002E-2</v>
      </c>
      <c r="X138" s="62">
        <f>IFERROR(IF($C138&lt;11,($D138*Assumptions!D$6)+($E138*Assumptions!D$7)+($F138*Assumptions!D$8)+($G138*Assumptions!D$9)+($H138*Assumptions!D$10)+($I138*Assumptions!D$11)+($J138*Assumptions!D$12)+($K138*Assumptions!D$13)+($L138*Assumptions!D$14)+($M138*Assumptions!D$15)+($N138*Assumptions!D$16)+($O138*Assumptions!D$17)+($P138*Assumptions!D$18)+($Q138*Assumptions!D$19)+($R138*Assumptions!D$20)+($S138*Assumptions!D$21)+($T138*Assumptions!D$22)+($U138*Assumptions!D$23)+($V138*Assumptions!D$24),IF($C138&lt;13,Assumptions!D$28,Assumptions!D$50)),X$1)</f>
        <v>0.06</v>
      </c>
      <c r="Y138" s="62">
        <f>IFERROR(IF($C138&lt;11,($D138*Assumptions!E$6)+($E138*Assumptions!E$7)+($F138*Assumptions!E$8)+($G138*Assumptions!E$9)+($H138*Assumptions!E$10)+($I138*Assumptions!E$11)+($J138*Assumptions!E$12)+($K138*Assumptions!E$13)+($L138*Assumptions!E$14)+($M138*Assumptions!E$15)+($N138*Assumptions!E$16)+($O138*Assumptions!E$17)+($P138*Assumptions!E$18)+($Q138*Assumptions!E$19)+($R138*Assumptions!E$20)+($S138*Assumptions!E$21)+($T138*Assumptions!E$22)+($U138*Assumptions!E$23)+($V138*Assumptions!E$24),IF($C138&lt;13,Assumptions!E$28,Assumptions!E$50)),Y$1)</f>
        <v>5.8999999999999997E-2</v>
      </c>
      <c r="Z138" s="62">
        <f>IFERROR(IF($C138&lt;11,($D138*Assumptions!F$6)+($E138*Assumptions!F$7)+($F138*Assumptions!F$8)+($G138*Assumptions!F$9)+($H138*Assumptions!F$10)+($I138*Assumptions!F$11)+($J138*Assumptions!F$12)+($K138*Assumptions!F$13)+($L138*Assumptions!F$14)+($M138*Assumptions!F$15)+($N138*Assumptions!F$16)+($O138*Assumptions!F$17)+($P138*Assumptions!F$18)+($Q138*Assumptions!F$19)+($R138*Assumptions!F$20)+($S138*Assumptions!F$21)+($T138*Assumptions!F$22)+($U138*Assumptions!F$23)+($V138*Assumptions!F$24),IF($C138&lt;13,Assumptions!F$28,Assumptions!F$50)),Z$1)</f>
        <v>5.7000000000000002E-2</v>
      </c>
      <c r="AA138" s="62">
        <f>IFERROR(($D138*Assumptions!J$6)+($E138*Assumptions!J$7)+($F138*Assumptions!J$8)+($G138*Assumptions!J$9)+($H138*Assumptions!J$10)+($I138*Assumptions!J$11)+($J138*Assumptions!J$12)+($K138*Assumptions!J$13)+($L138*Assumptions!J$14)+($M138*Assumptions!J$15)+($N138*Assumptions!J$16)+($O138*Assumptions!J$17)+($P138*Assumptions!J$18)+($Q138*Assumptions!J$19)+($R138*Assumptions!J$20)+($S138*Assumptions!J$21)+($T138*Assumptions!J$22)+($U138*Assumptions!J$23)+($V138*Assumptions!J$24),0)</f>
        <v>0</v>
      </c>
      <c r="AB138" s="2">
        <f>SUMIFS(PERSALDATA!$G$2:$G$20871,PERSALDATA!$A$2:$A$20871,WORKING!A138,PERSALDATA!$D$2:$D$20871,WORKING!B138,PERSALDATA!$E$2:$E$20871,WORKING!C138,PERSALDATA!$F$2:$F$20871,"S&amp;W: BASIC SALARY (RES)")</f>
        <v>0</v>
      </c>
      <c r="AC138" s="2">
        <f>SUMIFS(PERSALDATA!$H$2:$H$20871,PERSALDATA!$A$2:$A$20871,WORKING!A138,PERSALDATA!$D$2:$D$20871,WORKING!B138,PERSALDATA!$E$2:$E$20871,WORKING!C138)</f>
        <v>0</v>
      </c>
    </row>
    <row r="139" spans="1:29" x14ac:dyDescent="0.25">
      <c r="A139" s="2">
        <f>Results!$D$3</f>
        <v>18</v>
      </c>
      <c r="B139" s="2">
        <v>9</v>
      </c>
      <c r="C139" s="2">
        <v>1</v>
      </c>
      <c r="D139" s="62" t="str">
        <f>IFERROR(SUMIFS(PERSALDATA!$H$2:$H$20871,PERSALDATA!$A$2:$A$20871,WORKING!$A139,PERSALDATA!$D$2:$D$20871,WORKING!$B139,PERSALDATA!$E$2:$E$20871,WORKING!$C139,PERSALDATA!$F$2:$F$20871,WORKING!D$2)/SUMIFS(PERSALDATA!$H$2:$H$20871,PERSALDATA!$A$2:$A$20871,WORKING!$A139,PERSALDATA!$D$2:$D$20871,WORKING!$B139,PERSALDATA!$E$2:$E$20871,WORKING!$C139),"")</f>
        <v/>
      </c>
      <c r="E139" s="62" t="str">
        <f>IFERROR(SUMIFS(PERSALDATA!$H$2:$H$20871,PERSALDATA!$A$2:$A$20871,WORKING!$A139,PERSALDATA!$D$2:$D$20871,WORKING!$B139,PERSALDATA!$E$2:$E$20871,WORKING!$C139,PERSALDATA!$F$2:$F$20871,WORKING!E$2)/SUMIFS(PERSALDATA!$H$2:$H$20871,PERSALDATA!$A$2:$A$20871,WORKING!$A139,PERSALDATA!$D$2:$D$20871,WORKING!$B139,PERSALDATA!$E$2:$E$20871,WORKING!$C139),"")</f>
        <v/>
      </c>
      <c r="F139" s="62" t="str">
        <f>IFERROR(SUMIFS(PERSALDATA!$H$2:$H$20871,PERSALDATA!$A$2:$A$20871,WORKING!$A139,PERSALDATA!$D$2:$D$20871,WORKING!$B139,PERSALDATA!$E$2:$E$20871,WORKING!$C139,PERSALDATA!$F$2:$F$20871,WORKING!F$2)/SUMIFS(PERSALDATA!$H$2:$H$20871,PERSALDATA!$A$2:$A$20871,WORKING!$A139,PERSALDATA!$D$2:$D$20871,WORKING!$B139,PERSALDATA!$E$2:$E$20871,WORKING!$C139),"")</f>
        <v/>
      </c>
      <c r="G139" s="69" t="str">
        <f>IFERROR(SUMIFS(PERSALDATA!$H$2:$H$20871,PERSALDATA!$A$2:$A$20871,WORKING!$A139,PERSALDATA!$D$2:$D$20871,WORKING!$B139,PERSALDATA!$E$2:$E$20871,WORKING!$C139,PERSALDATA!$F$2:$F$20871,WORKING!G$2)/SUMIFS(PERSALDATA!$H$2:$H$20871,PERSALDATA!$A$2:$A$20871,WORKING!$A139,PERSALDATA!$D$2:$D$20871,WORKING!$B139,PERSALDATA!$E$2:$E$20871,WORKING!$C139),"")</f>
        <v/>
      </c>
      <c r="H139" s="62" t="str">
        <f>IFERROR(SUMIFS(PERSALDATA!$H$2:$H$20871,PERSALDATA!$A$2:$A$20871,WORKING!$A139,PERSALDATA!$D$2:$D$20871,WORKING!$B139,PERSALDATA!$E$2:$E$20871,WORKING!$C139,PERSALDATA!$F$2:$F$20871,WORKING!H$2)/SUMIFS(PERSALDATA!$H$2:$H$20871,PERSALDATA!$A$2:$A$20871,WORKING!$A139,PERSALDATA!$D$2:$D$20871,WORKING!$B139,PERSALDATA!$E$2:$E$20871,WORKING!$C139),"")</f>
        <v/>
      </c>
      <c r="I139" s="62" t="str">
        <f>IFERROR(SUMIFS(PERSALDATA!$H$2:$H$20871,PERSALDATA!$A$2:$A$20871,WORKING!$A139,PERSALDATA!$D$2:$D$20871,WORKING!$B139,PERSALDATA!$E$2:$E$20871,WORKING!$C139,PERSALDATA!$F$2:$F$20871,WORKING!I$2)/SUMIFS(PERSALDATA!$H$2:$H$20871,PERSALDATA!$A$2:$A$20871,WORKING!$A139,PERSALDATA!$D$2:$D$20871,WORKING!$B139,PERSALDATA!$E$2:$E$20871,WORKING!$C139),"")</f>
        <v/>
      </c>
      <c r="J139" s="62" t="str">
        <f>IFERROR(SUMIFS(PERSALDATA!$H$2:$H$20871,PERSALDATA!$A$2:$A$20871,WORKING!$A139,PERSALDATA!$D$2:$D$20871,WORKING!$B139,PERSALDATA!$E$2:$E$20871,WORKING!$C139,PERSALDATA!$F$2:$F$20871,WORKING!J$2)/SUMIFS(PERSALDATA!$H$2:$H$20871,PERSALDATA!$A$2:$A$20871,WORKING!$A139,PERSALDATA!$D$2:$D$20871,WORKING!$B139,PERSALDATA!$E$2:$E$20871,WORKING!$C139),"")</f>
        <v/>
      </c>
      <c r="K139" s="62" t="str">
        <f>IFERROR(SUMIFS(PERSALDATA!$H$2:$H$20871,PERSALDATA!$A$2:$A$20871,WORKING!$A139,PERSALDATA!$D$2:$D$20871,WORKING!$B139,PERSALDATA!$E$2:$E$20871,WORKING!$C139,PERSALDATA!$F$2:$F$20871,WORKING!K$2)/SUMIFS(PERSALDATA!$H$2:$H$20871,PERSALDATA!$A$2:$A$20871,WORKING!$A139,PERSALDATA!$D$2:$D$20871,WORKING!$B139,PERSALDATA!$E$2:$E$20871,WORKING!$C139),"")</f>
        <v/>
      </c>
      <c r="L139" s="62" t="str">
        <f>IFERROR(SUMIFS(PERSALDATA!$H$2:$H$20871,PERSALDATA!$A$2:$A$20871,WORKING!$A139,PERSALDATA!$D$2:$D$20871,WORKING!$B139,PERSALDATA!$E$2:$E$20871,WORKING!$C139,PERSALDATA!$F$2:$F$20871,WORKING!L$2)/SUMIFS(PERSALDATA!$H$2:$H$20871,PERSALDATA!$A$2:$A$20871,WORKING!$A139,PERSALDATA!$D$2:$D$20871,WORKING!$B139,PERSALDATA!$E$2:$E$20871,WORKING!$C139),"")</f>
        <v/>
      </c>
      <c r="M139" s="62" t="str">
        <f>IFERROR(SUMIFS(PERSALDATA!$H$2:$H$20871,PERSALDATA!$A$2:$A$20871,WORKING!$A139,PERSALDATA!$D$2:$D$20871,WORKING!$B139,PERSALDATA!$E$2:$E$20871,WORKING!$C139,PERSALDATA!$F$2:$F$20871,WORKING!M$2)/SUMIFS(PERSALDATA!$H$2:$H$20871,PERSALDATA!$A$2:$A$20871,WORKING!$A139,PERSALDATA!$D$2:$D$20871,WORKING!$B139,PERSALDATA!$E$2:$E$20871,WORKING!$C139),"")</f>
        <v/>
      </c>
      <c r="N139" s="62" t="str">
        <f>IFERROR(SUMIFS(PERSALDATA!$H$2:$H$20871,PERSALDATA!$A$2:$A$20871,WORKING!$A139,PERSALDATA!$D$2:$D$20871,WORKING!$B139,PERSALDATA!$E$2:$E$20871,WORKING!$C139,PERSALDATA!$F$2:$F$20871,WORKING!N$2)/SUMIFS(PERSALDATA!$H$2:$H$20871,PERSALDATA!$A$2:$A$20871,WORKING!$A139,PERSALDATA!$D$2:$D$20871,WORKING!$B139,PERSALDATA!$E$2:$E$20871,WORKING!$C139),"")</f>
        <v/>
      </c>
      <c r="O139" s="62" t="str">
        <f>IFERROR(SUMIFS(PERSALDATA!$H$2:$H$20871,PERSALDATA!$A$2:$A$20871,WORKING!$A139,PERSALDATA!$D$2:$D$20871,WORKING!$B139,PERSALDATA!$E$2:$E$20871,WORKING!$C139,PERSALDATA!$F$2:$F$20871,WORKING!O$2)/SUMIFS(PERSALDATA!$H$2:$H$20871,PERSALDATA!$A$2:$A$20871,WORKING!$A139,PERSALDATA!$D$2:$D$20871,WORKING!$B139,PERSALDATA!$E$2:$E$20871,WORKING!$C139),"")</f>
        <v/>
      </c>
      <c r="P139" s="62" t="str">
        <f>IFERROR(SUMIFS(PERSALDATA!$H$2:$H$20871,PERSALDATA!$A$2:$A$20871,WORKING!$A139,PERSALDATA!$D$2:$D$20871,WORKING!$B139,PERSALDATA!$E$2:$E$20871,WORKING!$C139,PERSALDATA!$F$2:$F$20871,WORKING!P$2)/SUMIFS(PERSALDATA!$H$2:$H$20871,PERSALDATA!$A$2:$A$20871,WORKING!$A139,PERSALDATA!$D$2:$D$20871,WORKING!$B139,PERSALDATA!$E$2:$E$20871,WORKING!$C139),"")</f>
        <v/>
      </c>
      <c r="Q139" s="62" t="str">
        <f>IFERROR(SUMIFS(PERSALDATA!$H$2:$H$20871,PERSALDATA!$A$2:$A$20871,WORKING!$A139,PERSALDATA!$D$2:$D$20871,WORKING!$B139,PERSALDATA!$E$2:$E$20871,WORKING!$C139,PERSALDATA!$F$2:$F$20871,WORKING!Q$2)/SUMIFS(PERSALDATA!$H$2:$H$20871,PERSALDATA!$A$2:$A$20871,WORKING!$A139,PERSALDATA!$D$2:$D$20871,WORKING!$B139,PERSALDATA!$E$2:$E$20871,WORKING!$C139),"")</f>
        <v/>
      </c>
      <c r="R139" s="62" t="str">
        <f>IFERROR(SUMIFS(PERSALDATA!$H$2:$H$20871,PERSALDATA!$A$2:$A$20871,WORKING!$A139,PERSALDATA!$D$2:$D$20871,WORKING!$B139,PERSALDATA!$E$2:$E$20871,WORKING!$C139,PERSALDATA!$F$2:$F$20871,WORKING!R$2)/SUMIFS(PERSALDATA!$H$2:$H$20871,PERSALDATA!$A$2:$A$20871,WORKING!$A139,PERSALDATA!$D$2:$D$20871,WORKING!$B139,PERSALDATA!$E$2:$E$20871,WORKING!$C139),"")</f>
        <v/>
      </c>
      <c r="S139" s="62" t="str">
        <f>IFERROR(SUMIFS(PERSALDATA!$H$2:$H$20871,PERSALDATA!$A$2:$A$20871,WORKING!$A139,PERSALDATA!$D$2:$D$20871,WORKING!$B139,PERSALDATA!$E$2:$E$20871,WORKING!$C139,PERSALDATA!$F$2:$F$20871,WORKING!S$2)/SUMIFS(PERSALDATA!$H$2:$H$20871,PERSALDATA!$A$2:$A$20871,WORKING!$A139,PERSALDATA!$D$2:$D$20871,WORKING!$B139,PERSALDATA!$E$2:$E$20871,WORKING!$C139),"")</f>
        <v/>
      </c>
      <c r="T139" s="62" t="str">
        <f>IFERROR(SUMIFS(PERSALDATA!$H$2:$H$20871,PERSALDATA!$A$2:$A$20871,WORKING!$A139,PERSALDATA!$D$2:$D$20871,WORKING!$B139,PERSALDATA!$E$2:$E$20871,WORKING!$C139,PERSALDATA!$F$2:$F$20871,WORKING!T$2)/SUMIFS(PERSALDATA!$H$2:$H$20871,PERSALDATA!$A$2:$A$20871,WORKING!$A139,PERSALDATA!$D$2:$D$20871,WORKING!$B139,PERSALDATA!$E$2:$E$20871,WORKING!$C139),"")</f>
        <v/>
      </c>
      <c r="U139" s="62" t="str">
        <f>IFERROR(SUMIFS(PERSALDATA!$H$2:$H$20871,PERSALDATA!$A$2:$A$20871,WORKING!$A139,PERSALDATA!$D$2:$D$20871,WORKING!$B139,PERSALDATA!$E$2:$E$20871,WORKING!$C139,PERSALDATA!$F$2:$F$20871,WORKING!U$2)/SUMIFS(PERSALDATA!$H$2:$H$20871,PERSALDATA!$A$2:$A$20871,WORKING!$A139,PERSALDATA!$D$2:$D$20871,WORKING!$B139,PERSALDATA!$E$2:$E$20871,WORKING!$C139),"")</f>
        <v/>
      </c>
      <c r="V139" s="62" t="str">
        <f>IFERROR(SUMIFS(PERSALDATA!$H$2:$H$20871,PERSALDATA!$A$2:$A$20871,WORKING!$A139,PERSALDATA!$D$2:$D$20871,WORKING!$B139,PERSALDATA!$E$2:$E$20871,WORKING!$C139,PERSALDATA!$F$2:$F$20871,WORKING!V$2)/SUMIFS(PERSALDATA!$H$2:$H$20871,PERSALDATA!$A$2:$A$20871,WORKING!$A139,PERSALDATA!$D$2:$D$20871,WORKING!$B139,PERSALDATA!$E$2:$E$20871,WORKING!$C139),"")</f>
        <v/>
      </c>
      <c r="W139" s="62">
        <f>IFERROR(IF($C139&lt;11,($D139*Assumptions!C$6)+($E139*Assumptions!C$7)+($F139*Assumptions!C$8)+($G139*Assumptions!C$9)+($H139*Assumptions!C$10)+($I139*Assumptions!C$11)+($J139*Assumptions!C$12)+($K139*Assumptions!C$13)+($L139*Assumptions!C$14)+($M139*Assumptions!C$15)+($N139*Assumptions!C$16)+($O139*Assumptions!C$17)+($P139*Assumptions!C$18)+($Q139*Assumptions!C$19)+($R139*Assumptions!C$20)+($S139*Assumptions!C$21)+($T139*Assumptions!C$22)+($U139*Assumptions!C$23)+($V139*Assumptions!C$24),IF($C139&lt;13,Assumptions!C$28,Assumptions!C$50)),W$1)</f>
        <v>7.3827684520804057E-2</v>
      </c>
      <c r="X139" s="62">
        <f>IFERROR(IF($C139&lt;11,($D139*Assumptions!D$6)+($E139*Assumptions!D$7)+($F139*Assumptions!D$8)+($G139*Assumptions!D$9)+($H139*Assumptions!D$10)+($I139*Assumptions!D$11)+($J139*Assumptions!D$12)+($K139*Assumptions!D$13)+($L139*Assumptions!D$14)+($M139*Assumptions!D$15)+($N139*Assumptions!D$16)+($O139*Assumptions!D$17)+($P139*Assumptions!D$18)+($Q139*Assumptions!D$19)+($R139*Assumptions!D$20)+($S139*Assumptions!D$21)+($T139*Assumptions!D$22)+($U139*Assumptions!D$23)+($V139*Assumptions!D$24),IF($C139&lt;13,Assumptions!D$28,Assumptions!D$50)),X$1)</f>
        <v>7.0033119199051808E-2</v>
      </c>
      <c r="Y139" s="62">
        <f>IFERROR(IF($C139&lt;11,($D139*Assumptions!E$6)+($E139*Assumptions!E$7)+($F139*Assumptions!E$8)+($G139*Assumptions!E$9)+($H139*Assumptions!E$10)+($I139*Assumptions!E$11)+($J139*Assumptions!E$12)+($K139*Assumptions!E$13)+($L139*Assumptions!E$14)+($M139*Assumptions!E$15)+($N139*Assumptions!E$16)+($O139*Assumptions!E$17)+($P139*Assumptions!E$18)+($Q139*Assumptions!E$19)+($R139*Assumptions!E$20)+($S139*Assumptions!E$21)+($T139*Assumptions!E$22)+($U139*Assumptions!E$23)+($V139*Assumptions!E$24),IF($C139&lt;13,Assumptions!E$28,Assumptions!E$50)),Y$1)</f>
        <v>6.9033119199051793E-2</v>
      </c>
      <c r="Z139" s="62">
        <f>IFERROR(IF($C139&lt;11,($D139*Assumptions!F$6)+($E139*Assumptions!F$7)+($F139*Assumptions!F$8)+($G139*Assumptions!F$9)+($H139*Assumptions!F$10)+($I139*Assumptions!F$11)+($J139*Assumptions!F$12)+($K139*Assumptions!F$13)+($L139*Assumptions!F$14)+($M139*Assumptions!F$15)+($N139*Assumptions!F$16)+($O139*Assumptions!F$17)+($P139*Assumptions!F$18)+($Q139*Assumptions!F$19)+($R139*Assumptions!F$20)+($S139*Assumptions!F$21)+($T139*Assumptions!F$22)+($U139*Assumptions!F$23)+($V139*Assumptions!F$24),IF($C139&lt;13,Assumptions!F$28,Assumptions!F$50)),Z$1)</f>
        <v>6.7033119199051777E-2</v>
      </c>
      <c r="AA139" s="62">
        <f>IFERROR(($D139*Assumptions!J$6)+($E139*Assumptions!J$7)+($F139*Assumptions!J$8)+($G139*Assumptions!J$9)+($H139*Assumptions!J$10)+($I139*Assumptions!J$11)+($J139*Assumptions!J$12)+($K139*Assumptions!J$13)+($L139*Assumptions!J$14)+($M139*Assumptions!J$15)+($N139*Assumptions!J$16)+($O139*Assumptions!J$17)+($P139*Assumptions!J$18)+($Q139*Assumptions!J$19)+($R139*Assumptions!J$20)+($S139*Assumptions!J$21)+($T139*Assumptions!J$22)+($U139*Assumptions!J$23)+($V139*Assumptions!J$24),0)</f>
        <v>0</v>
      </c>
      <c r="AB139" s="2">
        <f>SUMIFS(PERSALDATA!$G$2:$G$20871,PERSALDATA!$A$2:$A$20871,WORKING!A139,PERSALDATA!$D$2:$D$20871,WORKING!B139,PERSALDATA!$E$2:$E$20871,WORKING!C139,PERSALDATA!$F$2:$F$20871,"S&amp;W: BASIC SALARY (RES)")</f>
        <v>0</v>
      </c>
      <c r="AC139" s="2">
        <f>SUMIFS(PERSALDATA!$H$2:$H$20871,PERSALDATA!$A$2:$A$20871,WORKING!A139,PERSALDATA!$D$2:$D$20871,WORKING!B139,PERSALDATA!$E$2:$E$20871,WORKING!C139)</f>
        <v>0</v>
      </c>
    </row>
    <row r="140" spans="1:29" x14ac:dyDescent="0.25">
      <c r="A140" s="2">
        <f>Results!$D$3</f>
        <v>18</v>
      </c>
      <c r="B140" s="2">
        <v>9</v>
      </c>
      <c r="C140" s="2">
        <v>2</v>
      </c>
      <c r="D140" s="62" t="str">
        <f>IFERROR(SUMIFS(PERSALDATA!$H$2:$H$20871,PERSALDATA!$A$2:$A$20871,WORKING!$A140,PERSALDATA!$D$2:$D$20871,WORKING!$B140,PERSALDATA!$E$2:$E$20871,WORKING!$C140,PERSALDATA!$F$2:$F$20871,WORKING!D$2)/SUMIFS(PERSALDATA!$H$2:$H$20871,PERSALDATA!$A$2:$A$20871,WORKING!$A140,PERSALDATA!$D$2:$D$20871,WORKING!$B140,PERSALDATA!$E$2:$E$20871,WORKING!$C140),"")</f>
        <v/>
      </c>
      <c r="E140" s="62" t="str">
        <f>IFERROR(SUMIFS(PERSALDATA!$H$2:$H$20871,PERSALDATA!$A$2:$A$20871,WORKING!$A140,PERSALDATA!$D$2:$D$20871,WORKING!$B140,PERSALDATA!$E$2:$E$20871,WORKING!$C140,PERSALDATA!$F$2:$F$20871,WORKING!E$2)/SUMIFS(PERSALDATA!$H$2:$H$20871,PERSALDATA!$A$2:$A$20871,WORKING!$A140,PERSALDATA!$D$2:$D$20871,WORKING!$B140,PERSALDATA!$E$2:$E$20871,WORKING!$C140),"")</f>
        <v/>
      </c>
      <c r="F140" s="62" t="str">
        <f>IFERROR(SUMIFS(PERSALDATA!$H$2:$H$20871,PERSALDATA!$A$2:$A$20871,WORKING!$A140,PERSALDATA!$D$2:$D$20871,WORKING!$B140,PERSALDATA!$E$2:$E$20871,WORKING!$C140,PERSALDATA!$F$2:$F$20871,WORKING!F$2)/SUMIFS(PERSALDATA!$H$2:$H$20871,PERSALDATA!$A$2:$A$20871,WORKING!$A140,PERSALDATA!$D$2:$D$20871,WORKING!$B140,PERSALDATA!$E$2:$E$20871,WORKING!$C140),"")</f>
        <v/>
      </c>
      <c r="G140" s="69" t="str">
        <f>IFERROR(SUMIFS(PERSALDATA!$H$2:$H$20871,PERSALDATA!$A$2:$A$20871,WORKING!$A140,PERSALDATA!$D$2:$D$20871,WORKING!$B140,PERSALDATA!$E$2:$E$20871,WORKING!$C140,PERSALDATA!$F$2:$F$20871,WORKING!G$2)/SUMIFS(PERSALDATA!$H$2:$H$20871,PERSALDATA!$A$2:$A$20871,WORKING!$A140,PERSALDATA!$D$2:$D$20871,WORKING!$B140,PERSALDATA!$E$2:$E$20871,WORKING!$C140),"")</f>
        <v/>
      </c>
      <c r="H140" s="62" t="str">
        <f>IFERROR(SUMIFS(PERSALDATA!$H$2:$H$20871,PERSALDATA!$A$2:$A$20871,WORKING!$A140,PERSALDATA!$D$2:$D$20871,WORKING!$B140,PERSALDATA!$E$2:$E$20871,WORKING!$C140,PERSALDATA!$F$2:$F$20871,WORKING!H$2)/SUMIFS(PERSALDATA!$H$2:$H$20871,PERSALDATA!$A$2:$A$20871,WORKING!$A140,PERSALDATA!$D$2:$D$20871,WORKING!$B140,PERSALDATA!$E$2:$E$20871,WORKING!$C140),"")</f>
        <v/>
      </c>
      <c r="I140" s="62" t="str">
        <f>IFERROR(SUMIFS(PERSALDATA!$H$2:$H$20871,PERSALDATA!$A$2:$A$20871,WORKING!$A140,PERSALDATA!$D$2:$D$20871,WORKING!$B140,PERSALDATA!$E$2:$E$20871,WORKING!$C140,PERSALDATA!$F$2:$F$20871,WORKING!I$2)/SUMIFS(PERSALDATA!$H$2:$H$20871,PERSALDATA!$A$2:$A$20871,WORKING!$A140,PERSALDATA!$D$2:$D$20871,WORKING!$B140,PERSALDATA!$E$2:$E$20871,WORKING!$C140),"")</f>
        <v/>
      </c>
      <c r="J140" s="62" t="str">
        <f>IFERROR(SUMIFS(PERSALDATA!$H$2:$H$20871,PERSALDATA!$A$2:$A$20871,WORKING!$A140,PERSALDATA!$D$2:$D$20871,WORKING!$B140,PERSALDATA!$E$2:$E$20871,WORKING!$C140,PERSALDATA!$F$2:$F$20871,WORKING!J$2)/SUMIFS(PERSALDATA!$H$2:$H$20871,PERSALDATA!$A$2:$A$20871,WORKING!$A140,PERSALDATA!$D$2:$D$20871,WORKING!$B140,PERSALDATA!$E$2:$E$20871,WORKING!$C140),"")</f>
        <v/>
      </c>
      <c r="K140" s="62" t="str">
        <f>IFERROR(SUMIFS(PERSALDATA!$H$2:$H$20871,PERSALDATA!$A$2:$A$20871,WORKING!$A140,PERSALDATA!$D$2:$D$20871,WORKING!$B140,PERSALDATA!$E$2:$E$20871,WORKING!$C140,PERSALDATA!$F$2:$F$20871,WORKING!K$2)/SUMIFS(PERSALDATA!$H$2:$H$20871,PERSALDATA!$A$2:$A$20871,WORKING!$A140,PERSALDATA!$D$2:$D$20871,WORKING!$B140,PERSALDATA!$E$2:$E$20871,WORKING!$C140),"")</f>
        <v/>
      </c>
      <c r="L140" s="62" t="str">
        <f>IFERROR(SUMIFS(PERSALDATA!$H$2:$H$20871,PERSALDATA!$A$2:$A$20871,WORKING!$A140,PERSALDATA!$D$2:$D$20871,WORKING!$B140,PERSALDATA!$E$2:$E$20871,WORKING!$C140,PERSALDATA!$F$2:$F$20871,WORKING!L$2)/SUMIFS(PERSALDATA!$H$2:$H$20871,PERSALDATA!$A$2:$A$20871,WORKING!$A140,PERSALDATA!$D$2:$D$20871,WORKING!$B140,PERSALDATA!$E$2:$E$20871,WORKING!$C140),"")</f>
        <v/>
      </c>
      <c r="M140" s="62" t="str">
        <f>IFERROR(SUMIFS(PERSALDATA!$H$2:$H$20871,PERSALDATA!$A$2:$A$20871,WORKING!$A140,PERSALDATA!$D$2:$D$20871,WORKING!$B140,PERSALDATA!$E$2:$E$20871,WORKING!$C140,PERSALDATA!$F$2:$F$20871,WORKING!M$2)/SUMIFS(PERSALDATA!$H$2:$H$20871,PERSALDATA!$A$2:$A$20871,WORKING!$A140,PERSALDATA!$D$2:$D$20871,WORKING!$B140,PERSALDATA!$E$2:$E$20871,WORKING!$C140),"")</f>
        <v/>
      </c>
      <c r="N140" s="62" t="str">
        <f>IFERROR(SUMIFS(PERSALDATA!$H$2:$H$20871,PERSALDATA!$A$2:$A$20871,WORKING!$A140,PERSALDATA!$D$2:$D$20871,WORKING!$B140,PERSALDATA!$E$2:$E$20871,WORKING!$C140,PERSALDATA!$F$2:$F$20871,WORKING!N$2)/SUMIFS(PERSALDATA!$H$2:$H$20871,PERSALDATA!$A$2:$A$20871,WORKING!$A140,PERSALDATA!$D$2:$D$20871,WORKING!$B140,PERSALDATA!$E$2:$E$20871,WORKING!$C140),"")</f>
        <v/>
      </c>
      <c r="O140" s="62" t="str">
        <f>IFERROR(SUMIFS(PERSALDATA!$H$2:$H$20871,PERSALDATA!$A$2:$A$20871,WORKING!$A140,PERSALDATA!$D$2:$D$20871,WORKING!$B140,PERSALDATA!$E$2:$E$20871,WORKING!$C140,PERSALDATA!$F$2:$F$20871,WORKING!O$2)/SUMIFS(PERSALDATA!$H$2:$H$20871,PERSALDATA!$A$2:$A$20871,WORKING!$A140,PERSALDATA!$D$2:$D$20871,WORKING!$B140,PERSALDATA!$E$2:$E$20871,WORKING!$C140),"")</f>
        <v/>
      </c>
      <c r="P140" s="62" t="str">
        <f>IFERROR(SUMIFS(PERSALDATA!$H$2:$H$20871,PERSALDATA!$A$2:$A$20871,WORKING!$A140,PERSALDATA!$D$2:$D$20871,WORKING!$B140,PERSALDATA!$E$2:$E$20871,WORKING!$C140,PERSALDATA!$F$2:$F$20871,WORKING!P$2)/SUMIFS(PERSALDATA!$H$2:$H$20871,PERSALDATA!$A$2:$A$20871,WORKING!$A140,PERSALDATA!$D$2:$D$20871,WORKING!$B140,PERSALDATA!$E$2:$E$20871,WORKING!$C140),"")</f>
        <v/>
      </c>
      <c r="Q140" s="62" t="str">
        <f>IFERROR(SUMIFS(PERSALDATA!$H$2:$H$20871,PERSALDATA!$A$2:$A$20871,WORKING!$A140,PERSALDATA!$D$2:$D$20871,WORKING!$B140,PERSALDATA!$E$2:$E$20871,WORKING!$C140,PERSALDATA!$F$2:$F$20871,WORKING!Q$2)/SUMIFS(PERSALDATA!$H$2:$H$20871,PERSALDATA!$A$2:$A$20871,WORKING!$A140,PERSALDATA!$D$2:$D$20871,WORKING!$B140,PERSALDATA!$E$2:$E$20871,WORKING!$C140),"")</f>
        <v/>
      </c>
      <c r="R140" s="62" t="str">
        <f>IFERROR(SUMIFS(PERSALDATA!$H$2:$H$20871,PERSALDATA!$A$2:$A$20871,WORKING!$A140,PERSALDATA!$D$2:$D$20871,WORKING!$B140,PERSALDATA!$E$2:$E$20871,WORKING!$C140,PERSALDATA!$F$2:$F$20871,WORKING!R$2)/SUMIFS(PERSALDATA!$H$2:$H$20871,PERSALDATA!$A$2:$A$20871,WORKING!$A140,PERSALDATA!$D$2:$D$20871,WORKING!$B140,PERSALDATA!$E$2:$E$20871,WORKING!$C140),"")</f>
        <v/>
      </c>
      <c r="S140" s="62" t="str">
        <f>IFERROR(SUMIFS(PERSALDATA!$H$2:$H$20871,PERSALDATA!$A$2:$A$20871,WORKING!$A140,PERSALDATA!$D$2:$D$20871,WORKING!$B140,PERSALDATA!$E$2:$E$20871,WORKING!$C140,PERSALDATA!$F$2:$F$20871,WORKING!S$2)/SUMIFS(PERSALDATA!$H$2:$H$20871,PERSALDATA!$A$2:$A$20871,WORKING!$A140,PERSALDATA!$D$2:$D$20871,WORKING!$B140,PERSALDATA!$E$2:$E$20871,WORKING!$C140),"")</f>
        <v/>
      </c>
      <c r="T140" s="62" t="str">
        <f>IFERROR(SUMIFS(PERSALDATA!$H$2:$H$20871,PERSALDATA!$A$2:$A$20871,WORKING!$A140,PERSALDATA!$D$2:$D$20871,WORKING!$B140,PERSALDATA!$E$2:$E$20871,WORKING!$C140,PERSALDATA!$F$2:$F$20871,WORKING!T$2)/SUMIFS(PERSALDATA!$H$2:$H$20871,PERSALDATA!$A$2:$A$20871,WORKING!$A140,PERSALDATA!$D$2:$D$20871,WORKING!$B140,PERSALDATA!$E$2:$E$20871,WORKING!$C140),"")</f>
        <v/>
      </c>
      <c r="U140" s="62" t="str">
        <f>IFERROR(SUMIFS(PERSALDATA!$H$2:$H$20871,PERSALDATA!$A$2:$A$20871,WORKING!$A140,PERSALDATA!$D$2:$D$20871,WORKING!$B140,PERSALDATA!$E$2:$E$20871,WORKING!$C140,PERSALDATA!$F$2:$F$20871,WORKING!U$2)/SUMIFS(PERSALDATA!$H$2:$H$20871,PERSALDATA!$A$2:$A$20871,WORKING!$A140,PERSALDATA!$D$2:$D$20871,WORKING!$B140,PERSALDATA!$E$2:$E$20871,WORKING!$C140),"")</f>
        <v/>
      </c>
      <c r="V140" s="62" t="str">
        <f>IFERROR(SUMIFS(PERSALDATA!$H$2:$H$20871,PERSALDATA!$A$2:$A$20871,WORKING!$A140,PERSALDATA!$D$2:$D$20871,WORKING!$B140,PERSALDATA!$E$2:$E$20871,WORKING!$C140,PERSALDATA!$F$2:$F$20871,WORKING!V$2)/SUMIFS(PERSALDATA!$H$2:$H$20871,PERSALDATA!$A$2:$A$20871,WORKING!$A140,PERSALDATA!$D$2:$D$20871,WORKING!$B140,PERSALDATA!$E$2:$E$20871,WORKING!$C140),"")</f>
        <v/>
      </c>
      <c r="W140" s="62">
        <f>IFERROR(IF($C140&lt;11,($D140*Assumptions!C$6)+($E140*Assumptions!C$7)+($F140*Assumptions!C$8)+($G140*Assumptions!C$9)+($H140*Assumptions!C$10)+($I140*Assumptions!C$11)+($J140*Assumptions!C$12)+($K140*Assumptions!C$13)+($L140*Assumptions!C$14)+($M140*Assumptions!C$15)+($N140*Assumptions!C$16)+($O140*Assumptions!C$17)+($P140*Assumptions!C$18)+($Q140*Assumptions!C$19)+($R140*Assumptions!C$20)+($S140*Assumptions!C$21)+($T140*Assumptions!C$22)+($U140*Assumptions!C$23)+($V140*Assumptions!C$24),IF($C140&lt;13,Assumptions!C$28,Assumptions!C$50)),W$1)</f>
        <v>7.3827684520804057E-2</v>
      </c>
      <c r="X140" s="62">
        <f>IFERROR(IF($C140&lt;11,($D140*Assumptions!D$6)+($E140*Assumptions!D$7)+($F140*Assumptions!D$8)+($G140*Assumptions!D$9)+($H140*Assumptions!D$10)+($I140*Assumptions!D$11)+($J140*Assumptions!D$12)+($K140*Assumptions!D$13)+($L140*Assumptions!D$14)+($M140*Assumptions!D$15)+($N140*Assumptions!D$16)+($O140*Assumptions!D$17)+($P140*Assumptions!D$18)+($Q140*Assumptions!D$19)+($R140*Assumptions!D$20)+($S140*Assumptions!D$21)+($T140*Assumptions!D$22)+($U140*Assumptions!D$23)+($V140*Assumptions!D$24),IF($C140&lt;13,Assumptions!D$28,Assumptions!D$50)),X$1)</f>
        <v>7.0033119199051808E-2</v>
      </c>
      <c r="Y140" s="62">
        <f>IFERROR(IF($C140&lt;11,($D140*Assumptions!E$6)+($E140*Assumptions!E$7)+($F140*Assumptions!E$8)+($G140*Assumptions!E$9)+($H140*Assumptions!E$10)+($I140*Assumptions!E$11)+($J140*Assumptions!E$12)+($K140*Assumptions!E$13)+($L140*Assumptions!E$14)+($M140*Assumptions!E$15)+($N140*Assumptions!E$16)+($O140*Assumptions!E$17)+($P140*Assumptions!E$18)+($Q140*Assumptions!E$19)+($R140*Assumptions!E$20)+($S140*Assumptions!E$21)+($T140*Assumptions!E$22)+($U140*Assumptions!E$23)+($V140*Assumptions!E$24),IF($C140&lt;13,Assumptions!E$28,Assumptions!E$50)),Y$1)</f>
        <v>6.9033119199051793E-2</v>
      </c>
      <c r="Z140" s="62">
        <f>IFERROR(IF($C140&lt;11,($D140*Assumptions!F$6)+($E140*Assumptions!F$7)+($F140*Assumptions!F$8)+($G140*Assumptions!F$9)+($H140*Assumptions!F$10)+($I140*Assumptions!F$11)+($J140*Assumptions!F$12)+($K140*Assumptions!F$13)+($L140*Assumptions!F$14)+($M140*Assumptions!F$15)+($N140*Assumptions!F$16)+($O140*Assumptions!F$17)+($P140*Assumptions!F$18)+($Q140*Assumptions!F$19)+($R140*Assumptions!F$20)+($S140*Assumptions!F$21)+($T140*Assumptions!F$22)+($U140*Assumptions!F$23)+($V140*Assumptions!F$24),IF($C140&lt;13,Assumptions!F$28,Assumptions!F$50)),Z$1)</f>
        <v>6.7033119199051777E-2</v>
      </c>
      <c r="AA140" s="62">
        <f>IFERROR(($D140*Assumptions!J$6)+($E140*Assumptions!J$7)+($F140*Assumptions!J$8)+($G140*Assumptions!J$9)+($H140*Assumptions!J$10)+($I140*Assumptions!J$11)+($J140*Assumptions!J$12)+($K140*Assumptions!J$13)+($L140*Assumptions!J$14)+($M140*Assumptions!J$15)+($N140*Assumptions!J$16)+($O140*Assumptions!J$17)+($P140*Assumptions!J$18)+($Q140*Assumptions!J$19)+($R140*Assumptions!J$20)+($S140*Assumptions!J$21)+($T140*Assumptions!J$22)+($U140*Assumptions!J$23)+($V140*Assumptions!J$24),0)</f>
        <v>0</v>
      </c>
      <c r="AB140" s="2">
        <f>SUMIFS(PERSALDATA!$G$2:$G$20871,PERSALDATA!$A$2:$A$20871,WORKING!A140,PERSALDATA!$D$2:$D$20871,WORKING!B140,PERSALDATA!$E$2:$E$20871,WORKING!C140,PERSALDATA!$F$2:$F$20871,"S&amp;W: BASIC SALARY (RES)")</f>
        <v>0</v>
      </c>
      <c r="AC140" s="2">
        <f>SUMIFS(PERSALDATA!$H$2:$H$20871,PERSALDATA!$A$2:$A$20871,WORKING!A140,PERSALDATA!$D$2:$D$20871,WORKING!B140,PERSALDATA!$E$2:$E$20871,WORKING!C140)</f>
        <v>0</v>
      </c>
    </row>
    <row r="141" spans="1:29" x14ac:dyDescent="0.25">
      <c r="A141" s="2">
        <f>Results!$D$3</f>
        <v>18</v>
      </c>
      <c r="B141" s="2">
        <v>9</v>
      </c>
      <c r="C141" s="2">
        <v>3</v>
      </c>
      <c r="D141" s="62" t="str">
        <f>IFERROR(SUMIFS(PERSALDATA!$H$2:$H$20871,PERSALDATA!$A$2:$A$20871,WORKING!$A141,PERSALDATA!$D$2:$D$20871,WORKING!$B141,PERSALDATA!$E$2:$E$20871,WORKING!$C141,PERSALDATA!$F$2:$F$20871,WORKING!D$2)/SUMIFS(PERSALDATA!$H$2:$H$20871,PERSALDATA!$A$2:$A$20871,WORKING!$A141,PERSALDATA!$D$2:$D$20871,WORKING!$B141,PERSALDATA!$E$2:$E$20871,WORKING!$C141),"")</f>
        <v/>
      </c>
      <c r="E141" s="62" t="str">
        <f>IFERROR(SUMIFS(PERSALDATA!$H$2:$H$20871,PERSALDATA!$A$2:$A$20871,WORKING!$A141,PERSALDATA!$D$2:$D$20871,WORKING!$B141,PERSALDATA!$E$2:$E$20871,WORKING!$C141,PERSALDATA!$F$2:$F$20871,WORKING!E$2)/SUMIFS(PERSALDATA!$H$2:$H$20871,PERSALDATA!$A$2:$A$20871,WORKING!$A141,PERSALDATA!$D$2:$D$20871,WORKING!$B141,PERSALDATA!$E$2:$E$20871,WORKING!$C141),"")</f>
        <v/>
      </c>
      <c r="F141" s="62" t="str">
        <f>IFERROR(SUMIFS(PERSALDATA!$H$2:$H$20871,PERSALDATA!$A$2:$A$20871,WORKING!$A141,PERSALDATA!$D$2:$D$20871,WORKING!$B141,PERSALDATA!$E$2:$E$20871,WORKING!$C141,PERSALDATA!$F$2:$F$20871,WORKING!F$2)/SUMIFS(PERSALDATA!$H$2:$H$20871,PERSALDATA!$A$2:$A$20871,WORKING!$A141,PERSALDATA!$D$2:$D$20871,WORKING!$B141,PERSALDATA!$E$2:$E$20871,WORKING!$C141),"")</f>
        <v/>
      </c>
      <c r="G141" s="69" t="str">
        <f>IFERROR(SUMIFS(PERSALDATA!$H$2:$H$20871,PERSALDATA!$A$2:$A$20871,WORKING!$A141,PERSALDATA!$D$2:$D$20871,WORKING!$B141,PERSALDATA!$E$2:$E$20871,WORKING!$C141,PERSALDATA!$F$2:$F$20871,WORKING!G$2)/SUMIFS(PERSALDATA!$H$2:$H$20871,PERSALDATA!$A$2:$A$20871,WORKING!$A141,PERSALDATA!$D$2:$D$20871,WORKING!$B141,PERSALDATA!$E$2:$E$20871,WORKING!$C141),"")</f>
        <v/>
      </c>
      <c r="H141" s="62" t="str">
        <f>IFERROR(SUMIFS(PERSALDATA!$H$2:$H$20871,PERSALDATA!$A$2:$A$20871,WORKING!$A141,PERSALDATA!$D$2:$D$20871,WORKING!$B141,PERSALDATA!$E$2:$E$20871,WORKING!$C141,PERSALDATA!$F$2:$F$20871,WORKING!H$2)/SUMIFS(PERSALDATA!$H$2:$H$20871,PERSALDATA!$A$2:$A$20871,WORKING!$A141,PERSALDATA!$D$2:$D$20871,WORKING!$B141,PERSALDATA!$E$2:$E$20871,WORKING!$C141),"")</f>
        <v/>
      </c>
      <c r="I141" s="62" t="str">
        <f>IFERROR(SUMIFS(PERSALDATA!$H$2:$H$20871,PERSALDATA!$A$2:$A$20871,WORKING!$A141,PERSALDATA!$D$2:$D$20871,WORKING!$B141,PERSALDATA!$E$2:$E$20871,WORKING!$C141,PERSALDATA!$F$2:$F$20871,WORKING!I$2)/SUMIFS(PERSALDATA!$H$2:$H$20871,PERSALDATA!$A$2:$A$20871,WORKING!$A141,PERSALDATA!$D$2:$D$20871,WORKING!$B141,PERSALDATA!$E$2:$E$20871,WORKING!$C141),"")</f>
        <v/>
      </c>
      <c r="J141" s="62" t="str">
        <f>IFERROR(SUMIFS(PERSALDATA!$H$2:$H$20871,PERSALDATA!$A$2:$A$20871,WORKING!$A141,PERSALDATA!$D$2:$D$20871,WORKING!$B141,PERSALDATA!$E$2:$E$20871,WORKING!$C141,PERSALDATA!$F$2:$F$20871,WORKING!J$2)/SUMIFS(PERSALDATA!$H$2:$H$20871,PERSALDATA!$A$2:$A$20871,WORKING!$A141,PERSALDATA!$D$2:$D$20871,WORKING!$B141,PERSALDATA!$E$2:$E$20871,WORKING!$C141),"")</f>
        <v/>
      </c>
      <c r="K141" s="62" t="str">
        <f>IFERROR(SUMIFS(PERSALDATA!$H$2:$H$20871,PERSALDATA!$A$2:$A$20871,WORKING!$A141,PERSALDATA!$D$2:$D$20871,WORKING!$B141,PERSALDATA!$E$2:$E$20871,WORKING!$C141,PERSALDATA!$F$2:$F$20871,WORKING!K$2)/SUMIFS(PERSALDATA!$H$2:$H$20871,PERSALDATA!$A$2:$A$20871,WORKING!$A141,PERSALDATA!$D$2:$D$20871,WORKING!$B141,PERSALDATA!$E$2:$E$20871,WORKING!$C141),"")</f>
        <v/>
      </c>
      <c r="L141" s="62" t="str">
        <f>IFERROR(SUMIFS(PERSALDATA!$H$2:$H$20871,PERSALDATA!$A$2:$A$20871,WORKING!$A141,PERSALDATA!$D$2:$D$20871,WORKING!$B141,PERSALDATA!$E$2:$E$20871,WORKING!$C141,PERSALDATA!$F$2:$F$20871,WORKING!L$2)/SUMIFS(PERSALDATA!$H$2:$H$20871,PERSALDATA!$A$2:$A$20871,WORKING!$A141,PERSALDATA!$D$2:$D$20871,WORKING!$B141,PERSALDATA!$E$2:$E$20871,WORKING!$C141),"")</f>
        <v/>
      </c>
      <c r="M141" s="62" t="str">
        <f>IFERROR(SUMIFS(PERSALDATA!$H$2:$H$20871,PERSALDATA!$A$2:$A$20871,WORKING!$A141,PERSALDATA!$D$2:$D$20871,WORKING!$B141,PERSALDATA!$E$2:$E$20871,WORKING!$C141,PERSALDATA!$F$2:$F$20871,WORKING!M$2)/SUMIFS(PERSALDATA!$H$2:$H$20871,PERSALDATA!$A$2:$A$20871,WORKING!$A141,PERSALDATA!$D$2:$D$20871,WORKING!$B141,PERSALDATA!$E$2:$E$20871,WORKING!$C141),"")</f>
        <v/>
      </c>
      <c r="N141" s="62" t="str">
        <f>IFERROR(SUMIFS(PERSALDATA!$H$2:$H$20871,PERSALDATA!$A$2:$A$20871,WORKING!$A141,PERSALDATA!$D$2:$D$20871,WORKING!$B141,PERSALDATA!$E$2:$E$20871,WORKING!$C141,PERSALDATA!$F$2:$F$20871,WORKING!N$2)/SUMIFS(PERSALDATA!$H$2:$H$20871,PERSALDATA!$A$2:$A$20871,WORKING!$A141,PERSALDATA!$D$2:$D$20871,WORKING!$B141,PERSALDATA!$E$2:$E$20871,WORKING!$C141),"")</f>
        <v/>
      </c>
      <c r="O141" s="62" t="str">
        <f>IFERROR(SUMIFS(PERSALDATA!$H$2:$H$20871,PERSALDATA!$A$2:$A$20871,WORKING!$A141,PERSALDATA!$D$2:$D$20871,WORKING!$B141,PERSALDATA!$E$2:$E$20871,WORKING!$C141,PERSALDATA!$F$2:$F$20871,WORKING!O$2)/SUMIFS(PERSALDATA!$H$2:$H$20871,PERSALDATA!$A$2:$A$20871,WORKING!$A141,PERSALDATA!$D$2:$D$20871,WORKING!$B141,PERSALDATA!$E$2:$E$20871,WORKING!$C141),"")</f>
        <v/>
      </c>
      <c r="P141" s="62" t="str">
        <f>IFERROR(SUMIFS(PERSALDATA!$H$2:$H$20871,PERSALDATA!$A$2:$A$20871,WORKING!$A141,PERSALDATA!$D$2:$D$20871,WORKING!$B141,PERSALDATA!$E$2:$E$20871,WORKING!$C141,PERSALDATA!$F$2:$F$20871,WORKING!P$2)/SUMIFS(PERSALDATA!$H$2:$H$20871,PERSALDATA!$A$2:$A$20871,WORKING!$A141,PERSALDATA!$D$2:$D$20871,WORKING!$B141,PERSALDATA!$E$2:$E$20871,WORKING!$C141),"")</f>
        <v/>
      </c>
      <c r="Q141" s="62" t="str">
        <f>IFERROR(SUMIFS(PERSALDATA!$H$2:$H$20871,PERSALDATA!$A$2:$A$20871,WORKING!$A141,PERSALDATA!$D$2:$D$20871,WORKING!$B141,PERSALDATA!$E$2:$E$20871,WORKING!$C141,PERSALDATA!$F$2:$F$20871,WORKING!Q$2)/SUMIFS(PERSALDATA!$H$2:$H$20871,PERSALDATA!$A$2:$A$20871,WORKING!$A141,PERSALDATA!$D$2:$D$20871,WORKING!$B141,PERSALDATA!$E$2:$E$20871,WORKING!$C141),"")</f>
        <v/>
      </c>
      <c r="R141" s="62" t="str">
        <f>IFERROR(SUMIFS(PERSALDATA!$H$2:$H$20871,PERSALDATA!$A$2:$A$20871,WORKING!$A141,PERSALDATA!$D$2:$D$20871,WORKING!$B141,PERSALDATA!$E$2:$E$20871,WORKING!$C141,PERSALDATA!$F$2:$F$20871,WORKING!R$2)/SUMIFS(PERSALDATA!$H$2:$H$20871,PERSALDATA!$A$2:$A$20871,WORKING!$A141,PERSALDATA!$D$2:$D$20871,WORKING!$B141,PERSALDATA!$E$2:$E$20871,WORKING!$C141),"")</f>
        <v/>
      </c>
      <c r="S141" s="62" t="str">
        <f>IFERROR(SUMIFS(PERSALDATA!$H$2:$H$20871,PERSALDATA!$A$2:$A$20871,WORKING!$A141,PERSALDATA!$D$2:$D$20871,WORKING!$B141,PERSALDATA!$E$2:$E$20871,WORKING!$C141,PERSALDATA!$F$2:$F$20871,WORKING!S$2)/SUMIFS(PERSALDATA!$H$2:$H$20871,PERSALDATA!$A$2:$A$20871,WORKING!$A141,PERSALDATA!$D$2:$D$20871,WORKING!$B141,PERSALDATA!$E$2:$E$20871,WORKING!$C141),"")</f>
        <v/>
      </c>
      <c r="T141" s="62" t="str">
        <f>IFERROR(SUMIFS(PERSALDATA!$H$2:$H$20871,PERSALDATA!$A$2:$A$20871,WORKING!$A141,PERSALDATA!$D$2:$D$20871,WORKING!$B141,PERSALDATA!$E$2:$E$20871,WORKING!$C141,PERSALDATA!$F$2:$F$20871,WORKING!T$2)/SUMIFS(PERSALDATA!$H$2:$H$20871,PERSALDATA!$A$2:$A$20871,WORKING!$A141,PERSALDATA!$D$2:$D$20871,WORKING!$B141,PERSALDATA!$E$2:$E$20871,WORKING!$C141),"")</f>
        <v/>
      </c>
      <c r="U141" s="62" t="str">
        <f>IFERROR(SUMIFS(PERSALDATA!$H$2:$H$20871,PERSALDATA!$A$2:$A$20871,WORKING!$A141,PERSALDATA!$D$2:$D$20871,WORKING!$B141,PERSALDATA!$E$2:$E$20871,WORKING!$C141,PERSALDATA!$F$2:$F$20871,WORKING!U$2)/SUMIFS(PERSALDATA!$H$2:$H$20871,PERSALDATA!$A$2:$A$20871,WORKING!$A141,PERSALDATA!$D$2:$D$20871,WORKING!$B141,PERSALDATA!$E$2:$E$20871,WORKING!$C141),"")</f>
        <v/>
      </c>
      <c r="V141" s="62" t="str">
        <f>IFERROR(SUMIFS(PERSALDATA!$H$2:$H$20871,PERSALDATA!$A$2:$A$20871,WORKING!$A141,PERSALDATA!$D$2:$D$20871,WORKING!$B141,PERSALDATA!$E$2:$E$20871,WORKING!$C141,PERSALDATA!$F$2:$F$20871,WORKING!V$2)/SUMIFS(PERSALDATA!$H$2:$H$20871,PERSALDATA!$A$2:$A$20871,WORKING!$A141,PERSALDATA!$D$2:$D$20871,WORKING!$B141,PERSALDATA!$E$2:$E$20871,WORKING!$C141),"")</f>
        <v/>
      </c>
      <c r="W141" s="62">
        <f>IFERROR(IF($C141&lt;11,($D141*Assumptions!C$6)+($E141*Assumptions!C$7)+($F141*Assumptions!C$8)+($G141*Assumptions!C$9)+($H141*Assumptions!C$10)+($I141*Assumptions!C$11)+($J141*Assumptions!C$12)+($K141*Assumptions!C$13)+($L141*Assumptions!C$14)+($M141*Assumptions!C$15)+($N141*Assumptions!C$16)+($O141*Assumptions!C$17)+($P141*Assumptions!C$18)+($Q141*Assumptions!C$19)+($R141*Assumptions!C$20)+($S141*Assumptions!C$21)+($T141*Assumptions!C$22)+($U141*Assumptions!C$23)+($V141*Assumptions!C$24),IF($C141&lt;13,Assumptions!C$28,Assumptions!C$50)),W$1)</f>
        <v>7.3827684520804057E-2</v>
      </c>
      <c r="X141" s="62">
        <f>IFERROR(IF($C141&lt;11,($D141*Assumptions!D$6)+($E141*Assumptions!D$7)+($F141*Assumptions!D$8)+($G141*Assumptions!D$9)+($H141*Assumptions!D$10)+($I141*Assumptions!D$11)+($J141*Assumptions!D$12)+($K141*Assumptions!D$13)+($L141*Assumptions!D$14)+($M141*Assumptions!D$15)+($N141*Assumptions!D$16)+($O141*Assumptions!D$17)+($P141*Assumptions!D$18)+($Q141*Assumptions!D$19)+($R141*Assumptions!D$20)+($S141*Assumptions!D$21)+($T141*Assumptions!D$22)+($U141*Assumptions!D$23)+($V141*Assumptions!D$24),IF($C141&lt;13,Assumptions!D$28,Assumptions!D$50)),X$1)</f>
        <v>7.0033119199051808E-2</v>
      </c>
      <c r="Y141" s="62">
        <f>IFERROR(IF($C141&lt;11,($D141*Assumptions!E$6)+($E141*Assumptions!E$7)+($F141*Assumptions!E$8)+($G141*Assumptions!E$9)+($H141*Assumptions!E$10)+($I141*Assumptions!E$11)+($J141*Assumptions!E$12)+($K141*Assumptions!E$13)+($L141*Assumptions!E$14)+($M141*Assumptions!E$15)+($N141*Assumptions!E$16)+($O141*Assumptions!E$17)+($P141*Assumptions!E$18)+($Q141*Assumptions!E$19)+($R141*Assumptions!E$20)+($S141*Assumptions!E$21)+($T141*Assumptions!E$22)+($U141*Assumptions!E$23)+($V141*Assumptions!E$24),IF($C141&lt;13,Assumptions!E$28,Assumptions!E$50)),Y$1)</f>
        <v>6.9033119199051793E-2</v>
      </c>
      <c r="Z141" s="62">
        <f>IFERROR(IF($C141&lt;11,($D141*Assumptions!F$6)+($E141*Assumptions!F$7)+($F141*Assumptions!F$8)+($G141*Assumptions!F$9)+($H141*Assumptions!F$10)+($I141*Assumptions!F$11)+($J141*Assumptions!F$12)+($K141*Assumptions!F$13)+($L141*Assumptions!F$14)+($M141*Assumptions!F$15)+($N141*Assumptions!F$16)+($O141*Assumptions!F$17)+($P141*Assumptions!F$18)+($Q141*Assumptions!F$19)+($R141*Assumptions!F$20)+($S141*Assumptions!F$21)+($T141*Assumptions!F$22)+($U141*Assumptions!F$23)+($V141*Assumptions!F$24),IF($C141&lt;13,Assumptions!F$28,Assumptions!F$50)),Z$1)</f>
        <v>6.7033119199051777E-2</v>
      </c>
      <c r="AA141" s="62">
        <f>IFERROR(($D141*Assumptions!J$6)+($E141*Assumptions!J$7)+($F141*Assumptions!J$8)+($G141*Assumptions!J$9)+($H141*Assumptions!J$10)+($I141*Assumptions!J$11)+($J141*Assumptions!J$12)+($K141*Assumptions!J$13)+($L141*Assumptions!J$14)+($M141*Assumptions!J$15)+($N141*Assumptions!J$16)+($O141*Assumptions!J$17)+($P141*Assumptions!J$18)+($Q141*Assumptions!J$19)+($R141*Assumptions!J$20)+($S141*Assumptions!J$21)+($T141*Assumptions!J$22)+($U141*Assumptions!J$23)+($V141*Assumptions!J$24),0)</f>
        <v>0</v>
      </c>
      <c r="AB141" s="2">
        <f>SUMIFS(PERSALDATA!$G$2:$G$20871,PERSALDATA!$A$2:$A$20871,WORKING!A141,PERSALDATA!$D$2:$D$20871,WORKING!B141,PERSALDATA!$E$2:$E$20871,WORKING!C141,PERSALDATA!$F$2:$F$20871,"S&amp;W: BASIC SALARY (RES)")</f>
        <v>0</v>
      </c>
      <c r="AC141" s="2">
        <f>SUMIFS(PERSALDATA!$H$2:$H$20871,PERSALDATA!$A$2:$A$20871,WORKING!A141,PERSALDATA!$D$2:$D$20871,WORKING!B141,PERSALDATA!$E$2:$E$20871,WORKING!C141)</f>
        <v>0</v>
      </c>
    </row>
    <row r="142" spans="1:29" x14ac:dyDescent="0.25">
      <c r="A142" s="2">
        <f>Results!$D$3</f>
        <v>18</v>
      </c>
      <c r="B142" s="2">
        <v>9</v>
      </c>
      <c r="C142" s="2">
        <v>4</v>
      </c>
      <c r="D142" s="62" t="str">
        <f>IFERROR(SUMIFS(PERSALDATA!$H$2:$H$20871,PERSALDATA!$A$2:$A$20871,WORKING!$A142,PERSALDATA!$D$2:$D$20871,WORKING!$B142,PERSALDATA!$E$2:$E$20871,WORKING!$C142,PERSALDATA!$F$2:$F$20871,WORKING!D$2)/SUMIFS(PERSALDATA!$H$2:$H$20871,PERSALDATA!$A$2:$A$20871,WORKING!$A142,PERSALDATA!$D$2:$D$20871,WORKING!$B142,PERSALDATA!$E$2:$E$20871,WORKING!$C142),"")</f>
        <v/>
      </c>
      <c r="E142" s="62" t="str">
        <f>IFERROR(SUMIFS(PERSALDATA!$H$2:$H$20871,PERSALDATA!$A$2:$A$20871,WORKING!$A142,PERSALDATA!$D$2:$D$20871,WORKING!$B142,PERSALDATA!$E$2:$E$20871,WORKING!$C142,PERSALDATA!$F$2:$F$20871,WORKING!E$2)/SUMIFS(PERSALDATA!$H$2:$H$20871,PERSALDATA!$A$2:$A$20871,WORKING!$A142,PERSALDATA!$D$2:$D$20871,WORKING!$B142,PERSALDATA!$E$2:$E$20871,WORKING!$C142),"")</f>
        <v/>
      </c>
      <c r="F142" s="62" t="str">
        <f>IFERROR(SUMIFS(PERSALDATA!$H$2:$H$20871,PERSALDATA!$A$2:$A$20871,WORKING!$A142,PERSALDATA!$D$2:$D$20871,WORKING!$B142,PERSALDATA!$E$2:$E$20871,WORKING!$C142,PERSALDATA!$F$2:$F$20871,WORKING!F$2)/SUMIFS(PERSALDATA!$H$2:$H$20871,PERSALDATA!$A$2:$A$20871,WORKING!$A142,PERSALDATA!$D$2:$D$20871,WORKING!$B142,PERSALDATA!$E$2:$E$20871,WORKING!$C142),"")</f>
        <v/>
      </c>
      <c r="G142" s="69" t="str">
        <f>IFERROR(SUMIFS(PERSALDATA!$H$2:$H$20871,PERSALDATA!$A$2:$A$20871,WORKING!$A142,PERSALDATA!$D$2:$D$20871,WORKING!$B142,PERSALDATA!$E$2:$E$20871,WORKING!$C142,PERSALDATA!$F$2:$F$20871,WORKING!G$2)/SUMIFS(PERSALDATA!$H$2:$H$20871,PERSALDATA!$A$2:$A$20871,WORKING!$A142,PERSALDATA!$D$2:$D$20871,WORKING!$B142,PERSALDATA!$E$2:$E$20871,WORKING!$C142),"")</f>
        <v/>
      </c>
      <c r="H142" s="62" t="str">
        <f>IFERROR(SUMIFS(PERSALDATA!$H$2:$H$20871,PERSALDATA!$A$2:$A$20871,WORKING!$A142,PERSALDATA!$D$2:$D$20871,WORKING!$B142,PERSALDATA!$E$2:$E$20871,WORKING!$C142,PERSALDATA!$F$2:$F$20871,WORKING!H$2)/SUMIFS(PERSALDATA!$H$2:$H$20871,PERSALDATA!$A$2:$A$20871,WORKING!$A142,PERSALDATA!$D$2:$D$20871,WORKING!$B142,PERSALDATA!$E$2:$E$20871,WORKING!$C142),"")</f>
        <v/>
      </c>
      <c r="I142" s="62" t="str">
        <f>IFERROR(SUMIFS(PERSALDATA!$H$2:$H$20871,PERSALDATA!$A$2:$A$20871,WORKING!$A142,PERSALDATA!$D$2:$D$20871,WORKING!$B142,PERSALDATA!$E$2:$E$20871,WORKING!$C142,PERSALDATA!$F$2:$F$20871,WORKING!I$2)/SUMIFS(PERSALDATA!$H$2:$H$20871,PERSALDATA!$A$2:$A$20871,WORKING!$A142,PERSALDATA!$D$2:$D$20871,WORKING!$B142,PERSALDATA!$E$2:$E$20871,WORKING!$C142),"")</f>
        <v/>
      </c>
      <c r="J142" s="62" t="str">
        <f>IFERROR(SUMIFS(PERSALDATA!$H$2:$H$20871,PERSALDATA!$A$2:$A$20871,WORKING!$A142,PERSALDATA!$D$2:$D$20871,WORKING!$B142,PERSALDATA!$E$2:$E$20871,WORKING!$C142,PERSALDATA!$F$2:$F$20871,WORKING!J$2)/SUMIFS(PERSALDATA!$H$2:$H$20871,PERSALDATA!$A$2:$A$20871,WORKING!$A142,PERSALDATA!$D$2:$D$20871,WORKING!$B142,PERSALDATA!$E$2:$E$20871,WORKING!$C142),"")</f>
        <v/>
      </c>
      <c r="K142" s="62" t="str">
        <f>IFERROR(SUMIFS(PERSALDATA!$H$2:$H$20871,PERSALDATA!$A$2:$A$20871,WORKING!$A142,PERSALDATA!$D$2:$D$20871,WORKING!$B142,PERSALDATA!$E$2:$E$20871,WORKING!$C142,PERSALDATA!$F$2:$F$20871,WORKING!K$2)/SUMIFS(PERSALDATA!$H$2:$H$20871,PERSALDATA!$A$2:$A$20871,WORKING!$A142,PERSALDATA!$D$2:$D$20871,WORKING!$B142,PERSALDATA!$E$2:$E$20871,WORKING!$C142),"")</f>
        <v/>
      </c>
      <c r="L142" s="62" t="str">
        <f>IFERROR(SUMIFS(PERSALDATA!$H$2:$H$20871,PERSALDATA!$A$2:$A$20871,WORKING!$A142,PERSALDATA!$D$2:$D$20871,WORKING!$B142,PERSALDATA!$E$2:$E$20871,WORKING!$C142,PERSALDATA!$F$2:$F$20871,WORKING!L$2)/SUMIFS(PERSALDATA!$H$2:$H$20871,PERSALDATA!$A$2:$A$20871,WORKING!$A142,PERSALDATA!$D$2:$D$20871,WORKING!$B142,PERSALDATA!$E$2:$E$20871,WORKING!$C142),"")</f>
        <v/>
      </c>
      <c r="M142" s="62" t="str">
        <f>IFERROR(SUMIFS(PERSALDATA!$H$2:$H$20871,PERSALDATA!$A$2:$A$20871,WORKING!$A142,PERSALDATA!$D$2:$D$20871,WORKING!$B142,PERSALDATA!$E$2:$E$20871,WORKING!$C142,PERSALDATA!$F$2:$F$20871,WORKING!M$2)/SUMIFS(PERSALDATA!$H$2:$H$20871,PERSALDATA!$A$2:$A$20871,WORKING!$A142,PERSALDATA!$D$2:$D$20871,WORKING!$B142,PERSALDATA!$E$2:$E$20871,WORKING!$C142),"")</f>
        <v/>
      </c>
      <c r="N142" s="62" t="str">
        <f>IFERROR(SUMIFS(PERSALDATA!$H$2:$H$20871,PERSALDATA!$A$2:$A$20871,WORKING!$A142,PERSALDATA!$D$2:$D$20871,WORKING!$B142,PERSALDATA!$E$2:$E$20871,WORKING!$C142,PERSALDATA!$F$2:$F$20871,WORKING!N$2)/SUMIFS(PERSALDATA!$H$2:$H$20871,PERSALDATA!$A$2:$A$20871,WORKING!$A142,PERSALDATA!$D$2:$D$20871,WORKING!$B142,PERSALDATA!$E$2:$E$20871,WORKING!$C142),"")</f>
        <v/>
      </c>
      <c r="O142" s="62" t="str">
        <f>IFERROR(SUMIFS(PERSALDATA!$H$2:$H$20871,PERSALDATA!$A$2:$A$20871,WORKING!$A142,PERSALDATA!$D$2:$D$20871,WORKING!$B142,PERSALDATA!$E$2:$E$20871,WORKING!$C142,PERSALDATA!$F$2:$F$20871,WORKING!O$2)/SUMIFS(PERSALDATA!$H$2:$H$20871,PERSALDATA!$A$2:$A$20871,WORKING!$A142,PERSALDATA!$D$2:$D$20871,WORKING!$B142,PERSALDATA!$E$2:$E$20871,WORKING!$C142),"")</f>
        <v/>
      </c>
      <c r="P142" s="62" t="str">
        <f>IFERROR(SUMIFS(PERSALDATA!$H$2:$H$20871,PERSALDATA!$A$2:$A$20871,WORKING!$A142,PERSALDATA!$D$2:$D$20871,WORKING!$B142,PERSALDATA!$E$2:$E$20871,WORKING!$C142,PERSALDATA!$F$2:$F$20871,WORKING!P$2)/SUMIFS(PERSALDATA!$H$2:$H$20871,PERSALDATA!$A$2:$A$20871,WORKING!$A142,PERSALDATA!$D$2:$D$20871,WORKING!$B142,PERSALDATA!$E$2:$E$20871,WORKING!$C142),"")</f>
        <v/>
      </c>
      <c r="Q142" s="62" t="str">
        <f>IFERROR(SUMIFS(PERSALDATA!$H$2:$H$20871,PERSALDATA!$A$2:$A$20871,WORKING!$A142,PERSALDATA!$D$2:$D$20871,WORKING!$B142,PERSALDATA!$E$2:$E$20871,WORKING!$C142,PERSALDATA!$F$2:$F$20871,WORKING!Q$2)/SUMIFS(PERSALDATA!$H$2:$H$20871,PERSALDATA!$A$2:$A$20871,WORKING!$A142,PERSALDATA!$D$2:$D$20871,WORKING!$B142,PERSALDATA!$E$2:$E$20871,WORKING!$C142),"")</f>
        <v/>
      </c>
      <c r="R142" s="62" t="str">
        <f>IFERROR(SUMIFS(PERSALDATA!$H$2:$H$20871,PERSALDATA!$A$2:$A$20871,WORKING!$A142,PERSALDATA!$D$2:$D$20871,WORKING!$B142,PERSALDATA!$E$2:$E$20871,WORKING!$C142,PERSALDATA!$F$2:$F$20871,WORKING!R$2)/SUMIFS(PERSALDATA!$H$2:$H$20871,PERSALDATA!$A$2:$A$20871,WORKING!$A142,PERSALDATA!$D$2:$D$20871,WORKING!$B142,PERSALDATA!$E$2:$E$20871,WORKING!$C142),"")</f>
        <v/>
      </c>
      <c r="S142" s="62" t="str">
        <f>IFERROR(SUMIFS(PERSALDATA!$H$2:$H$20871,PERSALDATA!$A$2:$A$20871,WORKING!$A142,PERSALDATA!$D$2:$D$20871,WORKING!$B142,PERSALDATA!$E$2:$E$20871,WORKING!$C142,PERSALDATA!$F$2:$F$20871,WORKING!S$2)/SUMIFS(PERSALDATA!$H$2:$H$20871,PERSALDATA!$A$2:$A$20871,WORKING!$A142,PERSALDATA!$D$2:$D$20871,WORKING!$B142,PERSALDATA!$E$2:$E$20871,WORKING!$C142),"")</f>
        <v/>
      </c>
      <c r="T142" s="62" t="str">
        <f>IFERROR(SUMIFS(PERSALDATA!$H$2:$H$20871,PERSALDATA!$A$2:$A$20871,WORKING!$A142,PERSALDATA!$D$2:$D$20871,WORKING!$B142,PERSALDATA!$E$2:$E$20871,WORKING!$C142,PERSALDATA!$F$2:$F$20871,WORKING!T$2)/SUMIFS(PERSALDATA!$H$2:$H$20871,PERSALDATA!$A$2:$A$20871,WORKING!$A142,PERSALDATA!$D$2:$D$20871,WORKING!$B142,PERSALDATA!$E$2:$E$20871,WORKING!$C142),"")</f>
        <v/>
      </c>
      <c r="U142" s="62" t="str">
        <f>IFERROR(SUMIFS(PERSALDATA!$H$2:$H$20871,PERSALDATA!$A$2:$A$20871,WORKING!$A142,PERSALDATA!$D$2:$D$20871,WORKING!$B142,PERSALDATA!$E$2:$E$20871,WORKING!$C142,PERSALDATA!$F$2:$F$20871,WORKING!U$2)/SUMIFS(PERSALDATA!$H$2:$H$20871,PERSALDATA!$A$2:$A$20871,WORKING!$A142,PERSALDATA!$D$2:$D$20871,WORKING!$B142,PERSALDATA!$E$2:$E$20871,WORKING!$C142),"")</f>
        <v/>
      </c>
      <c r="V142" s="62" t="str">
        <f>IFERROR(SUMIFS(PERSALDATA!$H$2:$H$20871,PERSALDATA!$A$2:$A$20871,WORKING!$A142,PERSALDATA!$D$2:$D$20871,WORKING!$B142,PERSALDATA!$E$2:$E$20871,WORKING!$C142,PERSALDATA!$F$2:$F$20871,WORKING!V$2)/SUMIFS(PERSALDATA!$H$2:$H$20871,PERSALDATA!$A$2:$A$20871,WORKING!$A142,PERSALDATA!$D$2:$D$20871,WORKING!$B142,PERSALDATA!$E$2:$E$20871,WORKING!$C142),"")</f>
        <v/>
      </c>
      <c r="W142" s="62">
        <f>IFERROR(IF($C142&lt;11,($D142*Assumptions!C$6)+($E142*Assumptions!C$7)+($F142*Assumptions!C$8)+($G142*Assumptions!C$9)+($H142*Assumptions!C$10)+($I142*Assumptions!C$11)+($J142*Assumptions!C$12)+($K142*Assumptions!C$13)+($L142*Assumptions!C$14)+($M142*Assumptions!C$15)+($N142*Assumptions!C$16)+($O142*Assumptions!C$17)+($P142*Assumptions!C$18)+($Q142*Assumptions!C$19)+($R142*Assumptions!C$20)+($S142*Assumptions!C$21)+($T142*Assumptions!C$22)+($U142*Assumptions!C$23)+($V142*Assumptions!C$24),IF($C142&lt;13,Assumptions!C$28,Assumptions!C$50)),W$1)</f>
        <v>7.3827684520804057E-2</v>
      </c>
      <c r="X142" s="62">
        <f>IFERROR(IF($C142&lt;11,($D142*Assumptions!D$6)+($E142*Assumptions!D$7)+($F142*Assumptions!D$8)+($G142*Assumptions!D$9)+($H142*Assumptions!D$10)+($I142*Assumptions!D$11)+($J142*Assumptions!D$12)+($K142*Assumptions!D$13)+($L142*Assumptions!D$14)+($M142*Assumptions!D$15)+($N142*Assumptions!D$16)+($O142*Assumptions!D$17)+($P142*Assumptions!D$18)+($Q142*Assumptions!D$19)+($R142*Assumptions!D$20)+($S142*Assumptions!D$21)+($T142*Assumptions!D$22)+($U142*Assumptions!D$23)+($V142*Assumptions!D$24),IF($C142&lt;13,Assumptions!D$28,Assumptions!D$50)),X$1)</f>
        <v>7.0033119199051808E-2</v>
      </c>
      <c r="Y142" s="62">
        <f>IFERROR(IF($C142&lt;11,($D142*Assumptions!E$6)+($E142*Assumptions!E$7)+($F142*Assumptions!E$8)+($G142*Assumptions!E$9)+($H142*Assumptions!E$10)+($I142*Assumptions!E$11)+($J142*Assumptions!E$12)+($K142*Assumptions!E$13)+($L142*Assumptions!E$14)+($M142*Assumptions!E$15)+($N142*Assumptions!E$16)+($O142*Assumptions!E$17)+($P142*Assumptions!E$18)+($Q142*Assumptions!E$19)+($R142*Assumptions!E$20)+($S142*Assumptions!E$21)+($T142*Assumptions!E$22)+($U142*Assumptions!E$23)+($V142*Assumptions!E$24),IF($C142&lt;13,Assumptions!E$28,Assumptions!E$50)),Y$1)</f>
        <v>6.9033119199051793E-2</v>
      </c>
      <c r="Z142" s="62">
        <f>IFERROR(IF($C142&lt;11,($D142*Assumptions!F$6)+($E142*Assumptions!F$7)+($F142*Assumptions!F$8)+($G142*Assumptions!F$9)+($H142*Assumptions!F$10)+($I142*Assumptions!F$11)+($J142*Assumptions!F$12)+($K142*Assumptions!F$13)+($L142*Assumptions!F$14)+($M142*Assumptions!F$15)+($N142*Assumptions!F$16)+($O142*Assumptions!F$17)+($P142*Assumptions!F$18)+($Q142*Assumptions!F$19)+($R142*Assumptions!F$20)+($S142*Assumptions!F$21)+($T142*Assumptions!F$22)+($U142*Assumptions!F$23)+($V142*Assumptions!F$24),IF($C142&lt;13,Assumptions!F$28,Assumptions!F$50)),Z$1)</f>
        <v>6.7033119199051777E-2</v>
      </c>
      <c r="AA142" s="62">
        <f>IFERROR(($D142*Assumptions!J$6)+($E142*Assumptions!J$7)+($F142*Assumptions!J$8)+($G142*Assumptions!J$9)+($H142*Assumptions!J$10)+($I142*Assumptions!J$11)+($J142*Assumptions!J$12)+($K142*Assumptions!J$13)+($L142*Assumptions!J$14)+($M142*Assumptions!J$15)+($N142*Assumptions!J$16)+($O142*Assumptions!J$17)+($P142*Assumptions!J$18)+($Q142*Assumptions!J$19)+($R142*Assumptions!J$20)+($S142*Assumptions!J$21)+($T142*Assumptions!J$22)+($U142*Assumptions!J$23)+($V142*Assumptions!J$24),0)</f>
        <v>0</v>
      </c>
      <c r="AB142" s="2">
        <f>SUMIFS(PERSALDATA!$G$2:$G$20871,PERSALDATA!$A$2:$A$20871,WORKING!A142,PERSALDATA!$D$2:$D$20871,WORKING!B142,PERSALDATA!$E$2:$E$20871,WORKING!C142,PERSALDATA!$F$2:$F$20871,"S&amp;W: BASIC SALARY (RES)")</f>
        <v>0</v>
      </c>
      <c r="AC142" s="2">
        <f>SUMIFS(PERSALDATA!$H$2:$H$20871,PERSALDATA!$A$2:$A$20871,WORKING!A142,PERSALDATA!$D$2:$D$20871,WORKING!B142,PERSALDATA!$E$2:$E$20871,WORKING!C142)</f>
        <v>0</v>
      </c>
    </row>
    <row r="143" spans="1:29" x14ac:dyDescent="0.25">
      <c r="A143" s="2">
        <f>Results!$D$3</f>
        <v>18</v>
      </c>
      <c r="B143" s="2">
        <v>9</v>
      </c>
      <c r="C143" s="2">
        <v>5</v>
      </c>
      <c r="D143" s="62" t="str">
        <f>IFERROR(SUMIFS(PERSALDATA!$H$2:$H$20871,PERSALDATA!$A$2:$A$20871,WORKING!$A143,PERSALDATA!$D$2:$D$20871,WORKING!$B143,PERSALDATA!$E$2:$E$20871,WORKING!$C143,PERSALDATA!$F$2:$F$20871,WORKING!D$2)/SUMIFS(PERSALDATA!$H$2:$H$20871,PERSALDATA!$A$2:$A$20871,WORKING!$A143,PERSALDATA!$D$2:$D$20871,WORKING!$B143,PERSALDATA!$E$2:$E$20871,WORKING!$C143),"")</f>
        <v/>
      </c>
      <c r="E143" s="62" t="str">
        <f>IFERROR(SUMIFS(PERSALDATA!$H$2:$H$20871,PERSALDATA!$A$2:$A$20871,WORKING!$A143,PERSALDATA!$D$2:$D$20871,WORKING!$B143,PERSALDATA!$E$2:$E$20871,WORKING!$C143,PERSALDATA!$F$2:$F$20871,WORKING!E$2)/SUMIFS(PERSALDATA!$H$2:$H$20871,PERSALDATA!$A$2:$A$20871,WORKING!$A143,PERSALDATA!$D$2:$D$20871,WORKING!$B143,PERSALDATA!$E$2:$E$20871,WORKING!$C143),"")</f>
        <v/>
      </c>
      <c r="F143" s="62" t="str">
        <f>IFERROR(SUMIFS(PERSALDATA!$H$2:$H$20871,PERSALDATA!$A$2:$A$20871,WORKING!$A143,PERSALDATA!$D$2:$D$20871,WORKING!$B143,PERSALDATA!$E$2:$E$20871,WORKING!$C143,PERSALDATA!$F$2:$F$20871,WORKING!F$2)/SUMIFS(PERSALDATA!$H$2:$H$20871,PERSALDATA!$A$2:$A$20871,WORKING!$A143,PERSALDATA!$D$2:$D$20871,WORKING!$B143,PERSALDATA!$E$2:$E$20871,WORKING!$C143),"")</f>
        <v/>
      </c>
      <c r="G143" s="69" t="str">
        <f>IFERROR(SUMIFS(PERSALDATA!$H$2:$H$20871,PERSALDATA!$A$2:$A$20871,WORKING!$A143,PERSALDATA!$D$2:$D$20871,WORKING!$B143,PERSALDATA!$E$2:$E$20871,WORKING!$C143,PERSALDATA!$F$2:$F$20871,WORKING!G$2)/SUMIFS(PERSALDATA!$H$2:$H$20871,PERSALDATA!$A$2:$A$20871,WORKING!$A143,PERSALDATA!$D$2:$D$20871,WORKING!$B143,PERSALDATA!$E$2:$E$20871,WORKING!$C143),"")</f>
        <v/>
      </c>
      <c r="H143" s="62" t="str">
        <f>IFERROR(SUMIFS(PERSALDATA!$H$2:$H$20871,PERSALDATA!$A$2:$A$20871,WORKING!$A143,PERSALDATA!$D$2:$D$20871,WORKING!$B143,PERSALDATA!$E$2:$E$20871,WORKING!$C143,PERSALDATA!$F$2:$F$20871,WORKING!H$2)/SUMIFS(PERSALDATA!$H$2:$H$20871,PERSALDATA!$A$2:$A$20871,WORKING!$A143,PERSALDATA!$D$2:$D$20871,WORKING!$B143,PERSALDATA!$E$2:$E$20871,WORKING!$C143),"")</f>
        <v/>
      </c>
      <c r="I143" s="62" t="str">
        <f>IFERROR(SUMIFS(PERSALDATA!$H$2:$H$20871,PERSALDATA!$A$2:$A$20871,WORKING!$A143,PERSALDATA!$D$2:$D$20871,WORKING!$B143,PERSALDATA!$E$2:$E$20871,WORKING!$C143,PERSALDATA!$F$2:$F$20871,WORKING!I$2)/SUMIFS(PERSALDATA!$H$2:$H$20871,PERSALDATA!$A$2:$A$20871,WORKING!$A143,PERSALDATA!$D$2:$D$20871,WORKING!$B143,PERSALDATA!$E$2:$E$20871,WORKING!$C143),"")</f>
        <v/>
      </c>
      <c r="J143" s="62" t="str">
        <f>IFERROR(SUMIFS(PERSALDATA!$H$2:$H$20871,PERSALDATA!$A$2:$A$20871,WORKING!$A143,PERSALDATA!$D$2:$D$20871,WORKING!$B143,PERSALDATA!$E$2:$E$20871,WORKING!$C143,PERSALDATA!$F$2:$F$20871,WORKING!J$2)/SUMIFS(PERSALDATA!$H$2:$H$20871,PERSALDATA!$A$2:$A$20871,WORKING!$A143,PERSALDATA!$D$2:$D$20871,WORKING!$B143,PERSALDATA!$E$2:$E$20871,WORKING!$C143),"")</f>
        <v/>
      </c>
      <c r="K143" s="62" t="str">
        <f>IFERROR(SUMIFS(PERSALDATA!$H$2:$H$20871,PERSALDATA!$A$2:$A$20871,WORKING!$A143,PERSALDATA!$D$2:$D$20871,WORKING!$B143,PERSALDATA!$E$2:$E$20871,WORKING!$C143,PERSALDATA!$F$2:$F$20871,WORKING!K$2)/SUMIFS(PERSALDATA!$H$2:$H$20871,PERSALDATA!$A$2:$A$20871,WORKING!$A143,PERSALDATA!$D$2:$D$20871,WORKING!$B143,PERSALDATA!$E$2:$E$20871,WORKING!$C143),"")</f>
        <v/>
      </c>
      <c r="L143" s="62" t="str">
        <f>IFERROR(SUMIFS(PERSALDATA!$H$2:$H$20871,PERSALDATA!$A$2:$A$20871,WORKING!$A143,PERSALDATA!$D$2:$D$20871,WORKING!$B143,PERSALDATA!$E$2:$E$20871,WORKING!$C143,PERSALDATA!$F$2:$F$20871,WORKING!L$2)/SUMIFS(PERSALDATA!$H$2:$H$20871,PERSALDATA!$A$2:$A$20871,WORKING!$A143,PERSALDATA!$D$2:$D$20871,WORKING!$B143,PERSALDATA!$E$2:$E$20871,WORKING!$C143),"")</f>
        <v/>
      </c>
      <c r="M143" s="62" t="str">
        <f>IFERROR(SUMIFS(PERSALDATA!$H$2:$H$20871,PERSALDATA!$A$2:$A$20871,WORKING!$A143,PERSALDATA!$D$2:$D$20871,WORKING!$B143,PERSALDATA!$E$2:$E$20871,WORKING!$C143,PERSALDATA!$F$2:$F$20871,WORKING!M$2)/SUMIFS(PERSALDATA!$H$2:$H$20871,PERSALDATA!$A$2:$A$20871,WORKING!$A143,PERSALDATA!$D$2:$D$20871,WORKING!$B143,PERSALDATA!$E$2:$E$20871,WORKING!$C143),"")</f>
        <v/>
      </c>
      <c r="N143" s="62" t="str">
        <f>IFERROR(SUMIFS(PERSALDATA!$H$2:$H$20871,PERSALDATA!$A$2:$A$20871,WORKING!$A143,PERSALDATA!$D$2:$D$20871,WORKING!$B143,PERSALDATA!$E$2:$E$20871,WORKING!$C143,PERSALDATA!$F$2:$F$20871,WORKING!N$2)/SUMIFS(PERSALDATA!$H$2:$H$20871,PERSALDATA!$A$2:$A$20871,WORKING!$A143,PERSALDATA!$D$2:$D$20871,WORKING!$B143,PERSALDATA!$E$2:$E$20871,WORKING!$C143),"")</f>
        <v/>
      </c>
      <c r="O143" s="62" t="str">
        <f>IFERROR(SUMIFS(PERSALDATA!$H$2:$H$20871,PERSALDATA!$A$2:$A$20871,WORKING!$A143,PERSALDATA!$D$2:$D$20871,WORKING!$B143,PERSALDATA!$E$2:$E$20871,WORKING!$C143,PERSALDATA!$F$2:$F$20871,WORKING!O$2)/SUMIFS(PERSALDATA!$H$2:$H$20871,PERSALDATA!$A$2:$A$20871,WORKING!$A143,PERSALDATA!$D$2:$D$20871,WORKING!$B143,PERSALDATA!$E$2:$E$20871,WORKING!$C143),"")</f>
        <v/>
      </c>
      <c r="P143" s="62" t="str">
        <f>IFERROR(SUMIFS(PERSALDATA!$H$2:$H$20871,PERSALDATA!$A$2:$A$20871,WORKING!$A143,PERSALDATA!$D$2:$D$20871,WORKING!$B143,PERSALDATA!$E$2:$E$20871,WORKING!$C143,PERSALDATA!$F$2:$F$20871,WORKING!P$2)/SUMIFS(PERSALDATA!$H$2:$H$20871,PERSALDATA!$A$2:$A$20871,WORKING!$A143,PERSALDATA!$D$2:$D$20871,WORKING!$B143,PERSALDATA!$E$2:$E$20871,WORKING!$C143),"")</f>
        <v/>
      </c>
      <c r="Q143" s="62" t="str">
        <f>IFERROR(SUMIFS(PERSALDATA!$H$2:$H$20871,PERSALDATA!$A$2:$A$20871,WORKING!$A143,PERSALDATA!$D$2:$D$20871,WORKING!$B143,PERSALDATA!$E$2:$E$20871,WORKING!$C143,PERSALDATA!$F$2:$F$20871,WORKING!Q$2)/SUMIFS(PERSALDATA!$H$2:$H$20871,PERSALDATA!$A$2:$A$20871,WORKING!$A143,PERSALDATA!$D$2:$D$20871,WORKING!$B143,PERSALDATA!$E$2:$E$20871,WORKING!$C143),"")</f>
        <v/>
      </c>
      <c r="R143" s="62" t="str">
        <f>IFERROR(SUMIFS(PERSALDATA!$H$2:$H$20871,PERSALDATA!$A$2:$A$20871,WORKING!$A143,PERSALDATA!$D$2:$D$20871,WORKING!$B143,PERSALDATA!$E$2:$E$20871,WORKING!$C143,PERSALDATA!$F$2:$F$20871,WORKING!R$2)/SUMIFS(PERSALDATA!$H$2:$H$20871,PERSALDATA!$A$2:$A$20871,WORKING!$A143,PERSALDATA!$D$2:$D$20871,WORKING!$B143,PERSALDATA!$E$2:$E$20871,WORKING!$C143),"")</f>
        <v/>
      </c>
      <c r="S143" s="62" t="str">
        <f>IFERROR(SUMIFS(PERSALDATA!$H$2:$H$20871,PERSALDATA!$A$2:$A$20871,WORKING!$A143,PERSALDATA!$D$2:$D$20871,WORKING!$B143,PERSALDATA!$E$2:$E$20871,WORKING!$C143,PERSALDATA!$F$2:$F$20871,WORKING!S$2)/SUMIFS(PERSALDATA!$H$2:$H$20871,PERSALDATA!$A$2:$A$20871,WORKING!$A143,PERSALDATA!$D$2:$D$20871,WORKING!$B143,PERSALDATA!$E$2:$E$20871,WORKING!$C143),"")</f>
        <v/>
      </c>
      <c r="T143" s="62" t="str">
        <f>IFERROR(SUMIFS(PERSALDATA!$H$2:$H$20871,PERSALDATA!$A$2:$A$20871,WORKING!$A143,PERSALDATA!$D$2:$D$20871,WORKING!$B143,PERSALDATA!$E$2:$E$20871,WORKING!$C143,PERSALDATA!$F$2:$F$20871,WORKING!T$2)/SUMIFS(PERSALDATA!$H$2:$H$20871,PERSALDATA!$A$2:$A$20871,WORKING!$A143,PERSALDATA!$D$2:$D$20871,WORKING!$B143,PERSALDATA!$E$2:$E$20871,WORKING!$C143),"")</f>
        <v/>
      </c>
      <c r="U143" s="62" t="str">
        <f>IFERROR(SUMIFS(PERSALDATA!$H$2:$H$20871,PERSALDATA!$A$2:$A$20871,WORKING!$A143,PERSALDATA!$D$2:$D$20871,WORKING!$B143,PERSALDATA!$E$2:$E$20871,WORKING!$C143,PERSALDATA!$F$2:$F$20871,WORKING!U$2)/SUMIFS(PERSALDATA!$H$2:$H$20871,PERSALDATA!$A$2:$A$20871,WORKING!$A143,PERSALDATA!$D$2:$D$20871,WORKING!$B143,PERSALDATA!$E$2:$E$20871,WORKING!$C143),"")</f>
        <v/>
      </c>
      <c r="V143" s="62" t="str">
        <f>IFERROR(SUMIFS(PERSALDATA!$H$2:$H$20871,PERSALDATA!$A$2:$A$20871,WORKING!$A143,PERSALDATA!$D$2:$D$20871,WORKING!$B143,PERSALDATA!$E$2:$E$20871,WORKING!$C143,PERSALDATA!$F$2:$F$20871,WORKING!V$2)/SUMIFS(PERSALDATA!$H$2:$H$20871,PERSALDATA!$A$2:$A$20871,WORKING!$A143,PERSALDATA!$D$2:$D$20871,WORKING!$B143,PERSALDATA!$E$2:$E$20871,WORKING!$C143),"")</f>
        <v/>
      </c>
      <c r="W143" s="62">
        <f>IFERROR(IF($C143&lt;11,($D143*Assumptions!C$6)+($E143*Assumptions!C$7)+($F143*Assumptions!C$8)+($G143*Assumptions!C$9)+($H143*Assumptions!C$10)+($I143*Assumptions!C$11)+($J143*Assumptions!C$12)+($K143*Assumptions!C$13)+($L143*Assumptions!C$14)+($M143*Assumptions!C$15)+($N143*Assumptions!C$16)+($O143*Assumptions!C$17)+($P143*Assumptions!C$18)+($Q143*Assumptions!C$19)+($R143*Assumptions!C$20)+($S143*Assumptions!C$21)+($T143*Assumptions!C$22)+($U143*Assumptions!C$23)+($V143*Assumptions!C$24),IF($C143&lt;13,Assumptions!C$28,Assumptions!C$50)),W$1)</f>
        <v>7.3827684520804057E-2</v>
      </c>
      <c r="X143" s="62">
        <f>IFERROR(IF($C143&lt;11,($D143*Assumptions!D$6)+($E143*Assumptions!D$7)+($F143*Assumptions!D$8)+($G143*Assumptions!D$9)+($H143*Assumptions!D$10)+($I143*Assumptions!D$11)+($J143*Assumptions!D$12)+($K143*Assumptions!D$13)+($L143*Assumptions!D$14)+($M143*Assumptions!D$15)+($N143*Assumptions!D$16)+($O143*Assumptions!D$17)+($P143*Assumptions!D$18)+($Q143*Assumptions!D$19)+($R143*Assumptions!D$20)+($S143*Assumptions!D$21)+($T143*Assumptions!D$22)+($U143*Assumptions!D$23)+($V143*Assumptions!D$24),IF($C143&lt;13,Assumptions!D$28,Assumptions!D$50)),X$1)</f>
        <v>7.0033119199051808E-2</v>
      </c>
      <c r="Y143" s="62">
        <f>IFERROR(IF($C143&lt;11,($D143*Assumptions!E$6)+($E143*Assumptions!E$7)+($F143*Assumptions!E$8)+($G143*Assumptions!E$9)+($H143*Assumptions!E$10)+($I143*Assumptions!E$11)+($J143*Assumptions!E$12)+($K143*Assumptions!E$13)+($L143*Assumptions!E$14)+($M143*Assumptions!E$15)+($N143*Assumptions!E$16)+($O143*Assumptions!E$17)+($P143*Assumptions!E$18)+($Q143*Assumptions!E$19)+($R143*Assumptions!E$20)+($S143*Assumptions!E$21)+($T143*Assumptions!E$22)+($U143*Assumptions!E$23)+($V143*Assumptions!E$24),IF($C143&lt;13,Assumptions!E$28,Assumptions!E$50)),Y$1)</f>
        <v>6.9033119199051793E-2</v>
      </c>
      <c r="Z143" s="62">
        <f>IFERROR(IF($C143&lt;11,($D143*Assumptions!F$6)+($E143*Assumptions!F$7)+($F143*Assumptions!F$8)+($G143*Assumptions!F$9)+($H143*Assumptions!F$10)+($I143*Assumptions!F$11)+($J143*Assumptions!F$12)+($K143*Assumptions!F$13)+($L143*Assumptions!F$14)+($M143*Assumptions!F$15)+($N143*Assumptions!F$16)+($O143*Assumptions!F$17)+($P143*Assumptions!F$18)+($Q143*Assumptions!F$19)+($R143*Assumptions!F$20)+($S143*Assumptions!F$21)+($T143*Assumptions!F$22)+($U143*Assumptions!F$23)+($V143*Assumptions!F$24),IF($C143&lt;13,Assumptions!F$28,Assumptions!F$50)),Z$1)</f>
        <v>6.7033119199051777E-2</v>
      </c>
      <c r="AA143" s="62">
        <f>IFERROR(($D143*Assumptions!J$6)+($E143*Assumptions!J$7)+($F143*Assumptions!J$8)+($G143*Assumptions!J$9)+($H143*Assumptions!J$10)+($I143*Assumptions!J$11)+($J143*Assumptions!J$12)+($K143*Assumptions!J$13)+($L143*Assumptions!J$14)+($M143*Assumptions!J$15)+($N143*Assumptions!J$16)+($O143*Assumptions!J$17)+($P143*Assumptions!J$18)+($Q143*Assumptions!J$19)+($R143*Assumptions!J$20)+($S143*Assumptions!J$21)+($T143*Assumptions!J$22)+($U143*Assumptions!J$23)+($V143*Assumptions!J$24),0)</f>
        <v>0</v>
      </c>
      <c r="AB143" s="2">
        <f>SUMIFS(PERSALDATA!$G$2:$G$20871,PERSALDATA!$A$2:$A$20871,WORKING!A143,PERSALDATA!$D$2:$D$20871,WORKING!B143,PERSALDATA!$E$2:$E$20871,WORKING!C143,PERSALDATA!$F$2:$F$20871,"S&amp;W: BASIC SALARY (RES)")</f>
        <v>0</v>
      </c>
      <c r="AC143" s="2">
        <f>SUMIFS(PERSALDATA!$H$2:$H$20871,PERSALDATA!$A$2:$A$20871,WORKING!A143,PERSALDATA!$D$2:$D$20871,WORKING!B143,PERSALDATA!$E$2:$E$20871,WORKING!C143)</f>
        <v>0</v>
      </c>
    </row>
    <row r="144" spans="1:29" x14ac:dyDescent="0.25">
      <c r="A144" s="2">
        <f>Results!$D$3</f>
        <v>18</v>
      </c>
      <c r="B144" s="2">
        <v>9</v>
      </c>
      <c r="C144" s="2">
        <v>6</v>
      </c>
      <c r="D144" s="62" t="str">
        <f>IFERROR(SUMIFS(PERSALDATA!$H$2:$H$20871,PERSALDATA!$A$2:$A$20871,WORKING!$A144,PERSALDATA!$D$2:$D$20871,WORKING!$B144,PERSALDATA!$E$2:$E$20871,WORKING!$C144,PERSALDATA!$F$2:$F$20871,WORKING!D$2)/SUMIFS(PERSALDATA!$H$2:$H$20871,PERSALDATA!$A$2:$A$20871,WORKING!$A144,PERSALDATA!$D$2:$D$20871,WORKING!$B144,PERSALDATA!$E$2:$E$20871,WORKING!$C144),"")</f>
        <v/>
      </c>
      <c r="E144" s="62" t="str">
        <f>IFERROR(SUMIFS(PERSALDATA!$H$2:$H$20871,PERSALDATA!$A$2:$A$20871,WORKING!$A144,PERSALDATA!$D$2:$D$20871,WORKING!$B144,PERSALDATA!$E$2:$E$20871,WORKING!$C144,PERSALDATA!$F$2:$F$20871,WORKING!E$2)/SUMIFS(PERSALDATA!$H$2:$H$20871,PERSALDATA!$A$2:$A$20871,WORKING!$A144,PERSALDATA!$D$2:$D$20871,WORKING!$B144,PERSALDATA!$E$2:$E$20871,WORKING!$C144),"")</f>
        <v/>
      </c>
      <c r="F144" s="62" t="str">
        <f>IFERROR(SUMIFS(PERSALDATA!$H$2:$H$20871,PERSALDATA!$A$2:$A$20871,WORKING!$A144,PERSALDATA!$D$2:$D$20871,WORKING!$B144,PERSALDATA!$E$2:$E$20871,WORKING!$C144,PERSALDATA!$F$2:$F$20871,WORKING!F$2)/SUMIFS(PERSALDATA!$H$2:$H$20871,PERSALDATA!$A$2:$A$20871,WORKING!$A144,PERSALDATA!$D$2:$D$20871,WORKING!$B144,PERSALDATA!$E$2:$E$20871,WORKING!$C144),"")</f>
        <v/>
      </c>
      <c r="G144" s="69" t="str">
        <f>IFERROR(SUMIFS(PERSALDATA!$H$2:$H$20871,PERSALDATA!$A$2:$A$20871,WORKING!$A144,PERSALDATA!$D$2:$D$20871,WORKING!$B144,PERSALDATA!$E$2:$E$20871,WORKING!$C144,PERSALDATA!$F$2:$F$20871,WORKING!G$2)/SUMIFS(PERSALDATA!$H$2:$H$20871,PERSALDATA!$A$2:$A$20871,WORKING!$A144,PERSALDATA!$D$2:$D$20871,WORKING!$B144,PERSALDATA!$E$2:$E$20871,WORKING!$C144),"")</f>
        <v/>
      </c>
      <c r="H144" s="62" t="str">
        <f>IFERROR(SUMIFS(PERSALDATA!$H$2:$H$20871,PERSALDATA!$A$2:$A$20871,WORKING!$A144,PERSALDATA!$D$2:$D$20871,WORKING!$B144,PERSALDATA!$E$2:$E$20871,WORKING!$C144,PERSALDATA!$F$2:$F$20871,WORKING!H$2)/SUMIFS(PERSALDATA!$H$2:$H$20871,PERSALDATA!$A$2:$A$20871,WORKING!$A144,PERSALDATA!$D$2:$D$20871,WORKING!$B144,PERSALDATA!$E$2:$E$20871,WORKING!$C144),"")</f>
        <v/>
      </c>
      <c r="I144" s="62" t="str">
        <f>IFERROR(SUMIFS(PERSALDATA!$H$2:$H$20871,PERSALDATA!$A$2:$A$20871,WORKING!$A144,PERSALDATA!$D$2:$D$20871,WORKING!$B144,PERSALDATA!$E$2:$E$20871,WORKING!$C144,PERSALDATA!$F$2:$F$20871,WORKING!I$2)/SUMIFS(PERSALDATA!$H$2:$H$20871,PERSALDATA!$A$2:$A$20871,WORKING!$A144,PERSALDATA!$D$2:$D$20871,WORKING!$B144,PERSALDATA!$E$2:$E$20871,WORKING!$C144),"")</f>
        <v/>
      </c>
      <c r="J144" s="62" t="str">
        <f>IFERROR(SUMIFS(PERSALDATA!$H$2:$H$20871,PERSALDATA!$A$2:$A$20871,WORKING!$A144,PERSALDATA!$D$2:$D$20871,WORKING!$B144,PERSALDATA!$E$2:$E$20871,WORKING!$C144,PERSALDATA!$F$2:$F$20871,WORKING!J$2)/SUMIFS(PERSALDATA!$H$2:$H$20871,PERSALDATA!$A$2:$A$20871,WORKING!$A144,PERSALDATA!$D$2:$D$20871,WORKING!$B144,PERSALDATA!$E$2:$E$20871,WORKING!$C144),"")</f>
        <v/>
      </c>
      <c r="K144" s="62" t="str">
        <f>IFERROR(SUMIFS(PERSALDATA!$H$2:$H$20871,PERSALDATA!$A$2:$A$20871,WORKING!$A144,PERSALDATA!$D$2:$D$20871,WORKING!$B144,PERSALDATA!$E$2:$E$20871,WORKING!$C144,PERSALDATA!$F$2:$F$20871,WORKING!K$2)/SUMIFS(PERSALDATA!$H$2:$H$20871,PERSALDATA!$A$2:$A$20871,WORKING!$A144,PERSALDATA!$D$2:$D$20871,WORKING!$B144,PERSALDATA!$E$2:$E$20871,WORKING!$C144),"")</f>
        <v/>
      </c>
      <c r="L144" s="62" t="str">
        <f>IFERROR(SUMIFS(PERSALDATA!$H$2:$H$20871,PERSALDATA!$A$2:$A$20871,WORKING!$A144,PERSALDATA!$D$2:$D$20871,WORKING!$B144,PERSALDATA!$E$2:$E$20871,WORKING!$C144,PERSALDATA!$F$2:$F$20871,WORKING!L$2)/SUMIFS(PERSALDATA!$H$2:$H$20871,PERSALDATA!$A$2:$A$20871,WORKING!$A144,PERSALDATA!$D$2:$D$20871,WORKING!$B144,PERSALDATA!$E$2:$E$20871,WORKING!$C144),"")</f>
        <v/>
      </c>
      <c r="M144" s="62" t="str">
        <f>IFERROR(SUMIFS(PERSALDATA!$H$2:$H$20871,PERSALDATA!$A$2:$A$20871,WORKING!$A144,PERSALDATA!$D$2:$D$20871,WORKING!$B144,PERSALDATA!$E$2:$E$20871,WORKING!$C144,PERSALDATA!$F$2:$F$20871,WORKING!M$2)/SUMIFS(PERSALDATA!$H$2:$H$20871,PERSALDATA!$A$2:$A$20871,WORKING!$A144,PERSALDATA!$D$2:$D$20871,WORKING!$B144,PERSALDATA!$E$2:$E$20871,WORKING!$C144),"")</f>
        <v/>
      </c>
      <c r="N144" s="62" t="str">
        <f>IFERROR(SUMIFS(PERSALDATA!$H$2:$H$20871,PERSALDATA!$A$2:$A$20871,WORKING!$A144,PERSALDATA!$D$2:$D$20871,WORKING!$B144,PERSALDATA!$E$2:$E$20871,WORKING!$C144,PERSALDATA!$F$2:$F$20871,WORKING!N$2)/SUMIFS(PERSALDATA!$H$2:$H$20871,PERSALDATA!$A$2:$A$20871,WORKING!$A144,PERSALDATA!$D$2:$D$20871,WORKING!$B144,PERSALDATA!$E$2:$E$20871,WORKING!$C144),"")</f>
        <v/>
      </c>
      <c r="O144" s="62" t="str">
        <f>IFERROR(SUMIFS(PERSALDATA!$H$2:$H$20871,PERSALDATA!$A$2:$A$20871,WORKING!$A144,PERSALDATA!$D$2:$D$20871,WORKING!$B144,PERSALDATA!$E$2:$E$20871,WORKING!$C144,PERSALDATA!$F$2:$F$20871,WORKING!O$2)/SUMIFS(PERSALDATA!$H$2:$H$20871,PERSALDATA!$A$2:$A$20871,WORKING!$A144,PERSALDATA!$D$2:$D$20871,WORKING!$B144,PERSALDATA!$E$2:$E$20871,WORKING!$C144),"")</f>
        <v/>
      </c>
      <c r="P144" s="62" t="str">
        <f>IFERROR(SUMIFS(PERSALDATA!$H$2:$H$20871,PERSALDATA!$A$2:$A$20871,WORKING!$A144,PERSALDATA!$D$2:$D$20871,WORKING!$B144,PERSALDATA!$E$2:$E$20871,WORKING!$C144,PERSALDATA!$F$2:$F$20871,WORKING!P$2)/SUMIFS(PERSALDATA!$H$2:$H$20871,PERSALDATA!$A$2:$A$20871,WORKING!$A144,PERSALDATA!$D$2:$D$20871,WORKING!$B144,PERSALDATA!$E$2:$E$20871,WORKING!$C144),"")</f>
        <v/>
      </c>
      <c r="Q144" s="62" t="str">
        <f>IFERROR(SUMIFS(PERSALDATA!$H$2:$H$20871,PERSALDATA!$A$2:$A$20871,WORKING!$A144,PERSALDATA!$D$2:$D$20871,WORKING!$B144,PERSALDATA!$E$2:$E$20871,WORKING!$C144,PERSALDATA!$F$2:$F$20871,WORKING!Q$2)/SUMIFS(PERSALDATA!$H$2:$H$20871,PERSALDATA!$A$2:$A$20871,WORKING!$A144,PERSALDATA!$D$2:$D$20871,WORKING!$B144,PERSALDATA!$E$2:$E$20871,WORKING!$C144),"")</f>
        <v/>
      </c>
      <c r="R144" s="62" t="str">
        <f>IFERROR(SUMIFS(PERSALDATA!$H$2:$H$20871,PERSALDATA!$A$2:$A$20871,WORKING!$A144,PERSALDATA!$D$2:$D$20871,WORKING!$B144,PERSALDATA!$E$2:$E$20871,WORKING!$C144,PERSALDATA!$F$2:$F$20871,WORKING!R$2)/SUMIFS(PERSALDATA!$H$2:$H$20871,PERSALDATA!$A$2:$A$20871,WORKING!$A144,PERSALDATA!$D$2:$D$20871,WORKING!$B144,PERSALDATA!$E$2:$E$20871,WORKING!$C144),"")</f>
        <v/>
      </c>
      <c r="S144" s="62" t="str">
        <f>IFERROR(SUMIFS(PERSALDATA!$H$2:$H$20871,PERSALDATA!$A$2:$A$20871,WORKING!$A144,PERSALDATA!$D$2:$D$20871,WORKING!$B144,PERSALDATA!$E$2:$E$20871,WORKING!$C144,PERSALDATA!$F$2:$F$20871,WORKING!S$2)/SUMIFS(PERSALDATA!$H$2:$H$20871,PERSALDATA!$A$2:$A$20871,WORKING!$A144,PERSALDATA!$D$2:$D$20871,WORKING!$B144,PERSALDATA!$E$2:$E$20871,WORKING!$C144),"")</f>
        <v/>
      </c>
      <c r="T144" s="62" t="str">
        <f>IFERROR(SUMIFS(PERSALDATA!$H$2:$H$20871,PERSALDATA!$A$2:$A$20871,WORKING!$A144,PERSALDATA!$D$2:$D$20871,WORKING!$B144,PERSALDATA!$E$2:$E$20871,WORKING!$C144,PERSALDATA!$F$2:$F$20871,WORKING!T$2)/SUMIFS(PERSALDATA!$H$2:$H$20871,PERSALDATA!$A$2:$A$20871,WORKING!$A144,PERSALDATA!$D$2:$D$20871,WORKING!$B144,PERSALDATA!$E$2:$E$20871,WORKING!$C144),"")</f>
        <v/>
      </c>
      <c r="U144" s="62" t="str">
        <f>IFERROR(SUMIFS(PERSALDATA!$H$2:$H$20871,PERSALDATA!$A$2:$A$20871,WORKING!$A144,PERSALDATA!$D$2:$D$20871,WORKING!$B144,PERSALDATA!$E$2:$E$20871,WORKING!$C144,PERSALDATA!$F$2:$F$20871,WORKING!U$2)/SUMIFS(PERSALDATA!$H$2:$H$20871,PERSALDATA!$A$2:$A$20871,WORKING!$A144,PERSALDATA!$D$2:$D$20871,WORKING!$B144,PERSALDATA!$E$2:$E$20871,WORKING!$C144),"")</f>
        <v/>
      </c>
      <c r="V144" s="62" t="str">
        <f>IFERROR(SUMIFS(PERSALDATA!$H$2:$H$20871,PERSALDATA!$A$2:$A$20871,WORKING!$A144,PERSALDATA!$D$2:$D$20871,WORKING!$B144,PERSALDATA!$E$2:$E$20871,WORKING!$C144,PERSALDATA!$F$2:$F$20871,WORKING!V$2)/SUMIFS(PERSALDATA!$H$2:$H$20871,PERSALDATA!$A$2:$A$20871,WORKING!$A144,PERSALDATA!$D$2:$D$20871,WORKING!$B144,PERSALDATA!$E$2:$E$20871,WORKING!$C144),"")</f>
        <v/>
      </c>
      <c r="W144" s="62">
        <f>IFERROR(IF($C144&lt;11,($D144*Assumptions!C$6)+($E144*Assumptions!C$7)+($F144*Assumptions!C$8)+($G144*Assumptions!C$9)+($H144*Assumptions!C$10)+($I144*Assumptions!C$11)+($J144*Assumptions!C$12)+($K144*Assumptions!C$13)+($L144*Assumptions!C$14)+($M144*Assumptions!C$15)+($N144*Assumptions!C$16)+($O144*Assumptions!C$17)+($P144*Assumptions!C$18)+($Q144*Assumptions!C$19)+($R144*Assumptions!C$20)+($S144*Assumptions!C$21)+($T144*Assumptions!C$22)+($U144*Assumptions!C$23)+($V144*Assumptions!C$24),IF($C144&lt;13,Assumptions!C$28,Assumptions!C$50)),W$1)</f>
        <v>7.3827684520804057E-2</v>
      </c>
      <c r="X144" s="62">
        <f>IFERROR(IF($C144&lt;11,($D144*Assumptions!D$6)+($E144*Assumptions!D$7)+($F144*Assumptions!D$8)+($G144*Assumptions!D$9)+($H144*Assumptions!D$10)+($I144*Assumptions!D$11)+($J144*Assumptions!D$12)+($K144*Assumptions!D$13)+($L144*Assumptions!D$14)+($M144*Assumptions!D$15)+($N144*Assumptions!D$16)+($O144*Assumptions!D$17)+($P144*Assumptions!D$18)+($Q144*Assumptions!D$19)+($R144*Assumptions!D$20)+($S144*Assumptions!D$21)+($T144*Assumptions!D$22)+($U144*Assumptions!D$23)+($V144*Assumptions!D$24),IF($C144&lt;13,Assumptions!D$28,Assumptions!D$50)),X$1)</f>
        <v>7.0033119199051808E-2</v>
      </c>
      <c r="Y144" s="62">
        <f>IFERROR(IF($C144&lt;11,($D144*Assumptions!E$6)+($E144*Assumptions!E$7)+($F144*Assumptions!E$8)+($G144*Assumptions!E$9)+($H144*Assumptions!E$10)+($I144*Assumptions!E$11)+($J144*Assumptions!E$12)+($K144*Assumptions!E$13)+($L144*Assumptions!E$14)+($M144*Assumptions!E$15)+($N144*Assumptions!E$16)+($O144*Assumptions!E$17)+($P144*Assumptions!E$18)+($Q144*Assumptions!E$19)+($R144*Assumptions!E$20)+($S144*Assumptions!E$21)+($T144*Assumptions!E$22)+($U144*Assumptions!E$23)+($V144*Assumptions!E$24),IF($C144&lt;13,Assumptions!E$28,Assumptions!E$50)),Y$1)</f>
        <v>6.9033119199051793E-2</v>
      </c>
      <c r="Z144" s="62">
        <f>IFERROR(IF($C144&lt;11,($D144*Assumptions!F$6)+($E144*Assumptions!F$7)+($F144*Assumptions!F$8)+($G144*Assumptions!F$9)+($H144*Assumptions!F$10)+($I144*Assumptions!F$11)+($J144*Assumptions!F$12)+($K144*Assumptions!F$13)+($L144*Assumptions!F$14)+($M144*Assumptions!F$15)+($N144*Assumptions!F$16)+($O144*Assumptions!F$17)+($P144*Assumptions!F$18)+($Q144*Assumptions!F$19)+($R144*Assumptions!F$20)+($S144*Assumptions!F$21)+($T144*Assumptions!F$22)+($U144*Assumptions!F$23)+($V144*Assumptions!F$24),IF($C144&lt;13,Assumptions!F$28,Assumptions!F$50)),Z$1)</f>
        <v>6.7033119199051777E-2</v>
      </c>
      <c r="AA144" s="62">
        <f>IFERROR(($D144*Assumptions!J$6)+($E144*Assumptions!J$7)+($F144*Assumptions!J$8)+($G144*Assumptions!J$9)+($H144*Assumptions!J$10)+($I144*Assumptions!J$11)+($J144*Assumptions!J$12)+($K144*Assumptions!J$13)+($L144*Assumptions!J$14)+($M144*Assumptions!J$15)+($N144*Assumptions!J$16)+($O144*Assumptions!J$17)+($P144*Assumptions!J$18)+($Q144*Assumptions!J$19)+($R144*Assumptions!J$20)+($S144*Assumptions!J$21)+($T144*Assumptions!J$22)+($U144*Assumptions!J$23)+($V144*Assumptions!J$24),0)</f>
        <v>0</v>
      </c>
      <c r="AB144" s="2">
        <f>SUMIFS(PERSALDATA!$G$2:$G$20871,PERSALDATA!$A$2:$A$20871,WORKING!A144,PERSALDATA!$D$2:$D$20871,WORKING!B144,PERSALDATA!$E$2:$E$20871,WORKING!C144,PERSALDATA!$F$2:$F$20871,"S&amp;W: BASIC SALARY (RES)")</f>
        <v>0</v>
      </c>
      <c r="AC144" s="2">
        <f>SUMIFS(PERSALDATA!$H$2:$H$20871,PERSALDATA!$A$2:$A$20871,WORKING!A144,PERSALDATA!$D$2:$D$20871,WORKING!B144,PERSALDATA!$E$2:$E$20871,WORKING!C144)</f>
        <v>0</v>
      </c>
    </row>
    <row r="145" spans="1:29" x14ac:dyDescent="0.25">
      <c r="A145" s="2">
        <f>Results!$D$3</f>
        <v>18</v>
      </c>
      <c r="B145" s="2">
        <v>9</v>
      </c>
      <c r="C145" s="2">
        <v>7</v>
      </c>
      <c r="D145" s="62" t="str">
        <f>IFERROR(SUMIFS(PERSALDATA!$H$2:$H$20871,PERSALDATA!$A$2:$A$20871,WORKING!$A145,PERSALDATA!$D$2:$D$20871,WORKING!$B145,PERSALDATA!$E$2:$E$20871,WORKING!$C145,PERSALDATA!$F$2:$F$20871,WORKING!D$2)/SUMIFS(PERSALDATA!$H$2:$H$20871,PERSALDATA!$A$2:$A$20871,WORKING!$A145,PERSALDATA!$D$2:$D$20871,WORKING!$B145,PERSALDATA!$E$2:$E$20871,WORKING!$C145),"")</f>
        <v/>
      </c>
      <c r="E145" s="62" t="str">
        <f>IFERROR(SUMIFS(PERSALDATA!$H$2:$H$20871,PERSALDATA!$A$2:$A$20871,WORKING!$A145,PERSALDATA!$D$2:$D$20871,WORKING!$B145,PERSALDATA!$E$2:$E$20871,WORKING!$C145,PERSALDATA!$F$2:$F$20871,WORKING!E$2)/SUMIFS(PERSALDATA!$H$2:$H$20871,PERSALDATA!$A$2:$A$20871,WORKING!$A145,PERSALDATA!$D$2:$D$20871,WORKING!$B145,PERSALDATA!$E$2:$E$20871,WORKING!$C145),"")</f>
        <v/>
      </c>
      <c r="F145" s="62" t="str">
        <f>IFERROR(SUMIFS(PERSALDATA!$H$2:$H$20871,PERSALDATA!$A$2:$A$20871,WORKING!$A145,PERSALDATA!$D$2:$D$20871,WORKING!$B145,PERSALDATA!$E$2:$E$20871,WORKING!$C145,PERSALDATA!$F$2:$F$20871,WORKING!F$2)/SUMIFS(PERSALDATA!$H$2:$H$20871,PERSALDATA!$A$2:$A$20871,WORKING!$A145,PERSALDATA!$D$2:$D$20871,WORKING!$B145,PERSALDATA!$E$2:$E$20871,WORKING!$C145),"")</f>
        <v/>
      </c>
      <c r="G145" s="69" t="str">
        <f>IFERROR(SUMIFS(PERSALDATA!$H$2:$H$20871,PERSALDATA!$A$2:$A$20871,WORKING!$A145,PERSALDATA!$D$2:$D$20871,WORKING!$B145,PERSALDATA!$E$2:$E$20871,WORKING!$C145,PERSALDATA!$F$2:$F$20871,WORKING!G$2)/SUMIFS(PERSALDATA!$H$2:$H$20871,PERSALDATA!$A$2:$A$20871,WORKING!$A145,PERSALDATA!$D$2:$D$20871,WORKING!$B145,PERSALDATA!$E$2:$E$20871,WORKING!$C145),"")</f>
        <v/>
      </c>
      <c r="H145" s="62" t="str">
        <f>IFERROR(SUMIFS(PERSALDATA!$H$2:$H$20871,PERSALDATA!$A$2:$A$20871,WORKING!$A145,PERSALDATA!$D$2:$D$20871,WORKING!$B145,PERSALDATA!$E$2:$E$20871,WORKING!$C145,PERSALDATA!$F$2:$F$20871,WORKING!H$2)/SUMIFS(PERSALDATA!$H$2:$H$20871,PERSALDATA!$A$2:$A$20871,WORKING!$A145,PERSALDATA!$D$2:$D$20871,WORKING!$B145,PERSALDATA!$E$2:$E$20871,WORKING!$C145),"")</f>
        <v/>
      </c>
      <c r="I145" s="62" t="str">
        <f>IFERROR(SUMIFS(PERSALDATA!$H$2:$H$20871,PERSALDATA!$A$2:$A$20871,WORKING!$A145,PERSALDATA!$D$2:$D$20871,WORKING!$B145,PERSALDATA!$E$2:$E$20871,WORKING!$C145,PERSALDATA!$F$2:$F$20871,WORKING!I$2)/SUMIFS(PERSALDATA!$H$2:$H$20871,PERSALDATA!$A$2:$A$20871,WORKING!$A145,PERSALDATA!$D$2:$D$20871,WORKING!$B145,PERSALDATA!$E$2:$E$20871,WORKING!$C145),"")</f>
        <v/>
      </c>
      <c r="J145" s="62" t="str">
        <f>IFERROR(SUMIFS(PERSALDATA!$H$2:$H$20871,PERSALDATA!$A$2:$A$20871,WORKING!$A145,PERSALDATA!$D$2:$D$20871,WORKING!$B145,PERSALDATA!$E$2:$E$20871,WORKING!$C145,PERSALDATA!$F$2:$F$20871,WORKING!J$2)/SUMIFS(PERSALDATA!$H$2:$H$20871,PERSALDATA!$A$2:$A$20871,WORKING!$A145,PERSALDATA!$D$2:$D$20871,WORKING!$B145,PERSALDATA!$E$2:$E$20871,WORKING!$C145),"")</f>
        <v/>
      </c>
      <c r="K145" s="62" t="str">
        <f>IFERROR(SUMIFS(PERSALDATA!$H$2:$H$20871,PERSALDATA!$A$2:$A$20871,WORKING!$A145,PERSALDATA!$D$2:$D$20871,WORKING!$B145,PERSALDATA!$E$2:$E$20871,WORKING!$C145,PERSALDATA!$F$2:$F$20871,WORKING!K$2)/SUMIFS(PERSALDATA!$H$2:$H$20871,PERSALDATA!$A$2:$A$20871,WORKING!$A145,PERSALDATA!$D$2:$D$20871,WORKING!$B145,PERSALDATA!$E$2:$E$20871,WORKING!$C145),"")</f>
        <v/>
      </c>
      <c r="L145" s="62" t="str">
        <f>IFERROR(SUMIFS(PERSALDATA!$H$2:$H$20871,PERSALDATA!$A$2:$A$20871,WORKING!$A145,PERSALDATA!$D$2:$D$20871,WORKING!$B145,PERSALDATA!$E$2:$E$20871,WORKING!$C145,PERSALDATA!$F$2:$F$20871,WORKING!L$2)/SUMIFS(PERSALDATA!$H$2:$H$20871,PERSALDATA!$A$2:$A$20871,WORKING!$A145,PERSALDATA!$D$2:$D$20871,WORKING!$B145,PERSALDATA!$E$2:$E$20871,WORKING!$C145),"")</f>
        <v/>
      </c>
      <c r="M145" s="62" t="str">
        <f>IFERROR(SUMIFS(PERSALDATA!$H$2:$H$20871,PERSALDATA!$A$2:$A$20871,WORKING!$A145,PERSALDATA!$D$2:$D$20871,WORKING!$B145,PERSALDATA!$E$2:$E$20871,WORKING!$C145,PERSALDATA!$F$2:$F$20871,WORKING!M$2)/SUMIFS(PERSALDATA!$H$2:$H$20871,PERSALDATA!$A$2:$A$20871,WORKING!$A145,PERSALDATA!$D$2:$D$20871,WORKING!$B145,PERSALDATA!$E$2:$E$20871,WORKING!$C145),"")</f>
        <v/>
      </c>
      <c r="N145" s="62" t="str">
        <f>IFERROR(SUMIFS(PERSALDATA!$H$2:$H$20871,PERSALDATA!$A$2:$A$20871,WORKING!$A145,PERSALDATA!$D$2:$D$20871,WORKING!$B145,PERSALDATA!$E$2:$E$20871,WORKING!$C145,PERSALDATA!$F$2:$F$20871,WORKING!N$2)/SUMIFS(PERSALDATA!$H$2:$H$20871,PERSALDATA!$A$2:$A$20871,WORKING!$A145,PERSALDATA!$D$2:$D$20871,WORKING!$B145,PERSALDATA!$E$2:$E$20871,WORKING!$C145),"")</f>
        <v/>
      </c>
      <c r="O145" s="62" t="str">
        <f>IFERROR(SUMIFS(PERSALDATA!$H$2:$H$20871,PERSALDATA!$A$2:$A$20871,WORKING!$A145,PERSALDATA!$D$2:$D$20871,WORKING!$B145,PERSALDATA!$E$2:$E$20871,WORKING!$C145,PERSALDATA!$F$2:$F$20871,WORKING!O$2)/SUMIFS(PERSALDATA!$H$2:$H$20871,PERSALDATA!$A$2:$A$20871,WORKING!$A145,PERSALDATA!$D$2:$D$20871,WORKING!$B145,PERSALDATA!$E$2:$E$20871,WORKING!$C145),"")</f>
        <v/>
      </c>
      <c r="P145" s="62" t="str">
        <f>IFERROR(SUMIFS(PERSALDATA!$H$2:$H$20871,PERSALDATA!$A$2:$A$20871,WORKING!$A145,PERSALDATA!$D$2:$D$20871,WORKING!$B145,PERSALDATA!$E$2:$E$20871,WORKING!$C145,PERSALDATA!$F$2:$F$20871,WORKING!P$2)/SUMIFS(PERSALDATA!$H$2:$H$20871,PERSALDATA!$A$2:$A$20871,WORKING!$A145,PERSALDATA!$D$2:$D$20871,WORKING!$B145,PERSALDATA!$E$2:$E$20871,WORKING!$C145),"")</f>
        <v/>
      </c>
      <c r="Q145" s="62" t="str">
        <f>IFERROR(SUMIFS(PERSALDATA!$H$2:$H$20871,PERSALDATA!$A$2:$A$20871,WORKING!$A145,PERSALDATA!$D$2:$D$20871,WORKING!$B145,PERSALDATA!$E$2:$E$20871,WORKING!$C145,PERSALDATA!$F$2:$F$20871,WORKING!Q$2)/SUMIFS(PERSALDATA!$H$2:$H$20871,PERSALDATA!$A$2:$A$20871,WORKING!$A145,PERSALDATA!$D$2:$D$20871,WORKING!$B145,PERSALDATA!$E$2:$E$20871,WORKING!$C145),"")</f>
        <v/>
      </c>
      <c r="R145" s="62" t="str">
        <f>IFERROR(SUMIFS(PERSALDATA!$H$2:$H$20871,PERSALDATA!$A$2:$A$20871,WORKING!$A145,PERSALDATA!$D$2:$D$20871,WORKING!$B145,PERSALDATA!$E$2:$E$20871,WORKING!$C145,PERSALDATA!$F$2:$F$20871,WORKING!R$2)/SUMIFS(PERSALDATA!$H$2:$H$20871,PERSALDATA!$A$2:$A$20871,WORKING!$A145,PERSALDATA!$D$2:$D$20871,WORKING!$B145,PERSALDATA!$E$2:$E$20871,WORKING!$C145),"")</f>
        <v/>
      </c>
      <c r="S145" s="62" t="str">
        <f>IFERROR(SUMIFS(PERSALDATA!$H$2:$H$20871,PERSALDATA!$A$2:$A$20871,WORKING!$A145,PERSALDATA!$D$2:$D$20871,WORKING!$B145,PERSALDATA!$E$2:$E$20871,WORKING!$C145,PERSALDATA!$F$2:$F$20871,WORKING!S$2)/SUMIFS(PERSALDATA!$H$2:$H$20871,PERSALDATA!$A$2:$A$20871,WORKING!$A145,PERSALDATA!$D$2:$D$20871,WORKING!$B145,PERSALDATA!$E$2:$E$20871,WORKING!$C145),"")</f>
        <v/>
      </c>
      <c r="T145" s="62" t="str">
        <f>IFERROR(SUMIFS(PERSALDATA!$H$2:$H$20871,PERSALDATA!$A$2:$A$20871,WORKING!$A145,PERSALDATA!$D$2:$D$20871,WORKING!$B145,PERSALDATA!$E$2:$E$20871,WORKING!$C145,PERSALDATA!$F$2:$F$20871,WORKING!T$2)/SUMIFS(PERSALDATA!$H$2:$H$20871,PERSALDATA!$A$2:$A$20871,WORKING!$A145,PERSALDATA!$D$2:$D$20871,WORKING!$B145,PERSALDATA!$E$2:$E$20871,WORKING!$C145),"")</f>
        <v/>
      </c>
      <c r="U145" s="62" t="str">
        <f>IFERROR(SUMIFS(PERSALDATA!$H$2:$H$20871,PERSALDATA!$A$2:$A$20871,WORKING!$A145,PERSALDATA!$D$2:$D$20871,WORKING!$B145,PERSALDATA!$E$2:$E$20871,WORKING!$C145,PERSALDATA!$F$2:$F$20871,WORKING!U$2)/SUMIFS(PERSALDATA!$H$2:$H$20871,PERSALDATA!$A$2:$A$20871,WORKING!$A145,PERSALDATA!$D$2:$D$20871,WORKING!$B145,PERSALDATA!$E$2:$E$20871,WORKING!$C145),"")</f>
        <v/>
      </c>
      <c r="V145" s="62" t="str">
        <f>IFERROR(SUMIFS(PERSALDATA!$H$2:$H$20871,PERSALDATA!$A$2:$A$20871,WORKING!$A145,PERSALDATA!$D$2:$D$20871,WORKING!$B145,PERSALDATA!$E$2:$E$20871,WORKING!$C145,PERSALDATA!$F$2:$F$20871,WORKING!V$2)/SUMIFS(PERSALDATA!$H$2:$H$20871,PERSALDATA!$A$2:$A$20871,WORKING!$A145,PERSALDATA!$D$2:$D$20871,WORKING!$B145,PERSALDATA!$E$2:$E$20871,WORKING!$C145),"")</f>
        <v/>
      </c>
      <c r="W145" s="62">
        <f>IFERROR(IF($C145&lt;11,($D145*Assumptions!C$6)+($E145*Assumptions!C$7)+($F145*Assumptions!C$8)+($G145*Assumptions!C$9)+($H145*Assumptions!C$10)+($I145*Assumptions!C$11)+($J145*Assumptions!C$12)+($K145*Assumptions!C$13)+($L145*Assumptions!C$14)+($M145*Assumptions!C$15)+($N145*Assumptions!C$16)+($O145*Assumptions!C$17)+($P145*Assumptions!C$18)+($Q145*Assumptions!C$19)+($R145*Assumptions!C$20)+($S145*Assumptions!C$21)+($T145*Assumptions!C$22)+($U145*Assumptions!C$23)+($V145*Assumptions!C$24),IF($C145&lt;13,Assumptions!C$28,Assumptions!C$50)),W$1)</f>
        <v>7.3827684520804057E-2</v>
      </c>
      <c r="X145" s="62">
        <f>IFERROR(IF($C145&lt;11,($D145*Assumptions!D$6)+($E145*Assumptions!D$7)+($F145*Assumptions!D$8)+($G145*Assumptions!D$9)+($H145*Assumptions!D$10)+($I145*Assumptions!D$11)+($J145*Assumptions!D$12)+($K145*Assumptions!D$13)+($L145*Assumptions!D$14)+($M145*Assumptions!D$15)+($N145*Assumptions!D$16)+($O145*Assumptions!D$17)+($P145*Assumptions!D$18)+($Q145*Assumptions!D$19)+($R145*Assumptions!D$20)+($S145*Assumptions!D$21)+($T145*Assumptions!D$22)+($U145*Assumptions!D$23)+($V145*Assumptions!D$24),IF($C145&lt;13,Assumptions!D$28,Assumptions!D$50)),X$1)</f>
        <v>7.0033119199051808E-2</v>
      </c>
      <c r="Y145" s="62">
        <f>IFERROR(IF($C145&lt;11,($D145*Assumptions!E$6)+($E145*Assumptions!E$7)+($F145*Assumptions!E$8)+($G145*Assumptions!E$9)+($H145*Assumptions!E$10)+($I145*Assumptions!E$11)+($J145*Assumptions!E$12)+($K145*Assumptions!E$13)+($L145*Assumptions!E$14)+($M145*Assumptions!E$15)+($N145*Assumptions!E$16)+($O145*Assumptions!E$17)+($P145*Assumptions!E$18)+($Q145*Assumptions!E$19)+($R145*Assumptions!E$20)+($S145*Assumptions!E$21)+($T145*Assumptions!E$22)+($U145*Assumptions!E$23)+($V145*Assumptions!E$24),IF($C145&lt;13,Assumptions!E$28,Assumptions!E$50)),Y$1)</f>
        <v>6.9033119199051793E-2</v>
      </c>
      <c r="Z145" s="62">
        <f>IFERROR(IF($C145&lt;11,($D145*Assumptions!F$6)+($E145*Assumptions!F$7)+($F145*Assumptions!F$8)+($G145*Assumptions!F$9)+($H145*Assumptions!F$10)+($I145*Assumptions!F$11)+($J145*Assumptions!F$12)+($K145*Assumptions!F$13)+($L145*Assumptions!F$14)+($M145*Assumptions!F$15)+($N145*Assumptions!F$16)+($O145*Assumptions!F$17)+($P145*Assumptions!F$18)+($Q145*Assumptions!F$19)+($R145*Assumptions!F$20)+($S145*Assumptions!F$21)+($T145*Assumptions!F$22)+($U145*Assumptions!F$23)+($V145*Assumptions!F$24),IF($C145&lt;13,Assumptions!F$28,Assumptions!F$50)),Z$1)</f>
        <v>6.7033119199051777E-2</v>
      </c>
      <c r="AA145" s="62">
        <f>IFERROR(($D145*Assumptions!J$6)+($E145*Assumptions!J$7)+($F145*Assumptions!J$8)+($G145*Assumptions!J$9)+($H145*Assumptions!J$10)+($I145*Assumptions!J$11)+($J145*Assumptions!J$12)+($K145*Assumptions!J$13)+($L145*Assumptions!J$14)+($M145*Assumptions!J$15)+($N145*Assumptions!J$16)+($O145*Assumptions!J$17)+($P145*Assumptions!J$18)+($Q145*Assumptions!J$19)+($R145*Assumptions!J$20)+($S145*Assumptions!J$21)+($T145*Assumptions!J$22)+($U145*Assumptions!J$23)+($V145*Assumptions!J$24),0)</f>
        <v>0</v>
      </c>
      <c r="AB145" s="2">
        <f>SUMIFS(PERSALDATA!$G$2:$G$20871,PERSALDATA!$A$2:$A$20871,WORKING!A145,PERSALDATA!$D$2:$D$20871,WORKING!B145,PERSALDATA!$E$2:$E$20871,WORKING!C145,PERSALDATA!$F$2:$F$20871,"S&amp;W: BASIC SALARY (RES)")</f>
        <v>0</v>
      </c>
      <c r="AC145" s="2">
        <f>SUMIFS(PERSALDATA!$H$2:$H$20871,PERSALDATA!$A$2:$A$20871,WORKING!A145,PERSALDATA!$D$2:$D$20871,WORKING!B145,PERSALDATA!$E$2:$E$20871,WORKING!C145)</f>
        <v>0</v>
      </c>
    </row>
    <row r="146" spans="1:29" x14ac:dyDescent="0.25">
      <c r="A146" s="2">
        <f>Results!$D$3</f>
        <v>18</v>
      </c>
      <c r="B146" s="2">
        <v>9</v>
      </c>
      <c r="C146" s="2">
        <v>8</v>
      </c>
      <c r="D146" s="62" t="str">
        <f>IFERROR(SUMIFS(PERSALDATA!$H$2:$H$20871,PERSALDATA!$A$2:$A$20871,WORKING!$A146,PERSALDATA!$D$2:$D$20871,WORKING!$B146,PERSALDATA!$E$2:$E$20871,WORKING!$C146,PERSALDATA!$F$2:$F$20871,WORKING!D$2)/SUMIFS(PERSALDATA!$H$2:$H$20871,PERSALDATA!$A$2:$A$20871,WORKING!$A146,PERSALDATA!$D$2:$D$20871,WORKING!$B146,PERSALDATA!$E$2:$E$20871,WORKING!$C146),"")</f>
        <v/>
      </c>
      <c r="E146" s="62" t="str">
        <f>IFERROR(SUMIFS(PERSALDATA!$H$2:$H$20871,PERSALDATA!$A$2:$A$20871,WORKING!$A146,PERSALDATA!$D$2:$D$20871,WORKING!$B146,PERSALDATA!$E$2:$E$20871,WORKING!$C146,PERSALDATA!$F$2:$F$20871,WORKING!E$2)/SUMIFS(PERSALDATA!$H$2:$H$20871,PERSALDATA!$A$2:$A$20871,WORKING!$A146,PERSALDATA!$D$2:$D$20871,WORKING!$B146,PERSALDATA!$E$2:$E$20871,WORKING!$C146),"")</f>
        <v/>
      </c>
      <c r="F146" s="62" t="str">
        <f>IFERROR(SUMIFS(PERSALDATA!$H$2:$H$20871,PERSALDATA!$A$2:$A$20871,WORKING!$A146,PERSALDATA!$D$2:$D$20871,WORKING!$B146,PERSALDATA!$E$2:$E$20871,WORKING!$C146,PERSALDATA!$F$2:$F$20871,WORKING!F$2)/SUMIFS(PERSALDATA!$H$2:$H$20871,PERSALDATA!$A$2:$A$20871,WORKING!$A146,PERSALDATA!$D$2:$D$20871,WORKING!$B146,PERSALDATA!$E$2:$E$20871,WORKING!$C146),"")</f>
        <v/>
      </c>
      <c r="G146" s="69" t="str">
        <f>IFERROR(SUMIFS(PERSALDATA!$H$2:$H$20871,PERSALDATA!$A$2:$A$20871,WORKING!$A146,PERSALDATA!$D$2:$D$20871,WORKING!$B146,PERSALDATA!$E$2:$E$20871,WORKING!$C146,PERSALDATA!$F$2:$F$20871,WORKING!G$2)/SUMIFS(PERSALDATA!$H$2:$H$20871,PERSALDATA!$A$2:$A$20871,WORKING!$A146,PERSALDATA!$D$2:$D$20871,WORKING!$B146,PERSALDATA!$E$2:$E$20871,WORKING!$C146),"")</f>
        <v/>
      </c>
      <c r="H146" s="62" t="str">
        <f>IFERROR(SUMIFS(PERSALDATA!$H$2:$H$20871,PERSALDATA!$A$2:$A$20871,WORKING!$A146,PERSALDATA!$D$2:$D$20871,WORKING!$B146,PERSALDATA!$E$2:$E$20871,WORKING!$C146,PERSALDATA!$F$2:$F$20871,WORKING!H$2)/SUMIFS(PERSALDATA!$H$2:$H$20871,PERSALDATA!$A$2:$A$20871,WORKING!$A146,PERSALDATA!$D$2:$D$20871,WORKING!$B146,PERSALDATA!$E$2:$E$20871,WORKING!$C146),"")</f>
        <v/>
      </c>
      <c r="I146" s="62" t="str">
        <f>IFERROR(SUMIFS(PERSALDATA!$H$2:$H$20871,PERSALDATA!$A$2:$A$20871,WORKING!$A146,PERSALDATA!$D$2:$D$20871,WORKING!$B146,PERSALDATA!$E$2:$E$20871,WORKING!$C146,PERSALDATA!$F$2:$F$20871,WORKING!I$2)/SUMIFS(PERSALDATA!$H$2:$H$20871,PERSALDATA!$A$2:$A$20871,WORKING!$A146,PERSALDATA!$D$2:$D$20871,WORKING!$B146,PERSALDATA!$E$2:$E$20871,WORKING!$C146),"")</f>
        <v/>
      </c>
      <c r="J146" s="62" t="str">
        <f>IFERROR(SUMIFS(PERSALDATA!$H$2:$H$20871,PERSALDATA!$A$2:$A$20871,WORKING!$A146,PERSALDATA!$D$2:$D$20871,WORKING!$B146,PERSALDATA!$E$2:$E$20871,WORKING!$C146,PERSALDATA!$F$2:$F$20871,WORKING!J$2)/SUMIFS(PERSALDATA!$H$2:$H$20871,PERSALDATA!$A$2:$A$20871,WORKING!$A146,PERSALDATA!$D$2:$D$20871,WORKING!$B146,PERSALDATA!$E$2:$E$20871,WORKING!$C146),"")</f>
        <v/>
      </c>
      <c r="K146" s="62" t="str">
        <f>IFERROR(SUMIFS(PERSALDATA!$H$2:$H$20871,PERSALDATA!$A$2:$A$20871,WORKING!$A146,PERSALDATA!$D$2:$D$20871,WORKING!$B146,PERSALDATA!$E$2:$E$20871,WORKING!$C146,PERSALDATA!$F$2:$F$20871,WORKING!K$2)/SUMIFS(PERSALDATA!$H$2:$H$20871,PERSALDATA!$A$2:$A$20871,WORKING!$A146,PERSALDATA!$D$2:$D$20871,WORKING!$B146,PERSALDATA!$E$2:$E$20871,WORKING!$C146),"")</f>
        <v/>
      </c>
      <c r="L146" s="62" t="str">
        <f>IFERROR(SUMIFS(PERSALDATA!$H$2:$H$20871,PERSALDATA!$A$2:$A$20871,WORKING!$A146,PERSALDATA!$D$2:$D$20871,WORKING!$B146,PERSALDATA!$E$2:$E$20871,WORKING!$C146,PERSALDATA!$F$2:$F$20871,WORKING!L$2)/SUMIFS(PERSALDATA!$H$2:$H$20871,PERSALDATA!$A$2:$A$20871,WORKING!$A146,PERSALDATA!$D$2:$D$20871,WORKING!$B146,PERSALDATA!$E$2:$E$20871,WORKING!$C146),"")</f>
        <v/>
      </c>
      <c r="M146" s="62" t="str">
        <f>IFERROR(SUMIFS(PERSALDATA!$H$2:$H$20871,PERSALDATA!$A$2:$A$20871,WORKING!$A146,PERSALDATA!$D$2:$D$20871,WORKING!$B146,PERSALDATA!$E$2:$E$20871,WORKING!$C146,PERSALDATA!$F$2:$F$20871,WORKING!M$2)/SUMIFS(PERSALDATA!$H$2:$H$20871,PERSALDATA!$A$2:$A$20871,WORKING!$A146,PERSALDATA!$D$2:$D$20871,WORKING!$B146,PERSALDATA!$E$2:$E$20871,WORKING!$C146),"")</f>
        <v/>
      </c>
      <c r="N146" s="62" t="str">
        <f>IFERROR(SUMIFS(PERSALDATA!$H$2:$H$20871,PERSALDATA!$A$2:$A$20871,WORKING!$A146,PERSALDATA!$D$2:$D$20871,WORKING!$B146,PERSALDATA!$E$2:$E$20871,WORKING!$C146,PERSALDATA!$F$2:$F$20871,WORKING!N$2)/SUMIFS(PERSALDATA!$H$2:$H$20871,PERSALDATA!$A$2:$A$20871,WORKING!$A146,PERSALDATA!$D$2:$D$20871,WORKING!$B146,PERSALDATA!$E$2:$E$20871,WORKING!$C146),"")</f>
        <v/>
      </c>
      <c r="O146" s="62" t="str">
        <f>IFERROR(SUMIFS(PERSALDATA!$H$2:$H$20871,PERSALDATA!$A$2:$A$20871,WORKING!$A146,PERSALDATA!$D$2:$D$20871,WORKING!$B146,PERSALDATA!$E$2:$E$20871,WORKING!$C146,PERSALDATA!$F$2:$F$20871,WORKING!O$2)/SUMIFS(PERSALDATA!$H$2:$H$20871,PERSALDATA!$A$2:$A$20871,WORKING!$A146,PERSALDATA!$D$2:$D$20871,WORKING!$B146,PERSALDATA!$E$2:$E$20871,WORKING!$C146),"")</f>
        <v/>
      </c>
      <c r="P146" s="62" t="str">
        <f>IFERROR(SUMIFS(PERSALDATA!$H$2:$H$20871,PERSALDATA!$A$2:$A$20871,WORKING!$A146,PERSALDATA!$D$2:$D$20871,WORKING!$B146,PERSALDATA!$E$2:$E$20871,WORKING!$C146,PERSALDATA!$F$2:$F$20871,WORKING!P$2)/SUMIFS(PERSALDATA!$H$2:$H$20871,PERSALDATA!$A$2:$A$20871,WORKING!$A146,PERSALDATA!$D$2:$D$20871,WORKING!$B146,PERSALDATA!$E$2:$E$20871,WORKING!$C146),"")</f>
        <v/>
      </c>
      <c r="Q146" s="62" t="str">
        <f>IFERROR(SUMIFS(PERSALDATA!$H$2:$H$20871,PERSALDATA!$A$2:$A$20871,WORKING!$A146,PERSALDATA!$D$2:$D$20871,WORKING!$B146,PERSALDATA!$E$2:$E$20871,WORKING!$C146,PERSALDATA!$F$2:$F$20871,WORKING!Q$2)/SUMIFS(PERSALDATA!$H$2:$H$20871,PERSALDATA!$A$2:$A$20871,WORKING!$A146,PERSALDATA!$D$2:$D$20871,WORKING!$B146,PERSALDATA!$E$2:$E$20871,WORKING!$C146),"")</f>
        <v/>
      </c>
      <c r="R146" s="62" t="str">
        <f>IFERROR(SUMIFS(PERSALDATA!$H$2:$H$20871,PERSALDATA!$A$2:$A$20871,WORKING!$A146,PERSALDATA!$D$2:$D$20871,WORKING!$B146,PERSALDATA!$E$2:$E$20871,WORKING!$C146,PERSALDATA!$F$2:$F$20871,WORKING!R$2)/SUMIFS(PERSALDATA!$H$2:$H$20871,PERSALDATA!$A$2:$A$20871,WORKING!$A146,PERSALDATA!$D$2:$D$20871,WORKING!$B146,PERSALDATA!$E$2:$E$20871,WORKING!$C146),"")</f>
        <v/>
      </c>
      <c r="S146" s="62" t="str">
        <f>IFERROR(SUMIFS(PERSALDATA!$H$2:$H$20871,PERSALDATA!$A$2:$A$20871,WORKING!$A146,PERSALDATA!$D$2:$D$20871,WORKING!$B146,PERSALDATA!$E$2:$E$20871,WORKING!$C146,PERSALDATA!$F$2:$F$20871,WORKING!S$2)/SUMIFS(PERSALDATA!$H$2:$H$20871,PERSALDATA!$A$2:$A$20871,WORKING!$A146,PERSALDATA!$D$2:$D$20871,WORKING!$B146,PERSALDATA!$E$2:$E$20871,WORKING!$C146),"")</f>
        <v/>
      </c>
      <c r="T146" s="62" t="str">
        <f>IFERROR(SUMIFS(PERSALDATA!$H$2:$H$20871,PERSALDATA!$A$2:$A$20871,WORKING!$A146,PERSALDATA!$D$2:$D$20871,WORKING!$B146,PERSALDATA!$E$2:$E$20871,WORKING!$C146,PERSALDATA!$F$2:$F$20871,WORKING!T$2)/SUMIFS(PERSALDATA!$H$2:$H$20871,PERSALDATA!$A$2:$A$20871,WORKING!$A146,PERSALDATA!$D$2:$D$20871,WORKING!$B146,PERSALDATA!$E$2:$E$20871,WORKING!$C146),"")</f>
        <v/>
      </c>
      <c r="U146" s="62" t="str">
        <f>IFERROR(SUMIFS(PERSALDATA!$H$2:$H$20871,PERSALDATA!$A$2:$A$20871,WORKING!$A146,PERSALDATA!$D$2:$D$20871,WORKING!$B146,PERSALDATA!$E$2:$E$20871,WORKING!$C146,PERSALDATA!$F$2:$F$20871,WORKING!U$2)/SUMIFS(PERSALDATA!$H$2:$H$20871,PERSALDATA!$A$2:$A$20871,WORKING!$A146,PERSALDATA!$D$2:$D$20871,WORKING!$B146,PERSALDATA!$E$2:$E$20871,WORKING!$C146),"")</f>
        <v/>
      </c>
      <c r="V146" s="62" t="str">
        <f>IFERROR(SUMIFS(PERSALDATA!$H$2:$H$20871,PERSALDATA!$A$2:$A$20871,WORKING!$A146,PERSALDATA!$D$2:$D$20871,WORKING!$B146,PERSALDATA!$E$2:$E$20871,WORKING!$C146,PERSALDATA!$F$2:$F$20871,WORKING!V$2)/SUMIFS(PERSALDATA!$H$2:$H$20871,PERSALDATA!$A$2:$A$20871,WORKING!$A146,PERSALDATA!$D$2:$D$20871,WORKING!$B146,PERSALDATA!$E$2:$E$20871,WORKING!$C146),"")</f>
        <v/>
      </c>
      <c r="W146" s="62">
        <f>IFERROR(IF($C146&lt;11,($D146*Assumptions!C$6)+($E146*Assumptions!C$7)+($F146*Assumptions!C$8)+($G146*Assumptions!C$9)+($H146*Assumptions!C$10)+($I146*Assumptions!C$11)+($J146*Assumptions!C$12)+($K146*Assumptions!C$13)+($L146*Assumptions!C$14)+($M146*Assumptions!C$15)+($N146*Assumptions!C$16)+($O146*Assumptions!C$17)+($P146*Assumptions!C$18)+($Q146*Assumptions!C$19)+($R146*Assumptions!C$20)+($S146*Assumptions!C$21)+($T146*Assumptions!C$22)+($U146*Assumptions!C$23)+($V146*Assumptions!C$24),IF($C146&lt;13,Assumptions!C$28,Assumptions!C$50)),W$1)</f>
        <v>7.3827684520804057E-2</v>
      </c>
      <c r="X146" s="62">
        <f>IFERROR(IF($C146&lt;11,($D146*Assumptions!D$6)+($E146*Assumptions!D$7)+($F146*Assumptions!D$8)+($G146*Assumptions!D$9)+($H146*Assumptions!D$10)+($I146*Assumptions!D$11)+($J146*Assumptions!D$12)+($K146*Assumptions!D$13)+($L146*Assumptions!D$14)+($M146*Assumptions!D$15)+($N146*Assumptions!D$16)+($O146*Assumptions!D$17)+($P146*Assumptions!D$18)+($Q146*Assumptions!D$19)+($R146*Assumptions!D$20)+($S146*Assumptions!D$21)+($T146*Assumptions!D$22)+($U146*Assumptions!D$23)+($V146*Assumptions!D$24),IF($C146&lt;13,Assumptions!D$28,Assumptions!D$50)),X$1)</f>
        <v>7.0033119199051808E-2</v>
      </c>
      <c r="Y146" s="62">
        <f>IFERROR(IF($C146&lt;11,($D146*Assumptions!E$6)+($E146*Assumptions!E$7)+($F146*Assumptions!E$8)+($G146*Assumptions!E$9)+($H146*Assumptions!E$10)+($I146*Assumptions!E$11)+($J146*Assumptions!E$12)+($K146*Assumptions!E$13)+($L146*Assumptions!E$14)+($M146*Assumptions!E$15)+($N146*Assumptions!E$16)+($O146*Assumptions!E$17)+($P146*Assumptions!E$18)+($Q146*Assumptions!E$19)+($R146*Assumptions!E$20)+($S146*Assumptions!E$21)+($T146*Assumptions!E$22)+($U146*Assumptions!E$23)+($V146*Assumptions!E$24),IF($C146&lt;13,Assumptions!E$28,Assumptions!E$50)),Y$1)</f>
        <v>6.9033119199051793E-2</v>
      </c>
      <c r="Z146" s="62">
        <f>IFERROR(IF($C146&lt;11,($D146*Assumptions!F$6)+($E146*Assumptions!F$7)+($F146*Assumptions!F$8)+($G146*Assumptions!F$9)+($H146*Assumptions!F$10)+($I146*Assumptions!F$11)+($J146*Assumptions!F$12)+($K146*Assumptions!F$13)+($L146*Assumptions!F$14)+($M146*Assumptions!F$15)+($N146*Assumptions!F$16)+($O146*Assumptions!F$17)+($P146*Assumptions!F$18)+($Q146*Assumptions!F$19)+($R146*Assumptions!F$20)+($S146*Assumptions!F$21)+($T146*Assumptions!F$22)+($U146*Assumptions!F$23)+($V146*Assumptions!F$24),IF($C146&lt;13,Assumptions!F$28,Assumptions!F$50)),Z$1)</f>
        <v>6.7033119199051777E-2</v>
      </c>
      <c r="AA146" s="62">
        <f>IFERROR(($D146*Assumptions!J$6)+($E146*Assumptions!J$7)+($F146*Assumptions!J$8)+($G146*Assumptions!J$9)+($H146*Assumptions!J$10)+($I146*Assumptions!J$11)+($J146*Assumptions!J$12)+($K146*Assumptions!J$13)+($L146*Assumptions!J$14)+($M146*Assumptions!J$15)+($N146*Assumptions!J$16)+($O146*Assumptions!J$17)+($P146*Assumptions!J$18)+($Q146*Assumptions!J$19)+($R146*Assumptions!J$20)+($S146*Assumptions!J$21)+($T146*Assumptions!J$22)+($U146*Assumptions!J$23)+($V146*Assumptions!J$24),0)</f>
        <v>0</v>
      </c>
      <c r="AB146" s="2">
        <f>SUMIFS(PERSALDATA!$G$2:$G$20871,PERSALDATA!$A$2:$A$20871,WORKING!A146,PERSALDATA!$D$2:$D$20871,WORKING!B146,PERSALDATA!$E$2:$E$20871,WORKING!C146,PERSALDATA!$F$2:$F$20871,"S&amp;W: BASIC SALARY (RES)")</f>
        <v>0</v>
      </c>
      <c r="AC146" s="2">
        <f>SUMIFS(PERSALDATA!$H$2:$H$20871,PERSALDATA!$A$2:$A$20871,WORKING!A146,PERSALDATA!$D$2:$D$20871,WORKING!B146,PERSALDATA!$E$2:$E$20871,WORKING!C146)</f>
        <v>0</v>
      </c>
    </row>
    <row r="147" spans="1:29" x14ac:dyDescent="0.25">
      <c r="A147" s="2">
        <f>Results!$D$3</f>
        <v>18</v>
      </c>
      <c r="B147" s="2">
        <v>9</v>
      </c>
      <c r="C147" s="2">
        <v>9</v>
      </c>
      <c r="D147" s="62" t="str">
        <f>IFERROR(SUMIFS(PERSALDATA!$H$2:$H$20871,PERSALDATA!$A$2:$A$20871,WORKING!$A147,PERSALDATA!$D$2:$D$20871,WORKING!$B147,PERSALDATA!$E$2:$E$20871,WORKING!$C147,PERSALDATA!$F$2:$F$20871,WORKING!D$2)/SUMIFS(PERSALDATA!$H$2:$H$20871,PERSALDATA!$A$2:$A$20871,WORKING!$A147,PERSALDATA!$D$2:$D$20871,WORKING!$B147,PERSALDATA!$E$2:$E$20871,WORKING!$C147),"")</f>
        <v/>
      </c>
      <c r="E147" s="62" t="str">
        <f>IFERROR(SUMIFS(PERSALDATA!$H$2:$H$20871,PERSALDATA!$A$2:$A$20871,WORKING!$A147,PERSALDATA!$D$2:$D$20871,WORKING!$B147,PERSALDATA!$E$2:$E$20871,WORKING!$C147,PERSALDATA!$F$2:$F$20871,WORKING!E$2)/SUMIFS(PERSALDATA!$H$2:$H$20871,PERSALDATA!$A$2:$A$20871,WORKING!$A147,PERSALDATA!$D$2:$D$20871,WORKING!$B147,PERSALDATA!$E$2:$E$20871,WORKING!$C147),"")</f>
        <v/>
      </c>
      <c r="F147" s="62" t="str">
        <f>IFERROR(SUMIFS(PERSALDATA!$H$2:$H$20871,PERSALDATA!$A$2:$A$20871,WORKING!$A147,PERSALDATA!$D$2:$D$20871,WORKING!$B147,PERSALDATA!$E$2:$E$20871,WORKING!$C147,PERSALDATA!$F$2:$F$20871,WORKING!F$2)/SUMIFS(PERSALDATA!$H$2:$H$20871,PERSALDATA!$A$2:$A$20871,WORKING!$A147,PERSALDATA!$D$2:$D$20871,WORKING!$B147,PERSALDATA!$E$2:$E$20871,WORKING!$C147),"")</f>
        <v/>
      </c>
      <c r="G147" s="69" t="str">
        <f>IFERROR(SUMIFS(PERSALDATA!$H$2:$H$20871,PERSALDATA!$A$2:$A$20871,WORKING!$A147,PERSALDATA!$D$2:$D$20871,WORKING!$B147,PERSALDATA!$E$2:$E$20871,WORKING!$C147,PERSALDATA!$F$2:$F$20871,WORKING!G$2)/SUMIFS(PERSALDATA!$H$2:$H$20871,PERSALDATA!$A$2:$A$20871,WORKING!$A147,PERSALDATA!$D$2:$D$20871,WORKING!$B147,PERSALDATA!$E$2:$E$20871,WORKING!$C147),"")</f>
        <v/>
      </c>
      <c r="H147" s="62" t="str">
        <f>IFERROR(SUMIFS(PERSALDATA!$H$2:$H$20871,PERSALDATA!$A$2:$A$20871,WORKING!$A147,PERSALDATA!$D$2:$D$20871,WORKING!$B147,PERSALDATA!$E$2:$E$20871,WORKING!$C147,PERSALDATA!$F$2:$F$20871,WORKING!H$2)/SUMIFS(PERSALDATA!$H$2:$H$20871,PERSALDATA!$A$2:$A$20871,WORKING!$A147,PERSALDATA!$D$2:$D$20871,WORKING!$B147,PERSALDATA!$E$2:$E$20871,WORKING!$C147),"")</f>
        <v/>
      </c>
      <c r="I147" s="62" t="str">
        <f>IFERROR(SUMIFS(PERSALDATA!$H$2:$H$20871,PERSALDATA!$A$2:$A$20871,WORKING!$A147,PERSALDATA!$D$2:$D$20871,WORKING!$B147,PERSALDATA!$E$2:$E$20871,WORKING!$C147,PERSALDATA!$F$2:$F$20871,WORKING!I$2)/SUMIFS(PERSALDATA!$H$2:$H$20871,PERSALDATA!$A$2:$A$20871,WORKING!$A147,PERSALDATA!$D$2:$D$20871,WORKING!$B147,PERSALDATA!$E$2:$E$20871,WORKING!$C147),"")</f>
        <v/>
      </c>
      <c r="J147" s="62" t="str">
        <f>IFERROR(SUMIFS(PERSALDATA!$H$2:$H$20871,PERSALDATA!$A$2:$A$20871,WORKING!$A147,PERSALDATA!$D$2:$D$20871,WORKING!$B147,PERSALDATA!$E$2:$E$20871,WORKING!$C147,PERSALDATA!$F$2:$F$20871,WORKING!J$2)/SUMIFS(PERSALDATA!$H$2:$H$20871,PERSALDATA!$A$2:$A$20871,WORKING!$A147,PERSALDATA!$D$2:$D$20871,WORKING!$B147,PERSALDATA!$E$2:$E$20871,WORKING!$C147),"")</f>
        <v/>
      </c>
      <c r="K147" s="62" t="str">
        <f>IFERROR(SUMIFS(PERSALDATA!$H$2:$H$20871,PERSALDATA!$A$2:$A$20871,WORKING!$A147,PERSALDATA!$D$2:$D$20871,WORKING!$B147,PERSALDATA!$E$2:$E$20871,WORKING!$C147,PERSALDATA!$F$2:$F$20871,WORKING!K$2)/SUMIFS(PERSALDATA!$H$2:$H$20871,PERSALDATA!$A$2:$A$20871,WORKING!$A147,PERSALDATA!$D$2:$D$20871,WORKING!$B147,PERSALDATA!$E$2:$E$20871,WORKING!$C147),"")</f>
        <v/>
      </c>
      <c r="L147" s="62" t="str">
        <f>IFERROR(SUMIFS(PERSALDATA!$H$2:$H$20871,PERSALDATA!$A$2:$A$20871,WORKING!$A147,PERSALDATA!$D$2:$D$20871,WORKING!$B147,PERSALDATA!$E$2:$E$20871,WORKING!$C147,PERSALDATA!$F$2:$F$20871,WORKING!L$2)/SUMIFS(PERSALDATA!$H$2:$H$20871,PERSALDATA!$A$2:$A$20871,WORKING!$A147,PERSALDATA!$D$2:$D$20871,WORKING!$B147,PERSALDATA!$E$2:$E$20871,WORKING!$C147),"")</f>
        <v/>
      </c>
      <c r="M147" s="62" t="str">
        <f>IFERROR(SUMIFS(PERSALDATA!$H$2:$H$20871,PERSALDATA!$A$2:$A$20871,WORKING!$A147,PERSALDATA!$D$2:$D$20871,WORKING!$B147,PERSALDATA!$E$2:$E$20871,WORKING!$C147,PERSALDATA!$F$2:$F$20871,WORKING!M$2)/SUMIFS(PERSALDATA!$H$2:$H$20871,PERSALDATA!$A$2:$A$20871,WORKING!$A147,PERSALDATA!$D$2:$D$20871,WORKING!$B147,PERSALDATA!$E$2:$E$20871,WORKING!$C147),"")</f>
        <v/>
      </c>
      <c r="N147" s="62" t="str">
        <f>IFERROR(SUMIFS(PERSALDATA!$H$2:$H$20871,PERSALDATA!$A$2:$A$20871,WORKING!$A147,PERSALDATA!$D$2:$D$20871,WORKING!$B147,PERSALDATA!$E$2:$E$20871,WORKING!$C147,PERSALDATA!$F$2:$F$20871,WORKING!N$2)/SUMIFS(PERSALDATA!$H$2:$H$20871,PERSALDATA!$A$2:$A$20871,WORKING!$A147,PERSALDATA!$D$2:$D$20871,WORKING!$B147,PERSALDATA!$E$2:$E$20871,WORKING!$C147),"")</f>
        <v/>
      </c>
      <c r="O147" s="62" t="str">
        <f>IFERROR(SUMIFS(PERSALDATA!$H$2:$H$20871,PERSALDATA!$A$2:$A$20871,WORKING!$A147,PERSALDATA!$D$2:$D$20871,WORKING!$B147,PERSALDATA!$E$2:$E$20871,WORKING!$C147,PERSALDATA!$F$2:$F$20871,WORKING!O$2)/SUMIFS(PERSALDATA!$H$2:$H$20871,PERSALDATA!$A$2:$A$20871,WORKING!$A147,PERSALDATA!$D$2:$D$20871,WORKING!$B147,PERSALDATA!$E$2:$E$20871,WORKING!$C147),"")</f>
        <v/>
      </c>
      <c r="P147" s="62" t="str">
        <f>IFERROR(SUMIFS(PERSALDATA!$H$2:$H$20871,PERSALDATA!$A$2:$A$20871,WORKING!$A147,PERSALDATA!$D$2:$D$20871,WORKING!$B147,PERSALDATA!$E$2:$E$20871,WORKING!$C147,PERSALDATA!$F$2:$F$20871,WORKING!P$2)/SUMIFS(PERSALDATA!$H$2:$H$20871,PERSALDATA!$A$2:$A$20871,WORKING!$A147,PERSALDATA!$D$2:$D$20871,WORKING!$B147,PERSALDATA!$E$2:$E$20871,WORKING!$C147),"")</f>
        <v/>
      </c>
      <c r="Q147" s="62" t="str">
        <f>IFERROR(SUMIFS(PERSALDATA!$H$2:$H$20871,PERSALDATA!$A$2:$A$20871,WORKING!$A147,PERSALDATA!$D$2:$D$20871,WORKING!$B147,PERSALDATA!$E$2:$E$20871,WORKING!$C147,PERSALDATA!$F$2:$F$20871,WORKING!Q$2)/SUMIFS(PERSALDATA!$H$2:$H$20871,PERSALDATA!$A$2:$A$20871,WORKING!$A147,PERSALDATA!$D$2:$D$20871,WORKING!$B147,PERSALDATA!$E$2:$E$20871,WORKING!$C147),"")</f>
        <v/>
      </c>
      <c r="R147" s="62" t="str">
        <f>IFERROR(SUMIFS(PERSALDATA!$H$2:$H$20871,PERSALDATA!$A$2:$A$20871,WORKING!$A147,PERSALDATA!$D$2:$D$20871,WORKING!$B147,PERSALDATA!$E$2:$E$20871,WORKING!$C147,PERSALDATA!$F$2:$F$20871,WORKING!R$2)/SUMIFS(PERSALDATA!$H$2:$H$20871,PERSALDATA!$A$2:$A$20871,WORKING!$A147,PERSALDATA!$D$2:$D$20871,WORKING!$B147,PERSALDATA!$E$2:$E$20871,WORKING!$C147),"")</f>
        <v/>
      </c>
      <c r="S147" s="62" t="str">
        <f>IFERROR(SUMIFS(PERSALDATA!$H$2:$H$20871,PERSALDATA!$A$2:$A$20871,WORKING!$A147,PERSALDATA!$D$2:$D$20871,WORKING!$B147,PERSALDATA!$E$2:$E$20871,WORKING!$C147,PERSALDATA!$F$2:$F$20871,WORKING!S$2)/SUMIFS(PERSALDATA!$H$2:$H$20871,PERSALDATA!$A$2:$A$20871,WORKING!$A147,PERSALDATA!$D$2:$D$20871,WORKING!$B147,PERSALDATA!$E$2:$E$20871,WORKING!$C147),"")</f>
        <v/>
      </c>
      <c r="T147" s="62" t="str">
        <f>IFERROR(SUMIFS(PERSALDATA!$H$2:$H$20871,PERSALDATA!$A$2:$A$20871,WORKING!$A147,PERSALDATA!$D$2:$D$20871,WORKING!$B147,PERSALDATA!$E$2:$E$20871,WORKING!$C147,PERSALDATA!$F$2:$F$20871,WORKING!T$2)/SUMIFS(PERSALDATA!$H$2:$H$20871,PERSALDATA!$A$2:$A$20871,WORKING!$A147,PERSALDATA!$D$2:$D$20871,WORKING!$B147,PERSALDATA!$E$2:$E$20871,WORKING!$C147),"")</f>
        <v/>
      </c>
      <c r="U147" s="62" t="str">
        <f>IFERROR(SUMIFS(PERSALDATA!$H$2:$H$20871,PERSALDATA!$A$2:$A$20871,WORKING!$A147,PERSALDATA!$D$2:$D$20871,WORKING!$B147,PERSALDATA!$E$2:$E$20871,WORKING!$C147,PERSALDATA!$F$2:$F$20871,WORKING!U$2)/SUMIFS(PERSALDATA!$H$2:$H$20871,PERSALDATA!$A$2:$A$20871,WORKING!$A147,PERSALDATA!$D$2:$D$20871,WORKING!$B147,PERSALDATA!$E$2:$E$20871,WORKING!$C147),"")</f>
        <v/>
      </c>
      <c r="V147" s="62" t="str">
        <f>IFERROR(SUMIFS(PERSALDATA!$H$2:$H$20871,PERSALDATA!$A$2:$A$20871,WORKING!$A147,PERSALDATA!$D$2:$D$20871,WORKING!$B147,PERSALDATA!$E$2:$E$20871,WORKING!$C147,PERSALDATA!$F$2:$F$20871,WORKING!V$2)/SUMIFS(PERSALDATA!$H$2:$H$20871,PERSALDATA!$A$2:$A$20871,WORKING!$A147,PERSALDATA!$D$2:$D$20871,WORKING!$B147,PERSALDATA!$E$2:$E$20871,WORKING!$C147),"")</f>
        <v/>
      </c>
      <c r="W147" s="62">
        <f>IFERROR(IF($C147&lt;11,($D147*Assumptions!C$6)+($E147*Assumptions!C$7)+($F147*Assumptions!C$8)+($G147*Assumptions!C$9)+($H147*Assumptions!C$10)+($I147*Assumptions!C$11)+($J147*Assumptions!C$12)+($K147*Assumptions!C$13)+($L147*Assumptions!C$14)+($M147*Assumptions!C$15)+($N147*Assumptions!C$16)+($O147*Assumptions!C$17)+($P147*Assumptions!C$18)+($Q147*Assumptions!C$19)+($R147*Assumptions!C$20)+($S147*Assumptions!C$21)+($T147*Assumptions!C$22)+($U147*Assumptions!C$23)+($V147*Assumptions!C$24),IF($C147&lt;13,Assumptions!C$28,Assumptions!C$50)),W$1)</f>
        <v>7.3827684520804057E-2</v>
      </c>
      <c r="X147" s="62">
        <f>IFERROR(IF($C147&lt;11,($D147*Assumptions!D$6)+($E147*Assumptions!D$7)+($F147*Assumptions!D$8)+($G147*Assumptions!D$9)+($H147*Assumptions!D$10)+($I147*Assumptions!D$11)+($J147*Assumptions!D$12)+($K147*Assumptions!D$13)+($L147*Assumptions!D$14)+($M147*Assumptions!D$15)+($N147*Assumptions!D$16)+($O147*Assumptions!D$17)+($P147*Assumptions!D$18)+($Q147*Assumptions!D$19)+($R147*Assumptions!D$20)+($S147*Assumptions!D$21)+($T147*Assumptions!D$22)+($U147*Assumptions!D$23)+($V147*Assumptions!D$24),IF($C147&lt;13,Assumptions!D$28,Assumptions!D$50)),X$1)</f>
        <v>7.0033119199051808E-2</v>
      </c>
      <c r="Y147" s="62">
        <f>IFERROR(IF($C147&lt;11,($D147*Assumptions!E$6)+($E147*Assumptions!E$7)+($F147*Assumptions!E$8)+($G147*Assumptions!E$9)+($H147*Assumptions!E$10)+($I147*Assumptions!E$11)+($J147*Assumptions!E$12)+($K147*Assumptions!E$13)+($L147*Assumptions!E$14)+($M147*Assumptions!E$15)+($N147*Assumptions!E$16)+($O147*Assumptions!E$17)+($P147*Assumptions!E$18)+($Q147*Assumptions!E$19)+($R147*Assumptions!E$20)+($S147*Assumptions!E$21)+($T147*Assumptions!E$22)+($U147*Assumptions!E$23)+($V147*Assumptions!E$24),IF($C147&lt;13,Assumptions!E$28,Assumptions!E$50)),Y$1)</f>
        <v>6.9033119199051793E-2</v>
      </c>
      <c r="Z147" s="62">
        <f>IFERROR(IF($C147&lt;11,($D147*Assumptions!F$6)+($E147*Assumptions!F$7)+($F147*Assumptions!F$8)+($G147*Assumptions!F$9)+($H147*Assumptions!F$10)+($I147*Assumptions!F$11)+($J147*Assumptions!F$12)+($K147*Assumptions!F$13)+($L147*Assumptions!F$14)+($M147*Assumptions!F$15)+($N147*Assumptions!F$16)+($O147*Assumptions!F$17)+($P147*Assumptions!F$18)+($Q147*Assumptions!F$19)+($R147*Assumptions!F$20)+($S147*Assumptions!F$21)+($T147*Assumptions!F$22)+($U147*Assumptions!F$23)+($V147*Assumptions!F$24),IF($C147&lt;13,Assumptions!F$28,Assumptions!F$50)),Z$1)</f>
        <v>6.7033119199051777E-2</v>
      </c>
      <c r="AA147" s="62">
        <f>IFERROR(($D147*Assumptions!J$6)+($E147*Assumptions!J$7)+($F147*Assumptions!J$8)+($G147*Assumptions!J$9)+($H147*Assumptions!J$10)+($I147*Assumptions!J$11)+($J147*Assumptions!J$12)+($K147*Assumptions!J$13)+($L147*Assumptions!J$14)+($M147*Assumptions!J$15)+($N147*Assumptions!J$16)+($O147*Assumptions!J$17)+($P147*Assumptions!J$18)+($Q147*Assumptions!J$19)+($R147*Assumptions!J$20)+($S147*Assumptions!J$21)+($T147*Assumptions!J$22)+($U147*Assumptions!J$23)+($V147*Assumptions!J$24),0)</f>
        <v>0</v>
      </c>
      <c r="AB147" s="2">
        <f>SUMIFS(PERSALDATA!$G$2:$G$20871,PERSALDATA!$A$2:$A$20871,WORKING!A147,PERSALDATA!$D$2:$D$20871,WORKING!B147,PERSALDATA!$E$2:$E$20871,WORKING!C147,PERSALDATA!$F$2:$F$20871,"S&amp;W: BASIC SALARY (RES)")</f>
        <v>0</v>
      </c>
      <c r="AC147" s="2">
        <f>SUMIFS(PERSALDATA!$H$2:$H$20871,PERSALDATA!$A$2:$A$20871,WORKING!A147,PERSALDATA!$D$2:$D$20871,WORKING!B147,PERSALDATA!$E$2:$E$20871,WORKING!C147)</f>
        <v>0</v>
      </c>
    </row>
    <row r="148" spans="1:29" x14ac:dyDescent="0.25">
      <c r="A148" s="2">
        <f>Results!$D$3</f>
        <v>18</v>
      </c>
      <c r="B148" s="2">
        <v>9</v>
      </c>
      <c r="C148" s="2">
        <v>10</v>
      </c>
      <c r="D148" s="62" t="str">
        <f>IFERROR(SUMIFS(PERSALDATA!$H$2:$H$20871,PERSALDATA!$A$2:$A$20871,WORKING!$A148,PERSALDATA!$D$2:$D$20871,WORKING!$B148,PERSALDATA!$E$2:$E$20871,WORKING!$C148,PERSALDATA!$F$2:$F$20871,WORKING!D$2)/SUMIFS(PERSALDATA!$H$2:$H$20871,PERSALDATA!$A$2:$A$20871,WORKING!$A148,PERSALDATA!$D$2:$D$20871,WORKING!$B148,PERSALDATA!$E$2:$E$20871,WORKING!$C148),"")</f>
        <v/>
      </c>
      <c r="E148" s="62" t="str">
        <f>IFERROR(SUMIFS(PERSALDATA!$H$2:$H$20871,PERSALDATA!$A$2:$A$20871,WORKING!$A148,PERSALDATA!$D$2:$D$20871,WORKING!$B148,PERSALDATA!$E$2:$E$20871,WORKING!$C148,PERSALDATA!$F$2:$F$20871,WORKING!E$2)/SUMIFS(PERSALDATA!$H$2:$H$20871,PERSALDATA!$A$2:$A$20871,WORKING!$A148,PERSALDATA!$D$2:$D$20871,WORKING!$B148,PERSALDATA!$E$2:$E$20871,WORKING!$C148),"")</f>
        <v/>
      </c>
      <c r="F148" s="62" t="str">
        <f>IFERROR(SUMIFS(PERSALDATA!$H$2:$H$20871,PERSALDATA!$A$2:$A$20871,WORKING!$A148,PERSALDATA!$D$2:$D$20871,WORKING!$B148,PERSALDATA!$E$2:$E$20871,WORKING!$C148,PERSALDATA!$F$2:$F$20871,WORKING!F$2)/SUMIFS(PERSALDATA!$H$2:$H$20871,PERSALDATA!$A$2:$A$20871,WORKING!$A148,PERSALDATA!$D$2:$D$20871,WORKING!$B148,PERSALDATA!$E$2:$E$20871,WORKING!$C148),"")</f>
        <v/>
      </c>
      <c r="G148" s="69" t="str">
        <f>IFERROR(SUMIFS(PERSALDATA!$H$2:$H$20871,PERSALDATA!$A$2:$A$20871,WORKING!$A148,PERSALDATA!$D$2:$D$20871,WORKING!$B148,PERSALDATA!$E$2:$E$20871,WORKING!$C148,PERSALDATA!$F$2:$F$20871,WORKING!G$2)/SUMIFS(PERSALDATA!$H$2:$H$20871,PERSALDATA!$A$2:$A$20871,WORKING!$A148,PERSALDATA!$D$2:$D$20871,WORKING!$B148,PERSALDATA!$E$2:$E$20871,WORKING!$C148),"")</f>
        <v/>
      </c>
      <c r="H148" s="62" t="str">
        <f>IFERROR(SUMIFS(PERSALDATA!$H$2:$H$20871,PERSALDATA!$A$2:$A$20871,WORKING!$A148,PERSALDATA!$D$2:$D$20871,WORKING!$B148,PERSALDATA!$E$2:$E$20871,WORKING!$C148,PERSALDATA!$F$2:$F$20871,WORKING!H$2)/SUMIFS(PERSALDATA!$H$2:$H$20871,PERSALDATA!$A$2:$A$20871,WORKING!$A148,PERSALDATA!$D$2:$D$20871,WORKING!$B148,PERSALDATA!$E$2:$E$20871,WORKING!$C148),"")</f>
        <v/>
      </c>
      <c r="I148" s="62" t="str">
        <f>IFERROR(SUMIFS(PERSALDATA!$H$2:$H$20871,PERSALDATA!$A$2:$A$20871,WORKING!$A148,PERSALDATA!$D$2:$D$20871,WORKING!$B148,PERSALDATA!$E$2:$E$20871,WORKING!$C148,PERSALDATA!$F$2:$F$20871,WORKING!I$2)/SUMIFS(PERSALDATA!$H$2:$H$20871,PERSALDATA!$A$2:$A$20871,WORKING!$A148,PERSALDATA!$D$2:$D$20871,WORKING!$B148,PERSALDATA!$E$2:$E$20871,WORKING!$C148),"")</f>
        <v/>
      </c>
      <c r="J148" s="62" t="str">
        <f>IFERROR(SUMIFS(PERSALDATA!$H$2:$H$20871,PERSALDATA!$A$2:$A$20871,WORKING!$A148,PERSALDATA!$D$2:$D$20871,WORKING!$B148,PERSALDATA!$E$2:$E$20871,WORKING!$C148,PERSALDATA!$F$2:$F$20871,WORKING!J$2)/SUMIFS(PERSALDATA!$H$2:$H$20871,PERSALDATA!$A$2:$A$20871,WORKING!$A148,PERSALDATA!$D$2:$D$20871,WORKING!$B148,PERSALDATA!$E$2:$E$20871,WORKING!$C148),"")</f>
        <v/>
      </c>
      <c r="K148" s="62" t="str">
        <f>IFERROR(SUMIFS(PERSALDATA!$H$2:$H$20871,PERSALDATA!$A$2:$A$20871,WORKING!$A148,PERSALDATA!$D$2:$D$20871,WORKING!$B148,PERSALDATA!$E$2:$E$20871,WORKING!$C148,PERSALDATA!$F$2:$F$20871,WORKING!K$2)/SUMIFS(PERSALDATA!$H$2:$H$20871,PERSALDATA!$A$2:$A$20871,WORKING!$A148,PERSALDATA!$D$2:$D$20871,WORKING!$B148,PERSALDATA!$E$2:$E$20871,WORKING!$C148),"")</f>
        <v/>
      </c>
      <c r="L148" s="62" t="str">
        <f>IFERROR(SUMIFS(PERSALDATA!$H$2:$H$20871,PERSALDATA!$A$2:$A$20871,WORKING!$A148,PERSALDATA!$D$2:$D$20871,WORKING!$B148,PERSALDATA!$E$2:$E$20871,WORKING!$C148,PERSALDATA!$F$2:$F$20871,WORKING!L$2)/SUMIFS(PERSALDATA!$H$2:$H$20871,PERSALDATA!$A$2:$A$20871,WORKING!$A148,PERSALDATA!$D$2:$D$20871,WORKING!$B148,PERSALDATA!$E$2:$E$20871,WORKING!$C148),"")</f>
        <v/>
      </c>
      <c r="M148" s="62" t="str">
        <f>IFERROR(SUMIFS(PERSALDATA!$H$2:$H$20871,PERSALDATA!$A$2:$A$20871,WORKING!$A148,PERSALDATA!$D$2:$D$20871,WORKING!$B148,PERSALDATA!$E$2:$E$20871,WORKING!$C148,PERSALDATA!$F$2:$F$20871,WORKING!M$2)/SUMIFS(PERSALDATA!$H$2:$H$20871,PERSALDATA!$A$2:$A$20871,WORKING!$A148,PERSALDATA!$D$2:$D$20871,WORKING!$B148,PERSALDATA!$E$2:$E$20871,WORKING!$C148),"")</f>
        <v/>
      </c>
      <c r="N148" s="62" t="str">
        <f>IFERROR(SUMIFS(PERSALDATA!$H$2:$H$20871,PERSALDATA!$A$2:$A$20871,WORKING!$A148,PERSALDATA!$D$2:$D$20871,WORKING!$B148,PERSALDATA!$E$2:$E$20871,WORKING!$C148,PERSALDATA!$F$2:$F$20871,WORKING!N$2)/SUMIFS(PERSALDATA!$H$2:$H$20871,PERSALDATA!$A$2:$A$20871,WORKING!$A148,PERSALDATA!$D$2:$D$20871,WORKING!$B148,PERSALDATA!$E$2:$E$20871,WORKING!$C148),"")</f>
        <v/>
      </c>
      <c r="O148" s="62" t="str">
        <f>IFERROR(SUMIFS(PERSALDATA!$H$2:$H$20871,PERSALDATA!$A$2:$A$20871,WORKING!$A148,PERSALDATA!$D$2:$D$20871,WORKING!$B148,PERSALDATA!$E$2:$E$20871,WORKING!$C148,PERSALDATA!$F$2:$F$20871,WORKING!O$2)/SUMIFS(PERSALDATA!$H$2:$H$20871,PERSALDATA!$A$2:$A$20871,WORKING!$A148,PERSALDATA!$D$2:$D$20871,WORKING!$B148,PERSALDATA!$E$2:$E$20871,WORKING!$C148),"")</f>
        <v/>
      </c>
      <c r="P148" s="62" t="str">
        <f>IFERROR(SUMIFS(PERSALDATA!$H$2:$H$20871,PERSALDATA!$A$2:$A$20871,WORKING!$A148,PERSALDATA!$D$2:$D$20871,WORKING!$B148,PERSALDATA!$E$2:$E$20871,WORKING!$C148,PERSALDATA!$F$2:$F$20871,WORKING!P$2)/SUMIFS(PERSALDATA!$H$2:$H$20871,PERSALDATA!$A$2:$A$20871,WORKING!$A148,PERSALDATA!$D$2:$D$20871,WORKING!$B148,PERSALDATA!$E$2:$E$20871,WORKING!$C148),"")</f>
        <v/>
      </c>
      <c r="Q148" s="62" t="str">
        <f>IFERROR(SUMIFS(PERSALDATA!$H$2:$H$20871,PERSALDATA!$A$2:$A$20871,WORKING!$A148,PERSALDATA!$D$2:$D$20871,WORKING!$B148,PERSALDATA!$E$2:$E$20871,WORKING!$C148,PERSALDATA!$F$2:$F$20871,WORKING!Q$2)/SUMIFS(PERSALDATA!$H$2:$H$20871,PERSALDATA!$A$2:$A$20871,WORKING!$A148,PERSALDATA!$D$2:$D$20871,WORKING!$B148,PERSALDATA!$E$2:$E$20871,WORKING!$C148),"")</f>
        <v/>
      </c>
      <c r="R148" s="62" t="str">
        <f>IFERROR(SUMIFS(PERSALDATA!$H$2:$H$20871,PERSALDATA!$A$2:$A$20871,WORKING!$A148,PERSALDATA!$D$2:$D$20871,WORKING!$B148,PERSALDATA!$E$2:$E$20871,WORKING!$C148,PERSALDATA!$F$2:$F$20871,WORKING!R$2)/SUMIFS(PERSALDATA!$H$2:$H$20871,PERSALDATA!$A$2:$A$20871,WORKING!$A148,PERSALDATA!$D$2:$D$20871,WORKING!$B148,PERSALDATA!$E$2:$E$20871,WORKING!$C148),"")</f>
        <v/>
      </c>
      <c r="S148" s="62" t="str">
        <f>IFERROR(SUMIFS(PERSALDATA!$H$2:$H$20871,PERSALDATA!$A$2:$A$20871,WORKING!$A148,PERSALDATA!$D$2:$D$20871,WORKING!$B148,PERSALDATA!$E$2:$E$20871,WORKING!$C148,PERSALDATA!$F$2:$F$20871,WORKING!S$2)/SUMIFS(PERSALDATA!$H$2:$H$20871,PERSALDATA!$A$2:$A$20871,WORKING!$A148,PERSALDATA!$D$2:$D$20871,WORKING!$B148,PERSALDATA!$E$2:$E$20871,WORKING!$C148),"")</f>
        <v/>
      </c>
      <c r="T148" s="62" t="str">
        <f>IFERROR(SUMIFS(PERSALDATA!$H$2:$H$20871,PERSALDATA!$A$2:$A$20871,WORKING!$A148,PERSALDATA!$D$2:$D$20871,WORKING!$B148,PERSALDATA!$E$2:$E$20871,WORKING!$C148,PERSALDATA!$F$2:$F$20871,WORKING!T$2)/SUMIFS(PERSALDATA!$H$2:$H$20871,PERSALDATA!$A$2:$A$20871,WORKING!$A148,PERSALDATA!$D$2:$D$20871,WORKING!$B148,PERSALDATA!$E$2:$E$20871,WORKING!$C148),"")</f>
        <v/>
      </c>
      <c r="U148" s="62" t="str">
        <f>IFERROR(SUMIFS(PERSALDATA!$H$2:$H$20871,PERSALDATA!$A$2:$A$20871,WORKING!$A148,PERSALDATA!$D$2:$D$20871,WORKING!$B148,PERSALDATA!$E$2:$E$20871,WORKING!$C148,PERSALDATA!$F$2:$F$20871,WORKING!U$2)/SUMIFS(PERSALDATA!$H$2:$H$20871,PERSALDATA!$A$2:$A$20871,WORKING!$A148,PERSALDATA!$D$2:$D$20871,WORKING!$B148,PERSALDATA!$E$2:$E$20871,WORKING!$C148),"")</f>
        <v/>
      </c>
      <c r="V148" s="62" t="str">
        <f>IFERROR(SUMIFS(PERSALDATA!$H$2:$H$20871,PERSALDATA!$A$2:$A$20871,WORKING!$A148,PERSALDATA!$D$2:$D$20871,WORKING!$B148,PERSALDATA!$E$2:$E$20871,WORKING!$C148,PERSALDATA!$F$2:$F$20871,WORKING!V$2)/SUMIFS(PERSALDATA!$H$2:$H$20871,PERSALDATA!$A$2:$A$20871,WORKING!$A148,PERSALDATA!$D$2:$D$20871,WORKING!$B148,PERSALDATA!$E$2:$E$20871,WORKING!$C148),"")</f>
        <v/>
      </c>
      <c r="W148" s="62">
        <f>IFERROR(IF($C148&lt;11,($D148*Assumptions!C$6)+($E148*Assumptions!C$7)+($F148*Assumptions!C$8)+($G148*Assumptions!C$9)+($H148*Assumptions!C$10)+($I148*Assumptions!C$11)+($J148*Assumptions!C$12)+($K148*Assumptions!C$13)+($L148*Assumptions!C$14)+($M148*Assumptions!C$15)+($N148*Assumptions!C$16)+($O148*Assumptions!C$17)+($P148*Assumptions!C$18)+($Q148*Assumptions!C$19)+($R148*Assumptions!C$20)+($S148*Assumptions!C$21)+($T148*Assumptions!C$22)+($U148*Assumptions!C$23)+($V148*Assumptions!C$24),IF($C148&lt;13,Assumptions!C$28,Assumptions!C$50)),W$1)</f>
        <v>7.3827684520804057E-2</v>
      </c>
      <c r="X148" s="62">
        <f>IFERROR(IF($C148&lt;11,($D148*Assumptions!D$6)+($E148*Assumptions!D$7)+($F148*Assumptions!D$8)+($G148*Assumptions!D$9)+($H148*Assumptions!D$10)+($I148*Assumptions!D$11)+($J148*Assumptions!D$12)+($K148*Assumptions!D$13)+($L148*Assumptions!D$14)+($M148*Assumptions!D$15)+($N148*Assumptions!D$16)+($O148*Assumptions!D$17)+($P148*Assumptions!D$18)+($Q148*Assumptions!D$19)+($R148*Assumptions!D$20)+($S148*Assumptions!D$21)+($T148*Assumptions!D$22)+($U148*Assumptions!D$23)+($V148*Assumptions!D$24),IF($C148&lt;13,Assumptions!D$28,Assumptions!D$50)),X$1)</f>
        <v>7.0033119199051808E-2</v>
      </c>
      <c r="Y148" s="62">
        <f>IFERROR(IF($C148&lt;11,($D148*Assumptions!E$6)+($E148*Assumptions!E$7)+($F148*Assumptions!E$8)+($G148*Assumptions!E$9)+($H148*Assumptions!E$10)+($I148*Assumptions!E$11)+($J148*Assumptions!E$12)+($K148*Assumptions!E$13)+($L148*Assumptions!E$14)+($M148*Assumptions!E$15)+($N148*Assumptions!E$16)+($O148*Assumptions!E$17)+($P148*Assumptions!E$18)+($Q148*Assumptions!E$19)+($R148*Assumptions!E$20)+($S148*Assumptions!E$21)+($T148*Assumptions!E$22)+($U148*Assumptions!E$23)+($V148*Assumptions!E$24),IF($C148&lt;13,Assumptions!E$28,Assumptions!E$50)),Y$1)</f>
        <v>6.9033119199051793E-2</v>
      </c>
      <c r="Z148" s="62">
        <f>IFERROR(IF($C148&lt;11,($D148*Assumptions!F$6)+($E148*Assumptions!F$7)+($F148*Assumptions!F$8)+($G148*Assumptions!F$9)+($H148*Assumptions!F$10)+($I148*Assumptions!F$11)+($J148*Assumptions!F$12)+($K148*Assumptions!F$13)+($L148*Assumptions!F$14)+($M148*Assumptions!F$15)+($N148*Assumptions!F$16)+($O148*Assumptions!F$17)+($P148*Assumptions!F$18)+($Q148*Assumptions!F$19)+($R148*Assumptions!F$20)+($S148*Assumptions!F$21)+($T148*Assumptions!F$22)+($U148*Assumptions!F$23)+($V148*Assumptions!F$24),IF($C148&lt;13,Assumptions!F$28,Assumptions!F$50)),Z$1)</f>
        <v>6.7033119199051777E-2</v>
      </c>
      <c r="AA148" s="62">
        <f>IFERROR(($D148*Assumptions!J$6)+($E148*Assumptions!J$7)+($F148*Assumptions!J$8)+($G148*Assumptions!J$9)+($H148*Assumptions!J$10)+($I148*Assumptions!J$11)+($J148*Assumptions!J$12)+($K148*Assumptions!J$13)+($L148*Assumptions!J$14)+($M148*Assumptions!J$15)+($N148*Assumptions!J$16)+($O148*Assumptions!J$17)+($P148*Assumptions!J$18)+($Q148*Assumptions!J$19)+($R148*Assumptions!J$20)+($S148*Assumptions!J$21)+($T148*Assumptions!J$22)+($U148*Assumptions!J$23)+($V148*Assumptions!J$24),0)</f>
        <v>0</v>
      </c>
      <c r="AB148" s="2">
        <f>SUMIFS(PERSALDATA!$G$2:$G$20871,PERSALDATA!$A$2:$A$20871,WORKING!A148,PERSALDATA!$D$2:$D$20871,WORKING!B148,PERSALDATA!$E$2:$E$20871,WORKING!C148,PERSALDATA!$F$2:$F$20871,"S&amp;W: BASIC SALARY (RES)")</f>
        <v>0</v>
      </c>
      <c r="AC148" s="2">
        <f>SUMIFS(PERSALDATA!$H$2:$H$20871,PERSALDATA!$A$2:$A$20871,WORKING!A148,PERSALDATA!$D$2:$D$20871,WORKING!B148,PERSALDATA!$E$2:$E$20871,WORKING!C148)</f>
        <v>0</v>
      </c>
    </row>
    <row r="149" spans="1:29" x14ac:dyDescent="0.25">
      <c r="A149" s="2">
        <f>Results!$D$3</f>
        <v>18</v>
      </c>
      <c r="B149" s="2">
        <v>9</v>
      </c>
      <c r="C149" s="2">
        <v>11</v>
      </c>
      <c r="D149" s="62" t="str">
        <f>IFERROR(SUMIFS(PERSALDATA!$H$2:$H$20871,PERSALDATA!$A$2:$A$20871,WORKING!$A149,PERSALDATA!$D$2:$D$20871,WORKING!$B149,PERSALDATA!$E$2:$E$20871,WORKING!$C149,PERSALDATA!$F$2:$F$20871,WORKING!D$2)/SUMIFS(PERSALDATA!$H$2:$H$20871,PERSALDATA!$A$2:$A$20871,WORKING!$A149,PERSALDATA!$D$2:$D$20871,WORKING!$B149,PERSALDATA!$E$2:$E$20871,WORKING!$C149),"")</f>
        <v/>
      </c>
      <c r="E149" s="62" t="str">
        <f>IFERROR(SUMIFS(PERSALDATA!$H$2:$H$20871,PERSALDATA!$A$2:$A$20871,WORKING!$A149,PERSALDATA!$D$2:$D$20871,WORKING!$B149,PERSALDATA!$E$2:$E$20871,WORKING!$C149,PERSALDATA!$F$2:$F$20871,WORKING!E$2)/SUMIFS(PERSALDATA!$H$2:$H$20871,PERSALDATA!$A$2:$A$20871,WORKING!$A149,PERSALDATA!$D$2:$D$20871,WORKING!$B149,PERSALDATA!$E$2:$E$20871,WORKING!$C149),"")</f>
        <v/>
      </c>
      <c r="F149" s="62" t="str">
        <f>IFERROR(SUMIFS(PERSALDATA!$H$2:$H$20871,PERSALDATA!$A$2:$A$20871,WORKING!$A149,PERSALDATA!$D$2:$D$20871,WORKING!$B149,PERSALDATA!$E$2:$E$20871,WORKING!$C149,PERSALDATA!$F$2:$F$20871,WORKING!F$2)/SUMIFS(PERSALDATA!$H$2:$H$20871,PERSALDATA!$A$2:$A$20871,WORKING!$A149,PERSALDATA!$D$2:$D$20871,WORKING!$B149,PERSALDATA!$E$2:$E$20871,WORKING!$C149),"")</f>
        <v/>
      </c>
      <c r="G149" s="69" t="str">
        <f>IFERROR(SUMIFS(PERSALDATA!$H$2:$H$20871,PERSALDATA!$A$2:$A$20871,WORKING!$A149,PERSALDATA!$D$2:$D$20871,WORKING!$B149,PERSALDATA!$E$2:$E$20871,WORKING!$C149,PERSALDATA!$F$2:$F$20871,WORKING!G$2)/SUMIFS(PERSALDATA!$H$2:$H$20871,PERSALDATA!$A$2:$A$20871,WORKING!$A149,PERSALDATA!$D$2:$D$20871,WORKING!$B149,PERSALDATA!$E$2:$E$20871,WORKING!$C149),"")</f>
        <v/>
      </c>
      <c r="H149" s="62" t="str">
        <f>IFERROR(SUMIFS(PERSALDATA!$H$2:$H$20871,PERSALDATA!$A$2:$A$20871,WORKING!$A149,PERSALDATA!$D$2:$D$20871,WORKING!$B149,PERSALDATA!$E$2:$E$20871,WORKING!$C149,PERSALDATA!$F$2:$F$20871,WORKING!H$2)/SUMIFS(PERSALDATA!$H$2:$H$20871,PERSALDATA!$A$2:$A$20871,WORKING!$A149,PERSALDATA!$D$2:$D$20871,WORKING!$B149,PERSALDATA!$E$2:$E$20871,WORKING!$C149),"")</f>
        <v/>
      </c>
      <c r="I149" s="62" t="str">
        <f>IFERROR(SUMIFS(PERSALDATA!$H$2:$H$20871,PERSALDATA!$A$2:$A$20871,WORKING!$A149,PERSALDATA!$D$2:$D$20871,WORKING!$B149,PERSALDATA!$E$2:$E$20871,WORKING!$C149,PERSALDATA!$F$2:$F$20871,WORKING!I$2)/SUMIFS(PERSALDATA!$H$2:$H$20871,PERSALDATA!$A$2:$A$20871,WORKING!$A149,PERSALDATA!$D$2:$D$20871,WORKING!$B149,PERSALDATA!$E$2:$E$20871,WORKING!$C149),"")</f>
        <v/>
      </c>
      <c r="J149" s="62" t="str">
        <f>IFERROR(SUMIFS(PERSALDATA!$H$2:$H$20871,PERSALDATA!$A$2:$A$20871,WORKING!$A149,PERSALDATA!$D$2:$D$20871,WORKING!$B149,PERSALDATA!$E$2:$E$20871,WORKING!$C149,PERSALDATA!$F$2:$F$20871,WORKING!J$2)/SUMIFS(PERSALDATA!$H$2:$H$20871,PERSALDATA!$A$2:$A$20871,WORKING!$A149,PERSALDATA!$D$2:$D$20871,WORKING!$B149,PERSALDATA!$E$2:$E$20871,WORKING!$C149),"")</f>
        <v/>
      </c>
      <c r="K149" s="62" t="str">
        <f>IFERROR(SUMIFS(PERSALDATA!$H$2:$H$20871,PERSALDATA!$A$2:$A$20871,WORKING!$A149,PERSALDATA!$D$2:$D$20871,WORKING!$B149,PERSALDATA!$E$2:$E$20871,WORKING!$C149,PERSALDATA!$F$2:$F$20871,WORKING!K$2)/SUMIFS(PERSALDATA!$H$2:$H$20871,PERSALDATA!$A$2:$A$20871,WORKING!$A149,PERSALDATA!$D$2:$D$20871,WORKING!$B149,PERSALDATA!$E$2:$E$20871,WORKING!$C149),"")</f>
        <v/>
      </c>
      <c r="L149" s="62" t="str">
        <f>IFERROR(SUMIFS(PERSALDATA!$H$2:$H$20871,PERSALDATA!$A$2:$A$20871,WORKING!$A149,PERSALDATA!$D$2:$D$20871,WORKING!$B149,PERSALDATA!$E$2:$E$20871,WORKING!$C149,PERSALDATA!$F$2:$F$20871,WORKING!L$2)/SUMIFS(PERSALDATA!$H$2:$H$20871,PERSALDATA!$A$2:$A$20871,WORKING!$A149,PERSALDATA!$D$2:$D$20871,WORKING!$B149,PERSALDATA!$E$2:$E$20871,WORKING!$C149),"")</f>
        <v/>
      </c>
      <c r="M149" s="62" t="str">
        <f>IFERROR(SUMIFS(PERSALDATA!$H$2:$H$20871,PERSALDATA!$A$2:$A$20871,WORKING!$A149,PERSALDATA!$D$2:$D$20871,WORKING!$B149,PERSALDATA!$E$2:$E$20871,WORKING!$C149,PERSALDATA!$F$2:$F$20871,WORKING!M$2)/SUMIFS(PERSALDATA!$H$2:$H$20871,PERSALDATA!$A$2:$A$20871,WORKING!$A149,PERSALDATA!$D$2:$D$20871,WORKING!$B149,PERSALDATA!$E$2:$E$20871,WORKING!$C149),"")</f>
        <v/>
      </c>
      <c r="N149" s="62" t="str">
        <f>IFERROR(SUMIFS(PERSALDATA!$H$2:$H$20871,PERSALDATA!$A$2:$A$20871,WORKING!$A149,PERSALDATA!$D$2:$D$20871,WORKING!$B149,PERSALDATA!$E$2:$E$20871,WORKING!$C149,PERSALDATA!$F$2:$F$20871,WORKING!N$2)/SUMIFS(PERSALDATA!$H$2:$H$20871,PERSALDATA!$A$2:$A$20871,WORKING!$A149,PERSALDATA!$D$2:$D$20871,WORKING!$B149,PERSALDATA!$E$2:$E$20871,WORKING!$C149),"")</f>
        <v/>
      </c>
      <c r="O149" s="62" t="str">
        <f>IFERROR(SUMIFS(PERSALDATA!$H$2:$H$20871,PERSALDATA!$A$2:$A$20871,WORKING!$A149,PERSALDATA!$D$2:$D$20871,WORKING!$B149,PERSALDATA!$E$2:$E$20871,WORKING!$C149,PERSALDATA!$F$2:$F$20871,WORKING!O$2)/SUMIFS(PERSALDATA!$H$2:$H$20871,PERSALDATA!$A$2:$A$20871,WORKING!$A149,PERSALDATA!$D$2:$D$20871,WORKING!$B149,PERSALDATA!$E$2:$E$20871,WORKING!$C149),"")</f>
        <v/>
      </c>
      <c r="P149" s="62" t="str">
        <f>IFERROR(SUMIFS(PERSALDATA!$H$2:$H$20871,PERSALDATA!$A$2:$A$20871,WORKING!$A149,PERSALDATA!$D$2:$D$20871,WORKING!$B149,PERSALDATA!$E$2:$E$20871,WORKING!$C149,PERSALDATA!$F$2:$F$20871,WORKING!P$2)/SUMIFS(PERSALDATA!$H$2:$H$20871,PERSALDATA!$A$2:$A$20871,WORKING!$A149,PERSALDATA!$D$2:$D$20871,WORKING!$B149,PERSALDATA!$E$2:$E$20871,WORKING!$C149),"")</f>
        <v/>
      </c>
      <c r="Q149" s="62" t="str">
        <f>IFERROR(SUMIFS(PERSALDATA!$H$2:$H$20871,PERSALDATA!$A$2:$A$20871,WORKING!$A149,PERSALDATA!$D$2:$D$20871,WORKING!$B149,PERSALDATA!$E$2:$E$20871,WORKING!$C149,PERSALDATA!$F$2:$F$20871,WORKING!Q$2)/SUMIFS(PERSALDATA!$H$2:$H$20871,PERSALDATA!$A$2:$A$20871,WORKING!$A149,PERSALDATA!$D$2:$D$20871,WORKING!$B149,PERSALDATA!$E$2:$E$20871,WORKING!$C149),"")</f>
        <v/>
      </c>
      <c r="R149" s="62" t="str">
        <f>IFERROR(SUMIFS(PERSALDATA!$H$2:$H$20871,PERSALDATA!$A$2:$A$20871,WORKING!$A149,PERSALDATA!$D$2:$D$20871,WORKING!$B149,PERSALDATA!$E$2:$E$20871,WORKING!$C149,PERSALDATA!$F$2:$F$20871,WORKING!R$2)/SUMIFS(PERSALDATA!$H$2:$H$20871,PERSALDATA!$A$2:$A$20871,WORKING!$A149,PERSALDATA!$D$2:$D$20871,WORKING!$B149,PERSALDATA!$E$2:$E$20871,WORKING!$C149),"")</f>
        <v/>
      </c>
      <c r="S149" s="62" t="str">
        <f>IFERROR(SUMIFS(PERSALDATA!$H$2:$H$20871,PERSALDATA!$A$2:$A$20871,WORKING!$A149,PERSALDATA!$D$2:$D$20871,WORKING!$B149,PERSALDATA!$E$2:$E$20871,WORKING!$C149,PERSALDATA!$F$2:$F$20871,WORKING!S$2)/SUMIFS(PERSALDATA!$H$2:$H$20871,PERSALDATA!$A$2:$A$20871,WORKING!$A149,PERSALDATA!$D$2:$D$20871,WORKING!$B149,PERSALDATA!$E$2:$E$20871,WORKING!$C149),"")</f>
        <v/>
      </c>
      <c r="T149" s="62" t="str">
        <f>IFERROR(SUMIFS(PERSALDATA!$H$2:$H$20871,PERSALDATA!$A$2:$A$20871,WORKING!$A149,PERSALDATA!$D$2:$D$20871,WORKING!$B149,PERSALDATA!$E$2:$E$20871,WORKING!$C149,PERSALDATA!$F$2:$F$20871,WORKING!T$2)/SUMIFS(PERSALDATA!$H$2:$H$20871,PERSALDATA!$A$2:$A$20871,WORKING!$A149,PERSALDATA!$D$2:$D$20871,WORKING!$B149,PERSALDATA!$E$2:$E$20871,WORKING!$C149),"")</f>
        <v/>
      </c>
      <c r="U149" s="62" t="str">
        <f>IFERROR(SUMIFS(PERSALDATA!$H$2:$H$20871,PERSALDATA!$A$2:$A$20871,WORKING!$A149,PERSALDATA!$D$2:$D$20871,WORKING!$B149,PERSALDATA!$E$2:$E$20871,WORKING!$C149,PERSALDATA!$F$2:$F$20871,WORKING!U$2)/SUMIFS(PERSALDATA!$H$2:$H$20871,PERSALDATA!$A$2:$A$20871,WORKING!$A149,PERSALDATA!$D$2:$D$20871,WORKING!$B149,PERSALDATA!$E$2:$E$20871,WORKING!$C149),"")</f>
        <v/>
      </c>
      <c r="V149" s="62" t="str">
        <f>IFERROR(SUMIFS(PERSALDATA!$H$2:$H$20871,PERSALDATA!$A$2:$A$20871,WORKING!$A149,PERSALDATA!$D$2:$D$20871,WORKING!$B149,PERSALDATA!$E$2:$E$20871,WORKING!$C149,PERSALDATA!$F$2:$F$20871,WORKING!V$2)/SUMIFS(PERSALDATA!$H$2:$H$20871,PERSALDATA!$A$2:$A$20871,WORKING!$A149,PERSALDATA!$D$2:$D$20871,WORKING!$B149,PERSALDATA!$E$2:$E$20871,WORKING!$C149),"")</f>
        <v/>
      </c>
      <c r="W149" s="62">
        <f>IFERROR(IF($C149&lt;11,($D149*Assumptions!C$6)+($E149*Assumptions!C$7)+($F149*Assumptions!C$8)+($G149*Assumptions!C$9)+($H149*Assumptions!C$10)+($I149*Assumptions!C$11)+($J149*Assumptions!C$12)+($K149*Assumptions!C$13)+($L149*Assumptions!C$14)+($M149*Assumptions!C$15)+($N149*Assumptions!C$16)+($O149*Assumptions!C$17)+($P149*Assumptions!C$18)+($Q149*Assumptions!C$19)+($R149*Assumptions!C$20)+($S149*Assumptions!C$21)+($T149*Assumptions!C$22)+($U149*Assumptions!C$23)+($V149*Assumptions!C$24),IF($C149&lt;13,Assumptions!C$28,Assumptions!C$50)),W$1)</f>
        <v>7.5999999999999998E-2</v>
      </c>
      <c r="X149" s="62">
        <f>IFERROR(IF($C149&lt;11,($D149*Assumptions!D$6)+($E149*Assumptions!D$7)+($F149*Assumptions!D$8)+($G149*Assumptions!D$9)+($H149*Assumptions!D$10)+($I149*Assumptions!D$11)+($J149*Assumptions!D$12)+($K149*Assumptions!D$13)+($L149*Assumptions!D$14)+($M149*Assumptions!D$15)+($N149*Assumptions!D$16)+($O149*Assumptions!D$17)+($P149*Assumptions!D$18)+($Q149*Assumptions!D$19)+($R149*Assumptions!D$20)+($S149*Assumptions!D$21)+($T149*Assumptions!D$22)+($U149*Assumptions!D$23)+($V149*Assumptions!D$24),IF($C149&lt;13,Assumptions!D$28,Assumptions!D$50)),X$1)</f>
        <v>7.0000000000000007E-2</v>
      </c>
      <c r="Y149" s="62">
        <f>IFERROR(IF($C149&lt;11,($D149*Assumptions!E$6)+($E149*Assumptions!E$7)+($F149*Assumptions!E$8)+($G149*Assumptions!E$9)+($H149*Assumptions!E$10)+($I149*Assumptions!E$11)+($J149*Assumptions!E$12)+($K149*Assumptions!E$13)+($L149*Assumptions!E$14)+($M149*Assumptions!E$15)+($N149*Assumptions!E$16)+($O149*Assumptions!E$17)+($P149*Assumptions!E$18)+($Q149*Assumptions!E$19)+($R149*Assumptions!E$20)+($S149*Assumptions!E$21)+($T149*Assumptions!E$22)+($U149*Assumptions!E$23)+($V149*Assumptions!E$24),IF($C149&lt;13,Assumptions!E$28,Assumptions!E$50)),Y$1)</f>
        <v>6.9000000000000006E-2</v>
      </c>
      <c r="Z149" s="62">
        <f>IFERROR(IF($C149&lt;11,($D149*Assumptions!F$6)+($E149*Assumptions!F$7)+($F149*Assumptions!F$8)+($G149*Assumptions!F$9)+($H149*Assumptions!F$10)+($I149*Assumptions!F$11)+($J149*Assumptions!F$12)+($K149*Assumptions!F$13)+($L149*Assumptions!F$14)+($M149*Assumptions!F$15)+($N149*Assumptions!F$16)+($O149*Assumptions!F$17)+($P149*Assumptions!F$18)+($Q149*Assumptions!F$19)+($R149*Assumptions!F$20)+($S149*Assumptions!F$21)+($T149*Assumptions!F$22)+($U149*Assumptions!F$23)+($V149*Assumptions!F$24),IF($C149&lt;13,Assumptions!F$28,Assumptions!F$50)),Z$1)</f>
        <v>6.7000000000000004E-2</v>
      </c>
      <c r="AA149" s="62">
        <f>IFERROR(($D149*Assumptions!J$6)+($E149*Assumptions!J$7)+($F149*Assumptions!J$8)+($G149*Assumptions!J$9)+($H149*Assumptions!J$10)+($I149*Assumptions!J$11)+($J149*Assumptions!J$12)+($K149*Assumptions!J$13)+($L149*Assumptions!J$14)+($M149*Assumptions!J$15)+($N149*Assumptions!J$16)+($O149*Assumptions!J$17)+($P149*Assumptions!J$18)+($Q149*Assumptions!J$19)+($R149*Assumptions!J$20)+($S149*Assumptions!J$21)+($T149*Assumptions!J$22)+($U149*Assumptions!J$23)+($V149*Assumptions!J$24),0)</f>
        <v>0</v>
      </c>
      <c r="AB149" s="2">
        <f>SUMIFS(PERSALDATA!$G$2:$G$20871,PERSALDATA!$A$2:$A$20871,WORKING!A149,PERSALDATA!$D$2:$D$20871,WORKING!B149,PERSALDATA!$E$2:$E$20871,WORKING!C149,PERSALDATA!$F$2:$F$20871,"S&amp;W: BASIC SALARY (RES)")</f>
        <v>0</v>
      </c>
      <c r="AC149" s="2">
        <f>SUMIFS(PERSALDATA!$H$2:$H$20871,PERSALDATA!$A$2:$A$20871,WORKING!A149,PERSALDATA!$D$2:$D$20871,WORKING!B149,PERSALDATA!$E$2:$E$20871,WORKING!C149)</f>
        <v>0</v>
      </c>
    </row>
    <row r="150" spans="1:29" x14ac:dyDescent="0.25">
      <c r="A150" s="2">
        <f>Results!$D$3</f>
        <v>18</v>
      </c>
      <c r="B150" s="2">
        <v>9</v>
      </c>
      <c r="C150" s="2">
        <v>12</v>
      </c>
      <c r="D150" s="62" t="str">
        <f>IFERROR(SUMIFS(PERSALDATA!$H$2:$H$20871,PERSALDATA!$A$2:$A$20871,WORKING!$A150,PERSALDATA!$D$2:$D$20871,WORKING!$B150,PERSALDATA!$E$2:$E$20871,WORKING!$C150,PERSALDATA!$F$2:$F$20871,WORKING!D$2)/SUMIFS(PERSALDATA!$H$2:$H$20871,PERSALDATA!$A$2:$A$20871,WORKING!$A150,PERSALDATA!$D$2:$D$20871,WORKING!$B150,PERSALDATA!$E$2:$E$20871,WORKING!$C150),"")</f>
        <v/>
      </c>
      <c r="E150" s="62" t="str">
        <f>IFERROR(SUMIFS(PERSALDATA!$H$2:$H$20871,PERSALDATA!$A$2:$A$20871,WORKING!$A150,PERSALDATA!$D$2:$D$20871,WORKING!$B150,PERSALDATA!$E$2:$E$20871,WORKING!$C150,PERSALDATA!$F$2:$F$20871,WORKING!E$2)/SUMIFS(PERSALDATA!$H$2:$H$20871,PERSALDATA!$A$2:$A$20871,WORKING!$A150,PERSALDATA!$D$2:$D$20871,WORKING!$B150,PERSALDATA!$E$2:$E$20871,WORKING!$C150),"")</f>
        <v/>
      </c>
      <c r="F150" s="62" t="str">
        <f>IFERROR(SUMIFS(PERSALDATA!$H$2:$H$20871,PERSALDATA!$A$2:$A$20871,WORKING!$A150,PERSALDATA!$D$2:$D$20871,WORKING!$B150,PERSALDATA!$E$2:$E$20871,WORKING!$C150,PERSALDATA!$F$2:$F$20871,WORKING!F$2)/SUMIFS(PERSALDATA!$H$2:$H$20871,PERSALDATA!$A$2:$A$20871,WORKING!$A150,PERSALDATA!$D$2:$D$20871,WORKING!$B150,PERSALDATA!$E$2:$E$20871,WORKING!$C150),"")</f>
        <v/>
      </c>
      <c r="G150" s="69" t="str">
        <f>IFERROR(SUMIFS(PERSALDATA!$H$2:$H$20871,PERSALDATA!$A$2:$A$20871,WORKING!$A150,PERSALDATA!$D$2:$D$20871,WORKING!$B150,PERSALDATA!$E$2:$E$20871,WORKING!$C150,PERSALDATA!$F$2:$F$20871,WORKING!G$2)/SUMIFS(PERSALDATA!$H$2:$H$20871,PERSALDATA!$A$2:$A$20871,WORKING!$A150,PERSALDATA!$D$2:$D$20871,WORKING!$B150,PERSALDATA!$E$2:$E$20871,WORKING!$C150),"")</f>
        <v/>
      </c>
      <c r="H150" s="62" t="str">
        <f>IFERROR(SUMIFS(PERSALDATA!$H$2:$H$20871,PERSALDATA!$A$2:$A$20871,WORKING!$A150,PERSALDATA!$D$2:$D$20871,WORKING!$B150,PERSALDATA!$E$2:$E$20871,WORKING!$C150,PERSALDATA!$F$2:$F$20871,WORKING!H$2)/SUMIFS(PERSALDATA!$H$2:$H$20871,PERSALDATA!$A$2:$A$20871,WORKING!$A150,PERSALDATA!$D$2:$D$20871,WORKING!$B150,PERSALDATA!$E$2:$E$20871,WORKING!$C150),"")</f>
        <v/>
      </c>
      <c r="I150" s="62" t="str">
        <f>IFERROR(SUMIFS(PERSALDATA!$H$2:$H$20871,PERSALDATA!$A$2:$A$20871,WORKING!$A150,PERSALDATA!$D$2:$D$20871,WORKING!$B150,PERSALDATA!$E$2:$E$20871,WORKING!$C150,PERSALDATA!$F$2:$F$20871,WORKING!I$2)/SUMIFS(PERSALDATA!$H$2:$H$20871,PERSALDATA!$A$2:$A$20871,WORKING!$A150,PERSALDATA!$D$2:$D$20871,WORKING!$B150,PERSALDATA!$E$2:$E$20871,WORKING!$C150),"")</f>
        <v/>
      </c>
      <c r="J150" s="62" t="str">
        <f>IFERROR(SUMIFS(PERSALDATA!$H$2:$H$20871,PERSALDATA!$A$2:$A$20871,WORKING!$A150,PERSALDATA!$D$2:$D$20871,WORKING!$B150,PERSALDATA!$E$2:$E$20871,WORKING!$C150,PERSALDATA!$F$2:$F$20871,WORKING!J$2)/SUMIFS(PERSALDATA!$H$2:$H$20871,PERSALDATA!$A$2:$A$20871,WORKING!$A150,PERSALDATA!$D$2:$D$20871,WORKING!$B150,PERSALDATA!$E$2:$E$20871,WORKING!$C150),"")</f>
        <v/>
      </c>
      <c r="K150" s="62" t="str">
        <f>IFERROR(SUMIFS(PERSALDATA!$H$2:$H$20871,PERSALDATA!$A$2:$A$20871,WORKING!$A150,PERSALDATA!$D$2:$D$20871,WORKING!$B150,PERSALDATA!$E$2:$E$20871,WORKING!$C150,PERSALDATA!$F$2:$F$20871,WORKING!K$2)/SUMIFS(PERSALDATA!$H$2:$H$20871,PERSALDATA!$A$2:$A$20871,WORKING!$A150,PERSALDATA!$D$2:$D$20871,WORKING!$B150,PERSALDATA!$E$2:$E$20871,WORKING!$C150),"")</f>
        <v/>
      </c>
      <c r="L150" s="62" t="str">
        <f>IFERROR(SUMIFS(PERSALDATA!$H$2:$H$20871,PERSALDATA!$A$2:$A$20871,WORKING!$A150,PERSALDATA!$D$2:$D$20871,WORKING!$B150,PERSALDATA!$E$2:$E$20871,WORKING!$C150,PERSALDATA!$F$2:$F$20871,WORKING!L$2)/SUMIFS(PERSALDATA!$H$2:$H$20871,PERSALDATA!$A$2:$A$20871,WORKING!$A150,PERSALDATA!$D$2:$D$20871,WORKING!$B150,PERSALDATA!$E$2:$E$20871,WORKING!$C150),"")</f>
        <v/>
      </c>
      <c r="M150" s="62" t="str">
        <f>IFERROR(SUMIFS(PERSALDATA!$H$2:$H$20871,PERSALDATA!$A$2:$A$20871,WORKING!$A150,PERSALDATA!$D$2:$D$20871,WORKING!$B150,PERSALDATA!$E$2:$E$20871,WORKING!$C150,PERSALDATA!$F$2:$F$20871,WORKING!M$2)/SUMIFS(PERSALDATA!$H$2:$H$20871,PERSALDATA!$A$2:$A$20871,WORKING!$A150,PERSALDATA!$D$2:$D$20871,WORKING!$B150,PERSALDATA!$E$2:$E$20871,WORKING!$C150),"")</f>
        <v/>
      </c>
      <c r="N150" s="62" t="str">
        <f>IFERROR(SUMIFS(PERSALDATA!$H$2:$H$20871,PERSALDATA!$A$2:$A$20871,WORKING!$A150,PERSALDATA!$D$2:$D$20871,WORKING!$B150,PERSALDATA!$E$2:$E$20871,WORKING!$C150,PERSALDATA!$F$2:$F$20871,WORKING!N$2)/SUMIFS(PERSALDATA!$H$2:$H$20871,PERSALDATA!$A$2:$A$20871,WORKING!$A150,PERSALDATA!$D$2:$D$20871,WORKING!$B150,PERSALDATA!$E$2:$E$20871,WORKING!$C150),"")</f>
        <v/>
      </c>
      <c r="O150" s="62" t="str">
        <f>IFERROR(SUMIFS(PERSALDATA!$H$2:$H$20871,PERSALDATA!$A$2:$A$20871,WORKING!$A150,PERSALDATA!$D$2:$D$20871,WORKING!$B150,PERSALDATA!$E$2:$E$20871,WORKING!$C150,PERSALDATA!$F$2:$F$20871,WORKING!O$2)/SUMIFS(PERSALDATA!$H$2:$H$20871,PERSALDATA!$A$2:$A$20871,WORKING!$A150,PERSALDATA!$D$2:$D$20871,WORKING!$B150,PERSALDATA!$E$2:$E$20871,WORKING!$C150),"")</f>
        <v/>
      </c>
      <c r="P150" s="62" t="str">
        <f>IFERROR(SUMIFS(PERSALDATA!$H$2:$H$20871,PERSALDATA!$A$2:$A$20871,WORKING!$A150,PERSALDATA!$D$2:$D$20871,WORKING!$B150,PERSALDATA!$E$2:$E$20871,WORKING!$C150,PERSALDATA!$F$2:$F$20871,WORKING!P$2)/SUMIFS(PERSALDATA!$H$2:$H$20871,PERSALDATA!$A$2:$A$20871,WORKING!$A150,PERSALDATA!$D$2:$D$20871,WORKING!$B150,PERSALDATA!$E$2:$E$20871,WORKING!$C150),"")</f>
        <v/>
      </c>
      <c r="Q150" s="62" t="str">
        <f>IFERROR(SUMIFS(PERSALDATA!$H$2:$H$20871,PERSALDATA!$A$2:$A$20871,WORKING!$A150,PERSALDATA!$D$2:$D$20871,WORKING!$B150,PERSALDATA!$E$2:$E$20871,WORKING!$C150,PERSALDATA!$F$2:$F$20871,WORKING!Q$2)/SUMIFS(PERSALDATA!$H$2:$H$20871,PERSALDATA!$A$2:$A$20871,WORKING!$A150,PERSALDATA!$D$2:$D$20871,WORKING!$B150,PERSALDATA!$E$2:$E$20871,WORKING!$C150),"")</f>
        <v/>
      </c>
      <c r="R150" s="62" t="str">
        <f>IFERROR(SUMIFS(PERSALDATA!$H$2:$H$20871,PERSALDATA!$A$2:$A$20871,WORKING!$A150,PERSALDATA!$D$2:$D$20871,WORKING!$B150,PERSALDATA!$E$2:$E$20871,WORKING!$C150,PERSALDATA!$F$2:$F$20871,WORKING!R$2)/SUMIFS(PERSALDATA!$H$2:$H$20871,PERSALDATA!$A$2:$A$20871,WORKING!$A150,PERSALDATA!$D$2:$D$20871,WORKING!$B150,PERSALDATA!$E$2:$E$20871,WORKING!$C150),"")</f>
        <v/>
      </c>
      <c r="S150" s="62" t="str">
        <f>IFERROR(SUMIFS(PERSALDATA!$H$2:$H$20871,PERSALDATA!$A$2:$A$20871,WORKING!$A150,PERSALDATA!$D$2:$D$20871,WORKING!$B150,PERSALDATA!$E$2:$E$20871,WORKING!$C150,PERSALDATA!$F$2:$F$20871,WORKING!S$2)/SUMIFS(PERSALDATA!$H$2:$H$20871,PERSALDATA!$A$2:$A$20871,WORKING!$A150,PERSALDATA!$D$2:$D$20871,WORKING!$B150,PERSALDATA!$E$2:$E$20871,WORKING!$C150),"")</f>
        <v/>
      </c>
      <c r="T150" s="62" t="str">
        <f>IFERROR(SUMIFS(PERSALDATA!$H$2:$H$20871,PERSALDATA!$A$2:$A$20871,WORKING!$A150,PERSALDATA!$D$2:$D$20871,WORKING!$B150,PERSALDATA!$E$2:$E$20871,WORKING!$C150,PERSALDATA!$F$2:$F$20871,WORKING!T$2)/SUMIFS(PERSALDATA!$H$2:$H$20871,PERSALDATA!$A$2:$A$20871,WORKING!$A150,PERSALDATA!$D$2:$D$20871,WORKING!$B150,PERSALDATA!$E$2:$E$20871,WORKING!$C150),"")</f>
        <v/>
      </c>
      <c r="U150" s="62" t="str">
        <f>IFERROR(SUMIFS(PERSALDATA!$H$2:$H$20871,PERSALDATA!$A$2:$A$20871,WORKING!$A150,PERSALDATA!$D$2:$D$20871,WORKING!$B150,PERSALDATA!$E$2:$E$20871,WORKING!$C150,PERSALDATA!$F$2:$F$20871,WORKING!U$2)/SUMIFS(PERSALDATA!$H$2:$H$20871,PERSALDATA!$A$2:$A$20871,WORKING!$A150,PERSALDATA!$D$2:$D$20871,WORKING!$B150,PERSALDATA!$E$2:$E$20871,WORKING!$C150),"")</f>
        <v/>
      </c>
      <c r="V150" s="62" t="str">
        <f>IFERROR(SUMIFS(PERSALDATA!$H$2:$H$20871,PERSALDATA!$A$2:$A$20871,WORKING!$A150,PERSALDATA!$D$2:$D$20871,WORKING!$B150,PERSALDATA!$E$2:$E$20871,WORKING!$C150,PERSALDATA!$F$2:$F$20871,WORKING!V$2)/SUMIFS(PERSALDATA!$H$2:$H$20871,PERSALDATA!$A$2:$A$20871,WORKING!$A150,PERSALDATA!$D$2:$D$20871,WORKING!$B150,PERSALDATA!$E$2:$E$20871,WORKING!$C150),"")</f>
        <v/>
      </c>
      <c r="W150" s="62">
        <f>IFERROR(IF($C150&lt;11,($D150*Assumptions!C$6)+($E150*Assumptions!C$7)+($F150*Assumptions!C$8)+($G150*Assumptions!C$9)+($H150*Assumptions!C$10)+($I150*Assumptions!C$11)+($J150*Assumptions!C$12)+($K150*Assumptions!C$13)+($L150*Assumptions!C$14)+($M150*Assumptions!C$15)+($N150*Assumptions!C$16)+($O150*Assumptions!C$17)+($P150*Assumptions!C$18)+($Q150*Assumptions!C$19)+($R150*Assumptions!C$20)+($S150*Assumptions!C$21)+($T150*Assumptions!C$22)+($U150*Assumptions!C$23)+($V150*Assumptions!C$24),IF($C150&lt;13,Assumptions!C$28,Assumptions!C$50)),W$1)</f>
        <v>7.5999999999999998E-2</v>
      </c>
      <c r="X150" s="62">
        <f>IFERROR(IF($C150&lt;11,($D150*Assumptions!D$6)+($E150*Assumptions!D$7)+($F150*Assumptions!D$8)+($G150*Assumptions!D$9)+($H150*Assumptions!D$10)+($I150*Assumptions!D$11)+($J150*Assumptions!D$12)+($K150*Assumptions!D$13)+($L150*Assumptions!D$14)+($M150*Assumptions!D$15)+($N150*Assumptions!D$16)+($O150*Assumptions!D$17)+($P150*Assumptions!D$18)+($Q150*Assumptions!D$19)+($R150*Assumptions!D$20)+($S150*Assumptions!D$21)+($T150*Assumptions!D$22)+($U150*Assumptions!D$23)+($V150*Assumptions!D$24),IF($C150&lt;13,Assumptions!D$28,Assumptions!D$50)),X$1)</f>
        <v>7.0000000000000007E-2</v>
      </c>
      <c r="Y150" s="62">
        <f>IFERROR(IF($C150&lt;11,($D150*Assumptions!E$6)+($E150*Assumptions!E$7)+($F150*Assumptions!E$8)+($G150*Assumptions!E$9)+($H150*Assumptions!E$10)+($I150*Assumptions!E$11)+($J150*Assumptions!E$12)+($K150*Assumptions!E$13)+($L150*Assumptions!E$14)+($M150*Assumptions!E$15)+($N150*Assumptions!E$16)+($O150*Assumptions!E$17)+($P150*Assumptions!E$18)+($Q150*Assumptions!E$19)+($R150*Assumptions!E$20)+($S150*Assumptions!E$21)+($T150*Assumptions!E$22)+($U150*Assumptions!E$23)+($V150*Assumptions!E$24),IF($C150&lt;13,Assumptions!E$28,Assumptions!E$50)),Y$1)</f>
        <v>6.9000000000000006E-2</v>
      </c>
      <c r="Z150" s="62">
        <f>IFERROR(IF($C150&lt;11,($D150*Assumptions!F$6)+($E150*Assumptions!F$7)+($F150*Assumptions!F$8)+($G150*Assumptions!F$9)+($H150*Assumptions!F$10)+($I150*Assumptions!F$11)+($J150*Assumptions!F$12)+($K150*Assumptions!F$13)+($L150*Assumptions!F$14)+($M150*Assumptions!F$15)+($N150*Assumptions!F$16)+($O150*Assumptions!F$17)+($P150*Assumptions!F$18)+($Q150*Assumptions!F$19)+($R150*Assumptions!F$20)+($S150*Assumptions!F$21)+($T150*Assumptions!F$22)+($U150*Assumptions!F$23)+($V150*Assumptions!F$24),IF($C150&lt;13,Assumptions!F$28,Assumptions!F$50)),Z$1)</f>
        <v>6.7000000000000004E-2</v>
      </c>
      <c r="AA150" s="62">
        <f>IFERROR(($D150*Assumptions!J$6)+($E150*Assumptions!J$7)+($F150*Assumptions!J$8)+($G150*Assumptions!J$9)+($H150*Assumptions!J$10)+($I150*Assumptions!J$11)+($J150*Assumptions!J$12)+($K150*Assumptions!J$13)+($L150*Assumptions!J$14)+($M150*Assumptions!J$15)+($N150*Assumptions!J$16)+($O150*Assumptions!J$17)+($P150*Assumptions!J$18)+($Q150*Assumptions!J$19)+($R150*Assumptions!J$20)+($S150*Assumptions!J$21)+($T150*Assumptions!J$22)+($U150*Assumptions!J$23)+($V150*Assumptions!J$24),0)</f>
        <v>0</v>
      </c>
      <c r="AB150" s="2">
        <f>SUMIFS(PERSALDATA!$G$2:$G$20871,PERSALDATA!$A$2:$A$20871,WORKING!A150,PERSALDATA!$D$2:$D$20871,WORKING!B150,PERSALDATA!$E$2:$E$20871,WORKING!C150,PERSALDATA!$F$2:$F$20871,"S&amp;W: BASIC SALARY (RES)")</f>
        <v>0</v>
      </c>
      <c r="AC150" s="2">
        <f>SUMIFS(PERSALDATA!$H$2:$H$20871,PERSALDATA!$A$2:$A$20871,WORKING!A150,PERSALDATA!$D$2:$D$20871,WORKING!B150,PERSALDATA!$E$2:$E$20871,WORKING!C150)</f>
        <v>0</v>
      </c>
    </row>
    <row r="151" spans="1:29" x14ac:dyDescent="0.25">
      <c r="A151" s="2">
        <f>Results!$D$3</f>
        <v>18</v>
      </c>
      <c r="B151" s="2">
        <v>9</v>
      </c>
      <c r="C151" s="2">
        <v>13</v>
      </c>
      <c r="D151" s="62" t="str">
        <f>IFERROR(SUMIFS(PERSALDATA!$H$2:$H$20871,PERSALDATA!$A$2:$A$20871,WORKING!$A151,PERSALDATA!$D$2:$D$20871,WORKING!$B151,PERSALDATA!$E$2:$E$20871,WORKING!$C151,PERSALDATA!$F$2:$F$20871,WORKING!D$2)/SUMIFS(PERSALDATA!$H$2:$H$20871,PERSALDATA!$A$2:$A$20871,WORKING!$A151,PERSALDATA!$D$2:$D$20871,WORKING!$B151,PERSALDATA!$E$2:$E$20871,WORKING!$C151),"")</f>
        <v/>
      </c>
      <c r="E151" s="62" t="str">
        <f>IFERROR(SUMIFS(PERSALDATA!$H$2:$H$20871,PERSALDATA!$A$2:$A$20871,WORKING!$A151,PERSALDATA!$D$2:$D$20871,WORKING!$B151,PERSALDATA!$E$2:$E$20871,WORKING!$C151,PERSALDATA!$F$2:$F$20871,WORKING!E$2)/SUMIFS(PERSALDATA!$H$2:$H$20871,PERSALDATA!$A$2:$A$20871,WORKING!$A151,PERSALDATA!$D$2:$D$20871,WORKING!$B151,PERSALDATA!$E$2:$E$20871,WORKING!$C151),"")</f>
        <v/>
      </c>
      <c r="F151" s="62" t="str">
        <f>IFERROR(SUMIFS(PERSALDATA!$H$2:$H$20871,PERSALDATA!$A$2:$A$20871,WORKING!$A151,PERSALDATA!$D$2:$D$20871,WORKING!$B151,PERSALDATA!$E$2:$E$20871,WORKING!$C151,PERSALDATA!$F$2:$F$20871,WORKING!F$2)/SUMIFS(PERSALDATA!$H$2:$H$20871,PERSALDATA!$A$2:$A$20871,WORKING!$A151,PERSALDATA!$D$2:$D$20871,WORKING!$B151,PERSALDATA!$E$2:$E$20871,WORKING!$C151),"")</f>
        <v/>
      </c>
      <c r="G151" s="69" t="str">
        <f>IFERROR(SUMIFS(PERSALDATA!$H$2:$H$20871,PERSALDATA!$A$2:$A$20871,WORKING!$A151,PERSALDATA!$D$2:$D$20871,WORKING!$B151,PERSALDATA!$E$2:$E$20871,WORKING!$C151,PERSALDATA!$F$2:$F$20871,WORKING!G$2)/SUMIFS(PERSALDATA!$H$2:$H$20871,PERSALDATA!$A$2:$A$20871,WORKING!$A151,PERSALDATA!$D$2:$D$20871,WORKING!$B151,PERSALDATA!$E$2:$E$20871,WORKING!$C151),"")</f>
        <v/>
      </c>
      <c r="H151" s="62" t="str">
        <f>IFERROR(SUMIFS(PERSALDATA!$H$2:$H$20871,PERSALDATA!$A$2:$A$20871,WORKING!$A151,PERSALDATA!$D$2:$D$20871,WORKING!$B151,PERSALDATA!$E$2:$E$20871,WORKING!$C151,PERSALDATA!$F$2:$F$20871,WORKING!H$2)/SUMIFS(PERSALDATA!$H$2:$H$20871,PERSALDATA!$A$2:$A$20871,WORKING!$A151,PERSALDATA!$D$2:$D$20871,WORKING!$B151,PERSALDATA!$E$2:$E$20871,WORKING!$C151),"")</f>
        <v/>
      </c>
      <c r="I151" s="62" t="str">
        <f>IFERROR(SUMIFS(PERSALDATA!$H$2:$H$20871,PERSALDATA!$A$2:$A$20871,WORKING!$A151,PERSALDATA!$D$2:$D$20871,WORKING!$B151,PERSALDATA!$E$2:$E$20871,WORKING!$C151,PERSALDATA!$F$2:$F$20871,WORKING!I$2)/SUMIFS(PERSALDATA!$H$2:$H$20871,PERSALDATA!$A$2:$A$20871,WORKING!$A151,PERSALDATA!$D$2:$D$20871,WORKING!$B151,PERSALDATA!$E$2:$E$20871,WORKING!$C151),"")</f>
        <v/>
      </c>
      <c r="J151" s="62" t="str">
        <f>IFERROR(SUMIFS(PERSALDATA!$H$2:$H$20871,PERSALDATA!$A$2:$A$20871,WORKING!$A151,PERSALDATA!$D$2:$D$20871,WORKING!$B151,PERSALDATA!$E$2:$E$20871,WORKING!$C151,PERSALDATA!$F$2:$F$20871,WORKING!J$2)/SUMIFS(PERSALDATA!$H$2:$H$20871,PERSALDATA!$A$2:$A$20871,WORKING!$A151,PERSALDATA!$D$2:$D$20871,WORKING!$B151,PERSALDATA!$E$2:$E$20871,WORKING!$C151),"")</f>
        <v/>
      </c>
      <c r="K151" s="62" t="str">
        <f>IFERROR(SUMIFS(PERSALDATA!$H$2:$H$20871,PERSALDATA!$A$2:$A$20871,WORKING!$A151,PERSALDATA!$D$2:$D$20871,WORKING!$B151,PERSALDATA!$E$2:$E$20871,WORKING!$C151,PERSALDATA!$F$2:$F$20871,WORKING!K$2)/SUMIFS(PERSALDATA!$H$2:$H$20871,PERSALDATA!$A$2:$A$20871,WORKING!$A151,PERSALDATA!$D$2:$D$20871,WORKING!$B151,PERSALDATA!$E$2:$E$20871,WORKING!$C151),"")</f>
        <v/>
      </c>
      <c r="L151" s="62" t="str">
        <f>IFERROR(SUMIFS(PERSALDATA!$H$2:$H$20871,PERSALDATA!$A$2:$A$20871,WORKING!$A151,PERSALDATA!$D$2:$D$20871,WORKING!$B151,PERSALDATA!$E$2:$E$20871,WORKING!$C151,PERSALDATA!$F$2:$F$20871,WORKING!L$2)/SUMIFS(PERSALDATA!$H$2:$H$20871,PERSALDATA!$A$2:$A$20871,WORKING!$A151,PERSALDATA!$D$2:$D$20871,WORKING!$B151,PERSALDATA!$E$2:$E$20871,WORKING!$C151),"")</f>
        <v/>
      </c>
      <c r="M151" s="62" t="str">
        <f>IFERROR(SUMIFS(PERSALDATA!$H$2:$H$20871,PERSALDATA!$A$2:$A$20871,WORKING!$A151,PERSALDATA!$D$2:$D$20871,WORKING!$B151,PERSALDATA!$E$2:$E$20871,WORKING!$C151,PERSALDATA!$F$2:$F$20871,WORKING!M$2)/SUMIFS(PERSALDATA!$H$2:$H$20871,PERSALDATA!$A$2:$A$20871,WORKING!$A151,PERSALDATA!$D$2:$D$20871,WORKING!$B151,PERSALDATA!$E$2:$E$20871,WORKING!$C151),"")</f>
        <v/>
      </c>
      <c r="N151" s="62" t="str">
        <f>IFERROR(SUMIFS(PERSALDATA!$H$2:$H$20871,PERSALDATA!$A$2:$A$20871,WORKING!$A151,PERSALDATA!$D$2:$D$20871,WORKING!$B151,PERSALDATA!$E$2:$E$20871,WORKING!$C151,PERSALDATA!$F$2:$F$20871,WORKING!N$2)/SUMIFS(PERSALDATA!$H$2:$H$20871,PERSALDATA!$A$2:$A$20871,WORKING!$A151,PERSALDATA!$D$2:$D$20871,WORKING!$B151,PERSALDATA!$E$2:$E$20871,WORKING!$C151),"")</f>
        <v/>
      </c>
      <c r="O151" s="62" t="str">
        <f>IFERROR(SUMIFS(PERSALDATA!$H$2:$H$20871,PERSALDATA!$A$2:$A$20871,WORKING!$A151,PERSALDATA!$D$2:$D$20871,WORKING!$B151,PERSALDATA!$E$2:$E$20871,WORKING!$C151,PERSALDATA!$F$2:$F$20871,WORKING!O$2)/SUMIFS(PERSALDATA!$H$2:$H$20871,PERSALDATA!$A$2:$A$20871,WORKING!$A151,PERSALDATA!$D$2:$D$20871,WORKING!$B151,PERSALDATA!$E$2:$E$20871,WORKING!$C151),"")</f>
        <v/>
      </c>
      <c r="P151" s="62" t="str">
        <f>IFERROR(SUMIFS(PERSALDATA!$H$2:$H$20871,PERSALDATA!$A$2:$A$20871,WORKING!$A151,PERSALDATA!$D$2:$D$20871,WORKING!$B151,PERSALDATA!$E$2:$E$20871,WORKING!$C151,PERSALDATA!$F$2:$F$20871,WORKING!P$2)/SUMIFS(PERSALDATA!$H$2:$H$20871,PERSALDATA!$A$2:$A$20871,WORKING!$A151,PERSALDATA!$D$2:$D$20871,WORKING!$B151,PERSALDATA!$E$2:$E$20871,WORKING!$C151),"")</f>
        <v/>
      </c>
      <c r="Q151" s="62" t="str">
        <f>IFERROR(SUMIFS(PERSALDATA!$H$2:$H$20871,PERSALDATA!$A$2:$A$20871,WORKING!$A151,PERSALDATA!$D$2:$D$20871,WORKING!$B151,PERSALDATA!$E$2:$E$20871,WORKING!$C151,PERSALDATA!$F$2:$F$20871,WORKING!Q$2)/SUMIFS(PERSALDATA!$H$2:$H$20871,PERSALDATA!$A$2:$A$20871,WORKING!$A151,PERSALDATA!$D$2:$D$20871,WORKING!$B151,PERSALDATA!$E$2:$E$20871,WORKING!$C151),"")</f>
        <v/>
      </c>
      <c r="R151" s="62" t="str">
        <f>IFERROR(SUMIFS(PERSALDATA!$H$2:$H$20871,PERSALDATA!$A$2:$A$20871,WORKING!$A151,PERSALDATA!$D$2:$D$20871,WORKING!$B151,PERSALDATA!$E$2:$E$20871,WORKING!$C151,PERSALDATA!$F$2:$F$20871,WORKING!R$2)/SUMIFS(PERSALDATA!$H$2:$H$20871,PERSALDATA!$A$2:$A$20871,WORKING!$A151,PERSALDATA!$D$2:$D$20871,WORKING!$B151,PERSALDATA!$E$2:$E$20871,WORKING!$C151),"")</f>
        <v/>
      </c>
      <c r="S151" s="62" t="str">
        <f>IFERROR(SUMIFS(PERSALDATA!$H$2:$H$20871,PERSALDATA!$A$2:$A$20871,WORKING!$A151,PERSALDATA!$D$2:$D$20871,WORKING!$B151,PERSALDATA!$E$2:$E$20871,WORKING!$C151,PERSALDATA!$F$2:$F$20871,WORKING!S$2)/SUMIFS(PERSALDATA!$H$2:$H$20871,PERSALDATA!$A$2:$A$20871,WORKING!$A151,PERSALDATA!$D$2:$D$20871,WORKING!$B151,PERSALDATA!$E$2:$E$20871,WORKING!$C151),"")</f>
        <v/>
      </c>
      <c r="T151" s="62" t="str">
        <f>IFERROR(SUMIFS(PERSALDATA!$H$2:$H$20871,PERSALDATA!$A$2:$A$20871,WORKING!$A151,PERSALDATA!$D$2:$D$20871,WORKING!$B151,PERSALDATA!$E$2:$E$20871,WORKING!$C151,PERSALDATA!$F$2:$F$20871,WORKING!T$2)/SUMIFS(PERSALDATA!$H$2:$H$20871,PERSALDATA!$A$2:$A$20871,WORKING!$A151,PERSALDATA!$D$2:$D$20871,WORKING!$B151,PERSALDATA!$E$2:$E$20871,WORKING!$C151),"")</f>
        <v/>
      </c>
      <c r="U151" s="62" t="str">
        <f>IFERROR(SUMIFS(PERSALDATA!$H$2:$H$20871,PERSALDATA!$A$2:$A$20871,WORKING!$A151,PERSALDATA!$D$2:$D$20871,WORKING!$B151,PERSALDATA!$E$2:$E$20871,WORKING!$C151,PERSALDATA!$F$2:$F$20871,WORKING!U$2)/SUMIFS(PERSALDATA!$H$2:$H$20871,PERSALDATA!$A$2:$A$20871,WORKING!$A151,PERSALDATA!$D$2:$D$20871,WORKING!$B151,PERSALDATA!$E$2:$E$20871,WORKING!$C151),"")</f>
        <v/>
      </c>
      <c r="V151" s="62" t="str">
        <f>IFERROR(SUMIFS(PERSALDATA!$H$2:$H$20871,PERSALDATA!$A$2:$A$20871,WORKING!$A151,PERSALDATA!$D$2:$D$20871,WORKING!$B151,PERSALDATA!$E$2:$E$20871,WORKING!$C151,PERSALDATA!$F$2:$F$20871,WORKING!V$2)/SUMIFS(PERSALDATA!$H$2:$H$20871,PERSALDATA!$A$2:$A$20871,WORKING!$A151,PERSALDATA!$D$2:$D$20871,WORKING!$B151,PERSALDATA!$E$2:$E$20871,WORKING!$C151),"")</f>
        <v/>
      </c>
      <c r="W151" s="62">
        <f>IFERROR(IF($C151&lt;11,($D151*Assumptions!C$6)+($E151*Assumptions!C$7)+($F151*Assumptions!C$8)+($G151*Assumptions!C$9)+($H151*Assumptions!C$10)+($I151*Assumptions!C$11)+($J151*Assumptions!C$12)+($K151*Assumptions!C$13)+($L151*Assumptions!C$14)+($M151*Assumptions!C$15)+($N151*Assumptions!C$16)+($O151*Assumptions!C$17)+($P151*Assumptions!C$18)+($Q151*Assumptions!C$19)+($R151*Assumptions!C$20)+($S151*Assumptions!C$21)+($T151*Assumptions!C$22)+($U151*Assumptions!C$23)+($V151*Assumptions!C$24),IF($C151&lt;13,Assumptions!C$28,Assumptions!C$50)),W$1)</f>
        <v>3.3000000000000002E-2</v>
      </c>
      <c r="X151" s="62">
        <f>IFERROR(IF($C151&lt;11,($D151*Assumptions!D$6)+($E151*Assumptions!D$7)+($F151*Assumptions!D$8)+($G151*Assumptions!D$9)+($H151*Assumptions!D$10)+($I151*Assumptions!D$11)+($J151*Assumptions!D$12)+($K151*Assumptions!D$13)+($L151*Assumptions!D$14)+($M151*Assumptions!D$15)+($N151*Assumptions!D$16)+($O151*Assumptions!D$17)+($P151*Assumptions!D$18)+($Q151*Assumptions!D$19)+($R151*Assumptions!D$20)+($S151*Assumptions!D$21)+($T151*Assumptions!D$22)+($U151*Assumptions!D$23)+($V151*Assumptions!D$24),IF($C151&lt;13,Assumptions!D$28,Assumptions!D$50)),X$1)</f>
        <v>0.06</v>
      </c>
      <c r="Y151" s="62">
        <f>IFERROR(IF($C151&lt;11,($D151*Assumptions!E$6)+($E151*Assumptions!E$7)+($F151*Assumptions!E$8)+($G151*Assumptions!E$9)+($H151*Assumptions!E$10)+($I151*Assumptions!E$11)+($J151*Assumptions!E$12)+($K151*Assumptions!E$13)+($L151*Assumptions!E$14)+($M151*Assumptions!E$15)+($N151*Assumptions!E$16)+($O151*Assumptions!E$17)+($P151*Assumptions!E$18)+($Q151*Assumptions!E$19)+($R151*Assumptions!E$20)+($S151*Assumptions!E$21)+($T151*Assumptions!E$22)+($U151*Assumptions!E$23)+($V151*Assumptions!E$24),IF($C151&lt;13,Assumptions!E$28,Assumptions!E$50)),Y$1)</f>
        <v>5.8999999999999997E-2</v>
      </c>
      <c r="Z151" s="62">
        <f>IFERROR(IF($C151&lt;11,($D151*Assumptions!F$6)+($E151*Assumptions!F$7)+($F151*Assumptions!F$8)+($G151*Assumptions!F$9)+($H151*Assumptions!F$10)+($I151*Assumptions!F$11)+($J151*Assumptions!F$12)+($K151*Assumptions!F$13)+($L151*Assumptions!F$14)+($M151*Assumptions!F$15)+($N151*Assumptions!F$16)+($O151*Assumptions!F$17)+($P151*Assumptions!F$18)+($Q151*Assumptions!F$19)+($R151*Assumptions!F$20)+($S151*Assumptions!F$21)+($T151*Assumptions!F$22)+($U151*Assumptions!F$23)+($V151*Assumptions!F$24),IF($C151&lt;13,Assumptions!F$28,Assumptions!F$50)),Z$1)</f>
        <v>5.7000000000000002E-2</v>
      </c>
      <c r="AA151" s="62">
        <f>IFERROR(($D151*Assumptions!J$6)+($E151*Assumptions!J$7)+($F151*Assumptions!J$8)+($G151*Assumptions!J$9)+($H151*Assumptions!J$10)+($I151*Assumptions!J$11)+($J151*Assumptions!J$12)+($K151*Assumptions!J$13)+($L151*Assumptions!J$14)+($M151*Assumptions!J$15)+($N151*Assumptions!J$16)+($O151*Assumptions!J$17)+($P151*Assumptions!J$18)+($Q151*Assumptions!J$19)+($R151*Assumptions!J$20)+($S151*Assumptions!J$21)+($T151*Assumptions!J$22)+($U151*Assumptions!J$23)+($V151*Assumptions!J$24),0)</f>
        <v>0</v>
      </c>
      <c r="AB151" s="2">
        <f>SUMIFS(PERSALDATA!$G$2:$G$20871,PERSALDATA!$A$2:$A$20871,WORKING!A151,PERSALDATA!$D$2:$D$20871,WORKING!B151,PERSALDATA!$E$2:$E$20871,WORKING!C151,PERSALDATA!$F$2:$F$20871,"S&amp;W: BASIC SALARY (RES)")</f>
        <v>0</v>
      </c>
      <c r="AC151" s="2">
        <f>SUMIFS(PERSALDATA!$H$2:$H$20871,PERSALDATA!$A$2:$A$20871,WORKING!A151,PERSALDATA!$D$2:$D$20871,WORKING!B151,PERSALDATA!$E$2:$E$20871,WORKING!C151)</f>
        <v>0</v>
      </c>
    </row>
    <row r="152" spans="1:29" x14ac:dyDescent="0.25">
      <c r="A152" s="2">
        <f>Results!$D$3</f>
        <v>18</v>
      </c>
      <c r="B152" s="2">
        <v>9</v>
      </c>
      <c r="C152" s="2">
        <v>14</v>
      </c>
      <c r="D152" s="62" t="str">
        <f>IFERROR(SUMIFS(PERSALDATA!$H$2:$H$20871,PERSALDATA!$A$2:$A$20871,WORKING!$A152,PERSALDATA!$D$2:$D$20871,WORKING!$B152,PERSALDATA!$E$2:$E$20871,WORKING!$C152,PERSALDATA!$F$2:$F$20871,WORKING!D$2)/SUMIFS(PERSALDATA!$H$2:$H$20871,PERSALDATA!$A$2:$A$20871,WORKING!$A152,PERSALDATA!$D$2:$D$20871,WORKING!$B152,PERSALDATA!$E$2:$E$20871,WORKING!$C152),"")</f>
        <v/>
      </c>
      <c r="E152" s="62" t="str">
        <f>IFERROR(SUMIFS(PERSALDATA!$H$2:$H$20871,PERSALDATA!$A$2:$A$20871,WORKING!$A152,PERSALDATA!$D$2:$D$20871,WORKING!$B152,PERSALDATA!$E$2:$E$20871,WORKING!$C152,PERSALDATA!$F$2:$F$20871,WORKING!E$2)/SUMIFS(PERSALDATA!$H$2:$H$20871,PERSALDATA!$A$2:$A$20871,WORKING!$A152,PERSALDATA!$D$2:$D$20871,WORKING!$B152,PERSALDATA!$E$2:$E$20871,WORKING!$C152),"")</f>
        <v/>
      </c>
      <c r="F152" s="62" t="str">
        <f>IFERROR(SUMIFS(PERSALDATA!$H$2:$H$20871,PERSALDATA!$A$2:$A$20871,WORKING!$A152,PERSALDATA!$D$2:$D$20871,WORKING!$B152,PERSALDATA!$E$2:$E$20871,WORKING!$C152,PERSALDATA!$F$2:$F$20871,WORKING!F$2)/SUMIFS(PERSALDATA!$H$2:$H$20871,PERSALDATA!$A$2:$A$20871,WORKING!$A152,PERSALDATA!$D$2:$D$20871,WORKING!$B152,PERSALDATA!$E$2:$E$20871,WORKING!$C152),"")</f>
        <v/>
      </c>
      <c r="G152" s="69" t="str">
        <f>IFERROR(SUMIFS(PERSALDATA!$H$2:$H$20871,PERSALDATA!$A$2:$A$20871,WORKING!$A152,PERSALDATA!$D$2:$D$20871,WORKING!$B152,PERSALDATA!$E$2:$E$20871,WORKING!$C152,PERSALDATA!$F$2:$F$20871,WORKING!G$2)/SUMIFS(PERSALDATA!$H$2:$H$20871,PERSALDATA!$A$2:$A$20871,WORKING!$A152,PERSALDATA!$D$2:$D$20871,WORKING!$B152,PERSALDATA!$E$2:$E$20871,WORKING!$C152),"")</f>
        <v/>
      </c>
      <c r="H152" s="62" t="str">
        <f>IFERROR(SUMIFS(PERSALDATA!$H$2:$H$20871,PERSALDATA!$A$2:$A$20871,WORKING!$A152,PERSALDATA!$D$2:$D$20871,WORKING!$B152,PERSALDATA!$E$2:$E$20871,WORKING!$C152,PERSALDATA!$F$2:$F$20871,WORKING!H$2)/SUMIFS(PERSALDATA!$H$2:$H$20871,PERSALDATA!$A$2:$A$20871,WORKING!$A152,PERSALDATA!$D$2:$D$20871,WORKING!$B152,PERSALDATA!$E$2:$E$20871,WORKING!$C152),"")</f>
        <v/>
      </c>
      <c r="I152" s="62" t="str">
        <f>IFERROR(SUMIFS(PERSALDATA!$H$2:$H$20871,PERSALDATA!$A$2:$A$20871,WORKING!$A152,PERSALDATA!$D$2:$D$20871,WORKING!$B152,PERSALDATA!$E$2:$E$20871,WORKING!$C152,PERSALDATA!$F$2:$F$20871,WORKING!I$2)/SUMIFS(PERSALDATA!$H$2:$H$20871,PERSALDATA!$A$2:$A$20871,WORKING!$A152,PERSALDATA!$D$2:$D$20871,WORKING!$B152,PERSALDATA!$E$2:$E$20871,WORKING!$C152),"")</f>
        <v/>
      </c>
      <c r="J152" s="62" t="str">
        <f>IFERROR(SUMIFS(PERSALDATA!$H$2:$H$20871,PERSALDATA!$A$2:$A$20871,WORKING!$A152,PERSALDATA!$D$2:$D$20871,WORKING!$B152,PERSALDATA!$E$2:$E$20871,WORKING!$C152,PERSALDATA!$F$2:$F$20871,WORKING!J$2)/SUMIFS(PERSALDATA!$H$2:$H$20871,PERSALDATA!$A$2:$A$20871,WORKING!$A152,PERSALDATA!$D$2:$D$20871,WORKING!$B152,PERSALDATA!$E$2:$E$20871,WORKING!$C152),"")</f>
        <v/>
      </c>
      <c r="K152" s="62" t="str">
        <f>IFERROR(SUMIFS(PERSALDATA!$H$2:$H$20871,PERSALDATA!$A$2:$A$20871,WORKING!$A152,PERSALDATA!$D$2:$D$20871,WORKING!$B152,PERSALDATA!$E$2:$E$20871,WORKING!$C152,PERSALDATA!$F$2:$F$20871,WORKING!K$2)/SUMIFS(PERSALDATA!$H$2:$H$20871,PERSALDATA!$A$2:$A$20871,WORKING!$A152,PERSALDATA!$D$2:$D$20871,WORKING!$B152,PERSALDATA!$E$2:$E$20871,WORKING!$C152),"")</f>
        <v/>
      </c>
      <c r="L152" s="62" t="str">
        <f>IFERROR(SUMIFS(PERSALDATA!$H$2:$H$20871,PERSALDATA!$A$2:$A$20871,WORKING!$A152,PERSALDATA!$D$2:$D$20871,WORKING!$B152,PERSALDATA!$E$2:$E$20871,WORKING!$C152,PERSALDATA!$F$2:$F$20871,WORKING!L$2)/SUMIFS(PERSALDATA!$H$2:$H$20871,PERSALDATA!$A$2:$A$20871,WORKING!$A152,PERSALDATA!$D$2:$D$20871,WORKING!$B152,PERSALDATA!$E$2:$E$20871,WORKING!$C152),"")</f>
        <v/>
      </c>
      <c r="M152" s="62" t="str">
        <f>IFERROR(SUMIFS(PERSALDATA!$H$2:$H$20871,PERSALDATA!$A$2:$A$20871,WORKING!$A152,PERSALDATA!$D$2:$D$20871,WORKING!$B152,PERSALDATA!$E$2:$E$20871,WORKING!$C152,PERSALDATA!$F$2:$F$20871,WORKING!M$2)/SUMIFS(PERSALDATA!$H$2:$H$20871,PERSALDATA!$A$2:$A$20871,WORKING!$A152,PERSALDATA!$D$2:$D$20871,WORKING!$B152,PERSALDATA!$E$2:$E$20871,WORKING!$C152),"")</f>
        <v/>
      </c>
      <c r="N152" s="62" t="str">
        <f>IFERROR(SUMIFS(PERSALDATA!$H$2:$H$20871,PERSALDATA!$A$2:$A$20871,WORKING!$A152,PERSALDATA!$D$2:$D$20871,WORKING!$B152,PERSALDATA!$E$2:$E$20871,WORKING!$C152,PERSALDATA!$F$2:$F$20871,WORKING!N$2)/SUMIFS(PERSALDATA!$H$2:$H$20871,PERSALDATA!$A$2:$A$20871,WORKING!$A152,PERSALDATA!$D$2:$D$20871,WORKING!$B152,PERSALDATA!$E$2:$E$20871,WORKING!$C152),"")</f>
        <v/>
      </c>
      <c r="O152" s="62" t="str">
        <f>IFERROR(SUMIFS(PERSALDATA!$H$2:$H$20871,PERSALDATA!$A$2:$A$20871,WORKING!$A152,PERSALDATA!$D$2:$D$20871,WORKING!$B152,PERSALDATA!$E$2:$E$20871,WORKING!$C152,PERSALDATA!$F$2:$F$20871,WORKING!O$2)/SUMIFS(PERSALDATA!$H$2:$H$20871,PERSALDATA!$A$2:$A$20871,WORKING!$A152,PERSALDATA!$D$2:$D$20871,WORKING!$B152,PERSALDATA!$E$2:$E$20871,WORKING!$C152),"")</f>
        <v/>
      </c>
      <c r="P152" s="62" t="str">
        <f>IFERROR(SUMIFS(PERSALDATA!$H$2:$H$20871,PERSALDATA!$A$2:$A$20871,WORKING!$A152,PERSALDATA!$D$2:$D$20871,WORKING!$B152,PERSALDATA!$E$2:$E$20871,WORKING!$C152,PERSALDATA!$F$2:$F$20871,WORKING!P$2)/SUMIFS(PERSALDATA!$H$2:$H$20871,PERSALDATA!$A$2:$A$20871,WORKING!$A152,PERSALDATA!$D$2:$D$20871,WORKING!$B152,PERSALDATA!$E$2:$E$20871,WORKING!$C152),"")</f>
        <v/>
      </c>
      <c r="Q152" s="62" t="str">
        <f>IFERROR(SUMIFS(PERSALDATA!$H$2:$H$20871,PERSALDATA!$A$2:$A$20871,WORKING!$A152,PERSALDATA!$D$2:$D$20871,WORKING!$B152,PERSALDATA!$E$2:$E$20871,WORKING!$C152,PERSALDATA!$F$2:$F$20871,WORKING!Q$2)/SUMIFS(PERSALDATA!$H$2:$H$20871,PERSALDATA!$A$2:$A$20871,WORKING!$A152,PERSALDATA!$D$2:$D$20871,WORKING!$B152,PERSALDATA!$E$2:$E$20871,WORKING!$C152),"")</f>
        <v/>
      </c>
      <c r="R152" s="62" t="str">
        <f>IFERROR(SUMIFS(PERSALDATA!$H$2:$H$20871,PERSALDATA!$A$2:$A$20871,WORKING!$A152,PERSALDATA!$D$2:$D$20871,WORKING!$B152,PERSALDATA!$E$2:$E$20871,WORKING!$C152,PERSALDATA!$F$2:$F$20871,WORKING!R$2)/SUMIFS(PERSALDATA!$H$2:$H$20871,PERSALDATA!$A$2:$A$20871,WORKING!$A152,PERSALDATA!$D$2:$D$20871,WORKING!$B152,PERSALDATA!$E$2:$E$20871,WORKING!$C152),"")</f>
        <v/>
      </c>
      <c r="S152" s="62" t="str">
        <f>IFERROR(SUMIFS(PERSALDATA!$H$2:$H$20871,PERSALDATA!$A$2:$A$20871,WORKING!$A152,PERSALDATA!$D$2:$D$20871,WORKING!$B152,PERSALDATA!$E$2:$E$20871,WORKING!$C152,PERSALDATA!$F$2:$F$20871,WORKING!S$2)/SUMIFS(PERSALDATA!$H$2:$H$20871,PERSALDATA!$A$2:$A$20871,WORKING!$A152,PERSALDATA!$D$2:$D$20871,WORKING!$B152,PERSALDATA!$E$2:$E$20871,WORKING!$C152),"")</f>
        <v/>
      </c>
      <c r="T152" s="62" t="str">
        <f>IFERROR(SUMIFS(PERSALDATA!$H$2:$H$20871,PERSALDATA!$A$2:$A$20871,WORKING!$A152,PERSALDATA!$D$2:$D$20871,WORKING!$B152,PERSALDATA!$E$2:$E$20871,WORKING!$C152,PERSALDATA!$F$2:$F$20871,WORKING!T$2)/SUMIFS(PERSALDATA!$H$2:$H$20871,PERSALDATA!$A$2:$A$20871,WORKING!$A152,PERSALDATA!$D$2:$D$20871,WORKING!$B152,PERSALDATA!$E$2:$E$20871,WORKING!$C152),"")</f>
        <v/>
      </c>
      <c r="U152" s="62" t="str">
        <f>IFERROR(SUMIFS(PERSALDATA!$H$2:$H$20871,PERSALDATA!$A$2:$A$20871,WORKING!$A152,PERSALDATA!$D$2:$D$20871,WORKING!$B152,PERSALDATA!$E$2:$E$20871,WORKING!$C152,PERSALDATA!$F$2:$F$20871,WORKING!U$2)/SUMIFS(PERSALDATA!$H$2:$H$20871,PERSALDATA!$A$2:$A$20871,WORKING!$A152,PERSALDATA!$D$2:$D$20871,WORKING!$B152,PERSALDATA!$E$2:$E$20871,WORKING!$C152),"")</f>
        <v/>
      </c>
      <c r="V152" s="62" t="str">
        <f>IFERROR(SUMIFS(PERSALDATA!$H$2:$H$20871,PERSALDATA!$A$2:$A$20871,WORKING!$A152,PERSALDATA!$D$2:$D$20871,WORKING!$B152,PERSALDATA!$E$2:$E$20871,WORKING!$C152,PERSALDATA!$F$2:$F$20871,WORKING!V$2)/SUMIFS(PERSALDATA!$H$2:$H$20871,PERSALDATA!$A$2:$A$20871,WORKING!$A152,PERSALDATA!$D$2:$D$20871,WORKING!$B152,PERSALDATA!$E$2:$E$20871,WORKING!$C152),"")</f>
        <v/>
      </c>
      <c r="W152" s="62">
        <f>IFERROR(IF($C152&lt;11,($D152*Assumptions!C$6)+($E152*Assumptions!C$7)+($F152*Assumptions!C$8)+($G152*Assumptions!C$9)+($H152*Assumptions!C$10)+($I152*Assumptions!C$11)+($J152*Assumptions!C$12)+($K152*Assumptions!C$13)+($L152*Assumptions!C$14)+($M152*Assumptions!C$15)+($N152*Assumptions!C$16)+($O152*Assumptions!C$17)+($P152*Assumptions!C$18)+($Q152*Assumptions!C$19)+($R152*Assumptions!C$20)+($S152*Assumptions!C$21)+($T152*Assumptions!C$22)+($U152*Assumptions!C$23)+($V152*Assumptions!C$24),IF($C152&lt;13,Assumptions!C$28,Assumptions!C$50)),W$1)</f>
        <v>3.3000000000000002E-2</v>
      </c>
      <c r="X152" s="62">
        <f>IFERROR(IF($C152&lt;11,($D152*Assumptions!D$6)+($E152*Assumptions!D$7)+($F152*Assumptions!D$8)+($G152*Assumptions!D$9)+($H152*Assumptions!D$10)+($I152*Assumptions!D$11)+($J152*Assumptions!D$12)+($K152*Assumptions!D$13)+($L152*Assumptions!D$14)+($M152*Assumptions!D$15)+($N152*Assumptions!D$16)+($O152*Assumptions!D$17)+($P152*Assumptions!D$18)+($Q152*Assumptions!D$19)+($R152*Assumptions!D$20)+($S152*Assumptions!D$21)+($T152*Assumptions!D$22)+($U152*Assumptions!D$23)+($V152*Assumptions!D$24),IF($C152&lt;13,Assumptions!D$28,Assumptions!D$50)),X$1)</f>
        <v>0.06</v>
      </c>
      <c r="Y152" s="62">
        <f>IFERROR(IF($C152&lt;11,($D152*Assumptions!E$6)+($E152*Assumptions!E$7)+($F152*Assumptions!E$8)+($G152*Assumptions!E$9)+($H152*Assumptions!E$10)+($I152*Assumptions!E$11)+($J152*Assumptions!E$12)+($K152*Assumptions!E$13)+($L152*Assumptions!E$14)+($M152*Assumptions!E$15)+($N152*Assumptions!E$16)+($O152*Assumptions!E$17)+($P152*Assumptions!E$18)+($Q152*Assumptions!E$19)+($R152*Assumptions!E$20)+($S152*Assumptions!E$21)+($T152*Assumptions!E$22)+($U152*Assumptions!E$23)+($V152*Assumptions!E$24),IF($C152&lt;13,Assumptions!E$28,Assumptions!E$50)),Y$1)</f>
        <v>5.8999999999999997E-2</v>
      </c>
      <c r="Z152" s="62">
        <f>IFERROR(IF($C152&lt;11,($D152*Assumptions!F$6)+($E152*Assumptions!F$7)+($F152*Assumptions!F$8)+($G152*Assumptions!F$9)+($H152*Assumptions!F$10)+($I152*Assumptions!F$11)+($J152*Assumptions!F$12)+($K152*Assumptions!F$13)+($L152*Assumptions!F$14)+($M152*Assumptions!F$15)+($N152*Assumptions!F$16)+($O152*Assumptions!F$17)+($P152*Assumptions!F$18)+($Q152*Assumptions!F$19)+($R152*Assumptions!F$20)+($S152*Assumptions!F$21)+($T152*Assumptions!F$22)+($U152*Assumptions!F$23)+($V152*Assumptions!F$24),IF($C152&lt;13,Assumptions!F$28,Assumptions!F$50)),Z$1)</f>
        <v>5.7000000000000002E-2</v>
      </c>
      <c r="AA152" s="62">
        <f>IFERROR(($D152*Assumptions!J$6)+($E152*Assumptions!J$7)+($F152*Assumptions!J$8)+($G152*Assumptions!J$9)+($H152*Assumptions!J$10)+($I152*Assumptions!J$11)+($J152*Assumptions!J$12)+($K152*Assumptions!J$13)+($L152*Assumptions!J$14)+($M152*Assumptions!J$15)+($N152*Assumptions!J$16)+($O152*Assumptions!J$17)+($P152*Assumptions!J$18)+($Q152*Assumptions!J$19)+($R152*Assumptions!J$20)+($S152*Assumptions!J$21)+($T152*Assumptions!J$22)+($U152*Assumptions!J$23)+($V152*Assumptions!J$24),0)</f>
        <v>0</v>
      </c>
      <c r="AB152" s="2">
        <f>SUMIFS(PERSALDATA!$G$2:$G$20871,PERSALDATA!$A$2:$A$20871,WORKING!A152,PERSALDATA!$D$2:$D$20871,WORKING!B152,PERSALDATA!$E$2:$E$20871,WORKING!C152,PERSALDATA!$F$2:$F$20871,"S&amp;W: BASIC SALARY (RES)")</f>
        <v>0</v>
      </c>
      <c r="AC152" s="2">
        <f>SUMIFS(PERSALDATA!$H$2:$H$20871,PERSALDATA!$A$2:$A$20871,WORKING!A152,PERSALDATA!$D$2:$D$20871,WORKING!B152,PERSALDATA!$E$2:$E$20871,WORKING!C152)</f>
        <v>0</v>
      </c>
    </row>
    <row r="153" spans="1:29" x14ac:dyDescent="0.25">
      <c r="A153" s="2">
        <f>Results!$D$3</f>
        <v>18</v>
      </c>
      <c r="B153" s="2">
        <v>9</v>
      </c>
      <c r="C153" s="2">
        <v>15</v>
      </c>
      <c r="D153" s="62" t="str">
        <f>IFERROR(SUMIFS(PERSALDATA!$H$2:$H$20871,PERSALDATA!$A$2:$A$20871,WORKING!$A153,PERSALDATA!$D$2:$D$20871,WORKING!$B153,PERSALDATA!$E$2:$E$20871,WORKING!$C153,PERSALDATA!$F$2:$F$20871,WORKING!D$2)/SUMIFS(PERSALDATA!$H$2:$H$20871,PERSALDATA!$A$2:$A$20871,WORKING!$A153,PERSALDATA!$D$2:$D$20871,WORKING!$B153,PERSALDATA!$E$2:$E$20871,WORKING!$C153),"")</f>
        <v/>
      </c>
      <c r="E153" s="62" t="str">
        <f>IFERROR(SUMIFS(PERSALDATA!$H$2:$H$20871,PERSALDATA!$A$2:$A$20871,WORKING!$A153,PERSALDATA!$D$2:$D$20871,WORKING!$B153,PERSALDATA!$E$2:$E$20871,WORKING!$C153,PERSALDATA!$F$2:$F$20871,WORKING!E$2)/SUMIFS(PERSALDATA!$H$2:$H$20871,PERSALDATA!$A$2:$A$20871,WORKING!$A153,PERSALDATA!$D$2:$D$20871,WORKING!$B153,PERSALDATA!$E$2:$E$20871,WORKING!$C153),"")</f>
        <v/>
      </c>
      <c r="F153" s="62" t="str">
        <f>IFERROR(SUMIFS(PERSALDATA!$H$2:$H$20871,PERSALDATA!$A$2:$A$20871,WORKING!$A153,PERSALDATA!$D$2:$D$20871,WORKING!$B153,PERSALDATA!$E$2:$E$20871,WORKING!$C153,PERSALDATA!$F$2:$F$20871,WORKING!F$2)/SUMIFS(PERSALDATA!$H$2:$H$20871,PERSALDATA!$A$2:$A$20871,WORKING!$A153,PERSALDATA!$D$2:$D$20871,WORKING!$B153,PERSALDATA!$E$2:$E$20871,WORKING!$C153),"")</f>
        <v/>
      </c>
      <c r="G153" s="69" t="str">
        <f>IFERROR(SUMIFS(PERSALDATA!$H$2:$H$20871,PERSALDATA!$A$2:$A$20871,WORKING!$A153,PERSALDATA!$D$2:$D$20871,WORKING!$B153,PERSALDATA!$E$2:$E$20871,WORKING!$C153,PERSALDATA!$F$2:$F$20871,WORKING!G$2)/SUMIFS(PERSALDATA!$H$2:$H$20871,PERSALDATA!$A$2:$A$20871,WORKING!$A153,PERSALDATA!$D$2:$D$20871,WORKING!$B153,PERSALDATA!$E$2:$E$20871,WORKING!$C153),"")</f>
        <v/>
      </c>
      <c r="H153" s="62" t="str">
        <f>IFERROR(SUMIFS(PERSALDATA!$H$2:$H$20871,PERSALDATA!$A$2:$A$20871,WORKING!$A153,PERSALDATA!$D$2:$D$20871,WORKING!$B153,PERSALDATA!$E$2:$E$20871,WORKING!$C153,PERSALDATA!$F$2:$F$20871,WORKING!H$2)/SUMIFS(PERSALDATA!$H$2:$H$20871,PERSALDATA!$A$2:$A$20871,WORKING!$A153,PERSALDATA!$D$2:$D$20871,WORKING!$B153,PERSALDATA!$E$2:$E$20871,WORKING!$C153),"")</f>
        <v/>
      </c>
      <c r="I153" s="62" t="str">
        <f>IFERROR(SUMIFS(PERSALDATA!$H$2:$H$20871,PERSALDATA!$A$2:$A$20871,WORKING!$A153,PERSALDATA!$D$2:$D$20871,WORKING!$B153,PERSALDATA!$E$2:$E$20871,WORKING!$C153,PERSALDATA!$F$2:$F$20871,WORKING!I$2)/SUMIFS(PERSALDATA!$H$2:$H$20871,PERSALDATA!$A$2:$A$20871,WORKING!$A153,PERSALDATA!$D$2:$D$20871,WORKING!$B153,PERSALDATA!$E$2:$E$20871,WORKING!$C153),"")</f>
        <v/>
      </c>
      <c r="J153" s="62" t="str">
        <f>IFERROR(SUMIFS(PERSALDATA!$H$2:$H$20871,PERSALDATA!$A$2:$A$20871,WORKING!$A153,PERSALDATA!$D$2:$D$20871,WORKING!$B153,PERSALDATA!$E$2:$E$20871,WORKING!$C153,PERSALDATA!$F$2:$F$20871,WORKING!J$2)/SUMIFS(PERSALDATA!$H$2:$H$20871,PERSALDATA!$A$2:$A$20871,WORKING!$A153,PERSALDATA!$D$2:$D$20871,WORKING!$B153,PERSALDATA!$E$2:$E$20871,WORKING!$C153),"")</f>
        <v/>
      </c>
      <c r="K153" s="62" t="str">
        <f>IFERROR(SUMIFS(PERSALDATA!$H$2:$H$20871,PERSALDATA!$A$2:$A$20871,WORKING!$A153,PERSALDATA!$D$2:$D$20871,WORKING!$B153,PERSALDATA!$E$2:$E$20871,WORKING!$C153,PERSALDATA!$F$2:$F$20871,WORKING!K$2)/SUMIFS(PERSALDATA!$H$2:$H$20871,PERSALDATA!$A$2:$A$20871,WORKING!$A153,PERSALDATA!$D$2:$D$20871,WORKING!$B153,PERSALDATA!$E$2:$E$20871,WORKING!$C153),"")</f>
        <v/>
      </c>
      <c r="L153" s="62" t="str">
        <f>IFERROR(SUMIFS(PERSALDATA!$H$2:$H$20871,PERSALDATA!$A$2:$A$20871,WORKING!$A153,PERSALDATA!$D$2:$D$20871,WORKING!$B153,PERSALDATA!$E$2:$E$20871,WORKING!$C153,PERSALDATA!$F$2:$F$20871,WORKING!L$2)/SUMIFS(PERSALDATA!$H$2:$H$20871,PERSALDATA!$A$2:$A$20871,WORKING!$A153,PERSALDATA!$D$2:$D$20871,WORKING!$B153,PERSALDATA!$E$2:$E$20871,WORKING!$C153),"")</f>
        <v/>
      </c>
      <c r="M153" s="62" t="str">
        <f>IFERROR(SUMIFS(PERSALDATA!$H$2:$H$20871,PERSALDATA!$A$2:$A$20871,WORKING!$A153,PERSALDATA!$D$2:$D$20871,WORKING!$B153,PERSALDATA!$E$2:$E$20871,WORKING!$C153,PERSALDATA!$F$2:$F$20871,WORKING!M$2)/SUMIFS(PERSALDATA!$H$2:$H$20871,PERSALDATA!$A$2:$A$20871,WORKING!$A153,PERSALDATA!$D$2:$D$20871,WORKING!$B153,PERSALDATA!$E$2:$E$20871,WORKING!$C153),"")</f>
        <v/>
      </c>
      <c r="N153" s="62" t="str">
        <f>IFERROR(SUMIFS(PERSALDATA!$H$2:$H$20871,PERSALDATA!$A$2:$A$20871,WORKING!$A153,PERSALDATA!$D$2:$D$20871,WORKING!$B153,PERSALDATA!$E$2:$E$20871,WORKING!$C153,PERSALDATA!$F$2:$F$20871,WORKING!N$2)/SUMIFS(PERSALDATA!$H$2:$H$20871,PERSALDATA!$A$2:$A$20871,WORKING!$A153,PERSALDATA!$D$2:$D$20871,WORKING!$B153,PERSALDATA!$E$2:$E$20871,WORKING!$C153),"")</f>
        <v/>
      </c>
      <c r="O153" s="62" t="str">
        <f>IFERROR(SUMIFS(PERSALDATA!$H$2:$H$20871,PERSALDATA!$A$2:$A$20871,WORKING!$A153,PERSALDATA!$D$2:$D$20871,WORKING!$B153,PERSALDATA!$E$2:$E$20871,WORKING!$C153,PERSALDATA!$F$2:$F$20871,WORKING!O$2)/SUMIFS(PERSALDATA!$H$2:$H$20871,PERSALDATA!$A$2:$A$20871,WORKING!$A153,PERSALDATA!$D$2:$D$20871,WORKING!$B153,PERSALDATA!$E$2:$E$20871,WORKING!$C153),"")</f>
        <v/>
      </c>
      <c r="P153" s="62" t="str">
        <f>IFERROR(SUMIFS(PERSALDATA!$H$2:$H$20871,PERSALDATA!$A$2:$A$20871,WORKING!$A153,PERSALDATA!$D$2:$D$20871,WORKING!$B153,PERSALDATA!$E$2:$E$20871,WORKING!$C153,PERSALDATA!$F$2:$F$20871,WORKING!P$2)/SUMIFS(PERSALDATA!$H$2:$H$20871,PERSALDATA!$A$2:$A$20871,WORKING!$A153,PERSALDATA!$D$2:$D$20871,WORKING!$B153,PERSALDATA!$E$2:$E$20871,WORKING!$C153),"")</f>
        <v/>
      </c>
      <c r="Q153" s="62" t="str">
        <f>IFERROR(SUMIFS(PERSALDATA!$H$2:$H$20871,PERSALDATA!$A$2:$A$20871,WORKING!$A153,PERSALDATA!$D$2:$D$20871,WORKING!$B153,PERSALDATA!$E$2:$E$20871,WORKING!$C153,PERSALDATA!$F$2:$F$20871,WORKING!Q$2)/SUMIFS(PERSALDATA!$H$2:$H$20871,PERSALDATA!$A$2:$A$20871,WORKING!$A153,PERSALDATA!$D$2:$D$20871,WORKING!$B153,PERSALDATA!$E$2:$E$20871,WORKING!$C153),"")</f>
        <v/>
      </c>
      <c r="R153" s="62" t="str">
        <f>IFERROR(SUMIFS(PERSALDATA!$H$2:$H$20871,PERSALDATA!$A$2:$A$20871,WORKING!$A153,PERSALDATA!$D$2:$D$20871,WORKING!$B153,PERSALDATA!$E$2:$E$20871,WORKING!$C153,PERSALDATA!$F$2:$F$20871,WORKING!R$2)/SUMIFS(PERSALDATA!$H$2:$H$20871,PERSALDATA!$A$2:$A$20871,WORKING!$A153,PERSALDATA!$D$2:$D$20871,WORKING!$B153,PERSALDATA!$E$2:$E$20871,WORKING!$C153),"")</f>
        <v/>
      </c>
      <c r="S153" s="62" t="str">
        <f>IFERROR(SUMIFS(PERSALDATA!$H$2:$H$20871,PERSALDATA!$A$2:$A$20871,WORKING!$A153,PERSALDATA!$D$2:$D$20871,WORKING!$B153,PERSALDATA!$E$2:$E$20871,WORKING!$C153,PERSALDATA!$F$2:$F$20871,WORKING!S$2)/SUMIFS(PERSALDATA!$H$2:$H$20871,PERSALDATA!$A$2:$A$20871,WORKING!$A153,PERSALDATA!$D$2:$D$20871,WORKING!$B153,PERSALDATA!$E$2:$E$20871,WORKING!$C153),"")</f>
        <v/>
      </c>
      <c r="T153" s="62" t="str">
        <f>IFERROR(SUMIFS(PERSALDATA!$H$2:$H$20871,PERSALDATA!$A$2:$A$20871,WORKING!$A153,PERSALDATA!$D$2:$D$20871,WORKING!$B153,PERSALDATA!$E$2:$E$20871,WORKING!$C153,PERSALDATA!$F$2:$F$20871,WORKING!T$2)/SUMIFS(PERSALDATA!$H$2:$H$20871,PERSALDATA!$A$2:$A$20871,WORKING!$A153,PERSALDATA!$D$2:$D$20871,WORKING!$B153,PERSALDATA!$E$2:$E$20871,WORKING!$C153),"")</f>
        <v/>
      </c>
      <c r="U153" s="62" t="str">
        <f>IFERROR(SUMIFS(PERSALDATA!$H$2:$H$20871,PERSALDATA!$A$2:$A$20871,WORKING!$A153,PERSALDATA!$D$2:$D$20871,WORKING!$B153,PERSALDATA!$E$2:$E$20871,WORKING!$C153,PERSALDATA!$F$2:$F$20871,WORKING!U$2)/SUMIFS(PERSALDATA!$H$2:$H$20871,PERSALDATA!$A$2:$A$20871,WORKING!$A153,PERSALDATA!$D$2:$D$20871,WORKING!$B153,PERSALDATA!$E$2:$E$20871,WORKING!$C153),"")</f>
        <v/>
      </c>
      <c r="V153" s="62" t="str">
        <f>IFERROR(SUMIFS(PERSALDATA!$H$2:$H$20871,PERSALDATA!$A$2:$A$20871,WORKING!$A153,PERSALDATA!$D$2:$D$20871,WORKING!$B153,PERSALDATA!$E$2:$E$20871,WORKING!$C153,PERSALDATA!$F$2:$F$20871,WORKING!V$2)/SUMIFS(PERSALDATA!$H$2:$H$20871,PERSALDATA!$A$2:$A$20871,WORKING!$A153,PERSALDATA!$D$2:$D$20871,WORKING!$B153,PERSALDATA!$E$2:$E$20871,WORKING!$C153),"")</f>
        <v/>
      </c>
      <c r="W153" s="62">
        <f>IFERROR(IF($C153&lt;11,($D153*Assumptions!C$6)+($E153*Assumptions!C$7)+($F153*Assumptions!C$8)+($G153*Assumptions!C$9)+($H153*Assumptions!C$10)+($I153*Assumptions!C$11)+($J153*Assumptions!C$12)+($K153*Assumptions!C$13)+($L153*Assumptions!C$14)+($M153*Assumptions!C$15)+($N153*Assumptions!C$16)+($O153*Assumptions!C$17)+($P153*Assumptions!C$18)+($Q153*Assumptions!C$19)+($R153*Assumptions!C$20)+($S153*Assumptions!C$21)+($T153*Assumptions!C$22)+($U153*Assumptions!C$23)+($V153*Assumptions!C$24),IF($C153&lt;13,Assumptions!C$28,Assumptions!C$50)),W$1)</f>
        <v>3.3000000000000002E-2</v>
      </c>
      <c r="X153" s="62">
        <f>IFERROR(IF($C153&lt;11,($D153*Assumptions!D$6)+($E153*Assumptions!D$7)+($F153*Assumptions!D$8)+($G153*Assumptions!D$9)+($H153*Assumptions!D$10)+($I153*Assumptions!D$11)+($J153*Assumptions!D$12)+($K153*Assumptions!D$13)+($L153*Assumptions!D$14)+($M153*Assumptions!D$15)+($N153*Assumptions!D$16)+($O153*Assumptions!D$17)+($P153*Assumptions!D$18)+($Q153*Assumptions!D$19)+($R153*Assumptions!D$20)+($S153*Assumptions!D$21)+($T153*Assumptions!D$22)+($U153*Assumptions!D$23)+($V153*Assumptions!D$24),IF($C153&lt;13,Assumptions!D$28,Assumptions!D$50)),X$1)</f>
        <v>0.06</v>
      </c>
      <c r="Y153" s="62">
        <f>IFERROR(IF($C153&lt;11,($D153*Assumptions!E$6)+($E153*Assumptions!E$7)+($F153*Assumptions!E$8)+($G153*Assumptions!E$9)+($H153*Assumptions!E$10)+($I153*Assumptions!E$11)+($J153*Assumptions!E$12)+($K153*Assumptions!E$13)+($L153*Assumptions!E$14)+($M153*Assumptions!E$15)+($N153*Assumptions!E$16)+($O153*Assumptions!E$17)+($P153*Assumptions!E$18)+($Q153*Assumptions!E$19)+($R153*Assumptions!E$20)+($S153*Assumptions!E$21)+($T153*Assumptions!E$22)+($U153*Assumptions!E$23)+($V153*Assumptions!E$24),IF($C153&lt;13,Assumptions!E$28,Assumptions!E$50)),Y$1)</f>
        <v>5.8999999999999997E-2</v>
      </c>
      <c r="Z153" s="62">
        <f>IFERROR(IF($C153&lt;11,($D153*Assumptions!F$6)+($E153*Assumptions!F$7)+($F153*Assumptions!F$8)+($G153*Assumptions!F$9)+($H153*Assumptions!F$10)+($I153*Assumptions!F$11)+($J153*Assumptions!F$12)+($K153*Assumptions!F$13)+($L153*Assumptions!F$14)+($M153*Assumptions!F$15)+($N153*Assumptions!F$16)+($O153*Assumptions!F$17)+($P153*Assumptions!F$18)+($Q153*Assumptions!F$19)+($R153*Assumptions!F$20)+($S153*Assumptions!F$21)+($T153*Assumptions!F$22)+($U153*Assumptions!F$23)+($V153*Assumptions!F$24),IF($C153&lt;13,Assumptions!F$28,Assumptions!F$50)),Z$1)</f>
        <v>5.7000000000000002E-2</v>
      </c>
      <c r="AA153" s="62">
        <f>IFERROR(($D153*Assumptions!J$6)+($E153*Assumptions!J$7)+($F153*Assumptions!J$8)+($G153*Assumptions!J$9)+($H153*Assumptions!J$10)+($I153*Assumptions!J$11)+($J153*Assumptions!J$12)+($K153*Assumptions!J$13)+($L153*Assumptions!J$14)+($M153*Assumptions!J$15)+($N153*Assumptions!J$16)+($O153*Assumptions!J$17)+($P153*Assumptions!J$18)+($Q153*Assumptions!J$19)+($R153*Assumptions!J$20)+($S153*Assumptions!J$21)+($T153*Assumptions!J$22)+($U153*Assumptions!J$23)+($V153*Assumptions!J$24),0)</f>
        <v>0</v>
      </c>
      <c r="AB153" s="2">
        <f>SUMIFS(PERSALDATA!$G$2:$G$20871,PERSALDATA!$A$2:$A$20871,WORKING!A153,PERSALDATA!$D$2:$D$20871,WORKING!B153,PERSALDATA!$E$2:$E$20871,WORKING!C153,PERSALDATA!$F$2:$F$20871,"S&amp;W: BASIC SALARY (RES)")</f>
        <v>0</v>
      </c>
      <c r="AC153" s="2">
        <f>SUMIFS(PERSALDATA!$H$2:$H$20871,PERSALDATA!$A$2:$A$20871,WORKING!A153,PERSALDATA!$D$2:$D$20871,WORKING!B153,PERSALDATA!$E$2:$E$20871,WORKING!C153)</f>
        <v>0</v>
      </c>
    </row>
    <row r="154" spans="1:29" x14ac:dyDescent="0.25">
      <c r="A154" s="2">
        <f>Results!$D$3</f>
        <v>18</v>
      </c>
      <c r="B154" s="2">
        <v>9</v>
      </c>
      <c r="C154" s="2">
        <v>16</v>
      </c>
      <c r="D154" s="62" t="str">
        <f>IFERROR(SUMIFS(PERSALDATA!$H$2:$H$20871,PERSALDATA!$A$2:$A$20871,WORKING!$A154,PERSALDATA!$D$2:$D$20871,WORKING!$B154,PERSALDATA!$E$2:$E$20871,WORKING!$C154,PERSALDATA!$F$2:$F$20871,WORKING!D$2)/SUMIFS(PERSALDATA!$H$2:$H$20871,PERSALDATA!$A$2:$A$20871,WORKING!$A154,PERSALDATA!$D$2:$D$20871,WORKING!$B154,PERSALDATA!$E$2:$E$20871,WORKING!$C154),"")</f>
        <v/>
      </c>
      <c r="E154" s="62" t="str">
        <f>IFERROR(SUMIFS(PERSALDATA!$H$2:$H$20871,PERSALDATA!$A$2:$A$20871,WORKING!$A154,PERSALDATA!$D$2:$D$20871,WORKING!$B154,PERSALDATA!$E$2:$E$20871,WORKING!$C154,PERSALDATA!$F$2:$F$20871,WORKING!E$2)/SUMIFS(PERSALDATA!$H$2:$H$20871,PERSALDATA!$A$2:$A$20871,WORKING!$A154,PERSALDATA!$D$2:$D$20871,WORKING!$B154,PERSALDATA!$E$2:$E$20871,WORKING!$C154),"")</f>
        <v/>
      </c>
      <c r="F154" s="62" t="str">
        <f>IFERROR(SUMIFS(PERSALDATA!$H$2:$H$20871,PERSALDATA!$A$2:$A$20871,WORKING!$A154,PERSALDATA!$D$2:$D$20871,WORKING!$B154,PERSALDATA!$E$2:$E$20871,WORKING!$C154,PERSALDATA!$F$2:$F$20871,WORKING!F$2)/SUMIFS(PERSALDATA!$H$2:$H$20871,PERSALDATA!$A$2:$A$20871,WORKING!$A154,PERSALDATA!$D$2:$D$20871,WORKING!$B154,PERSALDATA!$E$2:$E$20871,WORKING!$C154),"")</f>
        <v/>
      </c>
      <c r="G154" s="69" t="str">
        <f>IFERROR(SUMIFS(PERSALDATA!$H$2:$H$20871,PERSALDATA!$A$2:$A$20871,WORKING!$A154,PERSALDATA!$D$2:$D$20871,WORKING!$B154,PERSALDATA!$E$2:$E$20871,WORKING!$C154,PERSALDATA!$F$2:$F$20871,WORKING!G$2)/SUMIFS(PERSALDATA!$H$2:$H$20871,PERSALDATA!$A$2:$A$20871,WORKING!$A154,PERSALDATA!$D$2:$D$20871,WORKING!$B154,PERSALDATA!$E$2:$E$20871,WORKING!$C154),"")</f>
        <v/>
      </c>
      <c r="H154" s="62" t="str">
        <f>IFERROR(SUMIFS(PERSALDATA!$H$2:$H$20871,PERSALDATA!$A$2:$A$20871,WORKING!$A154,PERSALDATA!$D$2:$D$20871,WORKING!$B154,PERSALDATA!$E$2:$E$20871,WORKING!$C154,PERSALDATA!$F$2:$F$20871,WORKING!H$2)/SUMIFS(PERSALDATA!$H$2:$H$20871,PERSALDATA!$A$2:$A$20871,WORKING!$A154,PERSALDATA!$D$2:$D$20871,WORKING!$B154,PERSALDATA!$E$2:$E$20871,WORKING!$C154),"")</f>
        <v/>
      </c>
      <c r="I154" s="62" t="str">
        <f>IFERROR(SUMIFS(PERSALDATA!$H$2:$H$20871,PERSALDATA!$A$2:$A$20871,WORKING!$A154,PERSALDATA!$D$2:$D$20871,WORKING!$B154,PERSALDATA!$E$2:$E$20871,WORKING!$C154,PERSALDATA!$F$2:$F$20871,WORKING!I$2)/SUMIFS(PERSALDATA!$H$2:$H$20871,PERSALDATA!$A$2:$A$20871,WORKING!$A154,PERSALDATA!$D$2:$D$20871,WORKING!$B154,PERSALDATA!$E$2:$E$20871,WORKING!$C154),"")</f>
        <v/>
      </c>
      <c r="J154" s="62" t="str">
        <f>IFERROR(SUMIFS(PERSALDATA!$H$2:$H$20871,PERSALDATA!$A$2:$A$20871,WORKING!$A154,PERSALDATA!$D$2:$D$20871,WORKING!$B154,PERSALDATA!$E$2:$E$20871,WORKING!$C154,PERSALDATA!$F$2:$F$20871,WORKING!J$2)/SUMIFS(PERSALDATA!$H$2:$H$20871,PERSALDATA!$A$2:$A$20871,WORKING!$A154,PERSALDATA!$D$2:$D$20871,WORKING!$B154,PERSALDATA!$E$2:$E$20871,WORKING!$C154),"")</f>
        <v/>
      </c>
      <c r="K154" s="62" t="str">
        <f>IFERROR(SUMIFS(PERSALDATA!$H$2:$H$20871,PERSALDATA!$A$2:$A$20871,WORKING!$A154,PERSALDATA!$D$2:$D$20871,WORKING!$B154,PERSALDATA!$E$2:$E$20871,WORKING!$C154,PERSALDATA!$F$2:$F$20871,WORKING!K$2)/SUMIFS(PERSALDATA!$H$2:$H$20871,PERSALDATA!$A$2:$A$20871,WORKING!$A154,PERSALDATA!$D$2:$D$20871,WORKING!$B154,PERSALDATA!$E$2:$E$20871,WORKING!$C154),"")</f>
        <v/>
      </c>
      <c r="L154" s="62" t="str">
        <f>IFERROR(SUMIFS(PERSALDATA!$H$2:$H$20871,PERSALDATA!$A$2:$A$20871,WORKING!$A154,PERSALDATA!$D$2:$D$20871,WORKING!$B154,PERSALDATA!$E$2:$E$20871,WORKING!$C154,PERSALDATA!$F$2:$F$20871,WORKING!L$2)/SUMIFS(PERSALDATA!$H$2:$H$20871,PERSALDATA!$A$2:$A$20871,WORKING!$A154,PERSALDATA!$D$2:$D$20871,WORKING!$B154,PERSALDATA!$E$2:$E$20871,WORKING!$C154),"")</f>
        <v/>
      </c>
      <c r="M154" s="62" t="str">
        <f>IFERROR(SUMIFS(PERSALDATA!$H$2:$H$20871,PERSALDATA!$A$2:$A$20871,WORKING!$A154,PERSALDATA!$D$2:$D$20871,WORKING!$B154,PERSALDATA!$E$2:$E$20871,WORKING!$C154,PERSALDATA!$F$2:$F$20871,WORKING!M$2)/SUMIFS(PERSALDATA!$H$2:$H$20871,PERSALDATA!$A$2:$A$20871,WORKING!$A154,PERSALDATA!$D$2:$D$20871,WORKING!$B154,PERSALDATA!$E$2:$E$20871,WORKING!$C154),"")</f>
        <v/>
      </c>
      <c r="N154" s="62" t="str">
        <f>IFERROR(SUMIFS(PERSALDATA!$H$2:$H$20871,PERSALDATA!$A$2:$A$20871,WORKING!$A154,PERSALDATA!$D$2:$D$20871,WORKING!$B154,PERSALDATA!$E$2:$E$20871,WORKING!$C154,PERSALDATA!$F$2:$F$20871,WORKING!N$2)/SUMIFS(PERSALDATA!$H$2:$H$20871,PERSALDATA!$A$2:$A$20871,WORKING!$A154,PERSALDATA!$D$2:$D$20871,WORKING!$B154,PERSALDATA!$E$2:$E$20871,WORKING!$C154),"")</f>
        <v/>
      </c>
      <c r="O154" s="62" t="str">
        <f>IFERROR(SUMIFS(PERSALDATA!$H$2:$H$20871,PERSALDATA!$A$2:$A$20871,WORKING!$A154,PERSALDATA!$D$2:$D$20871,WORKING!$B154,PERSALDATA!$E$2:$E$20871,WORKING!$C154,PERSALDATA!$F$2:$F$20871,WORKING!O$2)/SUMIFS(PERSALDATA!$H$2:$H$20871,PERSALDATA!$A$2:$A$20871,WORKING!$A154,PERSALDATA!$D$2:$D$20871,WORKING!$B154,PERSALDATA!$E$2:$E$20871,WORKING!$C154),"")</f>
        <v/>
      </c>
      <c r="P154" s="62" t="str">
        <f>IFERROR(SUMIFS(PERSALDATA!$H$2:$H$20871,PERSALDATA!$A$2:$A$20871,WORKING!$A154,PERSALDATA!$D$2:$D$20871,WORKING!$B154,PERSALDATA!$E$2:$E$20871,WORKING!$C154,PERSALDATA!$F$2:$F$20871,WORKING!P$2)/SUMIFS(PERSALDATA!$H$2:$H$20871,PERSALDATA!$A$2:$A$20871,WORKING!$A154,PERSALDATA!$D$2:$D$20871,WORKING!$B154,PERSALDATA!$E$2:$E$20871,WORKING!$C154),"")</f>
        <v/>
      </c>
      <c r="Q154" s="62" t="str">
        <f>IFERROR(SUMIFS(PERSALDATA!$H$2:$H$20871,PERSALDATA!$A$2:$A$20871,WORKING!$A154,PERSALDATA!$D$2:$D$20871,WORKING!$B154,PERSALDATA!$E$2:$E$20871,WORKING!$C154,PERSALDATA!$F$2:$F$20871,WORKING!Q$2)/SUMIFS(PERSALDATA!$H$2:$H$20871,PERSALDATA!$A$2:$A$20871,WORKING!$A154,PERSALDATA!$D$2:$D$20871,WORKING!$B154,PERSALDATA!$E$2:$E$20871,WORKING!$C154),"")</f>
        <v/>
      </c>
      <c r="R154" s="62" t="str">
        <f>IFERROR(SUMIFS(PERSALDATA!$H$2:$H$20871,PERSALDATA!$A$2:$A$20871,WORKING!$A154,PERSALDATA!$D$2:$D$20871,WORKING!$B154,PERSALDATA!$E$2:$E$20871,WORKING!$C154,PERSALDATA!$F$2:$F$20871,WORKING!R$2)/SUMIFS(PERSALDATA!$H$2:$H$20871,PERSALDATA!$A$2:$A$20871,WORKING!$A154,PERSALDATA!$D$2:$D$20871,WORKING!$B154,PERSALDATA!$E$2:$E$20871,WORKING!$C154),"")</f>
        <v/>
      </c>
      <c r="S154" s="62" t="str">
        <f>IFERROR(SUMIFS(PERSALDATA!$H$2:$H$20871,PERSALDATA!$A$2:$A$20871,WORKING!$A154,PERSALDATA!$D$2:$D$20871,WORKING!$B154,PERSALDATA!$E$2:$E$20871,WORKING!$C154,PERSALDATA!$F$2:$F$20871,WORKING!S$2)/SUMIFS(PERSALDATA!$H$2:$H$20871,PERSALDATA!$A$2:$A$20871,WORKING!$A154,PERSALDATA!$D$2:$D$20871,WORKING!$B154,PERSALDATA!$E$2:$E$20871,WORKING!$C154),"")</f>
        <v/>
      </c>
      <c r="T154" s="62" t="str">
        <f>IFERROR(SUMIFS(PERSALDATA!$H$2:$H$20871,PERSALDATA!$A$2:$A$20871,WORKING!$A154,PERSALDATA!$D$2:$D$20871,WORKING!$B154,PERSALDATA!$E$2:$E$20871,WORKING!$C154,PERSALDATA!$F$2:$F$20871,WORKING!T$2)/SUMIFS(PERSALDATA!$H$2:$H$20871,PERSALDATA!$A$2:$A$20871,WORKING!$A154,PERSALDATA!$D$2:$D$20871,WORKING!$B154,PERSALDATA!$E$2:$E$20871,WORKING!$C154),"")</f>
        <v/>
      </c>
      <c r="U154" s="62" t="str">
        <f>IFERROR(SUMIFS(PERSALDATA!$H$2:$H$20871,PERSALDATA!$A$2:$A$20871,WORKING!$A154,PERSALDATA!$D$2:$D$20871,WORKING!$B154,PERSALDATA!$E$2:$E$20871,WORKING!$C154,PERSALDATA!$F$2:$F$20871,WORKING!U$2)/SUMIFS(PERSALDATA!$H$2:$H$20871,PERSALDATA!$A$2:$A$20871,WORKING!$A154,PERSALDATA!$D$2:$D$20871,WORKING!$B154,PERSALDATA!$E$2:$E$20871,WORKING!$C154),"")</f>
        <v/>
      </c>
      <c r="V154" s="62" t="str">
        <f>IFERROR(SUMIFS(PERSALDATA!$H$2:$H$20871,PERSALDATA!$A$2:$A$20871,WORKING!$A154,PERSALDATA!$D$2:$D$20871,WORKING!$B154,PERSALDATA!$E$2:$E$20871,WORKING!$C154,PERSALDATA!$F$2:$F$20871,WORKING!V$2)/SUMIFS(PERSALDATA!$H$2:$H$20871,PERSALDATA!$A$2:$A$20871,WORKING!$A154,PERSALDATA!$D$2:$D$20871,WORKING!$B154,PERSALDATA!$E$2:$E$20871,WORKING!$C154),"")</f>
        <v/>
      </c>
      <c r="W154" s="62">
        <f>IFERROR(IF($C154&lt;11,($D154*Assumptions!C$6)+($E154*Assumptions!C$7)+($F154*Assumptions!C$8)+($G154*Assumptions!C$9)+($H154*Assumptions!C$10)+($I154*Assumptions!C$11)+($J154*Assumptions!C$12)+($K154*Assumptions!C$13)+($L154*Assumptions!C$14)+($M154*Assumptions!C$15)+($N154*Assumptions!C$16)+($O154*Assumptions!C$17)+($P154*Assumptions!C$18)+($Q154*Assumptions!C$19)+($R154*Assumptions!C$20)+($S154*Assumptions!C$21)+($T154*Assumptions!C$22)+($U154*Assumptions!C$23)+($V154*Assumptions!C$24),IF($C154&lt;13,Assumptions!C$28,Assumptions!C$50)),W$1)</f>
        <v>3.3000000000000002E-2</v>
      </c>
      <c r="X154" s="62">
        <f>IFERROR(IF($C154&lt;11,($D154*Assumptions!D$6)+($E154*Assumptions!D$7)+($F154*Assumptions!D$8)+($G154*Assumptions!D$9)+($H154*Assumptions!D$10)+($I154*Assumptions!D$11)+($J154*Assumptions!D$12)+($K154*Assumptions!D$13)+($L154*Assumptions!D$14)+($M154*Assumptions!D$15)+($N154*Assumptions!D$16)+($O154*Assumptions!D$17)+($P154*Assumptions!D$18)+($Q154*Assumptions!D$19)+($R154*Assumptions!D$20)+($S154*Assumptions!D$21)+($T154*Assumptions!D$22)+($U154*Assumptions!D$23)+($V154*Assumptions!D$24),IF($C154&lt;13,Assumptions!D$28,Assumptions!D$50)),X$1)</f>
        <v>0.06</v>
      </c>
      <c r="Y154" s="62">
        <f>IFERROR(IF($C154&lt;11,($D154*Assumptions!E$6)+($E154*Assumptions!E$7)+($F154*Assumptions!E$8)+($G154*Assumptions!E$9)+($H154*Assumptions!E$10)+($I154*Assumptions!E$11)+($J154*Assumptions!E$12)+($K154*Assumptions!E$13)+($L154*Assumptions!E$14)+($M154*Assumptions!E$15)+($N154*Assumptions!E$16)+($O154*Assumptions!E$17)+($P154*Assumptions!E$18)+($Q154*Assumptions!E$19)+($R154*Assumptions!E$20)+($S154*Assumptions!E$21)+($T154*Assumptions!E$22)+($U154*Assumptions!E$23)+($V154*Assumptions!E$24),IF($C154&lt;13,Assumptions!E$28,Assumptions!E$50)),Y$1)</f>
        <v>5.8999999999999997E-2</v>
      </c>
      <c r="Z154" s="62">
        <f>IFERROR(IF($C154&lt;11,($D154*Assumptions!F$6)+($E154*Assumptions!F$7)+($F154*Assumptions!F$8)+($G154*Assumptions!F$9)+($H154*Assumptions!F$10)+($I154*Assumptions!F$11)+($J154*Assumptions!F$12)+($K154*Assumptions!F$13)+($L154*Assumptions!F$14)+($M154*Assumptions!F$15)+($N154*Assumptions!F$16)+($O154*Assumptions!F$17)+($P154*Assumptions!F$18)+($Q154*Assumptions!F$19)+($R154*Assumptions!F$20)+($S154*Assumptions!F$21)+($T154*Assumptions!F$22)+($U154*Assumptions!F$23)+($V154*Assumptions!F$24),IF($C154&lt;13,Assumptions!F$28,Assumptions!F$50)),Z$1)</f>
        <v>5.7000000000000002E-2</v>
      </c>
      <c r="AA154" s="62">
        <f>IFERROR(($D154*Assumptions!J$6)+($E154*Assumptions!J$7)+($F154*Assumptions!J$8)+($G154*Assumptions!J$9)+($H154*Assumptions!J$10)+($I154*Assumptions!J$11)+($J154*Assumptions!J$12)+($K154*Assumptions!J$13)+($L154*Assumptions!J$14)+($M154*Assumptions!J$15)+($N154*Assumptions!J$16)+($O154*Assumptions!J$17)+($P154*Assumptions!J$18)+($Q154*Assumptions!J$19)+($R154*Assumptions!J$20)+($S154*Assumptions!J$21)+($T154*Assumptions!J$22)+($U154*Assumptions!J$23)+($V154*Assumptions!J$24),0)</f>
        <v>0</v>
      </c>
      <c r="AB154" s="2">
        <f>SUMIFS(PERSALDATA!$G$2:$G$20871,PERSALDATA!$A$2:$A$20871,WORKING!A154,PERSALDATA!$D$2:$D$20871,WORKING!B154,PERSALDATA!$E$2:$E$20871,WORKING!C154,PERSALDATA!$F$2:$F$20871,"S&amp;W: BASIC SALARY (RES)")</f>
        <v>0</v>
      </c>
      <c r="AC154" s="2">
        <f>SUMIFS(PERSALDATA!$H$2:$H$20871,PERSALDATA!$A$2:$A$20871,WORKING!A154,PERSALDATA!$D$2:$D$20871,WORKING!B154,PERSALDATA!$E$2:$E$20871,WORKING!C154)</f>
        <v>0</v>
      </c>
    </row>
    <row r="155" spans="1:29" x14ac:dyDescent="0.25">
      <c r="A155" s="2">
        <f>Results!$D$3</f>
        <v>18</v>
      </c>
      <c r="B155" s="2">
        <v>9</v>
      </c>
      <c r="C155" s="2" t="s">
        <v>57</v>
      </c>
      <c r="D155" s="62" t="str">
        <f>IFERROR(SUMIFS(PERSALDATA!$H$2:$H$20871,PERSALDATA!$A$2:$A$20871,WORKING!$A155,PERSALDATA!$D$2:$D$20871,WORKING!$B155,PERSALDATA!$E$2:$E$20871,WORKING!$C155,PERSALDATA!$F$2:$F$20871,WORKING!D$2)/SUMIFS(PERSALDATA!$H$2:$H$20871,PERSALDATA!$A$2:$A$20871,WORKING!$A155,PERSALDATA!$D$2:$D$20871,WORKING!$B155,PERSALDATA!$E$2:$E$20871,WORKING!$C155),"")</f>
        <v/>
      </c>
      <c r="E155" s="62" t="str">
        <f>IFERROR(SUMIFS(PERSALDATA!$H$2:$H$20871,PERSALDATA!$A$2:$A$20871,WORKING!$A155,PERSALDATA!$D$2:$D$20871,WORKING!$B155,PERSALDATA!$E$2:$E$20871,WORKING!$C155,PERSALDATA!$F$2:$F$20871,WORKING!E$2)/SUMIFS(PERSALDATA!$H$2:$H$20871,PERSALDATA!$A$2:$A$20871,WORKING!$A155,PERSALDATA!$D$2:$D$20871,WORKING!$B155,PERSALDATA!$E$2:$E$20871,WORKING!$C155),"")</f>
        <v/>
      </c>
      <c r="F155" s="62" t="str">
        <f>IFERROR(SUMIFS(PERSALDATA!$H$2:$H$20871,PERSALDATA!$A$2:$A$20871,WORKING!$A155,PERSALDATA!$D$2:$D$20871,WORKING!$B155,PERSALDATA!$E$2:$E$20871,WORKING!$C155,PERSALDATA!$F$2:$F$20871,WORKING!F$2)/SUMIFS(PERSALDATA!$H$2:$H$20871,PERSALDATA!$A$2:$A$20871,WORKING!$A155,PERSALDATA!$D$2:$D$20871,WORKING!$B155,PERSALDATA!$E$2:$E$20871,WORKING!$C155),"")</f>
        <v/>
      </c>
      <c r="G155" s="69" t="str">
        <f>IFERROR(SUMIFS(PERSALDATA!$H$2:$H$20871,PERSALDATA!$A$2:$A$20871,WORKING!$A155,PERSALDATA!$D$2:$D$20871,WORKING!$B155,PERSALDATA!$E$2:$E$20871,WORKING!$C155,PERSALDATA!$F$2:$F$20871,WORKING!G$2)/SUMIFS(PERSALDATA!$H$2:$H$20871,PERSALDATA!$A$2:$A$20871,WORKING!$A155,PERSALDATA!$D$2:$D$20871,WORKING!$B155,PERSALDATA!$E$2:$E$20871,WORKING!$C155),"")</f>
        <v/>
      </c>
      <c r="H155" s="62" t="str">
        <f>IFERROR(SUMIFS(PERSALDATA!$H$2:$H$20871,PERSALDATA!$A$2:$A$20871,WORKING!$A155,PERSALDATA!$D$2:$D$20871,WORKING!$B155,PERSALDATA!$E$2:$E$20871,WORKING!$C155,PERSALDATA!$F$2:$F$20871,WORKING!H$2)/SUMIFS(PERSALDATA!$H$2:$H$20871,PERSALDATA!$A$2:$A$20871,WORKING!$A155,PERSALDATA!$D$2:$D$20871,WORKING!$B155,PERSALDATA!$E$2:$E$20871,WORKING!$C155),"")</f>
        <v/>
      </c>
      <c r="I155" s="62" t="str">
        <f>IFERROR(SUMIFS(PERSALDATA!$H$2:$H$20871,PERSALDATA!$A$2:$A$20871,WORKING!$A155,PERSALDATA!$D$2:$D$20871,WORKING!$B155,PERSALDATA!$E$2:$E$20871,WORKING!$C155,PERSALDATA!$F$2:$F$20871,WORKING!I$2)/SUMIFS(PERSALDATA!$H$2:$H$20871,PERSALDATA!$A$2:$A$20871,WORKING!$A155,PERSALDATA!$D$2:$D$20871,WORKING!$B155,PERSALDATA!$E$2:$E$20871,WORKING!$C155),"")</f>
        <v/>
      </c>
      <c r="J155" s="62" t="str">
        <f>IFERROR(SUMIFS(PERSALDATA!$H$2:$H$20871,PERSALDATA!$A$2:$A$20871,WORKING!$A155,PERSALDATA!$D$2:$D$20871,WORKING!$B155,PERSALDATA!$E$2:$E$20871,WORKING!$C155,PERSALDATA!$F$2:$F$20871,WORKING!J$2)/SUMIFS(PERSALDATA!$H$2:$H$20871,PERSALDATA!$A$2:$A$20871,WORKING!$A155,PERSALDATA!$D$2:$D$20871,WORKING!$B155,PERSALDATA!$E$2:$E$20871,WORKING!$C155),"")</f>
        <v/>
      </c>
      <c r="K155" s="62" t="str">
        <f>IFERROR(SUMIFS(PERSALDATA!$H$2:$H$20871,PERSALDATA!$A$2:$A$20871,WORKING!$A155,PERSALDATA!$D$2:$D$20871,WORKING!$B155,PERSALDATA!$E$2:$E$20871,WORKING!$C155,PERSALDATA!$F$2:$F$20871,WORKING!K$2)/SUMIFS(PERSALDATA!$H$2:$H$20871,PERSALDATA!$A$2:$A$20871,WORKING!$A155,PERSALDATA!$D$2:$D$20871,WORKING!$B155,PERSALDATA!$E$2:$E$20871,WORKING!$C155),"")</f>
        <v/>
      </c>
      <c r="L155" s="62" t="str">
        <f>IFERROR(SUMIFS(PERSALDATA!$H$2:$H$20871,PERSALDATA!$A$2:$A$20871,WORKING!$A155,PERSALDATA!$D$2:$D$20871,WORKING!$B155,PERSALDATA!$E$2:$E$20871,WORKING!$C155,PERSALDATA!$F$2:$F$20871,WORKING!L$2)/SUMIFS(PERSALDATA!$H$2:$H$20871,PERSALDATA!$A$2:$A$20871,WORKING!$A155,PERSALDATA!$D$2:$D$20871,WORKING!$B155,PERSALDATA!$E$2:$E$20871,WORKING!$C155),"")</f>
        <v/>
      </c>
      <c r="M155" s="62" t="str">
        <f>IFERROR(SUMIFS(PERSALDATA!$H$2:$H$20871,PERSALDATA!$A$2:$A$20871,WORKING!$A155,PERSALDATA!$D$2:$D$20871,WORKING!$B155,PERSALDATA!$E$2:$E$20871,WORKING!$C155,PERSALDATA!$F$2:$F$20871,WORKING!M$2)/SUMIFS(PERSALDATA!$H$2:$H$20871,PERSALDATA!$A$2:$A$20871,WORKING!$A155,PERSALDATA!$D$2:$D$20871,WORKING!$B155,PERSALDATA!$E$2:$E$20871,WORKING!$C155),"")</f>
        <v/>
      </c>
      <c r="N155" s="62" t="str">
        <f>IFERROR(SUMIFS(PERSALDATA!$H$2:$H$20871,PERSALDATA!$A$2:$A$20871,WORKING!$A155,PERSALDATA!$D$2:$D$20871,WORKING!$B155,PERSALDATA!$E$2:$E$20871,WORKING!$C155,PERSALDATA!$F$2:$F$20871,WORKING!N$2)/SUMIFS(PERSALDATA!$H$2:$H$20871,PERSALDATA!$A$2:$A$20871,WORKING!$A155,PERSALDATA!$D$2:$D$20871,WORKING!$B155,PERSALDATA!$E$2:$E$20871,WORKING!$C155),"")</f>
        <v/>
      </c>
      <c r="O155" s="62" t="str">
        <f>IFERROR(SUMIFS(PERSALDATA!$H$2:$H$20871,PERSALDATA!$A$2:$A$20871,WORKING!$A155,PERSALDATA!$D$2:$D$20871,WORKING!$B155,PERSALDATA!$E$2:$E$20871,WORKING!$C155,PERSALDATA!$F$2:$F$20871,WORKING!O$2)/SUMIFS(PERSALDATA!$H$2:$H$20871,PERSALDATA!$A$2:$A$20871,WORKING!$A155,PERSALDATA!$D$2:$D$20871,WORKING!$B155,PERSALDATA!$E$2:$E$20871,WORKING!$C155),"")</f>
        <v/>
      </c>
      <c r="P155" s="62" t="str">
        <f>IFERROR(SUMIFS(PERSALDATA!$H$2:$H$20871,PERSALDATA!$A$2:$A$20871,WORKING!$A155,PERSALDATA!$D$2:$D$20871,WORKING!$B155,PERSALDATA!$E$2:$E$20871,WORKING!$C155,PERSALDATA!$F$2:$F$20871,WORKING!P$2)/SUMIFS(PERSALDATA!$H$2:$H$20871,PERSALDATA!$A$2:$A$20871,WORKING!$A155,PERSALDATA!$D$2:$D$20871,WORKING!$B155,PERSALDATA!$E$2:$E$20871,WORKING!$C155),"")</f>
        <v/>
      </c>
      <c r="Q155" s="62" t="str">
        <f>IFERROR(SUMIFS(PERSALDATA!$H$2:$H$20871,PERSALDATA!$A$2:$A$20871,WORKING!$A155,PERSALDATA!$D$2:$D$20871,WORKING!$B155,PERSALDATA!$E$2:$E$20871,WORKING!$C155,PERSALDATA!$F$2:$F$20871,WORKING!Q$2)/SUMIFS(PERSALDATA!$H$2:$H$20871,PERSALDATA!$A$2:$A$20871,WORKING!$A155,PERSALDATA!$D$2:$D$20871,WORKING!$B155,PERSALDATA!$E$2:$E$20871,WORKING!$C155),"")</f>
        <v/>
      </c>
      <c r="R155" s="62" t="str">
        <f>IFERROR(SUMIFS(PERSALDATA!$H$2:$H$20871,PERSALDATA!$A$2:$A$20871,WORKING!$A155,PERSALDATA!$D$2:$D$20871,WORKING!$B155,PERSALDATA!$E$2:$E$20871,WORKING!$C155,PERSALDATA!$F$2:$F$20871,WORKING!R$2)/SUMIFS(PERSALDATA!$H$2:$H$20871,PERSALDATA!$A$2:$A$20871,WORKING!$A155,PERSALDATA!$D$2:$D$20871,WORKING!$B155,PERSALDATA!$E$2:$E$20871,WORKING!$C155),"")</f>
        <v/>
      </c>
      <c r="S155" s="62" t="str">
        <f>IFERROR(SUMIFS(PERSALDATA!$H$2:$H$20871,PERSALDATA!$A$2:$A$20871,WORKING!$A155,PERSALDATA!$D$2:$D$20871,WORKING!$B155,PERSALDATA!$E$2:$E$20871,WORKING!$C155,PERSALDATA!$F$2:$F$20871,WORKING!S$2)/SUMIFS(PERSALDATA!$H$2:$H$20871,PERSALDATA!$A$2:$A$20871,WORKING!$A155,PERSALDATA!$D$2:$D$20871,WORKING!$B155,PERSALDATA!$E$2:$E$20871,WORKING!$C155),"")</f>
        <v/>
      </c>
      <c r="T155" s="62" t="str">
        <f>IFERROR(SUMIFS(PERSALDATA!$H$2:$H$20871,PERSALDATA!$A$2:$A$20871,WORKING!$A155,PERSALDATA!$D$2:$D$20871,WORKING!$B155,PERSALDATA!$E$2:$E$20871,WORKING!$C155,PERSALDATA!$F$2:$F$20871,WORKING!T$2)/SUMIFS(PERSALDATA!$H$2:$H$20871,PERSALDATA!$A$2:$A$20871,WORKING!$A155,PERSALDATA!$D$2:$D$20871,WORKING!$B155,PERSALDATA!$E$2:$E$20871,WORKING!$C155),"")</f>
        <v/>
      </c>
      <c r="U155" s="62" t="str">
        <f>IFERROR(SUMIFS(PERSALDATA!$H$2:$H$20871,PERSALDATA!$A$2:$A$20871,WORKING!$A155,PERSALDATA!$D$2:$D$20871,WORKING!$B155,PERSALDATA!$E$2:$E$20871,WORKING!$C155,PERSALDATA!$F$2:$F$20871,WORKING!U$2)/SUMIFS(PERSALDATA!$H$2:$H$20871,PERSALDATA!$A$2:$A$20871,WORKING!$A155,PERSALDATA!$D$2:$D$20871,WORKING!$B155,PERSALDATA!$E$2:$E$20871,WORKING!$C155),"")</f>
        <v/>
      </c>
      <c r="V155" s="62" t="str">
        <f>IFERROR(SUMIFS(PERSALDATA!$H$2:$H$20871,PERSALDATA!$A$2:$A$20871,WORKING!$A155,PERSALDATA!$D$2:$D$20871,WORKING!$B155,PERSALDATA!$E$2:$E$20871,WORKING!$C155,PERSALDATA!$F$2:$F$20871,WORKING!V$2)/SUMIFS(PERSALDATA!$H$2:$H$20871,PERSALDATA!$A$2:$A$20871,WORKING!$A155,PERSALDATA!$D$2:$D$20871,WORKING!$B155,PERSALDATA!$E$2:$E$20871,WORKING!$C155),"")</f>
        <v/>
      </c>
      <c r="W155" s="62">
        <f>IFERROR(IF($C155&lt;11,($D155*Assumptions!C$6)+($E155*Assumptions!C$7)+($F155*Assumptions!C$8)+($G155*Assumptions!C$9)+($H155*Assumptions!C$10)+($I155*Assumptions!C$11)+($J155*Assumptions!C$12)+($K155*Assumptions!C$13)+($L155*Assumptions!C$14)+($M155*Assumptions!C$15)+($N155*Assumptions!C$16)+($O155*Assumptions!C$17)+($P155*Assumptions!C$18)+($Q155*Assumptions!C$19)+($R155*Assumptions!C$20)+($S155*Assumptions!C$21)+($T155*Assumptions!C$22)+($U155*Assumptions!C$23)+($V155*Assumptions!C$24),IF($C155&lt;13,Assumptions!C$28,Assumptions!C$50)),W$1)</f>
        <v>3.3000000000000002E-2</v>
      </c>
      <c r="X155" s="62">
        <f>IFERROR(IF($C155&lt;11,($D155*Assumptions!D$6)+($E155*Assumptions!D$7)+($F155*Assumptions!D$8)+($G155*Assumptions!D$9)+($H155*Assumptions!D$10)+($I155*Assumptions!D$11)+($J155*Assumptions!D$12)+($K155*Assumptions!D$13)+($L155*Assumptions!D$14)+($M155*Assumptions!D$15)+($N155*Assumptions!D$16)+($O155*Assumptions!D$17)+($P155*Assumptions!D$18)+($Q155*Assumptions!D$19)+($R155*Assumptions!D$20)+($S155*Assumptions!D$21)+($T155*Assumptions!D$22)+($U155*Assumptions!D$23)+($V155*Assumptions!D$24),IF($C155&lt;13,Assumptions!D$28,Assumptions!D$50)),X$1)</f>
        <v>0.06</v>
      </c>
      <c r="Y155" s="62">
        <f>IFERROR(IF($C155&lt;11,($D155*Assumptions!E$6)+($E155*Assumptions!E$7)+($F155*Assumptions!E$8)+($G155*Assumptions!E$9)+($H155*Assumptions!E$10)+($I155*Assumptions!E$11)+($J155*Assumptions!E$12)+($K155*Assumptions!E$13)+($L155*Assumptions!E$14)+($M155*Assumptions!E$15)+($N155*Assumptions!E$16)+($O155*Assumptions!E$17)+($P155*Assumptions!E$18)+($Q155*Assumptions!E$19)+($R155*Assumptions!E$20)+($S155*Assumptions!E$21)+($T155*Assumptions!E$22)+($U155*Assumptions!E$23)+($V155*Assumptions!E$24),IF($C155&lt;13,Assumptions!E$28,Assumptions!E$50)),Y$1)</f>
        <v>5.8999999999999997E-2</v>
      </c>
      <c r="Z155" s="62">
        <f>IFERROR(IF($C155&lt;11,($D155*Assumptions!F$6)+($E155*Assumptions!F$7)+($F155*Assumptions!F$8)+($G155*Assumptions!F$9)+($H155*Assumptions!F$10)+($I155*Assumptions!F$11)+($J155*Assumptions!F$12)+($K155*Assumptions!F$13)+($L155*Assumptions!F$14)+($M155*Assumptions!F$15)+($N155*Assumptions!F$16)+($O155*Assumptions!F$17)+($P155*Assumptions!F$18)+($Q155*Assumptions!F$19)+($R155*Assumptions!F$20)+($S155*Assumptions!F$21)+($T155*Assumptions!F$22)+($U155*Assumptions!F$23)+($V155*Assumptions!F$24),IF($C155&lt;13,Assumptions!F$28,Assumptions!F$50)),Z$1)</f>
        <v>5.7000000000000002E-2</v>
      </c>
      <c r="AA155" s="62">
        <f>IFERROR(($D155*Assumptions!J$6)+($E155*Assumptions!J$7)+($F155*Assumptions!J$8)+($G155*Assumptions!J$9)+($H155*Assumptions!J$10)+($I155*Assumptions!J$11)+($J155*Assumptions!J$12)+($K155*Assumptions!J$13)+($L155*Assumptions!J$14)+($M155*Assumptions!J$15)+($N155*Assumptions!J$16)+($O155*Assumptions!J$17)+($P155*Assumptions!J$18)+($Q155*Assumptions!J$19)+($R155*Assumptions!J$20)+($S155*Assumptions!J$21)+($T155*Assumptions!J$22)+($U155*Assumptions!J$23)+($V155*Assumptions!J$24),0)</f>
        <v>0</v>
      </c>
      <c r="AB155" s="2">
        <f>SUMIFS(PERSALDATA!$G$2:$G$20871,PERSALDATA!$A$2:$A$20871,WORKING!A155,PERSALDATA!$D$2:$D$20871,WORKING!B155,PERSALDATA!$E$2:$E$20871,WORKING!C155,PERSALDATA!$F$2:$F$20871,"S&amp;W: BASIC SALARY (RES)")</f>
        <v>0</v>
      </c>
      <c r="AC155" s="2">
        <f>SUMIFS(PERSALDATA!$H$2:$H$20871,PERSALDATA!$A$2:$A$20871,WORKING!A155,PERSALDATA!$D$2:$D$20871,WORKING!B155,PERSALDATA!$E$2:$E$20871,WORKING!C155)</f>
        <v>0</v>
      </c>
    </row>
    <row r="156" spans="1:29" x14ac:dyDescent="0.25">
      <c r="A156" s="2">
        <f>Results!$D$3</f>
        <v>18</v>
      </c>
      <c r="B156" s="2">
        <v>10</v>
      </c>
      <c r="C156" s="2">
        <v>1</v>
      </c>
      <c r="D156" s="62" t="str">
        <f>IFERROR(SUMIFS(PERSALDATA!$H$2:$H$20871,PERSALDATA!$A$2:$A$20871,WORKING!$A156,PERSALDATA!$D$2:$D$20871,WORKING!$B156,PERSALDATA!$E$2:$E$20871,WORKING!$C156,PERSALDATA!$F$2:$F$20871,WORKING!D$2)/SUMIFS(PERSALDATA!$H$2:$H$20871,PERSALDATA!$A$2:$A$20871,WORKING!$A156,PERSALDATA!$D$2:$D$20871,WORKING!$B156,PERSALDATA!$E$2:$E$20871,WORKING!$C156),"")</f>
        <v/>
      </c>
      <c r="E156" s="62" t="str">
        <f>IFERROR(SUMIFS(PERSALDATA!$H$2:$H$20871,PERSALDATA!$A$2:$A$20871,WORKING!$A156,PERSALDATA!$D$2:$D$20871,WORKING!$B156,PERSALDATA!$E$2:$E$20871,WORKING!$C156,PERSALDATA!$F$2:$F$20871,WORKING!E$2)/SUMIFS(PERSALDATA!$H$2:$H$20871,PERSALDATA!$A$2:$A$20871,WORKING!$A156,PERSALDATA!$D$2:$D$20871,WORKING!$B156,PERSALDATA!$E$2:$E$20871,WORKING!$C156),"")</f>
        <v/>
      </c>
      <c r="F156" s="62" t="str">
        <f>IFERROR(SUMIFS(PERSALDATA!$H$2:$H$20871,PERSALDATA!$A$2:$A$20871,WORKING!$A156,PERSALDATA!$D$2:$D$20871,WORKING!$B156,PERSALDATA!$E$2:$E$20871,WORKING!$C156,PERSALDATA!$F$2:$F$20871,WORKING!F$2)/SUMIFS(PERSALDATA!$H$2:$H$20871,PERSALDATA!$A$2:$A$20871,WORKING!$A156,PERSALDATA!$D$2:$D$20871,WORKING!$B156,PERSALDATA!$E$2:$E$20871,WORKING!$C156),"")</f>
        <v/>
      </c>
      <c r="G156" s="69" t="str">
        <f>IFERROR(SUMIFS(PERSALDATA!$H$2:$H$20871,PERSALDATA!$A$2:$A$20871,WORKING!$A156,PERSALDATA!$D$2:$D$20871,WORKING!$B156,PERSALDATA!$E$2:$E$20871,WORKING!$C156,PERSALDATA!$F$2:$F$20871,WORKING!G$2)/SUMIFS(PERSALDATA!$H$2:$H$20871,PERSALDATA!$A$2:$A$20871,WORKING!$A156,PERSALDATA!$D$2:$D$20871,WORKING!$B156,PERSALDATA!$E$2:$E$20871,WORKING!$C156),"")</f>
        <v/>
      </c>
      <c r="H156" s="62" t="str">
        <f>IFERROR(SUMIFS(PERSALDATA!$H$2:$H$20871,PERSALDATA!$A$2:$A$20871,WORKING!$A156,PERSALDATA!$D$2:$D$20871,WORKING!$B156,PERSALDATA!$E$2:$E$20871,WORKING!$C156,PERSALDATA!$F$2:$F$20871,WORKING!H$2)/SUMIFS(PERSALDATA!$H$2:$H$20871,PERSALDATA!$A$2:$A$20871,WORKING!$A156,PERSALDATA!$D$2:$D$20871,WORKING!$B156,PERSALDATA!$E$2:$E$20871,WORKING!$C156),"")</f>
        <v/>
      </c>
      <c r="I156" s="62" t="str">
        <f>IFERROR(SUMIFS(PERSALDATA!$H$2:$H$20871,PERSALDATA!$A$2:$A$20871,WORKING!$A156,PERSALDATA!$D$2:$D$20871,WORKING!$B156,PERSALDATA!$E$2:$E$20871,WORKING!$C156,PERSALDATA!$F$2:$F$20871,WORKING!I$2)/SUMIFS(PERSALDATA!$H$2:$H$20871,PERSALDATA!$A$2:$A$20871,WORKING!$A156,PERSALDATA!$D$2:$D$20871,WORKING!$B156,PERSALDATA!$E$2:$E$20871,WORKING!$C156),"")</f>
        <v/>
      </c>
      <c r="J156" s="62" t="str">
        <f>IFERROR(SUMIFS(PERSALDATA!$H$2:$H$20871,PERSALDATA!$A$2:$A$20871,WORKING!$A156,PERSALDATA!$D$2:$D$20871,WORKING!$B156,PERSALDATA!$E$2:$E$20871,WORKING!$C156,PERSALDATA!$F$2:$F$20871,WORKING!J$2)/SUMIFS(PERSALDATA!$H$2:$H$20871,PERSALDATA!$A$2:$A$20871,WORKING!$A156,PERSALDATA!$D$2:$D$20871,WORKING!$B156,PERSALDATA!$E$2:$E$20871,WORKING!$C156),"")</f>
        <v/>
      </c>
      <c r="K156" s="62" t="str">
        <f>IFERROR(SUMIFS(PERSALDATA!$H$2:$H$20871,PERSALDATA!$A$2:$A$20871,WORKING!$A156,PERSALDATA!$D$2:$D$20871,WORKING!$B156,PERSALDATA!$E$2:$E$20871,WORKING!$C156,PERSALDATA!$F$2:$F$20871,WORKING!K$2)/SUMIFS(PERSALDATA!$H$2:$H$20871,PERSALDATA!$A$2:$A$20871,WORKING!$A156,PERSALDATA!$D$2:$D$20871,WORKING!$B156,PERSALDATA!$E$2:$E$20871,WORKING!$C156),"")</f>
        <v/>
      </c>
      <c r="L156" s="62" t="str">
        <f>IFERROR(SUMIFS(PERSALDATA!$H$2:$H$20871,PERSALDATA!$A$2:$A$20871,WORKING!$A156,PERSALDATA!$D$2:$D$20871,WORKING!$B156,PERSALDATA!$E$2:$E$20871,WORKING!$C156,PERSALDATA!$F$2:$F$20871,WORKING!L$2)/SUMIFS(PERSALDATA!$H$2:$H$20871,PERSALDATA!$A$2:$A$20871,WORKING!$A156,PERSALDATA!$D$2:$D$20871,WORKING!$B156,PERSALDATA!$E$2:$E$20871,WORKING!$C156),"")</f>
        <v/>
      </c>
      <c r="M156" s="62" t="str">
        <f>IFERROR(SUMIFS(PERSALDATA!$H$2:$H$20871,PERSALDATA!$A$2:$A$20871,WORKING!$A156,PERSALDATA!$D$2:$D$20871,WORKING!$B156,PERSALDATA!$E$2:$E$20871,WORKING!$C156,PERSALDATA!$F$2:$F$20871,WORKING!M$2)/SUMIFS(PERSALDATA!$H$2:$H$20871,PERSALDATA!$A$2:$A$20871,WORKING!$A156,PERSALDATA!$D$2:$D$20871,WORKING!$B156,PERSALDATA!$E$2:$E$20871,WORKING!$C156),"")</f>
        <v/>
      </c>
      <c r="N156" s="62" t="str">
        <f>IFERROR(SUMIFS(PERSALDATA!$H$2:$H$20871,PERSALDATA!$A$2:$A$20871,WORKING!$A156,PERSALDATA!$D$2:$D$20871,WORKING!$B156,PERSALDATA!$E$2:$E$20871,WORKING!$C156,PERSALDATA!$F$2:$F$20871,WORKING!N$2)/SUMIFS(PERSALDATA!$H$2:$H$20871,PERSALDATA!$A$2:$A$20871,WORKING!$A156,PERSALDATA!$D$2:$D$20871,WORKING!$B156,PERSALDATA!$E$2:$E$20871,WORKING!$C156),"")</f>
        <v/>
      </c>
      <c r="O156" s="62" t="str">
        <f>IFERROR(SUMIFS(PERSALDATA!$H$2:$H$20871,PERSALDATA!$A$2:$A$20871,WORKING!$A156,PERSALDATA!$D$2:$D$20871,WORKING!$B156,PERSALDATA!$E$2:$E$20871,WORKING!$C156,PERSALDATA!$F$2:$F$20871,WORKING!O$2)/SUMIFS(PERSALDATA!$H$2:$H$20871,PERSALDATA!$A$2:$A$20871,WORKING!$A156,PERSALDATA!$D$2:$D$20871,WORKING!$B156,PERSALDATA!$E$2:$E$20871,WORKING!$C156),"")</f>
        <v/>
      </c>
      <c r="P156" s="62" t="str">
        <f>IFERROR(SUMIFS(PERSALDATA!$H$2:$H$20871,PERSALDATA!$A$2:$A$20871,WORKING!$A156,PERSALDATA!$D$2:$D$20871,WORKING!$B156,PERSALDATA!$E$2:$E$20871,WORKING!$C156,PERSALDATA!$F$2:$F$20871,WORKING!P$2)/SUMIFS(PERSALDATA!$H$2:$H$20871,PERSALDATA!$A$2:$A$20871,WORKING!$A156,PERSALDATA!$D$2:$D$20871,WORKING!$B156,PERSALDATA!$E$2:$E$20871,WORKING!$C156),"")</f>
        <v/>
      </c>
      <c r="Q156" s="62" t="str">
        <f>IFERROR(SUMIFS(PERSALDATA!$H$2:$H$20871,PERSALDATA!$A$2:$A$20871,WORKING!$A156,PERSALDATA!$D$2:$D$20871,WORKING!$B156,PERSALDATA!$E$2:$E$20871,WORKING!$C156,PERSALDATA!$F$2:$F$20871,WORKING!Q$2)/SUMIFS(PERSALDATA!$H$2:$H$20871,PERSALDATA!$A$2:$A$20871,WORKING!$A156,PERSALDATA!$D$2:$D$20871,WORKING!$B156,PERSALDATA!$E$2:$E$20871,WORKING!$C156),"")</f>
        <v/>
      </c>
      <c r="R156" s="62" t="str">
        <f>IFERROR(SUMIFS(PERSALDATA!$H$2:$H$20871,PERSALDATA!$A$2:$A$20871,WORKING!$A156,PERSALDATA!$D$2:$D$20871,WORKING!$B156,PERSALDATA!$E$2:$E$20871,WORKING!$C156,PERSALDATA!$F$2:$F$20871,WORKING!R$2)/SUMIFS(PERSALDATA!$H$2:$H$20871,PERSALDATA!$A$2:$A$20871,WORKING!$A156,PERSALDATA!$D$2:$D$20871,WORKING!$B156,PERSALDATA!$E$2:$E$20871,WORKING!$C156),"")</f>
        <v/>
      </c>
      <c r="S156" s="62" t="str">
        <f>IFERROR(SUMIFS(PERSALDATA!$H$2:$H$20871,PERSALDATA!$A$2:$A$20871,WORKING!$A156,PERSALDATA!$D$2:$D$20871,WORKING!$B156,PERSALDATA!$E$2:$E$20871,WORKING!$C156,PERSALDATA!$F$2:$F$20871,WORKING!S$2)/SUMIFS(PERSALDATA!$H$2:$H$20871,PERSALDATA!$A$2:$A$20871,WORKING!$A156,PERSALDATA!$D$2:$D$20871,WORKING!$B156,PERSALDATA!$E$2:$E$20871,WORKING!$C156),"")</f>
        <v/>
      </c>
      <c r="T156" s="62" t="str">
        <f>IFERROR(SUMIFS(PERSALDATA!$H$2:$H$20871,PERSALDATA!$A$2:$A$20871,WORKING!$A156,PERSALDATA!$D$2:$D$20871,WORKING!$B156,PERSALDATA!$E$2:$E$20871,WORKING!$C156,PERSALDATA!$F$2:$F$20871,WORKING!T$2)/SUMIFS(PERSALDATA!$H$2:$H$20871,PERSALDATA!$A$2:$A$20871,WORKING!$A156,PERSALDATA!$D$2:$D$20871,WORKING!$B156,PERSALDATA!$E$2:$E$20871,WORKING!$C156),"")</f>
        <v/>
      </c>
      <c r="U156" s="62" t="str">
        <f>IFERROR(SUMIFS(PERSALDATA!$H$2:$H$20871,PERSALDATA!$A$2:$A$20871,WORKING!$A156,PERSALDATA!$D$2:$D$20871,WORKING!$B156,PERSALDATA!$E$2:$E$20871,WORKING!$C156,PERSALDATA!$F$2:$F$20871,WORKING!U$2)/SUMIFS(PERSALDATA!$H$2:$H$20871,PERSALDATA!$A$2:$A$20871,WORKING!$A156,PERSALDATA!$D$2:$D$20871,WORKING!$B156,PERSALDATA!$E$2:$E$20871,WORKING!$C156),"")</f>
        <v/>
      </c>
      <c r="V156" s="62" t="str">
        <f>IFERROR(SUMIFS(PERSALDATA!$H$2:$H$20871,PERSALDATA!$A$2:$A$20871,WORKING!$A156,PERSALDATA!$D$2:$D$20871,WORKING!$B156,PERSALDATA!$E$2:$E$20871,WORKING!$C156,PERSALDATA!$F$2:$F$20871,WORKING!V$2)/SUMIFS(PERSALDATA!$H$2:$H$20871,PERSALDATA!$A$2:$A$20871,WORKING!$A156,PERSALDATA!$D$2:$D$20871,WORKING!$B156,PERSALDATA!$E$2:$E$20871,WORKING!$C156),"")</f>
        <v/>
      </c>
      <c r="W156" s="62">
        <f>IFERROR(IF($C156&lt;11,($D156*Assumptions!C$6)+($E156*Assumptions!C$7)+($F156*Assumptions!C$8)+($G156*Assumptions!C$9)+($H156*Assumptions!C$10)+($I156*Assumptions!C$11)+($J156*Assumptions!C$12)+($K156*Assumptions!C$13)+($L156*Assumptions!C$14)+($M156*Assumptions!C$15)+($N156*Assumptions!C$16)+($O156*Assumptions!C$17)+($P156*Assumptions!C$18)+($Q156*Assumptions!C$19)+($R156*Assumptions!C$20)+($S156*Assumptions!C$21)+($T156*Assumptions!C$22)+($U156*Assumptions!C$23)+($V156*Assumptions!C$24),IF($C156&lt;13,Assumptions!C$28,Assumptions!C$50)),W$1)</f>
        <v>7.3827684520804057E-2</v>
      </c>
      <c r="X156" s="62">
        <f>IFERROR(IF($C156&lt;11,($D156*Assumptions!D$6)+($E156*Assumptions!D$7)+($F156*Assumptions!D$8)+($G156*Assumptions!D$9)+($H156*Assumptions!D$10)+($I156*Assumptions!D$11)+($J156*Assumptions!D$12)+($K156*Assumptions!D$13)+($L156*Assumptions!D$14)+($M156*Assumptions!D$15)+($N156*Assumptions!D$16)+($O156*Assumptions!D$17)+($P156*Assumptions!D$18)+($Q156*Assumptions!D$19)+($R156*Assumptions!D$20)+($S156*Assumptions!D$21)+($T156*Assumptions!D$22)+($U156*Assumptions!D$23)+($V156*Assumptions!D$24),IF($C156&lt;13,Assumptions!D$28,Assumptions!D$50)),X$1)</f>
        <v>7.0033119199051808E-2</v>
      </c>
      <c r="Y156" s="62">
        <f>IFERROR(IF($C156&lt;11,($D156*Assumptions!E$6)+($E156*Assumptions!E$7)+($F156*Assumptions!E$8)+($G156*Assumptions!E$9)+($H156*Assumptions!E$10)+($I156*Assumptions!E$11)+($J156*Assumptions!E$12)+($K156*Assumptions!E$13)+($L156*Assumptions!E$14)+($M156*Assumptions!E$15)+($N156*Assumptions!E$16)+($O156*Assumptions!E$17)+($P156*Assumptions!E$18)+($Q156*Assumptions!E$19)+($R156*Assumptions!E$20)+($S156*Assumptions!E$21)+($T156*Assumptions!E$22)+($U156*Assumptions!E$23)+($V156*Assumptions!E$24),IF($C156&lt;13,Assumptions!E$28,Assumptions!E$50)),Y$1)</f>
        <v>6.9033119199051793E-2</v>
      </c>
      <c r="Z156" s="62">
        <f>IFERROR(IF($C156&lt;11,($D156*Assumptions!F$6)+($E156*Assumptions!F$7)+($F156*Assumptions!F$8)+($G156*Assumptions!F$9)+($H156*Assumptions!F$10)+($I156*Assumptions!F$11)+($J156*Assumptions!F$12)+($K156*Assumptions!F$13)+($L156*Assumptions!F$14)+($M156*Assumptions!F$15)+($N156*Assumptions!F$16)+($O156*Assumptions!F$17)+($P156*Assumptions!F$18)+($Q156*Assumptions!F$19)+($R156*Assumptions!F$20)+($S156*Assumptions!F$21)+($T156*Assumptions!F$22)+($U156*Assumptions!F$23)+($V156*Assumptions!F$24),IF($C156&lt;13,Assumptions!F$28,Assumptions!F$50)),Z$1)</f>
        <v>6.7033119199051777E-2</v>
      </c>
      <c r="AA156" s="62">
        <f>IFERROR(($D156*Assumptions!J$6)+($E156*Assumptions!J$7)+($F156*Assumptions!J$8)+($G156*Assumptions!J$9)+($H156*Assumptions!J$10)+($I156*Assumptions!J$11)+($J156*Assumptions!J$12)+($K156*Assumptions!J$13)+($L156*Assumptions!J$14)+($M156*Assumptions!J$15)+($N156*Assumptions!J$16)+($O156*Assumptions!J$17)+($P156*Assumptions!J$18)+($Q156*Assumptions!J$19)+($R156*Assumptions!J$20)+($S156*Assumptions!J$21)+($T156*Assumptions!J$22)+($U156*Assumptions!J$23)+($V156*Assumptions!J$24),0)</f>
        <v>0</v>
      </c>
      <c r="AB156" s="2">
        <f>SUMIFS(PERSALDATA!$G$2:$G$20871,PERSALDATA!$A$2:$A$20871,WORKING!A156,PERSALDATA!$D$2:$D$20871,WORKING!B156,PERSALDATA!$E$2:$E$20871,WORKING!C156,PERSALDATA!$F$2:$F$20871,"S&amp;W: BASIC SALARY (RES)")</f>
        <v>0</v>
      </c>
      <c r="AC156" s="2">
        <f>SUMIFS(PERSALDATA!$H$2:$H$20871,PERSALDATA!$A$2:$A$20871,WORKING!A156,PERSALDATA!$D$2:$D$20871,WORKING!B156,PERSALDATA!$E$2:$E$20871,WORKING!C156)</f>
        <v>0</v>
      </c>
    </row>
    <row r="157" spans="1:29" x14ac:dyDescent="0.25">
      <c r="A157" s="2">
        <f>Results!$D$3</f>
        <v>18</v>
      </c>
      <c r="B157" s="2">
        <v>10</v>
      </c>
      <c r="C157" s="2">
        <v>2</v>
      </c>
      <c r="D157" s="62" t="str">
        <f>IFERROR(SUMIFS(PERSALDATA!$H$2:$H$20871,PERSALDATA!$A$2:$A$20871,WORKING!$A157,PERSALDATA!$D$2:$D$20871,WORKING!$B157,PERSALDATA!$E$2:$E$20871,WORKING!$C157,PERSALDATA!$F$2:$F$20871,WORKING!D$2)/SUMIFS(PERSALDATA!$H$2:$H$20871,PERSALDATA!$A$2:$A$20871,WORKING!$A157,PERSALDATA!$D$2:$D$20871,WORKING!$B157,PERSALDATA!$E$2:$E$20871,WORKING!$C157),"")</f>
        <v/>
      </c>
      <c r="E157" s="62" t="str">
        <f>IFERROR(SUMIFS(PERSALDATA!$H$2:$H$20871,PERSALDATA!$A$2:$A$20871,WORKING!$A157,PERSALDATA!$D$2:$D$20871,WORKING!$B157,PERSALDATA!$E$2:$E$20871,WORKING!$C157,PERSALDATA!$F$2:$F$20871,WORKING!E$2)/SUMIFS(PERSALDATA!$H$2:$H$20871,PERSALDATA!$A$2:$A$20871,WORKING!$A157,PERSALDATA!$D$2:$D$20871,WORKING!$B157,PERSALDATA!$E$2:$E$20871,WORKING!$C157),"")</f>
        <v/>
      </c>
      <c r="F157" s="62" t="str">
        <f>IFERROR(SUMIFS(PERSALDATA!$H$2:$H$20871,PERSALDATA!$A$2:$A$20871,WORKING!$A157,PERSALDATA!$D$2:$D$20871,WORKING!$B157,PERSALDATA!$E$2:$E$20871,WORKING!$C157,PERSALDATA!$F$2:$F$20871,WORKING!F$2)/SUMIFS(PERSALDATA!$H$2:$H$20871,PERSALDATA!$A$2:$A$20871,WORKING!$A157,PERSALDATA!$D$2:$D$20871,WORKING!$B157,PERSALDATA!$E$2:$E$20871,WORKING!$C157),"")</f>
        <v/>
      </c>
      <c r="G157" s="69" t="str">
        <f>IFERROR(SUMIFS(PERSALDATA!$H$2:$H$20871,PERSALDATA!$A$2:$A$20871,WORKING!$A157,PERSALDATA!$D$2:$D$20871,WORKING!$B157,PERSALDATA!$E$2:$E$20871,WORKING!$C157,PERSALDATA!$F$2:$F$20871,WORKING!G$2)/SUMIFS(PERSALDATA!$H$2:$H$20871,PERSALDATA!$A$2:$A$20871,WORKING!$A157,PERSALDATA!$D$2:$D$20871,WORKING!$B157,PERSALDATA!$E$2:$E$20871,WORKING!$C157),"")</f>
        <v/>
      </c>
      <c r="H157" s="62" t="str">
        <f>IFERROR(SUMIFS(PERSALDATA!$H$2:$H$20871,PERSALDATA!$A$2:$A$20871,WORKING!$A157,PERSALDATA!$D$2:$D$20871,WORKING!$B157,PERSALDATA!$E$2:$E$20871,WORKING!$C157,PERSALDATA!$F$2:$F$20871,WORKING!H$2)/SUMIFS(PERSALDATA!$H$2:$H$20871,PERSALDATA!$A$2:$A$20871,WORKING!$A157,PERSALDATA!$D$2:$D$20871,WORKING!$B157,PERSALDATA!$E$2:$E$20871,WORKING!$C157),"")</f>
        <v/>
      </c>
      <c r="I157" s="62" t="str">
        <f>IFERROR(SUMIFS(PERSALDATA!$H$2:$H$20871,PERSALDATA!$A$2:$A$20871,WORKING!$A157,PERSALDATA!$D$2:$D$20871,WORKING!$B157,PERSALDATA!$E$2:$E$20871,WORKING!$C157,PERSALDATA!$F$2:$F$20871,WORKING!I$2)/SUMIFS(PERSALDATA!$H$2:$H$20871,PERSALDATA!$A$2:$A$20871,WORKING!$A157,PERSALDATA!$D$2:$D$20871,WORKING!$B157,PERSALDATA!$E$2:$E$20871,WORKING!$C157),"")</f>
        <v/>
      </c>
      <c r="J157" s="62" t="str">
        <f>IFERROR(SUMIFS(PERSALDATA!$H$2:$H$20871,PERSALDATA!$A$2:$A$20871,WORKING!$A157,PERSALDATA!$D$2:$D$20871,WORKING!$B157,PERSALDATA!$E$2:$E$20871,WORKING!$C157,PERSALDATA!$F$2:$F$20871,WORKING!J$2)/SUMIFS(PERSALDATA!$H$2:$H$20871,PERSALDATA!$A$2:$A$20871,WORKING!$A157,PERSALDATA!$D$2:$D$20871,WORKING!$B157,PERSALDATA!$E$2:$E$20871,WORKING!$C157),"")</f>
        <v/>
      </c>
      <c r="K157" s="62" t="str">
        <f>IFERROR(SUMIFS(PERSALDATA!$H$2:$H$20871,PERSALDATA!$A$2:$A$20871,WORKING!$A157,PERSALDATA!$D$2:$D$20871,WORKING!$B157,PERSALDATA!$E$2:$E$20871,WORKING!$C157,PERSALDATA!$F$2:$F$20871,WORKING!K$2)/SUMIFS(PERSALDATA!$H$2:$H$20871,PERSALDATA!$A$2:$A$20871,WORKING!$A157,PERSALDATA!$D$2:$D$20871,WORKING!$B157,PERSALDATA!$E$2:$E$20871,WORKING!$C157),"")</f>
        <v/>
      </c>
      <c r="L157" s="62" t="str">
        <f>IFERROR(SUMIFS(PERSALDATA!$H$2:$H$20871,PERSALDATA!$A$2:$A$20871,WORKING!$A157,PERSALDATA!$D$2:$D$20871,WORKING!$B157,PERSALDATA!$E$2:$E$20871,WORKING!$C157,PERSALDATA!$F$2:$F$20871,WORKING!L$2)/SUMIFS(PERSALDATA!$H$2:$H$20871,PERSALDATA!$A$2:$A$20871,WORKING!$A157,PERSALDATA!$D$2:$D$20871,WORKING!$B157,PERSALDATA!$E$2:$E$20871,WORKING!$C157),"")</f>
        <v/>
      </c>
      <c r="M157" s="62" t="str">
        <f>IFERROR(SUMIFS(PERSALDATA!$H$2:$H$20871,PERSALDATA!$A$2:$A$20871,WORKING!$A157,PERSALDATA!$D$2:$D$20871,WORKING!$B157,PERSALDATA!$E$2:$E$20871,WORKING!$C157,PERSALDATA!$F$2:$F$20871,WORKING!M$2)/SUMIFS(PERSALDATA!$H$2:$H$20871,PERSALDATA!$A$2:$A$20871,WORKING!$A157,PERSALDATA!$D$2:$D$20871,WORKING!$B157,PERSALDATA!$E$2:$E$20871,WORKING!$C157),"")</f>
        <v/>
      </c>
      <c r="N157" s="62" t="str">
        <f>IFERROR(SUMIFS(PERSALDATA!$H$2:$H$20871,PERSALDATA!$A$2:$A$20871,WORKING!$A157,PERSALDATA!$D$2:$D$20871,WORKING!$B157,PERSALDATA!$E$2:$E$20871,WORKING!$C157,PERSALDATA!$F$2:$F$20871,WORKING!N$2)/SUMIFS(PERSALDATA!$H$2:$H$20871,PERSALDATA!$A$2:$A$20871,WORKING!$A157,PERSALDATA!$D$2:$D$20871,WORKING!$B157,PERSALDATA!$E$2:$E$20871,WORKING!$C157),"")</f>
        <v/>
      </c>
      <c r="O157" s="62" t="str">
        <f>IFERROR(SUMIFS(PERSALDATA!$H$2:$H$20871,PERSALDATA!$A$2:$A$20871,WORKING!$A157,PERSALDATA!$D$2:$D$20871,WORKING!$B157,PERSALDATA!$E$2:$E$20871,WORKING!$C157,PERSALDATA!$F$2:$F$20871,WORKING!O$2)/SUMIFS(PERSALDATA!$H$2:$H$20871,PERSALDATA!$A$2:$A$20871,WORKING!$A157,PERSALDATA!$D$2:$D$20871,WORKING!$B157,PERSALDATA!$E$2:$E$20871,WORKING!$C157),"")</f>
        <v/>
      </c>
      <c r="P157" s="62" t="str">
        <f>IFERROR(SUMIFS(PERSALDATA!$H$2:$H$20871,PERSALDATA!$A$2:$A$20871,WORKING!$A157,PERSALDATA!$D$2:$D$20871,WORKING!$B157,PERSALDATA!$E$2:$E$20871,WORKING!$C157,PERSALDATA!$F$2:$F$20871,WORKING!P$2)/SUMIFS(PERSALDATA!$H$2:$H$20871,PERSALDATA!$A$2:$A$20871,WORKING!$A157,PERSALDATA!$D$2:$D$20871,WORKING!$B157,PERSALDATA!$E$2:$E$20871,WORKING!$C157),"")</f>
        <v/>
      </c>
      <c r="Q157" s="62" t="str">
        <f>IFERROR(SUMIFS(PERSALDATA!$H$2:$H$20871,PERSALDATA!$A$2:$A$20871,WORKING!$A157,PERSALDATA!$D$2:$D$20871,WORKING!$B157,PERSALDATA!$E$2:$E$20871,WORKING!$C157,PERSALDATA!$F$2:$F$20871,WORKING!Q$2)/SUMIFS(PERSALDATA!$H$2:$H$20871,PERSALDATA!$A$2:$A$20871,WORKING!$A157,PERSALDATA!$D$2:$D$20871,WORKING!$B157,PERSALDATA!$E$2:$E$20871,WORKING!$C157),"")</f>
        <v/>
      </c>
      <c r="R157" s="62" t="str">
        <f>IFERROR(SUMIFS(PERSALDATA!$H$2:$H$20871,PERSALDATA!$A$2:$A$20871,WORKING!$A157,PERSALDATA!$D$2:$D$20871,WORKING!$B157,PERSALDATA!$E$2:$E$20871,WORKING!$C157,PERSALDATA!$F$2:$F$20871,WORKING!R$2)/SUMIFS(PERSALDATA!$H$2:$H$20871,PERSALDATA!$A$2:$A$20871,WORKING!$A157,PERSALDATA!$D$2:$D$20871,WORKING!$B157,PERSALDATA!$E$2:$E$20871,WORKING!$C157),"")</f>
        <v/>
      </c>
      <c r="S157" s="62" t="str">
        <f>IFERROR(SUMIFS(PERSALDATA!$H$2:$H$20871,PERSALDATA!$A$2:$A$20871,WORKING!$A157,PERSALDATA!$D$2:$D$20871,WORKING!$B157,PERSALDATA!$E$2:$E$20871,WORKING!$C157,PERSALDATA!$F$2:$F$20871,WORKING!S$2)/SUMIFS(PERSALDATA!$H$2:$H$20871,PERSALDATA!$A$2:$A$20871,WORKING!$A157,PERSALDATA!$D$2:$D$20871,WORKING!$B157,PERSALDATA!$E$2:$E$20871,WORKING!$C157),"")</f>
        <v/>
      </c>
      <c r="T157" s="62" t="str">
        <f>IFERROR(SUMIFS(PERSALDATA!$H$2:$H$20871,PERSALDATA!$A$2:$A$20871,WORKING!$A157,PERSALDATA!$D$2:$D$20871,WORKING!$B157,PERSALDATA!$E$2:$E$20871,WORKING!$C157,PERSALDATA!$F$2:$F$20871,WORKING!T$2)/SUMIFS(PERSALDATA!$H$2:$H$20871,PERSALDATA!$A$2:$A$20871,WORKING!$A157,PERSALDATA!$D$2:$D$20871,WORKING!$B157,PERSALDATA!$E$2:$E$20871,WORKING!$C157),"")</f>
        <v/>
      </c>
      <c r="U157" s="62" t="str">
        <f>IFERROR(SUMIFS(PERSALDATA!$H$2:$H$20871,PERSALDATA!$A$2:$A$20871,WORKING!$A157,PERSALDATA!$D$2:$D$20871,WORKING!$B157,PERSALDATA!$E$2:$E$20871,WORKING!$C157,PERSALDATA!$F$2:$F$20871,WORKING!U$2)/SUMIFS(PERSALDATA!$H$2:$H$20871,PERSALDATA!$A$2:$A$20871,WORKING!$A157,PERSALDATA!$D$2:$D$20871,WORKING!$B157,PERSALDATA!$E$2:$E$20871,WORKING!$C157),"")</f>
        <v/>
      </c>
      <c r="V157" s="62" t="str">
        <f>IFERROR(SUMIFS(PERSALDATA!$H$2:$H$20871,PERSALDATA!$A$2:$A$20871,WORKING!$A157,PERSALDATA!$D$2:$D$20871,WORKING!$B157,PERSALDATA!$E$2:$E$20871,WORKING!$C157,PERSALDATA!$F$2:$F$20871,WORKING!V$2)/SUMIFS(PERSALDATA!$H$2:$H$20871,PERSALDATA!$A$2:$A$20871,WORKING!$A157,PERSALDATA!$D$2:$D$20871,WORKING!$B157,PERSALDATA!$E$2:$E$20871,WORKING!$C157),"")</f>
        <v/>
      </c>
      <c r="W157" s="62">
        <f>IFERROR(IF($C157&lt;11,($D157*Assumptions!C$6)+($E157*Assumptions!C$7)+($F157*Assumptions!C$8)+($G157*Assumptions!C$9)+($H157*Assumptions!C$10)+($I157*Assumptions!C$11)+($J157*Assumptions!C$12)+($K157*Assumptions!C$13)+($L157*Assumptions!C$14)+($M157*Assumptions!C$15)+($N157*Assumptions!C$16)+($O157*Assumptions!C$17)+($P157*Assumptions!C$18)+($Q157*Assumptions!C$19)+($R157*Assumptions!C$20)+($S157*Assumptions!C$21)+($T157*Assumptions!C$22)+($U157*Assumptions!C$23)+($V157*Assumptions!C$24),IF($C157&lt;13,Assumptions!C$28,Assumptions!C$50)),W$1)</f>
        <v>7.3827684520804057E-2</v>
      </c>
      <c r="X157" s="62">
        <f>IFERROR(IF($C157&lt;11,($D157*Assumptions!D$6)+($E157*Assumptions!D$7)+($F157*Assumptions!D$8)+($G157*Assumptions!D$9)+($H157*Assumptions!D$10)+($I157*Assumptions!D$11)+($J157*Assumptions!D$12)+($K157*Assumptions!D$13)+($L157*Assumptions!D$14)+($M157*Assumptions!D$15)+($N157*Assumptions!D$16)+($O157*Assumptions!D$17)+($P157*Assumptions!D$18)+($Q157*Assumptions!D$19)+($R157*Assumptions!D$20)+($S157*Assumptions!D$21)+($T157*Assumptions!D$22)+($U157*Assumptions!D$23)+($V157*Assumptions!D$24),IF($C157&lt;13,Assumptions!D$28,Assumptions!D$50)),X$1)</f>
        <v>7.0033119199051808E-2</v>
      </c>
      <c r="Y157" s="62">
        <f>IFERROR(IF($C157&lt;11,($D157*Assumptions!E$6)+($E157*Assumptions!E$7)+($F157*Assumptions!E$8)+($G157*Assumptions!E$9)+($H157*Assumptions!E$10)+($I157*Assumptions!E$11)+($J157*Assumptions!E$12)+($K157*Assumptions!E$13)+($L157*Assumptions!E$14)+($M157*Assumptions!E$15)+($N157*Assumptions!E$16)+($O157*Assumptions!E$17)+($P157*Assumptions!E$18)+($Q157*Assumptions!E$19)+($R157*Assumptions!E$20)+($S157*Assumptions!E$21)+($T157*Assumptions!E$22)+($U157*Assumptions!E$23)+($V157*Assumptions!E$24),IF($C157&lt;13,Assumptions!E$28,Assumptions!E$50)),Y$1)</f>
        <v>6.9033119199051793E-2</v>
      </c>
      <c r="Z157" s="62">
        <f>IFERROR(IF($C157&lt;11,($D157*Assumptions!F$6)+($E157*Assumptions!F$7)+($F157*Assumptions!F$8)+($G157*Assumptions!F$9)+($H157*Assumptions!F$10)+($I157*Assumptions!F$11)+($J157*Assumptions!F$12)+($K157*Assumptions!F$13)+($L157*Assumptions!F$14)+($M157*Assumptions!F$15)+($N157*Assumptions!F$16)+($O157*Assumptions!F$17)+($P157*Assumptions!F$18)+($Q157*Assumptions!F$19)+($R157*Assumptions!F$20)+($S157*Assumptions!F$21)+($T157*Assumptions!F$22)+($U157*Assumptions!F$23)+($V157*Assumptions!F$24),IF($C157&lt;13,Assumptions!F$28,Assumptions!F$50)),Z$1)</f>
        <v>6.7033119199051777E-2</v>
      </c>
      <c r="AA157" s="62">
        <f>IFERROR(($D157*Assumptions!J$6)+($E157*Assumptions!J$7)+($F157*Assumptions!J$8)+($G157*Assumptions!J$9)+($H157*Assumptions!J$10)+($I157*Assumptions!J$11)+($J157*Assumptions!J$12)+($K157*Assumptions!J$13)+($L157*Assumptions!J$14)+($M157*Assumptions!J$15)+($N157*Assumptions!J$16)+($O157*Assumptions!J$17)+($P157*Assumptions!J$18)+($Q157*Assumptions!J$19)+($R157*Assumptions!J$20)+($S157*Assumptions!J$21)+($T157*Assumptions!J$22)+($U157*Assumptions!J$23)+($V157*Assumptions!J$24),0)</f>
        <v>0</v>
      </c>
      <c r="AB157" s="2">
        <f>SUMIFS(PERSALDATA!$G$2:$G$20871,PERSALDATA!$A$2:$A$20871,WORKING!A157,PERSALDATA!$D$2:$D$20871,WORKING!B157,PERSALDATA!$E$2:$E$20871,WORKING!C157,PERSALDATA!$F$2:$F$20871,"S&amp;W: BASIC SALARY (RES)")</f>
        <v>0</v>
      </c>
      <c r="AC157" s="2">
        <f>SUMIFS(PERSALDATA!$H$2:$H$20871,PERSALDATA!$A$2:$A$20871,WORKING!A157,PERSALDATA!$D$2:$D$20871,WORKING!B157,PERSALDATA!$E$2:$E$20871,WORKING!C157)</f>
        <v>0</v>
      </c>
    </row>
    <row r="158" spans="1:29" x14ac:dyDescent="0.25">
      <c r="A158" s="2">
        <f>Results!$D$3</f>
        <v>18</v>
      </c>
      <c r="B158" s="2">
        <v>10</v>
      </c>
      <c r="C158" s="2">
        <v>3</v>
      </c>
      <c r="D158" s="62" t="str">
        <f>IFERROR(SUMIFS(PERSALDATA!$H$2:$H$20871,PERSALDATA!$A$2:$A$20871,WORKING!$A158,PERSALDATA!$D$2:$D$20871,WORKING!$B158,PERSALDATA!$E$2:$E$20871,WORKING!$C158,PERSALDATA!$F$2:$F$20871,WORKING!D$2)/SUMIFS(PERSALDATA!$H$2:$H$20871,PERSALDATA!$A$2:$A$20871,WORKING!$A158,PERSALDATA!$D$2:$D$20871,WORKING!$B158,PERSALDATA!$E$2:$E$20871,WORKING!$C158),"")</f>
        <v/>
      </c>
      <c r="E158" s="62" t="str">
        <f>IFERROR(SUMIFS(PERSALDATA!$H$2:$H$20871,PERSALDATA!$A$2:$A$20871,WORKING!$A158,PERSALDATA!$D$2:$D$20871,WORKING!$B158,PERSALDATA!$E$2:$E$20871,WORKING!$C158,PERSALDATA!$F$2:$F$20871,WORKING!E$2)/SUMIFS(PERSALDATA!$H$2:$H$20871,PERSALDATA!$A$2:$A$20871,WORKING!$A158,PERSALDATA!$D$2:$D$20871,WORKING!$B158,PERSALDATA!$E$2:$E$20871,WORKING!$C158),"")</f>
        <v/>
      </c>
      <c r="F158" s="62" t="str">
        <f>IFERROR(SUMIFS(PERSALDATA!$H$2:$H$20871,PERSALDATA!$A$2:$A$20871,WORKING!$A158,PERSALDATA!$D$2:$D$20871,WORKING!$B158,PERSALDATA!$E$2:$E$20871,WORKING!$C158,PERSALDATA!$F$2:$F$20871,WORKING!F$2)/SUMIFS(PERSALDATA!$H$2:$H$20871,PERSALDATA!$A$2:$A$20871,WORKING!$A158,PERSALDATA!$D$2:$D$20871,WORKING!$B158,PERSALDATA!$E$2:$E$20871,WORKING!$C158),"")</f>
        <v/>
      </c>
      <c r="G158" s="69" t="str">
        <f>IFERROR(SUMIFS(PERSALDATA!$H$2:$H$20871,PERSALDATA!$A$2:$A$20871,WORKING!$A158,PERSALDATA!$D$2:$D$20871,WORKING!$B158,PERSALDATA!$E$2:$E$20871,WORKING!$C158,PERSALDATA!$F$2:$F$20871,WORKING!G$2)/SUMIFS(PERSALDATA!$H$2:$H$20871,PERSALDATA!$A$2:$A$20871,WORKING!$A158,PERSALDATA!$D$2:$D$20871,WORKING!$B158,PERSALDATA!$E$2:$E$20871,WORKING!$C158),"")</f>
        <v/>
      </c>
      <c r="H158" s="62" t="str">
        <f>IFERROR(SUMIFS(PERSALDATA!$H$2:$H$20871,PERSALDATA!$A$2:$A$20871,WORKING!$A158,PERSALDATA!$D$2:$D$20871,WORKING!$B158,PERSALDATA!$E$2:$E$20871,WORKING!$C158,PERSALDATA!$F$2:$F$20871,WORKING!H$2)/SUMIFS(PERSALDATA!$H$2:$H$20871,PERSALDATA!$A$2:$A$20871,WORKING!$A158,PERSALDATA!$D$2:$D$20871,WORKING!$B158,PERSALDATA!$E$2:$E$20871,WORKING!$C158),"")</f>
        <v/>
      </c>
      <c r="I158" s="62" t="str">
        <f>IFERROR(SUMIFS(PERSALDATA!$H$2:$H$20871,PERSALDATA!$A$2:$A$20871,WORKING!$A158,PERSALDATA!$D$2:$D$20871,WORKING!$B158,PERSALDATA!$E$2:$E$20871,WORKING!$C158,PERSALDATA!$F$2:$F$20871,WORKING!I$2)/SUMIFS(PERSALDATA!$H$2:$H$20871,PERSALDATA!$A$2:$A$20871,WORKING!$A158,PERSALDATA!$D$2:$D$20871,WORKING!$B158,PERSALDATA!$E$2:$E$20871,WORKING!$C158),"")</f>
        <v/>
      </c>
      <c r="J158" s="62" t="str">
        <f>IFERROR(SUMIFS(PERSALDATA!$H$2:$H$20871,PERSALDATA!$A$2:$A$20871,WORKING!$A158,PERSALDATA!$D$2:$D$20871,WORKING!$B158,PERSALDATA!$E$2:$E$20871,WORKING!$C158,PERSALDATA!$F$2:$F$20871,WORKING!J$2)/SUMIFS(PERSALDATA!$H$2:$H$20871,PERSALDATA!$A$2:$A$20871,WORKING!$A158,PERSALDATA!$D$2:$D$20871,WORKING!$B158,PERSALDATA!$E$2:$E$20871,WORKING!$C158),"")</f>
        <v/>
      </c>
      <c r="K158" s="62" t="str">
        <f>IFERROR(SUMIFS(PERSALDATA!$H$2:$H$20871,PERSALDATA!$A$2:$A$20871,WORKING!$A158,PERSALDATA!$D$2:$D$20871,WORKING!$B158,PERSALDATA!$E$2:$E$20871,WORKING!$C158,PERSALDATA!$F$2:$F$20871,WORKING!K$2)/SUMIFS(PERSALDATA!$H$2:$H$20871,PERSALDATA!$A$2:$A$20871,WORKING!$A158,PERSALDATA!$D$2:$D$20871,WORKING!$B158,PERSALDATA!$E$2:$E$20871,WORKING!$C158),"")</f>
        <v/>
      </c>
      <c r="L158" s="62" t="str">
        <f>IFERROR(SUMIFS(PERSALDATA!$H$2:$H$20871,PERSALDATA!$A$2:$A$20871,WORKING!$A158,PERSALDATA!$D$2:$D$20871,WORKING!$B158,PERSALDATA!$E$2:$E$20871,WORKING!$C158,PERSALDATA!$F$2:$F$20871,WORKING!L$2)/SUMIFS(PERSALDATA!$H$2:$H$20871,PERSALDATA!$A$2:$A$20871,WORKING!$A158,PERSALDATA!$D$2:$D$20871,WORKING!$B158,PERSALDATA!$E$2:$E$20871,WORKING!$C158),"")</f>
        <v/>
      </c>
      <c r="M158" s="62" t="str">
        <f>IFERROR(SUMIFS(PERSALDATA!$H$2:$H$20871,PERSALDATA!$A$2:$A$20871,WORKING!$A158,PERSALDATA!$D$2:$D$20871,WORKING!$B158,PERSALDATA!$E$2:$E$20871,WORKING!$C158,PERSALDATA!$F$2:$F$20871,WORKING!M$2)/SUMIFS(PERSALDATA!$H$2:$H$20871,PERSALDATA!$A$2:$A$20871,WORKING!$A158,PERSALDATA!$D$2:$D$20871,WORKING!$B158,PERSALDATA!$E$2:$E$20871,WORKING!$C158),"")</f>
        <v/>
      </c>
      <c r="N158" s="62" t="str">
        <f>IFERROR(SUMIFS(PERSALDATA!$H$2:$H$20871,PERSALDATA!$A$2:$A$20871,WORKING!$A158,PERSALDATA!$D$2:$D$20871,WORKING!$B158,PERSALDATA!$E$2:$E$20871,WORKING!$C158,PERSALDATA!$F$2:$F$20871,WORKING!N$2)/SUMIFS(PERSALDATA!$H$2:$H$20871,PERSALDATA!$A$2:$A$20871,WORKING!$A158,PERSALDATA!$D$2:$D$20871,WORKING!$B158,PERSALDATA!$E$2:$E$20871,WORKING!$C158),"")</f>
        <v/>
      </c>
      <c r="O158" s="62" t="str">
        <f>IFERROR(SUMIFS(PERSALDATA!$H$2:$H$20871,PERSALDATA!$A$2:$A$20871,WORKING!$A158,PERSALDATA!$D$2:$D$20871,WORKING!$B158,PERSALDATA!$E$2:$E$20871,WORKING!$C158,PERSALDATA!$F$2:$F$20871,WORKING!O$2)/SUMIFS(PERSALDATA!$H$2:$H$20871,PERSALDATA!$A$2:$A$20871,WORKING!$A158,PERSALDATA!$D$2:$D$20871,WORKING!$B158,PERSALDATA!$E$2:$E$20871,WORKING!$C158),"")</f>
        <v/>
      </c>
      <c r="P158" s="62" t="str">
        <f>IFERROR(SUMIFS(PERSALDATA!$H$2:$H$20871,PERSALDATA!$A$2:$A$20871,WORKING!$A158,PERSALDATA!$D$2:$D$20871,WORKING!$B158,PERSALDATA!$E$2:$E$20871,WORKING!$C158,PERSALDATA!$F$2:$F$20871,WORKING!P$2)/SUMIFS(PERSALDATA!$H$2:$H$20871,PERSALDATA!$A$2:$A$20871,WORKING!$A158,PERSALDATA!$D$2:$D$20871,WORKING!$B158,PERSALDATA!$E$2:$E$20871,WORKING!$C158),"")</f>
        <v/>
      </c>
      <c r="Q158" s="62" t="str">
        <f>IFERROR(SUMIFS(PERSALDATA!$H$2:$H$20871,PERSALDATA!$A$2:$A$20871,WORKING!$A158,PERSALDATA!$D$2:$D$20871,WORKING!$B158,PERSALDATA!$E$2:$E$20871,WORKING!$C158,PERSALDATA!$F$2:$F$20871,WORKING!Q$2)/SUMIFS(PERSALDATA!$H$2:$H$20871,PERSALDATA!$A$2:$A$20871,WORKING!$A158,PERSALDATA!$D$2:$D$20871,WORKING!$B158,PERSALDATA!$E$2:$E$20871,WORKING!$C158),"")</f>
        <v/>
      </c>
      <c r="R158" s="62" t="str">
        <f>IFERROR(SUMIFS(PERSALDATA!$H$2:$H$20871,PERSALDATA!$A$2:$A$20871,WORKING!$A158,PERSALDATA!$D$2:$D$20871,WORKING!$B158,PERSALDATA!$E$2:$E$20871,WORKING!$C158,PERSALDATA!$F$2:$F$20871,WORKING!R$2)/SUMIFS(PERSALDATA!$H$2:$H$20871,PERSALDATA!$A$2:$A$20871,WORKING!$A158,PERSALDATA!$D$2:$D$20871,WORKING!$B158,PERSALDATA!$E$2:$E$20871,WORKING!$C158),"")</f>
        <v/>
      </c>
      <c r="S158" s="62" t="str">
        <f>IFERROR(SUMIFS(PERSALDATA!$H$2:$H$20871,PERSALDATA!$A$2:$A$20871,WORKING!$A158,PERSALDATA!$D$2:$D$20871,WORKING!$B158,PERSALDATA!$E$2:$E$20871,WORKING!$C158,PERSALDATA!$F$2:$F$20871,WORKING!S$2)/SUMIFS(PERSALDATA!$H$2:$H$20871,PERSALDATA!$A$2:$A$20871,WORKING!$A158,PERSALDATA!$D$2:$D$20871,WORKING!$B158,PERSALDATA!$E$2:$E$20871,WORKING!$C158),"")</f>
        <v/>
      </c>
      <c r="T158" s="62" t="str">
        <f>IFERROR(SUMIFS(PERSALDATA!$H$2:$H$20871,PERSALDATA!$A$2:$A$20871,WORKING!$A158,PERSALDATA!$D$2:$D$20871,WORKING!$B158,PERSALDATA!$E$2:$E$20871,WORKING!$C158,PERSALDATA!$F$2:$F$20871,WORKING!T$2)/SUMIFS(PERSALDATA!$H$2:$H$20871,PERSALDATA!$A$2:$A$20871,WORKING!$A158,PERSALDATA!$D$2:$D$20871,WORKING!$B158,PERSALDATA!$E$2:$E$20871,WORKING!$C158),"")</f>
        <v/>
      </c>
      <c r="U158" s="62" t="str">
        <f>IFERROR(SUMIFS(PERSALDATA!$H$2:$H$20871,PERSALDATA!$A$2:$A$20871,WORKING!$A158,PERSALDATA!$D$2:$D$20871,WORKING!$B158,PERSALDATA!$E$2:$E$20871,WORKING!$C158,PERSALDATA!$F$2:$F$20871,WORKING!U$2)/SUMIFS(PERSALDATA!$H$2:$H$20871,PERSALDATA!$A$2:$A$20871,WORKING!$A158,PERSALDATA!$D$2:$D$20871,WORKING!$B158,PERSALDATA!$E$2:$E$20871,WORKING!$C158),"")</f>
        <v/>
      </c>
      <c r="V158" s="62" t="str">
        <f>IFERROR(SUMIFS(PERSALDATA!$H$2:$H$20871,PERSALDATA!$A$2:$A$20871,WORKING!$A158,PERSALDATA!$D$2:$D$20871,WORKING!$B158,PERSALDATA!$E$2:$E$20871,WORKING!$C158,PERSALDATA!$F$2:$F$20871,WORKING!V$2)/SUMIFS(PERSALDATA!$H$2:$H$20871,PERSALDATA!$A$2:$A$20871,WORKING!$A158,PERSALDATA!$D$2:$D$20871,WORKING!$B158,PERSALDATA!$E$2:$E$20871,WORKING!$C158),"")</f>
        <v/>
      </c>
      <c r="W158" s="62">
        <f>IFERROR(IF($C158&lt;11,($D158*Assumptions!C$6)+($E158*Assumptions!C$7)+($F158*Assumptions!C$8)+($G158*Assumptions!C$9)+($H158*Assumptions!C$10)+($I158*Assumptions!C$11)+($J158*Assumptions!C$12)+($K158*Assumptions!C$13)+($L158*Assumptions!C$14)+($M158*Assumptions!C$15)+($N158*Assumptions!C$16)+($O158*Assumptions!C$17)+($P158*Assumptions!C$18)+($Q158*Assumptions!C$19)+($R158*Assumptions!C$20)+($S158*Assumptions!C$21)+($T158*Assumptions!C$22)+($U158*Assumptions!C$23)+($V158*Assumptions!C$24),IF($C158&lt;13,Assumptions!C$28,Assumptions!C$50)),W$1)</f>
        <v>7.3827684520804057E-2</v>
      </c>
      <c r="X158" s="62">
        <f>IFERROR(IF($C158&lt;11,($D158*Assumptions!D$6)+($E158*Assumptions!D$7)+($F158*Assumptions!D$8)+($G158*Assumptions!D$9)+($H158*Assumptions!D$10)+($I158*Assumptions!D$11)+($J158*Assumptions!D$12)+($K158*Assumptions!D$13)+($L158*Assumptions!D$14)+($M158*Assumptions!D$15)+($N158*Assumptions!D$16)+($O158*Assumptions!D$17)+($P158*Assumptions!D$18)+($Q158*Assumptions!D$19)+($R158*Assumptions!D$20)+($S158*Assumptions!D$21)+($T158*Assumptions!D$22)+($U158*Assumptions!D$23)+($V158*Assumptions!D$24),IF($C158&lt;13,Assumptions!D$28,Assumptions!D$50)),X$1)</f>
        <v>7.0033119199051808E-2</v>
      </c>
      <c r="Y158" s="62">
        <f>IFERROR(IF($C158&lt;11,($D158*Assumptions!E$6)+($E158*Assumptions!E$7)+($F158*Assumptions!E$8)+($G158*Assumptions!E$9)+($H158*Assumptions!E$10)+($I158*Assumptions!E$11)+($J158*Assumptions!E$12)+($K158*Assumptions!E$13)+($L158*Assumptions!E$14)+($M158*Assumptions!E$15)+($N158*Assumptions!E$16)+($O158*Assumptions!E$17)+($P158*Assumptions!E$18)+($Q158*Assumptions!E$19)+($R158*Assumptions!E$20)+($S158*Assumptions!E$21)+($T158*Assumptions!E$22)+($U158*Assumptions!E$23)+($V158*Assumptions!E$24),IF($C158&lt;13,Assumptions!E$28,Assumptions!E$50)),Y$1)</f>
        <v>6.9033119199051793E-2</v>
      </c>
      <c r="Z158" s="62">
        <f>IFERROR(IF($C158&lt;11,($D158*Assumptions!F$6)+($E158*Assumptions!F$7)+($F158*Assumptions!F$8)+($G158*Assumptions!F$9)+($H158*Assumptions!F$10)+($I158*Assumptions!F$11)+($J158*Assumptions!F$12)+($K158*Assumptions!F$13)+($L158*Assumptions!F$14)+($M158*Assumptions!F$15)+($N158*Assumptions!F$16)+($O158*Assumptions!F$17)+($P158*Assumptions!F$18)+($Q158*Assumptions!F$19)+($R158*Assumptions!F$20)+($S158*Assumptions!F$21)+($T158*Assumptions!F$22)+($U158*Assumptions!F$23)+($V158*Assumptions!F$24),IF($C158&lt;13,Assumptions!F$28,Assumptions!F$50)),Z$1)</f>
        <v>6.7033119199051777E-2</v>
      </c>
      <c r="AA158" s="62">
        <f>IFERROR(($D158*Assumptions!J$6)+($E158*Assumptions!J$7)+($F158*Assumptions!J$8)+($G158*Assumptions!J$9)+($H158*Assumptions!J$10)+($I158*Assumptions!J$11)+($J158*Assumptions!J$12)+($K158*Assumptions!J$13)+($L158*Assumptions!J$14)+($M158*Assumptions!J$15)+($N158*Assumptions!J$16)+($O158*Assumptions!J$17)+($P158*Assumptions!J$18)+($Q158*Assumptions!J$19)+($R158*Assumptions!J$20)+($S158*Assumptions!J$21)+($T158*Assumptions!J$22)+($U158*Assumptions!J$23)+($V158*Assumptions!J$24),0)</f>
        <v>0</v>
      </c>
      <c r="AB158" s="2">
        <f>SUMIFS(PERSALDATA!$G$2:$G$20871,PERSALDATA!$A$2:$A$20871,WORKING!A158,PERSALDATA!$D$2:$D$20871,WORKING!B158,PERSALDATA!$E$2:$E$20871,WORKING!C158,PERSALDATA!$F$2:$F$20871,"S&amp;W: BASIC SALARY (RES)")</f>
        <v>0</v>
      </c>
      <c r="AC158" s="2">
        <f>SUMIFS(PERSALDATA!$H$2:$H$20871,PERSALDATA!$A$2:$A$20871,WORKING!A158,PERSALDATA!$D$2:$D$20871,WORKING!B158,PERSALDATA!$E$2:$E$20871,WORKING!C158)</f>
        <v>0</v>
      </c>
    </row>
    <row r="159" spans="1:29" x14ac:dyDescent="0.25">
      <c r="A159" s="2">
        <f>Results!$D$3</f>
        <v>18</v>
      </c>
      <c r="B159" s="2">
        <v>10</v>
      </c>
      <c r="C159" s="2">
        <v>4</v>
      </c>
      <c r="D159" s="62" t="str">
        <f>IFERROR(SUMIFS(PERSALDATA!$H$2:$H$20871,PERSALDATA!$A$2:$A$20871,WORKING!$A159,PERSALDATA!$D$2:$D$20871,WORKING!$B159,PERSALDATA!$E$2:$E$20871,WORKING!$C159,PERSALDATA!$F$2:$F$20871,WORKING!D$2)/SUMIFS(PERSALDATA!$H$2:$H$20871,PERSALDATA!$A$2:$A$20871,WORKING!$A159,PERSALDATA!$D$2:$D$20871,WORKING!$B159,PERSALDATA!$E$2:$E$20871,WORKING!$C159),"")</f>
        <v/>
      </c>
      <c r="E159" s="62" t="str">
        <f>IFERROR(SUMIFS(PERSALDATA!$H$2:$H$20871,PERSALDATA!$A$2:$A$20871,WORKING!$A159,PERSALDATA!$D$2:$D$20871,WORKING!$B159,PERSALDATA!$E$2:$E$20871,WORKING!$C159,PERSALDATA!$F$2:$F$20871,WORKING!E$2)/SUMIFS(PERSALDATA!$H$2:$H$20871,PERSALDATA!$A$2:$A$20871,WORKING!$A159,PERSALDATA!$D$2:$D$20871,WORKING!$B159,PERSALDATA!$E$2:$E$20871,WORKING!$C159),"")</f>
        <v/>
      </c>
      <c r="F159" s="62" t="str">
        <f>IFERROR(SUMIFS(PERSALDATA!$H$2:$H$20871,PERSALDATA!$A$2:$A$20871,WORKING!$A159,PERSALDATA!$D$2:$D$20871,WORKING!$B159,PERSALDATA!$E$2:$E$20871,WORKING!$C159,PERSALDATA!$F$2:$F$20871,WORKING!F$2)/SUMIFS(PERSALDATA!$H$2:$H$20871,PERSALDATA!$A$2:$A$20871,WORKING!$A159,PERSALDATA!$D$2:$D$20871,WORKING!$B159,PERSALDATA!$E$2:$E$20871,WORKING!$C159),"")</f>
        <v/>
      </c>
      <c r="G159" s="69" t="str">
        <f>IFERROR(SUMIFS(PERSALDATA!$H$2:$H$20871,PERSALDATA!$A$2:$A$20871,WORKING!$A159,PERSALDATA!$D$2:$D$20871,WORKING!$B159,PERSALDATA!$E$2:$E$20871,WORKING!$C159,PERSALDATA!$F$2:$F$20871,WORKING!G$2)/SUMIFS(PERSALDATA!$H$2:$H$20871,PERSALDATA!$A$2:$A$20871,WORKING!$A159,PERSALDATA!$D$2:$D$20871,WORKING!$B159,PERSALDATA!$E$2:$E$20871,WORKING!$C159),"")</f>
        <v/>
      </c>
      <c r="H159" s="62" t="str">
        <f>IFERROR(SUMIFS(PERSALDATA!$H$2:$H$20871,PERSALDATA!$A$2:$A$20871,WORKING!$A159,PERSALDATA!$D$2:$D$20871,WORKING!$B159,PERSALDATA!$E$2:$E$20871,WORKING!$C159,PERSALDATA!$F$2:$F$20871,WORKING!H$2)/SUMIFS(PERSALDATA!$H$2:$H$20871,PERSALDATA!$A$2:$A$20871,WORKING!$A159,PERSALDATA!$D$2:$D$20871,WORKING!$B159,PERSALDATA!$E$2:$E$20871,WORKING!$C159),"")</f>
        <v/>
      </c>
      <c r="I159" s="62" t="str">
        <f>IFERROR(SUMIFS(PERSALDATA!$H$2:$H$20871,PERSALDATA!$A$2:$A$20871,WORKING!$A159,PERSALDATA!$D$2:$D$20871,WORKING!$B159,PERSALDATA!$E$2:$E$20871,WORKING!$C159,PERSALDATA!$F$2:$F$20871,WORKING!I$2)/SUMIFS(PERSALDATA!$H$2:$H$20871,PERSALDATA!$A$2:$A$20871,WORKING!$A159,PERSALDATA!$D$2:$D$20871,WORKING!$B159,PERSALDATA!$E$2:$E$20871,WORKING!$C159),"")</f>
        <v/>
      </c>
      <c r="J159" s="62" t="str">
        <f>IFERROR(SUMIFS(PERSALDATA!$H$2:$H$20871,PERSALDATA!$A$2:$A$20871,WORKING!$A159,PERSALDATA!$D$2:$D$20871,WORKING!$B159,PERSALDATA!$E$2:$E$20871,WORKING!$C159,PERSALDATA!$F$2:$F$20871,WORKING!J$2)/SUMIFS(PERSALDATA!$H$2:$H$20871,PERSALDATA!$A$2:$A$20871,WORKING!$A159,PERSALDATA!$D$2:$D$20871,WORKING!$B159,PERSALDATA!$E$2:$E$20871,WORKING!$C159),"")</f>
        <v/>
      </c>
      <c r="K159" s="62" t="str">
        <f>IFERROR(SUMIFS(PERSALDATA!$H$2:$H$20871,PERSALDATA!$A$2:$A$20871,WORKING!$A159,PERSALDATA!$D$2:$D$20871,WORKING!$B159,PERSALDATA!$E$2:$E$20871,WORKING!$C159,PERSALDATA!$F$2:$F$20871,WORKING!K$2)/SUMIFS(PERSALDATA!$H$2:$H$20871,PERSALDATA!$A$2:$A$20871,WORKING!$A159,PERSALDATA!$D$2:$D$20871,WORKING!$B159,PERSALDATA!$E$2:$E$20871,WORKING!$C159),"")</f>
        <v/>
      </c>
      <c r="L159" s="62" t="str">
        <f>IFERROR(SUMIFS(PERSALDATA!$H$2:$H$20871,PERSALDATA!$A$2:$A$20871,WORKING!$A159,PERSALDATA!$D$2:$D$20871,WORKING!$B159,PERSALDATA!$E$2:$E$20871,WORKING!$C159,PERSALDATA!$F$2:$F$20871,WORKING!L$2)/SUMIFS(PERSALDATA!$H$2:$H$20871,PERSALDATA!$A$2:$A$20871,WORKING!$A159,PERSALDATA!$D$2:$D$20871,WORKING!$B159,PERSALDATA!$E$2:$E$20871,WORKING!$C159),"")</f>
        <v/>
      </c>
      <c r="M159" s="62" t="str">
        <f>IFERROR(SUMIFS(PERSALDATA!$H$2:$H$20871,PERSALDATA!$A$2:$A$20871,WORKING!$A159,PERSALDATA!$D$2:$D$20871,WORKING!$B159,PERSALDATA!$E$2:$E$20871,WORKING!$C159,PERSALDATA!$F$2:$F$20871,WORKING!M$2)/SUMIFS(PERSALDATA!$H$2:$H$20871,PERSALDATA!$A$2:$A$20871,WORKING!$A159,PERSALDATA!$D$2:$D$20871,WORKING!$B159,PERSALDATA!$E$2:$E$20871,WORKING!$C159),"")</f>
        <v/>
      </c>
      <c r="N159" s="62" t="str">
        <f>IFERROR(SUMIFS(PERSALDATA!$H$2:$H$20871,PERSALDATA!$A$2:$A$20871,WORKING!$A159,PERSALDATA!$D$2:$D$20871,WORKING!$B159,PERSALDATA!$E$2:$E$20871,WORKING!$C159,PERSALDATA!$F$2:$F$20871,WORKING!N$2)/SUMIFS(PERSALDATA!$H$2:$H$20871,PERSALDATA!$A$2:$A$20871,WORKING!$A159,PERSALDATA!$D$2:$D$20871,WORKING!$B159,PERSALDATA!$E$2:$E$20871,WORKING!$C159),"")</f>
        <v/>
      </c>
      <c r="O159" s="62" t="str">
        <f>IFERROR(SUMIFS(PERSALDATA!$H$2:$H$20871,PERSALDATA!$A$2:$A$20871,WORKING!$A159,PERSALDATA!$D$2:$D$20871,WORKING!$B159,PERSALDATA!$E$2:$E$20871,WORKING!$C159,PERSALDATA!$F$2:$F$20871,WORKING!O$2)/SUMIFS(PERSALDATA!$H$2:$H$20871,PERSALDATA!$A$2:$A$20871,WORKING!$A159,PERSALDATA!$D$2:$D$20871,WORKING!$B159,PERSALDATA!$E$2:$E$20871,WORKING!$C159),"")</f>
        <v/>
      </c>
      <c r="P159" s="62" t="str">
        <f>IFERROR(SUMIFS(PERSALDATA!$H$2:$H$20871,PERSALDATA!$A$2:$A$20871,WORKING!$A159,PERSALDATA!$D$2:$D$20871,WORKING!$B159,PERSALDATA!$E$2:$E$20871,WORKING!$C159,PERSALDATA!$F$2:$F$20871,WORKING!P$2)/SUMIFS(PERSALDATA!$H$2:$H$20871,PERSALDATA!$A$2:$A$20871,WORKING!$A159,PERSALDATA!$D$2:$D$20871,WORKING!$B159,PERSALDATA!$E$2:$E$20871,WORKING!$C159),"")</f>
        <v/>
      </c>
      <c r="Q159" s="62" t="str">
        <f>IFERROR(SUMIFS(PERSALDATA!$H$2:$H$20871,PERSALDATA!$A$2:$A$20871,WORKING!$A159,PERSALDATA!$D$2:$D$20871,WORKING!$B159,PERSALDATA!$E$2:$E$20871,WORKING!$C159,PERSALDATA!$F$2:$F$20871,WORKING!Q$2)/SUMIFS(PERSALDATA!$H$2:$H$20871,PERSALDATA!$A$2:$A$20871,WORKING!$A159,PERSALDATA!$D$2:$D$20871,WORKING!$B159,PERSALDATA!$E$2:$E$20871,WORKING!$C159),"")</f>
        <v/>
      </c>
      <c r="R159" s="62" t="str">
        <f>IFERROR(SUMIFS(PERSALDATA!$H$2:$H$20871,PERSALDATA!$A$2:$A$20871,WORKING!$A159,PERSALDATA!$D$2:$D$20871,WORKING!$B159,PERSALDATA!$E$2:$E$20871,WORKING!$C159,PERSALDATA!$F$2:$F$20871,WORKING!R$2)/SUMIFS(PERSALDATA!$H$2:$H$20871,PERSALDATA!$A$2:$A$20871,WORKING!$A159,PERSALDATA!$D$2:$D$20871,WORKING!$B159,PERSALDATA!$E$2:$E$20871,WORKING!$C159),"")</f>
        <v/>
      </c>
      <c r="S159" s="62" t="str">
        <f>IFERROR(SUMIFS(PERSALDATA!$H$2:$H$20871,PERSALDATA!$A$2:$A$20871,WORKING!$A159,PERSALDATA!$D$2:$D$20871,WORKING!$B159,PERSALDATA!$E$2:$E$20871,WORKING!$C159,PERSALDATA!$F$2:$F$20871,WORKING!S$2)/SUMIFS(PERSALDATA!$H$2:$H$20871,PERSALDATA!$A$2:$A$20871,WORKING!$A159,PERSALDATA!$D$2:$D$20871,WORKING!$B159,PERSALDATA!$E$2:$E$20871,WORKING!$C159),"")</f>
        <v/>
      </c>
      <c r="T159" s="62" t="str">
        <f>IFERROR(SUMIFS(PERSALDATA!$H$2:$H$20871,PERSALDATA!$A$2:$A$20871,WORKING!$A159,PERSALDATA!$D$2:$D$20871,WORKING!$B159,PERSALDATA!$E$2:$E$20871,WORKING!$C159,PERSALDATA!$F$2:$F$20871,WORKING!T$2)/SUMIFS(PERSALDATA!$H$2:$H$20871,PERSALDATA!$A$2:$A$20871,WORKING!$A159,PERSALDATA!$D$2:$D$20871,WORKING!$B159,PERSALDATA!$E$2:$E$20871,WORKING!$C159),"")</f>
        <v/>
      </c>
      <c r="U159" s="62" t="str">
        <f>IFERROR(SUMIFS(PERSALDATA!$H$2:$H$20871,PERSALDATA!$A$2:$A$20871,WORKING!$A159,PERSALDATA!$D$2:$D$20871,WORKING!$B159,PERSALDATA!$E$2:$E$20871,WORKING!$C159,PERSALDATA!$F$2:$F$20871,WORKING!U$2)/SUMIFS(PERSALDATA!$H$2:$H$20871,PERSALDATA!$A$2:$A$20871,WORKING!$A159,PERSALDATA!$D$2:$D$20871,WORKING!$B159,PERSALDATA!$E$2:$E$20871,WORKING!$C159),"")</f>
        <v/>
      </c>
      <c r="V159" s="62" t="str">
        <f>IFERROR(SUMIFS(PERSALDATA!$H$2:$H$20871,PERSALDATA!$A$2:$A$20871,WORKING!$A159,PERSALDATA!$D$2:$D$20871,WORKING!$B159,PERSALDATA!$E$2:$E$20871,WORKING!$C159,PERSALDATA!$F$2:$F$20871,WORKING!V$2)/SUMIFS(PERSALDATA!$H$2:$H$20871,PERSALDATA!$A$2:$A$20871,WORKING!$A159,PERSALDATA!$D$2:$D$20871,WORKING!$B159,PERSALDATA!$E$2:$E$20871,WORKING!$C159),"")</f>
        <v/>
      </c>
      <c r="W159" s="62">
        <f>IFERROR(IF($C159&lt;11,($D159*Assumptions!C$6)+($E159*Assumptions!C$7)+($F159*Assumptions!C$8)+($G159*Assumptions!C$9)+($H159*Assumptions!C$10)+($I159*Assumptions!C$11)+($J159*Assumptions!C$12)+($K159*Assumptions!C$13)+($L159*Assumptions!C$14)+($M159*Assumptions!C$15)+($N159*Assumptions!C$16)+($O159*Assumptions!C$17)+($P159*Assumptions!C$18)+($Q159*Assumptions!C$19)+($R159*Assumptions!C$20)+($S159*Assumptions!C$21)+($T159*Assumptions!C$22)+($U159*Assumptions!C$23)+($V159*Assumptions!C$24),IF($C159&lt;13,Assumptions!C$28,Assumptions!C$50)),W$1)</f>
        <v>7.3827684520804057E-2</v>
      </c>
      <c r="X159" s="62">
        <f>IFERROR(IF($C159&lt;11,($D159*Assumptions!D$6)+($E159*Assumptions!D$7)+($F159*Assumptions!D$8)+($G159*Assumptions!D$9)+($H159*Assumptions!D$10)+($I159*Assumptions!D$11)+($J159*Assumptions!D$12)+($K159*Assumptions!D$13)+($L159*Assumptions!D$14)+($M159*Assumptions!D$15)+($N159*Assumptions!D$16)+($O159*Assumptions!D$17)+($P159*Assumptions!D$18)+($Q159*Assumptions!D$19)+($R159*Assumptions!D$20)+($S159*Assumptions!D$21)+($T159*Assumptions!D$22)+($U159*Assumptions!D$23)+($V159*Assumptions!D$24),IF($C159&lt;13,Assumptions!D$28,Assumptions!D$50)),X$1)</f>
        <v>7.0033119199051808E-2</v>
      </c>
      <c r="Y159" s="62">
        <f>IFERROR(IF($C159&lt;11,($D159*Assumptions!E$6)+($E159*Assumptions!E$7)+($F159*Assumptions!E$8)+($G159*Assumptions!E$9)+($H159*Assumptions!E$10)+($I159*Assumptions!E$11)+($J159*Assumptions!E$12)+($K159*Assumptions!E$13)+($L159*Assumptions!E$14)+($M159*Assumptions!E$15)+($N159*Assumptions!E$16)+($O159*Assumptions!E$17)+($P159*Assumptions!E$18)+($Q159*Assumptions!E$19)+($R159*Assumptions!E$20)+($S159*Assumptions!E$21)+($T159*Assumptions!E$22)+($U159*Assumptions!E$23)+($V159*Assumptions!E$24),IF($C159&lt;13,Assumptions!E$28,Assumptions!E$50)),Y$1)</f>
        <v>6.9033119199051793E-2</v>
      </c>
      <c r="Z159" s="62">
        <f>IFERROR(IF($C159&lt;11,($D159*Assumptions!F$6)+($E159*Assumptions!F$7)+($F159*Assumptions!F$8)+($G159*Assumptions!F$9)+($H159*Assumptions!F$10)+($I159*Assumptions!F$11)+($J159*Assumptions!F$12)+($K159*Assumptions!F$13)+($L159*Assumptions!F$14)+($M159*Assumptions!F$15)+($N159*Assumptions!F$16)+($O159*Assumptions!F$17)+($P159*Assumptions!F$18)+($Q159*Assumptions!F$19)+($R159*Assumptions!F$20)+($S159*Assumptions!F$21)+($T159*Assumptions!F$22)+($U159*Assumptions!F$23)+($V159*Assumptions!F$24),IF($C159&lt;13,Assumptions!F$28,Assumptions!F$50)),Z$1)</f>
        <v>6.7033119199051777E-2</v>
      </c>
      <c r="AA159" s="62">
        <f>IFERROR(($D159*Assumptions!J$6)+($E159*Assumptions!J$7)+($F159*Assumptions!J$8)+($G159*Assumptions!J$9)+($H159*Assumptions!J$10)+($I159*Assumptions!J$11)+($J159*Assumptions!J$12)+($K159*Assumptions!J$13)+($L159*Assumptions!J$14)+($M159*Assumptions!J$15)+($N159*Assumptions!J$16)+($O159*Assumptions!J$17)+($P159*Assumptions!J$18)+($Q159*Assumptions!J$19)+($R159*Assumptions!J$20)+($S159*Assumptions!J$21)+($T159*Assumptions!J$22)+($U159*Assumptions!J$23)+($V159*Assumptions!J$24),0)</f>
        <v>0</v>
      </c>
      <c r="AB159" s="2">
        <f>SUMIFS(PERSALDATA!$G$2:$G$20871,PERSALDATA!$A$2:$A$20871,WORKING!A159,PERSALDATA!$D$2:$D$20871,WORKING!B159,PERSALDATA!$E$2:$E$20871,WORKING!C159,PERSALDATA!$F$2:$F$20871,"S&amp;W: BASIC SALARY (RES)")</f>
        <v>0</v>
      </c>
      <c r="AC159" s="2">
        <f>SUMIFS(PERSALDATA!$H$2:$H$20871,PERSALDATA!$A$2:$A$20871,WORKING!A159,PERSALDATA!$D$2:$D$20871,WORKING!B159,PERSALDATA!$E$2:$E$20871,WORKING!C159)</f>
        <v>0</v>
      </c>
    </row>
    <row r="160" spans="1:29" x14ac:dyDescent="0.25">
      <c r="A160" s="2">
        <f>Results!$D$3</f>
        <v>18</v>
      </c>
      <c r="B160" s="2">
        <v>10</v>
      </c>
      <c r="C160" s="2">
        <v>5</v>
      </c>
      <c r="D160" s="62" t="str">
        <f>IFERROR(SUMIFS(PERSALDATA!$H$2:$H$20871,PERSALDATA!$A$2:$A$20871,WORKING!$A160,PERSALDATA!$D$2:$D$20871,WORKING!$B160,PERSALDATA!$E$2:$E$20871,WORKING!$C160,PERSALDATA!$F$2:$F$20871,WORKING!D$2)/SUMIFS(PERSALDATA!$H$2:$H$20871,PERSALDATA!$A$2:$A$20871,WORKING!$A160,PERSALDATA!$D$2:$D$20871,WORKING!$B160,PERSALDATA!$E$2:$E$20871,WORKING!$C160),"")</f>
        <v/>
      </c>
      <c r="E160" s="62" t="str">
        <f>IFERROR(SUMIFS(PERSALDATA!$H$2:$H$20871,PERSALDATA!$A$2:$A$20871,WORKING!$A160,PERSALDATA!$D$2:$D$20871,WORKING!$B160,PERSALDATA!$E$2:$E$20871,WORKING!$C160,PERSALDATA!$F$2:$F$20871,WORKING!E$2)/SUMIFS(PERSALDATA!$H$2:$H$20871,PERSALDATA!$A$2:$A$20871,WORKING!$A160,PERSALDATA!$D$2:$D$20871,WORKING!$B160,PERSALDATA!$E$2:$E$20871,WORKING!$C160),"")</f>
        <v/>
      </c>
      <c r="F160" s="62" t="str">
        <f>IFERROR(SUMIFS(PERSALDATA!$H$2:$H$20871,PERSALDATA!$A$2:$A$20871,WORKING!$A160,PERSALDATA!$D$2:$D$20871,WORKING!$B160,PERSALDATA!$E$2:$E$20871,WORKING!$C160,PERSALDATA!$F$2:$F$20871,WORKING!F$2)/SUMIFS(PERSALDATA!$H$2:$H$20871,PERSALDATA!$A$2:$A$20871,WORKING!$A160,PERSALDATA!$D$2:$D$20871,WORKING!$B160,PERSALDATA!$E$2:$E$20871,WORKING!$C160),"")</f>
        <v/>
      </c>
      <c r="G160" s="69" t="str">
        <f>IFERROR(SUMIFS(PERSALDATA!$H$2:$H$20871,PERSALDATA!$A$2:$A$20871,WORKING!$A160,PERSALDATA!$D$2:$D$20871,WORKING!$B160,PERSALDATA!$E$2:$E$20871,WORKING!$C160,PERSALDATA!$F$2:$F$20871,WORKING!G$2)/SUMIFS(PERSALDATA!$H$2:$H$20871,PERSALDATA!$A$2:$A$20871,WORKING!$A160,PERSALDATA!$D$2:$D$20871,WORKING!$B160,PERSALDATA!$E$2:$E$20871,WORKING!$C160),"")</f>
        <v/>
      </c>
      <c r="H160" s="62" t="str">
        <f>IFERROR(SUMIFS(PERSALDATA!$H$2:$H$20871,PERSALDATA!$A$2:$A$20871,WORKING!$A160,PERSALDATA!$D$2:$D$20871,WORKING!$B160,PERSALDATA!$E$2:$E$20871,WORKING!$C160,PERSALDATA!$F$2:$F$20871,WORKING!H$2)/SUMIFS(PERSALDATA!$H$2:$H$20871,PERSALDATA!$A$2:$A$20871,WORKING!$A160,PERSALDATA!$D$2:$D$20871,WORKING!$B160,PERSALDATA!$E$2:$E$20871,WORKING!$C160),"")</f>
        <v/>
      </c>
      <c r="I160" s="62" t="str">
        <f>IFERROR(SUMIFS(PERSALDATA!$H$2:$H$20871,PERSALDATA!$A$2:$A$20871,WORKING!$A160,PERSALDATA!$D$2:$D$20871,WORKING!$B160,PERSALDATA!$E$2:$E$20871,WORKING!$C160,PERSALDATA!$F$2:$F$20871,WORKING!I$2)/SUMIFS(PERSALDATA!$H$2:$H$20871,PERSALDATA!$A$2:$A$20871,WORKING!$A160,PERSALDATA!$D$2:$D$20871,WORKING!$B160,PERSALDATA!$E$2:$E$20871,WORKING!$C160),"")</f>
        <v/>
      </c>
      <c r="J160" s="62" t="str">
        <f>IFERROR(SUMIFS(PERSALDATA!$H$2:$H$20871,PERSALDATA!$A$2:$A$20871,WORKING!$A160,PERSALDATA!$D$2:$D$20871,WORKING!$B160,PERSALDATA!$E$2:$E$20871,WORKING!$C160,PERSALDATA!$F$2:$F$20871,WORKING!J$2)/SUMIFS(PERSALDATA!$H$2:$H$20871,PERSALDATA!$A$2:$A$20871,WORKING!$A160,PERSALDATA!$D$2:$D$20871,WORKING!$B160,PERSALDATA!$E$2:$E$20871,WORKING!$C160),"")</f>
        <v/>
      </c>
      <c r="K160" s="62" t="str">
        <f>IFERROR(SUMIFS(PERSALDATA!$H$2:$H$20871,PERSALDATA!$A$2:$A$20871,WORKING!$A160,PERSALDATA!$D$2:$D$20871,WORKING!$B160,PERSALDATA!$E$2:$E$20871,WORKING!$C160,PERSALDATA!$F$2:$F$20871,WORKING!K$2)/SUMIFS(PERSALDATA!$H$2:$H$20871,PERSALDATA!$A$2:$A$20871,WORKING!$A160,PERSALDATA!$D$2:$D$20871,WORKING!$B160,PERSALDATA!$E$2:$E$20871,WORKING!$C160),"")</f>
        <v/>
      </c>
      <c r="L160" s="62" t="str">
        <f>IFERROR(SUMIFS(PERSALDATA!$H$2:$H$20871,PERSALDATA!$A$2:$A$20871,WORKING!$A160,PERSALDATA!$D$2:$D$20871,WORKING!$B160,PERSALDATA!$E$2:$E$20871,WORKING!$C160,PERSALDATA!$F$2:$F$20871,WORKING!L$2)/SUMIFS(PERSALDATA!$H$2:$H$20871,PERSALDATA!$A$2:$A$20871,WORKING!$A160,PERSALDATA!$D$2:$D$20871,WORKING!$B160,PERSALDATA!$E$2:$E$20871,WORKING!$C160),"")</f>
        <v/>
      </c>
      <c r="M160" s="62" t="str">
        <f>IFERROR(SUMIFS(PERSALDATA!$H$2:$H$20871,PERSALDATA!$A$2:$A$20871,WORKING!$A160,PERSALDATA!$D$2:$D$20871,WORKING!$B160,PERSALDATA!$E$2:$E$20871,WORKING!$C160,PERSALDATA!$F$2:$F$20871,WORKING!M$2)/SUMIFS(PERSALDATA!$H$2:$H$20871,PERSALDATA!$A$2:$A$20871,WORKING!$A160,PERSALDATA!$D$2:$D$20871,WORKING!$B160,PERSALDATA!$E$2:$E$20871,WORKING!$C160),"")</f>
        <v/>
      </c>
      <c r="N160" s="62" t="str">
        <f>IFERROR(SUMIFS(PERSALDATA!$H$2:$H$20871,PERSALDATA!$A$2:$A$20871,WORKING!$A160,PERSALDATA!$D$2:$D$20871,WORKING!$B160,PERSALDATA!$E$2:$E$20871,WORKING!$C160,PERSALDATA!$F$2:$F$20871,WORKING!N$2)/SUMIFS(PERSALDATA!$H$2:$H$20871,PERSALDATA!$A$2:$A$20871,WORKING!$A160,PERSALDATA!$D$2:$D$20871,WORKING!$B160,PERSALDATA!$E$2:$E$20871,WORKING!$C160),"")</f>
        <v/>
      </c>
      <c r="O160" s="62" t="str">
        <f>IFERROR(SUMIFS(PERSALDATA!$H$2:$H$20871,PERSALDATA!$A$2:$A$20871,WORKING!$A160,PERSALDATA!$D$2:$D$20871,WORKING!$B160,PERSALDATA!$E$2:$E$20871,WORKING!$C160,PERSALDATA!$F$2:$F$20871,WORKING!O$2)/SUMIFS(PERSALDATA!$H$2:$H$20871,PERSALDATA!$A$2:$A$20871,WORKING!$A160,PERSALDATA!$D$2:$D$20871,WORKING!$B160,PERSALDATA!$E$2:$E$20871,WORKING!$C160),"")</f>
        <v/>
      </c>
      <c r="P160" s="62" t="str">
        <f>IFERROR(SUMIFS(PERSALDATA!$H$2:$H$20871,PERSALDATA!$A$2:$A$20871,WORKING!$A160,PERSALDATA!$D$2:$D$20871,WORKING!$B160,PERSALDATA!$E$2:$E$20871,WORKING!$C160,PERSALDATA!$F$2:$F$20871,WORKING!P$2)/SUMIFS(PERSALDATA!$H$2:$H$20871,PERSALDATA!$A$2:$A$20871,WORKING!$A160,PERSALDATA!$D$2:$D$20871,WORKING!$B160,PERSALDATA!$E$2:$E$20871,WORKING!$C160),"")</f>
        <v/>
      </c>
      <c r="Q160" s="62" t="str">
        <f>IFERROR(SUMIFS(PERSALDATA!$H$2:$H$20871,PERSALDATA!$A$2:$A$20871,WORKING!$A160,PERSALDATA!$D$2:$D$20871,WORKING!$B160,PERSALDATA!$E$2:$E$20871,WORKING!$C160,PERSALDATA!$F$2:$F$20871,WORKING!Q$2)/SUMIFS(PERSALDATA!$H$2:$H$20871,PERSALDATA!$A$2:$A$20871,WORKING!$A160,PERSALDATA!$D$2:$D$20871,WORKING!$B160,PERSALDATA!$E$2:$E$20871,WORKING!$C160),"")</f>
        <v/>
      </c>
      <c r="R160" s="62" t="str">
        <f>IFERROR(SUMIFS(PERSALDATA!$H$2:$H$20871,PERSALDATA!$A$2:$A$20871,WORKING!$A160,PERSALDATA!$D$2:$D$20871,WORKING!$B160,PERSALDATA!$E$2:$E$20871,WORKING!$C160,PERSALDATA!$F$2:$F$20871,WORKING!R$2)/SUMIFS(PERSALDATA!$H$2:$H$20871,PERSALDATA!$A$2:$A$20871,WORKING!$A160,PERSALDATA!$D$2:$D$20871,WORKING!$B160,PERSALDATA!$E$2:$E$20871,WORKING!$C160),"")</f>
        <v/>
      </c>
      <c r="S160" s="62" t="str">
        <f>IFERROR(SUMIFS(PERSALDATA!$H$2:$H$20871,PERSALDATA!$A$2:$A$20871,WORKING!$A160,PERSALDATA!$D$2:$D$20871,WORKING!$B160,PERSALDATA!$E$2:$E$20871,WORKING!$C160,PERSALDATA!$F$2:$F$20871,WORKING!S$2)/SUMIFS(PERSALDATA!$H$2:$H$20871,PERSALDATA!$A$2:$A$20871,WORKING!$A160,PERSALDATA!$D$2:$D$20871,WORKING!$B160,PERSALDATA!$E$2:$E$20871,WORKING!$C160),"")</f>
        <v/>
      </c>
      <c r="T160" s="62" t="str">
        <f>IFERROR(SUMIFS(PERSALDATA!$H$2:$H$20871,PERSALDATA!$A$2:$A$20871,WORKING!$A160,PERSALDATA!$D$2:$D$20871,WORKING!$B160,PERSALDATA!$E$2:$E$20871,WORKING!$C160,PERSALDATA!$F$2:$F$20871,WORKING!T$2)/SUMIFS(PERSALDATA!$H$2:$H$20871,PERSALDATA!$A$2:$A$20871,WORKING!$A160,PERSALDATA!$D$2:$D$20871,WORKING!$B160,PERSALDATA!$E$2:$E$20871,WORKING!$C160),"")</f>
        <v/>
      </c>
      <c r="U160" s="62" t="str">
        <f>IFERROR(SUMIFS(PERSALDATA!$H$2:$H$20871,PERSALDATA!$A$2:$A$20871,WORKING!$A160,PERSALDATA!$D$2:$D$20871,WORKING!$B160,PERSALDATA!$E$2:$E$20871,WORKING!$C160,PERSALDATA!$F$2:$F$20871,WORKING!U$2)/SUMIFS(PERSALDATA!$H$2:$H$20871,PERSALDATA!$A$2:$A$20871,WORKING!$A160,PERSALDATA!$D$2:$D$20871,WORKING!$B160,PERSALDATA!$E$2:$E$20871,WORKING!$C160),"")</f>
        <v/>
      </c>
      <c r="V160" s="62" t="str">
        <f>IFERROR(SUMIFS(PERSALDATA!$H$2:$H$20871,PERSALDATA!$A$2:$A$20871,WORKING!$A160,PERSALDATA!$D$2:$D$20871,WORKING!$B160,PERSALDATA!$E$2:$E$20871,WORKING!$C160,PERSALDATA!$F$2:$F$20871,WORKING!V$2)/SUMIFS(PERSALDATA!$H$2:$H$20871,PERSALDATA!$A$2:$A$20871,WORKING!$A160,PERSALDATA!$D$2:$D$20871,WORKING!$B160,PERSALDATA!$E$2:$E$20871,WORKING!$C160),"")</f>
        <v/>
      </c>
      <c r="W160" s="62">
        <f>IFERROR(IF($C160&lt;11,($D160*Assumptions!C$6)+($E160*Assumptions!C$7)+($F160*Assumptions!C$8)+($G160*Assumptions!C$9)+($H160*Assumptions!C$10)+($I160*Assumptions!C$11)+($J160*Assumptions!C$12)+($K160*Assumptions!C$13)+($L160*Assumptions!C$14)+($M160*Assumptions!C$15)+($N160*Assumptions!C$16)+($O160*Assumptions!C$17)+($P160*Assumptions!C$18)+($Q160*Assumptions!C$19)+($R160*Assumptions!C$20)+($S160*Assumptions!C$21)+($T160*Assumptions!C$22)+($U160*Assumptions!C$23)+($V160*Assumptions!C$24),IF($C160&lt;13,Assumptions!C$28,Assumptions!C$50)),W$1)</f>
        <v>7.3827684520804057E-2</v>
      </c>
      <c r="X160" s="62">
        <f>IFERROR(IF($C160&lt;11,($D160*Assumptions!D$6)+($E160*Assumptions!D$7)+($F160*Assumptions!D$8)+($G160*Assumptions!D$9)+($H160*Assumptions!D$10)+($I160*Assumptions!D$11)+($J160*Assumptions!D$12)+($K160*Assumptions!D$13)+($L160*Assumptions!D$14)+($M160*Assumptions!D$15)+($N160*Assumptions!D$16)+($O160*Assumptions!D$17)+($P160*Assumptions!D$18)+($Q160*Assumptions!D$19)+($R160*Assumptions!D$20)+($S160*Assumptions!D$21)+($T160*Assumptions!D$22)+($U160*Assumptions!D$23)+($V160*Assumptions!D$24),IF($C160&lt;13,Assumptions!D$28,Assumptions!D$50)),X$1)</f>
        <v>7.0033119199051808E-2</v>
      </c>
      <c r="Y160" s="62">
        <f>IFERROR(IF($C160&lt;11,($D160*Assumptions!E$6)+($E160*Assumptions!E$7)+($F160*Assumptions!E$8)+($G160*Assumptions!E$9)+($H160*Assumptions!E$10)+($I160*Assumptions!E$11)+($J160*Assumptions!E$12)+($K160*Assumptions!E$13)+($L160*Assumptions!E$14)+($M160*Assumptions!E$15)+($N160*Assumptions!E$16)+($O160*Assumptions!E$17)+($P160*Assumptions!E$18)+($Q160*Assumptions!E$19)+($R160*Assumptions!E$20)+($S160*Assumptions!E$21)+($T160*Assumptions!E$22)+($U160*Assumptions!E$23)+($V160*Assumptions!E$24),IF($C160&lt;13,Assumptions!E$28,Assumptions!E$50)),Y$1)</f>
        <v>6.9033119199051793E-2</v>
      </c>
      <c r="Z160" s="62">
        <f>IFERROR(IF($C160&lt;11,($D160*Assumptions!F$6)+($E160*Assumptions!F$7)+($F160*Assumptions!F$8)+($G160*Assumptions!F$9)+($H160*Assumptions!F$10)+($I160*Assumptions!F$11)+($J160*Assumptions!F$12)+($K160*Assumptions!F$13)+($L160*Assumptions!F$14)+($M160*Assumptions!F$15)+($N160*Assumptions!F$16)+($O160*Assumptions!F$17)+($P160*Assumptions!F$18)+($Q160*Assumptions!F$19)+($R160*Assumptions!F$20)+($S160*Assumptions!F$21)+($T160*Assumptions!F$22)+($U160*Assumptions!F$23)+($V160*Assumptions!F$24),IF($C160&lt;13,Assumptions!F$28,Assumptions!F$50)),Z$1)</f>
        <v>6.7033119199051777E-2</v>
      </c>
      <c r="AA160" s="62">
        <f>IFERROR(($D160*Assumptions!J$6)+($E160*Assumptions!J$7)+($F160*Assumptions!J$8)+($G160*Assumptions!J$9)+($H160*Assumptions!J$10)+($I160*Assumptions!J$11)+($J160*Assumptions!J$12)+($K160*Assumptions!J$13)+($L160*Assumptions!J$14)+($M160*Assumptions!J$15)+($N160*Assumptions!J$16)+($O160*Assumptions!J$17)+($P160*Assumptions!J$18)+($Q160*Assumptions!J$19)+($R160*Assumptions!J$20)+($S160*Assumptions!J$21)+($T160*Assumptions!J$22)+($U160*Assumptions!J$23)+($V160*Assumptions!J$24),0)</f>
        <v>0</v>
      </c>
      <c r="AB160" s="2">
        <f>SUMIFS(PERSALDATA!$G$2:$G$20871,PERSALDATA!$A$2:$A$20871,WORKING!A160,PERSALDATA!$D$2:$D$20871,WORKING!B160,PERSALDATA!$E$2:$E$20871,WORKING!C160,PERSALDATA!$F$2:$F$20871,"S&amp;W: BASIC SALARY (RES)")</f>
        <v>0</v>
      </c>
      <c r="AC160" s="2">
        <f>SUMIFS(PERSALDATA!$H$2:$H$20871,PERSALDATA!$A$2:$A$20871,WORKING!A160,PERSALDATA!$D$2:$D$20871,WORKING!B160,PERSALDATA!$E$2:$E$20871,WORKING!C160)</f>
        <v>0</v>
      </c>
    </row>
    <row r="161" spans="1:29" x14ac:dyDescent="0.25">
      <c r="A161" s="2">
        <f>Results!$D$3</f>
        <v>18</v>
      </c>
      <c r="B161" s="2">
        <v>10</v>
      </c>
      <c r="C161" s="2">
        <v>6</v>
      </c>
      <c r="D161" s="62" t="str">
        <f>IFERROR(SUMIFS(PERSALDATA!$H$2:$H$20871,PERSALDATA!$A$2:$A$20871,WORKING!$A161,PERSALDATA!$D$2:$D$20871,WORKING!$B161,PERSALDATA!$E$2:$E$20871,WORKING!$C161,PERSALDATA!$F$2:$F$20871,WORKING!D$2)/SUMIFS(PERSALDATA!$H$2:$H$20871,PERSALDATA!$A$2:$A$20871,WORKING!$A161,PERSALDATA!$D$2:$D$20871,WORKING!$B161,PERSALDATA!$E$2:$E$20871,WORKING!$C161),"")</f>
        <v/>
      </c>
      <c r="E161" s="62" t="str">
        <f>IFERROR(SUMIFS(PERSALDATA!$H$2:$H$20871,PERSALDATA!$A$2:$A$20871,WORKING!$A161,PERSALDATA!$D$2:$D$20871,WORKING!$B161,PERSALDATA!$E$2:$E$20871,WORKING!$C161,PERSALDATA!$F$2:$F$20871,WORKING!E$2)/SUMIFS(PERSALDATA!$H$2:$H$20871,PERSALDATA!$A$2:$A$20871,WORKING!$A161,PERSALDATA!$D$2:$D$20871,WORKING!$B161,PERSALDATA!$E$2:$E$20871,WORKING!$C161),"")</f>
        <v/>
      </c>
      <c r="F161" s="62" t="str">
        <f>IFERROR(SUMIFS(PERSALDATA!$H$2:$H$20871,PERSALDATA!$A$2:$A$20871,WORKING!$A161,PERSALDATA!$D$2:$D$20871,WORKING!$B161,PERSALDATA!$E$2:$E$20871,WORKING!$C161,PERSALDATA!$F$2:$F$20871,WORKING!F$2)/SUMIFS(PERSALDATA!$H$2:$H$20871,PERSALDATA!$A$2:$A$20871,WORKING!$A161,PERSALDATA!$D$2:$D$20871,WORKING!$B161,PERSALDATA!$E$2:$E$20871,WORKING!$C161),"")</f>
        <v/>
      </c>
      <c r="G161" s="69" t="str">
        <f>IFERROR(SUMIFS(PERSALDATA!$H$2:$H$20871,PERSALDATA!$A$2:$A$20871,WORKING!$A161,PERSALDATA!$D$2:$D$20871,WORKING!$B161,PERSALDATA!$E$2:$E$20871,WORKING!$C161,PERSALDATA!$F$2:$F$20871,WORKING!G$2)/SUMIFS(PERSALDATA!$H$2:$H$20871,PERSALDATA!$A$2:$A$20871,WORKING!$A161,PERSALDATA!$D$2:$D$20871,WORKING!$B161,PERSALDATA!$E$2:$E$20871,WORKING!$C161),"")</f>
        <v/>
      </c>
      <c r="H161" s="62" t="str">
        <f>IFERROR(SUMIFS(PERSALDATA!$H$2:$H$20871,PERSALDATA!$A$2:$A$20871,WORKING!$A161,PERSALDATA!$D$2:$D$20871,WORKING!$B161,PERSALDATA!$E$2:$E$20871,WORKING!$C161,PERSALDATA!$F$2:$F$20871,WORKING!H$2)/SUMIFS(PERSALDATA!$H$2:$H$20871,PERSALDATA!$A$2:$A$20871,WORKING!$A161,PERSALDATA!$D$2:$D$20871,WORKING!$B161,PERSALDATA!$E$2:$E$20871,WORKING!$C161),"")</f>
        <v/>
      </c>
      <c r="I161" s="62" t="str">
        <f>IFERROR(SUMIFS(PERSALDATA!$H$2:$H$20871,PERSALDATA!$A$2:$A$20871,WORKING!$A161,PERSALDATA!$D$2:$D$20871,WORKING!$B161,PERSALDATA!$E$2:$E$20871,WORKING!$C161,PERSALDATA!$F$2:$F$20871,WORKING!I$2)/SUMIFS(PERSALDATA!$H$2:$H$20871,PERSALDATA!$A$2:$A$20871,WORKING!$A161,PERSALDATA!$D$2:$D$20871,WORKING!$B161,PERSALDATA!$E$2:$E$20871,WORKING!$C161),"")</f>
        <v/>
      </c>
      <c r="J161" s="62" t="str">
        <f>IFERROR(SUMIFS(PERSALDATA!$H$2:$H$20871,PERSALDATA!$A$2:$A$20871,WORKING!$A161,PERSALDATA!$D$2:$D$20871,WORKING!$B161,PERSALDATA!$E$2:$E$20871,WORKING!$C161,PERSALDATA!$F$2:$F$20871,WORKING!J$2)/SUMIFS(PERSALDATA!$H$2:$H$20871,PERSALDATA!$A$2:$A$20871,WORKING!$A161,PERSALDATA!$D$2:$D$20871,WORKING!$B161,PERSALDATA!$E$2:$E$20871,WORKING!$C161),"")</f>
        <v/>
      </c>
      <c r="K161" s="62" t="str">
        <f>IFERROR(SUMIFS(PERSALDATA!$H$2:$H$20871,PERSALDATA!$A$2:$A$20871,WORKING!$A161,PERSALDATA!$D$2:$D$20871,WORKING!$B161,PERSALDATA!$E$2:$E$20871,WORKING!$C161,PERSALDATA!$F$2:$F$20871,WORKING!K$2)/SUMIFS(PERSALDATA!$H$2:$H$20871,PERSALDATA!$A$2:$A$20871,WORKING!$A161,PERSALDATA!$D$2:$D$20871,WORKING!$B161,PERSALDATA!$E$2:$E$20871,WORKING!$C161),"")</f>
        <v/>
      </c>
      <c r="L161" s="62" t="str">
        <f>IFERROR(SUMIFS(PERSALDATA!$H$2:$H$20871,PERSALDATA!$A$2:$A$20871,WORKING!$A161,PERSALDATA!$D$2:$D$20871,WORKING!$B161,PERSALDATA!$E$2:$E$20871,WORKING!$C161,PERSALDATA!$F$2:$F$20871,WORKING!L$2)/SUMIFS(PERSALDATA!$H$2:$H$20871,PERSALDATA!$A$2:$A$20871,WORKING!$A161,PERSALDATA!$D$2:$D$20871,WORKING!$B161,PERSALDATA!$E$2:$E$20871,WORKING!$C161),"")</f>
        <v/>
      </c>
      <c r="M161" s="62" t="str">
        <f>IFERROR(SUMIFS(PERSALDATA!$H$2:$H$20871,PERSALDATA!$A$2:$A$20871,WORKING!$A161,PERSALDATA!$D$2:$D$20871,WORKING!$B161,PERSALDATA!$E$2:$E$20871,WORKING!$C161,PERSALDATA!$F$2:$F$20871,WORKING!M$2)/SUMIFS(PERSALDATA!$H$2:$H$20871,PERSALDATA!$A$2:$A$20871,WORKING!$A161,PERSALDATA!$D$2:$D$20871,WORKING!$B161,PERSALDATA!$E$2:$E$20871,WORKING!$C161),"")</f>
        <v/>
      </c>
      <c r="N161" s="62" t="str">
        <f>IFERROR(SUMIFS(PERSALDATA!$H$2:$H$20871,PERSALDATA!$A$2:$A$20871,WORKING!$A161,PERSALDATA!$D$2:$D$20871,WORKING!$B161,PERSALDATA!$E$2:$E$20871,WORKING!$C161,PERSALDATA!$F$2:$F$20871,WORKING!N$2)/SUMIFS(PERSALDATA!$H$2:$H$20871,PERSALDATA!$A$2:$A$20871,WORKING!$A161,PERSALDATA!$D$2:$D$20871,WORKING!$B161,PERSALDATA!$E$2:$E$20871,WORKING!$C161),"")</f>
        <v/>
      </c>
      <c r="O161" s="62" t="str">
        <f>IFERROR(SUMIFS(PERSALDATA!$H$2:$H$20871,PERSALDATA!$A$2:$A$20871,WORKING!$A161,PERSALDATA!$D$2:$D$20871,WORKING!$B161,PERSALDATA!$E$2:$E$20871,WORKING!$C161,PERSALDATA!$F$2:$F$20871,WORKING!O$2)/SUMIFS(PERSALDATA!$H$2:$H$20871,PERSALDATA!$A$2:$A$20871,WORKING!$A161,PERSALDATA!$D$2:$D$20871,WORKING!$B161,PERSALDATA!$E$2:$E$20871,WORKING!$C161),"")</f>
        <v/>
      </c>
      <c r="P161" s="62" t="str">
        <f>IFERROR(SUMIFS(PERSALDATA!$H$2:$H$20871,PERSALDATA!$A$2:$A$20871,WORKING!$A161,PERSALDATA!$D$2:$D$20871,WORKING!$B161,PERSALDATA!$E$2:$E$20871,WORKING!$C161,PERSALDATA!$F$2:$F$20871,WORKING!P$2)/SUMIFS(PERSALDATA!$H$2:$H$20871,PERSALDATA!$A$2:$A$20871,WORKING!$A161,PERSALDATA!$D$2:$D$20871,WORKING!$B161,PERSALDATA!$E$2:$E$20871,WORKING!$C161),"")</f>
        <v/>
      </c>
      <c r="Q161" s="62" t="str">
        <f>IFERROR(SUMIFS(PERSALDATA!$H$2:$H$20871,PERSALDATA!$A$2:$A$20871,WORKING!$A161,PERSALDATA!$D$2:$D$20871,WORKING!$B161,PERSALDATA!$E$2:$E$20871,WORKING!$C161,PERSALDATA!$F$2:$F$20871,WORKING!Q$2)/SUMIFS(PERSALDATA!$H$2:$H$20871,PERSALDATA!$A$2:$A$20871,WORKING!$A161,PERSALDATA!$D$2:$D$20871,WORKING!$B161,PERSALDATA!$E$2:$E$20871,WORKING!$C161),"")</f>
        <v/>
      </c>
      <c r="R161" s="62" t="str">
        <f>IFERROR(SUMIFS(PERSALDATA!$H$2:$H$20871,PERSALDATA!$A$2:$A$20871,WORKING!$A161,PERSALDATA!$D$2:$D$20871,WORKING!$B161,PERSALDATA!$E$2:$E$20871,WORKING!$C161,PERSALDATA!$F$2:$F$20871,WORKING!R$2)/SUMIFS(PERSALDATA!$H$2:$H$20871,PERSALDATA!$A$2:$A$20871,WORKING!$A161,PERSALDATA!$D$2:$D$20871,WORKING!$B161,PERSALDATA!$E$2:$E$20871,WORKING!$C161),"")</f>
        <v/>
      </c>
      <c r="S161" s="62" t="str">
        <f>IFERROR(SUMIFS(PERSALDATA!$H$2:$H$20871,PERSALDATA!$A$2:$A$20871,WORKING!$A161,PERSALDATA!$D$2:$D$20871,WORKING!$B161,PERSALDATA!$E$2:$E$20871,WORKING!$C161,PERSALDATA!$F$2:$F$20871,WORKING!S$2)/SUMIFS(PERSALDATA!$H$2:$H$20871,PERSALDATA!$A$2:$A$20871,WORKING!$A161,PERSALDATA!$D$2:$D$20871,WORKING!$B161,PERSALDATA!$E$2:$E$20871,WORKING!$C161),"")</f>
        <v/>
      </c>
      <c r="T161" s="62" t="str">
        <f>IFERROR(SUMIFS(PERSALDATA!$H$2:$H$20871,PERSALDATA!$A$2:$A$20871,WORKING!$A161,PERSALDATA!$D$2:$D$20871,WORKING!$B161,PERSALDATA!$E$2:$E$20871,WORKING!$C161,PERSALDATA!$F$2:$F$20871,WORKING!T$2)/SUMIFS(PERSALDATA!$H$2:$H$20871,PERSALDATA!$A$2:$A$20871,WORKING!$A161,PERSALDATA!$D$2:$D$20871,WORKING!$B161,PERSALDATA!$E$2:$E$20871,WORKING!$C161),"")</f>
        <v/>
      </c>
      <c r="U161" s="62" t="str">
        <f>IFERROR(SUMIFS(PERSALDATA!$H$2:$H$20871,PERSALDATA!$A$2:$A$20871,WORKING!$A161,PERSALDATA!$D$2:$D$20871,WORKING!$B161,PERSALDATA!$E$2:$E$20871,WORKING!$C161,PERSALDATA!$F$2:$F$20871,WORKING!U$2)/SUMIFS(PERSALDATA!$H$2:$H$20871,PERSALDATA!$A$2:$A$20871,WORKING!$A161,PERSALDATA!$D$2:$D$20871,WORKING!$B161,PERSALDATA!$E$2:$E$20871,WORKING!$C161),"")</f>
        <v/>
      </c>
      <c r="V161" s="62" t="str">
        <f>IFERROR(SUMIFS(PERSALDATA!$H$2:$H$20871,PERSALDATA!$A$2:$A$20871,WORKING!$A161,PERSALDATA!$D$2:$D$20871,WORKING!$B161,PERSALDATA!$E$2:$E$20871,WORKING!$C161,PERSALDATA!$F$2:$F$20871,WORKING!V$2)/SUMIFS(PERSALDATA!$H$2:$H$20871,PERSALDATA!$A$2:$A$20871,WORKING!$A161,PERSALDATA!$D$2:$D$20871,WORKING!$B161,PERSALDATA!$E$2:$E$20871,WORKING!$C161),"")</f>
        <v/>
      </c>
      <c r="W161" s="62">
        <f>IFERROR(IF($C161&lt;11,($D161*Assumptions!C$6)+($E161*Assumptions!C$7)+($F161*Assumptions!C$8)+($G161*Assumptions!C$9)+($H161*Assumptions!C$10)+($I161*Assumptions!C$11)+($J161*Assumptions!C$12)+($K161*Assumptions!C$13)+($L161*Assumptions!C$14)+($M161*Assumptions!C$15)+($N161*Assumptions!C$16)+($O161*Assumptions!C$17)+($P161*Assumptions!C$18)+($Q161*Assumptions!C$19)+($R161*Assumptions!C$20)+($S161*Assumptions!C$21)+($T161*Assumptions!C$22)+($U161*Assumptions!C$23)+($V161*Assumptions!C$24),IF($C161&lt;13,Assumptions!C$28,Assumptions!C$50)),W$1)</f>
        <v>7.3827684520804057E-2</v>
      </c>
      <c r="X161" s="62">
        <f>IFERROR(IF($C161&lt;11,($D161*Assumptions!D$6)+($E161*Assumptions!D$7)+($F161*Assumptions!D$8)+($G161*Assumptions!D$9)+($H161*Assumptions!D$10)+($I161*Assumptions!D$11)+($J161*Assumptions!D$12)+($K161*Assumptions!D$13)+($L161*Assumptions!D$14)+($M161*Assumptions!D$15)+($N161*Assumptions!D$16)+($O161*Assumptions!D$17)+($P161*Assumptions!D$18)+($Q161*Assumptions!D$19)+($R161*Assumptions!D$20)+($S161*Assumptions!D$21)+($T161*Assumptions!D$22)+($U161*Assumptions!D$23)+($V161*Assumptions!D$24),IF($C161&lt;13,Assumptions!D$28,Assumptions!D$50)),X$1)</f>
        <v>7.0033119199051808E-2</v>
      </c>
      <c r="Y161" s="62">
        <f>IFERROR(IF($C161&lt;11,($D161*Assumptions!E$6)+($E161*Assumptions!E$7)+($F161*Assumptions!E$8)+($G161*Assumptions!E$9)+($H161*Assumptions!E$10)+($I161*Assumptions!E$11)+($J161*Assumptions!E$12)+($K161*Assumptions!E$13)+($L161*Assumptions!E$14)+($M161*Assumptions!E$15)+($N161*Assumptions!E$16)+($O161*Assumptions!E$17)+($P161*Assumptions!E$18)+($Q161*Assumptions!E$19)+($R161*Assumptions!E$20)+($S161*Assumptions!E$21)+($T161*Assumptions!E$22)+($U161*Assumptions!E$23)+($V161*Assumptions!E$24),IF($C161&lt;13,Assumptions!E$28,Assumptions!E$50)),Y$1)</f>
        <v>6.9033119199051793E-2</v>
      </c>
      <c r="Z161" s="62">
        <f>IFERROR(IF($C161&lt;11,($D161*Assumptions!F$6)+($E161*Assumptions!F$7)+($F161*Assumptions!F$8)+($G161*Assumptions!F$9)+($H161*Assumptions!F$10)+($I161*Assumptions!F$11)+($J161*Assumptions!F$12)+($K161*Assumptions!F$13)+($L161*Assumptions!F$14)+($M161*Assumptions!F$15)+($N161*Assumptions!F$16)+($O161*Assumptions!F$17)+($P161*Assumptions!F$18)+($Q161*Assumptions!F$19)+($R161*Assumptions!F$20)+($S161*Assumptions!F$21)+($T161*Assumptions!F$22)+($U161*Assumptions!F$23)+($V161*Assumptions!F$24),IF($C161&lt;13,Assumptions!F$28,Assumptions!F$50)),Z$1)</f>
        <v>6.7033119199051777E-2</v>
      </c>
      <c r="AA161" s="62">
        <f>IFERROR(($D161*Assumptions!J$6)+($E161*Assumptions!J$7)+($F161*Assumptions!J$8)+($G161*Assumptions!J$9)+($H161*Assumptions!J$10)+($I161*Assumptions!J$11)+($J161*Assumptions!J$12)+($K161*Assumptions!J$13)+($L161*Assumptions!J$14)+($M161*Assumptions!J$15)+($N161*Assumptions!J$16)+($O161*Assumptions!J$17)+($P161*Assumptions!J$18)+($Q161*Assumptions!J$19)+($R161*Assumptions!J$20)+($S161*Assumptions!J$21)+($T161*Assumptions!J$22)+($U161*Assumptions!J$23)+($V161*Assumptions!J$24),0)</f>
        <v>0</v>
      </c>
      <c r="AB161" s="2">
        <f>SUMIFS(PERSALDATA!$G$2:$G$20871,PERSALDATA!$A$2:$A$20871,WORKING!A161,PERSALDATA!$D$2:$D$20871,WORKING!B161,PERSALDATA!$E$2:$E$20871,WORKING!C161,PERSALDATA!$F$2:$F$20871,"S&amp;W: BASIC SALARY (RES)")</f>
        <v>0</v>
      </c>
      <c r="AC161" s="2">
        <f>SUMIFS(PERSALDATA!$H$2:$H$20871,PERSALDATA!$A$2:$A$20871,WORKING!A161,PERSALDATA!$D$2:$D$20871,WORKING!B161,PERSALDATA!$E$2:$E$20871,WORKING!C161)</f>
        <v>0</v>
      </c>
    </row>
    <row r="162" spans="1:29" x14ac:dyDescent="0.25">
      <c r="A162" s="2">
        <f>Results!$D$3</f>
        <v>18</v>
      </c>
      <c r="B162" s="2">
        <v>10</v>
      </c>
      <c r="C162" s="2">
        <v>7</v>
      </c>
      <c r="D162" s="62" t="str">
        <f>IFERROR(SUMIFS(PERSALDATA!$H$2:$H$20871,PERSALDATA!$A$2:$A$20871,WORKING!$A162,PERSALDATA!$D$2:$D$20871,WORKING!$B162,PERSALDATA!$E$2:$E$20871,WORKING!$C162,PERSALDATA!$F$2:$F$20871,WORKING!D$2)/SUMIFS(PERSALDATA!$H$2:$H$20871,PERSALDATA!$A$2:$A$20871,WORKING!$A162,PERSALDATA!$D$2:$D$20871,WORKING!$B162,PERSALDATA!$E$2:$E$20871,WORKING!$C162),"")</f>
        <v/>
      </c>
      <c r="E162" s="62" t="str">
        <f>IFERROR(SUMIFS(PERSALDATA!$H$2:$H$20871,PERSALDATA!$A$2:$A$20871,WORKING!$A162,PERSALDATA!$D$2:$D$20871,WORKING!$B162,PERSALDATA!$E$2:$E$20871,WORKING!$C162,PERSALDATA!$F$2:$F$20871,WORKING!E$2)/SUMIFS(PERSALDATA!$H$2:$H$20871,PERSALDATA!$A$2:$A$20871,WORKING!$A162,PERSALDATA!$D$2:$D$20871,WORKING!$B162,PERSALDATA!$E$2:$E$20871,WORKING!$C162),"")</f>
        <v/>
      </c>
      <c r="F162" s="62" t="str">
        <f>IFERROR(SUMIFS(PERSALDATA!$H$2:$H$20871,PERSALDATA!$A$2:$A$20871,WORKING!$A162,PERSALDATA!$D$2:$D$20871,WORKING!$B162,PERSALDATA!$E$2:$E$20871,WORKING!$C162,PERSALDATA!$F$2:$F$20871,WORKING!F$2)/SUMIFS(PERSALDATA!$H$2:$H$20871,PERSALDATA!$A$2:$A$20871,WORKING!$A162,PERSALDATA!$D$2:$D$20871,WORKING!$B162,PERSALDATA!$E$2:$E$20871,WORKING!$C162),"")</f>
        <v/>
      </c>
      <c r="G162" s="69" t="str">
        <f>IFERROR(SUMIFS(PERSALDATA!$H$2:$H$20871,PERSALDATA!$A$2:$A$20871,WORKING!$A162,PERSALDATA!$D$2:$D$20871,WORKING!$B162,PERSALDATA!$E$2:$E$20871,WORKING!$C162,PERSALDATA!$F$2:$F$20871,WORKING!G$2)/SUMIFS(PERSALDATA!$H$2:$H$20871,PERSALDATA!$A$2:$A$20871,WORKING!$A162,PERSALDATA!$D$2:$D$20871,WORKING!$B162,PERSALDATA!$E$2:$E$20871,WORKING!$C162),"")</f>
        <v/>
      </c>
      <c r="H162" s="62" t="str">
        <f>IFERROR(SUMIFS(PERSALDATA!$H$2:$H$20871,PERSALDATA!$A$2:$A$20871,WORKING!$A162,PERSALDATA!$D$2:$D$20871,WORKING!$B162,PERSALDATA!$E$2:$E$20871,WORKING!$C162,PERSALDATA!$F$2:$F$20871,WORKING!H$2)/SUMIFS(PERSALDATA!$H$2:$H$20871,PERSALDATA!$A$2:$A$20871,WORKING!$A162,PERSALDATA!$D$2:$D$20871,WORKING!$B162,PERSALDATA!$E$2:$E$20871,WORKING!$C162),"")</f>
        <v/>
      </c>
      <c r="I162" s="62" t="str">
        <f>IFERROR(SUMIFS(PERSALDATA!$H$2:$H$20871,PERSALDATA!$A$2:$A$20871,WORKING!$A162,PERSALDATA!$D$2:$D$20871,WORKING!$B162,PERSALDATA!$E$2:$E$20871,WORKING!$C162,PERSALDATA!$F$2:$F$20871,WORKING!I$2)/SUMIFS(PERSALDATA!$H$2:$H$20871,PERSALDATA!$A$2:$A$20871,WORKING!$A162,PERSALDATA!$D$2:$D$20871,WORKING!$B162,PERSALDATA!$E$2:$E$20871,WORKING!$C162),"")</f>
        <v/>
      </c>
      <c r="J162" s="62" t="str">
        <f>IFERROR(SUMIFS(PERSALDATA!$H$2:$H$20871,PERSALDATA!$A$2:$A$20871,WORKING!$A162,PERSALDATA!$D$2:$D$20871,WORKING!$B162,PERSALDATA!$E$2:$E$20871,WORKING!$C162,PERSALDATA!$F$2:$F$20871,WORKING!J$2)/SUMIFS(PERSALDATA!$H$2:$H$20871,PERSALDATA!$A$2:$A$20871,WORKING!$A162,PERSALDATA!$D$2:$D$20871,WORKING!$B162,PERSALDATA!$E$2:$E$20871,WORKING!$C162),"")</f>
        <v/>
      </c>
      <c r="K162" s="62" t="str">
        <f>IFERROR(SUMIFS(PERSALDATA!$H$2:$H$20871,PERSALDATA!$A$2:$A$20871,WORKING!$A162,PERSALDATA!$D$2:$D$20871,WORKING!$B162,PERSALDATA!$E$2:$E$20871,WORKING!$C162,PERSALDATA!$F$2:$F$20871,WORKING!K$2)/SUMIFS(PERSALDATA!$H$2:$H$20871,PERSALDATA!$A$2:$A$20871,WORKING!$A162,PERSALDATA!$D$2:$D$20871,WORKING!$B162,PERSALDATA!$E$2:$E$20871,WORKING!$C162),"")</f>
        <v/>
      </c>
      <c r="L162" s="62" t="str">
        <f>IFERROR(SUMIFS(PERSALDATA!$H$2:$H$20871,PERSALDATA!$A$2:$A$20871,WORKING!$A162,PERSALDATA!$D$2:$D$20871,WORKING!$B162,PERSALDATA!$E$2:$E$20871,WORKING!$C162,PERSALDATA!$F$2:$F$20871,WORKING!L$2)/SUMIFS(PERSALDATA!$H$2:$H$20871,PERSALDATA!$A$2:$A$20871,WORKING!$A162,PERSALDATA!$D$2:$D$20871,WORKING!$B162,PERSALDATA!$E$2:$E$20871,WORKING!$C162),"")</f>
        <v/>
      </c>
      <c r="M162" s="62" t="str">
        <f>IFERROR(SUMIFS(PERSALDATA!$H$2:$H$20871,PERSALDATA!$A$2:$A$20871,WORKING!$A162,PERSALDATA!$D$2:$D$20871,WORKING!$B162,PERSALDATA!$E$2:$E$20871,WORKING!$C162,PERSALDATA!$F$2:$F$20871,WORKING!M$2)/SUMIFS(PERSALDATA!$H$2:$H$20871,PERSALDATA!$A$2:$A$20871,WORKING!$A162,PERSALDATA!$D$2:$D$20871,WORKING!$B162,PERSALDATA!$E$2:$E$20871,WORKING!$C162),"")</f>
        <v/>
      </c>
      <c r="N162" s="62" t="str">
        <f>IFERROR(SUMIFS(PERSALDATA!$H$2:$H$20871,PERSALDATA!$A$2:$A$20871,WORKING!$A162,PERSALDATA!$D$2:$D$20871,WORKING!$B162,PERSALDATA!$E$2:$E$20871,WORKING!$C162,PERSALDATA!$F$2:$F$20871,WORKING!N$2)/SUMIFS(PERSALDATA!$H$2:$H$20871,PERSALDATA!$A$2:$A$20871,WORKING!$A162,PERSALDATA!$D$2:$D$20871,WORKING!$B162,PERSALDATA!$E$2:$E$20871,WORKING!$C162),"")</f>
        <v/>
      </c>
      <c r="O162" s="62" t="str">
        <f>IFERROR(SUMIFS(PERSALDATA!$H$2:$H$20871,PERSALDATA!$A$2:$A$20871,WORKING!$A162,PERSALDATA!$D$2:$D$20871,WORKING!$B162,PERSALDATA!$E$2:$E$20871,WORKING!$C162,PERSALDATA!$F$2:$F$20871,WORKING!O$2)/SUMIFS(PERSALDATA!$H$2:$H$20871,PERSALDATA!$A$2:$A$20871,WORKING!$A162,PERSALDATA!$D$2:$D$20871,WORKING!$B162,PERSALDATA!$E$2:$E$20871,WORKING!$C162),"")</f>
        <v/>
      </c>
      <c r="P162" s="62" t="str">
        <f>IFERROR(SUMIFS(PERSALDATA!$H$2:$H$20871,PERSALDATA!$A$2:$A$20871,WORKING!$A162,PERSALDATA!$D$2:$D$20871,WORKING!$B162,PERSALDATA!$E$2:$E$20871,WORKING!$C162,PERSALDATA!$F$2:$F$20871,WORKING!P$2)/SUMIFS(PERSALDATA!$H$2:$H$20871,PERSALDATA!$A$2:$A$20871,WORKING!$A162,PERSALDATA!$D$2:$D$20871,WORKING!$B162,PERSALDATA!$E$2:$E$20871,WORKING!$C162),"")</f>
        <v/>
      </c>
      <c r="Q162" s="62" t="str">
        <f>IFERROR(SUMIFS(PERSALDATA!$H$2:$H$20871,PERSALDATA!$A$2:$A$20871,WORKING!$A162,PERSALDATA!$D$2:$D$20871,WORKING!$B162,PERSALDATA!$E$2:$E$20871,WORKING!$C162,PERSALDATA!$F$2:$F$20871,WORKING!Q$2)/SUMIFS(PERSALDATA!$H$2:$H$20871,PERSALDATA!$A$2:$A$20871,WORKING!$A162,PERSALDATA!$D$2:$D$20871,WORKING!$B162,PERSALDATA!$E$2:$E$20871,WORKING!$C162),"")</f>
        <v/>
      </c>
      <c r="R162" s="62" t="str">
        <f>IFERROR(SUMIFS(PERSALDATA!$H$2:$H$20871,PERSALDATA!$A$2:$A$20871,WORKING!$A162,PERSALDATA!$D$2:$D$20871,WORKING!$B162,PERSALDATA!$E$2:$E$20871,WORKING!$C162,PERSALDATA!$F$2:$F$20871,WORKING!R$2)/SUMIFS(PERSALDATA!$H$2:$H$20871,PERSALDATA!$A$2:$A$20871,WORKING!$A162,PERSALDATA!$D$2:$D$20871,WORKING!$B162,PERSALDATA!$E$2:$E$20871,WORKING!$C162),"")</f>
        <v/>
      </c>
      <c r="S162" s="62" t="str">
        <f>IFERROR(SUMIFS(PERSALDATA!$H$2:$H$20871,PERSALDATA!$A$2:$A$20871,WORKING!$A162,PERSALDATA!$D$2:$D$20871,WORKING!$B162,PERSALDATA!$E$2:$E$20871,WORKING!$C162,PERSALDATA!$F$2:$F$20871,WORKING!S$2)/SUMIFS(PERSALDATA!$H$2:$H$20871,PERSALDATA!$A$2:$A$20871,WORKING!$A162,PERSALDATA!$D$2:$D$20871,WORKING!$B162,PERSALDATA!$E$2:$E$20871,WORKING!$C162),"")</f>
        <v/>
      </c>
      <c r="T162" s="62" t="str">
        <f>IFERROR(SUMIFS(PERSALDATA!$H$2:$H$20871,PERSALDATA!$A$2:$A$20871,WORKING!$A162,PERSALDATA!$D$2:$D$20871,WORKING!$B162,PERSALDATA!$E$2:$E$20871,WORKING!$C162,PERSALDATA!$F$2:$F$20871,WORKING!T$2)/SUMIFS(PERSALDATA!$H$2:$H$20871,PERSALDATA!$A$2:$A$20871,WORKING!$A162,PERSALDATA!$D$2:$D$20871,WORKING!$B162,PERSALDATA!$E$2:$E$20871,WORKING!$C162),"")</f>
        <v/>
      </c>
      <c r="U162" s="62" t="str">
        <f>IFERROR(SUMIFS(PERSALDATA!$H$2:$H$20871,PERSALDATA!$A$2:$A$20871,WORKING!$A162,PERSALDATA!$D$2:$D$20871,WORKING!$B162,PERSALDATA!$E$2:$E$20871,WORKING!$C162,PERSALDATA!$F$2:$F$20871,WORKING!U$2)/SUMIFS(PERSALDATA!$H$2:$H$20871,PERSALDATA!$A$2:$A$20871,WORKING!$A162,PERSALDATA!$D$2:$D$20871,WORKING!$B162,PERSALDATA!$E$2:$E$20871,WORKING!$C162),"")</f>
        <v/>
      </c>
      <c r="V162" s="62" t="str">
        <f>IFERROR(SUMIFS(PERSALDATA!$H$2:$H$20871,PERSALDATA!$A$2:$A$20871,WORKING!$A162,PERSALDATA!$D$2:$D$20871,WORKING!$B162,PERSALDATA!$E$2:$E$20871,WORKING!$C162,PERSALDATA!$F$2:$F$20871,WORKING!V$2)/SUMIFS(PERSALDATA!$H$2:$H$20871,PERSALDATA!$A$2:$A$20871,WORKING!$A162,PERSALDATA!$D$2:$D$20871,WORKING!$B162,PERSALDATA!$E$2:$E$20871,WORKING!$C162),"")</f>
        <v/>
      </c>
      <c r="W162" s="62">
        <f>IFERROR(IF($C162&lt;11,($D162*Assumptions!C$6)+($E162*Assumptions!C$7)+($F162*Assumptions!C$8)+($G162*Assumptions!C$9)+($H162*Assumptions!C$10)+($I162*Assumptions!C$11)+($J162*Assumptions!C$12)+($K162*Assumptions!C$13)+($L162*Assumptions!C$14)+($M162*Assumptions!C$15)+($N162*Assumptions!C$16)+($O162*Assumptions!C$17)+($P162*Assumptions!C$18)+($Q162*Assumptions!C$19)+($R162*Assumptions!C$20)+($S162*Assumptions!C$21)+($T162*Assumptions!C$22)+($U162*Assumptions!C$23)+($V162*Assumptions!C$24),IF($C162&lt;13,Assumptions!C$28,Assumptions!C$50)),W$1)</f>
        <v>7.3827684520804057E-2</v>
      </c>
      <c r="X162" s="62">
        <f>IFERROR(IF($C162&lt;11,($D162*Assumptions!D$6)+($E162*Assumptions!D$7)+($F162*Assumptions!D$8)+($G162*Assumptions!D$9)+($H162*Assumptions!D$10)+($I162*Assumptions!D$11)+($J162*Assumptions!D$12)+($K162*Assumptions!D$13)+($L162*Assumptions!D$14)+($M162*Assumptions!D$15)+($N162*Assumptions!D$16)+($O162*Assumptions!D$17)+($P162*Assumptions!D$18)+($Q162*Assumptions!D$19)+($R162*Assumptions!D$20)+($S162*Assumptions!D$21)+($T162*Assumptions!D$22)+($U162*Assumptions!D$23)+($V162*Assumptions!D$24),IF($C162&lt;13,Assumptions!D$28,Assumptions!D$50)),X$1)</f>
        <v>7.0033119199051808E-2</v>
      </c>
      <c r="Y162" s="62">
        <f>IFERROR(IF($C162&lt;11,($D162*Assumptions!E$6)+($E162*Assumptions!E$7)+($F162*Assumptions!E$8)+($G162*Assumptions!E$9)+($H162*Assumptions!E$10)+($I162*Assumptions!E$11)+($J162*Assumptions!E$12)+($K162*Assumptions!E$13)+($L162*Assumptions!E$14)+($M162*Assumptions!E$15)+($N162*Assumptions!E$16)+($O162*Assumptions!E$17)+($P162*Assumptions!E$18)+($Q162*Assumptions!E$19)+($R162*Assumptions!E$20)+($S162*Assumptions!E$21)+($T162*Assumptions!E$22)+($U162*Assumptions!E$23)+($V162*Assumptions!E$24),IF($C162&lt;13,Assumptions!E$28,Assumptions!E$50)),Y$1)</f>
        <v>6.9033119199051793E-2</v>
      </c>
      <c r="Z162" s="62">
        <f>IFERROR(IF($C162&lt;11,($D162*Assumptions!F$6)+($E162*Assumptions!F$7)+($F162*Assumptions!F$8)+($G162*Assumptions!F$9)+($H162*Assumptions!F$10)+($I162*Assumptions!F$11)+($J162*Assumptions!F$12)+($K162*Assumptions!F$13)+($L162*Assumptions!F$14)+($M162*Assumptions!F$15)+($N162*Assumptions!F$16)+($O162*Assumptions!F$17)+($P162*Assumptions!F$18)+($Q162*Assumptions!F$19)+($R162*Assumptions!F$20)+($S162*Assumptions!F$21)+($T162*Assumptions!F$22)+($U162*Assumptions!F$23)+($V162*Assumptions!F$24),IF($C162&lt;13,Assumptions!F$28,Assumptions!F$50)),Z$1)</f>
        <v>6.7033119199051777E-2</v>
      </c>
      <c r="AA162" s="62">
        <f>IFERROR(($D162*Assumptions!J$6)+($E162*Assumptions!J$7)+($F162*Assumptions!J$8)+($G162*Assumptions!J$9)+($H162*Assumptions!J$10)+($I162*Assumptions!J$11)+($J162*Assumptions!J$12)+($K162*Assumptions!J$13)+($L162*Assumptions!J$14)+($M162*Assumptions!J$15)+($N162*Assumptions!J$16)+($O162*Assumptions!J$17)+($P162*Assumptions!J$18)+($Q162*Assumptions!J$19)+($R162*Assumptions!J$20)+($S162*Assumptions!J$21)+($T162*Assumptions!J$22)+($U162*Assumptions!J$23)+($V162*Assumptions!J$24),0)</f>
        <v>0</v>
      </c>
      <c r="AB162" s="2">
        <f>SUMIFS(PERSALDATA!$G$2:$G$20871,PERSALDATA!$A$2:$A$20871,WORKING!A162,PERSALDATA!$D$2:$D$20871,WORKING!B162,PERSALDATA!$E$2:$E$20871,WORKING!C162,PERSALDATA!$F$2:$F$20871,"S&amp;W: BASIC SALARY (RES)")</f>
        <v>0</v>
      </c>
      <c r="AC162" s="2">
        <f>SUMIFS(PERSALDATA!$H$2:$H$20871,PERSALDATA!$A$2:$A$20871,WORKING!A162,PERSALDATA!$D$2:$D$20871,WORKING!B162,PERSALDATA!$E$2:$E$20871,WORKING!C162)</f>
        <v>0</v>
      </c>
    </row>
    <row r="163" spans="1:29" x14ac:dyDescent="0.25">
      <c r="A163" s="2">
        <f>Results!$D$3</f>
        <v>18</v>
      </c>
      <c r="B163" s="2">
        <v>10</v>
      </c>
      <c r="C163" s="2">
        <v>8</v>
      </c>
      <c r="D163" s="62" t="str">
        <f>IFERROR(SUMIFS(PERSALDATA!$H$2:$H$20871,PERSALDATA!$A$2:$A$20871,WORKING!$A163,PERSALDATA!$D$2:$D$20871,WORKING!$B163,PERSALDATA!$E$2:$E$20871,WORKING!$C163,PERSALDATA!$F$2:$F$20871,WORKING!D$2)/SUMIFS(PERSALDATA!$H$2:$H$20871,PERSALDATA!$A$2:$A$20871,WORKING!$A163,PERSALDATA!$D$2:$D$20871,WORKING!$B163,PERSALDATA!$E$2:$E$20871,WORKING!$C163),"")</f>
        <v/>
      </c>
      <c r="E163" s="62" t="str">
        <f>IFERROR(SUMIFS(PERSALDATA!$H$2:$H$20871,PERSALDATA!$A$2:$A$20871,WORKING!$A163,PERSALDATA!$D$2:$D$20871,WORKING!$B163,PERSALDATA!$E$2:$E$20871,WORKING!$C163,PERSALDATA!$F$2:$F$20871,WORKING!E$2)/SUMIFS(PERSALDATA!$H$2:$H$20871,PERSALDATA!$A$2:$A$20871,WORKING!$A163,PERSALDATA!$D$2:$D$20871,WORKING!$B163,PERSALDATA!$E$2:$E$20871,WORKING!$C163),"")</f>
        <v/>
      </c>
      <c r="F163" s="62" t="str">
        <f>IFERROR(SUMIFS(PERSALDATA!$H$2:$H$20871,PERSALDATA!$A$2:$A$20871,WORKING!$A163,PERSALDATA!$D$2:$D$20871,WORKING!$B163,PERSALDATA!$E$2:$E$20871,WORKING!$C163,PERSALDATA!$F$2:$F$20871,WORKING!F$2)/SUMIFS(PERSALDATA!$H$2:$H$20871,PERSALDATA!$A$2:$A$20871,WORKING!$A163,PERSALDATA!$D$2:$D$20871,WORKING!$B163,PERSALDATA!$E$2:$E$20871,WORKING!$C163),"")</f>
        <v/>
      </c>
      <c r="G163" s="69" t="str">
        <f>IFERROR(SUMIFS(PERSALDATA!$H$2:$H$20871,PERSALDATA!$A$2:$A$20871,WORKING!$A163,PERSALDATA!$D$2:$D$20871,WORKING!$B163,PERSALDATA!$E$2:$E$20871,WORKING!$C163,PERSALDATA!$F$2:$F$20871,WORKING!G$2)/SUMIFS(PERSALDATA!$H$2:$H$20871,PERSALDATA!$A$2:$A$20871,WORKING!$A163,PERSALDATA!$D$2:$D$20871,WORKING!$B163,PERSALDATA!$E$2:$E$20871,WORKING!$C163),"")</f>
        <v/>
      </c>
      <c r="H163" s="62" t="str">
        <f>IFERROR(SUMIFS(PERSALDATA!$H$2:$H$20871,PERSALDATA!$A$2:$A$20871,WORKING!$A163,PERSALDATA!$D$2:$D$20871,WORKING!$B163,PERSALDATA!$E$2:$E$20871,WORKING!$C163,PERSALDATA!$F$2:$F$20871,WORKING!H$2)/SUMIFS(PERSALDATA!$H$2:$H$20871,PERSALDATA!$A$2:$A$20871,WORKING!$A163,PERSALDATA!$D$2:$D$20871,WORKING!$B163,PERSALDATA!$E$2:$E$20871,WORKING!$C163),"")</f>
        <v/>
      </c>
      <c r="I163" s="62" t="str">
        <f>IFERROR(SUMIFS(PERSALDATA!$H$2:$H$20871,PERSALDATA!$A$2:$A$20871,WORKING!$A163,PERSALDATA!$D$2:$D$20871,WORKING!$B163,PERSALDATA!$E$2:$E$20871,WORKING!$C163,PERSALDATA!$F$2:$F$20871,WORKING!I$2)/SUMIFS(PERSALDATA!$H$2:$H$20871,PERSALDATA!$A$2:$A$20871,WORKING!$A163,PERSALDATA!$D$2:$D$20871,WORKING!$B163,PERSALDATA!$E$2:$E$20871,WORKING!$C163),"")</f>
        <v/>
      </c>
      <c r="J163" s="62" t="str">
        <f>IFERROR(SUMIFS(PERSALDATA!$H$2:$H$20871,PERSALDATA!$A$2:$A$20871,WORKING!$A163,PERSALDATA!$D$2:$D$20871,WORKING!$B163,PERSALDATA!$E$2:$E$20871,WORKING!$C163,PERSALDATA!$F$2:$F$20871,WORKING!J$2)/SUMIFS(PERSALDATA!$H$2:$H$20871,PERSALDATA!$A$2:$A$20871,WORKING!$A163,PERSALDATA!$D$2:$D$20871,WORKING!$B163,PERSALDATA!$E$2:$E$20871,WORKING!$C163),"")</f>
        <v/>
      </c>
      <c r="K163" s="62" t="str">
        <f>IFERROR(SUMIFS(PERSALDATA!$H$2:$H$20871,PERSALDATA!$A$2:$A$20871,WORKING!$A163,PERSALDATA!$D$2:$D$20871,WORKING!$B163,PERSALDATA!$E$2:$E$20871,WORKING!$C163,PERSALDATA!$F$2:$F$20871,WORKING!K$2)/SUMIFS(PERSALDATA!$H$2:$H$20871,PERSALDATA!$A$2:$A$20871,WORKING!$A163,PERSALDATA!$D$2:$D$20871,WORKING!$B163,PERSALDATA!$E$2:$E$20871,WORKING!$C163),"")</f>
        <v/>
      </c>
      <c r="L163" s="62" t="str">
        <f>IFERROR(SUMIFS(PERSALDATA!$H$2:$H$20871,PERSALDATA!$A$2:$A$20871,WORKING!$A163,PERSALDATA!$D$2:$D$20871,WORKING!$B163,PERSALDATA!$E$2:$E$20871,WORKING!$C163,PERSALDATA!$F$2:$F$20871,WORKING!L$2)/SUMIFS(PERSALDATA!$H$2:$H$20871,PERSALDATA!$A$2:$A$20871,WORKING!$A163,PERSALDATA!$D$2:$D$20871,WORKING!$B163,PERSALDATA!$E$2:$E$20871,WORKING!$C163),"")</f>
        <v/>
      </c>
      <c r="M163" s="62" t="str">
        <f>IFERROR(SUMIFS(PERSALDATA!$H$2:$H$20871,PERSALDATA!$A$2:$A$20871,WORKING!$A163,PERSALDATA!$D$2:$D$20871,WORKING!$B163,PERSALDATA!$E$2:$E$20871,WORKING!$C163,PERSALDATA!$F$2:$F$20871,WORKING!M$2)/SUMIFS(PERSALDATA!$H$2:$H$20871,PERSALDATA!$A$2:$A$20871,WORKING!$A163,PERSALDATA!$D$2:$D$20871,WORKING!$B163,PERSALDATA!$E$2:$E$20871,WORKING!$C163),"")</f>
        <v/>
      </c>
      <c r="N163" s="62" t="str">
        <f>IFERROR(SUMIFS(PERSALDATA!$H$2:$H$20871,PERSALDATA!$A$2:$A$20871,WORKING!$A163,PERSALDATA!$D$2:$D$20871,WORKING!$B163,PERSALDATA!$E$2:$E$20871,WORKING!$C163,PERSALDATA!$F$2:$F$20871,WORKING!N$2)/SUMIFS(PERSALDATA!$H$2:$H$20871,PERSALDATA!$A$2:$A$20871,WORKING!$A163,PERSALDATA!$D$2:$D$20871,WORKING!$B163,PERSALDATA!$E$2:$E$20871,WORKING!$C163),"")</f>
        <v/>
      </c>
      <c r="O163" s="62" t="str">
        <f>IFERROR(SUMIFS(PERSALDATA!$H$2:$H$20871,PERSALDATA!$A$2:$A$20871,WORKING!$A163,PERSALDATA!$D$2:$D$20871,WORKING!$B163,PERSALDATA!$E$2:$E$20871,WORKING!$C163,PERSALDATA!$F$2:$F$20871,WORKING!O$2)/SUMIFS(PERSALDATA!$H$2:$H$20871,PERSALDATA!$A$2:$A$20871,WORKING!$A163,PERSALDATA!$D$2:$D$20871,WORKING!$B163,PERSALDATA!$E$2:$E$20871,WORKING!$C163),"")</f>
        <v/>
      </c>
      <c r="P163" s="62" t="str">
        <f>IFERROR(SUMIFS(PERSALDATA!$H$2:$H$20871,PERSALDATA!$A$2:$A$20871,WORKING!$A163,PERSALDATA!$D$2:$D$20871,WORKING!$B163,PERSALDATA!$E$2:$E$20871,WORKING!$C163,PERSALDATA!$F$2:$F$20871,WORKING!P$2)/SUMIFS(PERSALDATA!$H$2:$H$20871,PERSALDATA!$A$2:$A$20871,WORKING!$A163,PERSALDATA!$D$2:$D$20871,WORKING!$B163,PERSALDATA!$E$2:$E$20871,WORKING!$C163),"")</f>
        <v/>
      </c>
      <c r="Q163" s="62" t="str">
        <f>IFERROR(SUMIFS(PERSALDATA!$H$2:$H$20871,PERSALDATA!$A$2:$A$20871,WORKING!$A163,PERSALDATA!$D$2:$D$20871,WORKING!$B163,PERSALDATA!$E$2:$E$20871,WORKING!$C163,PERSALDATA!$F$2:$F$20871,WORKING!Q$2)/SUMIFS(PERSALDATA!$H$2:$H$20871,PERSALDATA!$A$2:$A$20871,WORKING!$A163,PERSALDATA!$D$2:$D$20871,WORKING!$B163,PERSALDATA!$E$2:$E$20871,WORKING!$C163),"")</f>
        <v/>
      </c>
      <c r="R163" s="62" t="str">
        <f>IFERROR(SUMIFS(PERSALDATA!$H$2:$H$20871,PERSALDATA!$A$2:$A$20871,WORKING!$A163,PERSALDATA!$D$2:$D$20871,WORKING!$B163,PERSALDATA!$E$2:$E$20871,WORKING!$C163,PERSALDATA!$F$2:$F$20871,WORKING!R$2)/SUMIFS(PERSALDATA!$H$2:$H$20871,PERSALDATA!$A$2:$A$20871,WORKING!$A163,PERSALDATA!$D$2:$D$20871,WORKING!$B163,PERSALDATA!$E$2:$E$20871,WORKING!$C163),"")</f>
        <v/>
      </c>
      <c r="S163" s="62" t="str">
        <f>IFERROR(SUMIFS(PERSALDATA!$H$2:$H$20871,PERSALDATA!$A$2:$A$20871,WORKING!$A163,PERSALDATA!$D$2:$D$20871,WORKING!$B163,PERSALDATA!$E$2:$E$20871,WORKING!$C163,PERSALDATA!$F$2:$F$20871,WORKING!S$2)/SUMIFS(PERSALDATA!$H$2:$H$20871,PERSALDATA!$A$2:$A$20871,WORKING!$A163,PERSALDATA!$D$2:$D$20871,WORKING!$B163,PERSALDATA!$E$2:$E$20871,WORKING!$C163),"")</f>
        <v/>
      </c>
      <c r="T163" s="62" t="str">
        <f>IFERROR(SUMIFS(PERSALDATA!$H$2:$H$20871,PERSALDATA!$A$2:$A$20871,WORKING!$A163,PERSALDATA!$D$2:$D$20871,WORKING!$B163,PERSALDATA!$E$2:$E$20871,WORKING!$C163,PERSALDATA!$F$2:$F$20871,WORKING!T$2)/SUMIFS(PERSALDATA!$H$2:$H$20871,PERSALDATA!$A$2:$A$20871,WORKING!$A163,PERSALDATA!$D$2:$D$20871,WORKING!$B163,PERSALDATA!$E$2:$E$20871,WORKING!$C163),"")</f>
        <v/>
      </c>
      <c r="U163" s="62" t="str">
        <f>IFERROR(SUMIFS(PERSALDATA!$H$2:$H$20871,PERSALDATA!$A$2:$A$20871,WORKING!$A163,PERSALDATA!$D$2:$D$20871,WORKING!$B163,PERSALDATA!$E$2:$E$20871,WORKING!$C163,PERSALDATA!$F$2:$F$20871,WORKING!U$2)/SUMIFS(PERSALDATA!$H$2:$H$20871,PERSALDATA!$A$2:$A$20871,WORKING!$A163,PERSALDATA!$D$2:$D$20871,WORKING!$B163,PERSALDATA!$E$2:$E$20871,WORKING!$C163),"")</f>
        <v/>
      </c>
      <c r="V163" s="62" t="str">
        <f>IFERROR(SUMIFS(PERSALDATA!$H$2:$H$20871,PERSALDATA!$A$2:$A$20871,WORKING!$A163,PERSALDATA!$D$2:$D$20871,WORKING!$B163,PERSALDATA!$E$2:$E$20871,WORKING!$C163,PERSALDATA!$F$2:$F$20871,WORKING!V$2)/SUMIFS(PERSALDATA!$H$2:$H$20871,PERSALDATA!$A$2:$A$20871,WORKING!$A163,PERSALDATA!$D$2:$D$20871,WORKING!$B163,PERSALDATA!$E$2:$E$20871,WORKING!$C163),"")</f>
        <v/>
      </c>
      <c r="W163" s="62">
        <f>IFERROR(IF($C163&lt;11,($D163*Assumptions!C$6)+($E163*Assumptions!C$7)+($F163*Assumptions!C$8)+($G163*Assumptions!C$9)+($H163*Assumptions!C$10)+($I163*Assumptions!C$11)+($J163*Assumptions!C$12)+($K163*Assumptions!C$13)+($L163*Assumptions!C$14)+($M163*Assumptions!C$15)+($N163*Assumptions!C$16)+($O163*Assumptions!C$17)+($P163*Assumptions!C$18)+($Q163*Assumptions!C$19)+($R163*Assumptions!C$20)+($S163*Assumptions!C$21)+($T163*Assumptions!C$22)+($U163*Assumptions!C$23)+($V163*Assumptions!C$24),IF($C163&lt;13,Assumptions!C$28,Assumptions!C$50)),W$1)</f>
        <v>7.3827684520804057E-2</v>
      </c>
      <c r="X163" s="62">
        <f>IFERROR(IF($C163&lt;11,($D163*Assumptions!D$6)+($E163*Assumptions!D$7)+($F163*Assumptions!D$8)+($G163*Assumptions!D$9)+($H163*Assumptions!D$10)+($I163*Assumptions!D$11)+($J163*Assumptions!D$12)+($K163*Assumptions!D$13)+($L163*Assumptions!D$14)+($M163*Assumptions!D$15)+($N163*Assumptions!D$16)+($O163*Assumptions!D$17)+($P163*Assumptions!D$18)+($Q163*Assumptions!D$19)+($R163*Assumptions!D$20)+($S163*Assumptions!D$21)+($T163*Assumptions!D$22)+($U163*Assumptions!D$23)+($V163*Assumptions!D$24),IF($C163&lt;13,Assumptions!D$28,Assumptions!D$50)),X$1)</f>
        <v>7.0033119199051808E-2</v>
      </c>
      <c r="Y163" s="62">
        <f>IFERROR(IF($C163&lt;11,($D163*Assumptions!E$6)+($E163*Assumptions!E$7)+($F163*Assumptions!E$8)+($G163*Assumptions!E$9)+($H163*Assumptions!E$10)+($I163*Assumptions!E$11)+($J163*Assumptions!E$12)+($K163*Assumptions!E$13)+($L163*Assumptions!E$14)+($M163*Assumptions!E$15)+($N163*Assumptions!E$16)+($O163*Assumptions!E$17)+($P163*Assumptions!E$18)+($Q163*Assumptions!E$19)+($R163*Assumptions!E$20)+($S163*Assumptions!E$21)+($T163*Assumptions!E$22)+($U163*Assumptions!E$23)+($V163*Assumptions!E$24),IF($C163&lt;13,Assumptions!E$28,Assumptions!E$50)),Y$1)</f>
        <v>6.9033119199051793E-2</v>
      </c>
      <c r="Z163" s="62">
        <f>IFERROR(IF($C163&lt;11,($D163*Assumptions!F$6)+($E163*Assumptions!F$7)+($F163*Assumptions!F$8)+($G163*Assumptions!F$9)+($H163*Assumptions!F$10)+($I163*Assumptions!F$11)+($J163*Assumptions!F$12)+($K163*Assumptions!F$13)+($L163*Assumptions!F$14)+($M163*Assumptions!F$15)+($N163*Assumptions!F$16)+($O163*Assumptions!F$17)+($P163*Assumptions!F$18)+($Q163*Assumptions!F$19)+($R163*Assumptions!F$20)+($S163*Assumptions!F$21)+($T163*Assumptions!F$22)+($U163*Assumptions!F$23)+($V163*Assumptions!F$24),IF($C163&lt;13,Assumptions!F$28,Assumptions!F$50)),Z$1)</f>
        <v>6.7033119199051777E-2</v>
      </c>
      <c r="AA163" s="62">
        <f>IFERROR(($D163*Assumptions!J$6)+($E163*Assumptions!J$7)+($F163*Assumptions!J$8)+($G163*Assumptions!J$9)+($H163*Assumptions!J$10)+($I163*Assumptions!J$11)+($J163*Assumptions!J$12)+($K163*Assumptions!J$13)+($L163*Assumptions!J$14)+($M163*Assumptions!J$15)+($N163*Assumptions!J$16)+($O163*Assumptions!J$17)+($P163*Assumptions!J$18)+($Q163*Assumptions!J$19)+($R163*Assumptions!J$20)+($S163*Assumptions!J$21)+($T163*Assumptions!J$22)+($U163*Assumptions!J$23)+($V163*Assumptions!J$24),0)</f>
        <v>0</v>
      </c>
      <c r="AB163" s="2">
        <f>SUMIFS(PERSALDATA!$G$2:$G$20871,PERSALDATA!$A$2:$A$20871,WORKING!A163,PERSALDATA!$D$2:$D$20871,WORKING!B163,PERSALDATA!$E$2:$E$20871,WORKING!C163,PERSALDATA!$F$2:$F$20871,"S&amp;W: BASIC SALARY (RES)")</f>
        <v>0</v>
      </c>
      <c r="AC163" s="2">
        <f>SUMIFS(PERSALDATA!$H$2:$H$20871,PERSALDATA!$A$2:$A$20871,WORKING!A163,PERSALDATA!$D$2:$D$20871,WORKING!B163,PERSALDATA!$E$2:$E$20871,WORKING!C163)</f>
        <v>0</v>
      </c>
    </row>
    <row r="164" spans="1:29" x14ac:dyDescent="0.25">
      <c r="A164" s="2">
        <f>Results!$D$3</f>
        <v>18</v>
      </c>
      <c r="B164" s="2">
        <v>10</v>
      </c>
      <c r="C164" s="2">
        <v>9</v>
      </c>
      <c r="D164" s="62" t="str">
        <f>IFERROR(SUMIFS(PERSALDATA!$H$2:$H$20871,PERSALDATA!$A$2:$A$20871,WORKING!$A164,PERSALDATA!$D$2:$D$20871,WORKING!$B164,PERSALDATA!$E$2:$E$20871,WORKING!$C164,PERSALDATA!$F$2:$F$20871,WORKING!D$2)/SUMIFS(PERSALDATA!$H$2:$H$20871,PERSALDATA!$A$2:$A$20871,WORKING!$A164,PERSALDATA!$D$2:$D$20871,WORKING!$B164,PERSALDATA!$E$2:$E$20871,WORKING!$C164),"")</f>
        <v/>
      </c>
      <c r="E164" s="62" t="str">
        <f>IFERROR(SUMIFS(PERSALDATA!$H$2:$H$20871,PERSALDATA!$A$2:$A$20871,WORKING!$A164,PERSALDATA!$D$2:$D$20871,WORKING!$B164,PERSALDATA!$E$2:$E$20871,WORKING!$C164,PERSALDATA!$F$2:$F$20871,WORKING!E$2)/SUMIFS(PERSALDATA!$H$2:$H$20871,PERSALDATA!$A$2:$A$20871,WORKING!$A164,PERSALDATA!$D$2:$D$20871,WORKING!$B164,PERSALDATA!$E$2:$E$20871,WORKING!$C164),"")</f>
        <v/>
      </c>
      <c r="F164" s="62" t="str">
        <f>IFERROR(SUMIFS(PERSALDATA!$H$2:$H$20871,PERSALDATA!$A$2:$A$20871,WORKING!$A164,PERSALDATA!$D$2:$D$20871,WORKING!$B164,PERSALDATA!$E$2:$E$20871,WORKING!$C164,PERSALDATA!$F$2:$F$20871,WORKING!F$2)/SUMIFS(PERSALDATA!$H$2:$H$20871,PERSALDATA!$A$2:$A$20871,WORKING!$A164,PERSALDATA!$D$2:$D$20871,WORKING!$B164,PERSALDATA!$E$2:$E$20871,WORKING!$C164),"")</f>
        <v/>
      </c>
      <c r="G164" s="69" t="str">
        <f>IFERROR(SUMIFS(PERSALDATA!$H$2:$H$20871,PERSALDATA!$A$2:$A$20871,WORKING!$A164,PERSALDATA!$D$2:$D$20871,WORKING!$B164,PERSALDATA!$E$2:$E$20871,WORKING!$C164,PERSALDATA!$F$2:$F$20871,WORKING!G$2)/SUMIFS(PERSALDATA!$H$2:$H$20871,PERSALDATA!$A$2:$A$20871,WORKING!$A164,PERSALDATA!$D$2:$D$20871,WORKING!$B164,PERSALDATA!$E$2:$E$20871,WORKING!$C164),"")</f>
        <v/>
      </c>
      <c r="H164" s="62" t="str">
        <f>IFERROR(SUMIFS(PERSALDATA!$H$2:$H$20871,PERSALDATA!$A$2:$A$20871,WORKING!$A164,PERSALDATA!$D$2:$D$20871,WORKING!$B164,PERSALDATA!$E$2:$E$20871,WORKING!$C164,PERSALDATA!$F$2:$F$20871,WORKING!H$2)/SUMIFS(PERSALDATA!$H$2:$H$20871,PERSALDATA!$A$2:$A$20871,WORKING!$A164,PERSALDATA!$D$2:$D$20871,WORKING!$B164,PERSALDATA!$E$2:$E$20871,WORKING!$C164),"")</f>
        <v/>
      </c>
      <c r="I164" s="62" t="str">
        <f>IFERROR(SUMIFS(PERSALDATA!$H$2:$H$20871,PERSALDATA!$A$2:$A$20871,WORKING!$A164,PERSALDATA!$D$2:$D$20871,WORKING!$B164,PERSALDATA!$E$2:$E$20871,WORKING!$C164,PERSALDATA!$F$2:$F$20871,WORKING!I$2)/SUMIFS(PERSALDATA!$H$2:$H$20871,PERSALDATA!$A$2:$A$20871,WORKING!$A164,PERSALDATA!$D$2:$D$20871,WORKING!$B164,PERSALDATA!$E$2:$E$20871,WORKING!$C164),"")</f>
        <v/>
      </c>
      <c r="J164" s="62" t="str">
        <f>IFERROR(SUMIFS(PERSALDATA!$H$2:$H$20871,PERSALDATA!$A$2:$A$20871,WORKING!$A164,PERSALDATA!$D$2:$D$20871,WORKING!$B164,PERSALDATA!$E$2:$E$20871,WORKING!$C164,PERSALDATA!$F$2:$F$20871,WORKING!J$2)/SUMIFS(PERSALDATA!$H$2:$H$20871,PERSALDATA!$A$2:$A$20871,WORKING!$A164,PERSALDATA!$D$2:$D$20871,WORKING!$B164,PERSALDATA!$E$2:$E$20871,WORKING!$C164),"")</f>
        <v/>
      </c>
      <c r="K164" s="62" t="str">
        <f>IFERROR(SUMIFS(PERSALDATA!$H$2:$H$20871,PERSALDATA!$A$2:$A$20871,WORKING!$A164,PERSALDATA!$D$2:$D$20871,WORKING!$B164,PERSALDATA!$E$2:$E$20871,WORKING!$C164,PERSALDATA!$F$2:$F$20871,WORKING!K$2)/SUMIFS(PERSALDATA!$H$2:$H$20871,PERSALDATA!$A$2:$A$20871,WORKING!$A164,PERSALDATA!$D$2:$D$20871,WORKING!$B164,PERSALDATA!$E$2:$E$20871,WORKING!$C164),"")</f>
        <v/>
      </c>
      <c r="L164" s="62" t="str">
        <f>IFERROR(SUMIFS(PERSALDATA!$H$2:$H$20871,PERSALDATA!$A$2:$A$20871,WORKING!$A164,PERSALDATA!$D$2:$D$20871,WORKING!$B164,PERSALDATA!$E$2:$E$20871,WORKING!$C164,PERSALDATA!$F$2:$F$20871,WORKING!L$2)/SUMIFS(PERSALDATA!$H$2:$H$20871,PERSALDATA!$A$2:$A$20871,WORKING!$A164,PERSALDATA!$D$2:$D$20871,WORKING!$B164,PERSALDATA!$E$2:$E$20871,WORKING!$C164),"")</f>
        <v/>
      </c>
      <c r="M164" s="62" t="str">
        <f>IFERROR(SUMIFS(PERSALDATA!$H$2:$H$20871,PERSALDATA!$A$2:$A$20871,WORKING!$A164,PERSALDATA!$D$2:$D$20871,WORKING!$B164,PERSALDATA!$E$2:$E$20871,WORKING!$C164,PERSALDATA!$F$2:$F$20871,WORKING!M$2)/SUMIFS(PERSALDATA!$H$2:$H$20871,PERSALDATA!$A$2:$A$20871,WORKING!$A164,PERSALDATA!$D$2:$D$20871,WORKING!$B164,PERSALDATA!$E$2:$E$20871,WORKING!$C164),"")</f>
        <v/>
      </c>
      <c r="N164" s="62" t="str">
        <f>IFERROR(SUMIFS(PERSALDATA!$H$2:$H$20871,PERSALDATA!$A$2:$A$20871,WORKING!$A164,PERSALDATA!$D$2:$D$20871,WORKING!$B164,PERSALDATA!$E$2:$E$20871,WORKING!$C164,PERSALDATA!$F$2:$F$20871,WORKING!N$2)/SUMIFS(PERSALDATA!$H$2:$H$20871,PERSALDATA!$A$2:$A$20871,WORKING!$A164,PERSALDATA!$D$2:$D$20871,WORKING!$B164,PERSALDATA!$E$2:$E$20871,WORKING!$C164),"")</f>
        <v/>
      </c>
      <c r="O164" s="62" t="str">
        <f>IFERROR(SUMIFS(PERSALDATA!$H$2:$H$20871,PERSALDATA!$A$2:$A$20871,WORKING!$A164,PERSALDATA!$D$2:$D$20871,WORKING!$B164,PERSALDATA!$E$2:$E$20871,WORKING!$C164,PERSALDATA!$F$2:$F$20871,WORKING!O$2)/SUMIFS(PERSALDATA!$H$2:$H$20871,PERSALDATA!$A$2:$A$20871,WORKING!$A164,PERSALDATA!$D$2:$D$20871,WORKING!$B164,PERSALDATA!$E$2:$E$20871,WORKING!$C164),"")</f>
        <v/>
      </c>
      <c r="P164" s="62" t="str">
        <f>IFERROR(SUMIFS(PERSALDATA!$H$2:$H$20871,PERSALDATA!$A$2:$A$20871,WORKING!$A164,PERSALDATA!$D$2:$D$20871,WORKING!$B164,PERSALDATA!$E$2:$E$20871,WORKING!$C164,PERSALDATA!$F$2:$F$20871,WORKING!P$2)/SUMIFS(PERSALDATA!$H$2:$H$20871,PERSALDATA!$A$2:$A$20871,WORKING!$A164,PERSALDATA!$D$2:$D$20871,WORKING!$B164,PERSALDATA!$E$2:$E$20871,WORKING!$C164),"")</f>
        <v/>
      </c>
      <c r="Q164" s="62" t="str">
        <f>IFERROR(SUMIFS(PERSALDATA!$H$2:$H$20871,PERSALDATA!$A$2:$A$20871,WORKING!$A164,PERSALDATA!$D$2:$D$20871,WORKING!$B164,PERSALDATA!$E$2:$E$20871,WORKING!$C164,PERSALDATA!$F$2:$F$20871,WORKING!Q$2)/SUMIFS(PERSALDATA!$H$2:$H$20871,PERSALDATA!$A$2:$A$20871,WORKING!$A164,PERSALDATA!$D$2:$D$20871,WORKING!$B164,PERSALDATA!$E$2:$E$20871,WORKING!$C164),"")</f>
        <v/>
      </c>
      <c r="R164" s="62" t="str">
        <f>IFERROR(SUMIFS(PERSALDATA!$H$2:$H$20871,PERSALDATA!$A$2:$A$20871,WORKING!$A164,PERSALDATA!$D$2:$D$20871,WORKING!$B164,PERSALDATA!$E$2:$E$20871,WORKING!$C164,PERSALDATA!$F$2:$F$20871,WORKING!R$2)/SUMIFS(PERSALDATA!$H$2:$H$20871,PERSALDATA!$A$2:$A$20871,WORKING!$A164,PERSALDATA!$D$2:$D$20871,WORKING!$B164,PERSALDATA!$E$2:$E$20871,WORKING!$C164),"")</f>
        <v/>
      </c>
      <c r="S164" s="62" t="str">
        <f>IFERROR(SUMIFS(PERSALDATA!$H$2:$H$20871,PERSALDATA!$A$2:$A$20871,WORKING!$A164,PERSALDATA!$D$2:$D$20871,WORKING!$B164,PERSALDATA!$E$2:$E$20871,WORKING!$C164,PERSALDATA!$F$2:$F$20871,WORKING!S$2)/SUMIFS(PERSALDATA!$H$2:$H$20871,PERSALDATA!$A$2:$A$20871,WORKING!$A164,PERSALDATA!$D$2:$D$20871,WORKING!$B164,PERSALDATA!$E$2:$E$20871,WORKING!$C164),"")</f>
        <v/>
      </c>
      <c r="T164" s="62" t="str">
        <f>IFERROR(SUMIFS(PERSALDATA!$H$2:$H$20871,PERSALDATA!$A$2:$A$20871,WORKING!$A164,PERSALDATA!$D$2:$D$20871,WORKING!$B164,PERSALDATA!$E$2:$E$20871,WORKING!$C164,PERSALDATA!$F$2:$F$20871,WORKING!T$2)/SUMIFS(PERSALDATA!$H$2:$H$20871,PERSALDATA!$A$2:$A$20871,WORKING!$A164,PERSALDATA!$D$2:$D$20871,WORKING!$B164,PERSALDATA!$E$2:$E$20871,WORKING!$C164),"")</f>
        <v/>
      </c>
      <c r="U164" s="62" t="str">
        <f>IFERROR(SUMIFS(PERSALDATA!$H$2:$H$20871,PERSALDATA!$A$2:$A$20871,WORKING!$A164,PERSALDATA!$D$2:$D$20871,WORKING!$B164,PERSALDATA!$E$2:$E$20871,WORKING!$C164,PERSALDATA!$F$2:$F$20871,WORKING!U$2)/SUMIFS(PERSALDATA!$H$2:$H$20871,PERSALDATA!$A$2:$A$20871,WORKING!$A164,PERSALDATA!$D$2:$D$20871,WORKING!$B164,PERSALDATA!$E$2:$E$20871,WORKING!$C164),"")</f>
        <v/>
      </c>
      <c r="V164" s="62" t="str">
        <f>IFERROR(SUMIFS(PERSALDATA!$H$2:$H$20871,PERSALDATA!$A$2:$A$20871,WORKING!$A164,PERSALDATA!$D$2:$D$20871,WORKING!$B164,PERSALDATA!$E$2:$E$20871,WORKING!$C164,PERSALDATA!$F$2:$F$20871,WORKING!V$2)/SUMIFS(PERSALDATA!$H$2:$H$20871,PERSALDATA!$A$2:$A$20871,WORKING!$A164,PERSALDATA!$D$2:$D$20871,WORKING!$B164,PERSALDATA!$E$2:$E$20871,WORKING!$C164),"")</f>
        <v/>
      </c>
      <c r="W164" s="62">
        <f>IFERROR(IF($C164&lt;11,($D164*Assumptions!C$6)+($E164*Assumptions!C$7)+($F164*Assumptions!C$8)+($G164*Assumptions!C$9)+($H164*Assumptions!C$10)+($I164*Assumptions!C$11)+($J164*Assumptions!C$12)+($K164*Assumptions!C$13)+($L164*Assumptions!C$14)+($M164*Assumptions!C$15)+($N164*Assumptions!C$16)+($O164*Assumptions!C$17)+($P164*Assumptions!C$18)+($Q164*Assumptions!C$19)+($R164*Assumptions!C$20)+($S164*Assumptions!C$21)+($T164*Assumptions!C$22)+($U164*Assumptions!C$23)+($V164*Assumptions!C$24),IF($C164&lt;13,Assumptions!C$28,Assumptions!C$50)),W$1)</f>
        <v>7.3827684520804057E-2</v>
      </c>
      <c r="X164" s="62">
        <f>IFERROR(IF($C164&lt;11,($D164*Assumptions!D$6)+($E164*Assumptions!D$7)+($F164*Assumptions!D$8)+($G164*Assumptions!D$9)+($H164*Assumptions!D$10)+($I164*Assumptions!D$11)+($J164*Assumptions!D$12)+($K164*Assumptions!D$13)+($L164*Assumptions!D$14)+($M164*Assumptions!D$15)+($N164*Assumptions!D$16)+($O164*Assumptions!D$17)+($P164*Assumptions!D$18)+($Q164*Assumptions!D$19)+($R164*Assumptions!D$20)+($S164*Assumptions!D$21)+($T164*Assumptions!D$22)+($U164*Assumptions!D$23)+($V164*Assumptions!D$24),IF($C164&lt;13,Assumptions!D$28,Assumptions!D$50)),X$1)</f>
        <v>7.0033119199051808E-2</v>
      </c>
      <c r="Y164" s="62">
        <f>IFERROR(IF($C164&lt;11,($D164*Assumptions!E$6)+($E164*Assumptions!E$7)+($F164*Assumptions!E$8)+($G164*Assumptions!E$9)+($H164*Assumptions!E$10)+($I164*Assumptions!E$11)+($J164*Assumptions!E$12)+($K164*Assumptions!E$13)+($L164*Assumptions!E$14)+($M164*Assumptions!E$15)+($N164*Assumptions!E$16)+($O164*Assumptions!E$17)+($P164*Assumptions!E$18)+($Q164*Assumptions!E$19)+($R164*Assumptions!E$20)+($S164*Assumptions!E$21)+($T164*Assumptions!E$22)+($U164*Assumptions!E$23)+($V164*Assumptions!E$24),IF($C164&lt;13,Assumptions!E$28,Assumptions!E$50)),Y$1)</f>
        <v>6.9033119199051793E-2</v>
      </c>
      <c r="Z164" s="62">
        <f>IFERROR(IF($C164&lt;11,($D164*Assumptions!F$6)+($E164*Assumptions!F$7)+($F164*Assumptions!F$8)+($G164*Assumptions!F$9)+($H164*Assumptions!F$10)+($I164*Assumptions!F$11)+($J164*Assumptions!F$12)+($K164*Assumptions!F$13)+($L164*Assumptions!F$14)+($M164*Assumptions!F$15)+($N164*Assumptions!F$16)+($O164*Assumptions!F$17)+($P164*Assumptions!F$18)+($Q164*Assumptions!F$19)+($R164*Assumptions!F$20)+($S164*Assumptions!F$21)+($T164*Assumptions!F$22)+($U164*Assumptions!F$23)+($V164*Assumptions!F$24),IF($C164&lt;13,Assumptions!F$28,Assumptions!F$50)),Z$1)</f>
        <v>6.7033119199051777E-2</v>
      </c>
      <c r="AA164" s="62">
        <f>IFERROR(($D164*Assumptions!J$6)+($E164*Assumptions!J$7)+($F164*Assumptions!J$8)+($G164*Assumptions!J$9)+($H164*Assumptions!J$10)+($I164*Assumptions!J$11)+($J164*Assumptions!J$12)+($K164*Assumptions!J$13)+($L164*Assumptions!J$14)+($M164*Assumptions!J$15)+($N164*Assumptions!J$16)+($O164*Assumptions!J$17)+($P164*Assumptions!J$18)+($Q164*Assumptions!J$19)+($R164*Assumptions!J$20)+($S164*Assumptions!J$21)+($T164*Assumptions!J$22)+($U164*Assumptions!J$23)+($V164*Assumptions!J$24),0)</f>
        <v>0</v>
      </c>
      <c r="AB164" s="2">
        <f>SUMIFS(PERSALDATA!$G$2:$G$20871,PERSALDATA!$A$2:$A$20871,WORKING!A164,PERSALDATA!$D$2:$D$20871,WORKING!B164,PERSALDATA!$E$2:$E$20871,WORKING!C164,PERSALDATA!$F$2:$F$20871,"S&amp;W: BASIC SALARY (RES)")</f>
        <v>0</v>
      </c>
      <c r="AC164" s="2">
        <f>SUMIFS(PERSALDATA!$H$2:$H$20871,PERSALDATA!$A$2:$A$20871,WORKING!A164,PERSALDATA!$D$2:$D$20871,WORKING!B164,PERSALDATA!$E$2:$E$20871,WORKING!C164)</f>
        <v>0</v>
      </c>
    </row>
    <row r="165" spans="1:29" x14ac:dyDescent="0.25">
      <c r="A165" s="2">
        <f>Results!$D$3</f>
        <v>18</v>
      </c>
      <c r="B165" s="2">
        <v>10</v>
      </c>
      <c r="C165" s="2">
        <v>10</v>
      </c>
      <c r="D165" s="62" t="str">
        <f>IFERROR(SUMIFS(PERSALDATA!$H$2:$H$20871,PERSALDATA!$A$2:$A$20871,WORKING!$A165,PERSALDATA!$D$2:$D$20871,WORKING!$B165,PERSALDATA!$E$2:$E$20871,WORKING!$C165,PERSALDATA!$F$2:$F$20871,WORKING!D$2)/SUMIFS(PERSALDATA!$H$2:$H$20871,PERSALDATA!$A$2:$A$20871,WORKING!$A165,PERSALDATA!$D$2:$D$20871,WORKING!$B165,PERSALDATA!$E$2:$E$20871,WORKING!$C165),"")</f>
        <v/>
      </c>
      <c r="E165" s="62" t="str">
        <f>IFERROR(SUMIFS(PERSALDATA!$H$2:$H$20871,PERSALDATA!$A$2:$A$20871,WORKING!$A165,PERSALDATA!$D$2:$D$20871,WORKING!$B165,PERSALDATA!$E$2:$E$20871,WORKING!$C165,PERSALDATA!$F$2:$F$20871,WORKING!E$2)/SUMIFS(PERSALDATA!$H$2:$H$20871,PERSALDATA!$A$2:$A$20871,WORKING!$A165,PERSALDATA!$D$2:$D$20871,WORKING!$B165,PERSALDATA!$E$2:$E$20871,WORKING!$C165),"")</f>
        <v/>
      </c>
      <c r="F165" s="62" t="str">
        <f>IFERROR(SUMIFS(PERSALDATA!$H$2:$H$20871,PERSALDATA!$A$2:$A$20871,WORKING!$A165,PERSALDATA!$D$2:$D$20871,WORKING!$B165,PERSALDATA!$E$2:$E$20871,WORKING!$C165,PERSALDATA!$F$2:$F$20871,WORKING!F$2)/SUMIFS(PERSALDATA!$H$2:$H$20871,PERSALDATA!$A$2:$A$20871,WORKING!$A165,PERSALDATA!$D$2:$D$20871,WORKING!$B165,PERSALDATA!$E$2:$E$20871,WORKING!$C165),"")</f>
        <v/>
      </c>
      <c r="G165" s="69" t="str">
        <f>IFERROR(SUMIFS(PERSALDATA!$H$2:$H$20871,PERSALDATA!$A$2:$A$20871,WORKING!$A165,PERSALDATA!$D$2:$D$20871,WORKING!$B165,PERSALDATA!$E$2:$E$20871,WORKING!$C165,PERSALDATA!$F$2:$F$20871,WORKING!G$2)/SUMIFS(PERSALDATA!$H$2:$H$20871,PERSALDATA!$A$2:$A$20871,WORKING!$A165,PERSALDATA!$D$2:$D$20871,WORKING!$B165,PERSALDATA!$E$2:$E$20871,WORKING!$C165),"")</f>
        <v/>
      </c>
      <c r="H165" s="62" t="str">
        <f>IFERROR(SUMIFS(PERSALDATA!$H$2:$H$20871,PERSALDATA!$A$2:$A$20871,WORKING!$A165,PERSALDATA!$D$2:$D$20871,WORKING!$B165,PERSALDATA!$E$2:$E$20871,WORKING!$C165,PERSALDATA!$F$2:$F$20871,WORKING!H$2)/SUMIFS(PERSALDATA!$H$2:$H$20871,PERSALDATA!$A$2:$A$20871,WORKING!$A165,PERSALDATA!$D$2:$D$20871,WORKING!$B165,PERSALDATA!$E$2:$E$20871,WORKING!$C165),"")</f>
        <v/>
      </c>
      <c r="I165" s="62" t="str">
        <f>IFERROR(SUMIFS(PERSALDATA!$H$2:$H$20871,PERSALDATA!$A$2:$A$20871,WORKING!$A165,PERSALDATA!$D$2:$D$20871,WORKING!$B165,PERSALDATA!$E$2:$E$20871,WORKING!$C165,PERSALDATA!$F$2:$F$20871,WORKING!I$2)/SUMIFS(PERSALDATA!$H$2:$H$20871,PERSALDATA!$A$2:$A$20871,WORKING!$A165,PERSALDATA!$D$2:$D$20871,WORKING!$B165,PERSALDATA!$E$2:$E$20871,WORKING!$C165),"")</f>
        <v/>
      </c>
      <c r="J165" s="62" t="str">
        <f>IFERROR(SUMIFS(PERSALDATA!$H$2:$H$20871,PERSALDATA!$A$2:$A$20871,WORKING!$A165,PERSALDATA!$D$2:$D$20871,WORKING!$B165,PERSALDATA!$E$2:$E$20871,WORKING!$C165,PERSALDATA!$F$2:$F$20871,WORKING!J$2)/SUMIFS(PERSALDATA!$H$2:$H$20871,PERSALDATA!$A$2:$A$20871,WORKING!$A165,PERSALDATA!$D$2:$D$20871,WORKING!$B165,PERSALDATA!$E$2:$E$20871,WORKING!$C165),"")</f>
        <v/>
      </c>
      <c r="K165" s="62" t="str">
        <f>IFERROR(SUMIFS(PERSALDATA!$H$2:$H$20871,PERSALDATA!$A$2:$A$20871,WORKING!$A165,PERSALDATA!$D$2:$D$20871,WORKING!$B165,PERSALDATA!$E$2:$E$20871,WORKING!$C165,PERSALDATA!$F$2:$F$20871,WORKING!K$2)/SUMIFS(PERSALDATA!$H$2:$H$20871,PERSALDATA!$A$2:$A$20871,WORKING!$A165,PERSALDATA!$D$2:$D$20871,WORKING!$B165,PERSALDATA!$E$2:$E$20871,WORKING!$C165),"")</f>
        <v/>
      </c>
      <c r="L165" s="62" t="str">
        <f>IFERROR(SUMIFS(PERSALDATA!$H$2:$H$20871,PERSALDATA!$A$2:$A$20871,WORKING!$A165,PERSALDATA!$D$2:$D$20871,WORKING!$B165,PERSALDATA!$E$2:$E$20871,WORKING!$C165,PERSALDATA!$F$2:$F$20871,WORKING!L$2)/SUMIFS(PERSALDATA!$H$2:$H$20871,PERSALDATA!$A$2:$A$20871,WORKING!$A165,PERSALDATA!$D$2:$D$20871,WORKING!$B165,PERSALDATA!$E$2:$E$20871,WORKING!$C165),"")</f>
        <v/>
      </c>
      <c r="M165" s="62" t="str">
        <f>IFERROR(SUMIFS(PERSALDATA!$H$2:$H$20871,PERSALDATA!$A$2:$A$20871,WORKING!$A165,PERSALDATA!$D$2:$D$20871,WORKING!$B165,PERSALDATA!$E$2:$E$20871,WORKING!$C165,PERSALDATA!$F$2:$F$20871,WORKING!M$2)/SUMIFS(PERSALDATA!$H$2:$H$20871,PERSALDATA!$A$2:$A$20871,WORKING!$A165,PERSALDATA!$D$2:$D$20871,WORKING!$B165,PERSALDATA!$E$2:$E$20871,WORKING!$C165),"")</f>
        <v/>
      </c>
      <c r="N165" s="62" t="str">
        <f>IFERROR(SUMIFS(PERSALDATA!$H$2:$H$20871,PERSALDATA!$A$2:$A$20871,WORKING!$A165,PERSALDATA!$D$2:$D$20871,WORKING!$B165,PERSALDATA!$E$2:$E$20871,WORKING!$C165,PERSALDATA!$F$2:$F$20871,WORKING!N$2)/SUMIFS(PERSALDATA!$H$2:$H$20871,PERSALDATA!$A$2:$A$20871,WORKING!$A165,PERSALDATA!$D$2:$D$20871,WORKING!$B165,PERSALDATA!$E$2:$E$20871,WORKING!$C165),"")</f>
        <v/>
      </c>
      <c r="O165" s="62" t="str">
        <f>IFERROR(SUMIFS(PERSALDATA!$H$2:$H$20871,PERSALDATA!$A$2:$A$20871,WORKING!$A165,PERSALDATA!$D$2:$D$20871,WORKING!$B165,PERSALDATA!$E$2:$E$20871,WORKING!$C165,PERSALDATA!$F$2:$F$20871,WORKING!O$2)/SUMIFS(PERSALDATA!$H$2:$H$20871,PERSALDATA!$A$2:$A$20871,WORKING!$A165,PERSALDATA!$D$2:$D$20871,WORKING!$B165,PERSALDATA!$E$2:$E$20871,WORKING!$C165),"")</f>
        <v/>
      </c>
      <c r="P165" s="62" t="str">
        <f>IFERROR(SUMIFS(PERSALDATA!$H$2:$H$20871,PERSALDATA!$A$2:$A$20871,WORKING!$A165,PERSALDATA!$D$2:$D$20871,WORKING!$B165,PERSALDATA!$E$2:$E$20871,WORKING!$C165,PERSALDATA!$F$2:$F$20871,WORKING!P$2)/SUMIFS(PERSALDATA!$H$2:$H$20871,PERSALDATA!$A$2:$A$20871,WORKING!$A165,PERSALDATA!$D$2:$D$20871,WORKING!$B165,PERSALDATA!$E$2:$E$20871,WORKING!$C165),"")</f>
        <v/>
      </c>
      <c r="Q165" s="62" t="str">
        <f>IFERROR(SUMIFS(PERSALDATA!$H$2:$H$20871,PERSALDATA!$A$2:$A$20871,WORKING!$A165,PERSALDATA!$D$2:$D$20871,WORKING!$B165,PERSALDATA!$E$2:$E$20871,WORKING!$C165,PERSALDATA!$F$2:$F$20871,WORKING!Q$2)/SUMIFS(PERSALDATA!$H$2:$H$20871,PERSALDATA!$A$2:$A$20871,WORKING!$A165,PERSALDATA!$D$2:$D$20871,WORKING!$B165,PERSALDATA!$E$2:$E$20871,WORKING!$C165),"")</f>
        <v/>
      </c>
      <c r="R165" s="62" t="str">
        <f>IFERROR(SUMIFS(PERSALDATA!$H$2:$H$20871,PERSALDATA!$A$2:$A$20871,WORKING!$A165,PERSALDATA!$D$2:$D$20871,WORKING!$B165,PERSALDATA!$E$2:$E$20871,WORKING!$C165,PERSALDATA!$F$2:$F$20871,WORKING!R$2)/SUMIFS(PERSALDATA!$H$2:$H$20871,PERSALDATA!$A$2:$A$20871,WORKING!$A165,PERSALDATA!$D$2:$D$20871,WORKING!$B165,PERSALDATA!$E$2:$E$20871,WORKING!$C165),"")</f>
        <v/>
      </c>
      <c r="S165" s="62" t="str">
        <f>IFERROR(SUMIFS(PERSALDATA!$H$2:$H$20871,PERSALDATA!$A$2:$A$20871,WORKING!$A165,PERSALDATA!$D$2:$D$20871,WORKING!$B165,PERSALDATA!$E$2:$E$20871,WORKING!$C165,PERSALDATA!$F$2:$F$20871,WORKING!S$2)/SUMIFS(PERSALDATA!$H$2:$H$20871,PERSALDATA!$A$2:$A$20871,WORKING!$A165,PERSALDATA!$D$2:$D$20871,WORKING!$B165,PERSALDATA!$E$2:$E$20871,WORKING!$C165),"")</f>
        <v/>
      </c>
      <c r="T165" s="62" t="str">
        <f>IFERROR(SUMIFS(PERSALDATA!$H$2:$H$20871,PERSALDATA!$A$2:$A$20871,WORKING!$A165,PERSALDATA!$D$2:$D$20871,WORKING!$B165,PERSALDATA!$E$2:$E$20871,WORKING!$C165,PERSALDATA!$F$2:$F$20871,WORKING!T$2)/SUMIFS(PERSALDATA!$H$2:$H$20871,PERSALDATA!$A$2:$A$20871,WORKING!$A165,PERSALDATA!$D$2:$D$20871,WORKING!$B165,PERSALDATA!$E$2:$E$20871,WORKING!$C165),"")</f>
        <v/>
      </c>
      <c r="U165" s="62" t="str">
        <f>IFERROR(SUMIFS(PERSALDATA!$H$2:$H$20871,PERSALDATA!$A$2:$A$20871,WORKING!$A165,PERSALDATA!$D$2:$D$20871,WORKING!$B165,PERSALDATA!$E$2:$E$20871,WORKING!$C165,PERSALDATA!$F$2:$F$20871,WORKING!U$2)/SUMIFS(PERSALDATA!$H$2:$H$20871,PERSALDATA!$A$2:$A$20871,WORKING!$A165,PERSALDATA!$D$2:$D$20871,WORKING!$B165,PERSALDATA!$E$2:$E$20871,WORKING!$C165),"")</f>
        <v/>
      </c>
      <c r="V165" s="62" t="str">
        <f>IFERROR(SUMIFS(PERSALDATA!$H$2:$H$20871,PERSALDATA!$A$2:$A$20871,WORKING!$A165,PERSALDATA!$D$2:$D$20871,WORKING!$B165,PERSALDATA!$E$2:$E$20871,WORKING!$C165,PERSALDATA!$F$2:$F$20871,WORKING!V$2)/SUMIFS(PERSALDATA!$H$2:$H$20871,PERSALDATA!$A$2:$A$20871,WORKING!$A165,PERSALDATA!$D$2:$D$20871,WORKING!$B165,PERSALDATA!$E$2:$E$20871,WORKING!$C165),"")</f>
        <v/>
      </c>
      <c r="W165" s="62">
        <f>IFERROR(IF($C165&lt;11,($D165*Assumptions!C$6)+($E165*Assumptions!C$7)+($F165*Assumptions!C$8)+($G165*Assumptions!C$9)+($H165*Assumptions!C$10)+($I165*Assumptions!C$11)+($J165*Assumptions!C$12)+($K165*Assumptions!C$13)+($L165*Assumptions!C$14)+($M165*Assumptions!C$15)+($N165*Assumptions!C$16)+($O165*Assumptions!C$17)+($P165*Assumptions!C$18)+($Q165*Assumptions!C$19)+($R165*Assumptions!C$20)+($S165*Assumptions!C$21)+($T165*Assumptions!C$22)+($U165*Assumptions!C$23)+($V165*Assumptions!C$24),IF($C165&lt;13,Assumptions!C$28,Assumptions!C$50)),W$1)</f>
        <v>7.3827684520804057E-2</v>
      </c>
      <c r="X165" s="62">
        <f>IFERROR(IF($C165&lt;11,($D165*Assumptions!D$6)+($E165*Assumptions!D$7)+($F165*Assumptions!D$8)+($G165*Assumptions!D$9)+($H165*Assumptions!D$10)+($I165*Assumptions!D$11)+($J165*Assumptions!D$12)+($K165*Assumptions!D$13)+($L165*Assumptions!D$14)+($M165*Assumptions!D$15)+($N165*Assumptions!D$16)+($O165*Assumptions!D$17)+($P165*Assumptions!D$18)+($Q165*Assumptions!D$19)+($R165*Assumptions!D$20)+($S165*Assumptions!D$21)+($T165*Assumptions!D$22)+($U165*Assumptions!D$23)+($V165*Assumptions!D$24),IF($C165&lt;13,Assumptions!D$28,Assumptions!D$50)),X$1)</f>
        <v>7.0033119199051808E-2</v>
      </c>
      <c r="Y165" s="62">
        <f>IFERROR(IF($C165&lt;11,($D165*Assumptions!E$6)+($E165*Assumptions!E$7)+($F165*Assumptions!E$8)+($G165*Assumptions!E$9)+($H165*Assumptions!E$10)+($I165*Assumptions!E$11)+($J165*Assumptions!E$12)+($K165*Assumptions!E$13)+($L165*Assumptions!E$14)+($M165*Assumptions!E$15)+($N165*Assumptions!E$16)+($O165*Assumptions!E$17)+($P165*Assumptions!E$18)+($Q165*Assumptions!E$19)+($R165*Assumptions!E$20)+($S165*Assumptions!E$21)+($T165*Assumptions!E$22)+($U165*Assumptions!E$23)+($V165*Assumptions!E$24),IF($C165&lt;13,Assumptions!E$28,Assumptions!E$50)),Y$1)</f>
        <v>6.9033119199051793E-2</v>
      </c>
      <c r="Z165" s="62">
        <f>IFERROR(IF($C165&lt;11,($D165*Assumptions!F$6)+($E165*Assumptions!F$7)+($F165*Assumptions!F$8)+($G165*Assumptions!F$9)+($H165*Assumptions!F$10)+($I165*Assumptions!F$11)+($J165*Assumptions!F$12)+($K165*Assumptions!F$13)+($L165*Assumptions!F$14)+($M165*Assumptions!F$15)+($N165*Assumptions!F$16)+($O165*Assumptions!F$17)+($P165*Assumptions!F$18)+($Q165*Assumptions!F$19)+($R165*Assumptions!F$20)+($S165*Assumptions!F$21)+($T165*Assumptions!F$22)+($U165*Assumptions!F$23)+($V165*Assumptions!F$24),IF($C165&lt;13,Assumptions!F$28,Assumptions!F$50)),Z$1)</f>
        <v>6.7033119199051777E-2</v>
      </c>
      <c r="AA165" s="62">
        <f>IFERROR(($D165*Assumptions!J$6)+($E165*Assumptions!J$7)+($F165*Assumptions!J$8)+($G165*Assumptions!J$9)+($H165*Assumptions!J$10)+($I165*Assumptions!J$11)+($J165*Assumptions!J$12)+($K165*Assumptions!J$13)+($L165*Assumptions!J$14)+($M165*Assumptions!J$15)+($N165*Assumptions!J$16)+($O165*Assumptions!J$17)+($P165*Assumptions!J$18)+($Q165*Assumptions!J$19)+($R165*Assumptions!J$20)+($S165*Assumptions!J$21)+($T165*Assumptions!J$22)+($U165*Assumptions!J$23)+($V165*Assumptions!J$24),0)</f>
        <v>0</v>
      </c>
      <c r="AB165" s="2">
        <f>SUMIFS(PERSALDATA!$G$2:$G$20871,PERSALDATA!$A$2:$A$20871,WORKING!A165,PERSALDATA!$D$2:$D$20871,WORKING!B165,PERSALDATA!$E$2:$E$20871,WORKING!C165,PERSALDATA!$F$2:$F$20871,"S&amp;W: BASIC SALARY (RES)")</f>
        <v>0</v>
      </c>
      <c r="AC165" s="2">
        <f>SUMIFS(PERSALDATA!$H$2:$H$20871,PERSALDATA!$A$2:$A$20871,WORKING!A165,PERSALDATA!$D$2:$D$20871,WORKING!B165,PERSALDATA!$E$2:$E$20871,WORKING!C165)</f>
        <v>0</v>
      </c>
    </row>
    <row r="166" spans="1:29" x14ac:dyDescent="0.25">
      <c r="A166" s="2">
        <f>Results!$D$3</f>
        <v>18</v>
      </c>
      <c r="B166" s="2">
        <v>10</v>
      </c>
      <c r="C166" s="2">
        <v>11</v>
      </c>
      <c r="D166" s="62" t="str">
        <f>IFERROR(SUMIFS(PERSALDATA!$H$2:$H$20871,PERSALDATA!$A$2:$A$20871,WORKING!$A166,PERSALDATA!$D$2:$D$20871,WORKING!$B166,PERSALDATA!$E$2:$E$20871,WORKING!$C166,PERSALDATA!$F$2:$F$20871,WORKING!D$2)/SUMIFS(PERSALDATA!$H$2:$H$20871,PERSALDATA!$A$2:$A$20871,WORKING!$A166,PERSALDATA!$D$2:$D$20871,WORKING!$B166,PERSALDATA!$E$2:$E$20871,WORKING!$C166),"")</f>
        <v/>
      </c>
      <c r="E166" s="62" t="str">
        <f>IFERROR(SUMIFS(PERSALDATA!$H$2:$H$20871,PERSALDATA!$A$2:$A$20871,WORKING!$A166,PERSALDATA!$D$2:$D$20871,WORKING!$B166,PERSALDATA!$E$2:$E$20871,WORKING!$C166,PERSALDATA!$F$2:$F$20871,WORKING!E$2)/SUMIFS(PERSALDATA!$H$2:$H$20871,PERSALDATA!$A$2:$A$20871,WORKING!$A166,PERSALDATA!$D$2:$D$20871,WORKING!$B166,PERSALDATA!$E$2:$E$20871,WORKING!$C166),"")</f>
        <v/>
      </c>
      <c r="F166" s="62" t="str">
        <f>IFERROR(SUMIFS(PERSALDATA!$H$2:$H$20871,PERSALDATA!$A$2:$A$20871,WORKING!$A166,PERSALDATA!$D$2:$D$20871,WORKING!$B166,PERSALDATA!$E$2:$E$20871,WORKING!$C166,PERSALDATA!$F$2:$F$20871,WORKING!F$2)/SUMIFS(PERSALDATA!$H$2:$H$20871,PERSALDATA!$A$2:$A$20871,WORKING!$A166,PERSALDATA!$D$2:$D$20871,WORKING!$B166,PERSALDATA!$E$2:$E$20871,WORKING!$C166),"")</f>
        <v/>
      </c>
      <c r="G166" s="69" t="str">
        <f>IFERROR(SUMIFS(PERSALDATA!$H$2:$H$20871,PERSALDATA!$A$2:$A$20871,WORKING!$A166,PERSALDATA!$D$2:$D$20871,WORKING!$B166,PERSALDATA!$E$2:$E$20871,WORKING!$C166,PERSALDATA!$F$2:$F$20871,WORKING!G$2)/SUMIFS(PERSALDATA!$H$2:$H$20871,PERSALDATA!$A$2:$A$20871,WORKING!$A166,PERSALDATA!$D$2:$D$20871,WORKING!$B166,PERSALDATA!$E$2:$E$20871,WORKING!$C166),"")</f>
        <v/>
      </c>
      <c r="H166" s="62" t="str">
        <f>IFERROR(SUMIFS(PERSALDATA!$H$2:$H$20871,PERSALDATA!$A$2:$A$20871,WORKING!$A166,PERSALDATA!$D$2:$D$20871,WORKING!$B166,PERSALDATA!$E$2:$E$20871,WORKING!$C166,PERSALDATA!$F$2:$F$20871,WORKING!H$2)/SUMIFS(PERSALDATA!$H$2:$H$20871,PERSALDATA!$A$2:$A$20871,WORKING!$A166,PERSALDATA!$D$2:$D$20871,WORKING!$B166,PERSALDATA!$E$2:$E$20871,WORKING!$C166),"")</f>
        <v/>
      </c>
      <c r="I166" s="62" t="str">
        <f>IFERROR(SUMIFS(PERSALDATA!$H$2:$H$20871,PERSALDATA!$A$2:$A$20871,WORKING!$A166,PERSALDATA!$D$2:$D$20871,WORKING!$B166,PERSALDATA!$E$2:$E$20871,WORKING!$C166,PERSALDATA!$F$2:$F$20871,WORKING!I$2)/SUMIFS(PERSALDATA!$H$2:$H$20871,PERSALDATA!$A$2:$A$20871,WORKING!$A166,PERSALDATA!$D$2:$D$20871,WORKING!$B166,PERSALDATA!$E$2:$E$20871,WORKING!$C166),"")</f>
        <v/>
      </c>
      <c r="J166" s="62" t="str">
        <f>IFERROR(SUMIFS(PERSALDATA!$H$2:$H$20871,PERSALDATA!$A$2:$A$20871,WORKING!$A166,PERSALDATA!$D$2:$D$20871,WORKING!$B166,PERSALDATA!$E$2:$E$20871,WORKING!$C166,PERSALDATA!$F$2:$F$20871,WORKING!J$2)/SUMIFS(PERSALDATA!$H$2:$H$20871,PERSALDATA!$A$2:$A$20871,WORKING!$A166,PERSALDATA!$D$2:$D$20871,WORKING!$B166,PERSALDATA!$E$2:$E$20871,WORKING!$C166),"")</f>
        <v/>
      </c>
      <c r="K166" s="62" t="str">
        <f>IFERROR(SUMIFS(PERSALDATA!$H$2:$H$20871,PERSALDATA!$A$2:$A$20871,WORKING!$A166,PERSALDATA!$D$2:$D$20871,WORKING!$B166,PERSALDATA!$E$2:$E$20871,WORKING!$C166,PERSALDATA!$F$2:$F$20871,WORKING!K$2)/SUMIFS(PERSALDATA!$H$2:$H$20871,PERSALDATA!$A$2:$A$20871,WORKING!$A166,PERSALDATA!$D$2:$D$20871,WORKING!$B166,PERSALDATA!$E$2:$E$20871,WORKING!$C166),"")</f>
        <v/>
      </c>
      <c r="L166" s="62" t="str">
        <f>IFERROR(SUMIFS(PERSALDATA!$H$2:$H$20871,PERSALDATA!$A$2:$A$20871,WORKING!$A166,PERSALDATA!$D$2:$D$20871,WORKING!$B166,PERSALDATA!$E$2:$E$20871,WORKING!$C166,PERSALDATA!$F$2:$F$20871,WORKING!L$2)/SUMIFS(PERSALDATA!$H$2:$H$20871,PERSALDATA!$A$2:$A$20871,WORKING!$A166,PERSALDATA!$D$2:$D$20871,WORKING!$B166,PERSALDATA!$E$2:$E$20871,WORKING!$C166),"")</f>
        <v/>
      </c>
      <c r="M166" s="62" t="str">
        <f>IFERROR(SUMIFS(PERSALDATA!$H$2:$H$20871,PERSALDATA!$A$2:$A$20871,WORKING!$A166,PERSALDATA!$D$2:$D$20871,WORKING!$B166,PERSALDATA!$E$2:$E$20871,WORKING!$C166,PERSALDATA!$F$2:$F$20871,WORKING!M$2)/SUMIFS(PERSALDATA!$H$2:$H$20871,PERSALDATA!$A$2:$A$20871,WORKING!$A166,PERSALDATA!$D$2:$D$20871,WORKING!$B166,PERSALDATA!$E$2:$E$20871,WORKING!$C166),"")</f>
        <v/>
      </c>
      <c r="N166" s="62" t="str">
        <f>IFERROR(SUMIFS(PERSALDATA!$H$2:$H$20871,PERSALDATA!$A$2:$A$20871,WORKING!$A166,PERSALDATA!$D$2:$D$20871,WORKING!$B166,PERSALDATA!$E$2:$E$20871,WORKING!$C166,PERSALDATA!$F$2:$F$20871,WORKING!N$2)/SUMIFS(PERSALDATA!$H$2:$H$20871,PERSALDATA!$A$2:$A$20871,WORKING!$A166,PERSALDATA!$D$2:$D$20871,WORKING!$B166,PERSALDATA!$E$2:$E$20871,WORKING!$C166),"")</f>
        <v/>
      </c>
      <c r="O166" s="62" t="str">
        <f>IFERROR(SUMIFS(PERSALDATA!$H$2:$H$20871,PERSALDATA!$A$2:$A$20871,WORKING!$A166,PERSALDATA!$D$2:$D$20871,WORKING!$B166,PERSALDATA!$E$2:$E$20871,WORKING!$C166,PERSALDATA!$F$2:$F$20871,WORKING!O$2)/SUMIFS(PERSALDATA!$H$2:$H$20871,PERSALDATA!$A$2:$A$20871,WORKING!$A166,PERSALDATA!$D$2:$D$20871,WORKING!$B166,PERSALDATA!$E$2:$E$20871,WORKING!$C166),"")</f>
        <v/>
      </c>
      <c r="P166" s="62" t="str">
        <f>IFERROR(SUMIFS(PERSALDATA!$H$2:$H$20871,PERSALDATA!$A$2:$A$20871,WORKING!$A166,PERSALDATA!$D$2:$D$20871,WORKING!$B166,PERSALDATA!$E$2:$E$20871,WORKING!$C166,PERSALDATA!$F$2:$F$20871,WORKING!P$2)/SUMIFS(PERSALDATA!$H$2:$H$20871,PERSALDATA!$A$2:$A$20871,WORKING!$A166,PERSALDATA!$D$2:$D$20871,WORKING!$B166,PERSALDATA!$E$2:$E$20871,WORKING!$C166),"")</f>
        <v/>
      </c>
      <c r="Q166" s="62" t="str">
        <f>IFERROR(SUMIFS(PERSALDATA!$H$2:$H$20871,PERSALDATA!$A$2:$A$20871,WORKING!$A166,PERSALDATA!$D$2:$D$20871,WORKING!$B166,PERSALDATA!$E$2:$E$20871,WORKING!$C166,PERSALDATA!$F$2:$F$20871,WORKING!Q$2)/SUMIFS(PERSALDATA!$H$2:$H$20871,PERSALDATA!$A$2:$A$20871,WORKING!$A166,PERSALDATA!$D$2:$D$20871,WORKING!$B166,PERSALDATA!$E$2:$E$20871,WORKING!$C166),"")</f>
        <v/>
      </c>
      <c r="R166" s="62" t="str">
        <f>IFERROR(SUMIFS(PERSALDATA!$H$2:$H$20871,PERSALDATA!$A$2:$A$20871,WORKING!$A166,PERSALDATA!$D$2:$D$20871,WORKING!$B166,PERSALDATA!$E$2:$E$20871,WORKING!$C166,PERSALDATA!$F$2:$F$20871,WORKING!R$2)/SUMIFS(PERSALDATA!$H$2:$H$20871,PERSALDATA!$A$2:$A$20871,WORKING!$A166,PERSALDATA!$D$2:$D$20871,WORKING!$B166,PERSALDATA!$E$2:$E$20871,WORKING!$C166),"")</f>
        <v/>
      </c>
      <c r="S166" s="62" t="str">
        <f>IFERROR(SUMIFS(PERSALDATA!$H$2:$H$20871,PERSALDATA!$A$2:$A$20871,WORKING!$A166,PERSALDATA!$D$2:$D$20871,WORKING!$B166,PERSALDATA!$E$2:$E$20871,WORKING!$C166,PERSALDATA!$F$2:$F$20871,WORKING!S$2)/SUMIFS(PERSALDATA!$H$2:$H$20871,PERSALDATA!$A$2:$A$20871,WORKING!$A166,PERSALDATA!$D$2:$D$20871,WORKING!$B166,PERSALDATA!$E$2:$E$20871,WORKING!$C166),"")</f>
        <v/>
      </c>
      <c r="T166" s="62" t="str">
        <f>IFERROR(SUMIFS(PERSALDATA!$H$2:$H$20871,PERSALDATA!$A$2:$A$20871,WORKING!$A166,PERSALDATA!$D$2:$D$20871,WORKING!$B166,PERSALDATA!$E$2:$E$20871,WORKING!$C166,PERSALDATA!$F$2:$F$20871,WORKING!T$2)/SUMIFS(PERSALDATA!$H$2:$H$20871,PERSALDATA!$A$2:$A$20871,WORKING!$A166,PERSALDATA!$D$2:$D$20871,WORKING!$B166,PERSALDATA!$E$2:$E$20871,WORKING!$C166),"")</f>
        <v/>
      </c>
      <c r="U166" s="62" t="str">
        <f>IFERROR(SUMIFS(PERSALDATA!$H$2:$H$20871,PERSALDATA!$A$2:$A$20871,WORKING!$A166,PERSALDATA!$D$2:$D$20871,WORKING!$B166,PERSALDATA!$E$2:$E$20871,WORKING!$C166,PERSALDATA!$F$2:$F$20871,WORKING!U$2)/SUMIFS(PERSALDATA!$H$2:$H$20871,PERSALDATA!$A$2:$A$20871,WORKING!$A166,PERSALDATA!$D$2:$D$20871,WORKING!$B166,PERSALDATA!$E$2:$E$20871,WORKING!$C166),"")</f>
        <v/>
      </c>
      <c r="V166" s="62" t="str">
        <f>IFERROR(SUMIFS(PERSALDATA!$H$2:$H$20871,PERSALDATA!$A$2:$A$20871,WORKING!$A166,PERSALDATA!$D$2:$D$20871,WORKING!$B166,PERSALDATA!$E$2:$E$20871,WORKING!$C166,PERSALDATA!$F$2:$F$20871,WORKING!V$2)/SUMIFS(PERSALDATA!$H$2:$H$20871,PERSALDATA!$A$2:$A$20871,WORKING!$A166,PERSALDATA!$D$2:$D$20871,WORKING!$B166,PERSALDATA!$E$2:$E$20871,WORKING!$C166),"")</f>
        <v/>
      </c>
      <c r="W166" s="62">
        <f>IFERROR(IF($C166&lt;11,($D166*Assumptions!C$6)+($E166*Assumptions!C$7)+($F166*Assumptions!C$8)+($G166*Assumptions!C$9)+($H166*Assumptions!C$10)+($I166*Assumptions!C$11)+($J166*Assumptions!C$12)+($K166*Assumptions!C$13)+($L166*Assumptions!C$14)+($M166*Assumptions!C$15)+($N166*Assumptions!C$16)+($O166*Assumptions!C$17)+($P166*Assumptions!C$18)+($Q166*Assumptions!C$19)+($R166*Assumptions!C$20)+($S166*Assumptions!C$21)+($T166*Assumptions!C$22)+($U166*Assumptions!C$23)+($V166*Assumptions!C$24),IF($C166&lt;13,Assumptions!C$28,Assumptions!C$50)),W$1)</f>
        <v>7.5999999999999998E-2</v>
      </c>
      <c r="X166" s="62">
        <f>IFERROR(IF($C166&lt;11,($D166*Assumptions!D$6)+($E166*Assumptions!D$7)+($F166*Assumptions!D$8)+($G166*Assumptions!D$9)+($H166*Assumptions!D$10)+($I166*Assumptions!D$11)+($J166*Assumptions!D$12)+($K166*Assumptions!D$13)+($L166*Assumptions!D$14)+($M166*Assumptions!D$15)+($N166*Assumptions!D$16)+($O166*Assumptions!D$17)+($P166*Assumptions!D$18)+($Q166*Assumptions!D$19)+($R166*Assumptions!D$20)+($S166*Assumptions!D$21)+($T166*Assumptions!D$22)+($U166*Assumptions!D$23)+($V166*Assumptions!D$24),IF($C166&lt;13,Assumptions!D$28,Assumptions!D$50)),X$1)</f>
        <v>7.0000000000000007E-2</v>
      </c>
      <c r="Y166" s="62">
        <f>IFERROR(IF($C166&lt;11,($D166*Assumptions!E$6)+($E166*Assumptions!E$7)+($F166*Assumptions!E$8)+($G166*Assumptions!E$9)+($H166*Assumptions!E$10)+($I166*Assumptions!E$11)+($J166*Assumptions!E$12)+($K166*Assumptions!E$13)+($L166*Assumptions!E$14)+($M166*Assumptions!E$15)+($N166*Assumptions!E$16)+($O166*Assumptions!E$17)+($P166*Assumptions!E$18)+($Q166*Assumptions!E$19)+($R166*Assumptions!E$20)+($S166*Assumptions!E$21)+($T166*Assumptions!E$22)+($U166*Assumptions!E$23)+($V166*Assumptions!E$24),IF($C166&lt;13,Assumptions!E$28,Assumptions!E$50)),Y$1)</f>
        <v>6.9000000000000006E-2</v>
      </c>
      <c r="Z166" s="62">
        <f>IFERROR(IF($C166&lt;11,($D166*Assumptions!F$6)+($E166*Assumptions!F$7)+($F166*Assumptions!F$8)+($G166*Assumptions!F$9)+($H166*Assumptions!F$10)+($I166*Assumptions!F$11)+($J166*Assumptions!F$12)+($K166*Assumptions!F$13)+($L166*Assumptions!F$14)+($M166*Assumptions!F$15)+($N166*Assumptions!F$16)+($O166*Assumptions!F$17)+($P166*Assumptions!F$18)+($Q166*Assumptions!F$19)+($R166*Assumptions!F$20)+($S166*Assumptions!F$21)+($T166*Assumptions!F$22)+($U166*Assumptions!F$23)+($V166*Assumptions!F$24),IF($C166&lt;13,Assumptions!F$28,Assumptions!F$50)),Z$1)</f>
        <v>6.7000000000000004E-2</v>
      </c>
      <c r="AA166" s="62">
        <f>IFERROR(($D166*Assumptions!J$6)+($E166*Assumptions!J$7)+($F166*Assumptions!J$8)+($G166*Assumptions!J$9)+($H166*Assumptions!J$10)+($I166*Assumptions!J$11)+($J166*Assumptions!J$12)+($K166*Assumptions!J$13)+($L166*Assumptions!J$14)+($M166*Assumptions!J$15)+($N166*Assumptions!J$16)+($O166*Assumptions!J$17)+($P166*Assumptions!J$18)+($Q166*Assumptions!J$19)+($R166*Assumptions!J$20)+($S166*Assumptions!J$21)+($T166*Assumptions!J$22)+($U166*Assumptions!J$23)+($V166*Assumptions!J$24),0)</f>
        <v>0</v>
      </c>
      <c r="AB166" s="2">
        <f>SUMIFS(PERSALDATA!$G$2:$G$20871,PERSALDATA!$A$2:$A$20871,WORKING!A166,PERSALDATA!$D$2:$D$20871,WORKING!B166,PERSALDATA!$E$2:$E$20871,WORKING!C166,PERSALDATA!$F$2:$F$20871,"S&amp;W: BASIC SALARY (RES)")</f>
        <v>0</v>
      </c>
      <c r="AC166" s="2">
        <f>SUMIFS(PERSALDATA!$H$2:$H$20871,PERSALDATA!$A$2:$A$20871,WORKING!A166,PERSALDATA!$D$2:$D$20871,WORKING!B166,PERSALDATA!$E$2:$E$20871,WORKING!C166)</f>
        <v>0</v>
      </c>
    </row>
    <row r="167" spans="1:29" x14ac:dyDescent="0.25">
      <c r="A167" s="2">
        <f>Results!$D$3</f>
        <v>18</v>
      </c>
      <c r="B167" s="2">
        <v>10</v>
      </c>
      <c r="C167" s="2">
        <v>12</v>
      </c>
      <c r="D167" s="62" t="str">
        <f>IFERROR(SUMIFS(PERSALDATA!$H$2:$H$20871,PERSALDATA!$A$2:$A$20871,WORKING!$A167,PERSALDATA!$D$2:$D$20871,WORKING!$B167,PERSALDATA!$E$2:$E$20871,WORKING!$C167,PERSALDATA!$F$2:$F$20871,WORKING!D$2)/SUMIFS(PERSALDATA!$H$2:$H$20871,PERSALDATA!$A$2:$A$20871,WORKING!$A167,PERSALDATA!$D$2:$D$20871,WORKING!$B167,PERSALDATA!$E$2:$E$20871,WORKING!$C167),"")</f>
        <v/>
      </c>
      <c r="E167" s="62" t="str">
        <f>IFERROR(SUMIFS(PERSALDATA!$H$2:$H$20871,PERSALDATA!$A$2:$A$20871,WORKING!$A167,PERSALDATA!$D$2:$D$20871,WORKING!$B167,PERSALDATA!$E$2:$E$20871,WORKING!$C167,PERSALDATA!$F$2:$F$20871,WORKING!E$2)/SUMIFS(PERSALDATA!$H$2:$H$20871,PERSALDATA!$A$2:$A$20871,WORKING!$A167,PERSALDATA!$D$2:$D$20871,WORKING!$B167,PERSALDATA!$E$2:$E$20871,WORKING!$C167),"")</f>
        <v/>
      </c>
      <c r="F167" s="62" t="str">
        <f>IFERROR(SUMIFS(PERSALDATA!$H$2:$H$20871,PERSALDATA!$A$2:$A$20871,WORKING!$A167,PERSALDATA!$D$2:$D$20871,WORKING!$B167,PERSALDATA!$E$2:$E$20871,WORKING!$C167,PERSALDATA!$F$2:$F$20871,WORKING!F$2)/SUMIFS(PERSALDATA!$H$2:$H$20871,PERSALDATA!$A$2:$A$20871,WORKING!$A167,PERSALDATA!$D$2:$D$20871,WORKING!$B167,PERSALDATA!$E$2:$E$20871,WORKING!$C167),"")</f>
        <v/>
      </c>
      <c r="G167" s="69" t="str">
        <f>IFERROR(SUMIFS(PERSALDATA!$H$2:$H$20871,PERSALDATA!$A$2:$A$20871,WORKING!$A167,PERSALDATA!$D$2:$D$20871,WORKING!$B167,PERSALDATA!$E$2:$E$20871,WORKING!$C167,PERSALDATA!$F$2:$F$20871,WORKING!G$2)/SUMIFS(PERSALDATA!$H$2:$H$20871,PERSALDATA!$A$2:$A$20871,WORKING!$A167,PERSALDATA!$D$2:$D$20871,WORKING!$B167,PERSALDATA!$E$2:$E$20871,WORKING!$C167),"")</f>
        <v/>
      </c>
      <c r="H167" s="62" t="str">
        <f>IFERROR(SUMIFS(PERSALDATA!$H$2:$H$20871,PERSALDATA!$A$2:$A$20871,WORKING!$A167,PERSALDATA!$D$2:$D$20871,WORKING!$B167,PERSALDATA!$E$2:$E$20871,WORKING!$C167,PERSALDATA!$F$2:$F$20871,WORKING!H$2)/SUMIFS(PERSALDATA!$H$2:$H$20871,PERSALDATA!$A$2:$A$20871,WORKING!$A167,PERSALDATA!$D$2:$D$20871,WORKING!$B167,PERSALDATA!$E$2:$E$20871,WORKING!$C167),"")</f>
        <v/>
      </c>
      <c r="I167" s="62" t="str">
        <f>IFERROR(SUMIFS(PERSALDATA!$H$2:$H$20871,PERSALDATA!$A$2:$A$20871,WORKING!$A167,PERSALDATA!$D$2:$D$20871,WORKING!$B167,PERSALDATA!$E$2:$E$20871,WORKING!$C167,PERSALDATA!$F$2:$F$20871,WORKING!I$2)/SUMIFS(PERSALDATA!$H$2:$H$20871,PERSALDATA!$A$2:$A$20871,WORKING!$A167,PERSALDATA!$D$2:$D$20871,WORKING!$B167,PERSALDATA!$E$2:$E$20871,WORKING!$C167),"")</f>
        <v/>
      </c>
      <c r="J167" s="62" t="str">
        <f>IFERROR(SUMIFS(PERSALDATA!$H$2:$H$20871,PERSALDATA!$A$2:$A$20871,WORKING!$A167,PERSALDATA!$D$2:$D$20871,WORKING!$B167,PERSALDATA!$E$2:$E$20871,WORKING!$C167,PERSALDATA!$F$2:$F$20871,WORKING!J$2)/SUMIFS(PERSALDATA!$H$2:$H$20871,PERSALDATA!$A$2:$A$20871,WORKING!$A167,PERSALDATA!$D$2:$D$20871,WORKING!$B167,PERSALDATA!$E$2:$E$20871,WORKING!$C167),"")</f>
        <v/>
      </c>
      <c r="K167" s="62" t="str">
        <f>IFERROR(SUMIFS(PERSALDATA!$H$2:$H$20871,PERSALDATA!$A$2:$A$20871,WORKING!$A167,PERSALDATA!$D$2:$D$20871,WORKING!$B167,PERSALDATA!$E$2:$E$20871,WORKING!$C167,PERSALDATA!$F$2:$F$20871,WORKING!K$2)/SUMIFS(PERSALDATA!$H$2:$H$20871,PERSALDATA!$A$2:$A$20871,WORKING!$A167,PERSALDATA!$D$2:$D$20871,WORKING!$B167,PERSALDATA!$E$2:$E$20871,WORKING!$C167),"")</f>
        <v/>
      </c>
      <c r="L167" s="62" t="str">
        <f>IFERROR(SUMIFS(PERSALDATA!$H$2:$H$20871,PERSALDATA!$A$2:$A$20871,WORKING!$A167,PERSALDATA!$D$2:$D$20871,WORKING!$B167,PERSALDATA!$E$2:$E$20871,WORKING!$C167,PERSALDATA!$F$2:$F$20871,WORKING!L$2)/SUMIFS(PERSALDATA!$H$2:$H$20871,PERSALDATA!$A$2:$A$20871,WORKING!$A167,PERSALDATA!$D$2:$D$20871,WORKING!$B167,PERSALDATA!$E$2:$E$20871,WORKING!$C167),"")</f>
        <v/>
      </c>
      <c r="M167" s="62" t="str">
        <f>IFERROR(SUMIFS(PERSALDATA!$H$2:$H$20871,PERSALDATA!$A$2:$A$20871,WORKING!$A167,PERSALDATA!$D$2:$D$20871,WORKING!$B167,PERSALDATA!$E$2:$E$20871,WORKING!$C167,PERSALDATA!$F$2:$F$20871,WORKING!M$2)/SUMIFS(PERSALDATA!$H$2:$H$20871,PERSALDATA!$A$2:$A$20871,WORKING!$A167,PERSALDATA!$D$2:$D$20871,WORKING!$B167,PERSALDATA!$E$2:$E$20871,WORKING!$C167),"")</f>
        <v/>
      </c>
      <c r="N167" s="62" t="str">
        <f>IFERROR(SUMIFS(PERSALDATA!$H$2:$H$20871,PERSALDATA!$A$2:$A$20871,WORKING!$A167,PERSALDATA!$D$2:$D$20871,WORKING!$B167,PERSALDATA!$E$2:$E$20871,WORKING!$C167,PERSALDATA!$F$2:$F$20871,WORKING!N$2)/SUMIFS(PERSALDATA!$H$2:$H$20871,PERSALDATA!$A$2:$A$20871,WORKING!$A167,PERSALDATA!$D$2:$D$20871,WORKING!$B167,PERSALDATA!$E$2:$E$20871,WORKING!$C167),"")</f>
        <v/>
      </c>
      <c r="O167" s="62" t="str">
        <f>IFERROR(SUMIFS(PERSALDATA!$H$2:$H$20871,PERSALDATA!$A$2:$A$20871,WORKING!$A167,PERSALDATA!$D$2:$D$20871,WORKING!$B167,PERSALDATA!$E$2:$E$20871,WORKING!$C167,PERSALDATA!$F$2:$F$20871,WORKING!O$2)/SUMIFS(PERSALDATA!$H$2:$H$20871,PERSALDATA!$A$2:$A$20871,WORKING!$A167,PERSALDATA!$D$2:$D$20871,WORKING!$B167,PERSALDATA!$E$2:$E$20871,WORKING!$C167),"")</f>
        <v/>
      </c>
      <c r="P167" s="62" t="str">
        <f>IFERROR(SUMIFS(PERSALDATA!$H$2:$H$20871,PERSALDATA!$A$2:$A$20871,WORKING!$A167,PERSALDATA!$D$2:$D$20871,WORKING!$B167,PERSALDATA!$E$2:$E$20871,WORKING!$C167,PERSALDATA!$F$2:$F$20871,WORKING!P$2)/SUMIFS(PERSALDATA!$H$2:$H$20871,PERSALDATA!$A$2:$A$20871,WORKING!$A167,PERSALDATA!$D$2:$D$20871,WORKING!$B167,PERSALDATA!$E$2:$E$20871,WORKING!$C167),"")</f>
        <v/>
      </c>
      <c r="Q167" s="62" t="str">
        <f>IFERROR(SUMIFS(PERSALDATA!$H$2:$H$20871,PERSALDATA!$A$2:$A$20871,WORKING!$A167,PERSALDATA!$D$2:$D$20871,WORKING!$B167,PERSALDATA!$E$2:$E$20871,WORKING!$C167,PERSALDATA!$F$2:$F$20871,WORKING!Q$2)/SUMIFS(PERSALDATA!$H$2:$H$20871,PERSALDATA!$A$2:$A$20871,WORKING!$A167,PERSALDATA!$D$2:$D$20871,WORKING!$B167,PERSALDATA!$E$2:$E$20871,WORKING!$C167),"")</f>
        <v/>
      </c>
      <c r="R167" s="62" t="str">
        <f>IFERROR(SUMIFS(PERSALDATA!$H$2:$H$20871,PERSALDATA!$A$2:$A$20871,WORKING!$A167,PERSALDATA!$D$2:$D$20871,WORKING!$B167,PERSALDATA!$E$2:$E$20871,WORKING!$C167,PERSALDATA!$F$2:$F$20871,WORKING!R$2)/SUMIFS(PERSALDATA!$H$2:$H$20871,PERSALDATA!$A$2:$A$20871,WORKING!$A167,PERSALDATA!$D$2:$D$20871,WORKING!$B167,PERSALDATA!$E$2:$E$20871,WORKING!$C167),"")</f>
        <v/>
      </c>
      <c r="S167" s="62" t="str">
        <f>IFERROR(SUMIFS(PERSALDATA!$H$2:$H$20871,PERSALDATA!$A$2:$A$20871,WORKING!$A167,PERSALDATA!$D$2:$D$20871,WORKING!$B167,PERSALDATA!$E$2:$E$20871,WORKING!$C167,PERSALDATA!$F$2:$F$20871,WORKING!S$2)/SUMIFS(PERSALDATA!$H$2:$H$20871,PERSALDATA!$A$2:$A$20871,WORKING!$A167,PERSALDATA!$D$2:$D$20871,WORKING!$B167,PERSALDATA!$E$2:$E$20871,WORKING!$C167),"")</f>
        <v/>
      </c>
      <c r="T167" s="62" t="str">
        <f>IFERROR(SUMIFS(PERSALDATA!$H$2:$H$20871,PERSALDATA!$A$2:$A$20871,WORKING!$A167,PERSALDATA!$D$2:$D$20871,WORKING!$B167,PERSALDATA!$E$2:$E$20871,WORKING!$C167,PERSALDATA!$F$2:$F$20871,WORKING!T$2)/SUMIFS(PERSALDATA!$H$2:$H$20871,PERSALDATA!$A$2:$A$20871,WORKING!$A167,PERSALDATA!$D$2:$D$20871,WORKING!$B167,PERSALDATA!$E$2:$E$20871,WORKING!$C167),"")</f>
        <v/>
      </c>
      <c r="U167" s="62" t="str">
        <f>IFERROR(SUMIFS(PERSALDATA!$H$2:$H$20871,PERSALDATA!$A$2:$A$20871,WORKING!$A167,PERSALDATA!$D$2:$D$20871,WORKING!$B167,PERSALDATA!$E$2:$E$20871,WORKING!$C167,PERSALDATA!$F$2:$F$20871,WORKING!U$2)/SUMIFS(PERSALDATA!$H$2:$H$20871,PERSALDATA!$A$2:$A$20871,WORKING!$A167,PERSALDATA!$D$2:$D$20871,WORKING!$B167,PERSALDATA!$E$2:$E$20871,WORKING!$C167),"")</f>
        <v/>
      </c>
      <c r="V167" s="62" t="str">
        <f>IFERROR(SUMIFS(PERSALDATA!$H$2:$H$20871,PERSALDATA!$A$2:$A$20871,WORKING!$A167,PERSALDATA!$D$2:$D$20871,WORKING!$B167,PERSALDATA!$E$2:$E$20871,WORKING!$C167,PERSALDATA!$F$2:$F$20871,WORKING!V$2)/SUMIFS(PERSALDATA!$H$2:$H$20871,PERSALDATA!$A$2:$A$20871,WORKING!$A167,PERSALDATA!$D$2:$D$20871,WORKING!$B167,PERSALDATA!$E$2:$E$20871,WORKING!$C167),"")</f>
        <v/>
      </c>
      <c r="W167" s="62">
        <f>IFERROR(IF($C167&lt;11,($D167*Assumptions!C$6)+($E167*Assumptions!C$7)+($F167*Assumptions!C$8)+($G167*Assumptions!C$9)+($H167*Assumptions!C$10)+($I167*Assumptions!C$11)+($J167*Assumptions!C$12)+($K167*Assumptions!C$13)+($L167*Assumptions!C$14)+($M167*Assumptions!C$15)+($N167*Assumptions!C$16)+($O167*Assumptions!C$17)+($P167*Assumptions!C$18)+($Q167*Assumptions!C$19)+($R167*Assumptions!C$20)+($S167*Assumptions!C$21)+($T167*Assumptions!C$22)+($U167*Assumptions!C$23)+($V167*Assumptions!C$24),IF($C167&lt;13,Assumptions!C$28,Assumptions!C$50)),W$1)</f>
        <v>7.5999999999999998E-2</v>
      </c>
      <c r="X167" s="62">
        <f>IFERROR(IF($C167&lt;11,($D167*Assumptions!D$6)+($E167*Assumptions!D$7)+($F167*Assumptions!D$8)+($G167*Assumptions!D$9)+($H167*Assumptions!D$10)+($I167*Assumptions!D$11)+($J167*Assumptions!D$12)+($K167*Assumptions!D$13)+($L167*Assumptions!D$14)+($M167*Assumptions!D$15)+($N167*Assumptions!D$16)+($O167*Assumptions!D$17)+($P167*Assumptions!D$18)+($Q167*Assumptions!D$19)+($R167*Assumptions!D$20)+($S167*Assumptions!D$21)+($T167*Assumptions!D$22)+($U167*Assumptions!D$23)+($V167*Assumptions!D$24),IF($C167&lt;13,Assumptions!D$28,Assumptions!D$50)),X$1)</f>
        <v>7.0000000000000007E-2</v>
      </c>
      <c r="Y167" s="62">
        <f>IFERROR(IF($C167&lt;11,($D167*Assumptions!E$6)+($E167*Assumptions!E$7)+($F167*Assumptions!E$8)+($G167*Assumptions!E$9)+($H167*Assumptions!E$10)+($I167*Assumptions!E$11)+($J167*Assumptions!E$12)+($K167*Assumptions!E$13)+($L167*Assumptions!E$14)+($M167*Assumptions!E$15)+($N167*Assumptions!E$16)+($O167*Assumptions!E$17)+($P167*Assumptions!E$18)+($Q167*Assumptions!E$19)+($R167*Assumptions!E$20)+($S167*Assumptions!E$21)+($T167*Assumptions!E$22)+($U167*Assumptions!E$23)+($V167*Assumptions!E$24),IF($C167&lt;13,Assumptions!E$28,Assumptions!E$50)),Y$1)</f>
        <v>6.9000000000000006E-2</v>
      </c>
      <c r="Z167" s="62">
        <f>IFERROR(IF($C167&lt;11,($D167*Assumptions!F$6)+($E167*Assumptions!F$7)+($F167*Assumptions!F$8)+($G167*Assumptions!F$9)+($H167*Assumptions!F$10)+($I167*Assumptions!F$11)+($J167*Assumptions!F$12)+($K167*Assumptions!F$13)+($L167*Assumptions!F$14)+($M167*Assumptions!F$15)+($N167*Assumptions!F$16)+($O167*Assumptions!F$17)+($P167*Assumptions!F$18)+($Q167*Assumptions!F$19)+($R167*Assumptions!F$20)+($S167*Assumptions!F$21)+($T167*Assumptions!F$22)+($U167*Assumptions!F$23)+($V167*Assumptions!F$24),IF($C167&lt;13,Assumptions!F$28,Assumptions!F$50)),Z$1)</f>
        <v>6.7000000000000004E-2</v>
      </c>
      <c r="AA167" s="62">
        <f>IFERROR(($D167*Assumptions!J$6)+($E167*Assumptions!J$7)+($F167*Assumptions!J$8)+($G167*Assumptions!J$9)+($H167*Assumptions!J$10)+($I167*Assumptions!J$11)+($J167*Assumptions!J$12)+($K167*Assumptions!J$13)+($L167*Assumptions!J$14)+($M167*Assumptions!J$15)+($N167*Assumptions!J$16)+($O167*Assumptions!J$17)+($P167*Assumptions!J$18)+($Q167*Assumptions!J$19)+($R167*Assumptions!J$20)+($S167*Assumptions!J$21)+($T167*Assumptions!J$22)+($U167*Assumptions!J$23)+($V167*Assumptions!J$24),0)</f>
        <v>0</v>
      </c>
      <c r="AB167" s="2">
        <f>SUMIFS(PERSALDATA!$G$2:$G$20871,PERSALDATA!$A$2:$A$20871,WORKING!A167,PERSALDATA!$D$2:$D$20871,WORKING!B167,PERSALDATA!$E$2:$E$20871,WORKING!C167,PERSALDATA!$F$2:$F$20871,"S&amp;W: BASIC SALARY (RES)")</f>
        <v>0</v>
      </c>
      <c r="AC167" s="2">
        <f>SUMIFS(PERSALDATA!$H$2:$H$20871,PERSALDATA!$A$2:$A$20871,WORKING!A167,PERSALDATA!$D$2:$D$20871,WORKING!B167,PERSALDATA!$E$2:$E$20871,WORKING!C167)</f>
        <v>0</v>
      </c>
    </row>
    <row r="168" spans="1:29" x14ac:dyDescent="0.25">
      <c r="A168" s="2">
        <f>Results!$D$3</f>
        <v>18</v>
      </c>
      <c r="B168" s="2">
        <v>10</v>
      </c>
      <c r="C168" s="2">
        <v>13</v>
      </c>
      <c r="D168" s="62" t="str">
        <f>IFERROR(SUMIFS(PERSALDATA!$H$2:$H$20871,PERSALDATA!$A$2:$A$20871,WORKING!$A168,PERSALDATA!$D$2:$D$20871,WORKING!$B168,PERSALDATA!$E$2:$E$20871,WORKING!$C168,PERSALDATA!$F$2:$F$20871,WORKING!D$2)/SUMIFS(PERSALDATA!$H$2:$H$20871,PERSALDATA!$A$2:$A$20871,WORKING!$A168,PERSALDATA!$D$2:$D$20871,WORKING!$B168,PERSALDATA!$E$2:$E$20871,WORKING!$C168),"")</f>
        <v/>
      </c>
      <c r="E168" s="62" t="str">
        <f>IFERROR(SUMIFS(PERSALDATA!$H$2:$H$20871,PERSALDATA!$A$2:$A$20871,WORKING!$A168,PERSALDATA!$D$2:$D$20871,WORKING!$B168,PERSALDATA!$E$2:$E$20871,WORKING!$C168,PERSALDATA!$F$2:$F$20871,WORKING!E$2)/SUMIFS(PERSALDATA!$H$2:$H$20871,PERSALDATA!$A$2:$A$20871,WORKING!$A168,PERSALDATA!$D$2:$D$20871,WORKING!$B168,PERSALDATA!$E$2:$E$20871,WORKING!$C168),"")</f>
        <v/>
      </c>
      <c r="F168" s="62" t="str">
        <f>IFERROR(SUMIFS(PERSALDATA!$H$2:$H$20871,PERSALDATA!$A$2:$A$20871,WORKING!$A168,PERSALDATA!$D$2:$D$20871,WORKING!$B168,PERSALDATA!$E$2:$E$20871,WORKING!$C168,PERSALDATA!$F$2:$F$20871,WORKING!F$2)/SUMIFS(PERSALDATA!$H$2:$H$20871,PERSALDATA!$A$2:$A$20871,WORKING!$A168,PERSALDATA!$D$2:$D$20871,WORKING!$B168,PERSALDATA!$E$2:$E$20871,WORKING!$C168),"")</f>
        <v/>
      </c>
      <c r="G168" s="69" t="str">
        <f>IFERROR(SUMIFS(PERSALDATA!$H$2:$H$20871,PERSALDATA!$A$2:$A$20871,WORKING!$A168,PERSALDATA!$D$2:$D$20871,WORKING!$B168,PERSALDATA!$E$2:$E$20871,WORKING!$C168,PERSALDATA!$F$2:$F$20871,WORKING!G$2)/SUMIFS(PERSALDATA!$H$2:$H$20871,PERSALDATA!$A$2:$A$20871,WORKING!$A168,PERSALDATA!$D$2:$D$20871,WORKING!$B168,PERSALDATA!$E$2:$E$20871,WORKING!$C168),"")</f>
        <v/>
      </c>
      <c r="H168" s="62" t="str">
        <f>IFERROR(SUMIFS(PERSALDATA!$H$2:$H$20871,PERSALDATA!$A$2:$A$20871,WORKING!$A168,PERSALDATA!$D$2:$D$20871,WORKING!$B168,PERSALDATA!$E$2:$E$20871,WORKING!$C168,PERSALDATA!$F$2:$F$20871,WORKING!H$2)/SUMIFS(PERSALDATA!$H$2:$H$20871,PERSALDATA!$A$2:$A$20871,WORKING!$A168,PERSALDATA!$D$2:$D$20871,WORKING!$B168,PERSALDATA!$E$2:$E$20871,WORKING!$C168),"")</f>
        <v/>
      </c>
      <c r="I168" s="62" t="str">
        <f>IFERROR(SUMIFS(PERSALDATA!$H$2:$H$20871,PERSALDATA!$A$2:$A$20871,WORKING!$A168,PERSALDATA!$D$2:$D$20871,WORKING!$B168,PERSALDATA!$E$2:$E$20871,WORKING!$C168,PERSALDATA!$F$2:$F$20871,WORKING!I$2)/SUMIFS(PERSALDATA!$H$2:$H$20871,PERSALDATA!$A$2:$A$20871,WORKING!$A168,PERSALDATA!$D$2:$D$20871,WORKING!$B168,PERSALDATA!$E$2:$E$20871,WORKING!$C168),"")</f>
        <v/>
      </c>
      <c r="J168" s="62" t="str">
        <f>IFERROR(SUMIFS(PERSALDATA!$H$2:$H$20871,PERSALDATA!$A$2:$A$20871,WORKING!$A168,PERSALDATA!$D$2:$D$20871,WORKING!$B168,PERSALDATA!$E$2:$E$20871,WORKING!$C168,PERSALDATA!$F$2:$F$20871,WORKING!J$2)/SUMIFS(PERSALDATA!$H$2:$H$20871,PERSALDATA!$A$2:$A$20871,WORKING!$A168,PERSALDATA!$D$2:$D$20871,WORKING!$B168,PERSALDATA!$E$2:$E$20871,WORKING!$C168),"")</f>
        <v/>
      </c>
      <c r="K168" s="62" t="str">
        <f>IFERROR(SUMIFS(PERSALDATA!$H$2:$H$20871,PERSALDATA!$A$2:$A$20871,WORKING!$A168,PERSALDATA!$D$2:$D$20871,WORKING!$B168,PERSALDATA!$E$2:$E$20871,WORKING!$C168,PERSALDATA!$F$2:$F$20871,WORKING!K$2)/SUMIFS(PERSALDATA!$H$2:$H$20871,PERSALDATA!$A$2:$A$20871,WORKING!$A168,PERSALDATA!$D$2:$D$20871,WORKING!$B168,PERSALDATA!$E$2:$E$20871,WORKING!$C168),"")</f>
        <v/>
      </c>
      <c r="L168" s="62" t="str">
        <f>IFERROR(SUMIFS(PERSALDATA!$H$2:$H$20871,PERSALDATA!$A$2:$A$20871,WORKING!$A168,PERSALDATA!$D$2:$D$20871,WORKING!$B168,PERSALDATA!$E$2:$E$20871,WORKING!$C168,PERSALDATA!$F$2:$F$20871,WORKING!L$2)/SUMIFS(PERSALDATA!$H$2:$H$20871,PERSALDATA!$A$2:$A$20871,WORKING!$A168,PERSALDATA!$D$2:$D$20871,WORKING!$B168,PERSALDATA!$E$2:$E$20871,WORKING!$C168),"")</f>
        <v/>
      </c>
      <c r="M168" s="62" t="str">
        <f>IFERROR(SUMIFS(PERSALDATA!$H$2:$H$20871,PERSALDATA!$A$2:$A$20871,WORKING!$A168,PERSALDATA!$D$2:$D$20871,WORKING!$B168,PERSALDATA!$E$2:$E$20871,WORKING!$C168,PERSALDATA!$F$2:$F$20871,WORKING!M$2)/SUMIFS(PERSALDATA!$H$2:$H$20871,PERSALDATA!$A$2:$A$20871,WORKING!$A168,PERSALDATA!$D$2:$D$20871,WORKING!$B168,PERSALDATA!$E$2:$E$20871,WORKING!$C168),"")</f>
        <v/>
      </c>
      <c r="N168" s="62" t="str">
        <f>IFERROR(SUMIFS(PERSALDATA!$H$2:$H$20871,PERSALDATA!$A$2:$A$20871,WORKING!$A168,PERSALDATA!$D$2:$D$20871,WORKING!$B168,PERSALDATA!$E$2:$E$20871,WORKING!$C168,PERSALDATA!$F$2:$F$20871,WORKING!N$2)/SUMIFS(PERSALDATA!$H$2:$H$20871,PERSALDATA!$A$2:$A$20871,WORKING!$A168,PERSALDATA!$D$2:$D$20871,WORKING!$B168,PERSALDATA!$E$2:$E$20871,WORKING!$C168),"")</f>
        <v/>
      </c>
      <c r="O168" s="62" t="str">
        <f>IFERROR(SUMIFS(PERSALDATA!$H$2:$H$20871,PERSALDATA!$A$2:$A$20871,WORKING!$A168,PERSALDATA!$D$2:$D$20871,WORKING!$B168,PERSALDATA!$E$2:$E$20871,WORKING!$C168,PERSALDATA!$F$2:$F$20871,WORKING!O$2)/SUMIFS(PERSALDATA!$H$2:$H$20871,PERSALDATA!$A$2:$A$20871,WORKING!$A168,PERSALDATA!$D$2:$D$20871,WORKING!$B168,PERSALDATA!$E$2:$E$20871,WORKING!$C168),"")</f>
        <v/>
      </c>
      <c r="P168" s="62" t="str">
        <f>IFERROR(SUMIFS(PERSALDATA!$H$2:$H$20871,PERSALDATA!$A$2:$A$20871,WORKING!$A168,PERSALDATA!$D$2:$D$20871,WORKING!$B168,PERSALDATA!$E$2:$E$20871,WORKING!$C168,PERSALDATA!$F$2:$F$20871,WORKING!P$2)/SUMIFS(PERSALDATA!$H$2:$H$20871,PERSALDATA!$A$2:$A$20871,WORKING!$A168,PERSALDATA!$D$2:$D$20871,WORKING!$B168,PERSALDATA!$E$2:$E$20871,WORKING!$C168),"")</f>
        <v/>
      </c>
      <c r="Q168" s="62" t="str">
        <f>IFERROR(SUMIFS(PERSALDATA!$H$2:$H$20871,PERSALDATA!$A$2:$A$20871,WORKING!$A168,PERSALDATA!$D$2:$D$20871,WORKING!$B168,PERSALDATA!$E$2:$E$20871,WORKING!$C168,PERSALDATA!$F$2:$F$20871,WORKING!Q$2)/SUMIFS(PERSALDATA!$H$2:$H$20871,PERSALDATA!$A$2:$A$20871,WORKING!$A168,PERSALDATA!$D$2:$D$20871,WORKING!$B168,PERSALDATA!$E$2:$E$20871,WORKING!$C168),"")</f>
        <v/>
      </c>
      <c r="R168" s="62" t="str">
        <f>IFERROR(SUMIFS(PERSALDATA!$H$2:$H$20871,PERSALDATA!$A$2:$A$20871,WORKING!$A168,PERSALDATA!$D$2:$D$20871,WORKING!$B168,PERSALDATA!$E$2:$E$20871,WORKING!$C168,PERSALDATA!$F$2:$F$20871,WORKING!R$2)/SUMIFS(PERSALDATA!$H$2:$H$20871,PERSALDATA!$A$2:$A$20871,WORKING!$A168,PERSALDATA!$D$2:$D$20871,WORKING!$B168,PERSALDATA!$E$2:$E$20871,WORKING!$C168),"")</f>
        <v/>
      </c>
      <c r="S168" s="62" t="str">
        <f>IFERROR(SUMIFS(PERSALDATA!$H$2:$H$20871,PERSALDATA!$A$2:$A$20871,WORKING!$A168,PERSALDATA!$D$2:$D$20871,WORKING!$B168,PERSALDATA!$E$2:$E$20871,WORKING!$C168,PERSALDATA!$F$2:$F$20871,WORKING!S$2)/SUMIFS(PERSALDATA!$H$2:$H$20871,PERSALDATA!$A$2:$A$20871,WORKING!$A168,PERSALDATA!$D$2:$D$20871,WORKING!$B168,PERSALDATA!$E$2:$E$20871,WORKING!$C168),"")</f>
        <v/>
      </c>
      <c r="T168" s="62" t="str">
        <f>IFERROR(SUMIFS(PERSALDATA!$H$2:$H$20871,PERSALDATA!$A$2:$A$20871,WORKING!$A168,PERSALDATA!$D$2:$D$20871,WORKING!$B168,PERSALDATA!$E$2:$E$20871,WORKING!$C168,PERSALDATA!$F$2:$F$20871,WORKING!T$2)/SUMIFS(PERSALDATA!$H$2:$H$20871,PERSALDATA!$A$2:$A$20871,WORKING!$A168,PERSALDATA!$D$2:$D$20871,WORKING!$B168,PERSALDATA!$E$2:$E$20871,WORKING!$C168),"")</f>
        <v/>
      </c>
      <c r="U168" s="62" t="str">
        <f>IFERROR(SUMIFS(PERSALDATA!$H$2:$H$20871,PERSALDATA!$A$2:$A$20871,WORKING!$A168,PERSALDATA!$D$2:$D$20871,WORKING!$B168,PERSALDATA!$E$2:$E$20871,WORKING!$C168,PERSALDATA!$F$2:$F$20871,WORKING!U$2)/SUMIFS(PERSALDATA!$H$2:$H$20871,PERSALDATA!$A$2:$A$20871,WORKING!$A168,PERSALDATA!$D$2:$D$20871,WORKING!$B168,PERSALDATA!$E$2:$E$20871,WORKING!$C168),"")</f>
        <v/>
      </c>
      <c r="V168" s="62" t="str">
        <f>IFERROR(SUMIFS(PERSALDATA!$H$2:$H$20871,PERSALDATA!$A$2:$A$20871,WORKING!$A168,PERSALDATA!$D$2:$D$20871,WORKING!$B168,PERSALDATA!$E$2:$E$20871,WORKING!$C168,PERSALDATA!$F$2:$F$20871,WORKING!V$2)/SUMIFS(PERSALDATA!$H$2:$H$20871,PERSALDATA!$A$2:$A$20871,WORKING!$A168,PERSALDATA!$D$2:$D$20871,WORKING!$B168,PERSALDATA!$E$2:$E$20871,WORKING!$C168),"")</f>
        <v/>
      </c>
      <c r="W168" s="62">
        <f>IFERROR(IF($C168&lt;11,($D168*Assumptions!C$6)+($E168*Assumptions!C$7)+($F168*Assumptions!C$8)+($G168*Assumptions!C$9)+($H168*Assumptions!C$10)+($I168*Assumptions!C$11)+($J168*Assumptions!C$12)+($K168*Assumptions!C$13)+($L168*Assumptions!C$14)+($M168*Assumptions!C$15)+($N168*Assumptions!C$16)+($O168*Assumptions!C$17)+($P168*Assumptions!C$18)+($Q168*Assumptions!C$19)+($R168*Assumptions!C$20)+($S168*Assumptions!C$21)+($T168*Assumptions!C$22)+($U168*Assumptions!C$23)+($V168*Assumptions!C$24),IF($C168&lt;13,Assumptions!C$28,Assumptions!C$50)),W$1)</f>
        <v>3.3000000000000002E-2</v>
      </c>
      <c r="X168" s="62">
        <f>IFERROR(IF($C168&lt;11,($D168*Assumptions!D$6)+($E168*Assumptions!D$7)+($F168*Assumptions!D$8)+($G168*Assumptions!D$9)+($H168*Assumptions!D$10)+($I168*Assumptions!D$11)+($J168*Assumptions!D$12)+($K168*Assumptions!D$13)+($L168*Assumptions!D$14)+($M168*Assumptions!D$15)+($N168*Assumptions!D$16)+($O168*Assumptions!D$17)+($P168*Assumptions!D$18)+($Q168*Assumptions!D$19)+($R168*Assumptions!D$20)+($S168*Assumptions!D$21)+($T168*Assumptions!D$22)+($U168*Assumptions!D$23)+($V168*Assumptions!D$24),IF($C168&lt;13,Assumptions!D$28,Assumptions!D$50)),X$1)</f>
        <v>0.06</v>
      </c>
      <c r="Y168" s="62">
        <f>IFERROR(IF($C168&lt;11,($D168*Assumptions!E$6)+($E168*Assumptions!E$7)+($F168*Assumptions!E$8)+($G168*Assumptions!E$9)+($H168*Assumptions!E$10)+($I168*Assumptions!E$11)+($J168*Assumptions!E$12)+($K168*Assumptions!E$13)+($L168*Assumptions!E$14)+($M168*Assumptions!E$15)+($N168*Assumptions!E$16)+($O168*Assumptions!E$17)+($P168*Assumptions!E$18)+($Q168*Assumptions!E$19)+($R168*Assumptions!E$20)+($S168*Assumptions!E$21)+($T168*Assumptions!E$22)+($U168*Assumptions!E$23)+($V168*Assumptions!E$24),IF($C168&lt;13,Assumptions!E$28,Assumptions!E$50)),Y$1)</f>
        <v>5.8999999999999997E-2</v>
      </c>
      <c r="Z168" s="62">
        <f>IFERROR(IF($C168&lt;11,($D168*Assumptions!F$6)+($E168*Assumptions!F$7)+($F168*Assumptions!F$8)+($G168*Assumptions!F$9)+($H168*Assumptions!F$10)+($I168*Assumptions!F$11)+($J168*Assumptions!F$12)+($K168*Assumptions!F$13)+($L168*Assumptions!F$14)+($M168*Assumptions!F$15)+($N168*Assumptions!F$16)+($O168*Assumptions!F$17)+($P168*Assumptions!F$18)+($Q168*Assumptions!F$19)+($R168*Assumptions!F$20)+($S168*Assumptions!F$21)+($T168*Assumptions!F$22)+($U168*Assumptions!F$23)+($V168*Assumptions!F$24),IF($C168&lt;13,Assumptions!F$28,Assumptions!F$50)),Z$1)</f>
        <v>5.7000000000000002E-2</v>
      </c>
      <c r="AA168" s="62">
        <f>IFERROR(($D168*Assumptions!J$6)+($E168*Assumptions!J$7)+($F168*Assumptions!J$8)+($G168*Assumptions!J$9)+($H168*Assumptions!J$10)+($I168*Assumptions!J$11)+($J168*Assumptions!J$12)+($K168*Assumptions!J$13)+($L168*Assumptions!J$14)+($M168*Assumptions!J$15)+($N168*Assumptions!J$16)+($O168*Assumptions!J$17)+($P168*Assumptions!J$18)+($Q168*Assumptions!J$19)+($R168*Assumptions!J$20)+($S168*Assumptions!J$21)+($T168*Assumptions!J$22)+($U168*Assumptions!J$23)+($V168*Assumptions!J$24),0)</f>
        <v>0</v>
      </c>
      <c r="AB168" s="2">
        <f>SUMIFS(PERSALDATA!$G$2:$G$20871,PERSALDATA!$A$2:$A$20871,WORKING!A168,PERSALDATA!$D$2:$D$20871,WORKING!B168,PERSALDATA!$E$2:$E$20871,WORKING!C168,PERSALDATA!$F$2:$F$20871,"S&amp;W: BASIC SALARY (RES)")</f>
        <v>0</v>
      </c>
      <c r="AC168" s="2">
        <f>SUMIFS(PERSALDATA!$H$2:$H$20871,PERSALDATA!$A$2:$A$20871,WORKING!A168,PERSALDATA!$D$2:$D$20871,WORKING!B168,PERSALDATA!$E$2:$E$20871,WORKING!C168)</f>
        <v>0</v>
      </c>
    </row>
    <row r="169" spans="1:29" x14ac:dyDescent="0.25">
      <c r="A169" s="2">
        <f>Results!$D$3</f>
        <v>18</v>
      </c>
      <c r="B169" s="2">
        <v>10</v>
      </c>
      <c r="C169" s="2">
        <v>14</v>
      </c>
      <c r="D169" s="62" t="str">
        <f>IFERROR(SUMIFS(PERSALDATA!$H$2:$H$20871,PERSALDATA!$A$2:$A$20871,WORKING!$A169,PERSALDATA!$D$2:$D$20871,WORKING!$B169,PERSALDATA!$E$2:$E$20871,WORKING!$C169,PERSALDATA!$F$2:$F$20871,WORKING!D$2)/SUMIFS(PERSALDATA!$H$2:$H$20871,PERSALDATA!$A$2:$A$20871,WORKING!$A169,PERSALDATA!$D$2:$D$20871,WORKING!$B169,PERSALDATA!$E$2:$E$20871,WORKING!$C169),"")</f>
        <v/>
      </c>
      <c r="E169" s="62" t="str">
        <f>IFERROR(SUMIFS(PERSALDATA!$H$2:$H$20871,PERSALDATA!$A$2:$A$20871,WORKING!$A169,PERSALDATA!$D$2:$D$20871,WORKING!$B169,PERSALDATA!$E$2:$E$20871,WORKING!$C169,PERSALDATA!$F$2:$F$20871,WORKING!E$2)/SUMIFS(PERSALDATA!$H$2:$H$20871,PERSALDATA!$A$2:$A$20871,WORKING!$A169,PERSALDATA!$D$2:$D$20871,WORKING!$B169,PERSALDATA!$E$2:$E$20871,WORKING!$C169),"")</f>
        <v/>
      </c>
      <c r="F169" s="62" t="str">
        <f>IFERROR(SUMIFS(PERSALDATA!$H$2:$H$20871,PERSALDATA!$A$2:$A$20871,WORKING!$A169,PERSALDATA!$D$2:$D$20871,WORKING!$B169,PERSALDATA!$E$2:$E$20871,WORKING!$C169,PERSALDATA!$F$2:$F$20871,WORKING!F$2)/SUMIFS(PERSALDATA!$H$2:$H$20871,PERSALDATA!$A$2:$A$20871,WORKING!$A169,PERSALDATA!$D$2:$D$20871,WORKING!$B169,PERSALDATA!$E$2:$E$20871,WORKING!$C169),"")</f>
        <v/>
      </c>
      <c r="G169" s="69" t="str">
        <f>IFERROR(SUMIFS(PERSALDATA!$H$2:$H$20871,PERSALDATA!$A$2:$A$20871,WORKING!$A169,PERSALDATA!$D$2:$D$20871,WORKING!$B169,PERSALDATA!$E$2:$E$20871,WORKING!$C169,PERSALDATA!$F$2:$F$20871,WORKING!G$2)/SUMIFS(PERSALDATA!$H$2:$H$20871,PERSALDATA!$A$2:$A$20871,WORKING!$A169,PERSALDATA!$D$2:$D$20871,WORKING!$B169,PERSALDATA!$E$2:$E$20871,WORKING!$C169),"")</f>
        <v/>
      </c>
      <c r="H169" s="62" t="str">
        <f>IFERROR(SUMIFS(PERSALDATA!$H$2:$H$20871,PERSALDATA!$A$2:$A$20871,WORKING!$A169,PERSALDATA!$D$2:$D$20871,WORKING!$B169,PERSALDATA!$E$2:$E$20871,WORKING!$C169,PERSALDATA!$F$2:$F$20871,WORKING!H$2)/SUMIFS(PERSALDATA!$H$2:$H$20871,PERSALDATA!$A$2:$A$20871,WORKING!$A169,PERSALDATA!$D$2:$D$20871,WORKING!$B169,PERSALDATA!$E$2:$E$20871,WORKING!$C169),"")</f>
        <v/>
      </c>
      <c r="I169" s="62" t="str">
        <f>IFERROR(SUMIFS(PERSALDATA!$H$2:$H$20871,PERSALDATA!$A$2:$A$20871,WORKING!$A169,PERSALDATA!$D$2:$D$20871,WORKING!$B169,PERSALDATA!$E$2:$E$20871,WORKING!$C169,PERSALDATA!$F$2:$F$20871,WORKING!I$2)/SUMIFS(PERSALDATA!$H$2:$H$20871,PERSALDATA!$A$2:$A$20871,WORKING!$A169,PERSALDATA!$D$2:$D$20871,WORKING!$B169,PERSALDATA!$E$2:$E$20871,WORKING!$C169),"")</f>
        <v/>
      </c>
      <c r="J169" s="62" t="str">
        <f>IFERROR(SUMIFS(PERSALDATA!$H$2:$H$20871,PERSALDATA!$A$2:$A$20871,WORKING!$A169,PERSALDATA!$D$2:$D$20871,WORKING!$B169,PERSALDATA!$E$2:$E$20871,WORKING!$C169,PERSALDATA!$F$2:$F$20871,WORKING!J$2)/SUMIFS(PERSALDATA!$H$2:$H$20871,PERSALDATA!$A$2:$A$20871,WORKING!$A169,PERSALDATA!$D$2:$D$20871,WORKING!$B169,PERSALDATA!$E$2:$E$20871,WORKING!$C169),"")</f>
        <v/>
      </c>
      <c r="K169" s="62" t="str">
        <f>IFERROR(SUMIFS(PERSALDATA!$H$2:$H$20871,PERSALDATA!$A$2:$A$20871,WORKING!$A169,PERSALDATA!$D$2:$D$20871,WORKING!$B169,PERSALDATA!$E$2:$E$20871,WORKING!$C169,PERSALDATA!$F$2:$F$20871,WORKING!K$2)/SUMIFS(PERSALDATA!$H$2:$H$20871,PERSALDATA!$A$2:$A$20871,WORKING!$A169,PERSALDATA!$D$2:$D$20871,WORKING!$B169,PERSALDATA!$E$2:$E$20871,WORKING!$C169),"")</f>
        <v/>
      </c>
      <c r="L169" s="62" t="str">
        <f>IFERROR(SUMIFS(PERSALDATA!$H$2:$H$20871,PERSALDATA!$A$2:$A$20871,WORKING!$A169,PERSALDATA!$D$2:$D$20871,WORKING!$B169,PERSALDATA!$E$2:$E$20871,WORKING!$C169,PERSALDATA!$F$2:$F$20871,WORKING!L$2)/SUMIFS(PERSALDATA!$H$2:$H$20871,PERSALDATA!$A$2:$A$20871,WORKING!$A169,PERSALDATA!$D$2:$D$20871,WORKING!$B169,PERSALDATA!$E$2:$E$20871,WORKING!$C169),"")</f>
        <v/>
      </c>
      <c r="M169" s="62" t="str">
        <f>IFERROR(SUMIFS(PERSALDATA!$H$2:$H$20871,PERSALDATA!$A$2:$A$20871,WORKING!$A169,PERSALDATA!$D$2:$D$20871,WORKING!$B169,PERSALDATA!$E$2:$E$20871,WORKING!$C169,PERSALDATA!$F$2:$F$20871,WORKING!M$2)/SUMIFS(PERSALDATA!$H$2:$H$20871,PERSALDATA!$A$2:$A$20871,WORKING!$A169,PERSALDATA!$D$2:$D$20871,WORKING!$B169,PERSALDATA!$E$2:$E$20871,WORKING!$C169),"")</f>
        <v/>
      </c>
      <c r="N169" s="62" t="str">
        <f>IFERROR(SUMIFS(PERSALDATA!$H$2:$H$20871,PERSALDATA!$A$2:$A$20871,WORKING!$A169,PERSALDATA!$D$2:$D$20871,WORKING!$B169,PERSALDATA!$E$2:$E$20871,WORKING!$C169,PERSALDATA!$F$2:$F$20871,WORKING!N$2)/SUMIFS(PERSALDATA!$H$2:$H$20871,PERSALDATA!$A$2:$A$20871,WORKING!$A169,PERSALDATA!$D$2:$D$20871,WORKING!$B169,PERSALDATA!$E$2:$E$20871,WORKING!$C169),"")</f>
        <v/>
      </c>
      <c r="O169" s="62" t="str">
        <f>IFERROR(SUMIFS(PERSALDATA!$H$2:$H$20871,PERSALDATA!$A$2:$A$20871,WORKING!$A169,PERSALDATA!$D$2:$D$20871,WORKING!$B169,PERSALDATA!$E$2:$E$20871,WORKING!$C169,PERSALDATA!$F$2:$F$20871,WORKING!O$2)/SUMIFS(PERSALDATA!$H$2:$H$20871,PERSALDATA!$A$2:$A$20871,WORKING!$A169,PERSALDATA!$D$2:$D$20871,WORKING!$B169,PERSALDATA!$E$2:$E$20871,WORKING!$C169),"")</f>
        <v/>
      </c>
      <c r="P169" s="62" t="str">
        <f>IFERROR(SUMIFS(PERSALDATA!$H$2:$H$20871,PERSALDATA!$A$2:$A$20871,WORKING!$A169,PERSALDATA!$D$2:$D$20871,WORKING!$B169,PERSALDATA!$E$2:$E$20871,WORKING!$C169,PERSALDATA!$F$2:$F$20871,WORKING!P$2)/SUMIFS(PERSALDATA!$H$2:$H$20871,PERSALDATA!$A$2:$A$20871,WORKING!$A169,PERSALDATA!$D$2:$D$20871,WORKING!$B169,PERSALDATA!$E$2:$E$20871,WORKING!$C169),"")</f>
        <v/>
      </c>
      <c r="Q169" s="62" t="str">
        <f>IFERROR(SUMIFS(PERSALDATA!$H$2:$H$20871,PERSALDATA!$A$2:$A$20871,WORKING!$A169,PERSALDATA!$D$2:$D$20871,WORKING!$B169,PERSALDATA!$E$2:$E$20871,WORKING!$C169,PERSALDATA!$F$2:$F$20871,WORKING!Q$2)/SUMIFS(PERSALDATA!$H$2:$H$20871,PERSALDATA!$A$2:$A$20871,WORKING!$A169,PERSALDATA!$D$2:$D$20871,WORKING!$B169,PERSALDATA!$E$2:$E$20871,WORKING!$C169),"")</f>
        <v/>
      </c>
      <c r="R169" s="62" t="str">
        <f>IFERROR(SUMIFS(PERSALDATA!$H$2:$H$20871,PERSALDATA!$A$2:$A$20871,WORKING!$A169,PERSALDATA!$D$2:$D$20871,WORKING!$B169,PERSALDATA!$E$2:$E$20871,WORKING!$C169,PERSALDATA!$F$2:$F$20871,WORKING!R$2)/SUMIFS(PERSALDATA!$H$2:$H$20871,PERSALDATA!$A$2:$A$20871,WORKING!$A169,PERSALDATA!$D$2:$D$20871,WORKING!$B169,PERSALDATA!$E$2:$E$20871,WORKING!$C169),"")</f>
        <v/>
      </c>
      <c r="S169" s="62" t="str">
        <f>IFERROR(SUMIFS(PERSALDATA!$H$2:$H$20871,PERSALDATA!$A$2:$A$20871,WORKING!$A169,PERSALDATA!$D$2:$D$20871,WORKING!$B169,PERSALDATA!$E$2:$E$20871,WORKING!$C169,PERSALDATA!$F$2:$F$20871,WORKING!S$2)/SUMIFS(PERSALDATA!$H$2:$H$20871,PERSALDATA!$A$2:$A$20871,WORKING!$A169,PERSALDATA!$D$2:$D$20871,WORKING!$B169,PERSALDATA!$E$2:$E$20871,WORKING!$C169),"")</f>
        <v/>
      </c>
      <c r="T169" s="62" t="str">
        <f>IFERROR(SUMIFS(PERSALDATA!$H$2:$H$20871,PERSALDATA!$A$2:$A$20871,WORKING!$A169,PERSALDATA!$D$2:$D$20871,WORKING!$B169,PERSALDATA!$E$2:$E$20871,WORKING!$C169,PERSALDATA!$F$2:$F$20871,WORKING!T$2)/SUMIFS(PERSALDATA!$H$2:$H$20871,PERSALDATA!$A$2:$A$20871,WORKING!$A169,PERSALDATA!$D$2:$D$20871,WORKING!$B169,PERSALDATA!$E$2:$E$20871,WORKING!$C169),"")</f>
        <v/>
      </c>
      <c r="U169" s="62" t="str">
        <f>IFERROR(SUMIFS(PERSALDATA!$H$2:$H$20871,PERSALDATA!$A$2:$A$20871,WORKING!$A169,PERSALDATA!$D$2:$D$20871,WORKING!$B169,PERSALDATA!$E$2:$E$20871,WORKING!$C169,PERSALDATA!$F$2:$F$20871,WORKING!U$2)/SUMIFS(PERSALDATA!$H$2:$H$20871,PERSALDATA!$A$2:$A$20871,WORKING!$A169,PERSALDATA!$D$2:$D$20871,WORKING!$B169,PERSALDATA!$E$2:$E$20871,WORKING!$C169),"")</f>
        <v/>
      </c>
      <c r="V169" s="62" t="str">
        <f>IFERROR(SUMIFS(PERSALDATA!$H$2:$H$20871,PERSALDATA!$A$2:$A$20871,WORKING!$A169,PERSALDATA!$D$2:$D$20871,WORKING!$B169,PERSALDATA!$E$2:$E$20871,WORKING!$C169,PERSALDATA!$F$2:$F$20871,WORKING!V$2)/SUMIFS(PERSALDATA!$H$2:$H$20871,PERSALDATA!$A$2:$A$20871,WORKING!$A169,PERSALDATA!$D$2:$D$20871,WORKING!$B169,PERSALDATA!$E$2:$E$20871,WORKING!$C169),"")</f>
        <v/>
      </c>
      <c r="W169" s="62">
        <f>IFERROR(IF($C169&lt;11,($D169*Assumptions!C$6)+($E169*Assumptions!C$7)+($F169*Assumptions!C$8)+($G169*Assumptions!C$9)+($H169*Assumptions!C$10)+($I169*Assumptions!C$11)+($J169*Assumptions!C$12)+($K169*Assumptions!C$13)+($L169*Assumptions!C$14)+($M169*Assumptions!C$15)+($N169*Assumptions!C$16)+($O169*Assumptions!C$17)+($P169*Assumptions!C$18)+($Q169*Assumptions!C$19)+($R169*Assumptions!C$20)+($S169*Assumptions!C$21)+($T169*Assumptions!C$22)+($U169*Assumptions!C$23)+($V169*Assumptions!C$24),IF($C169&lt;13,Assumptions!C$28,Assumptions!C$50)),W$1)</f>
        <v>3.3000000000000002E-2</v>
      </c>
      <c r="X169" s="62">
        <f>IFERROR(IF($C169&lt;11,($D169*Assumptions!D$6)+($E169*Assumptions!D$7)+($F169*Assumptions!D$8)+($G169*Assumptions!D$9)+($H169*Assumptions!D$10)+($I169*Assumptions!D$11)+($J169*Assumptions!D$12)+($K169*Assumptions!D$13)+($L169*Assumptions!D$14)+($M169*Assumptions!D$15)+($N169*Assumptions!D$16)+($O169*Assumptions!D$17)+($P169*Assumptions!D$18)+($Q169*Assumptions!D$19)+($R169*Assumptions!D$20)+($S169*Assumptions!D$21)+($T169*Assumptions!D$22)+($U169*Assumptions!D$23)+($V169*Assumptions!D$24),IF($C169&lt;13,Assumptions!D$28,Assumptions!D$50)),X$1)</f>
        <v>0.06</v>
      </c>
      <c r="Y169" s="62">
        <f>IFERROR(IF($C169&lt;11,($D169*Assumptions!E$6)+($E169*Assumptions!E$7)+($F169*Assumptions!E$8)+($G169*Assumptions!E$9)+($H169*Assumptions!E$10)+($I169*Assumptions!E$11)+($J169*Assumptions!E$12)+($K169*Assumptions!E$13)+($L169*Assumptions!E$14)+($M169*Assumptions!E$15)+($N169*Assumptions!E$16)+($O169*Assumptions!E$17)+($P169*Assumptions!E$18)+($Q169*Assumptions!E$19)+($R169*Assumptions!E$20)+($S169*Assumptions!E$21)+($T169*Assumptions!E$22)+($U169*Assumptions!E$23)+($V169*Assumptions!E$24),IF($C169&lt;13,Assumptions!E$28,Assumptions!E$50)),Y$1)</f>
        <v>5.8999999999999997E-2</v>
      </c>
      <c r="Z169" s="62">
        <f>IFERROR(IF($C169&lt;11,($D169*Assumptions!F$6)+($E169*Assumptions!F$7)+($F169*Assumptions!F$8)+($G169*Assumptions!F$9)+($H169*Assumptions!F$10)+($I169*Assumptions!F$11)+($J169*Assumptions!F$12)+($K169*Assumptions!F$13)+($L169*Assumptions!F$14)+($M169*Assumptions!F$15)+($N169*Assumptions!F$16)+($O169*Assumptions!F$17)+($P169*Assumptions!F$18)+($Q169*Assumptions!F$19)+($R169*Assumptions!F$20)+($S169*Assumptions!F$21)+($T169*Assumptions!F$22)+($U169*Assumptions!F$23)+($V169*Assumptions!F$24),IF($C169&lt;13,Assumptions!F$28,Assumptions!F$50)),Z$1)</f>
        <v>5.7000000000000002E-2</v>
      </c>
      <c r="AA169" s="62">
        <f>IFERROR(($D169*Assumptions!J$6)+($E169*Assumptions!J$7)+($F169*Assumptions!J$8)+($G169*Assumptions!J$9)+($H169*Assumptions!J$10)+($I169*Assumptions!J$11)+($J169*Assumptions!J$12)+($K169*Assumptions!J$13)+($L169*Assumptions!J$14)+($M169*Assumptions!J$15)+($N169*Assumptions!J$16)+($O169*Assumptions!J$17)+($P169*Assumptions!J$18)+($Q169*Assumptions!J$19)+($R169*Assumptions!J$20)+($S169*Assumptions!J$21)+($T169*Assumptions!J$22)+($U169*Assumptions!J$23)+($V169*Assumptions!J$24),0)</f>
        <v>0</v>
      </c>
      <c r="AB169" s="2">
        <f>SUMIFS(PERSALDATA!$G$2:$G$20871,PERSALDATA!$A$2:$A$20871,WORKING!A169,PERSALDATA!$D$2:$D$20871,WORKING!B169,PERSALDATA!$E$2:$E$20871,WORKING!C169,PERSALDATA!$F$2:$F$20871,"S&amp;W: BASIC SALARY (RES)")</f>
        <v>0</v>
      </c>
      <c r="AC169" s="2">
        <f>SUMIFS(PERSALDATA!$H$2:$H$20871,PERSALDATA!$A$2:$A$20871,WORKING!A169,PERSALDATA!$D$2:$D$20871,WORKING!B169,PERSALDATA!$E$2:$E$20871,WORKING!C169)</f>
        <v>0</v>
      </c>
    </row>
    <row r="170" spans="1:29" x14ac:dyDescent="0.25">
      <c r="A170" s="2">
        <f>Results!$D$3</f>
        <v>18</v>
      </c>
      <c r="B170" s="2">
        <v>10</v>
      </c>
      <c r="C170" s="2">
        <v>15</v>
      </c>
      <c r="D170" s="62" t="str">
        <f>IFERROR(SUMIFS(PERSALDATA!$H$2:$H$20871,PERSALDATA!$A$2:$A$20871,WORKING!$A170,PERSALDATA!$D$2:$D$20871,WORKING!$B170,PERSALDATA!$E$2:$E$20871,WORKING!$C170,PERSALDATA!$F$2:$F$20871,WORKING!D$2)/SUMIFS(PERSALDATA!$H$2:$H$20871,PERSALDATA!$A$2:$A$20871,WORKING!$A170,PERSALDATA!$D$2:$D$20871,WORKING!$B170,PERSALDATA!$E$2:$E$20871,WORKING!$C170),"")</f>
        <v/>
      </c>
      <c r="E170" s="62" t="str">
        <f>IFERROR(SUMIFS(PERSALDATA!$H$2:$H$20871,PERSALDATA!$A$2:$A$20871,WORKING!$A170,PERSALDATA!$D$2:$D$20871,WORKING!$B170,PERSALDATA!$E$2:$E$20871,WORKING!$C170,PERSALDATA!$F$2:$F$20871,WORKING!E$2)/SUMIFS(PERSALDATA!$H$2:$H$20871,PERSALDATA!$A$2:$A$20871,WORKING!$A170,PERSALDATA!$D$2:$D$20871,WORKING!$B170,PERSALDATA!$E$2:$E$20871,WORKING!$C170),"")</f>
        <v/>
      </c>
      <c r="F170" s="62" t="str">
        <f>IFERROR(SUMIFS(PERSALDATA!$H$2:$H$20871,PERSALDATA!$A$2:$A$20871,WORKING!$A170,PERSALDATA!$D$2:$D$20871,WORKING!$B170,PERSALDATA!$E$2:$E$20871,WORKING!$C170,PERSALDATA!$F$2:$F$20871,WORKING!F$2)/SUMIFS(PERSALDATA!$H$2:$H$20871,PERSALDATA!$A$2:$A$20871,WORKING!$A170,PERSALDATA!$D$2:$D$20871,WORKING!$B170,PERSALDATA!$E$2:$E$20871,WORKING!$C170),"")</f>
        <v/>
      </c>
      <c r="G170" s="69" t="str">
        <f>IFERROR(SUMIFS(PERSALDATA!$H$2:$H$20871,PERSALDATA!$A$2:$A$20871,WORKING!$A170,PERSALDATA!$D$2:$D$20871,WORKING!$B170,PERSALDATA!$E$2:$E$20871,WORKING!$C170,PERSALDATA!$F$2:$F$20871,WORKING!G$2)/SUMIFS(PERSALDATA!$H$2:$H$20871,PERSALDATA!$A$2:$A$20871,WORKING!$A170,PERSALDATA!$D$2:$D$20871,WORKING!$B170,PERSALDATA!$E$2:$E$20871,WORKING!$C170),"")</f>
        <v/>
      </c>
      <c r="H170" s="62" t="str">
        <f>IFERROR(SUMIFS(PERSALDATA!$H$2:$H$20871,PERSALDATA!$A$2:$A$20871,WORKING!$A170,PERSALDATA!$D$2:$D$20871,WORKING!$B170,PERSALDATA!$E$2:$E$20871,WORKING!$C170,PERSALDATA!$F$2:$F$20871,WORKING!H$2)/SUMIFS(PERSALDATA!$H$2:$H$20871,PERSALDATA!$A$2:$A$20871,WORKING!$A170,PERSALDATA!$D$2:$D$20871,WORKING!$B170,PERSALDATA!$E$2:$E$20871,WORKING!$C170),"")</f>
        <v/>
      </c>
      <c r="I170" s="62" t="str">
        <f>IFERROR(SUMIFS(PERSALDATA!$H$2:$H$20871,PERSALDATA!$A$2:$A$20871,WORKING!$A170,PERSALDATA!$D$2:$D$20871,WORKING!$B170,PERSALDATA!$E$2:$E$20871,WORKING!$C170,PERSALDATA!$F$2:$F$20871,WORKING!I$2)/SUMIFS(PERSALDATA!$H$2:$H$20871,PERSALDATA!$A$2:$A$20871,WORKING!$A170,PERSALDATA!$D$2:$D$20871,WORKING!$B170,PERSALDATA!$E$2:$E$20871,WORKING!$C170),"")</f>
        <v/>
      </c>
      <c r="J170" s="62" t="str">
        <f>IFERROR(SUMIFS(PERSALDATA!$H$2:$H$20871,PERSALDATA!$A$2:$A$20871,WORKING!$A170,PERSALDATA!$D$2:$D$20871,WORKING!$B170,PERSALDATA!$E$2:$E$20871,WORKING!$C170,PERSALDATA!$F$2:$F$20871,WORKING!J$2)/SUMIFS(PERSALDATA!$H$2:$H$20871,PERSALDATA!$A$2:$A$20871,WORKING!$A170,PERSALDATA!$D$2:$D$20871,WORKING!$B170,PERSALDATA!$E$2:$E$20871,WORKING!$C170),"")</f>
        <v/>
      </c>
      <c r="K170" s="62" t="str">
        <f>IFERROR(SUMIFS(PERSALDATA!$H$2:$H$20871,PERSALDATA!$A$2:$A$20871,WORKING!$A170,PERSALDATA!$D$2:$D$20871,WORKING!$B170,PERSALDATA!$E$2:$E$20871,WORKING!$C170,PERSALDATA!$F$2:$F$20871,WORKING!K$2)/SUMIFS(PERSALDATA!$H$2:$H$20871,PERSALDATA!$A$2:$A$20871,WORKING!$A170,PERSALDATA!$D$2:$D$20871,WORKING!$B170,PERSALDATA!$E$2:$E$20871,WORKING!$C170),"")</f>
        <v/>
      </c>
      <c r="L170" s="62" t="str">
        <f>IFERROR(SUMIFS(PERSALDATA!$H$2:$H$20871,PERSALDATA!$A$2:$A$20871,WORKING!$A170,PERSALDATA!$D$2:$D$20871,WORKING!$B170,PERSALDATA!$E$2:$E$20871,WORKING!$C170,PERSALDATA!$F$2:$F$20871,WORKING!L$2)/SUMIFS(PERSALDATA!$H$2:$H$20871,PERSALDATA!$A$2:$A$20871,WORKING!$A170,PERSALDATA!$D$2:$D$20871,WORKING!$B170,PERSALDATA!$E$2:$E$20871,WORKING!$C170),"")</f>
        <v/>
      </c>
      <c r="M170" s="62" t="str">
        <f>IFERROR(SUMIFS(PERSALDATA!$H$2:$H$20871,PERSALDATA!$A$2:$A$20871,WORKING!$A170,PERSALDATA!$D$2:$D$20871,WORKING!$B170,PERSALDATA!$E$2:$E$20871,WORKING!$C170,PERSALDATA!$F$2:$F$20871,WORKING!M$2)/SUMIFS(PERSALDATA!$H$2:$H$20871,PERSALDATA!$A$2:$A$20871,WORKING!$A170,PERSALDATA!$D$2:$D$20871,WORKING!$B170,PERSALDATA!$E$2:$E$20871,WORKING!$C170),"")</f>
        <v/>
      </c>
      <c r="N170" s="62" t="str">
        <f>IFERROR(SUMIFS(PERSALDATA!$H$2:$H$20871,PERSALDATA!$A$2:$A$20871,WORKING!$A170,PERSALDATA!$D$2:$D$20871,WORKING!$B170,PERSALDATA!$E$2:$E$20871,WORKING!$C170,PERSALDATA!$F$2:$F$20871,WORKING!N$2)/SUMIFS(PERSALDATA!$H$2:$H$20871,PERSALDATA!$A$2:$A$20871,WORKING!$A170,PERSALDATA!$D$2:$D$20871,WORKING!$B170,PERSALDATA!$E$2:$E$20871,WORKING!$C170),"")</f>
        <v/>
      </c>
      <c r="O170" s="62" t="str">
        <f>IFERROR(SUMIFS(PERSALDATA!$H$2:$H$20871,PERSALDATA!$A$2:$A$20871,WORKING!$A170,PERSALDATA!$D$2:$D$20871,WORKING!$B170,PERSALDATA!$E$2:$E$20871,WORKING!$C170,PERSALDATA!$F$2:$F$20871,WORKING!O$2)/SUMIFS(PERSALDATA!$H$2:$H$20871,PERSALDATA!$A$2:$A$20871,WORKING!$A170,PERSALDATA!$D$2:$D$20871,WORKING!$B170,PERSALDATA!$E$2:$E$20871,WORKING!$C170),"")</f>
        <v/>
      </c>
      <c r="P170" s="62" t="str">
        <f>IFERROR(SUMIFS(PERSALDATA!$H$2:$H$20871,PERSALDATA!$A$2:$A$20871,WORKING!$A170,PERSALDATA!$D$2:$D$20871,WORKING!$B170,PERSALDATA!$E$2:$E$20871,WORKING!$C170,PERSALDATA!$F$2:$F$20871,WORKING!P$2)/SUMIFS(PERSALDATA!$H$2:$H$20871,PERSALDATA!$A$2:$A$20871,WORKING!$A170,PERSALDATA!$D$2:$D$20871,WORKING!$B170,PERSALDATA!$E$2:$E$20871,WORKING!$C170),"")</f>
        <v/>
      </c>
      <c r="Q170" s="62" t="str">
        <f>IFERROR(SUMIFS(PERSALDATA!$H$2:$H$20871,PERSALDATA!$A$2:$A$20871,WORKING!$A170,PERSALDATA!$D$2:$D$20871,WORKING!$B170,PERSALDATA!$E$2:$E$20871,WORKING!$C170,PERSALDATA!$F$2:$F$20871,WORKING!Q$2)/SUMIFS(PERSALDATA!$H$2:$H$20871,PERSALDATA!$A$2:$A$20871,WORKING!$A170,PERSALDATA!$D$2:$D$20871,WORKING!$B170,PERSALDATA!$E$2:$E$20871,WORKING!$C170),"")</f>
        <v/>
      </c>
      <c r="R170" s="62" t="str">
        <f>IFERROR(SUMIFS(PERSALDATA!$H$2:$H$20871,PERSALDATA!$A$2:$A$20871,WORKING!$A170,PERSALDATA!$D$2:$D$20871,WORKING!$B170,PERSALDATA!$E$2:$E$20871,WORKING!$C170,PERSALDATA!$F$2:$F$20871,WORKING!R$2)/SUMIFS(PERSALDATA!$H$2:$H$20871,PERSALDATA!$A$2:$A$20871,WORKING!$A170,PERSALDATA!$D$2:$D$20871,WORKING!$B170,PERSALDATA!$E$2:$E$20871,WORKING!$C170),"")</f>
        <v/>
      </c>
      <c r="S170" s="62" t="str">
        <f>IFERROR(SUMIFS(PERSALDATA!$H$2:$H$20871,PERSALDATA!$A$2:$A$20871,WORKING!$A170,PERSALDATA!$D$2:$D$20871,WORKING!$B170,PERSALDATA!$E$2:$E$20871,WORKING!$C170,PERSALDATA!$F$2:$F$20871,WORKING!S$2)/SUMIFS(PERSALDATA!$H$2:$H$20871,PERSALDATA!$A$2:$A$20871,WORKING!$A170,PERSALDATA!$D$2:$D$20871,WORKING!$B170,PERSALDATA!$E$2:$E$20871,WORKING!$C170),"")</f>
        <v/>
      </c>
      <c r="T170" s="62" t="str">
        <f>IFERROR(SUMIFS(PERSALDATA!$H$2:$H$20871,PERSALDATA!$A$2:$A$20871,WORKING!$A170,PERSALDATA!$D$2:$D$20871,WORKING!$B170,PERSALDATA!$E$2:$E$20871,WORKING!$C170,PERSALDATA!$F$2:$F$20871,WORKING!T$2)/SUMIFS(PERSALDATA!$H$2:$H$20871,PERSALDATA!$A$2:$A$20871,WORKING!$A170,PERSALDATA!$D$2:$D$20871,WORKING!$B170,PERSALDATA!$E$2:$E$20871,WORKING!$C170),"")</f>
        <v/>
      </c>
      <c r="U170" s="62" t="str">
        <f>IFERROR(SUMIFS(PERSALDATA!$H$2:$H$20871,PERSALDATA!$A$2:$A$20871,WORKING!$A170,PERSALDATA!$D$2:$D$20871,WORKING!$B170,PERSALDATA!$E$2:$E$20871,WORKING!$C170,PERSALDATA!$F$2:$F$20871,WORKING!U$2)/SUMIFS(PERSALDATA!$H$2:$H$20871,PERSALDATA!$A$2:$A$20871,WORKING!$A170,PERSALDATA!$D$2:$D$20871,WORKING!$B170,PERSALDATA!$E$2:$E$20871,WORKING!$C170),"")</f>
        <v/>
      </c>
      <c r="V170" s="62" t="str">
        <f>IFERROR(SUMIFS(PERSALDATA!$H$2:$H$20871,PERSALDATA!$A$2:$A$20871,WORKING!$A170,PERSALDATA!$D$2:$D$20871,WORKING!$B170,PERSALDATA!$E$2:$E$20871,WORKING!$C170,PERSALDATA!$F$2:$F$20871,WORKING!V$2)/SUMIFS(PERSALDATA!$H$2:$H$20871,PERSALDATA!$A$2:$A$20871,WORKING!$A170,PERSALDATA!$D$2:$D$20871,WORKING!$B170,PERSALDATA!$E$2:$E$20871,WORKING!$C170),"")</f>
        <v/>
      </c>
      <c r="W170" s="62">
        <f>IFERROR(IF($C170&lt;11,($D170*Assumptions!C$6)+($E170*Assumptions!C$7)+($F170*Assumptions!C$8)+($G170*Assumptions!C$9)+($H170*Assumptions!C$10)+($I170*Assumptions!C$11)+($J170*Assumptions!C$12)+($K170*Assumptions!C$13)+($L170*Assumptions!C$14)+($M170*Assumptions!C$15)+($N170*Assumptions!C$16)+($O170*Assumptions!C$17)+($P170*Assumptions!C$18)+($Q170*Assumptions!C$19)+($R170*Assumptions!C$20)+($S170*Assumptions!C$21)+($T170*Assumptions!C$22)+($U170*Assumptions!C$23)+($V170*Assumptions!C$24),IF($C170&lt;13,Assumptions!C$28,Assumptions!C$50)),W$1)</f>
        <v>3.3000000000000002E-2</v>
      </c>
      <c r="X170" s="62">
        <f>IFERROR(IF($C170&lt;11,($D170*Assumptions!D$6)+($E170*Assumptions!D$7)+($F170*Assumptions!D$8)+($G170*Assumptions!D$9)+($H170*Assumptions!D$10)+($I170*Assumptions!D$11)+($J170*Assumptions!D$12)+($K170*Assumptions!D$13)+($L170*Assumptions!D$14)+($M170*Assumptions!D$15)+($N170*Assumptions!D$16)+($O170*Assumptions!D$17)+($P170*Assumptions!D$18)+($Q170*Assumptions!D$19)+($R170*Assumptions!D$20)+($S170*Assumptions!D$21)+($T170*Assumptions!D$22)+($U170*Assumptions!D$23)+($V170*Assumptions!D$24),IF($C170&lt;13,Assumptions!D$28,Assumptions!D$50)),X$1)</f>
        <v>0.06</v>
      </c>
      <c r="Y170" s="62">
        <f>IFERROR(IF($C170&lt;11,($D170*Assumptions!E$6)+($E170*Assumptions!E$7)+($F170*Assumptions!E$8)+($G170*Assumptions!E$9)+($H170*Assumptions!E$10)+($I170*Assumptions!E$11)+($J170*Assumptions!E$12)+($K170*Assumptions!E$13)+($L170*Assumptions!E$14)+($M170*Assumptions!E$15)+($N170*Assumptions!E$16)+($O170*Assumptions!E$17)+($P170*Assumptions!E$18)+($Q170*Assumptions!E$19)+($R170*Assumptions!E$20)+($S170*Assumptions!E$21)+($T170*Assumptions!E$22)+($U170*Assumptions!E$23)+($V170*Assumptions!E$24),IF($C170&lt;13,Assumptions!E$28,Assumptions!E$50)),Y$1)</f>
        <v>5.8999999999999997E-2</v>
      </c>
      <c r="Z170" s="62">
        <f>IFERROR(IF($C170&lt;11,($D170*Assumptions!F$6)+($E170*Assumptions!F$7)+($F170*Assumptions!F$8)+($G170*Assumptions!F$9)+($H170*Assumptions!F$10)+($I170*Assumptions!F$11)+($J170*Assumptions!F$12)+($K170*Assumptions!F$13)+($L170*Assumptions!F$14)+($M170*Assumptions!F$15)+($N170*Assumptions!F$16)+($O170*Assumptions!F$17)+($P170*Assumptions!F$18)+($Q170*Assumptions!F$19)+($R170*Assumptions!F$20)+($S170*Assumptions!F$21)+($T170*Assumptions!F$22)+($U170*Assumptions!F$23)+($V170*Assumptions!F$24),IF($C170&lt;13,Assumptions!F$28,Assumptions!F$50)),Z$1)</f>
        <v>5.7000000000000002E-2</v>
      </c>
      <c r="AA170" s="62">
        <f>IFERROR(($D170*Assumptions!J$6)+($E170*Assumptions!J$7)+($F170*Assumptions!J$8)+($G170*Assumptions!J$9)+($H170*Assumptions!J$10)+($I170*Assumptions!J$11)+($J170*Assumptions!J$12)+($K170*Assumptions!J$13)+($L170*Assumptions!J$14)+($M170*Assumptions!J$15)+($N170*Assumptions!J$16)+($O170*Assumptions!J$17)+($P170*Assumptions!J$18)+($Q170*Assumptions!J$19)+($R170*Assumptions!J$20)+($S170*Assumptions!J$21)+($T170*Assumptions!J$22)+($U170*Assumptions!J$23)+($V170*Assumptions!J$24),0)</f>
        <v>0</v>
      </c>
      <c r="AB170" s="2">
        <f>SUMIFS(PERSALDATA!$G$2:$G$20871,PERSALDATA!$A$2:$A$20871,WORKING!A170,PERSALDATA!$D$2:$D$20871,WORKING!B170,PERSALDATA!$E$2:$E$20871,WORKING!C170,PERSALDATA!$F$2:$F$20871,"S&amp;W: BASIC SALARY (RES)")</f>
        <v>0</v>
      </c>
      <c r="AC170" s="2">
        <f>SUMIFS(PERSALDATA!$H$2:$H$20871,PERSALDATA!$A$2:$A$20871,WORKING!A170,PERSALDATA!$D$2:$D$20871,WORKING!B170,PERSALDATA!$E$2:$E$20871,WORKING!C170)</f>
        <v>0</v>
      </c>
    </row>
    <row r="171" spans="1:29" x14ac:dyDescent="0.25">
      <c r="A171" s="2">
        <f>Results!$D$3</f>
        <v>18</v>
      </c>
      <c r="B171" s="2">
        <v>10</v>
      </c>
      <c r="C171" s="2">
        <v>16</v>
      </c>
      <c r="D171" s="62" t="str">
        <f>IFERROR(SUMIFS(PERSALDATA!$H$2:$H$20871,PERSALDATA!$A$2:$A$20871,WORKING!$A171,PERSALDATA!$D$2:$D$20871,WORKING!$B171,PERSALDATA!$E$2:$E$20871,WORKING!$C171,PERSALDATA!$F$2:$F$20871,WORKING!D$2)/SUMIFS(PERSALDATA!$H$2:$H$20871,PERSALDATA!$A$2:$A$20871,WORKING!$A171,PERSALDATA!$D$2:$D$20871,WORKING!$B171,PERSALDATA!$E$2:$E$20871,WORKING!$C171),"")</f>
        <v/>
      </c>
      <c r="E171" s="62" t="str">
        <f>IFERROR(SUMIFS(PERSALDATA!$H$2:$H$20871,PERSALDATA!$A$2:$A$20871,WORKING!$A171,PERSALDATA!$D$2:$D$20871,WORKING!$B171,PERSALDATA!$E$2:$E$20871,WORKING!$C171,PERSALDATA!$F$2:$F$20871,WORKING!E$2)/SUMIFS(PERSALDATA!$H$2:$H$20871,PERSALDATA!$A$2:$A$20871,WORKING!$A171,PERSALDATA!$D$2:$D$20871,WORKING!$B171,PERSALDATA!$E$2:$E$20871,WORKING!$C171),"")</f>
        <v/>
      </c>
      <c r="F171" s="62" t="str">
        <f>IFERROR(SUMIFS(PERSALDATA!$H$2:$H$20871,PERSALDATA!$A$2:$A$20871,WORKING!$A171,PERSALDATA!$D$2:$D$20871,WORKING!$B171,PERSALDATA!$E$2:$E$20871,WORKING!$C171,PERSALDATA!$F$2:$F$20871,WORKING!F$2)/SUMIFS(PERSALDATA!$H$2:$H$20871,PERSALDATA!$A$2:$A$20871,WORKING!$A171,PERSALDATA!$D$2:$D$20871,WORKING!$B171,PERSALDATA!$E$2:$E$20871,WORKING!$C171),"")</f>
        <v/>
      </c>
      <c r="G171" s="69" t="str">
        <f>IFERROR(SUMIFS(PERSALDATA!$H$2:$H$20871,PERSALDATA!$A$2:$A$20871,WORKING!$A171,PERSALDATA!$D$2:$D$20871,WORKING!$B171,PERSALDATA!$E$2:$E$20871,WORKING!$C171,PERSALDATA!$F$2:$F$20871,WORKING!G$2)/SUMIFS(PERSALDATA!$H$2:$H$20871,PERSALDATA!$A$2:$A$20871,WORKING!$A171,PERSALDATA!$D$2:$D$20871,WORKING!$B171,PERSALDATA!$E$2:$E$20871,WORKING!$C171),"")</f>
        <v/>
      </c>
      <c r="H171" s="62" t="str">
        <f>IFERROR(SUMIFS(PERSALDATA!$H$2:$H$20871,PERSALDATA!$A$2:$A$20871,WORKING!$A171,PERSALDATA!$D$2:$D$20871,WORKING!$B171,PERSALDATA!$E$2:$E$20871,WORKING!$C171,PERSALDATA!$F$2:$F$20871,WORKING!H$2)/SUMIFS(PERSALDATA!$H$2:$H$20871,PERSALDATA!$A$2:$A$20871,WORKING!$A171,PERSALDATA!$D$2:$D$20871,WORKING!$B171,PERSALDATA!$E$2:$E$20871,WORKING!$C171),"")</f>
        <v/>
      </c>
      <c r="I171" s="62" t="str">
        <f>IFERROR(SUMIFS(PERSALDATA!$H$2:$H$20871,PERSALDATA!$A$2:$A$20871,WORKING!$A171,PERSALDATA!$D$2:$D$20871,WORKING!$B171,PERSALDATA!$E$2:$E$20871,WORKING!$C171,PERSALDATA!$F$2:$F$20871,WORKING!I$2)/SUMIFS(PERSALDATA!$H$2:$H$20871,PERSALDATA!$A$2:$A$20871,WORKING!$A171,PERSALDATA!$D$2:$D$20871,WORKING!$B171,PERSALDATA!$E$2:$E$20871,WORKING!$C171),"")</f>
        <v/>
      </c>
      <c r="J171" s="62" t="str">
        <f>IFERROR(SUMIFS(PERSALDATA!$H$2:$H$20871,PERSALDATA!$A$2:$A$20871,WORKING!$A171,PERSALDATA!$D$2:$D$20871,WORKING!$B171,PERSALDATA!$E$2:$E$20871,WORKING!$C171,PERSALDATA!$F$2:$F$20871,WORKING!J$2)/SUMIFS(PERSALDATA!$H$2:$H$20871,PERSALDATA!$A$2:$A$20871,WORKING!$A171,PERSALDATA!$D$2:$D$20871,WORKING!$B171,PERSALDATA!$E$2:$E$20871,WORKING!$C171),"")</f>
        <v/>
      </c>
      <c r="K171" s="62" t="str">
        <f>IFERROR(SUMIFS(PERSALDATA!$H$2:$H$20871,PERSALDATA!$A$2:$A$20871,WORKING!$A171,PERSALDATA!$D$2:$D$20871,WORKING!$B171,PERSALDATA!$E$2:$E$20871,WORKING!$C171,PERSALDATA!$F$2:$F$20871,WORKING!K$2)/SUMIFS(PERSALDATA!$H$2:$H$20871,PERSALDATA!$A$2:$A$20871,WORKING!$A171,PERSALDATA!$D$2:$D$20871,WORKING!$B171,PERSALDATA!$E$2:$E$20871,WORKING!$C171),"")</f>
        <v/>
      </c>
      <c r="L171" s="62" t="str">
        <f>IFERROR(SUMIFS(PERSALDATA!$H$2:$H$20871,PERSALDATA!$A$2:$A$20871,WORKING!$A171,PERSALDATA!$D$2:$D$20871,WORKING!$B171,PERSALDATA!$E$2:$E$20871,WORKING!$C171,PERSALDATA!$F$2:$F$20871,WORKING!L$2)/SUMIFS(PERSALDATA!$H$2:$H$20871,PERSALDATA!$A$2:$A$20871,WORKING!$A171,PERSALDATA!$D$2:$D$20871,WORKING!$B171,PERSALDATA!$E$2:$E$20871,WORKING!$C171),"")</f>
        <v/>
      </c>
      <c r="M171" s="62" t="str">
        <f>IFERROR(SUMIFS(PERSALDATA!$H$2:$H$20871,PERSALDATA!$A$2:$A$20871,WORKING!$A171,PERSALDATA!$D$2:$D$20871,WORKING!$B171,PERSALDATA!$E$2:$E$20871,WORKING!$C171,PERSALDATA!$F$2:$F$20871,WORKING!M$2)/SUMIFS(PERSALDATA!$H$2:$H$20871,PERSALDATA!$A$2:$A$20871,WORKING!$A171,PERSALDATA!$D$2:$D$20871,WORKING!$B171,PERSALDATA!$E$2:$E$20871,WORKING!$C171),"")</f>
        <v/>
      </c>
      <c r="N171" s="62" t="str">
        <f>IFERROR(SUMIFS(PERSALDATA!$H$2:$H$20871,PERSALDATA!$A$2:$A$20871,WORKING!$A171,PERSALDATA!$D$2:$D$20871,WORKING!$B171,PERSALDATA!$E$2:$E$20871,WORKING!$C171,PERSALDATA!$F$2:$F$20871,WORKING!N$2)/SUMIFS(PERSALDATA!$H$2:$H$20871,PERSALDATA!$A$2:$A$20871,WORKING!$A171,PERSALDATA!$D$2:$D$20871,WORKING!$B171,PERSALDATA!$E$2:$E$20871,WORKING!$C171),"")</f>
        <v/>
      </c>
      <c r="O171" s="62" t="str">
        <f>IFERROR(SUMIFS(PERSALDATA!$H$2:$H$20871,PERSALDATA!$A$2:$A$20871,WORKING!$A171,PERSALDATA!$D$2:$D$20871,WORKING!$B171,PERSALDATA!$E$2:$E$20871,WORKING!$C171,PERSALDATA!$F$2:$F$20871,WORKING!O$2)/SUMIFS(PERSALDATA!$H$2:$H$20871,PERSALDATA!$A$2:$A$20871,WORKING!$A171,PERSALDATA!$D$2:$D$20871,WORKING!$B171,PERSALDATA!$E$2:$E$20871,WORKING!$C171),"")</f>
        <v/>
      </c>
      <c r="P171" s="62" t="str">
        <f>IFERROR(SUMIFS(PERSALDATA!$H$2:$H$20871,PERSALDATA!$A$2:$A$20871,WORKING!$A171,PERSALDATA!$D$2:$D$20871,WORKING!$B171,PERSALDATA!$E$2:$E$20871,WORKING!$C171,PERSALDATA!$F$2:$F$20871,WORKING!P$2)/SUMIFS(PERSALDATA!$H$2:$H$20871,PERSALDATA!$A$2:$A$20871,WORKING!$A171,PERSALDATA!$D$2:$D$20871,WORKING!$B171,PERSALDATA!$E$2:$E$20871,WORKING!$C171),"")</f>
        <v/>
      </c>
      <c r="Q171" s="62" t="str">
        <f>IFERROR(SUMIFS(PERSALDATA!$H$2:$H$20871,PERSALDATA!$A$2:$A$20871,WORKING!$A171,PERSALDATA!$D$2:$D$20871,WORKING!$B171,PERSALDATA!$E$2:$E$20871,WORKING!$C171,PERSALDATA!$F$2:$F$20871,WORKING!Q$2)/SUMIFS(PERSALDATA!$H$2:$H$20871,PERSALDATA!$A$2:$A$20871,WORKING!$A171,PERSALDATA!$D$2:$D$20871,WORKING!$B171,PERSALDATA!$E$2:$E$20871,WORKING!$C171),"")</f>
        <v/>
      </c>
      <c r="R171" s="62" t="str">
        <f>IFERROR(SUMIFS(PERSALDATA!$H$2:$H$20871,PERSALDATA!$A$2:$A$20871,WORKING!$A171,PERSALDATA!$D$2:$D$20871,WORKING!$B171,PERSALDATA!$E$2:$E$20871,WORKING!$C171,PERSALDATA!$F$2:$F$20871,WORKING!R$2)/SUMIFS(PERSALDATA!$H$2:$H$20871,PERSALDATA!$A$2:$A$20871,WORKING!$A171,PERSALDATA!$D$2:$D$20871,WORKING!$B171,PERSALDATA!$E$2:$E$20871,WORKING!$C171),"")</f>
        <v/>
      </c>
      <c r="S171" s="62" t="str">
        <f>IFERROR(SUMIFS(PERSALDATA!$H$2:$H$20871,PERSALDATA!$A$2:$A$20871,WORKING!$A171,PERSALDATA!$D$2:$D$20871,WORKING!$B171,PERSALDATA!$E$2:$E$20871,WORKING!$C171,PERSALDATA!$F$2:$F$20871,WORKING!S$2)/SUMIFS(PERSALDATA!$H$2:$H$20871,PERSALDATA!$A$2:$A$20871,WORKING!$A171,PERSALDATA!$D$2:$D$20871,WORKING!$B171,PERSALDATA!$E$2:$E$20871,WORKING!$C171),"")</f>
        <v/>
      </c>
      <c r="T171" s="62" t="str">
        <f>IFERROR(SUMIFS(PERSALDATA!$H$2:$H$20871,PERSALDATA!$A$2:$A$20871,WORKING!$A171,PERSALDATA!$D$2:$D$20871,WORKING!$B171,PERSALDATA!$E$2:$E$20871,WORKING!$C171,PERSALDATA!$F$2:$F$20871,WORKING!T$2)/SUMIFS(PERSALDATA!$H$2:$H$20871,PERSALDATA!$A$2:$A$20871,WORKING!$A171,PERSALDATA!$D$2:$D$20871,WORKING!$B171,PERSALDATA!$E$2:$E$20871,WORKING!$C171),"")</f>
        <v/>
      </c>
      <c r="U171" s="62" t="str">
        <f>IFERROR(SUMIFS(PERSALDATA!$H$2:$H$20871,PERSALDATA!$A$2:$A$20871,WORKING!$A171,PERSALDATA!$D$2:$D$20871,WORKING!$B171,PERSALDATA!$E$2:$E$20871,WORKING!$C171,PERSALDATA!$F$2:$F$20871,WORKING!U$2)/SUMIFS(PERSALDATA!$H$2:$H$20871,PERSALDATA!$A$2:$A$20871,WORKING!$A171,PERSALDATA!$D$2:$D$20871,WORKING!$B171,PERSALDATA!$E$2:$E$20871,WORKING!$C171),"")</f>
        <v/>
      </c>
      <c r="V171" s="62" t="str">
        <f>IFERROR(SUMIFS(PERSALDATA!$H$2:$H$20871,PERSALDATA!$A$2:$A$20871,WORKING!$A171,PERSALDATA!$D$2:$D$20871,WORKING!$B171,PERSALDATA!$E$2:$E$20871,WORKING!$C171,PERSALDATA!$F$2:$F$20871,WORKING!V$2)/SUMIFS(PERSALDATA!$H$2:$H$20871,PERSALDATA!$A$2:$A$20871,WORKING!$A171,PERSALDATA!$D$2:$D$20871,WORKING!$B171,PERSALDATA!$E$2:$E$20871,WORKING!$C171),"")</f>
        <v/>
      </c>
      <c r="W171" s="62">
        <f>IFERROR(IF($C171&lt;11,($D171*Assumptions!C$6)+($E171*Assumptions!C$7)+($F171*Assumptions!C$8)+($G171*Assumptions!C$9)+($H171*Assumptions!C$10)+($I171*Assumptions!C$11)+($J171*Assumptions!C$12)+($K171*Assumptions!C$13)+($L171*Assumptions!C$14)+($M171*Assumptions!C$15)+($N171*Assumptions!C$16)+($O171*Assumptions!C$17)+($P171*Assumptions!C$18)+($Q171*Assumptions!C$19)+($R171*Assumptions!C$20)+($S171*Assumptions!C$21)+($T171*Assumptions!C$22)+($U171*Assumptions!C$23)+($V171*Assumptions!C$24),IF($C171&lt;13,Assumptions!C$28,Assumptions!C$50)),W$1)</f>
        <v>3.3000000000000002E-2</v>
      </c>
      <c r="X171" s="62">
        <f>IFERROR(IF($C171&lt;11,($D171*Assumptions!D$6)+($E171*Assumptions!D$7)+($F171*Assumptions!D$8)+($G171*Assumptions!D$9)+($H171*Assumptions!D$10)+($I171*Assumptions!D$11)+($J171*Assumptions!D$12)+($K171*Assumptions!D$13)+($L171*Assumptions!D$14)+($M171*Assumptions!D$15)+($N171*Assumptions!D$16)+($O171*Assumptions!D$17)+($P171*Assumptions!D$18)+($Q171*Assumptions!D$19)+($R171*Assumptions!D$20)+($S171*Assumptions!D$21)+($T171*Assumptions!D$22)+($U171*Assumptions!D$23)+($V171*Assumptions!D$24),IF($C171&lt;13,Assumptions!D$28,Assumptions!D$50)),X$1)</f>
        <v>0.06</v>
      </c>
      <c r="Y171" s="62">
        <f>IFERROR(IF($C171&lt;11,($D171*Assumptions!E$6)+($E171*Assumptions!E$7)+($F171*Assumptions!E$8)+($G171*Assumptions!E$9)+($H171*Assumptions!E$10)+($I171*Assumptions!E$11)+($J171*Assumptions!E$12)+($K171*Assumptions!E$13)+($L171*Assumptions!E$14)+($M171*Assumptions!E$15)+($N171*Assumptions!E$16)+($O171*Assumptions!E$17)+($P171*Assumptions!E$18)+($Q171*Assumptions!E$19)+($R171*Assumptions!E$20)+($S171*Assumptions!E$21)+($T171*Assumptions!E$22)+($U171*Assumptions!E$23)+($V171*Assumptions!E$24),IF($C171&lt;13,Assumptions!E$28,Assumptions!E$50)),Y$1)</f>
        <v>5.8999999999999997E-2</v>
      </c>
      <c r="Z171" s="62">
        <f>IFERROR(IF($C171&lt;11,($D171*Assumptions!F$6)+($E171*Assumptions!F$7)+($F171*Assumptions!F$8)+($G171*Assumptions!F$9)+($H171*Assumptions!F$10)+($I171*Assumptions!F$11)+($J171*Assumptions!F$12)+($K171*Assumptions!F$13)+($L171*Assumptions!F$14)+($M171*Assumptions!F$15)+($N171*Assumptions!F$16)+($O171*Assumptions!F$17)+($P171*Assumptions!F$18)+($Q171*Assumptions!F$19)+($R171*Assumptions!F$20)+($S171*Assumptions!F$21)+($T171*Assumptions!F$22)+($U171*Assumptions!F$23)+($V171*Assumptions!F$24),IF($C171&lt;13,Assumptions!F$28,Assumptions!F$50)),Z$1)</f>
        <v>5.7000000000000002E-2</v>
      </c>
      <c r="AA171" s="62">
        <f>IFERROR(($D171*Assumptions!J$6)+($E171*Assumptions!J$7)+($F171*Assumptions!J$8)+($G171*Assumptions!J$9)+($H171*Assumptions!J$10)+($I171*Assumptions!J$11)+($J171*Assumptions!J$12)+($K171*Assumptions!J$13)+($L171*Assumptions!J$14)+($M171*Assumptions!J$15)+($N171*Assumptions!J$16)+($O171*Assumptions!J$17)+($P171*Assumptions!J$18)+($Q171*Assumptions!J$19)+($R171*Assumptions!J$20)+($S171*Assumptions!J$21)+($T171*Assumptions!J$22)+($U171*Assumptions!J$23)+($V171*Assumptions!J$24),0)</f>
        <v>0</v>
      </c>
      <c r="AB171" s="2">
        <f>SUMIFS(PERSALDATA!$G$2:$G$20871,PERSALDATA!$A$2:$A$20871,WORKING!A171,PERSALDATA!$D$2:$D$20871,WORKING!B171,PERSALDATA!$E$2:$E$20871,WORKING!C171,PERSALDATA!$F$2:$F$20871,"S&amp;W: BASIC SALARY (RES)")</f>
        <v>0</v>
      </c>
      <c r="AC171" s="2">
        <f>SUMIFS(PERSALDATA!$H$2:$H$20871,PERSALDATA!$A$2:$A$20871,WORKING!A171,PERSALDATA!$D$2:$D$20871,WORKING!B171,PERSALDATA!$E$2:$E$20871,WORKING!C171)</f>
        <v>0</v>
      </c>
    </row>
    <row r="172" spans="1:29" x14ac:dyDescent="0.25">
      <c r="A172" s="2">
        <f>Results!$D$3</f>
        <v>18</v>
      </c>
      <c r="B172" s="2">
        <v>10</v>
      </c>
      <c r="C172" s="2" t="s">
        <v>57</v>
      </c>
      <c r="D172" s="62" t="str">
        <f>IFERROR(SUMIFS(PERSALDATA!$H$2:$H$20871,PERSALDATA!$A$2:$A$20871,WORKING!$A172,PERSALDATA!$D$2:$D$20871,WORKING!$B172,PERSALDATA!$E$2:$E$20871,WORKING!$C172,PERSALDATA!$F$2:$F$20871,WORKING!D$2)/SUMIFS(PERSALDATA!$H$2:$H$20871,PERSALDATA!$A$2:$A$20871,WORKING!$A172,PERSALDATA!$D$2:$D$20871,WORKING!$B172,PERSALDATA!$E$2:$E$20871,WORKING!$C172),"")</f>
        <v/>
      </c>
      <c r="E172" s="62" t="str">
        <f>IFERROR(SUMIFS(PERSALDATA!$H$2:$H$20871,PERSALDATA!$A$2:$A$20871,WORKING!$A172,PERSALDATA!$D$2:$D$20871,WORKING!$B172,PERSALDATA!$E$2:$E$20871,WORKING!$C172,PERSALDATA!$F$2:$F$20871,WORKING!E$2)/SUMIFS(PERSALDATA!$H$2:$H$20871,PERSALDATA!$A$2:$A$20871,WORKING!$A172,PERSALDATA!$D$2:$D$20871,WORKING!$B172,PERSALDATA!$E$2:$E$20871,WORKING!$C172),"")</f>
        <v/>
      </c>
      <c r="F172" s="62" t="str">
        <f>IFERROR(SUMIFS(PERSALDATA!$H$2:$H$20871,PERSALDATA!$A$2:$A$20871,WORKING!$A172,PERSALDATA!$D$2:$D$20871,WORKING!$B172,PERSALDATA!$E$2:$E$20871,WORKING!$C172,PERSALDATA!$F$2:$F$20871,WORKING!F$2)/SUMIFS(PERSALDATA!$H$2:$H$20871,PERSALDATA!$A$2:$A$20871,WORKING!$A172,PERSALDATA!$D$2:$D$20871,WORKING!$B172,PERSALDATA!$E$2:$E$20871,WORKING!$C172),"")</f>
        <v/>
      </c>
      <c r="G172" s="69" t="str">
        <f>IFERROR(SUMIFS(PERSALDATA!$H$2:$H$20871,PERSALDATA!$A$2:$A$20871,WORKING!$A172,PERSALDATA!$D$2:$D$20871,WORKING!$B172,PERSALDATA!$E$2:$E$20871,WORKING!$C172,PERSALDATA!$F$2:$F$20871,WORKING!G$2)/SUMIFS(PERSALDATA!$H$2:$H$20871,PERSALDATA!$A$2:$A$20871,WORKING!$A172,PERSALDATA!$D$2:$D$20871,WORKING!$B172,PERSALDATA!$E$2:$E$20871,WORKING!$C172),"")</f>
        <v/>
      </c>
      <c r="H172" s="62" t="str">
        <f>IFERROR(SUMIFS(PERSALDATA!$H$2:$H$20871,PERSALDATA!$A$2:$A$20871,WORKING!$A172,PERSALDATA!$D$2:$D$20871,WORKING!$B172,PERSALDATA!$E$2:$E$20871,WORKING!$C172,PERSALDATA!$F$2:$F$20871,WORKING!H$2)/SUMIFS(PERSALDATA!$H$2:$H$20871,PERSALDATA!$A$2:$A$20871,WORKING!$A172,PERSALDATA!$D$2:$D$20871,WORKING!$B172,PERSALDATA!$E$2:$E$20871,WORKING!$C172),"")</f>
        <v/>
      </c>
      <c r="I172" s="62" t="str">
        <f>IFERROR(SUMIFS(PERSALDATA!$H$2:$H$20871,PERSALDATA!$A$2:$A$20871,WORKING!$A172,PERSALDATA!$D$2:$D$20871,WORKING!$B172,PERSALDATA!$E$2:$E$20871,WORKING!$C172,PERSALDATA!$F$2:$F$20871,WORKING!I$2)/SUMIFS(PERSALDATA!$H$2:$H$20871,PERSALDATA!$A$2:$A$20871,WORKING!$A172,PERSALDATA!$D$2:$D$20871,WORKING!$B172,PERSALDATA!$E$2:$E$20871,WORKING!$C172),"")</f>
        <v/>
      </c>
      <c r="J172" s="62" t="str">
        <f>IFERROR(SUMIFS(PERSALDATA!$H$2:$H$20871,PERSALDATA!$A$2:$A$20871,WORKING!$A172,PERSALDATA!$D$2:$D$20871,WORKING!$B172,PERSALDATA!$E$2:$E$20871,WORKING!$C172,PERSALDATA!$F$2:$F$20871,WORKING!J$2)/SUMIFS(PERSALDATA!$H$2:$H$20871,PERSALDATA!$A$2:$A$20871,WORKING!$A172,PERSALDATA!$D$2:$D$20871,WORKING!$B172,PERSALDATA!$E$2:$E$20871,WORKING!$C172),"")</f>
        <v/>
      </c>
      <c r="K172" s="62" t="str">
        <f>IFERROR(SUMIFS(PERSALDATA!$H$2:$H$20871,PERSALDATA!$A$2:$A$20871,WORKING!$A172,PERSALDATA!$D$2:$D$20871,WORKING!$B172,PERSALDATA!$E$2:$E$20871,WORKING!$C172,PERSALDATA!$F$2:$F$20871,WORKING!K$2)/SUMIFS(PERSALDATA!$H$2:$H$20871,PERSALDATA!$A$2:$A$20871,WORKING!$A172,PERSALDATA!$D$2:$D$20871,WORKING!$B172,PERSALDATA!$E$2:$E$20871,WORKING!$C172),"")</f>
        <v/>
      </c>
      <c r="L172" s="62" t="str">
        <f>IFERROR(SUMIFS(PERSALDATA!$H$2:$H$20871,PERSALDATA!$A$2:$A$20871,WORKING!$A172,PERSALDATA!$D$2:$D$20871,WORKING!$B172,PERSALDATA!$E$2:$E$20871,WORKING!$C172,PERSALDATA!$F$2:$F$20871,WORKING!L$2)/SUMIFS(PERSALDATA!$H$2:$H$20871,PERSALDATA!$A$2:$A$20871,WORKING!$A172,PERSALDATA!$D$2:$D$20871,WORKING!$B172,PERSALDATA!$E$2:$E$20871,WORKING!$C172),"")</f>
        <v/>
      </c>
      <c r="M172" s="62" t="str">
        <f>IFERROR(SUMIFS(PERSALDATA!$H$2:$H$20871,PERSALDATA!$A$2:$A$20871,WORKING!$A172,PERSALDATA!$D$2:$D$20871,WORKING!$B172,PERSALDATA!$E$2:$E$20871,WORKING!$C172,PERSALDATA!$F$2:$F$20871,WORKING!M$2)/SUMIFS(PERSALDATA!$H$2:$H$20871,PERSALDATA!$A$2:$A$20871,WORKING!$A172,PERSALDATA!$D$2:$D$20871,WORKING!$B172,PERSALDATA!$E$2:$E$20871,WORKING!$C172),"")</f>
        <v/>
      </c>
      <c r="N172" s="62" t="str">
        <f>IFERROR(SUMIFS(PERSALDATA!$H$2:$H$20871,PERSALDATA!$A$2:$A$20871,WORKING!$A172,PERSALDATA!$D$2:$D$20871,WORKING!$B172,PERSALDATA!$E$2:$E$20871,WORKING!$C172,PERSALDATA!$F$2:$F$20871,WORKING!N$2)/SUMIFS(PERSALDATA!$H$2:$H$20871,PERSALDATA!$A$2:$A$20871,WORKING!$A172,PERSALDATA!$D$2:$D$20871,WORKING!$B172,PERSALDATA!$E$2:$E$20871,WORKING!$C172),"")</f>
        <v/>
      </c>
      <c r="O172" s="62" t="str">
        <f>IFERROR(SUMIFS(PERSALDATA!$H$2:$H$20871,PERSALDATA!$A$2:$A$20871,WORKING!$A172,PERSALDATA!$D$2:$D$20871,WORKING!$B172,PERSALDATA!$E$2:$E$20871,WORKING!$C172,PERSALDATA!$F$2:$F$20871,WORKING!O$2)/SUMIFS(PERSALDATA!$H$2:$H$20871,PERSALDATA!$A$2:$A$20871,WORKING!$A172,PERSALDATA!$D$2:$D$20871,WORKING!$B172,PERSALDATA!$E$2:$E$20871,WORKING!$C172),"")</f>
        <v/>
      </c>
      <c r="P172" s="62" t="str">
        <f>IFERROR(SUMIFS(PERSALDATA!$H$2:$H$20871,PERSALDATA!$A$2:$A$20871,WORKING!$A172,PERSALDATA!$D$2:$D$20871,WORKING!$B172,PERSALDATA!$E$2:$E$20871,WORKING!$C172,PERSALDATA!$F$2:$F$20871,WORKING!P$2)/SUMIFS(PERSALDATA!$H$2:$H$20871,PERSALDATA!$A$2:$A$20871,WORKING!$A172,PERSALDATA!$D$2:$D$20871,WORKING!$B172,PERSALDATA!$E$2:$E$20871,WORKING!$C172),"")</f>
        <v/>
      </c>
      <c r="Q172" s="62" t="str">
        <f>IFERROR(SUMIFS(PERSALDATA!$H$2:$H$20871,PERSALDATA!$A$2:$A$20871,WORKING!$A172,PERSALDATA!$D$2:$D$20871,WORKING!$B172,PERSALDATA!$E$2:$E$20871,WORKING!$C172,PERSALDATA!$F$2:$F$20871,WORKING!Q$2)/SUMIFS(PERSALDATA!$H$2:$H$20871,PERSALDATA!$A$2:$A$20871,WORKING!$A172,PERSALDATA!$D$2:$D$20871,WORKING!$B172,PERSALDATA!$E$2:$E$20871,WORKING!$C172),"")</f>
        <v/>
      </c>
      <c r="R172" s="62" t="str">
        <f>IFERROR(SUMIFS(PERSALDATA!$H$2:$H$20871,PERSALDATA!$A$2:$A$20871,WORKING!$A172,PERSALDATA!$D$2:$D$20871,WORKING!$B172,PERSALDATA!$E$2:$E$20871,WORKING!$C172,PERSALDATA!$F$2:$F$20871,WORKING!R$2)/SUMIFS(PERSALDATA!$H$2:$H$20871,PERSALDATA!$A$2:$A$20871,WORKING!$A172,PERSALDATA!$D$2:$D$20871,WORKING!$B172,PERSALDATA!$E$2:$E$20871,WORKING!$C172),"")</f>
        <v/>
      </c>
      <c r="S172" s="62" t="str">
        <f>IFERROR(SUMIFS(PERSALDATA!$H$2:$H$20871,PERSALDATA!$A$2:$A$20871,WORKING!$A172,PERSALDATA!$D$2:$D$20871,WORKING!$B172,PERSALDATA!$E$2:$E$20871,WORKING!$C172,PERSALDATA!$F$2:$F$20871,WORKING!S$2)/SUMIFS(PERSALDATA!$H$2:$H$20871,PERSALDATA!$A$2:$A$20871,WORKING!$A172,PERSALDATA!$D$2:$D$20871,WORKING!$B172,PERSALDATA!$E$2:$E$20871,WORKING!$C172),"")</f>
        <v/>
      </c>
      <c r="T172" s="62" t="str">
        <f>IFERROR(SUMIFS(PERSALDATA!$H$2:$H$20871,PERSALDATA!$A$2:$A$20871,WORKING!$A172,PERSALDATA!$D$2:$D$20871,WORKING!$B172,PERSALDATA!$E$2:$E$20871,WORKING!$C172,PERSALDATA!$F$2:$F$20871,WORKING!T$2)/SUMIFS(PERSALDATA!$H$2:$H$20871,PERSALDATA!$A$2:$A$20871,WORKING!$A172,PERSALDATA!$D$2:$D$20871,WORKING!$B172,PERSALDATA!$E$2:$E$20871,WORKING!$C172),"")</f>
        <v/>
      </c>
      <c r="U172" s="62" t="str">
        <f>IFERROR(SUMIFS(PERSALDATA!$H$2:$H$20871,PERSALDATA!$A$2:$A$20871,WORKING!$A172,PERSALDATA!$D$2:$D$20871,WORKING!$B172,PERSALDATA!$E$2:$E$20871,WORKING!$C172,PERSALDATA!$F$2:$F$20871,WORKING!U$2)/SUMIFS(PERSALDATA!$H$2:$H$20871,PERSALDATA!$A$2:$A$20871,WORKING!$A172,PERSALDATA!$D$2:$D$20871,WORKING!$B172,PERSALDATA!$E$2:$E$20871,WORKING!$C172),"")</f>
        <v/>
      </c>
      <c r="V172" s="62" t="str">
        <f>IFERROR(SUMIFS(PERSALDATA!$H$2:$H$20871,PERSALDATA!$A$2:$A$20871,WORKING!$A172,PERSALDATA!$D$2:$D$20871,WORKING!$B172,PERSALDATA!$E$2:$E$20871,WORKING!$C172,PERSALDATA!$F$2:$F$20871,WORKING!V$2)/SUMIFS(PERSALDATA!$H$2:$H$20871,PERSALDATA!$A$2:$A$20871,WORKING!$A172,PERSALDATA!$D$2:$D$20871,WORKING!$B172,PERSALDATA!$E$2:$E$20871,WORKING!$C172),"")</f>
        <v/>
      </c>
      <c r="W172" s="62">
        <f>IFERROR(IF($C172&lt;11,($D172*Assumptions!C$6)+($E172*Assumptions!C$7)+($F172*Assumptions!C$8)+($G172*Assumptions!C$9)+($H172*Assumptions!C$10)+($I172*Assumptions!C$11)+($J172*Assumptions!C$12)+($K172*Assumptions!C$13)+($L172*Assumptions!C$14)+($M172*Assumptions!C$15)+($N172*Assumptions!C$16)+($O172*Assumptions!C$17)+($P172*Assumptions!C$18)+($Q172*Assumptions!C$19)+($R172*Assumptions!C$20)+($S172*Assumptions!C$21)+($T172*Assumptions!C$22)+($U172*Assumptions!C$23)+($V172*Assumptions!C$24),IF($C172&lt;13,Assumptions!C$28,Assumptions!C$50)),W$1)</f>
        <v>3.3000000000000002E-2</v>
      </c>
      <c r="X172" s="62">
        <f>IFERROR(IF($C172&lt;11,($D172*Assumptions!D$6)+($E172*Assumptions!D$7)+($F172*Assumptions!D$8)+($G172*Assumptions!D$9)+($H172*Assumptions!D$10)+($I172*Assumptions!D$11)+($J172*Assumptions!D$12)+($K172*Assumptions!D$13)+($L172*Assumptions!D$14)+($M172*Assumptions!D$15)+($N172*Assumptions!D$16)+($O172*Assumptions!D$17)+($P172*Assumptions!D$18)+($Q172*Assumptions!D$19)+($R172*Assumptions!D$20)+($S172*Assumptions!D$21)+($T172*Assumptions!D$22)+($U172*Assumptions!D$23)+($V172*Assumptions!D$24),IF($C172&lt;13,Assumptions!D$28,Assumptions!D$50)),X$1)</f>
        <v>0.06</v>
      </c>
      <c r="Y172" s="62">
        <f>IFERROR(IF($C172&lt;11,($D172*Assumptions!E$6)+($E172*Assumptions!E$7)+($F172*Assumptions!E$8)+($G172*Assumptions!E$9)+($H172*Assumptions!E$10)+($I172*Assumptions!E$11)+($J172*Assumptions!E$12)+($K172*Assumptions!E$13)+($L172*Assumptions!E$14)+($M172*Assumptions!E$15)+($N172*Assumptions!E$16)+($O172*Assumptions!E$17)+($P172*Assumptions!E$18)+($Q172*Assumptions!E$19)+($R172*Assumptions!E$20)+($S172*Assumptions!E$21)+($T172*Assumptions!E$22)+($U172*Assumptions!E$23)+($V172*Assumptions!E$24),IF($C172&lt;13,Assumptions!E$28,Assumptions!E$50)),Y$1)</f>
        <v>5.8999999999999997E-2</v>
      </c>
      <c r="Z172" s="62">
        <f>IFERROR(IF($C172&lt;11,($D172*Assumptions!F$6)+($E172*Assumptions!F$7)+($F172*Assumptions!F$8)+($G172*Assumptions!F$9)+($H172*Assumptions!F$10)+($I172*Assumptions!F$11)+($J172*Assumptions!F$12)+($K172*Assumptions!F$13)+($L172*Assumptions!F$14)+($M172*Assumptions!F$15)+($N172*Assumptions!F$16)+($O172*Assumptions!F$17)+($P172*Assumptions!F$18)+($Q172*Assumptions!F$19)+($R172*Assumptions!F$20)+($S172*Assumptions!F$21)+($T172*Assumptions!F$22)+($U172*Assumptions!F$23)+($V172*Assumptions!F$24),IF($C172&lt;13,Assumptions!F$28,Assumptions!F$50)),Z$1)</f>
        <v>5.7000000000000002E-2</v>
      </c>
      <c r="AA172" s="62">
        <f>IFERROR(($D172*Assumptions!J$6)+($E172*Assumptions!J$7)+($F172*Assumptions!J$8)+($G172*Assumptions!J$9)+($H172*Assumptions!J$10)+($I172*Assumptions!J$11)+($J172*Assumptions!J$12)+($K172*Assumptions!J$13)+($L172*Assumptions!J$14)+($M172*Assumptions!J$15)+($N172*Assumptions!J$16)+($O172*Assumptions!J$17)+($P172*Assumptions!J$18)+($Q172*Assumptions!J$19)+($R172*Assumptions!J$20)+($S172*Assumptions!J$21)+($T172*Assumptions!J$22)+($U172*Assumptions!J$23)+($V172*Assumptions!J$24),0)</f>
        <v>0</v>
      </c>
      <c r="AB172" s="2">
        <f>SUMIFS(PERSALDATA!$G$2:$G$20871,PERSALDATA!$A$2:$A$20871,WORKING!A172,PERSALDATA!$D$2:$D$20871,WORKING!B172,PERSALDATA!$E$2:$E$20871,WORKING!C172,PERSALDATA!$F$2:$F$20871,"S&amp;W: BASIC SALARY (RES)")</f>
        <v>0</v>
      </c>
      <c r="AC172" s="2">
        <f>SUMIFS(PERSALDATA!$H$2:$H$20871,PERSALDATA!$A$2:$A$20871,WORKING!A172,PERSALDATA!$D$2:$D$20871,WORKING!B172,PERSALDATA!$E$2:$E$20871,WORKING!C172)</f>
        <v>0</v>
      </c>
    </row>
    <row r="173" spans="1:29" s="2" customFormat="1" x14ac:dyDescent="0.25">
      <c r="A173" s="2">
        <f>Results!$D$3</f>
        <v>18</v>
      </c>
      <c r="B173" s="2">
        <v>11</v>
      </c>
      <c r="C173" s="2">
        <v>1</v>
      </c>
      <c r="D173" s="62">
        <f t="shared" ref="D173:M182" si="0">D$1</f>
        <v>0.70922489956286816</v>
      </c>
      <c r="E173" s="62">
        <f t="shared" si="0"/>
        <v>5.3914793522211721E-2</v>
      </c>
      <c r="F173" s="62">
        <f t="shared" si="0"/>
        <v>3.3048400974664417E-2</v>
      </c>
      <c r="G173" s="69">
        <f t="shared" si="0"/>
        <v>9.7337263691457676E-3</v>
      </c>
      <c r="H173" s="62">
        <f t="shared" si="0"/>
        <v>2.4240213919887565E-2</v>
      </c>
      <c r="I173" s="62">
        <f t="shared" si="0"/>
        <v>9.9211248494990342E-2</v>
      </c>
      <c r="J173" s="62">
        <f t="shared" si="0"/>
        <v>3.7078543142536847E-3</v>
      </c>
      <c r="K173" s="62">
        <f t="shared" si="0"/>
        <v>1.783203255563592E-4</v>
      </c>
      <c r="L173" s="62">
        <f t="shared" si="0"/>
        <v>4.683439318606831E-4</v>
      </c>
      <c r="M173" s="62">
        <f t="shared" si="0"/>
        <v>4.0725710169149464E-2</v>
      </c>
      <c r="N173" s="62">
        <f t="shared" ref="N173:Z182" si="1">N$1</f>
        <v>1.8218403218137627E-2</v>
      </c>
      <c r="O173" s="62">
        <f t="shared" si="1"/>
        <v>1.1628411528718372E-4</v>
      </c>
      <c r="P173" s="62">
        <f t="shared" si="1"/>
        <v>1.1504855489393568E-3</v>
      </c>
      <c r="Q173" s="62">
        <f t="shared" si="1"/>
        <v>1.2562085047619681E-3</v>
      </c>
      <c r="R173" s="62">
        <f t="shared" si="1"/>
        <v>1.4071302116306608E-4</v>
      </c>
      <c r="S173" s="62">
        <f t="shared" si="1"/>
        <v>9.0544527121134752E-6</v>
      </c>
      <c r="T173" s="62">
        <f t="shared" si="1"/>
        <v>4.4397497225622268E-3</v>
      </c>
      <c r="U173" s="62">
        <f t="shared" si="1"/>
        <v>3.8584888212328311E-6</v>
      </c>
      <c r="V173" s="62">
        <f t="shared" si="1"/>
        <v>2.117313430288065E-4</v>
      </c>
      <c r="W173" s="62">
        <f t="shared" si="1"/>
        <v>7.3827684520804057E-2</v>
      </c>
      <c r="X173" s="62">
        <f t="shared" si="1"/>
        <v>7.0033119199051808E-2</v>
      </c>
      <c r="Y173" s="62">
        <f t="shared" si="1"/>
        <v>6.9033119199051793E-2</v>
      </c>
      <c r="Z173" s="62">
        <f t="shared" si="1"/>
        <v>6.7033119199051777E-2</v>
      </c>
      <c r="AA173" s="62">
        <f>IFERROR(($D173*Assumptions!J$6)+($E173*Assumptions!J$7)+($F173*Assumptions!J$8)+($G173*Assumptions!J$9)+($H173*Assumptions!J$10)+($I173*Assumptions!J$11)+($J173*Assumptions!J$12)+($K173*Assumptions!J$13)+($L173*Assumptions!J$14)+($M173*Assumptions!J$15)+($N173*Assumptions!J$16)+($O173*Assumptions!J$17)+($P173*Assumptions!J$18)+($Q173*Assumptions!J$19)+($R173*Assumptions!J$20)+($S173*Assumptions!J$21)+($T173*Assumptions!J$22)+($U173*Assumptions!J$23)+($V173*Assumptions!J$24),0)</f>
        <v>1.4137802277575402E-2</v>
      </c>
      <c r="AB173" s="2">
        <f>SUMIFS(PERSALDATA!$G$2:$G$20871,PERSALDATA!$A$2:$A$20871,WORKING!A173,PERSALDATA!$D$2:$D$20871,WORKING!B173,PERSALDATA!$E$2:$E$20871,WORKING!C173,PERSALDATA!$F$2:$F$20871,"S&amp;W: BASIC SALARY (RES)")</f>
        <v>0</v>
      </c>
      <c r="AC173" s="2">
        <f>SUMIFS(PERSALDATA!$H$2:$H$20871,PERSALDATA!$A$2:$A$20871,WORKING!A173,PERSALDATA!$D$2:$D$20871,WORKING!B173,PERSALDATA!$E$2:$E$20871,WORKING!C173)</f>
        <v>0</v>
      </c>
    </row>
    <row r="174" spans="1:29" s="2" customFormat="1" x14ac:dyDescent="0.25">
      <c r="A174" s="2">
        <f>Results!$D$3</f>
        <v>18</v>
      </c>
      <c r="B174" s="2">
        <v>11</v>
      </c>
      <c r="C174" s="2">
        <v>2</v>
      </c>
      <c r="D174" s="62">
        <f t="shared" si="0"/>
        <v>0.70922489956286816</v>
      </c>
      <c r="E174" s="62">
        <f t="shared" si="0"/>
        <v>5.3914793522211721E-2</v>
      </c>
      <c r="F174" s="62">
        <f t="shared" si="0"/>
        <v>3.3048400974664417E-2</v>
      </c>
      <c r="G174" s="69">
        <f t="shared" si="0"/>
        <v>9.7337263691457676E-3</v>
      </c>
      <c r="H174" s="62">
        <f t="shared" si="0"/>
        <v>2.4240213919887565E-2</v>
      </c>
      <c r="I174" s="62">
        <f t="shared" si="0"/>
        <v>9.9211248494990342E-2</v>
      </c>
      <c r="J174" s="62">
        <f t="shared" si="0"/>
        <v>3.7078543142536847E-3</v>
      </c>
      <c r="K174" s="62">
        <f t="shared" si="0"/>
        <v>1.783203255563592E-4</v>
      </c>
      <c r="L174" s="62">
        <f t="shared" si="0"/>
        <v>4.683439318606831E-4</v>
      </c>
      <c r="M174" s="62">
        <f t="shared" si="0"/>
        <v>4.0725710169149464E-2</v>
      </c>
      <c r="N174" s="62">
        <f t="shared" si="1"/>
        <v>1.8218403218137627E-2</v>
      </c>
      <c r="O174" s="62">
        <f t="shared" si="1"/>
        <v>1.1628411528718372E-4</v>
      </c>
      <c r="P174" s="62">
        <f t="shared" si="1"/>
        <v>1.1504855489393568E-3</v>
      </c>
      <c r="Q174" s="62">
        <f t="shared" si="1"/>
        <v>1.2562085047619681E-3</v>
      </c>
      <c r="R174" s="62">
        <f t="shared" si="1"/>
        <v>1.4071302116306608E-4</v>
      </c>
      <c r="S174" s="62">
        <f t="shared" si="1"/>
        <v>9.0544527121134752E-6</v>
      </c>
      <c r="T174" s="62">
        <f t="shared" si="1"/>
        <v>4.4397497225622268E-3</v>
      </c>
      <c r="U174" s="62">
        <f t="shared" si="1"/>
        <v>3.8584888212328311E-6</v>
      </c>
      <c r="V174" s="62">
        <f t="shared" si="1"/>
        <v>2.117313430288065E-4</v>
      </c>
      <c r="W174" s="62">
        <f t="shared" si="1"/>
        <v>7.3827684520804057E-2</v>
      </c>
      <c r="X174" s="62">
        <f t="shared" si="1"/>
        <v>7.0033119199051808E-2</v>
      </c>
      <c r="Y174" s="62">
        <f t="shared" si="1"/>
        <v>6.9033119199051793E-2</v>
      </c>
      <c r="Z174" s="62">
        <f t="shared" si="1"/>
        <v>6.7033119199051777E-2</v>
      </c>
      <c r="AA174" s="62">
        <f>IFERROR(($D174*Assumptions!J$6)+($E174*Assumptions!J$7)+($F174*Assumptions!J$8)+($G174*Assumptions!J$9)+($H174*Assumptions!J$10)+($I174*Assumptions!J$11)+($J174*Assumptions!J$12)+($K174*Assumptions!J$13)+($L174*Assumptions!J$14)+($M174*Assumptions!J$15)+($N174*Assumptions!J$16)+($O174*Assumptions!J$17)+($P174*Assumptions!J$18)+($Q174*Assumptions!J$19)+($R174*Assumptions!J$20)+($S174*Assumptions!J$21)+($T174*Assumptions!J$22)+($U174*Assumptions!J$23)+($V174*Assumptions!J$24),0)</f>
        <v>1.4137802277575402E-2</v>
      </c>
      <c r="AB174" s="2">
        <f>SUMIFS(PERSALDATA!$G$2:$G$20871,PERSALDATA!$A$2:$A$20871,WORKING!A174,PERSALDATA!$D$2:$D$20871,WORKING!B174,PERSALDATA!$E$2:$E$20871,WORKING!C174,PERSALDATA!$F$2:$F$20871,"S&amp;W: BASIC SALARY (RES)")</f>
        <v>0</v>
      </c>
      <c r="AC174" s="2">
        <f>SUMIFS(PERSALDATA!$H$2:$H$20871,PERSALDATA!$A$2:$A$20871,WORKING!A174,PERSALDATA!$D$2:$D$20871,WORKING!B174,PERSALDATA!$E$2:$E$20871,WORKING!C174)</f>
        <v>0</v>
      </c>
    </row>
    <row r="175" spans="1:29" s="2" customFormat="1" x14ac:dyDescent="0.25">
      <c r="A175" s="2">
        <f>Results!$D$3</f>
        <v>18</v>
      </c>
      <c r="B175" s="2">
        <v>11</v>
      </c>
      <c r="C175" s="2">
        <v>3</v>
      </c>
      <c r="D175" s="62">
        <f t="shared" si="0"/>
        <v>0.70922489956286816</v>
      </c>
      <c r="E175" s="62">
        <f t="shared" si="0"/>
        <v>5.3914793522211721E-2</v>
      </c>
      <c r="F175" s="62">
        <f t="shared" si="0"/>
        <v>3.3048400974664417E-2</v>
      </c>
      <c r="G175" s="69">
        <f t="shared" si="0"/>
        <v>9.7337263691457676E-3</v>
      </c>
      <c r="H175" s="62">
        <f t="shared" si="0"/>
        <v>2.4240213919887565E-2</v>
      </c>
      <c r="I175" s="62">
        <f t="shared" si="0"/>
        <v>9.9211248494990342E-2</v>
      </c>
      <c r="J175" s="62">
        <f t="shared" si="0"/>
        <v>3.7078543142536847E-3</v>
      </c>
      <c r="K175" s="62">
        <f t="shared" si="0"/>
        <v>1.783203255563592E-4</v>
      </c>
      <c r="L175" s="62">
        <f t="shared" si="0"/>
        <v>4.683439318606831E-4</v>
      </c>
      <c r="M175" s="62">
        <f t="shared" si="0"/>
        <v>4.0725710169149464E-2</v>
      </c>
      <c r="N175" s="62">
        <f t="shared" si="1"/>
        <v>1.8218403218137627E-2</v>
      </c>
      <c r="O175" s="62">
        <f t="shared" si="1"/>
        <v>1.1628411528718372E-4</v>
      </c>
      <c r="P175" s="62">
        <f t="shared" si="1"/>
        <v>1.1504855489393568E-3</v>
      </c>
      <c r="Q175" s="62">
        <f t="shared" si="1"/>
        <v>1.2562085047619681E-3</v>
      </c>
      <c r="R175" s="62">
        <f t="shared" si="1"/>
        <v>1.4071302116306608E-4</v>
      </c>
      <c r="S175" s="62">
        <f t="shared" si="1"/>
        <v>9.0544527121134752E-6</v>
      </c>
      <c r="T175" s="62">
        <f t="shared" si="1"/>
        <v>4.4397497225622268E-3</v>
      </c>
      <c r="U175" s="62">
        <f t="shared" si="1"/>
        <v>3.8584888212328311E-6</v>
      </c>
      <c r="V175" s="62">
        <f t="shared" si="1"/>
        <v>2.117313430288065E-4</v>
      </c>
      <c r="W175" s="62">
        <f t="shared" si="1"/>
        <v>7.3827684520804057E-2</v>
      </c>
      <c r="X175" s="62">
        <f t="shared" si="1"/>
        <v>7.0033119199051808E-2</v>
      </c>
      <c r="Y175" s="62">
        <f t="shared" si="1"/>
        <v>6.9033119199051793E-2</v>
      </c>
      <c r="Z175" s="62">
        <f t="shared" si="1"/>
        <v>6.7033119199051777E-2</v>
      </c>
      <c r="AA175" s="62">
        <f>IFERROR(($D175*Assumptions!J$6)+($E175*Assumptions!J$7)+($F175*Assumptions!J$8)+($G175*Assumptions!J$9)+($H175*Assumptions!J$10)+($I175*Assumptions!J$11)+($J175*Assumptions!J$12)+($K175*Assumptions!J$13)+($L175*Assumptions!J$14)+($M175*Assumptions!J$15)+($N175*Assumptions!J$16)+($O175*Assumptions!J$17)+($P175*Assumptions!J$18)+($Q175*Assumptions!J$19)+($R175*Assumptions!J$20)+($S175*Assumptions!J$21)+($T175*Assumptions!J$22)+($U175*Assumptions!J$23)+($V175*Assumptions!J$24),0)</f>
        <v>1.4137802277575402E-2</v>
      </c>
      <c r="AB175" s="2">
        <f>SUMIFS(PERSALDATA!$G$2:$G$20871,PERSALDATA!$A$2:$A$20871,WORKING!A175,PERSALDATA!$D$2:$D$20871,WORKING!B175,PERSALDATA!$E$2:$E$20871,WORKING!C175,PERSALDATA!$F$2:$F$20871,"S&amp;W: BASIC SALARY (RES)")</f>
        <v>0</v>
      </c>
      <c r="AC175" s="2">
        <f>SUMIFS(PERSALDATA!$H$2:$H$20871,PERSALDATA!$A$2:$A$20871,WORKING!A175,PERSALDATA!$D$2:$D$20871,WORKING!B175,PERSALDATA!$E$2:$E$20871,WORKING!C175)</f>
        <v>0</v>
      </c>
    </row>
    <row r="176" spans="1:29" s="2" customFormat="1" x14ac:dyDescent="0.25">
      <c r="A176" s="2">
        <f>Results!$D$3</f>
        <v>18</v>
      </c>
      <c r="B176" s="2">
        <v>11</v>
      </c>
      <c r="C176" s="2">
        <v>4</v>
      </c>
      <c r="D176" s="62">
        <f t="shared" si="0"/>
        <v>0.70922489956286816</v>
      </c>
      <c r="E176" s="62">
        <f t="shared" si="0"/>
        <v>5.3914793522211721E-2</v>
      </c>
      <c r="F176" s="62">
        <f t="shared" si="0"/>
        <v>3.3048400974664417E-2</v>
      </c>
      <c r="G176" s="69">
        <f t="shared" si="0"/>
        <v>9.7337263691457676E-3</v>
      </c>
      <c r="H176" s="62">
        <f t="shared" si="0"/>
        <v>2.4240213919887565E-2</v>
      </c>
      <c r="I176" s="62">
        <f t="shared" si="0"/>
        <v>9.9211248494990342E-2</v>
      </c>
      <c r="J176" s="62">
        <f t="shared" si="0"/>
        <v>3.7078543142536847E-3</v>
      </c>
      <c r="K176" s="62">
        <f t="shared" si="0"/>
        <v>1.783203255563592E-4</v>
      </c>
      <c r="L176" s="62">
        <f t="shared" si="0"/>
        <v>4.683439318606831E-4</v>
      </c>
      <c r="M176" s="62">
        <f t="shared" si="0"/>
        <v>4.0725710169149464E-2</v>
      </c>
      <c r="N176" s="62">
        <f t="shared" si="1"/>
        <v>1.8218403218137627E-2</v>
      </c>
      <c r="O176" s="62">
        <f t="shared" si="1"/>
        <v>1.1628411528718372E-4</v>
      </c>
      <c r="P176" s="62">
        <f t="shared" si="1"/>
        <v>1.1504855489393568E-3</v>
      </c>
      <c r="Q176" s="62">
        <f t="shared" si="1"/>
        <v>1.2562085047619681E-3</v>
      </c>
      <c r="R176" s="62">
        <f t="shared" si="1"/>
        <v>1.4071302116306608E-4</v>
      </c>
      <c r="S176" s="62">
        <f t="shared" si="1"/>
        <v>9.0544527121134752E-6</v>
      </c>
      <c r="T176" s="62">
        <f t="shared" si="1"/>
        <v>4.4397497225622268E-3</v>
      </c>
      <c r="U176" s="62">
        <f t="shared" si="1"/>
        <v>3.8584888212328311E-6</v>
      </c>
      <c r="V176" s="62">
        <f t="shared" si="1"/>
        <v>2.117313430288065E-4</v>
      </c>
      <c r="W176" s="62">
        <f t="shared" si="1"/>
        <v>7.3827684520804057E-2</v>
      </c>
      <c r="X176" s="62">
        <f t="shared" si="1"/>
        <v>7.0033119199051808E-2</v>
      </c>
      <c r="Y176" s="62">
        <f t="shared" si="1"/>
        <v>6.9033119199051793E-2</v>
      </c>
      <c r="Z176" s="62">
        <f t="shared" si="1"/>
        <v>6.7033119199051777E-2</v>
      </c>
      <c r="AA176" s="62">
        <f>IFERROR(($D176*Assumptions!J$6)+($E176*Assumptions!J$7)+($F176*Assumptions!J$8)+($G176*Assumptions!J$9)+($H176*Assumptions!J$10)+($I176*Assumptions!J$11)+($J176*Assumptions!J$12)+($K176*Assumptions!J$13)+($L176*Assumptions!J$14)+($M176*Assumptions!J$15)+($N176*Assumptions!J$16)+($O176*Assumptions!J$17)+($P176*Assumptions!J$18)+($Q176*Assumptions!J$19)+($R176*Assumptions!J$20)+($S176*Assumptions!J$21)+($T176*Assumptions!J$22)+($U176*Assumptions!J$23)+($V176*Assumptions!J$24),0)</f>
        <v>1.4137802277575402E-2</v>
      </c>
      <c r="AB176" s="2">
        <f>SUMIFS(PERSALDATA!$G$2:$G$20871,PERSALDATA!$A$2:$A$20871,WORKING!A176,PERSALDATA!$D$2:$D$20871,WORKING!B176,PERSALDATA!$E$2:$E$20871,WORKING!C176,PERSALDATA!$F$2:$F$20871,"S&amp;W: BASIC SALARY (RES)")</f>
        <v>0</v>
      </c>
      <c r="AC176" s="2">
        <f>SUMIFS(PERSALDATA!$H$2:$H$20871,PERSALDATA!$A$2:$A$20871,WORKING!A176,PERSALDATA!$D$2:$D$20871,WORKING!B176,PERSALDATA!$E$2:$E$20871,WORKING!C176)</f>
        <v>0</v>
      </c>
    </row>
    <row r="177" spans="1:29" s="2" customFormat="1" x14ac:dyDescent="0.25">
      <c r="A177" s="2">
        <f>Results!$D$3</f>
        <v>18</v>
      </c>
      <c r="B177" s="2">
        <v>11</v>
      </c>
      <c r="C177" s="2">
        <v>5</v>
      </c>
      <c r="D177" s="62">
        <f t="shared" si="0"/>
        <v>0.70922489956286816</v>
      </c>
      <c r="E177" s="62">
        <f t="shared" si="0"/>
        <v>5.3914793522211721E-2</v>
      </c>
      <c r="F177" s="62">
        <f t="shared" si="0"/>
        <v>3.3048400974664417E-2</v>
      </c>
      <c r="G177" s="69">
        <f t="shared" si="0"/>
        <v>9.7337263691457676E-3</v>
      </c>
      <c r="H177" s="62">
        <f t="shared" si="0"/>
        <v>2.4240213919887565E-2</v>
      </c>
      <c r="I177" s="62">
        <f t="shared" si="0"/>
        <v>9.9211248494990342E-2</v>
      </c>
      <c r="J177" s="62">
        <f t="shared" si="0"/>
        <v>3.7078543142536847E-3</v>
      </c>
      <c r="K177" s="62">
        <f t="shared" si="0"/>
        <v>1.783203255563592E-4</v>
      </c>
      <c r="L177" s="62">
        <f t="shared" si="0"/>
        <v>4.683439318606831E-4</v>
      </c>
      <c r="M177" s="62">
        <f t="shared" si="0"/>
        <v>4.0725710169149464E-2</v>
      </c>
      <c r="N177" s="62">
        <f t="shared" si="1"/>
        <v>1.8218403218137627E-2</v>
      </c>
      <c r="O177" s="62">
        <f t="shared" si="1"/>
        <v>1.1628411528718372E-4</v>
      </c>
      <c r="P177" s="62">
        <f t="shared" si="1"/>
        <v>1.1504855489393568E-3</v>
      </c>
      <c r="Q177" s="62">
        <f t="shared" si="1"/>
        <v>1.2562085047619681E-3</v>
      </c>
      <c r="R177" s="62">
        <f t="shared" si="1"/>
        <v>1.4071302116306608E-4</v>
      </c>
      <c r="S177" s="62">
        <f t="shared" si="1"/>
        <v>9.0544527121134752E-6</v>
      </c>
      <c r="T177" s="62">
        <f t="shared" si="1"/>
        <v>4.4397497225622268E-3</v>
      </c>
      <c r="U177" s="62">
        <f t="shared" si="1"/>
        <v>3.8584888212328311E-6</v>
      </c>
      <c r="V177" s="62">
        <f t="shared" si="1"/>
        <v>2.117313430288065E-4</v>
      </c>
      <c r="W177" s="62">
        <f t="shared" si="1"/>
        <v>7.3827684520804057E-2</v>
      </c>
      <c r="X177" s="62">
        <f t="shared" si="1"/>
        <v>7.0033119199051808E-2</v>
      </c>
      <c r="Y177" s="62">
        <f t="shared" si="1"/>
        <v>6.9033119199051793E-2</v>
      </c>
      <c r="Z177" s="62">
        <f t="shared" si="1"/>
        <v>6.7033119199051777E-2</v>
      </c>
      <c r="AA177" s="62">
        <f>IFERROR(($D177*Assumptions!J$6)+($E177*Assumptions!J$7)+($F177*Assumptions!J$8)+($G177*Assumptions!J$9)+($H177*Assumptions!J$10)+($I177*Assumptions!J$11)+($J177*Assumptions!J$12)+($K177*Assumptions!J$13)+($L177*Assumptions!J$14)+($M177*Assumptions!J$15)+($N177*Assumptions!J$16)+($O177*Assumptions!J$17)+($P177*Assumptions!J$18)+($Q177*Assumptions!J$19)+($R177*Assumptions!J$20)+($S177*Assumptions!J$21)+($T177*Assumptions!J$22)+($U177*Assumptions!J$23)+($V177*Assumptions!J$24),0)</f>
        <v>1.4137802277575402E-2</v>
      </c>
      <c r="AB177" s="2">
        <f>SUMIFS(PERSALDATA!$G$2:$G$20871,PERSALDATA!$A$2:$A$20871,WORKING!A177,PERSALDATA!$D$2:$D$20871,WORKING!B177,PERSALDATA!$E$2:$E$20871,WORKING!C177,PERSALDATA!$F$2:$F$20871,"S&amp;W: BASIC SALARY (RES)")</f>
        <v>0</v>
      </c>
      <c r="AC177" s="2">
        <f>SUMIFS(PERSALDATA!$H$2:$H$20871,PERSALDATA!$A$2:$A$20871,WORKING!A177,PERSALDATA!$D$2:$D$20871,WORKING!B177,PERSALDATA!$E$2:$E$20871,WORKING!C177)</f>
        <v>0</v>
      </c>
    </row>
    <row r="178" spans="1:29" s="2" customFormat="1" x14ac:dyDescent="0.25">
      <c r="A178" s="2">
        <f>Results!$D$3</f>
        <v>18</v>
      </c>
      <c r="B178" s="2">
        <v>11</v>
      </c>
      <c r="C178" s="2">
        <v>6</v>
      </c>
      <c r="D178" s="62">
        <f t="shared" si="0"/>
        <v>0.70922489956286816</v>
      </c>
      <c r="E178" s="62">
        <f t="shared" si="0"/>
        <v>5.3914793522211721E-2</v>
      </c>
      <c r="F178" s="62">
        <f t="shared" si="0"/>
        <v>3.3048400974664417E-2</v>
      </c>
      <c r="G178" s="69">
        <f t="shared" si="0"/>
        <v>9.7337263691457676E-3</v>
      </c>
      <c r="H178" s="62">
        <f t="shared" si="0"/>
        <v>2.4240213919887565E-2</v>
      </c>
      <c r="I178" s="62">
        <f t="shared" si="0"/>
        <v>9.9211248494990342E-2</v>
      </c>
      <c r="J178" s="62">
        <f t="shared" si="0"/>
        <v>3.7078543142536847E-3</v>
      </c>
      <c r="K178" s="62">
        <f t="shared" si="0"/>
        <v>1.783203255563592E-4</v>
      </c>
      <c r="L178" s="62">
        <f t="shared" si="0"/>
        <v>4.683439318606831E-4</v>
      </c>
      <c r="M178" s="62">
        <f t="shared" si="0"/>
        <v>4.0725710169149464E-2</v>
      </c>
      <c r="N178" s="62">
        <f t="shared" si="1"/>
        <v>1.8218403218137627E-2</v>
      </c>
      <c r="O178" s="62">
        <f t="shared" si="1"/>
        <v>1.1628411528718372E-4</v>
      </c>
      <c r="P178" s="62">
        <f t="shared" si="1"/>
        <v>1.1504855489393568E-3</v>
      </c>
      <c r="Q178" s="62">
        <f t="shared" si="1"/>
        <v>1.2562085047619681E-3</v>
      </c>
      <c r="R178" s="62">
        <f t="shared" si="1"/>
        <v>1.4071302116306608E-4</v>
      </c>
      <c r="S178" s="62">
        <f t="shared" si="1"/>
        <v>9.0544527121134752E-6</v>
      </c>
      <c r="T178" s="62">
        <f t="shared" si="1"/>
        <v>4.4397497225622268E-3</v>
      </c>
      <c r="U178" s="62">
        <f t="shared" si="1"/>
        <v>3.8584888212328311E-6</v>
      </c>
      <c r="V178" s="62">
        <f t="shared" si="1"/>
        <v>2.117313430288065E-4</v>
      </c>
      <c r="W178" s="62">
        <f t="shared" si="1"/>
        <v>7.3827684520804057E-2</v>
      </c>
      <c r="X178" s="62">
        <f t="shared" si="1"/>
        <v>7.0033119199051808E-2</v>
      </c>
      <c r="Y178" s="62">
        <f t="shared" si="1"/>
        <v>6.9033119199051793E-2</v>
      </c>
      <c r="Z178" s="62">
        <f t="shared" si="1"/>
        <v>6.7033119199051777E-2</v>
      </c>
      <c r="AA178" s="62">
        <f>IFERROR(($D178*Assumptions!J$6)+($E178*Assumptions!J$7)+($F178*Assumptions!J$8)+($G178*Assumptions!J$9)+($H178*Assumptions!J$10)+($I178*Assumptions!J$11)+($J178*Assumptions!J$12)+($K178*Assumptions!J$13)+($L178*Assumptions!J$14)+($M178*Assumptions!J$15)+($N178*Assumptions!J$16)+($O178*Assumptions!J$17)+($P178*Assumptions!J$18)+($Q178*Assumptions!J$19)+($R178*Assumptions!J$20)+($S178*Assumptions!J$21)+($T178*Assumptions!J$22)+($U178*Assumptions!J$23)+($V178*Assumptions!J$24),0)</f>
        <v>1.4137802277575402E-2</v>
      </c>
      <c r="AB178" s="2">
        <f>SUMIFS(PERSALDATA!$G$2:$G$20871,PERSALDATA!$A$2:$A$20871,WORKING!A178,PERSALDATA!$D$2:$D$20871,WORKING!B178,PERSALDATA!$E$2:$E$20871,WORKING!C178,PERSALDATA!$F$2:$F$20871,"S&amp;W: BASIC SALARY (RES)")</f>
        <v>0</v>
      </c>
      <c r="AC178" s="2">
        <f>SUMIFS(PERSALDATA!$H$2:$H$20871,PERSALDATA!$A$2:$A$20871,WORKING!A178,PERSALDATA!$D$2:$D$20871,WORKING!B178,PERSALDATA!$E$2:$E$20871,WORKING!C178)</f>
        <v>0</v>
      </c>
    </row>
    <row r="179" spans="1:29" s="2" customFormat="1" x14ac:dyDescent="0.25">
      <c r="A179" s="2">
        <f>Results!$D$3</f>
        <v>18</v>
      </c>
      <c r="B179" s="2">
        <v>11</v>
      </c>
      <c r="C179" s="2">
        <v>7</v>
      </c>
      <c r="D179" s="62">
        <f t="shared" si="0"/>
        <v>0.70922489956286816</v>
      </c>
      <c r="E179" s="62">
        <f t="shared" si="0"/>
        <v>5.3914793522211721E-2</v>
      </c>
      <c r="F179" s="62">
        <f t="shared" si="0"/>
        <v>3.3048400974664417E-2</v>
      </c>
      <c r="G179" s="69">
        <f t="shared" si="0"/>
        <v>9.7337263691457676E-3</v>
      </c>
      <c r="H179" s="62">
        <f t="shared" si="0"/>
        <v>2.4240213919887565E-2</v>
      </c>
      <c r="I179" s="62">
        <f t="shared" si="0"/>
        <v>9.9211248494990342E-2</v>
      </c>
      <c r="J179" s="62">
        <f t="shared" si="0"/>
        <v>3.7078543142536847E-3</v>
      </c>
      <c r="K179" s="62">
        <f t="shared" si="0"/>
        <v>1.783203255563592E-4</v>
      </c>
      <c r="L179" s="62">
        <f t="shared" si="0"/>
        <v>4.683439318606831E-4</v>
      </c>
      <c r="M179" s="62">
        <f t="shared" si="0"/>
        <v>4.0725710169149464E-2</v>
      </c>
      <c r="N179" s="62">
        <f t="shared" si="1"/>
        <v>1.8218403218137627E-2</v>
      </c>
      <c r="O179" s="62">
        <f t="shared" si="1"/>
        <v>1.1628411528718372E-4</v>
      </c>
      <c r="P179" s="62">
        <f t="shared" si="1"/>
        <v>1.1504855489393568E-3</v>
      </c>
      <c r="Q179" s="62">
        <f t="shared" si="1"/>
        <v>1.2562085047619681E-3</v>
      </c>
      <c r="R179" s="62">
        <f t="shared" si="1"/>
        <v>1.4071302116306608E-4</v>
      </c>
      <c r="S179" s="62">
        <f t="shared" si="1"/>
        <v>9.0544527121134752E-6</v>
      </c>
      <c r="T179" s="62">
        <f t="shared" si="1"/>
        <v>4.4397497225622268E-3</v>
      </c>
      <c r="U179" s="62">
        <f t="shared" si="1"/>
        <v>3.8584888212328311E-6</v>
      </c>
      <c r="V179" s="62">
        <f t="shared" si="1"/>
        <v>2.117313430288065E-4</v>
      </c>
      <c r="W179" s="62">
        <f t="shared" si="1"/>
        <v>7.3827684520804057E-2</v>
      </c>
      <c r="X179" s="62">
        <f t="shared" si="1"/>
        <v>7.0033119199051808E-2</v>
      </c>
      <c r="Y179" s="62">
        <f t="shared" si="1"/>
        <v>6.9033119199051793E-2</v>
      </c>
      <c r="Z179" s="62">
        <f t="shared" si="1"/>
        <v>6.7033119199051777E-2</v>
      </c>
      <c r="AA179" s="62">
        <f>IFERROR(($D179*Assumptions!J$6)+($E179*Assumptions!J$7)+($F179*Assumptions!J$8)+($G179*Assumptions!J$9)+($H179*Assumptions!J$10)+($I179*Assumptions!J$11)+($J179*Assumptions!J$12)+($K179*Assumptions!J$13)+($L179*Assumptions!J$14)+($M179*Assumptions!J$15)+($N179*Assumptions!J$16)+($O179*Assumptions!J$17)+($P179*Assumptions!J$18)+($Q179*Assumptions!J$19)+($R179*Assumptions!J$20)+($S179*Assumptions!J$21)+($T179*Assumptions!J$22)+($U179*Assumptions!J$23)+($V179*Assumptions!J$24),0)</f>
        <v>1.4137802277575402E-2</v>
      </c>
      <c r="AB179" s="2">
        <f>SUMIFS(PERSALDATA!$G$2:$G$20871,PERSALDATA!$A$2:$A$20871,WORKING!A179,PERSALDATA!$D$2:$D$20871,WORKING!B179,PERSALDATA!$E$2:$E$20871,WORKING!C179,PERSALDATA!$F$2:$F$20871,"S&amp;W: BASIC SALARY (RES)")</f>
        <v>0</v>
      </c>
      <c r="AC179" s="2">
        <f>SUMIFS(PERSALDATA!$H$2:$H$20871,PERSALDATA!$A$2:$A$20871,WORKING!A179,PERSALDATA!$D$2:$D$20871,WORKING!B179,PERSALDATA!$E$2:$E$20871,WORKING!C179)</f>
        <v>0</v>
      </c>
    </row>
    <row r="180" spans="1:29" s="2" customFormat="1" x14ac:dyDescent="0.25">
      <c r="A180" s="2">
        <f>Results!$D$3</f>
        <v>18</v>
      </c>
      <c r="B180" s="2">
        <v>11</v>
      </c>
      <c r="C180" s="2">
        <v>8</v>
      </c>
      <c r="D180" s="62">
        <f t="shared" si="0"/>
        <v>0.70922489956286816</v>
      </c>
      <c r="E180" s="62">
        <f t="shared" si="0"/>
        <v>5.3914793522211721E-2</v>
      </c>
      <c r="F180" s="62">
        <f t="shared" si="0"/>
        <v>3.3048400974664417E-2</v>
      </c>
      <c r="G180" s="69">
        <f t="shared" si="0"/>
        <v>9.7337263691457676E-3</v>
      </c>
      <c r="H180" s="62">
        <f t="shared" si="0"/>
        <v>2.4240213919887565E-2</v>
      </c>
      <c r="I180" s="62">
        <f t="shared" si="0"/>
        <v>9.9211248494990342E-2</v>
      </c>
      <c r="J180" s="62">
        <f t="shared" si="0"/>
        <v>3.7078543142536847E-3</v>
      </c>
      <c r="K180" s="62">
        <f t="shared" si="0"/>
        <v>1.783203255563592E-4</v>
      </c>
      <c r="L180" s="62">
        <f t="shared" si="0"/>
        <v>4.683439318606831E-4</v>
      </c>
      <c r="M180" s="62">
        <f t="shared" si="0"/>
        <v>4.0725710169149464E-2</v>
      </c>
      <c r="N180" s="62">
        <f t="shared" si="1"/>
        <v>1.8218403218137627E-2</v>
      </c>
      <c r="O180" s="62">
        <f t="shared" si="1"/>
        <v>1.1628411528718372E-4</v>
      </c>
      <c r="P180" s="62">
        <f t="shared" si="1"/>
        <v>1.1504855489393568E-3</v>
      </c>
      <c r="Q180" s="62">
        <f t="shared" si="1"/>
        <v>1.2562085047619681E-3</v>
      </c>
      <c r="R180" s="62">
        <f t="shared" si="1"/>
        <v>1.4071302116306608E-4</v>
      </c>
      <c r="S180" s="62">
        <f t="shared" si="1"/>
        <v>9.0544527121134752E-6</v>
      </c>
      <c r="T180" s="62">
        <f t="shared" si="1"/>
        <v>4.4397497225622268E-3</v>
      </c>
      <c r="U180" s="62">
        <f t="shared" si="1"/>
        <v>3.8584888212328311E-6</v>
      </c>
      <c r="V180" s="62">
        <f t="shared" si="1"/>
        <v>2.117313430288065E-4</v>
      </c>
      <c r="W180" s="62">
        <f t="shared" si="1"/>
        <v>7.3827684520804057E-2</v>
      </c>
      <c r="X180" s="62">
        <f t="shared" si="1"/>
        <v>7.0033119199051808E-2</v>
      </c>
      <c r="Y180" s="62">
        <f t="shared" si="1"/>
        <v>6.9033119199051793E-2</v>
      </c>
      <c r="Z180" s="62">
        <f t="shared" si="1"/>
        <v>6.7033119199051777E-2</v>
      </c>
      <c r="AA180" s="62">
        <f>IFERROR(($D180*Assumptions!J$6)+($E180*Assumptions!J$7)+($F180*Assumptions!J$8)+($G180*Assumptions!J$9)+($H180*Assumptions!J$10)+($I180*Assumptions!J$11)+($J180*Assumptions!J$12)+($K180*Assumptions!J$13)+($L180*Assumptions!J$14)+($M180*Assumptions!J$15)+($N180*Assumptions!J$16)+($O180*Assumptions!J$17)+($P180*Assumptions!J$18)+($Q180*Assumptions!J$19)+($R180*Assumptions!J$20)+($S180*Assumptions!J$21)+($T180*Assumptions!J$22)+($U180*Assumptions!J$23)+($V180*Assumptions!J$24),0)</f>
        <v>1.4137802277575402E-2</v>
      </c>
      <c r="AB180" s="2">
        <f>SUMIFS(PERSALDATA!$G$2:$G$20871,PERSALDATA!$A$2:$A$20871,WORKING!A180,PERSALDATA!$D$2:$D$20871,WORKING!B180,PERSALDATA!$E$2:$E$20871,WORKING!C180,PERSALDATA!$F$2:$F$20871,"S&amp;W: BASIC SALARY (RES)")</f>
        <v>0</v>
      </c>
      <c r="AC180" s="2">
        <f>SUMIFS(PERSALDATA!$H$2:$H$20871,PERSALDATA!$A$2:$A$20871,WORKING!A180,PERSALDATA!$D$2:$D$20871,WORKING!B180,PERSALDATA!$E$2:$E$20871,WORKING!C180)</f>
        <v>0</v>
      </c>
    </row>
    <row r="181" spans="1:29" s="2" customFormat="1" x14ac:dyDescent="0.25">
      <c r="A181" s="2">
        <f>Results!$D$3</f>
        <v>18</v>
      </c>
      <c r="B181" s="2">
        <v>11</v>
      </c>
      <c r="C181" s="2">
        <v>9</v>
      </c>
      <c r="D181" s="62">
        <f t="shared" si="0"/>
        <v>0.70922489956286816</v>
      </c>
      <c r="E181" s="62">
        <f t="shared" si="0"/>
        <v>5.3914793522211721E-2</v>
      </c>
      <c r="F181" s="62">
        <f t="shared" si="0"/>
        <v>3.3048400974664417E-2</v>
      </c>
      <c r="G181" s="69">
        <f t="shared" si="0"/>
        <v>9.7337263691457676E-3</v>
      </c>
      <c r="H181" s="62">
        <f t="shared" si="0"/>
        <v>2.4240213919887565E-2</v>
      </c>
      <c r="I181" s="62">
        <f t="shared" si="0"/>
        <v>9.9211248494990342E-2</v>
      </c>
      <c r="J181" s="62">
        <f t="shared" si="0"/>
        <v>3.7078543142536847E-3</v>
      </c>
      <c r="K181" s="62">
        <f t="shared" si="0"/>
        <v>1.783203255563592E-4</v>
      </c>
      <c r="L181" s="62">
        <f t="shared" si="0"/>
        <v>4.683439318606831E-4</v>
      </c>
      <c r="M181" s="62">
        <f t="shared" si="0"/>
        <v>4.0725710169149464E-2</v>
      </c>
      <c r="N181" s="62">
        <f t="shared" si="1"/>
        <v>1.8218403218137627E-2</v>
      </c>
      <c r="O181" s="62">
        <f t="shared" si="1"/>
        <v>1.1628411528718372E-4</v>
      </c>
      <c r="P181" s="62">
        <f t="shared" si="1"/>
        <v>1.1504855489393568E-3</v>
      </c>
      <c r="Q181" s="62">
        <f t="shared" si="1"/>
        <v>1.2562085047619681E-3</v>
      </c>
      <c r="R181" s="62">
        <f t="shared" si="1"/>
        <v>1.4071302116306608E-4</v>
      </c>
      <c r="S181" s="62">
        <f t="shared" si="1"/>
        <v>9.0544527121134752E-6</v>
      </c>
      <c r="T181" s="62">
        <f t="shared" si="1"/>
        <v>4.4397497225622268E-3</v>
      </c>
      <c r="U181" s="62">
        <f t="shared" si="1"/>
        <v>3.8584888212328311E-6</v>
      </c>
      <c r="V181" s="62">
        <f t="shared" si="1"/>
        <v>2.117313430288065E-4</v>
      </c>
      <c r="W181" s="62">
        <f t="shared" si="1"/>
        <v>7.3827684520804057E-2</v>
      </c>
      <c r="X181" s="62">
        <f t="shared" si="1"/>
        <v>7.0033119199051808E-2</v>
      </c>
      <c r="Y181" s="62">
        <f t="shared" si="1"/>
        <v>6.9033119199051793E-2</v>
      </c>
      <c r="Z181" s="62">
        <f t="shared" si="1"/>
        <v>6.7033119199051777E-2</v>
      </c>
      <c r="AA181" s="62">
        <f>IFERROR(($D181*Assumptions!J$6)+($E181*Assumptions!J$7)+($F181*Assumptions!J$8)+($G181*Assumptions!J$9)+($H181*Assumptions!J$10)+($I181*Assumptions!J$11)+($J181*Assumptions!J$12)+($K181*Assumptions!J$13)+($L181*Assumptions!J$14)+($M181*Assumptions!J$15)+($N181*Assumptions!J$16)+($O181*Assumptions!J$17)+($P181*Assumptions!J$18)+($Q181*Assumptions!J$19)+($R181*Assumptions!J$20)+($S181*Assumptions!J$21)+($T181*Assumptions!J$22)+($U181*Assumptions!J$23)+($V181*Assumptions!J$24),0)</f>
        <v>1.4137802277575402E-2</v>
      </c>
      <c r="AB181" s="2">
        <f>SUMIFS(PERSALDATA!$G$2:$G$20871,PERSALDATA!$A$2:$A$20871,WORKING!A181,PERSALDATA!$D$2:$D$20871,WORKING!B181,PERSALDATA!$E$2:$E$20871,WORKING!C181,PERSALDATA!$F$2:$F$20871,"S&amp;W: BASIC SALARY (RES)")</f>
        <v>0</v>
      </c>
      <c r="AC181" s="2">
        <f>SUMIFS(PERSALDATA!$H$2:$H$20871,PERSALDATA!$A$2:$A$20871,WORKING!A181,PERSALDATA!$D$2:$D$20871,WORKING!B181,PERSALDATA!$E$2:$E$20871,WORKING!C181)</f>
        <v>0</v>
      </c>
    </row>
    <row r="182" spans="1:29" s="2" customFormat="1" x14ac:dyDescent="0.25">
      <c r="A182" s="2">
        <f>Results!$D$3</f>
        <v>18</v>
      </c>
      <c r="B182" s="2">
        <v>11</v>
      </c>
      <c r="C182" s="2">
        <v>10</v>
      </c>
      <c r="D182" s="62">
        <f t="shared" si="0"/>
        <v>0.70922489956286816</v>
      </c>
      <c r="E182" s="62">
        <f t="shared" si="0"/>
        <v>5.3914793522211721E-2</v>
      </c>
      <c r="F182" s="62">
        <f t="shared" si="0"/>
        <v>3.3048400974664417E-2</v>
      </c>
      <c r="G182" s="69">
        <f t="shared" si="0"/>
        <v>9.7337263691457676E-3</v>
      </c>
      <c r="H182" s="62">
        <f t="shared" si="0"/>
        <v>2.4240213919887565E-2</v>
      </c>
      <c r="I182" s="62">
        <f t="shared" si="0"/>
        <v>9.9211248494990342E-2</v>
      </c>
      <c r="J182" s="62">
        <f t="shared" si="0"/>
        <v>3.7078543142536847E-3</v>
      </c>
      <c r="K182" s="62">
        <f t="shared" si="0"/>
        <v>1.783203255563592E-4</v>
      </c>
      <c r="L182" s="62">
        <f t="shared" si="0"/>
        <v>4.683439318606831E-4</v>
      </c>
      <c r="M182" s="62">
        <f t="shared" si="0"/>
        <v>4.0725710169149464E-2</v>
      </c>
      <c r="N182" s="62">
        <f t="shared" si="1"/>
        <v>1.8218403218137627E-2</v>
      </c>
      <c r="O182" s="62">
        <f t="shared" si="1"/>
        <v>1.1628411528718372E-4</v>
      </c>
      <c r="P182" s="62">
        <f t="shared" si="1"/>
        <v>1.1504855489393568E-3</v>
      </c>
      <c r="Q182" s="62">
        <f t="shared" si="1"/>
        <v>1.2562085047619681E-3</v>
      </c>
      <c r="R182" s="62">
        <f t="shared" si="1"/>
        <v>1.4071302116306608E-4</v>
      </c>
      <c r="S182" s="62">
        <f t="shared" si="1"/>
        <v>9.0544527121134752E-6</v>
      </c>
      <c r="T182" s="62">
        <f t="shared" si="1"/>
        <v>4.4397497225622268E-3</v>
      </c>
      <c r="U182" s="62">
        <f t="shared" si="1"/>
        <v>3.8584888212328311E-6</v>
      </c>
      <c r="V182" s="62">
        <f t="shared" si="1"/>
        <v>2.117313430288065E-4</v>
      </c>
      <c r="W182" s="62">
        <f t="shared" si="1"/>
        <v>7.3827684520804057E-2</v>
      </c>
      <c r="X182" s="62">
        <f t="shared" si="1"/>
        <v>7.0033119199051808E-2</v>
      </c>
      <c r="Y182" s="62">
        <f t="shared" si="1"/>
        <v>6.9033119199051793E-2</v>
      </c>
      <c r="Z182" s="62">
        <f t="shared" si="1"/>
        <v>6.7033119199051777E-2</v>
      </c>
      <c r="AA182" s="62">
        <f>IFERROR(($D182*Assumptions!J$6)+($E182*Assumptions!J$7)+($F182*Assumptions!J$8)+($G182*Assumptions!J$9)+($H182*Assumptions!J$10)+($I182*Assumptions!J$11)+($J182*Assumptions!J$12)+($K182*Assumptions!J$13)+($L182*Assumptions!J$14)+($M182*Assumptions!J$15)+($N182*Assumptions!J$16)+($O182*Assumptions!J$17)+($P182*Assumptions!J$18)+($Q182*Assumptions!J$19)+($R182*Assumptions!J$20)+($S182*Assumptions!J$21)+($T182*Assumptions!J$22)+($U182*Assumptions!J$23)+($V182*Assumptions!J$24),0)</f>
        <v>1.4137802277575402E-2</v>
      </c>
      <c r="AB182" s="2">
        <f>SUMIFS(PERSALDATA!$G$2:$G$20871,PERSALDATA!$A$2:$A$20871,WORKING!A182,PERSALDATA!$D$2:$D$20871,WORKING!B182,PERSALDATA!$E$2:$E$20871,WORKING!C182,PERSALDATA!$F$2:$F$20871,"S&amp;W: BASIC SALARY (RES)")</f>
        <v>0</v>
      </c>
      <c r="AC182" s="2">
        <f>SUMIFS(PERSALDATA!$H$2:$H$20871,PERSALDATA!$A$2:$A$20871,WORKING!A182,PERSALDATA!$D$2:$D$20871,WORKING!B182,PERSALDATA!$E$2:$E$20871,WORKING!C182)</f>
        <v>0</v>
      </c>
    </row>
    <row r="183" spans="1:29" s="2" customFormat="1" x14ac:dyDescent="0.25">
      <c r="A183" s="2">
        <f>Results!$D$3</f>
        <v>18</v>
      </c>
      <c r="B183" s="2">
        <v>11</v>
      </c>
      <c r="C183" s="2">
        <v>11</v>
      </c>
      <c r="D183" s="62">
        <f t="shared" ref="D183:M192" si="2">D$1</f>
        <v>0.70922489956286816</v>
      </c>
      <c r="E183" s="62">
        <f t="shared" si="2"/>
        <v>5.3914793522211721E-2</v>
      </c>
      <c r="F183" s="62">
        <f t="shared" si="2"/>
        <v>3.3048400974664417E-2</v>
      </c>
      <c r="G183" s="69">
        <f t="shared" si="2"/>
        <v>9.7337263691457676E-3</v>
      </c>
      <c r="H183" s="62">
        <f t="shared" si="2"/>
        <v>2.4240213919887565E-2</v>
      </c>
      <c r="I183" s="62">
        <f t="shared" si="2"/>
        <v>9.9211248494990342E-2</v>
      </c>
      <c r="J183" s="62">
        <f t="shared" si="2"/>
        <v>3.7078543142536847E-3</v>
      </c>
      <c r="K183" s="62">
        <f t="shared" si="2"/>
        <v>1.783203255563592E-4</v>
      </c>
      <c r="L183" s="62">
        <f t="shared" si="2"/>
        <v>4.683439318606831E-4</v>
      </c>
      <c r="M183" s="62">
        <f t="shared" si="2"/>
        <v>4.0725710169149464E-2</v>
      </c>
      <c r="N183" s="62">
        <f t="shared" ref="N183:Z192" si="3">N$1</f>
        <v>1.8218403218137627E-2</v>
      </c>
      <c r="O183" s="62">
        <f t="shared" si="3"/>
        <v>1.1628411528718372E-4</v>
      </c>
      <c r="P183" s="62">
        <f t="shared" si="3"/>
        <v>1.1504855489393568E-3</v>
      </c>
      <c r="Q183" s="62">
        <f t="shared" si="3"/>
        <v>1.2562085047619681E-3</v>
      </c>
      <c r="R183" s="62">
        <f t="shared" si="3"/>
        <v>1.4071302116306608E-4</v>
      </c>
      <c r="S183" s="62">
        <f t="shared" si="3"/>
        <v>9.0544527121134752E-6</v>
      </c>
      <c r="T183" s="62">
        <f t="shared" si="3"/>
        <v>4.4397497225622268E-3</v>
      </c>
      <c r="U183" s="62">
        <f t="shared" si="3"/>
        <v>3.8584888212328311E-6</v>
      </c>
      <c r="V183" s="62">
        <f t="shared" si="3"/>
        <v>2.117313430288065E-4</v>
      </c>
      <c r="W183" s="62">
        <f t="shared" si="3"/>
        <v>7.3827684520804057E-2</v>
      </c>
      <c r="X183" s="62">
        <f t="shared" si="3"/>
        <v>7.0033119199051808E-2</v>
      </c>
      <c r="Y183" s="62">
        <f t="shared" si="3"/>
        <v>6.9033119199051793E-2</v>
      </c>
      <c r="Z183" s="62">
        <f t="shared" si="3"/>
        <v>6.7033119199051777E-2</v>
      </c>
      <c r="AA183" s="62">
        <f>IFERROR(($D183*Assumptions!J$6)+($E183*Assumptions!J$7)+($F183*Assumptions!J$8)+($G183*Assumptions!J$9)+($H183*Assumptions!J$10)+($I183*Assumptions!J$11)+($J183*Assumptions!J$12)+($K183*Assumptions!J$13)+($L183*Assumptions!J$14)+($M183*Assumptions!J$15)+($N183*Assumptions!J$16)+($O183*Assumptions!J$17)+($P183*Assumptions!J$18)+($Q183*Assumptions!J$19)+($R183*Assumptions!J$20)+($S183*Assumptions!J$21)+($T183*Assumptions!J$22)+($U183*Assumptions!J$23)+($V183*Assumptions!J$24),0)</f>
        <v>1.4137802277575402E-2</v>
      </c>
      <c r="AB183" s="2">
        <f>SUMIFS(PERSALDATA!$G$2:$G$20871,PERSALDATA!$A$2:$A$20871,WORKING!A183,PERSALDATA!$D$2:$D$20871,WORKING!B183,PERSALDATA!$E$2:$E$20871,WORKING!C183,PERSALDATA!$F$2:$F$20871,"S&amp;W: BASIC SALARY (RES)")</f>
        <v>0</v>
      </c>
      <c r="AC183" s="2">
        <f>SUMIFS(PERSALDATA!$H$2:$H$20871,PERSALDATA!$A$2:$A$20871,WORKING!A183,PERSALDATA!$D$2:$D$20871,WORKING!B183,PERSALDATA!$E$2:$E$20871,WORKING!C183)</f>
        <v>0</v>
      </c>
    </row>
    <row r="184" spans="1:29" s="2" customFormat="1" x14ac:dyDescent="0.25">
      <c r="A184" s="2">
        <f>Results!$D$3</f>
        <v>18</v>
      </c>
      <c r="B184" s="2">
        <v>11</v>
      </c>
      <c r="C184" s="2">
        <v>12</v>
      </c>
      <c r="D184" s="62">
        <f t="shared" si="2"/>
        <v>0.70922489956286816</v>
      </c>
      <c r="E184" s="62">
        <f t="shared" si="2"/>
        <v>5.3914793522211721E-2</v>
      </c>
      <c r="F184" s="62">
        <f t="shared" si="2"/>
        <v>3.3048400974664417E-2</v>
      </c>
      <c r="G184" s="69">
        <f t="shared" si="2"/>
        <v>9.7337263691457676E-3</v>
      </c>
      <c r="H184" s="62">
        <f t="shared" si="2"/>
        <v>2.4240213919887565E-2</v>
      </c>
      <c r="I184" s="62">
        <f t="shared" si="2"/>
        <v>9.9211248494990342E-2</v>
      </c>
      <c r="J184" s="62">
        <f t="shared" si="2"/>
        <v>3.7078543142536847E-3</v>
      </c>
      <c r="K184" s="62">
        <f t="shared" si="2"/>
        <v>1.783203255563592E-4</v>
      </c>
      <c r="L184" s="62">
        <f t="shared" si="2"/>
        <v>4.683439318606831E-4</v>
      </c>
      <c r="M184" s="62">
        <f t="shared" si="2"/>
        <v>4.0725710169149464E-2</v>
      </c>
      <c r="N184" s="62">
        <f t="shared" si="3"/>
        <v>1.8218403218137627E-2</v>
      </c>
      <c r="O184" s="62">
        <f t="shared" si="3"/>
        <v>1.1628411528718372E-4</v>
      </c>
      <c r="P184" s="62">
        <f t="shared" si="3"/>
        <v>1.1504855489393568E-3</v>
      </c>
      <c r="Q184" s="62">
        <f t="shared" si="3"/>
        <v>1.2562085047619681E-3</v>
      </c>
      <c r="R184" s="62">
        <f t="shared" si="3"/>
        <v>1.4071302116306608E-4</v>
      </c>
      <c r="S184" s="62">
        <f t="shared" si="3"/>
        <v>9.0544527121134752E-6</v>
      </c>
      <c r="T184" s="62">
        <f t="shared" si="3"/>
        <v>4.4397497225622268E-3</v>
      </c>
      <c r="U184" s="62">
        <f t="shared" si="3"/>
        <v>3.8584888212328311E-6</v>
      </c>
      <c r="V184" s="62">
        <f t="shared" si="3"/>
        <v>2.117313430288065E-4</v>
      </c>
      <c r="W184" s="62">
        <f t="shared" si="3"/>
        <v>7.3827684520804057E-2</v>
      </c>
      <c r="X184" s="62">
        <f t="shared" si="3"/>
        <v>7.0033119199051808E-2</v>
      </c>
      <c r="Y184" s="62">
        <f t="shared" si="3"/>
        <v>6.9033119199051793E-2</v>
      </c>
      <c r="Z184" s="62">
        <f t="shared" si="3"/>
        <v>6.7033119199051777E-2</v>
      </c>
      <c r="AA184" s="62">
        <f>IFERROR(($D184*Assumptions!J$6)+($E184*Assumptions!J$7)+($F184*Assumptions!J$8)+($G184*Assumptions!J$9)+($H184*Assumptions!J$10)+($I184*Assumptions!J$11)+($J184*Assumptions!J$12)+($K184*Assumptions!J$13)+($L184*Assumptions!J$14)+($M184*Assumptions!J$15)+($N184*Assumptions!J$16)+($O184*Assumptions!J$17)+($P184*Assumptions!J$18)+($Q184*Assumptions!J$19)+($R184*Assumptions!J$20)+($S184*Assumptions!J$21)+($T184*Assumptions!J$22)+($U184*Assumptions!J$23)+($V184*Assumptions!J$24),0)</f>
        <v>1.4137802277575402E-2</v>
      </c>
      <c r="AB184" s="2">
        <f>SUMIFS(PERSALDATA!$G$2:$G$20871,PERSALDATA!$A$2:$A$20871,WORKING!A184,PERSALDATA!$D$2:$D$20871,WORKING!B184,PERSALDATA!$E$2:$E$20871,WORKING!C184,PERSALDATA!$F$2:$F$20871,"S&amp;W: BASIC SALARY (RES)")</f>
        <v>0</v>
      </c>
      <c r="AC184" s="2">
        <f>SUMIFS(PERSALDATA!$H$2:$H$20871,PERSALDATA!$A$2:$A$20871,WORKING!A184,PERSALDATA!$D$2:$D$20871,WORKING!B184,PERSALDATA!$E$2:$E$20871,WORKING!C184)</f>
        <v>0</v>
      </c>
    </row>
    <row r="185" spans="1:29" s="2" customFormat="1" x14ac:dyDescent="0.25">
      <c r="A185" s="2">
        <f>Results!$D$3</f>
        <v>18</v>
      </c>
      <c r="B185" s="2">
        <v>11</v>
      </c>
      <c r="C185" s="2">
        <v>13</v>
      </c>
      <c r="D185" s="62">
        <f t="shared" si="2"/>
        <v>0.70922489956286816</v>
      </c>
      <c r="E185" s="62">
        <f t="shared" si="2"/>
        <v>5.3914793522211721E-2</v>
      </c>
      <c r="F185" s="62">
        <f t="shared" si="2"/>
        <v>3.3048400974664417E-2</v>
      </c>
      <c r="G185" s="69">
        <f t="shared" si="2"/>
        <v>9.7337263691457676E-3</v>
      </c>
      <c r="H185" s="62">
        <f t="shared" si="2"/>
        <v>2.4240213919887565E-2</v>
      </c>
      <c r="I185" s="62">
        <f t="shared" si="2"/>
        <v>9.9211248494990342E-2</v>
      </c>
      <c r="J185" s="62">
        <f t="shared" si="2"/>
        <v>3.7078543142536847E-3</v>
      </c>
      <c r="K185" s="62">
        <f t="shared" si="2"/>
        <v>1.783203255563592E-4</v>
      </c>
      <c r="L185" s="62">
        <f t="shared" si="2"/>
        <v>4.683439318606831E-4</v>
      </c>
      <c r="M185" s="62">
        <f t="shared" si="2"/>
        <v>4.0725710169149464E-2</v>
      </c>
      <c r="N185" s="62">
        <f t="shared" si="3"/>
        <v>1.8218403218137627E-2</v>
      </c>
      <c r="O185" s="62">
        <f t="shared" si="3"/>
        <v>1.1628411528718372E-4</v>
      </c>
      <c r="P185" s="62">
        <f t="shared" si="3"/>
        <v>1.1504855489393568E-3</v>
      </c>
      <c r="Q185" s="62">
        <f t="shared" si="3"/>
        <v>1.2562085047619681E-3</v>
      </c>
      <c r="R185" s="62">
        <f t="shared" si="3"/>
        <v>1.4071302116306608E-4</v>
      </c>
      <c r="S185" s="62">
        <f t="shared" si="3"/>
        <v>9.0544527121134752E-6</v>
      </c>
      <c r="T185" s="62">
        <f t="shared" si="3"/>
        <v>4.4397497225622268E-3</v>
      </c>
      <c r="U185" s="62">
        <f t="shared" si="3"/>
        <v>3.8584888212328311E-6</v>
      </c>
      <c r="V185" s="62">
        <f t="shared" si="3"/>
        <v>2.117313430288065E-4</v>
      </c>
      <c r="W185" s="62">
        <f t="shared" si="3"/>
        <v>7.3827684520804057E-2</v>
      </c>
      <c r="X185" s="62">
        <f t="shared" si="3"/>
        <v>7.0033119199051808E-2</v>
      </c>
      <c r="Y185" s="62">
        <f t="shared" si="3"/>
        <v>6.9033119199051793E-2</v>
      </c>
      <c r="Z185" s="62">
        <f t="shared" si="3"/>
        <v>6.7033119199051777E-2</v>
      </c>
      <c r="AA185" s="62">
        <f>IFERROR(($D185*Assumptions!J$6)+($E185*Assumptions!J$7)+($F185*Assumptions!J$8)+($G185*Assumptions!J$9)+($H185*Assumptions!J$10)+($I185*Assumptions!J$11)+($J185*Assumptions!J$12)+($K185*Assumptions!J$13)+($L185*Assumptions!J$14)+($M185*Assumptions!J$15)+($N185*Assumptions!J$16)+($O185*Assumptions!J$17)+($P185*Assumptions!J$18)+($Q185*Assumptions!J$19)+($R185*Assumptions!J$20)+($S185*Assumptions!J$21)+($T185*Assumptions!J$22)+($U185*Assumptions!J$23)+($V185*Assumptions!J$24),0)</f>
        <v>1.4137802277575402E-2</v>
      </c>
      <c r="AB185" s="2">
        <f>SUMIFS(PERSALDATA!$G$2:$G$20871,PERSALDATA!$A$2:$A$20871,WORKING!A185,PERSALDATA!$D$2:$D$20871,WORKING!B185,PERSALDATA!$E$2:$E$20871,WORKING!C185,PERSALDATA!$F$2:$F$20871,"S&amp;W: BASIC SALARY (RES)")</f>
        <v>0</v>
      </c>
      <c r="AC185" s="2">
        <f>SUMIFS(PERSALDATA!$H$2:$H$20871,PERSALDATA!$A$2:$A$20871,WORKING!A185,PERSALDATA!$D$2:$D$20871,WORKING!B185,PERSALDATA!$E$2:$E$20871,WORKING!C185)</f>
        <v>0</v>
      </c>
    </row>
    <row r="186" spans="1:29" s="2" customFormat="1" x14ac:dyDescent="0.25">
      <c r="A186" s="2">
        <f>Results!$D$3</f>
        <v>18</v>
      </c>
      <c r="B186" s="2">
        <v>11</v>
      </c>
      <c r="C186" s="2">
        <v>14</v>
      </c>
      <c r="D186" s="62">
        <f t="shared" si="2"/>
        <v>0.70922489956286816</v>
      </c>
      <c r="E186" s="62">
        <f t="shared" si="2"/>
        <v>5.3914793522211721E-2</v>
      </c>
      <c r="F186" s="62">
        <f t="shared" si="2"/>
        <v>3.3048400974664417E-2</v>
      </c>
      <c r="G186" s="69">
        <f t="shared" si="2"/>
        <v>9.7337263691457676E-3</v>
      </c>
      <c r="H186" s="62">
        <f t="shared" si="2"/>
        <v>2.4240213919887565E-2</v>
      </c>
      <c r="I186" s="62">
        <f t="shared" si="2"/>
        <v>9.9211248494990342E-2</v>
      </c>
      <c r="J186" s="62">
        <f t="shared" si="2"/>
        <v>3.7078543142536847E-3</v>
      </c>
      <c r="K186" s="62">
        <f t="shared" si="2"/>
        <v>1.783203255563592E-4</v>
      </c>
      <c r="L186" s="62">
        <f t="shared" si="2"/>
        <v>4.683439318606831E-4</v>
      </c>
      <c r="M186" s="62">
        <f t="shared" si="2"/>
        <v>4.0725710169149464E-2</v>
      </c>
      <c r="N186" s="62">
        <f t="shared" si="3"/>
        <v>1.8218403218137627E-2</v>
      </c>
      <c r="O186" s="62">
        <f t="shared" si="3"/>
        <v>1.1628411528718372E-4</v>
      </c>
      <c r="P186" s="62">
        <f t="shared" si="3"/>
        <v>1.1504855489393568E-3</v>
      </c>
      <c r="Q186" s="62">
        <f t="shared" si="3"/>
        <v>1.2562085047619681E-3</v>
      </c>
      <c r="R186" s="62">
        <f t="shared" si="3"/>
        <v>1.4071302116306608E-4</v>
      </c>
      <c r="S186" s="62">
        <f t="shared" si="3"/>
        <v>9.0544527121134752E-6</v>
      </c>
      <c r="T186" s="62">
        <f t="shared" si="3"/>
        <v>4.4397497225622268E-3</v>
      </c>
      <c r="U186" s="62">
        <f t="shared" si="3"/>
        <v>3.8584888212328311E-6</v>
      </c>
      <c r="V186" s="62">
        <f t="shared" si="3"/>
        <v>2.117313430288065E-4</v>
      </c>
      <c r="W186" s="62">
        <f t="shared" si="3"/>
        <v>7.3827684520804057E-2</v>
      </c>
      <c r="X186" s="62">
        <f t="shared" si="3"/>
        <v>7.0033119199051808E-2</v>
      </c>
      <c r="Y186" s="62">
        <f t="shared" si="3"/>
        <v>6.9033119199051793E-2</v>
      </c>
      <c r="Z186" s="62">
        <f t="shared" si="3"/>
        <v>6.7033119199051777E-2</v>
      </c>
      <c r="AA186" s="62">
        <f>IFERROR(($D186*Assumptions!J$6)+($E186*Assumptions!J$7)+($F186*Assumptions!J$8)+($G186*Assumptions!J$9)+($H186*Assumptions!J$10)+($I186*Assumptions!J$11)+($J186*Assumptions!J$12)+($K186*Assumptions!J$13)+($L186*Assumptions!J$14)+($M186*Assumptions!J$15)+($N186*Assumptions!J$16)+($O186*Assumptions!J$17)+($P186*Assumptions!J$18)+($Q186*Assumptions!J$19)+($R186*Assumptions!J$20)+($S186*Assumptions!J$21)+($T186*Assumptions!J$22)+($U186*Assumptions!J$23)+($V186*Assumptions!J$24),0)</f>
        <v>1.4137802277575402E-2</v>
      </c>
      <c r="AB186" s="2">
        <f>SUMIFS(PERSALDATA!$G$2:$G$20871,PERSALDATA!$A$2:$A$20871,WORKING!A186,PERSALDATA!$D$2:$D$20871,WORKING!B186,PERSALDATA!$E$2:$E$20871,WORKING!C186,PERSALDATA!$F$2:$F$20871,"S&amp;W: BASIC SALARY (RES)")</f>
        <v>0</v>
      </c>
      <c r="AC186" s="2">
        <f>SUMIFS(PERSALDATA!$H$2:$H$20871,PERSALDATA!$A$2:$A$20871,WORKING!A186,PERSALDATA!$D$2:$D$20871,WORKING!B186,PERSALDATA!$E$2:$E$20871,WORKING!C186)</f>
        <v>0</v>
      </c>
    </row>
    <row r="187" spans="1:29" s="2" customFormat="1" x14ac:dyDescent="0.25">
      <c r="A187" s="2">
        <f>Results!$D$3</f>
        <v>18</v>
      </c>
      <c r="B187" s="2">
        <v>11</v>
      </c>
      <c r="C187" s="2">
        <v>15</v>
      </c>
      <c r="D187" s="62">
        <f t="shared" si="2"/>
        <v>0.70922489956286816</v>
      </c>
      <c r="E187" s="62">
        <f t="shared" si="2"/>
        <v>5.3914793522211721E-2</v>
      </c>
      <c r="F187" s="62">
        <f t="shared" si="2"/>
        <v>3.3048400974664417E-2</v>
      </c>
      <c r="G187" s="69">
        <f t="shared" si="2"/>
        <v>9.7337263691457676E-3</v>
      </c>
      <c r="H187" s="62">
        <f t="shared" si="2"/>
        <v>2.4240213919887565E-2</v>
      </c>
      <c r="I187" s="62">
        <f t="shared" si="2"/>
        <v>9.9211248494990342E-2</v>
      </c>
      <c r="J187" s="62">
        <f t="shared" si="2"/>
        <v>3.7078543142536847E-3</v>
      </c>
      <c r="K187" s="62">
        <f t="shared" si="2"/>
        <v>1.783203255563592E-4</v>
      </c>
      <c r="L187" s="62">
        <f t="shared" si="2"/>
        <v>4.683439318606831E-4</v>
      </c>
      <c r="M187" s="62">
        <f t="shared" si="2"/>
        <v>4.0725710169149464E-2</v>
      </c>
      <c r="N187" s="62">
        <f t="shared" si="3"/>
        <v>1.8218403218137627E-2</v>
      </c>
      <c r="O187" s="62">
        <f t="shared" si="3"/>
        <v>1.1628411528718372E-4</v>
      </c>
      <c r="P187" s="62">
        <f t="shared" si="3"/>
        <v>1.1504855489393568E-3</v>
      </c>
      <c r="Q187" s="62">
        <f t="shared" si="3"/>
        <v>1.2562085047619681E-3</v>
      </c>
      <c r="R187" s="62">
        <f t="shared" si="3"/>
        <v>1.4071302116306608E-4</v>
      </c>
      <c r="S187" s="62">
        <f t="shared" si="3"/>
        <v>9.0544527121134752E-6</v>
      </c>
      <c r="T187" s="62">
        <f t="shared" si="3"/>
        <v>4.4397497225622268E-3</v>
      </c>
      <c r="U187" s="62">
        <f t="shared" si="3"/>
        <v>3.8584888212328311E-6</v>
      </c>
      <c r="V187" s="62">
        <f t="shared" si="3"/>
        <v>2.117313430288065E-4</v>
      </c>
      <c r="W187" s="62">
        <f t="shared" si="3"/>
        <v>7.3827684520804057E-2</v>
      </c>
      <c r="X187" s="62">
        <f t="shared" si="3"/>
        <v>7.0033119199051808E-2</v>
      </c>
      <c r="Y187" s="62">
        <f t="shared" si="3"/>
        <v>6.9033119199051793E-2</v>
      </c>
      <c r="Z187" s="62">
        <f t="shared" si="3"/>
        <v>6.7033119199051777E-2</v>
      </c>
      <c r="AA187" s="62">
        <f>IFERROR(($D187*Assumptions!J$6)+($E187*Assumptions!J$7)+($F187*Assumptions!J$8)+($G187*Assumptions!J$9)+($H187*Assumptions!J$10)+($I187*Assumptions!J$11)+($J187*Assumptions!J$12)+($K187*Assumptions!J$13)+($L187*Assumptions!J$14)+($M187*Assumptions!J$15)+($N187*Assumptions!J$16)+($O187*Assumptions!J$17)+($P187*Assumptions!J$18)+($Q187*Assumptions!J$19)+($R187*Assumptions!J$20)+($S187*Assumptions!J$21)+($T187*Assumptions!J$22)+($U187*Assumptions!J$23)+($V187*Assumptions!J$24),0)</f>
        <v>1.4137802277575402E-2</v>
      </c>
      <c r="AB187" s="2">
        <f>SUMIFS(PERSALDATA!$G$2:$G$20871,PERSALDATA!$A$2:$A$20871,WORKING!A187,PERSALDATA!$D$2:$D$20871,WORKING!B187,PERSALDATA!$E$2:$E$20871,WORKING!C187,PERSALDATA!$F$2:$F$20871,"S&amp;W: BASIC SALARY (RES)")</f>
        <v>0</v>
      </c>
      <c r="AC187" s="2">
        <f>SUMIFS(PERSALDATA!$H$2:$H$20871,PERSALDATA!$A$2:$A$20871,WORKING!A187,PERSALDATA!$D$2:$D$20871,WORKING!B187,PERSALDATA!$E$2:$E$20871,WORKING!C187)</f>
        <v>0</v>
      </c>
    </row>
    <row r="188" spans="1:29" s="2" customFormat="1" x14ac:dyDescent="0.25">
      <c r="A188" s="2">
        <f>Results!$D$3</f>
        <v>18</v>
      </c>
      <c r="B188" s="2">
        <v>11</v>
      </c>
      <c r="C188" s="2">
        <v>16</v>
      </c>
      <c r="D188" s="62">
        <f t="shared" si="2"/>
        <v>0.70922489956286816</v>
      </c>
      <c r="E188" s="62">
        <f t="shared" si="2"/>
        <v>5.3914793522211721E-2</v>
      </c>
      <c r="F188" s="62">
        <f t="shared" si="2"/>
        <v>3.3048400974664417E-2</v>
      </c>
      <c r="G188" s="69">
        <f t="shared" si="2"/>
        <v>9.7337263691457676E-3</v>
      </c>
      <c r="H188" s="62">
        <f t="shared" si="2"/>
        <v>2.4240213919887565E-2</v>
      </c>
      <c r="I188" s="62">
        <f t="shared" si="2"/>
        <v>9.9211248494990342E-2</v>
      </c>
      <c r="J188" s="62">
        <f t="shared" si="2"/>
        <v>3.7078543142536847E-3</v>
      </c>
      <c r="K188" s="62">
        <f t="shared" si="2"/>
        <v>1.783203255563592E-4</v>
      </c>
      <c r="L188" s="62">
        <f t="shared" si="2"/>
        <v>4.683439318606831E-4</v>
      </c>
      <c r="M188" s="62">
        <f t="shared" si="2"/>
        <v>4.0725710169149464E-2</v>
      </c>
      <c r="N188" s="62">
        <f t="shared" si="3"/>
        <v>1.8218403218137627E-2</v>
      </c>
      <c r="O188" s="62">
        <f t="shared" si="3"/>
        <v>1.1628411528718372E-4</v>
      </c>
      <c r="P188" s="62">
        <f t="shared" si="3"/>
        <v>1.1504855489393568E-3</v>
      </c>
      <c r="Q188" s="62">
        <f t="shared" si="3"/>
        <v>1.2562085047619681E-3</v>
      </c>
      <c r="R188" s="62">
        <f t="shared" si="3"/>
        <v>1.4071302116306608E-4</v>
      </c>
      <c r="S188" s="62">
        <f t="shared" si="3"/>
        <v>9.0544527121134752E-6</v>
      </c>
      <c r="T188" s="62">
        <f t="shared" si="3"/>
        <v>4.4397497225622268E-3</v>
      </c>
      <c r="U188" s="62">
        <f t="shared" si="3"/>
        <v>3.8584888212328311E-6</v>
      </c>
      <c r="V188" s="62">
        <f t="shared" si="3"/>
        <v>2.117313430288065E-4</v>
      </c>
      <c r="W188" s="62">
        <f t="shared" si="3"/>
        <v>7.3827684520804057E-2</v>
      </c>
      <c r="X188" s="62">
        <f t="shared" si="3"/>
        <v>7.0033119199051808E-2</v>
      </c>
      <c r="Y188" s="62">
        <f t="shared" si="3"/>
        <v>6.9033119199051793E-2</v>
      </c>
      <c r="Z188" s="62">
        <f t="shared" si="3"/>
        <v>6.7033119199051777E-2</v>
      </c>
      <c r="AA188" s="62">
        <f>IFERROR(($D188*Assumptions!J$6)+($E188*Assumptions!J$7)+($F188*Assumptions!J$8)+($G188*Assumptions!J$9)+($H188*Assumptions!J$10)+($I188*Assumptions!J$11)+($J188*Assumptions!J$12)+($K188*Assumptions!J$13)+($L188*Assumptions!J$14)+($M188*Assumptions!J$15)+($N188*Assumptions!J$16)+($O188*Assumptions!J$17)+($P188*Assumptions!J$18)+($Q188*Assumptions!J$19)+($R188*Assumptions!J$20)+($S188*Assumptions!J$21)+($T188*Assumptions!J$22)+($U188*Assumptions!J$23)+($V188*Assumptions!J$24),0)</f>
        <v>1.4137802277575402E-2</v>
      </c>
      <c r="AB188" s="2">
        <f>SUMIFS(PERSALDATA!$G$2:$G$20871,PERSALDATA!$A$2:$A$20871,WORKING!A188,PERSALDATA!$D$2:$D$20871,WORKING!B188,PERSALDATA!$E$2:$E$20871,WORKING!C188,PERSALDATA!$F$2:$F$20871,"S&amp;W: BASIC SALARY (RES)")</f>
        <v>0</v>
      </c>
      <c r="AC188" s="2">
        <f>SUMIFS(PERSALDATA!$H$2:$H$20871,PERSALDATA!$A$2:$A$20871,WORKING!A188,PERSALDATA!$D$2:$D$20871,WORKING!B188,PERSALDATA!$E$2:$E$20871,WORKING!C188)</f>
        <v>0</v>
      </c>
    </row>
    <row r="189" spans="1:29" s="2" customFormat="1" x14ac:dyDescent="0.25">
      <c r="A189" s="2">
        <f>Results!$D$3</f>
        <v>18</v>
      </c>
      <c r="B189" s="2">
        <v>11</v>
      </c>
      <c r="C189" s="2" t="s">
        <v>57</v>
      </c>
      <c r="D189" s="62">
        <f t="shared" si="2"/>
        <v>0.70922489956286816</v>
      </c>
      <c r="E189" s="62">
        <f t="shared" si="2"/>
        <v>5.3914793522211721E-2</v>
      </c>
      <c r="F189" s="62">
        <f t="shared" si="2"/>
        <v>3.3048400974664417E-2</v>
      </c>
      <c r="G189" s="69">
        <f t="shared" si="2"/>
        <v>9.7337263691457676E-3</v>
      </c>
      <c r="H189" s="62">
        <f t="shared" si="2"/>
        <v>2.4240213919887565E-2</v>
      </c>
      <c r="I189" s="62">
        <f t="shared" si="2"/>
        <v>9.9211248494990342E-2</v>
      </c>
      <c r="J189" s="62">
        <f t="shared" si="2"/>
        <v>3.7078543142536847E-3</v>
      </c>
      <c r="K189" s="62">
        <f t="shared" si="2"/>
        <v>1.783203255563592E-4</v>
      </c>
      <c r="L189" s="62">
        <f t="shared" si="2"/>
        <v>4.683439318606831E-4</v>
      </c>
      <c r="M189" s="62">
        <f t="shared" si="2"/>
        <v>4.0725710169149464E-2</v>
      </c>
      <c r="N189" s="62">
        <f t="shared" si="3"/>
        <v>1.8218403218137627E-2</v>
      </c>
      <c r="O189" s="62">
        <f t="shared" si="3"/>
        <v>1.1628411528718372E-4</v>
      </c>
      <c r="P189" s="62">
        <f t="shared" si="3"/>
        <v>1.1504855489393568E-3</v>
      </c>
      <c r="Q189" s="62">
        <f t="shared" si="3"/>
        <v>1.2562085047619681E-3</v>
      </c>
      <c r="R189" s="62">
        <f t="shared" si="3"/>
        <v>1.4071302116306608E-4</v>
      </c>
      <c r="S189" s="62">
        <f t="shared" si="3"/>
        <v>9.0544527121134752E-6</v>
      </c>
      <c r="T189" s="62">
        <f t="shared" si="3"/>
        <v>4.4397497225622268E-3</v>
      </c>
      <c r="U189" s="62">
        <f t="shared" si="3"/>
        <v>3.8584888212328311E-6</v>
      </c>
      <c r="V189" s="62">
        <f t="shared" si="3"/>
        <v>2.117313430288065E-4</v>
      </c>
      <c r="W189" s="62">
        <f t="shared" si="3"/>
        <v>7.3827684520804057E-2</v>
      </c>
      <c r="X189" s="62">
        <f t="shared" si="3"/>
        <v>7.0033119199051808E-2</v>
      </c>
      <c r="Y189" s="62">
        <f t="shared" si="3"/>
        <v>6.9033119199051793E-2</v>
      </c>
      <c r="Z189" s="62">
        <f t="shared" si="3"/>
        <v>6.7033119199051777E-2</v>
      </c>
      <c r="AA189" s="62">
        <f>IFERROR(($D189*Assumptions!J$6)+($E189*Assumptions!J$7)+($F189*Assumptions!J$8)+($G189*Assumptions!J$9)+($H189*Assumptions!J$10)+($I189*Assumptions!J$11)+($J189*Assumptions!J$12)+($K189*Assumptions!J$13)+($L189*Assumptions!J$14)+($M189*Assumptions!J$15)+($N189*Assumptions!J$16)+($O189*Assumptions!J$17)+($P189*Assumptions!J$18)+($Q189*Assumptions!J$19)+($R189*Assumptions!J$20)+($S189*Assumptions!J$21)+($T189*Assumptions!J$22)+($U189*Assumptions!J$23)+($V189*Assumptions!J$24),0)</f>
        <v>1.4137802277575402E-2</v>
      </c>
      <c r="AB189" s="2">
        <f>SUMIFS(PERSALDATA!$G$2:$G$20871,PERSALDATA!$A$2:$A$20871,WORKING!A189,PERSALDATA!$D$2:$D$20871,WORKING!B189,PERSALDATA!$E$2:$E$20871,WORKING!C189,PERSALDATA!$F$2:$F$20871,"S&amp;W: BASIC SALARY (RES)")</f>
        <v>0</v>
      </c>
      <c r="AC189" s="2">
        <f>SUMIFS(PERSALDATA!$H$2:$H$20871,PERSALDATA!$A$2:$A$20871,WORKING!A189,PERSALDATA!$D$2:$D$20871,WORKING!B189,PERSALDATA!$E$2:$E$20871,WORKING!C189)</f>
        <v>0</v>
      </c>
    </row>
    <row r="190" spans="1:29" s="2" customFormat="1" x14ac:dyDescent="0.25">
      <c r="A190" s="2">
        <f>Results!$D$3</f>
        <v>18</v>
      </c>
      <c r="B190" s="2">
        <v>12</v>
      </c>
      <c r="C190" s="2">
        <v>1</v>
      </c>
      <c r="D190" s="62">
        <f t="shared" si="2"/>
        <v>0.70922489956286816</v>
      </c>
      <c r="E190" s="62">
        <f t="shared" si="2"/>
        <v>5.3914793522211721E-2</v>
      </c>
      <c r="F190" s="62">
        <f t="shared" si="2"/>
        <v>3.3048400974664417E-2</v>
      </c>
      <c r="G190" s="69">
        <f t="shared" si="2"/>
        <v>9.7337263691457676E-3</v>
      </c>
      <c r="H190" s="62">
        <f t="shared" si="2"/>
        <v>2.4240213919887565E-2</v>
      </c>
      <c r="I190" s="62">
        <f t="shared" si="2"/>
        <v>9.9211248494990342E-2</v>
      </c>
      <c r="J190" s="62">
        <f t="shared" si="2"/>
        <v>3.7078543142536847E-3</v>
      </c>
      <c r="K190" s="62">
        <f t="shared" si="2"/>
        <v>1.783203255563592E-4</v>
      </c>
      <c r="L190" s="62">
        <f t="shared" si="2"/>
        <v>4.683439318606831E-4</v>
      </c>
      <c r="M190" s="62">
        <f t="shared" si="2"/>
        <v>4.0725710169149464E-2</v>
      </c>
      <c r="N190" s="62">
        <f t="shared" si="3"/>
        <v>1.8218403218137627E-2</v>
      </c>
      <c r="O190" s="62">
        <f t="shared" si="3"/>
        <v>1.1628411528718372E-4</v>
      </c>
      <c r="P190" s="62">
        <f t="shared" si="3"/>
        <v>1.1504855489393568E-3</v>
      </c>
      <c r="Q190" s="62">
        <f t="shared" si="3"/>
        <v>1.2562085047619681E-3</v>
      </c>
      <c r="R190" s="62">
        <f t="shared" si="3"/>
        <v>1.4071302116306608E-4</v>
      </c>
      <c r="S190" s="62">
        <f t="shared" si="3"/>
        <v>9.0544527121134752E-6</v>
      </c>
      <c r="T190" s="62">
        <f t="shared" si="3"/>
        <v>4.4397497225622268E-3</v>
      </c>
      <c r="U190" s="62">
        <f t="shared" si="3"/>
        <v>3.8584888212328311E-6</v>
      </c>
      <c r="V190" s="62">
        <f t="shared" si="3"/>
        <v>2.117313430288065E-4</v>
      </c>
      <c r="W190" s="62">
        <f t="shared" si="3"/>
        <v>7.3827684520804057E-2</v>
      </c>
      <c r="X190" s="62">
        <f t="shared" si="3"/>
        <v>7.0033119199051808E-2</v>
      </c>
      <c r="Y190" s="62">
        <f t="shared" si="3"/>
        <v>6.9033119199051793E-2</v>
      </c>
      <c r="Z190" s="62">
        <f t="shared" si="3"/>
        <v>6.7033119199051777E-2</v>
      </c>
      <c r="AA190" s="62">
        <f>IFERROR(($D190*Assumptions!J$6)+($E190*Assumptions!J$7)+($F190*Assumptions!J$8)+($G190*Assumptions!J$9)+($H190*Assumptions!J$10)+($I190*Assumptions!J$11)+($J190*Assumptions!J$12)+($K190*Assumptions!J$13)+($L190*Assumptions!J$14)+($M190*Assumptions!J$15)+($N190*Assumptions!J$16)+($O190*Assumptions!J$17)+($P190*Assumptions!J$18)+($Q190*Assumptions!J$19)+($R190*Assumptions!J$20)+($S190*Assumptions!J$21)+($T190*Assumptions!J$22)+($U190*Assumptions!J$23)+($V190*Assumptions!J$24),0)</f>
        <v>1.4137802277575402E-2</v>
      </c>
      <c r="AB190" s="2">
        <f>SUMIFS(PERSALDATA!$G$2:$G$20871,PERSALDATA!$A$2:$A$20871,WORKING!A190,PERSALDATA!$D$2:$D$20871,WORKING!B190,PERSALDATA!$E$2:$E$20871,WORKING!C190,PERSALDATA!$F$2:$F$20871,"S&amp;W: BASIC SALARY (RES)")</f>
        <v>0</v>
      </c>
      <c r="AC190" s="2">
        <f>SUMIFS(PERSALDATA!$H$2:$H$20871,PERSALDATA!$A$2:$A$20871,WORKING!A190,PERSALDATA!$D$2:$D$20871,WORKING!B190,PERSALDATA!$E$2:$E$20871,WORKING!C190)</f>
        <v>0</v>
      </c>
    </row>
    <row r="191" spans="1:29" s="2" customFormat="1" x14ac:dyDescent="0.25">
      <c r="A191" s="2">
        <f>Results!$D$3</f>
        <v>18</v>
      </c>
      <c r="B191" s="2">
        <v>12</v>
      </c>
      <c r="C191" s="2">
        <v>2</v>
      </c>
      <c r="D191" s="62">
        <f t="shared" si="2"/>
        <v>0.70922489956286816</v>
      </c>
      <c r="E191" s="62">
        <f t="shared" si="2"/>
        <v>5.3914793522211721E-2</v>
      </c>
      <c r="F191" s="62">
        <f t="shared" si="2"/>
        <v>3.3048400974664417E-2</v>
      </c>
      <c r="G191" s="69">
        <f t="shared" si="2"/>
        <v>9.7337263691457676E-3</v>
      </c>
      <c r="H191" s="62">
        <f t="shared" si="2"/>
        <v>2.4240213919887565E-2</v>
      </c>
      <c r="I191" s="62">
        <f t="shared" si="2"/>
        <v>9.9211248494990342E-2</v>
      </c>
      <c r="J191" s="62">
        <f t="shared" si="2"/>
        <v>3.7078543142536847E-3</v>
      </c>
      <c r="K191" s="62">
        <f t="shared" si="2"/>
        <v>1.783203255563592E-4</v>
      </c>
      <c r="L191" s="62">
        <f t="shared" si="2"/>
        <v>4.683439318606831E-4</v>
      </c>
      <c r="M191" s="62">
        <f t="shared" si="2"/>
        <v>4.0725710169149464E-2</v>
      </c>
      <c r="N191" s="62">
        <f t="shared" si="3"/>
        <v>1.8218403218137627E-2</v>
      </c>
      <c r="O191" s="62">
        <f t="shared" si="3"/>
        <v>1.1628411528718372E-4</v>
      </c>
      <c r="P191" s="62">
        <f t="shared" si="3"/>
        <v>1.1504855489393568E-3</v>
      </c>
      <c r="Q191" s="62">
        <f t="shared" si="3"/>
        <v>1.2562085047619681E-3</v>
      </c>
      <c r="R191" s="62">
        <f t="shared" si="3"/>
        <v>1.4071302116306608E-4</v>
      </c>
      <c r="S191" s="62">
        <f t="shared" si="3"/>
        <v>9.0544527121134752E-6</v>
      </c>
      <c r="T191" s="62">
        <f t="shared" si="3"/>
        <v>4.4397497225622268E-3</v>
      </c>
      <c r="U191" s="62">
        <f t="shared" si="3"/>
        <v>3.8584888212328311E-6</v>
      </c>
      <c r="V191" s="62">
        <f t="shared" si="3"/>
        <v>2.117313430288065E-4</v>
      </c>
      <c r="W191" s="62">
        <f t="shared" si="3"/>
        <v>7.3827684520804057E-2</v>
      </c>
      <c r="X191" s="62">
        <f t="shared" si="3"/>
        <v>7.0033119199051808E-2</v>
      </c>
      <c r="Y191" s="62">
        <f t="shared" si="3"/>
        <v>6.9033119199051793E-2</v>
      </c>
      <c r="Z191" s="62">
        <f t="shared" si="3"/>
        <v>6.7033119199051777E-2</v>
      </c>
      <c r="AA191" s="62">
        <f>IFERROR(($D191*Assumptions!J$6)+($E191*Assumptions!J$7)+($F191*Assumptions!J$8)+($G191*Assumptions!J$9)+($H191*Assumptions!J$10)+($I191*Assumptions!J$11)+($J191*Assumptions!J$12)+($K191*Assumptions!J$13)+($L191*Assumptions!J$14)+($M191*Assumptions!J$15)+($N191*Assumptions!J$16)+($O191*Assumptions!J$17)+($P191*Assumptions!J$18)+($Q191*Assumptions!J$19)+($R191*Assumptions!J$20)+($S191*Assumptions!J$21)+($T191*Assumptions!J$22)+($U191*Assumptions!J$23)+($V191*Assumptions!J$24),0)</f>
        <v>1.4137802277575402E-2</v>
      </c>
      <c r="AB191" s="2">
        <f>SUMIFS(PERSALDATA!$G$2:$G$20871,PERSALDATA!$A$2:$A$20871,WORKING!A191,PERSALDATA!$D$2:$D$20871,WORKING!B191,PERSALDATA!$E$2:$E$20871,WORKING!C191,PERSALDATA!$F$2:$F$20871,"S&amp;W: BASIC SALARY (RES)")</f>
        <v>0</v>
      </c>
      <c r="AC191" s="2">
        <f>SUMIFS(PERSALDATA!$H$2:$H$20871,PERSALDATA!$A$2:$A$20871,WORKING!A191,PERSALDATA!$D$2:$D$20871,WORKING!B191,PERSALDATA!$E$2:$E$20871,WORKING!C191)</f>
        <v>0</v>
      </c>
    </row>
    <row r="192" spans="1:29" s="2" customFormat="1" x14ac:dyDescent="0.25">
      <c r="A192" s="2">
        <f>Results!$D$3</f>
        <v>18</v>
      </c>
      <c r="B192" s="2">
        <v>12</v>
      </c>
      <c r="C192" s="2">
        <v>3</v>
      </c>
      <c r="D192" s="62">
        <f t="shared" si="2"/>
        <v>0.70922489956286816</v>
      </c>
      <c r="E192" s="62">
        <f t="shared" si="2"/>
        <v>5.3914793522211721E-2</v>
      </c>
      <c r="F192" s="62">
        <f t="shared" si="2"/>
        <v>3.3048400974664417E-2</v>
      </c>
      <c r="G192" s="69">
        <f t="shared" si="2"/>
        <v>9.7337263691457676E-3</v>
      </c>
      <c r="H192" s="62">
        <f t="shared" si="2"/>
        <v>2.4240213919887565E-2</v>
      </c>
      <c r="I192" s="62">
        <f t="shared" si="2"/>
        <v>9.9211248494990342E-2</v>
      </c>
      <c r="J192" s="62">
        <f t="shared" si="2"/>
        <v>3.7078543142536847E-3</v>
      </c>
      <c r="K192" s="62">
        <f t="shared" si="2"/>
        <v>1.783203255563592E-4</v>
      </c>
      <c r="L192" s="62">
        <f t="shared" si="2"/>
        <v>4.683439318606831E-4</v>
      </c>
      <c r="M192" s="62">
        <f t="shared" si="2"/>
        <v>4.0725710169149464E-2</v>
      </c>
      <c r="N192" s="62">
        <f t="shared" si="3"/>
        <v>1.8218403218137627E-2</v>
      </c>
      <c r="O192" s="62">
        <f t="shared" si="3"/>
        <v>1.1628411528718372E-4</v>
      </c>
      <c r="P192" s="62">
        <f t="shared" si="3"/>
        <v>1.1504855489393568E-3</v>
      </c>
      <c r="Q192" s="62">
        <f t="shared" si="3"/>
        <v>1.2562085047619681E-3</v>
      </c>
      <c r="R192" s="62">
        <f t="shared" si="3"/>
        <v>1.4071302116306608E-4</v>
      </c>
      <c r="S192" s="62">
        <f t="shared" si="3"/>
        <v>9.0544527121134752E-6</v>
      </c>
      <c r="T192" s="62">
        <f t="shared" si="3"/>
        <v>4.4397497225622268E-3</v>
      </c>
      <c r="U192" s="62">
        <f t="shared" si="3"/>
        <v>3.8584888212328311E-6</v>
      </c>
      <c r="V192" s="62">
        <f t="shared" si="3"/>
        <v>2.117313430288065E-4</v>
      </c>
      <c r="W192" s="62">
        <f t="shared" si="3"/>
        <v>7.3827684520804057E-2</v>
      </c>
      <c r="X192" s="62">
        <f t="shared" si="3"/>
        <v>7.0033119199051808E-2</v>
      </c>
      <c r="Y192" s="62">
        <f t="shared" si="3"/>
        <v>6.9033119199051793E-2</v>
      </c>
      <c r="Z192" s="62">
        <f t="shared" si="3"/>
        <v>6.7033119199051777E-2</v>
      </c>
      <c r="AA192" s="62">
        <f>IFERROR(($D192*Assumptions!J$6)+($E192*Assumptions!J$7)+($F192*Assumptions!J$8)+($G192*Assumptions!J$9)+($H192*Assumptions!J$10)+($I192*Assumptions!J$11)+($J192*Assumptions!J$12)+($K192*Assumptions!J$13)+($L192*Assumptions!J$14)+($M192*Assumptions!J$15)+($N192*Assumptions!J$16)+($O192*Assumptions!J$17)+($P192*Assumptions!J$18)+($Q192*Assumptions!J$19)+($R192*Assumptions!J$20)+($S192*Assumptions!J$21)+($T192*Assumptions!J$22)+($U192*Assumptions!J$23)+($V192*Assumptions!J$24),0)</f>
        <v>1.4137802277575402E-2</v>
      </c>
      <c r="AB192" s="2">
        <f>SUMIFS(PERSALDATA!$G$2:$G$20871,PERSALDATA!$A$2:$A$20871,WORKING!A192,PERSALDATA!$D$2:$D$20871,WORKING!B192,PERSALDATA!$E$2:$E$20871,WORKING!C192,PERSALDATA!$F$2:$F$20871,"S&amp;W: BASIC SALARY (RES)")</f>
        <v>0</v>
      </c>
      <c r="AC192" s="2">
        <f>SUMIFS(PERSALDATA!$H$2:$H$20871,PERSALDATA!$A$2:$A$20871,WORKING!A192,PERSALDATA!$D$2:$D$20871,WORKING!B192,PERSALDATA!$E$2:$E$20871,WORKING!C192)</f>
        <v>0</v>
      </c>
    </row>
    <row r="193" spans="1:29" s="2" customFormat="1" x14ac:dyDescent="0.25">
      <c r="A193" s="2">
        <f>Results!$D$3</f>
        <v>18</v>
      </c>
      <c r="B193" s="2">
        <v>12</v>
      </c>
      <c r="C193" s="2">
        <v>4</v>
      </c>
      <c r="D193" s="62">
        <f t="shared" ref="D193:M202" si="4">D$1</f>
        <v>0.70922489956286816</v>
      </c>
      <c r="E193" s="62">
        <f t="shared" si="4"/>
        <v>5.3914793522211721E-2</v>
      </c>
      <c r="F193" s="62">
        <f t="shared" si="4"/>
        <v>3.3048400974664417E-2</v>
      </c>
      <c r="G193" s="69">
        <f t="shared" si="4"/>
        <v>9.7337263691457676E-3</v>
      </c>
      <c r="H193" s="62">
        <f t="shared" si="4"/>
        <v>2.4240213919887565E-2</v>
      </c>
      <c r="I193" s="62">
        <f t="shared" si="4"/>
        <v>9.9211248494990342E-2</v>
      </c>
      <c r="J193" s="62">
        <f t="shared" si="4"/>
        <v>3.7078543142536847E-3</v>
      </c>
      <c r="K193" s="62">
        <f t="shared" si="4"/>
        <v>1.783203255563592E-4</v>
      </c>
      <c r="L193" s="62">
        <f t="shared" si="4"/>
        <v>4.683439318606831E-4</v>
      </c>
      <c r="M193" s="62">
        <f t="shared" si="4"/>
        <v>4.0725710169149464E-2</v>
      </c>
      <c r="N193" s="62">
        <f t="shared" ref="N193:Z202" si="5">N$1</f>
        <v>1.8218403218137627E-2</v>
      </c>
      <c r="O193" s="62">
        <f t="shared" si="5"/>
        <v>1.1628411528718372E-4</v>
      </c>
      <c r="P193" s="62">
        <f t="shared" si="5"/>
        <v>1.1504855489393568E-3</v>
      </c>
      <c r="Q193" s="62">
        <f t="shared" si="5"/>
        <v>1.2562085047619681E-3</v>
      </c>
      <c r="R193" s="62">
        <f t="shared" si="5"/>
        <v>1.4071302116306608E-4</v>
      </c>
      <c r="S193" s="62">
        <f t="shared" si="5"/>
        <v>9.0544527121134752E-6</v>
      </c>
      <c r="T193" s="62">
        <f t="shared" si="5"/>
        <v>4.4397497225622268E-3</v>
      </c>
      <c r="U193" s="62">
        <f t="shared" si="5"/>
        <v>3.8584888212328311E-6</v>
      </c>
      <c r="V193" s="62">
        <f t="shared" si="5"/>
        <v>2.117313430288065E-4</v>
      </c>
      <c r="W193" s="62">
        <f t="shared" si="5"/>
        <v>7.3827684520804057E-2</v>
      </c>
      <c r="X193" s="62">
        <f t="shared" si="5"/>
        <v>7.0033119199051808E-2</v>
      </c>
      <c r="Y193" s="62">
        <f t="shared" si="5"/>
        <v>6.9033119199051793E-2</v>
      </c>
      <c r="Z193" s="62">
        <f t="shared" si="5"/>
        <v>6.7033119199051777E-2</v>
      </c>
      <c r="AA193" s="62">
        <f>IFERROR(($D193*Assumptions!J$6)+($E193*Assumptions!J$7)+($F193*Assumptions!J$8)+($G193*Assumptions!J$9)+($H193*Assumptions!J$10)+($I193*Assumptions!J$11)+($J193*Assumptions!J$12)+($K193*Assumptions!J$13)+($L193*Assumptions!J$14)+($M193*Assumptions!J$15)+($N193*Assumptions!J$16)+($O193*Assumptions!J$17)+($P193*Assumptions!J$18)+($Q193*Assumptions!J$19)+($R193*Assumptions!J$20)+($S193*Assumptions!J$21)+($T193*Assumptions!J$22)+($U193*Assumptions!J$23)+($V193*Assumptions!J$24),0)</f>
        <v>1.4137802277575402E-2</v>
      </c>
      <c r="AB193" s="2">
        <f>SUMIFS(PERSALDATA!$G$2:$G$20871,PERSALDATA!$A$2:$A$20871,WORKING!A193,PERSALDATA!$D$2:$D$20871,WORKING!B193,PERSALDATA!$E$2:$E$20871,WORKING!C193,PERSALDATA!$F$2:$F$20871,"S&amp;W: BASIC SALARY (RES)")</f>
        <v>0</v>
      </c>
      <c r="AC193" s="2">
        <f>SUMIFS(PERSALDATA!$H$2:$H$20871,PERSALDATA!$A$2:$A$20871,WORKING!A193,PERSALDATA!$D$2:$D$20871,WORKING!B193,PERSALDATA!$E$2:$E$20871,WORKING!C193)</f>
        <v>0</v>
      </c>
    </row>
    <row r="194" spans="1:29" s="2" customFormat="1" x14ac:dyDescent="0.25">
      <c r="A194" s="2">
        <f>Results!$D$3</f>
        <v>18</v>
      </c>
      <c r="B194" s="2">
        <v>12</v>
      </c>
      <c r="C194" s="2">
        <v>5</v>
      </c>
      <c r="D194" s="62">
        <f t="shared" si="4"/>
        <v>0.70922489956286816</v>
      </c>
      <c r="E194" s="62">
        <f t="shared" si="4"/>
        <v>5.3914793522211721E-2</v>
      </c>
      <c r="F194" s="62">
        <f t="shared" si="4"/>
        <v>3.3048400974664417E-2</v>
      </c>
      <c r="G194" s="69">
        <f t="shared" si="4"/>
        <v>9.7337263691457676E-3</v>
      </c>
      <c r="H194" s="62">
        <f t="shared" si="4"/>
        <v>2.4240213919887565E-2</v>
      </c>
      <c r="I194" s="62">
        <f t="shared" si="4"/>
        <v>9.9211248494990342E-2</v>
      </c>
      <c r="J194" s="62">
        <f t="shared" si="4"/>
        <v>3.7078543142536847E-3</v>
      </c>
      <c r="K194" s="62">
        <f t="shared" si="4"/>
        <v>1.783203255563592E-4</v>
      </c>
      <c r="L194" s="62">
        <f t="shared" si="4"/>
        <v>4.683439318606831E-4</v>
      </c>
      <c r="M194" s="62">
        <f t="shared" si="4"/>
        <v>4.0725710169149464E-2</v>
      </c>
      <c r="N194" s="62">
        <f t="shared" si="5"/>
        <v>1.8218403218137627E-2</v>
      </c>
      <c r="O194" s="62">
        <f t="shared" si="5"/>
        <v>1.1628411528718372E-4</v>
      </c>
      <c r="P194" s="62">
        <f t="shared" si="5"/>
        <v>1.1504855489393568E-3</v>
      </c>
      <c r="Q194" s="62">
        <f t="shared" si="5"/>
        <v>1.2562085047619681E-3</v>
      </c>
      <c r="R194" s="62">
        <f t="shared" si="5"/>
        <v>1.4071302116306608E-4</v>
      </c>
      <c r="S194" s="62">
        <f t="shared" si="5"/>
        <v>9.0544527121134752E-6</v>
      </c>
      <c r="T194" s="62">
        <f t="shared" si="5"/>
        <v>4.4397497225622268E-3</v>
      </c>
      <c r="U194" s="62">
        <f t="shared" si="5"/>
        <v>3.8584888212328311E-6</v>
      </c>
      <c r="V194" s="62">
        <f t="shared" si="5"/>
        <v>2.117313430288065E-4</v>
      </c>
      <c r="W194" s="62">
        <f t="shared" si="5"/>
        <v>7.3827684520804057E-2</v>
      </c>
      <c r="X194" s="62">
        <f t="shared" si="5"/>
        <v>7.0033119199051808E-2</v>
      </c>
      <c r="Y194" s="62">
        <f t="shared" si="5"/>
        <v>6.9033119199051793E-2</v>
      </c>
      <c r="Z194" s="62">
        <f t="shared" si="5"/>
        <v>6.7033119199051777E-2</v>
      </c>
      <c r="AA194" s="62">
        <f>IFERROR(($D194*Assumptions!J$6)+($E194*Assumptions!J$7)+($F194*Assumptions!J$8)+($G194*Assumptions!J$9)+($H194*Assumptions!J$10)+($I194*Assumptions!J$11)+($J194*Assumptions!J$12)+($K194*Assumptions!J$13)+($L194*Assumptions!J$14)+($M194*Assumptions!J$15)+($N194*Assumptions!J$16)+($O194*Assumptions!J$17)+($P194*Assumptions!J$18)+($Q194*Assumptions!J$19)+($R194*Assumptions!J$20)+($S194*Assumptions!J$21)+($T194*Assumptions!J$22)+($U194*Assumptions!J$23)+($V194*Assumptions!J$24),0)</f>
        <v>1.4137802277575402E-2</v>
      </c>
      <c r="AB194" s="2">
        <f>SUMIFS(PERSALDATA!$G$2:$G$20871,PERSALDATA!$A$2:$A$20871,WORKING!A194,PERSALDATA!$D$2:$D$20871,WORKING!B194,PERSALDATA!$E$2:$E$20871,WORKING!C194,PERSALDATA!$F$2:$F$20871,"S&amp;W: BASIC SALARY (RES)")</f>
        <v>0</v>
      </c>
      <c r="AC194" s="2">
        <f>SUMIFS(PERSALDATA!$H$2:$H$20871,PERSALDATA!$A$2:$A$20871,WORKING!A194,PERSALDATA!$D$2:$D$20871,WORKING!B194,PERSALDATA!$E$2:$E$20871,WORKING!C194)</f>
        <v>0</v>
      </c>
    </row>
    <row r="195" spans="1:29" s="2" customFormat="1" x14ac:dyDescent="0.25">
      <c r="A195" s="2">
        <f>Results!$D$3</f>
        <v>18</v>
      </c>
      <c r="B195" s="2">
        <v>12</v>
      </c>
      <c r="C195" s="2">
        <v>6</v>
      </c>
      <c r="D195" s="62">
        <f t="shared" si="4"/>
        <v>0.70922489956286816</v>
      </c>
      <c r="E195" s="62">
        <f t="shared" si="4"/>
        <v>5.3914793522211721E-2</v>
      </c>
      <c r="F195" s="62">
        <f t="shared" si="4"/>
        <v>3.3048400974664417E-2</v>
      </c>
      <c r="G195" s="69">
        <f t="shared" si="4"/>
        <v>9.7337263691457676E-3</v>
      </c>
      <c r="H195" s="62">
        <f t="shared" si="4"/>
        <v>2.4240213919887565E-2</v>
      </c>
      <c r="I195" s="62">
        <f t="shared" si="4"/>
        <v>9.9211248494990342E-2</v>
      </c>
      <c r="J195" s="62">
        <f t="shared" si="4"/>
        <v>3.7078543142536847E-3</v>
      </c>
      <c r="K195" s="62">
        <f t="shared" si="4"/>
        <v>1.783203255563592E-4</v>
      </c>
      <c r="L195" s="62">
        <f t="shared" si="4"/>
        <v>4.683439318606831E-4</v>
      </c>
      <c r="M195" s="62">
        <f t="shared" si="4"/>
        <v>4.0725710169149464E-2</v>
      </c>
      <c r="N195" s="62">
        <f t="shared" si="5"/>
        <v>1.8218403218137627E-2</v>
      </c>
      <c r="O195" s="62">
        <f t="shared" si="5"/>
        <v>1.1628411528718372E-4</v>
      </c>
      <c r="P195" s="62">
        <f t="shared" si="5"/>
        <v>1.1504855489393568E-3</v>
      </c>
      <c r="Q195" s="62">
        <f t="shared" si="5"/>
        <v>1.2562085047619681E-3</v>
      </c>
      <c r="R195" s="62">
        <f t="shared" si="5"/>
        <v>1.4071302116306608E-4</v>
      </c>
      <c r="S195" s="62">
        <f t="shared" si="5"/>
        <v>9.0544527121134752E-6</v>
      </c>
      <c r="T195" s="62">
        <f t="shared" si="5"/>
        <v>4.4397497225622268E-3</v>
      </c>
      <c r="U195" s="62">
        <f t="shared" si="5"/>
        <v>3.8584888212328311E-6</v>
      </c>
      <c r="V195" s="62">
        <f t="shared" si="5"/>
        <v>2.117313430288065E-4</v>
      </c>
      <c r="W195" s="62">
        <f t="shared" si="5"/>
        <v>7.3827684520804057E-2</v>
      </c>
      <c r="X195" s="62">
        <f t="shared" si="5"/>
        <v>7.0033119199051808E-2</v>
      </c>
      <c r="Y195" s="62">
        <f t="shared" si="5"/>
        <v>6.9033119199051793E-2</v>
      </c>
      <c r="Z195" s="62">
        <f t="shared" si="5"/>
        <v>6.7033119199051777E-2</v>
      </c>
      <c r="AA195" s="62">
        <f>IFERROR(($D195*Assumptions!J$6)+($E195*Assumptions!J$7)+($F195*Assumptions!J$8)+($G195*Assumptions!J$9)+($H195*Assumptions!J$10)+($I195*Assumptions!J$11)+($J195*Assumptions!J$12)+($K195*Assumptions!J$13)+($L195*Assumptions!J$14)+($M195*Assumptions!J$15)+($N195*Assumptions!J$16)+($O195*Assumptions!J$17)+($P195*Assumptions!J$18)+($Q195*Assumptions!J$19)+($R195*Assumptions!J$20)+($S195*Assumptions!J$21)+($T195*Assumptions!J$22)+($U195*Assumptions!J$23)+($V195*Assumptions!J$24),0)</f>
        <v>1.4137802277575402E-2</v>
      </c>
      <c r="AB195" s="2">
        <f>SUMIFS(PERSALDATA!$G$2:$G$20871,PERSALDATA!$A$2:$A$20871,WORKING!A195,PERSALDATA!$D$2:$D$20871,WORKING!B195,PERSALDATA!$E$2:$E$20871,WORKING!C195,PERSALDATA!$F$2:$F$20871,"S&amp;W: BASIC SALARY (RES)")</f>
        <v>0</v>
      </c>
      <c r="AC195" s="2">
        <f>SUMIFS(PERSALDATA!$H$2:$H$20871,PERSALDATA!$A$2:$A$20871,WORKING!A195,PERSALDATA!$D$2:$D$20871,WORKING!B195,PERSALDATA!$E$2:$E$20871,WORKING!C195)</f>
        <v>0</v>
      </c>
    </row>
    <row r="196" spans="1:29" s="2" customFormat="1" x14ac:dyDescent="0.25">
      <c r="A196" s="2">
        <f>Results!$D$3</f>
        <v>18</v>
      </c>
      <c r="B196" s="2">
        <v>12</v>
      </c>
      <c r="C196" s="2">
        <v>7</v>
      </c>
      <c r="D196" s="62">
        <f t="shared" si="4"/>
        <v>0.70922489956286816</v>
      </c>
      <c r="E196" s="62">
        <f t="shared" si="4"/>
        <v>5.3914793522211721E-2</v>
      </c>
      <c r="F196" s="62">
        <f t="shared" si="4"/>
        <v>3.3048400974664417E-2</v>
      </c>
      <c r="G196" s="69">
        <f t="shared" si="4"/>
        <v>9.7337263691457676E-3</v>
      </c>
      <c r="H196" s="62">
        <f t="shared" si="4"/>
        <v>2.4240213919887565E-2</v>
      </c>
      <c r="I196" s="62">
        <f t="shared" si="4"/>
        <v>9.9211248494990342E-2</v>
      </c>
      <c r="J196" s="62">
        <f t="shared" si="4"/>
        <v>3.7078543142536847E-3</v>
      </c>
      <c r="K196" s="62">
        <f t="shared" si="4"/>
        <v>1.783203255563592E-4</v>
      </c>
      <c r="L196" s="62">
        <f t="shared" si="4"/>
        <v>4.683439318606831E-4</v>
      </c>
      <c r="M196" s="62">
        <f t="shared" si="4"/>
        <v>4.0725710169149464E-2</v>
      </c>
      <c r="N196" s="62">
        <f t="shared" si="5"/>
        <v>1.8218403218137627E-2</v>
      </c>
      <c r="O196" s="62">
        <f t="shared" si="5"/>
        <v>1.1628411528718372E-4</v>
      </c>
      <c r="P196" s="62">
        <f t="shared" si="5"/>
        <v>1.1504855489393568E-3</v>
      </c>
      <c r="Q196" s="62">
        <f t="shared" si="5"/>
        <v>1.2562085047619681E-3</v>
      </c>
      <c r="R196" s="62">
        <f t="shared" si="5"/>
        <v>1.4071302116306608E-4</v>
      </c>
      <c r="S196" s="62">
        <f t="shared" si="5"/>
        <v>9.0544527121134752E-6</v>
      </c>
      <c r="T196" s="62">
        <f t="shared" si="5"/>
        <v>4.4397497225622268E-3</v>
      </c>
      <c r="U196" s="62">
        <f t="shared" si="5"/>
        <v>3.8584888212328311E-6</v>
      </c>
      <c r="V196" s="62">
        <f t="shared" si="5"/>
        <v>2.117313430288065E-4</v>
      </c>
      <c r="W196" s="62">
        <f t="shared" si="5"/>
        <v>7.3827684520804057E-2</v>
      </c>
      <c r="X196" s="62">
        <f t="shared" si="5"/>
        <v>7.0033119199051808E-2</v>
      </c>
      <c r="Y196" s="62">
        <f t="shared" si="5"/>
        <v>6.9033119199051793E-2</v>
      </c>
      <c r="Z196" s="62">
        <f t="shared" si="5"/>
        <v>6.7033119199051777E-2</v>
      </c>
      <c r="AA196" s="62">
        <f>IFERROR(($D196*Assumptions!J$6)+($E196*Assumptions!J$7)+($F196*Assumptions!J$8)+($G196*Assumptions!J$9)+($H196*Assumptions!J$10)+($I196*Assumptions!J$11)+($J196*Assumptions!J$12)+($K196*Assumptions!J$13)+($L196*Assumptions!J$14)+($M196*Assumptions!J$15)+($N196*Assumptions!J$16)+($O196*Assumptions!J$17)+($P196*Assumptions!J$18)+($Q196*Assumptions!J$19)+($R196*Assumptions!J$20)+($S196*Assumptions!J$21)+($T196*Assumptions!J$22)+($U196*Assumptions!J$23)+($V196*Assumptions!J$24),0)</f>
        <v>1.4137802277575402E-2</v>
      </c>
      <c r="AB196" s="2">
        <f>SUMIFS(PERSALDATA!$G$2:$G$20871,PERSALDATA!$A$2:$A$20871,WORKING!A196,PERSALDATA!$D$2:$D$20871,WORKING!B196,PERSALDATA!$E$2:$E$20871,WORKING!C196,PERSALDATA!$F$2:$F$20871,"S&amp;W: BASIC SALARY (RES)")</f>
        <v>0</v>
      </c>
      <c r="AC196" s="2">
        <f>SUMIFS(PERSALDATA!$H$2:$H$20871,PERSALDATA!$A$2:$A$20871,WORKING!A196,PERSALDATA!$D$2:$D$20871,WORKING!B196,PERSALDATA!$E$2:$E$20871,WORKING!C196)</f>
        <v>0</v>
      </c>
    </row>
    <row r="197" spans="1:29" s="2" customFormat="1" x14ac:dyDescent="0.25">
      <c r="A197" s="2">
        <f>Results!$D$3</f>
        <v>18</v>
      </c>
      <c r="B197" s="2">
        <v>12</v>
      </c>
      <c r="C197" s="2">
        <v>8</v>
      </c>
      <c r="D197" s="62">
        <f t="shared" si="4"/>
        <v>0.70922489956286816</v>
      </c>
      <c r="E197" s="62">
        <f t="shared" si="4"/>
        <v>5.3914793522211721E-2</v>
      </c>
      <c r="F197" s="62">
        <f t="shared" si="4"/>
        <v>3.3048400974664417E-2</v>
      </c>
      <c r="G197" s="69">
        <f t="shared" si="4"/>
        <v>9.7337263691457676E-3</v>
      </c>
      <c r="H197" s="62">
        <f t="shared" si="4"/>
        <v>2.4240213919887565E-2</v>
      </c>
      <c r="I197" s="62">
        <f t="shared" si="4"/>
        <v>9.9211248494990342E-2</v>
      </c>
      <c r="J197" s="62">
        <f t="shared" si="4"/>
        <v>3.7078543142536847E-3</v>
      </c>
      <c r="K197" s="62">
        <f t="shared" si="4"/>
        <v>1.783203255563592E-4</v>
      </c>
      <c r="L197" s="62">
        <f t="shared" si="4"/>
        <v>4.683439318606831E-4</v>
      </c>
      <c r="M197" s="62">
        <f t="shared" si="4"/>
        <v>4.0725710169149464E-2</v>
      </c>
      <c r="N197" s="62">
        <f t="shared" si="5"/>
        <v>1.8218403218137627E-2</v>
      </c>
      <c r="O197" s="62">
        <f t="shared" si="5"/>
        <v>1.1628411528718372E-4</v>
      </c>
      <c r="P197" s="62">
        <f t="shared" si="5"/>
        <v>1.1504855489393568E-3</v>
      </c>
      <c r="Q197" s="62">
        <f t="shared" si="5"/>
        <v>1.2562085047619681E-3</v>
      </c>
      <c r="R197" s="62">
        <f t="shared" si="5"/>
        <v>1.4071302116306608E-4</v>
      </c>
      <c r="S197" s="62">
        <f t="shared" si="5"/>
        <v>9.0544527121134752E-6</v>
      </c>
      <c r="T197" s="62">
        <f t="shared" si="5"/>
        <v>4.4397497225622268E-3</v>
      </c>
      <c r="U197" s="62">
        <f t="shared" si="5"/>
        <v>3.8584888212328311E-6</v>
      </c>
      <c r="V197" s="62">
        <f t="shared" si="5"/>
        <v>2.117313430288065E-4</v>
      </c>
      <c r="W197" s="62">
        <f t="shared" si="5"/>
        <v>7.3827684520804057E-2</v>
      </c>
      <c r="X197" s="62">
        <f t="shared" si="5"/>
        <v>7.0033119199051808E-2</v>
      </c>
      <c r="Y197" s="62">
        <f t="shared" si="5"/>
        <v>6.9033119199051793E-2</v>
      </c>
      <c r="Z197" s="62">
        <f t="shared" si="5"/>
        <v>6.7033119199051777E-2</v>
      </c>
      <c r="AA197" s="62">
        <f>IFERROR(($D197*Assumptions!J$6)+($E197*Assumptions!J$7)+($F197*Assumptions!J$8)+($G197*Assumptions!J$9)+($H197*Assumptions!J$10)+($I197*Assumptions!J$11)+($J197*Assumptions!J$12)+($K197*Assumptions!J$13)+($L197*Assumptions!J$14)+($M197*Assumptions!J$15)+($N197*Assumptions!J$16)+($O197*Assumptions!J$17)+($P197*Assumptions!J$18)+($Q197*Assumptions!J$19)+($R197*Assumptions!J$20)+($S197*Assumptions!J$21)+($T197*Assumptions!J$22)+($U197*Assumptions!J$23)+($V197*Assumptions!J$24),0)</f>
        <v>1.4137802277575402E-2</v>
      </c>
      <c r="AB197" s="2">
        <f>SUMIFS(PERSALDATA!$G$2:$G$20871,PERSALDATA!$A$2:$A$20871,WORKING!A197,PERSALDATA!$D$2:$D$20871,WORKING!B197,PERSALDATA!$E$2:$E$20871,WORKING!C197,PERSALDATA!$F$2:$F$20871,"S&amp;W: BASIC SALARY (RES)")</f>
        <v>0</v>
      </c>
      <c r="AC197" s="2">
        <f>SUMIFS(PERSALDATA!$H$2:$H$20871,PERSALDATA!$A$2:$A$20871,WORKING!A197,PERSALDATA!$D$2:$D$20871,WORKING!B197,PERSALDATA!$E$2:$E$20871,WORKING!C197)</f>
        <v>0</v>
      </c>
    </row>
    <row r="198" spans="1:29" s="2" customFormat="1" x14ac:dyDescent="0.25">
      <c r="A198" s="2">
        <f>Results!$D$3</f>
        <v>18</v>
      </c>
      <c r="B198" s="2">
        <v>12</v>
      </c>
      <c r="C198" s="2">
        <v>9</v>
      </c>
      <c r="D198" s="62">
        <f t="shared" si="4"/>
        <v>0.70922489956286816</v>
      </c>
      <c r="E198" s="62">
        <f t="shared" si="4"/>
        <v>5.3914793522211721E-2</v>
      </c>
      <c r="F198" s="62">
        <f t="shared" si="4"/>
        <v>3.3048400974664417E-2</v>
      </c>
      <c r="G198" s="69">
        <f t="shared" si="4"/>
        <v>9.7337263691457676E-3</v>
      </c>
      <c r="H198" s="62">
        <f t="shared" si="4"/>
        <v>2.4240213919887565E-2</v>
      </c>
      <c r="I198" s="62">
        <f t="shared" si="4"/>
        <v>9.9211248494990342E-2</v>
      </c>
      <c r="J198" s="62">
        <f t="shared" si="4"/>
        <v>3.7078543142536847E-3</v>
      </c>
      <c r="K198" s="62">
        <f t="shared" si="4"/>
        <v>1.783203255563592E-4</v>
      </c>
      <c r="L198" s="62">
        <f t="shared" si="4"/>
        <v>4.683439318606831E-4</v>
      </c>
      <c r="M198" s="62">
        <f t="shared" si="4"/>
        <v>4.0725710169149464E-2</v>
      </c>
      <c r="N198" s="62">
        <f t="shared" si="5"/>
        <v>1.8218403218137627E-2</v>
      </c>
      <c r="O198" s="62">
        <f t="shared" si="5"/>
        <v>1.1628411528718372E-4</v>
      </c>
      <c r="P198" s="62">
        <f t="shared" si="5"/>
        <v>1.1504855489393568E-3</v>
      </c>
      <c r="Q198" s="62">
        <f t="shared" si="5"/>
        <v>1.2562085047619681E-3</v>
      </c>
      <c r="R198" s="62">
        <f t="shared" si="5"/>
        <v>1.4071302116306608E-4</v>
      </c>
      <c r="S198" s="62">
        <f t="shared" si="5"/>
        <v>9.0544527121134752E-6</v>
      </c>
      <c r="T198" s="62">
        <f t="shared" si="5"/>
        <v>4.4397497225622268E-3</v>
      </c>
      <c r="U198" s="62">
        <f t="shared" si="5"/>
        <v>3.8584888212328311E-6</v>
      </c>
      <c r="V198" s="62">
        <f t="shared" si="5"/>
        <v>2.117313430288065E-4</v>
      </c>
      <c r="W198" s="62">
        <f t="shared" si="5"/>
        <v>7.3827684520804057E-2</v>
      </c>
      <c r="X198" s="62">
        <f t="shared" si="5"/>
        <v>7.0033119199051808E-2</v>
      </c>
      <c r="Y198" s="62">
        <f t="shared" si="5"/>
        <v>6.9033119199051793E-2</v>
      </c>
      <c r="Z198" s="62">
        <f t="shared" si="5"/>
        <v>6.7033119199051777E-2</v>
      </c>
      <c r="AA198" s="62">
        <f>IFERROR(($D198*Assumptions!J$6)+($E198*Assumptions!J$7)+($F198*Assumptions!J$8)+($G198*Assumptions!J$9)+($H198*Assumptions!J$10)+($I198*Assumptions!J$11)+($J198*Assumptions!J$12)+($K198*Assumptions!J$13)+($L198*Assumptions!J$14)+($M198*Assumptions!J$15)+($N198*Assumptions!J$16)+($O198*Assumptions!J$17)+($P198*Assumptions!J$18)+($Q198*Assumptions!J$19)+($R198*Assumptions!J$20)+($S198*Assumptions!J$21)+($T198*Assumptions!J$22)+($U198*Assumptions!J$23)+($V198*Assumptions!J$24),0)</f>
        <v>1.4137802277575402E-2</v>
      </c>
      <c r="AB198" s="2">
        <f>SUMIFS(PERSALDATA!$G$2:$G$20871,PERSALDATA!$A$2:$A$20871,WORKING!A198,PERSALDATA!$D$2:$D$20871,WORKING!B198,PERSALDATA!$E$2:$E$20871,WORKING!C198,PERSALDATA!$F$2:$F$20871,"S&amp;W: BASIC SALARY (RES)")</f>
        <v>0</v>
      </c>
      <c r="AC198" s="2">
        <f>SUMIFS(PERSALDATA!$H$2:$H$20871,PERSALDATA!$A$2:$A$20871,WORKING!A198,PERSALDATA!$D$2:$D$20871,WORKING!B198,PERSALDATA!$E$2:$E$20871,WORKING!C198)</f>
        <v>0</v>
      </c>
    </row>
    <row r="199" spans="1:29" s="2" customFormat="1" x14ac:dyDescent="0.25">
      <c r="A199" s="2">
        <f>Results!$D$3</f>
        <v>18</v>
      </c>
      <c r="B199" s="2">
        <v>12</v>
      </c>
      <c r="C199" s="2">
        <v>10</v>
      </c>
      <c r="D199" s="62">
        <f t="shared" si="4"/>
        <v>0.70922489956286816</v>
      </c>
      <c r="E199" s="62">
        <f t="shared" si="4"/>
        <v>5.3914793522211721E-2</v>
      </c>
      <c r="F199" s="62">
        <f t="shared" si="4"/>
        <v>3.3048400974664417E-2</v>
      </c>
      <c r="G199" s="69">
        <f t="shared" si="4"/>
        <v>9.7337263691457676E-3</v>
      </c>
      <c r="H199" s="62">
        <f t="shared" si="4"/>
        <v>2.4240213919887565E-2</v>
      </c>
      <c r="I199" s="62">
        <f t="shared" si="4"/>
        <v>9.9211248494990342E-2</v>
      </c>
      <c r="J199" s="62">
        <f t="shared" si="4"/>
        <v>3.7078543142536847E-3</v>
      </c>
      <c r="K199" s="62">
        <f t="shared" si="4"/>
        <v>1.783203255563592E-4</v>
      </c>
      <c r="L199" s="62">
        <f t="shared" si="4"/>
        <v>4.683439318606831E-4</v>
      </c>
      <c r="M199" s="62">
        <f t="shared" si="4"/>
        <v>4.0725710169149464E-2</v>
      </c>
      <c r="N199" s="62">
        <f t="shared" si="5"/>
        <v>1.8218403218137627E-2</v>
      </c>
      <c r="O199" s="62">
        <f t="shared" si="5"/>
        <v>1.1628411528718372E-4</v>
      </c>
      <c r="P199" s="62">
        <f t="shared" si="5"/>
        <v>1.1504855489393568E-3</v>
      </c>
      <c r="Q199" s="62">
        <f t="shared" si="5"/>
        <v>1.2562085047619681E-3</v>
      </c>
      <c r="R199" s="62">
        <f t="shared" si="5"/>
        <v>1.4071302116306608E-4</v>
      </c>
      <c r="S199" s="62">
        <f t="shared" si="5"/>
        <v>9.0544527121134752E-6</v>
      </c>
      <c r="T199" s="62">
        <f t="shared" si="5"/>
        <v>4.4397497225622268E-3</v>
      </c>
      <c r="U199" s="62">
        <f t="shared" si="5"/>
        <v>3.8584888212328311E-6</v>
      </c>
      <c r="V199" s="62">
        <f t="shared" si="5"/>
        <v>2.117313430288065E-4</v>
      </c>
      <c r="W199" s="62">
        <f t="shared" si="5"/>
        <v>7.3827684520804057E-2</v>
      </c>
      <c r="X199" s="62">
        <f t="shared" si="5"/>
        <v>7.0033119199051808E-2</v>
      </c>
      <c r="Y199" s="62">
        <f t="shared" si="5"/>
        <v>6.9033119199051793E-2</v>
      </c>
      <c r="Z199" s="62">
        <f t="shared" si="5"/>
        <v>6.7033119199051777E-2</v>
      </c>
      <c r="AA199" s="62">
        <f>IFERROR(($D199*Assumptions!J$6)+($E199*Assumptions!J$7)+($F199*Assumptions!J$8)+($G199*Assumptions!J$9)+($H199*Assumptions!J$10)+($I199*Assumptions!J$11)+($J199*Assumptions!J$12)+($K199*Assumptions!J$13)+($L199*Assumptions!J$14)+($M199*Assumptions!J$15)+($N199*Assumptions!J$16)+($O199*Assumptions!J$17)+($P199*Assumptions!J$18)+($Q199*Assumptions!J$19)+($R199*Assumptions!J$20)+($S199*Assumptions!J$21)+($T199*Assumptions!J$22)+($U199*Assumptions!J$23)+($V199*Assumptions!J$24),0)</f>
        <v>1.4137802277575402E-2</v>
      </c>
      <c r="AB199" s="2">
        <f>SUMIFS(PERSALDATA!$G$2:$G$20871,PERSALDATA!$A$2:$A$20871,WORKING!A199,PERSALDATA!$D$2:$D$20871,WORKING!B199,PERSALDATA!$E$2:$E$20871,WORKING!C199,PERSALDATA!$F$2:$F$20871,"S&amp;W: BASIC SALARY (RES)")</f>
        <v>0</v>
      </c>
      <c r="AC199" s="2">
        <f>SUMIFS(PERSALDATA!$H$2:$H$20871,PERSALDATA!$A$2:$A$20871,WORKING!A199,PERSALDATA!$D$2:$D$20871,WORKING!B199,PERSALDATA!$E$2:$E$20871,WORKING!C199)</f>
        <v>0</v>
      </c>
    </row>
    <row r="200" spans="1:29" s="2" customFormat="1" x14ac:dyDescent="0.25">
      <c r="A200" s="2">
        <f>Results!$D$3</f>
        <v>18</v>
      </c>
      <c r="B200" s="2">
        <v>12</v>
      </c>
      <c r="C200" s="2">
        <v>11</v>
      </c>
      <c r="D200" s="62">
        <f t="shared" si="4"/>
        <v>0.70922489956286816</v>
      </c>
      <c r="E200" s="62">
        <f t="shared" si="4"/>
        <v>5.3914793522211721E-2</v>
      </c>
      <c r="F200" s="62">
        <f t="shared" si="4"/>
        <v>3.3048400974664417E-2</v>
      </c>
      <c r="G200" s="69">
        <f t="shared" si="4"/>
        <v>9.7337263691457676E-3</v>
      </c>
      <c r="H200" s="62">
        <f t="shared" si="4"/>
        <v>2.4240213919887565E-2</v>
      </c>
      <c r="I200" s="62">
        <f t="shared" si="4"/>
        <v>9.9211248494990342E-2</v>
      </c>
      <c r="J200" s="62">
        <f t="shared" si="4"/>
        <v>3.7078543142536847E-3</v>
      </c>
      <c r="K200" s="62">
        <f t="shared" si="4"/>
        <v>1.783203255563592E-4</v>
      </c>
      <c r="L200" s="62">
        <f t="shared" si="4"/>
        <v>4.683439318606831E-4</v>
      </c>
      <c r="M200" s="62">
        <f t="shared" si="4"/>
        <v>4.0725710169149464E-2</v>
      </c>
      <c r="N200" s="62">
        <f t="shared" si="5"/>
        <v>1.8218403218137627E-2</v>
      </c>
      <c r="O200" s="62">
        <f t="shared" si="5"/>
        <v>1.1628411528718372E-4</v>
      </c>
      <c r="P200" s="62">
        <f t="shared" si="5"/>
        <v>1.1504855489393568E-3</v>
      </c>
      <c r="Q200" s="62">
        <f t="shared" si="5"/>
        <v>1.2562085047619681E-3</v>
      </c>
      <c r="R200" s="62">
        <f t="shared" si="5"/>
        <v>1.4071302116306608E-4</v>
      </c>
      <c r="S200" s="62">
        <f t="shared" si="5"/>
        <v>9.0544527121134752E-6</v>
      </c>
      <c r="T200" s="62">
        <f t="shared" si="5"/>
        <v>4.4397497225622268E-3</v>
      </c>
      <c r="U200" s="62">
        <f t="shared" si="5"/>
        <v>3.8584888212328311E-6</v>
      </c>
      <c r="V200" s="62">
        <f t="shared" si="5"/>
        <v>2.117313430288065E-4</v>
      </c>
      <c r="W200" s="62">
        <f t="shared" si="5"/>
        <v>7.3827684520804057E-2</v>
      </c>
      <c r="X200" s="62">
        <f t="shared" si="5"/>
        <v>7.0033119199051808E-2</v>
      </c>
      <c r="Y200" s="62">
        <f t="shared" si="5"/>
        <v>6.9033119199051793E-2</v>
      </c>
      <c r="Z200" s="62">
        <f t="shared" si="5"/>
        <v>6.7033119199051777E-2</v>
      </c>
      <c r="AA200" s="62">
        <f>IFERROR(($D200*Assumptions!J$6)+($E200*Assumptions!J$7)+($F200*Assumptions!J$8)+($G200*Assumptions!J$9)+($H200*Assumptions!J$10)+($I200*Assumptions!J$11)+($J200*Assumptions!J$12)+($K200*Assumptions!J$13)+($L200*Assumptions!J$14)+($M200*Assumptions!J$15)+($N200*Assumptions!J$16)+($O200*Assumptions!J$17)+($P200*Assumptions!J$18)+($Q200*Assumptions!J$19)+($R200*Assumptions!J$20)+($S200*Assumptions!J$21)+($T200*Assumptions!J$22)+($U200*Assumptions!J$23)+($V200*Assumptions!J$24),0)</f>
        <v>1.4137802277575402E-2</v>
      </c>
      <c r="AB200" s="2">
        <f>SUMIFS(PERSALDATA!$G$2:$G$20871,PERSALDATA!$A$2:$A$20871,WORKING!A200,PERSALDATA!$D$2:$D$20871,WORKING!B200,PERSALDATA!$E$2:$E$20871,WORKING!C200,PERSALDATA!$F$2:$F$20871,"S&amp;W: BASIC SALARY (RES)")</f>
        <v>0</v>
      </c>
      <c r="AC200" s="2">
        <f>SUMIFS(PERSALDATA!$H$2:$H$20871,PERSALDATA!$A$2:$A$20871,WORKING!A200,PERSALDATA!$D$2:$D$20871,WORKING!B200,PERSALDATA!$E$2:$E$20871,WORKING!C200)</f>
        <v>0</v>
      </c>
    </row>
    <row r="201" spans="1:29" s="2" customFormat="1" x14ac:dyDescent="0.25">
      <c r="A201" s="2">
        <f>Results!$D$3</f>
        <v>18</v>
      </c>
      <c r="B201" s="2">
        <v>12</v>
      </c>
      <c r="C201" s="2">
        <v>12</v>
      </c>
      <c r="D201" s="62">
        <f t="shared" si="4"/>
        <v>0.70922489956286816</v>
      </c>
      <c r="E201" s="62">
        <f t="shared" si="4"/>
        <v>5.3914793522211721E-2</v>
      </c>
      <c r="F201" s="62">
        <f t="shared" si="4"/>
        <v>3.3048400974664417E-2</v>
      </c>
      <c r="G201" s="69">
        <f t="shared" si="4"/>
        <v>9.7337263691457676E-3</v>
      </c>
      <c r="H201" s="62">
        <f t="shared" si="4"/>
        <v>2.4240213919887565E-2</v>
      </c>
      <c r="I201" s="62">
        <f t="shared" si="4"/>
        <v>9.9211248494990342E-2</v>
      </c>
      <c r="J201" s="62">
        <f t="shared" si="4"/>
        <v>3.7078543142536847E-3</v>
      </c>
      <c r="K201" s="62">
        <f t="shared" si="4"/>
        <v>1.783203255563592E-4</v>
      </c>
      <c r="L201" s="62">
        <f t="shared" si="4"/>
        <v>4.683439318606831E-4</v>
      </c>
      <c r="M201" s="62">
        <f t="shared" si="4"/>
        <v>4.0725710169149464E-2</v>
      </c>
      <c r="N201" s="62">
        <f t="shared" si="5"/>
        <v>1.8218403218137627E-2</v>
      </c>
      <c r="O201" s="62">
        <f t="shared" si="5"/>
        <v>1.1628411528718372E-4</v>
      </c>
      <c r="P201" s="62">
        <f t="shared" si="5"/>
        <v>1.1504855489393568E-3</v>
      </c>
      <c r="Q201" s="62">
        <f t="shared" si="5"/>
        <v>1.2562085047619681E-3</v>
      </c>
      <c r="R201" s="62">
        <f t="shared" si="5"/>
        <v>1.4071302116306608E-4</v>
      </c>
      <c r="S201" s="62">
        <f t="shared" si="5"/>
        <v>9.0544527121134752E-6</v>
      </c>
      <c r="T201" s="62">
        <f t="shared" si="5"/>
        <v>4.4397497225622268E-3</v>
      </c>
      <c r="U201" s="62">
        <f t="shared" si="5"/>
        <v>3.8584888212328311E-6</v>
      </c>
      <c r="V201" s="62">
        <f t="shared" si="5"/>
        <v>2.117313430288065E-4</v>
      </c>
      <c r="W201" s="62">
        <f t="shared" si="5"/>
        <v>7.3827684520804057E-2</v>
      </c>
      <c r="X201" s="62">
        <f t="shared" si="5"/>
        <v>7.0033119199051808E-2</v>
      </c>
      <c r="Y201" s="62">
        <f t="shared" si="5"/>
        <v>6.9033119199051793E-2</v>
      </c>
      <c r="Z201" s="62">
        <f t="shared" si="5"/>
        <v>6.7033119199051777E-2</v>
      </c>
      <c r="AA201" s="62">
        <f>IFERROR(($D201*Assumptions!J$6)+($E201*Assumptions!J$7)+($F201*Assumptions!J$8)+($G201*Assumptions!J$9)+($H201*Assumptions!J$10)+($I201*Assumptions!J$11)+($J201*Assumptions!J$12)+($K201*Assumptions!J$13)+($L201*Assumptions!J$14)+($M201*Assumptions!J$15)+($N201*Assumptions!J$16)+($O201*Assumptions!J$17)+($P201*Assumptions!J$18)+($Q201*Assumptions!J$19)+($R201*Assumptions!J$20)+($S201*Assumptions!J$21)+($T201*Assumptions!J$22)+($U201*Assumptions!J$23)+($V201*Assumptions!J$24),0)</f>
        <v>1.4137802277575402E-2</v>
      </c>
      <c r="AB201" s="2">
        <f>SUMIFS(PERSALDATA!$G$2:$G$20871,PERSALDATA!$A$2:$A$20871,WORKING!A201,PERSALDATA!$D$2:$D$20871,WORKING!B201,PERSALDATA!$E$2:$E$20871,WORKING!C201,PERSALDATA!$F$2:$F$20871,"S&amp;W: BASIC SALARY (RES)")</f>
        <v>0</v>
      </c>
      <c r="AC201" s="2">
        <f>SUMIFS(PERSALDATA!$H$2:$H$20871,PERSALDATA!$A$2:$A$20871,WORKING!A201,PERSALDATA!$D$2:$D$20871,WORKING!B201,PERSALDATA!$E$2:$E$20871,WORKING!C201)</f>
        <v>0</v>
      </c>
    </row>
    <row r="202" spans="1:29" s="2" customFormat="1" x14ac:dyDescent="0.25">
      <c r="A202" s="2">
        <f>Results!$D$3</f>
        <v>18</v>
      </c>
      <c r="B202" s="2">
        <v>12</v>
      </c>
      <c r="C202" s="2">
        <v>13</v>
      </c>
      <c r="D202" s="62">
        <f t="shared" si="4"/>
        <v>0.70922489956286816</v>
      </c>
      <c r="E202" s="62">
        <f t="shared" si="4"/>
        <v>5.3914793522211721E-2</v>
      </c>
      <c r="F202" s="62">
        <f t="shared" si="4"/>
        <v>3.3048400974664417E-2</v>
      </c>
      <c r="G202" s="69">
        <f t="shared" si="4"/>
        <v>9.7337263691457676E-3</v>
      </c>
      <c r="H202" s="62">
        <f t="shared" si="4"/>
        <v>2.4240213919887565E-2</v>
      </c>
      <c r="I202" s="62">
        <f t="shared" si="4"/>
        <v>9.9211248494990342E-2</v>
      </c>
      <c r="J202" s="62">
        <f t="shared" si="4"/>
        <v>3.7078543142536847E-3</v>
      </c>
      <c r="K202" s="62">
        <f t="shared" si="4"/>
        <v>1.783203255563592E-4</v>
      </c>
      <c r="L202" s="62">
        <f t="shared" si="4"/>
        <v>4.683439318606831E-4</v>
      </c>
      <c r="M202" s="62">
        <f t="shared" si="4"/>
        <v>4.0725710169149464E-2</v>
      </c>
      <c r="N202" s="62">
        <f t="shared" si="5"/>
        <v>1.8218403218137627E-2</v>
      </c>
      <c r="O202" s="62">
        <f t="shared" si="5"/>
        <v>1.1628411528718372E-4</v>
      </c>
      <c r="P202" s="62">
        <f t="shared" si="5"/>
        <v>1.1504855489393568E-3</v>
      </c>
      <c r="Q202" s="62">
        <f t="shared" si="5"/>
        <v>1.2562085047619681E-3</v>
      </c>
      <c r="R202" s="62">
        <f t="shared" si="5"/>
        <v>1.4071302116306608E-4</v>
      </c>
      <c r="S202" s="62">
        <f t="shared" si="5"/>
        <v>9.0544527121134752E-6</v>
      </c>
      <c r="T202" s="62">
        <f t="shared" si="5"/>
        <v>4.4397497225622268E-3</v>
      </c>
      <c r="U202" s="62">
        <f t="shared" si="5"/>
        <v>3.8584888212328311E-6</v>
      </c>
      <c r="V202" s="62">
        <f t="shared" si="5"/>
        <v>2.117313430288065E-4</v>
      </c>
      <c r="W202" s="62">
        <f t="shared" si="5"/>
        <v>7.3827684520804057E-2</v>
      </c>
      <c r="X202" s="62">
        <f t="shared" si="5"/>
        <v>7.0033119199051808E-2</v>
      </c>
      <c r="Y202" s="62">
        <f t="shared" si="5"/>
        <v>6.9033119199051793E-2</v>
      </c>
      <c r="Z202" s="62">
        <f t="shared" si="5"/>
        <v>6.7033119199051777E-2</v>
      </c>
      <c r="AA202" s="62">
        <f>IFERROR(($D202*Assumptions!J$6)+($E202*Assumptions!J$7)+($F202*Assumptions!J$8)+($G202*Assumptions!J$9)+($H202*Assumptions!J$10)+($I202*Assumptions!J$11)+($J202*Assumptions!J$12)+($K202*Assumptions!J$13)+($L202*Assumptions!J$14)+($M202*Assumptions!J$15)+($N202*Assumptions!J$16)+($O202*Assumptions!J$17)+($P202*Assumptions!J$18)+($Q202*Assumptions!J$19)+($R202*Assumptions!J$20)+($S202*Assumptions!J$21)+($T202*Assumptions!J$22)+($U202*Assumptions!J$23)+($V202*Assumptions!J$24),0)</f>
        <v>1.4137802277575402E-2</v>
      </c>
      <c r="AB202" s="2">
        <f>SUMIFS(PERSALDATA!$G$2:$G$20871,PERSALDATA!$A$2:$A$20871,WORKING!A202,PERSALDATA!$D$2:$D$20871,WORKING!B202,PERSALDATA!$E$2:$E$20871,WORKING!C202,PERSALDATA!$F$2:$F$20871,"S&amp;W: BASIC SALARY (RES)")</f>
        <v>0</v>
      </c>
      <c r="AC202" s="2">
        <f>SUMIFS(PERSALDATA!$H$2:$H$20871,PERSALDATA!$A$2:$A$20871,WORKING!A202,PERSALDATA!$D$2:$D$20871,WORKING!B202,PERSALDATA!$E$2:$E$20871,WORKING!C202)</f>
        <v>0</v>
      </c>
    </row>
    <row r="203" spans="1:29" s="2" customFormat="1" x14ac:dyDescent="0.25">
      <c r="A203" s="2">
        <f>Results!$D$3</f>
        <v>18</v>
      </c>
      <c r="B203" s="2">
        <v>12</v>
      </c>
      <c r="C203" s="2">
        <v>14</v>
      </c>
      <c r="D203" s="62">
        <f t="shared" ref="D203:M212" si="6">D$1</f>
        <v>0.70922489956286816</v>
      </c>
      <c r="E203" s="62">
        <f t="shared" si="6"/>
        <v>5.3914793522211721E-2</v>
      </c>
      <c r="F203" s="62">
        <f t="shared" si="6"/>
        <v>3.3048400974664417E-2</v>
      </c>
      <c r="G203" s="69">
        <f t="shared" si="6"/>
        <v>9.7337263691457676E-3</v>
      </c>
      <c r="H203" s="62">
        <f t="shared" si="6"/>
        <v>2.4240213919887565E-2</v>
      </c>
      <c r="I203" s="62">
        <f t="shared" si="6"/>
        <v>9.9211248494990342E-2</v>
      </c>
      <c r="J203" s="62">
        <f t="shared" si="6"/>
        <v>3.7078543142536847E-3</v>
      </c>
      <c r="K203" s="62">
        <f t="shared" si="6"/>
        <v>1.783203255563592E-4</v>
      </c>
      <c r="L203" s="62">
        <f t="shared" si="6"/>
        <v>4.683439318606831E-4</v>
      </c>
      <c r="M203" s="62">
        <f t="shared" si="6"/>
        <v>4.0725710169149464E-2</v>
      </c>
      <c r="N203" s="62">
        <f t="shared" ref="N203:Z212" si="7">N$1</f>
        <v>1.8218403218137627E-2</v>
      </c>
      <c r="O203" s="62">
        <f t="shared" si="7"/>
        <v>1.1628411528718372E-4</v>
      </c>
      <c r="P203" s="62">
        <f t="shared" si="7"/>
        <v>1.1504855489393568E-3</v>
      </c>
      <c r="Q203" s="62">
        <f t="shared" si="7"/>
        <v>1.2562085047619681E-3</v>
      </c>
      <c r="R203" s="62">
        <f t="shared" si="7"/>
        <v>1.4071302116306608E-4</v>
      </c>
      <c r="S203" s="62">
        <f t="shared" si="7"/>
        <v>9.0544527121134752E-6</v>
      </c>
      <c r="T203" s="62">
        <f t="shared" si="7"/>
        <v>4.4397497225622268E-3</v>
      </c>
      <c r="U203" s="62">
        <f t="shared" si="7"/>
        <v>3.8584888212328311E-6</v>
      </c>
      <c r="V203" s="62">
        <f t="shared" si="7"/>
        <v>2.117313430288065E-4</v>
      </c>
      <c r="W203" s="62">
        <f t="shared" si="7"/>
        <v>7.3827684520804057E-2</v>
      </c>
      <c r="X203" s="62">
        <f t="shared" si="7"/>
        <v>7.0033119199051808E-2</v>
      </c>
      <c r="Y203" s="62">
        <f t="shared" si="7"/>
        <v>6.9033119199051793E-2</v>
      </c>
      <c r="Z203" s="62">
        <f t="shared" si="7"/>
        <v>6.7033119199051777E-2</v>
      </c>
      <c r="AA203" s="62">
        <f>IFERROR(($D203*Assumptions!J$6)+($E203*Assumptions!J$7)+($F203*Assumptions!J$8)+($G203*Assumptions!J$9)+($H203*Assumptions!J$10)+($I203*Assumptions!J$11)+($J203*Assumptions!J$12)+($K203*Assumptions!J$13)+($L203*Assumptions!J$14)+($M203*Assumptions!J$15)+($N203*Assumptions!J$16)+($O203*Assumptions!J$17)+($P203*Assumptions!J$18)+($Q203*Assumptions!J$19)+($R203*Assumptions!J$20)+($S203*Assumptions!J$21)+($T203*Assumptions!J$22)+($U203*Assumptions!J$23)+($V203*Assumptions!J$24),0)</f>
        <v>1.4137802277575402E-2</v>
      </c>
      <c r="AB203" s="2">
        <f>SUMIFS(PERSALDATA!$G$2:$G$20871,PERSALDATA!$A$2:$A$20871,WORKING!A203,PERSALDATA!$D$2:$D$20871,WORKING!B203,PERSALDATA!$E$2:$E$20871,WORKING!C203,PERSALDATA!$F$2:$F$20871,"S&amp;W: BASIC SALARY (RES)")</f>
        <v>0</v>
      </c>
      <c r="AC203" s="2">
        <f>SUMIFS(PERSALDATA!$H$2:$H$20871,PERSALDATA!$A$2:$A$20871,WORKING!A203,PERSALDATA!$D$2:$D$20871,WORKING!B203,PERSALDATA!$E$2:$E$20871,WORKING!C203)</f>
        <v>0</v>
      </c>
    </row>
    <row r="204" spans="1:29" s="2" customFormat="1" x14ac:dyDescent="0.25">
      <c r="A204" s="2">
        <f>Results!$D$3</f>
        <v>18</v>
      </c>
      <c r="B204" s="2">
        <v>12</v>
      </c>
      <c r="C204" s="2">
        <v>15</v>
      </c>
      <c r="D204" s="62">
        <f t="shared" si="6"/>
        <v>0.70922489956286816</v>
      </c>
      <c r="E204" s="62">
        <f t="shared" si="6"/>
        <v>5.3914793522211721E-2</v>
      </c>
      <c r="F204" s="62">
        <f t="shared" si="6"/>
        <v>3.3048400974664417E-2</v>
      </c>
      <c r="G204" s="69">
        <f t="shared" si="6"/>
        <v>9.7337263691457676E-3</v>
      </c>
      <c r="H204" s="62">
        <f t="shared" si="6"/>
        <v>2.4240213919887565E-2</v>
      </c>
      <c r="I204" s="62">
        <f t="shared" si="6"/>
        <v>9.9211248494990342E-2</v>
      </c>
      <c r="J204" s="62">
        <f t="shared" si="6"/>
        <v>3.7078543142536847E-3</v>
      </c>
      <c r="K204" s="62">
        <f t="shared" si="6"/>
        <v>1.783203255563592E-4</v>
      </c>
      <c r="L204" s="62">
        <f t="shared" si="6"/>
        <v>4.683439318606831E-4</v>
      </c>
      <c r="M204" s="62">
        <f t="shared" si="6"/>
        <v>4.0725710169149464E-2</v>
      </c>
      <c r="N204" s="62">
        <f t="shared" si="7"/>
        <v>1.8218403218137627E-2</v>
      </c>
      <c r="O204" s="62">
        <f t="shared" si="7"/>
        <v>1.1628411528718372E-4</v>
      </c>
      <c r="P204" s="62">
        <f t="shared" si="7"/>
        <v>1.1504855489393568E-3</v>
      </c>
      <c r="Q204" s="62">
        <f t="shared" si="7"/>
        <v>1.2562085047619681E-3</v>
      </c>
      <c r="R204" s="62">
        <f t="shared" si="7"/>
        <v>1.4071302116306608E-4</v>
      </c>
      <c r="S204" s="62">
        <f t="shared" si="7"/>
        <v>9.0544527121134752E-6</v>
      </c>
      <c r="T204" s="62">
        <f t="shared" si="7"/>
        <v>4.4397497225622268E-3</v>
      </c>
      <c r="U204" s="62">
        <f t="shared" si="7"/>
        <v>3.8584888212328311E-6</v>
      </c>
      <c r="V204" s="62">
        <f t="shared" si="7"/>
        <v>2.117313430288065E-4</v>
      </c>
      <c r="W204" s="62">
        <f t="shared" si="7"/>
        <v>7.3827684520804057E-2</v>
      </c>
      <c r="X204" s="62">
        <f t="shared" si="7"/>
        <v>7.0033119199051808E-2</v>
      </c>
      <c r="Y204" s="62">
        <f t="shared" si="7"/>
        <v>6.9033119199051793E-2</v>
      </c>
      <c r="Z204" s="62">
        <f t="shared" si="7"/>
        <v>6.7033119199051777E-2</v>
      </c>
      <c r="AA204" s="62">
        <f>IFERROR(($D204*Assumptions!J$6)+($E204*Assumptions!J$7)+($F204*Assumptions!J$8)+($G204*Assumptions!J$9)+($H204*Assumptions!J$10)+($I204*Assumptions!J$11)+($J204*Assumptions!J$12)+($K204*Assumptions!J$13)+($L204*Assumptions!J$14)+($M204*Assumptions!J$15)+($N204*Assumptions!J$16)+($O204*Assumptions!J$17)+($P204*Assumptions!J$18)+($Q204*Assumptions!J$19)+($R204*Assumptions!J$20)+($S204*Assumptions!J$21)+($T204*Assumptions!J$22)+($U204*Assumptions!J$23)+($V204*Assumptions!J$24),0)</f>
        <v>1.4137802277575402E-2</v>
      </c>
      <c r="AB204" s="2">
        <f>SUMIFS(PERSALDATA!$G$2:$G$20871,PERSALDATA!$A$2:$A$20871,WORKING!A204,PERSALDATA!$D$2:$D$20871,WORKING!B204,PERSALDATA!$E$2:$E$20871,WORKING!C204,PERSALDATA!$F$2:$F$20871,"S&amp;W: BASIC SALARY (RES)")</f>
        <v>0</v>
      </c>
      <c r="AC204" s="2">
        <f>SUMIFS(PERSALDATA!$H$2:$H$20871,PERSALDATA!$A$2:$A$20871,WORKING!A204,PERSALDATA!$D$2:$D$20871,WORKING!B204,PERSALDATA!$E$2:$E$20871,WORKING!C204)</f>
        <v>0</v>
      </c>
    </row>
    <row r="205" spans="1:29" s="2" customFormat="1" x14ac:dyDescent="0.25">
      <c r="A205" s="2">
        <f>Results!$D$3</f>
        <v>18</v>
      </c>
      <c r="B205" s="2">
        <v>12</v>
      </c>
      <c r="C205" s="2">
        <v>16</v>
      </c>
      <c r="D205" s="62">
        <f t="shared" si="6"/>
        <v>0.70922489956286816</v>
      </c>
      <c r="E205" s="62">
        <f t="shared" si="6"/>
        <v>5.3914793522211721E-2</v>
      </c>
      <c r="F205" s="62">
        <f t="shared" si="6"/>
        <v>3.3048400974664417E-2</v>
      </c>
      <c r="G205" s="69">
        <f t="shared" si="6"/>
        <v>9.7337263691457676E-3</v>
      </c>
      <c r="H205" s="62">
        <f t="shared" si="6"/>
        <v>2.4240213919887565E-2</v>
      </c>
      <c r="I205" s="62">
        <f t="shared" si="6"/>
        <v>9.9211248494990342E-2</v>
      </c>
      <c r="J205" s="62">
        <f t="shared" si="6"/>
        <v>3.7078543142536847E-3</v>
      </c>
      <c r="K205" s="62">
        <f t="shared" si="6"/>
        <v>1.783203255563592E-4</v>
      </c>
      <c r="L205" s="62">
        <f t="shared" si="6"/>
        <v>4.683439318606831E-4</v>
      </c>
      <c r="M205" s="62">
        <f t="shared" si="6"/>
        <v>4.0725710169149464E-2</v>
      </c>
      <c r="N205" s="62">
        <f t="shared" si="7"/>
        <v>1.8218403218137627E-2</v>
      </c>
      <c r="O205" s="62">
        <f t="shared" si="7"/>
        <v>1.1628411528718372E-4</v>
      </c>
      <c r="P205" s="62">
        <f t="shared" si="7"/>
        <v>1.1504855489393568E-3</v>
      </c>
      <c r="Q205" s="62">
        <f t="shared" si="7"/>
        <v>1.2562085047619681E-3</v>
      </c>
      <c r="R205" s="62">
        <f t="shared" si="7"/>
        <v>1.4071302116306608E-4</v>
      </c>
      <c r="S205" s="62">
        <f t="shared" si="7"/>
        <v>9.0544527121134752E-6</v>
      </c>
      <c r="T205" s="62">
        <f t="shared" si="7"/>
        <v>4.4397497225622268E-3</v>
      </c>
      <c r="U205" s="62">
        <f t="shared" si="7"/>
        <v>3.8584888212328311E-6</v>
      </c>
      <c r="V205" s="62">
        <f t="shared" si="7"/>
        <v>2.117313430288065E-4</v>
      </c>
      <c r="W205" s="62">
        <f t="shared" si="7"/>
        <v>7.3827684520804057E-2</v>
      </c>
      <c r="X205" s="62">
        <f t="shared" si="7"/>
        <v>7.0033119199051808E-2</v>
      </c>
      <c r="Y205" s="62">
        <f t="shared" si="7"/>
        <v>6.9033119199051793E-2</v>
      </c>
      <c r="Z205" s="62">
        <f t="shared" si="7"/>
        <v>6.7033119199051777E-2</v>
      </c>
      <c r="AA205" s="62">
        <f>IFERROR(($D205*Assumptions!J$6)+($E205*Assumptions!J$7)+($F205*Assumptions!J$8)+($G205*Assumptions!J$9)+($H205*Assumptions!J$10)+($I205*Assumptions!J$11)+($J205*Assumptions!J$12)+($K205*Assumptions!J$13)+($L205*Assumptions!J$14)+($M205*Assumptions!J$15)+($N205*Assumptions!J$16)+($O205*Assumptions!J$17)+($P205*Assumptions!J$18)+($Q205*Assumptions!J$19)+($R205*Assumptions!J$20)+($S205*Assumptions!J$21)+($T205*Assumptions!J$22)+($U205*Assumptions!J$23)+($V205*Assumptions!J$24),0)</f>
        <v>1.4137802277575402E-2</v>
      </c>
      <c r="AB205" s="2">
        <f>SUMIFS(PERSALDATA!$G$2:$G$20871,PERSALDATA!$A$2:$A$20871,WORKING!A205,PERSALDATA!$D$2:$D$20871,WORKING!B205,PERSALDATA!$E$2:$E$20871,WORKING!C205,PERSALDATA!$F$2:$F$20871,"S&amp;W: BASIC SALARY (RES)")</f>
        <v>0</v>
      </c>
      <c r="AC205" s="2">
        <f>SUMIFS(PERSALDATA!$H$2:$H$20871,PERSALDATA!$A$2:$A$20871,WORKING!A205,PERSALDATA!$D$2:$D$20871,WORKING!B205,PERSALDATA!$E$2:$E$20871,WORKING!C205)</f>
        <v>0</v>
      </c>
    </row>
    <row r="206" spans="1:29" s="2" customFormat="1" x14ac:dyDescent="0.25">
      <c r="A206" s="2">
        <f>Results!$D$3</f>
        <v>18</v>
      </c>
      <c r="B206" s="2">
        <v>12</v>
      </c>
      <c r="C206" s="2" t="s">
        <v>57</v>
      </c>
      <c r="D206" s="62">
        <f t="shared" si="6"/>
        <v>0.70922489956286816</v>
      </c>
      <c r="E206" s="62">
        <f t="shared" si="6"/>
        <v>5.3914793522211721E-2</v>
      </c>
      <c r="F206" s="62">
        <f t="shared" si="6"/>
        <v>3.3048400974664417E-2</v>
      </c>
      <c r="G206" s="69">
        <f t="shared" si="6"/>
        <v>9.7337263691457676E-3</v>
      </c>
      <c r="H206" s="62">
        <f t="shared" si="6"/>
        <v>2.4240213919887565E-2</v>
      </c>
      <c r="I206" s="62">
        <f t="shared" si="6"/>
        <v>9.9211248494990342E-2</v>
      </c>
      <c r="J206" s="62">
        <f t="shared" si="6"/>
        <v>3.7078543142536847E-3</v>
      </c>
      <c r="K206" s="62">
        <f t="shared" si="6"/>
        <v>1.783203255563592E-4</v>
      </c>
      <c r="L206" s="62">
        <f t="shared" si="6"/>
        <v>4.683439318606831E-4</v>
      </c>
      <c r="M206" s="62">
        <f t="shared" si="6"/>
        <v>4.0725710169149464E-2</v>
      </c>
      <c r="N206" s="62">
        <f t="shared" si="7"/>
        <v>1.8218403218137627E-2</v>
      </c>
      <c r="O206" s="62">
        <f t="shared" si="7"/>
        <v>1.1628411528718372E-4</v>
      </c>
      <c r="P206" s="62">
        <f t="shared" si="7"/>
        <v>1.1504855489393568E-3</v>
      </c>
      <c r="Q206" s="62">
        <f t="shared" si="7"/>
        <v>1.2562085047619681E-3</v>
      </c>
      <c r="R206" s="62">
        <f t="shared" si="7"/>
        <v>1.4071302116306608E-4</v>
      </c>
      <c r="S206" s="62">
        <f t="shared" si="7"/>
        <v>9.0544527121134752E-6</v>
      </c>
      <c r="T206" s="62">
        <f t="shared" si="7"/>
        <v>4.4397497225622268E-3</v>
      </c>
      <c r="U206" s="62">
        <f t="shared" si="7"/>
        <v>3.8584888212328311E-6</v>
      </c>
      <c r="V206" s="62">
        <f t="shared" si="7"/>
        <v>2.117313430288065E-4</v>
      </c>
      <c r="W206" s="62">
        <f t="shared" si="7"/>
        <v>7.3827684520804057E-2</v>
      </c>
      <c r="X206" s="62">
        <f t="shared" si="7"/>
        <v>7.0033119199051808E-2</v>
      </c>
      <c r="Y206" s="62">
        <f t="shared" si="7"/>
        <v>6.9033119199051793E-2</v>
      </c>
      <c r="Z206" s="62">
        <f t="shared" si="7"/>
        <v>6.7033119199051777E-2</v>
      </c>
      <c r="AA206" s="62">
        <f>IFERROR(($D206*Assumptions!J$6)+($E206*Assumptions!J$7)+($F206*Assumptions!J$8)+($G206*Assumptions!J$9)+($H206*Assumptions!J$10)+($I206*Assumptions!J$11)+($J206*Assumptions!J$12)+($K206*Assumptions!J$13)+($L206*Assumptions!J$14)+($M206*Assumptions!J$15)+($N206*Assumptions!J$16)+($O206*Assumptions!J$17)+($P206*Assumptions!J$18)+($Q206*Assumptions!J$19)+($R206*Assumptions!J$20)+($S206*Assumptions!J$21)+($T206*Assumptions!J$22)+($U206*Assumptions!J$23)+($V206*Assumptions!J$24),0)</f>
        <v>1.4137802277575402E-2</v>
      </c>
      <c r="AB206" s="2">
        <f>SUMIFS(PERSALDATA!$G$2:$G$20871,PERSALDATA!$A$2:$A$20871,WORKING!A206,PERSALDATA!$D$2:$D$20871,WORKING!B206,PERSALDATA!$E$2:$E$20871,WORKING!C206,PERSALDATA!$F$2:$F$20871,"S&amp;W: BASIC SALARY (RES)")</f>
        <v>0</v>
      </c>
      <c r="AC206" s="2">
        <f>SUMIFS(PERSALDATA!$H$2:$H$20871,PERSALDATA!$A$2:$A$20871,WORKING!A206,PERSALDATA!$D$2:$D$20871,WORKING!B206,PERSALDATA!$E$2:$E$20871,WORKING!C206)</f>
        <v>0</v>
      </c>
    </row>
    <row r="207" spans="1:29" s="2" customFormat="1" x14ac:dyDescent="0.25">
      <c r="A207" s="2">
        <f>Results!$D$3</f>
        <v>18</v>
      </c>
      <c r="B207" s="2">
        <v>13</v>
      </c>
      <c r="C207" s="2">
        <v>1</v>
      </c>
      <c r="D207" s="62">
        <f t="shared" si="6"/>
        <v>0.70922489956286816</v>
      </c>
      <c r="E207" s="62">
        <f t="shared" si="6"/>
        <v>5.3914793522211721E-2</v>
      </c>
      <c r="F207" s="62">
        <f t="shared" si="6"/>
        <v>3.3048400974664417E-2</v>
      </c>
      <c r="G207" s="69">
        <f t="shared" si="6"/>
        <v>9.7337263691457676E-3</v>
      </c>
      <c r="H207" s="62">
        <f t="shared" si="6"/>
        <v>2.4240213919887565E-2</v>
      </c>
      <c r="I207" s="62">
        <f t="shared" si="6"/>
        <v>9.9211248494990342E-2</v>
      </c>
      <c r="J207" s="62">
        <f t="shared" si="6"/>
        <v>3.7078543142536847E-3</v>
      </c>
      <c r="K207" s="62">
        <f t="shared" si="6"/>
        <v>1.783203255563592E-4</v>
      </c>
      <c r="L207" s="62">
        <f t="shared" si="6"/>
        <v>4.683439318606831E-4</v>
      </c>
      <c r="M207" s="62">
        <f t="shared" si="6"/>
        <v>4.0725710169149464E-2</v>
      </c>
      <c r="N207" s="62">
        <f t="shared" si="7"/>
        <v>1.8218403218137627E-2</v>
      </c>
      <c r="O207" s="62">
        <f t="shared" si="7"/>
        <v>1.1628411528718372E-4</v>
      </c>
      <c r="P207" s="62">
        <f t="shared" si="7"/>
        <v>1.1504855489393568E-3</v>
      </c>
      <c r="Q207" s="62">
        <f t="shared" si="7"/>
        <v>1.2562085047619681E-3</v>
      </c>
      <c r="R207" s="62">
        <f t="shared" si="7"/>
        <v>1.4071302116306608E-4</v>
      </c>
      <c r="S207" s="62">
        <f t="shared" si="7"/>
        <v>9.0544527121134752E-6</v>
      </c>
      <c r="T207" s="62">
        <f t="shared" si="7"/>
        <v>4.4397497225622268E-3</v>
      </c>
      <c r="U207" s="62">
        <f t="shared" si="7"/>
        <v>3.8584888212328311E-6</v>
      </c>
      <c r="V207" s="62">
        <f t="shared" si="7"/>
        <v>2.117313430288065E-4</v>
      </c>
      <c r="W207" s="62">
        <f t="shared" si="7"/>
        <v>7.3827684520804057E-2</v>
      </c>
      <c r="X207" s="62">
        <f t="shared" si="7"/>
        <v>7.0033119199051808E-2</v>
      </c>
      <c r="Y207" s="62">
        <f t="shared" si="7"/>
        <v>6.9033119199051793E-2</v>
      </c>
      <c r="Z207" s="62">
        <f t="shared" si="7"/>
        <v>6.7033119199051777E-2</v>
      </c>
      <c r="AA207" s="62">
        <f>IFERROR(($D207*Assumptions!J$6)+($E207*Assumptions!J$7)+($F207*Assumptions!J$8)+($G207*Assumptions!J$9)+($H207*Assumptions!J$10)+($I207*Assumptions!J$11)+($J207*Assumptions!J$12)+($K207*Assumptions!J$13)+($L207*Assumptions!J$14)+($M207*Assumptions!J$15)+($N207*Assumptions!J$16)+($O207*Assumptions!J$17)+($P207*Assumptions!J$18)+($Q207*Assumptions!J$19)+($R207*Assumptions!J$20)+($S207*Assumptions!J$21)+($T207*Assumptions!J$22)+($U207*Assumptions!J$23)+($V207*Assumptions!J$24),0)</f>
        <v>1.4137802277575402E-2</v>
      </c>
      <c r="AB207" s="2">
        <f>SUMIFS(PERSALDATA!$G$2:$G$20871,PERSALDATA!$A$2:$A$20871,WORKING!A207,PERSALDATA!$D$2:$D$20871,WORKING!B207,PERSALDATA!$E$2:$E$20871,WORKING!C207,PERSALDATA!$F$2:$F$20871,"S&amp;W: BASIC SALARY (RES)")</f>
        <v>0</v>
      </c>
      <c r="AC207" s="2">
        <f>SUMIFS(PERSALDATA!$H$2:$H$20871,PERSALDATA!$A$2:$A$20871,WORKING!A207,PERSALDATA!$D$2:$D$20871,WORKING!B207,PERSALDATA!$E$2:$E$20871,WORKING!C207)</f>
        <v>0</v>
      </c>
    </row>
    <row r="208" spans="1:29" s="2" customFormat="1" x14ac:dyDescent="0.25">
      <c r="A208" s="2">
        <f>Results!$D$3</f>
        <v>18</v>
      </c>
      <c r="B208" s="2">
        <v>13</v>
      </c>
      <c r="C208" s="2">
        <v>2</v>
      </c>
      <c r="D208" s="62">
        <f t="shared" si="6"/>
        <v>0.70922489956286816</v>
      </c>
      <c r="E208" s="62">
        <f t="shared" si="6"/>
        <v>5.3914793522211721E-2</v>
      </c>
      <c r="F208" s="62">
        <f t="shared" si="6"/>
        <v>3.3048400974664417E-2</v>
      </c>
      <c r="G208" s="69">
        <f t="shared" si="6"/>
        <v>9.7337263691457676E-3</v>
      </c>
      <c r="H208" s="62">
        <f t="shared" si="6"/>
        <v>2.4240213919887565E-2</v>
      </c>
      <c r="I208" s="62">
        <f t="shared" si="6"/>
        <v>9.9211248494990342E-2</v>
      </c>
      <c r="J208" s="62">
        <f t="shared" si="6"/>
        <v>3.7078543142536847E-3</v>
      </c>
      <c r="K208" s="62">
        <f t="shared" si="6"/>
        <v>1.783203255563592E-4</v>
      </c>
      <c r="L208" s="62">
        <f t="shared" si="6"/>
        <v>4.683439318606831E-4</v>
      </c>
      <c r="M208" s="62">
        <f t="shared" si="6"/>
        <v>4.0725710169149464E-2</v>
      </c>
      <c r="N208" s="62">
        <f t="shared" si="7"/>
        <v>1.8218403218137627E-2</v>
      </c>
      <c r="O208" s="62">
        <f t="shared" si="7"/>
        <v>1.1628411528718372E-4</v>
      </c>
      <c r="P208" s="62">
        <f t="shared" si="7"/>
        <v>1.1504855489393568E-3</v>
      </c>
      <c r="Q208" s="62">
        <f t="shared" si="7"/>
        <v>1.2562085047619681E-3</v>
      </c>
      <c r="R208" s="62">
        <f t="shared" si="7"/>
        <v>1.4071302116306608E-4</v>
      </c>
      <c r="S208" s="62">
        <f t="shared" si="7"/>
        <v>9.0544527121134752E-6</v>
      </c>
      <c r="T208" s="62">
        <f t="shared" si="7"/>
        <v>4.4397497225622268E-3</v>
      </c>
      <c r="U208" s="62">
        <f t="shared" si="7"/>
        <v>3.8584888212328311E-6</v>
      </c>
      <c r="V208" s="62">
        <f t="shared" si="7"/>
        <v>2.117313430288065E-4</v>
      </c>
      <c r="W208" s="62">
        <f t="shared" si="7"/>
        <v>7.3827684520804057E-2</v>
      </c>
      <c r="X208" s="62">
        <f t="shared" si="7"/>
        <v>7.0033119199051808E-2</v>
      </c>
      <c r="Y208" s="62">
        <f t="shared" si="7"/>
        <v>6.9033119199051793E-2</v>
      </c>
      <c r="Z208" s="62">
        <f t="shared" si="7"/>
        <v>6.7033119199051777E-2</v>
      </c>
      <c r="AA208" s="62">
        <f>IFERROR(($D208*Assumptions!J$6)+($E208*Assumptions!J$7)+($F208*Assumptions!J$8)+($G208*Assumptions!J$9)+($H208*Assumptions!J$10)+($I208*Assumptions!J$11)+($J208*Assumptions!J$12)+($K208*Assumptions!J$13)+($L208*Assumptions!J$14)+($M208*Assumptions!J$15)+($N208*Assumptions!J$16)+($O208*Assumptions!J$17)+($P208*Assumptions!J$18)+($Q208*Assumptions!J$19)+($R208*Assumptions!J$20)+($S208*Assumptions!J$21)+($T208*Assumptions!J$22)+($U208*Assumptions!J$23)+($V208*Assumptions!J$24),0)</f>
        <v>1.4137802277575402E-2</v>
      </c>
      <c r="AB208" s="2">
        <f>SUMIFS(PERSALDATA!$G$2:$G$20871,PERSALDATA!$A$2:$A$20871,WORKING!A208,PERSALDATA!$D$2:$D$20871,WORKING!B208,PERSALDATA!$E$2:$E$20871,WORKING!C208,PERSALDATA!$F$2:$F$20871,"S&amp;W: BASIC SALARY (RES)")</f>
        <v>0</v>
      </c>
      <c r="AC208" s="2">
        <f>SUMIFS(PERSALDATA!$H$2:$H$20871,PERSALDATA!$A$2:$A$20871,WORKING!A208,PERSALDATA!$D$2:$D$20871,WORKING!B208,PERSALDATA!$E$2:$E$20871,WORKING!C208)</f>
        <v>0</v>
      </c>
    </row>
    <row r="209" spans="1:29" s="2" customFormat="1" x14ac:dyDescent="0.25">
      <c r="A209" s="2">
        <f>Results!$D$3</f>
        <v>18</v>
      </c>
      <c r="B209" s="2">
        <v>13</v>
      </c>
      <c r="C209" s="2">
        <v>3</v>
      </c>
      <c r="D209" s="62">
        <f t="shared" si="6"/>
        <v>0.70922489956286816</v>
      </c>
      <c r="E209" s="62">
        <f t="shared" si="6"/>
        <v>5.3914793522211721E-2</v>
      </c>
      <c r="F209" s="62">
        <f t="shared" si="6"/>
        <v>3.3048400974664417E-2</v>
      </c>
      <c r="G209" s="69">
        <f t="shared" si="6"/>
        <v>9.7337263691457676E-3</v>
      </c>
      <c r="H209" s="62">
        <f t="shared" si="6"/>
        <v>2.4240213919887565E-2</v>
      </c>
      <c r="I209" s="62">
        <f t="shared" si="6"/>
        <v>9.9211248494990342E-2</v>
      </c>
      <c r="J209" s="62">
        <f t="shared" si="6"/>
        <v>3.7078543142536847E-3</v>
      </c>
      <c r="K209" s="62">
        <f t="shared" si="6"/>
        <v>1.783203255563592E-4</v>
      </c>
      <c r="L209" s="62">
        <f t="shared" si="6"/>
        <v>4.683439318606831E-4</v>
      </c>
      <c r="M209" s="62">
        <f t="shared" si="6"/>
        <v>4.0725710169149464E-2</v>
      </c>
      <c r="N209" s="62">
        <f t="shared" si="7"/>
        <v>1.8218403218137627E-2</v>
      </c>
      <c r="O209" s="62">
        <f t="shared" si="7"/>
        <v>1.1628411528718372E-4</v>
      </c>
      <c r="P209" s="62">
        <f t="shared" si="7"/>
        <v>1.1504855489393568E-3</v>
      </c>
      <c r="Q209" s="62">
        <f t="shared" si="7"/>
        <v>1.2562085047619681E-3</v>
      </c>
      <c r="R209" s="62">
        <f t="shared" si="7"/>
        <v>1.4071302116306608E-4</v>
      </c>
      <c r="S209" s="62">
        <f t="shared" si="7"/>
        <v>9.0544527121134752E-6</v>
      </c>
      <c r="T209" s="62">
        <f t="shared" si="7"/>
        <v>4.4397497225622268E-3</v>
      </c>
      <c r="U209" s="62">
        <f t="shared" si="7"/>
        <v>3.8584888212328311E-6</v>
      </c>
      <c r="V209" s="62">
        <f t="shared" si="7"/>
        <v>2.117313430288065E-4</v>
      </c>
      <c r="W209" s="62">
        <f t="shared" si="7"/>
        <v>7.3827684520804057E-2</v>
      </c>
      <c r="X209" s="62">
        <f t="shared" si="7"/>
        <v>7.0033119199051808E-2</v>
      </c>
      <c r="Y209" s="62">
        <f t="shared" si="7"/>
        <v>6.9033119199051793E-2</v>
      </c>
      <c r="Z209" s="62">
        <f t="shared" si="7"/>
        <v>6.7033119199051777E-2</v>
      </c>
      <c r="AA209" s="62">
        <f>IFERROR(($D209*Assumptions!J$6)+($E209*Assumptions!J$7)+($F209*Assumptions!J$8)+($G209*Assumptions!J$9)+($H209*Assumptions!J$10)+($I209*Assumptions!J$11)+($J209*Assumptions!J$12)+($K209*Assumptions!J$13)+($L209*Assumptions!J$14)+($M209*Assumptions!J$15)+($N209*Assumptions!J$16)+($O209*Assumptions!J$17)+($P209*Assumptions!J$18)+($Q209*Assumptions!J$19)+($R209*Assumptions!J$20)+($S209*Assumptions!J$21)+($T209*Assumptions!J$22)+($U209*Assumptions!J$23)+($V209*Assumptions!J$24),0)</f>
        <v>1.4137802277575402E-2</v>
      </c>
      <c r="AB209" s="2">
        <f>SUMIFS(PERSALDATA!$G$2:$G$20871,PERSALDATA!$A$2:$A$20871,WORKING!A209,PERSALDATA!$D$2:$D$20871,WORKING!B209,PERSALDATA!$E$2:$E$20871,WORKING!C209,PERSALDATA!$F$2:$F$20871,"S&amp;W: BASIC SALARY (RES)")</f>
        <v>0</v>
      </c>
      <c r="AC209" s="2">
        <f>SUMIFS(PERSALDATA!$H$2:$H$20871,PERSALDATA!$A$2:$A$20871,WORKING!A209,PERSALDATA!$D$2:$D$20871,WORKING!B209,PERSALDATA!$E$2:$E$20871,WORKING!C209)</f>
        <v>0</v>
      </c>
    </row>
    <row r="210" spans="1:29" s="2" customFormat="1" x14ac:dyDescent="0.25">
      <c r="A210" s="2">
        <f>Results!$D$3</f>
        <v>18</v>
      </c>
      <c r="B210" s="2">
        <v>13</v>
      </c>
      <c r="C210" s="2">
        <v>4</v>
      </c>
      <c r="D210" s="62">
        <f t="shared" si="6"/>
        <v>0.70922489956286816</v>
      </c>
      <c r="E210" s="62">
        <f t="shared" si="6"/>
        <v>5.3914793522211721E-2</v>
      </c>
      <c r="F210" s="62">
        <f t="shared" si="6"/>
        <v>3.3048400974664417E-2</v>
      </c>
      <c r="G210" s="69">
        <f t="shared" si="6"/>
        <v>9.7337263691457676E-3</v>
      </c>
      <c r="H210" s="62">
        <f t="shared" si="6"/>
        <v>2.4240213919887565E-2</v>
      </c>
      <c r="I210" s="62">
        <f t="shared" si="6"/>
        <v>9.9211248494990342E-2</v>
      </c>
      <c r="J210" s="62">
        <f t="shared" si="6"/>
        <v>3.7078543142536847E-3</v>
      </c>
      <c r="K210" s="62">
        <f t="shared" si="6"/>
        <v>1.783203255563592E-4</v>
      </c>
      <c r="L210" s="62">
        <f t="shared" si="6"/>
        <v>4.683439318606831E-4</v>
      </c>
      <c r="M210" s="62">
        <f t="shared" si="6"/>
        <v>4.0725710169149464E-2</v>
      </c>
      <c r="N210" s="62">
        <f t="shared" si="7"/>
        <v>1.8218403218137627E-2</v>
      </c>
      <c r="O210" s="62">
        <f t="shared" si="7"/>
        <v>1.1628411528718372E-4</v>
      </c>
      <c r="P210" s="62">
        <f t="shared" si="7"/>
        <v>1.1504855489393568E-3</v>
      </c>
      <c r="Q210" s="62">
        <f t="shared" si="7"/>
        <v>1.2562085047619681E-3</v>
      </c>
      <c r="R210" s="62">
        <f t="shared" si="7"/>
        <v>1.4071302116306608E-4</v>
      </c>
      <c r="S210" s="62">
        <f t="shared" si="7"/>
        <v>9.0544527121134752E-6</v>
      </c>
      <c r="T210" s="62">
        <f t="shared" si="7"/>
        <v>4.4397497225622268E-3</v>
      </c>
      <c r="U210" s="62">
        <f t="shared" si="7"/>
        <v>3.8584888212328311E-6</v>
      </c>
      <c r="V210" s="62">
        <f t="shared" si="7"/>
        <v>2.117313430288065E-4</v>
      </c>
      <c r="W210" s="62">
        <f t="shared" si="7"/>
        <v>7.3827684520804057E-2</v>
      </c>
      <c r="X210" s="62">
        <f t="shared" si="7"/>
        <v>7.0033119199051808E-2</v>
      </c>
      <c r="Y210" s="62">
        <f t="shared" si="7"/>
        <v>6.9033119199051793E-2</v>
      </c>
      <c r="Z210" s="62">
        <f t="shared" si="7"/>
        <v>6.7033119199051777E-2</v>
      </c>
      <c r="AA210" s="62">
        <f>IFERROR(($D210*Assumptions!J$6)+($E210*Assumptions!J$7)+($F210*Assumptions!J$8)+($G210*Assumptions!J$9)+($H210*Assumptions!J$10)+($I210*Assumptions!J$11)+($J210*Assumptions!J$12)+($K210*Assumptions!J$13)+($L210*Assumptions!J$14)+($M210*Assumptions!J$15)+($N210*Assumptions!J$16)+($O210*Assumptions!J$17)+($P210*Assumptions!J$18)+($Q210*Assumptions!J$19)+($R210*Assumptions!J$20)+($S210*Assumptions!J$21)+($T210*Assumptions!J$22)+($U210*Assumptions!J$23)+($V210*Assumptions!J$24),0)</f>
        <v>1.4137802277575402E-2</v>
      </c>
      <c r="AB210" s="2">
        <f>SUMIFS(PERSALDATA!$G$2:$G$20871,PERSALDATA!$A$2:$A$20871,WORKING!A210,PERSALDATA!$D$2:$D$20871,WORKING!B210,PERSALDATA!$E$2:$E$20871,WORKING!C210,PERSALDATA!$F$2:$F$20871,"S&amp;W: BASIC SALARY (RES)")</f>
        <v>0</v>
      </c>
      <c r="AC210" s="2">
        <f>SUMIFS(PERSALDATA!$H$2:$H$20871,PERSALDATA!$A$2:$A$20871,WORKING!A210,PERSALDATA!$D$2:$D$20871,WORKING!B210,PERSALDATA!$E$2:$E$20871,WORKING!C210)</f>
        <v>0</v>
      </c>
    </row>
    <row r="211" spans="1:29" s="2" customFormat="1" x14ac:dyDescent="0.25">
      <c r="A211" s="2">
        <f>Results!$D$3</f>
        <v>18</v>
      </c>
      <c r="B211" s="2">
        <v>13</v>
      </c>
      <c r="C211" s="2">
        <v>5</v>
      </c>
      <c r="D211" s="62">
        <f t="shared" si="6"/>
        <v>0.70922489956286816</v>
      </c>
      <c r="E211" s="62">
        <f t="shared" si="6"/>
        <v>5.3914793522211721E-2</v>
      </c>
      <c r="F211" s="62">
        <f t="shared" si="6"/>
        <v>3.3048400974664417E-2</v>
      </c>
      <c r="G211" s="69">
        <f t="shared" si="6"/>
        <v>9.7337263691457676E-3</v>
      </c>
      <c r="H211" s="62">
        <f t="shared" si="6"/>
        <v>2.4240213919887565E-2</v>
      </c>
      <c r="I211" s="62">
        <f t="shared" si="6"/>
        <v>9.9211248494990342E-2</v>
      </c>
      <c r="J211" s="62">
        <f t="shared" si="6"/>
        <v>3.7078543142536847E-3</v>
      </c>
      <c r="K211" s="62">
        <f t="shared" si="6"/>
        <v>1.783203255563592E-4</v>
      </c>
      <c r="L211" s="62">
        <f t="shared" si="6"/>
        <v>4.683439318606831E-4</v>
      </c>
      <c r="M211" s="62">
        <f t="shared" si="6"/>
        <v>4.0725710169149464E-2</v>
      </c>
      <c r="N211" s="62">
        <f t="shared" si="7"/>
        <v>1.8218403218137627E-2</v>
      </c>
      <c r="O211" s="62">
        <f t="shared" si="7"/>
        <v>1.1628411528718372E-4</v>
      </c>
      <c r="P211" s="62">
        <f t="shared" si="7"/>
        <v>1.1504855489393568E-3</v>
      </c>
      <c r="Q211" s="62">
        <f t="shared" si="7"/>
        <v>1.2562085047619681E-3</v>
      </c>
      <c r="R211" s="62">
        <f t="shared" si="7"/>
        <v>1.4071302116306608E-4</v>
      </c>
      <c r="S211" s="62">
        <f t="shared" si="7"/>
        <v>9.0544527121134752E-6</v>
      </c>
      <c r="T211" s="62">
        <f t="shared" si="7"/>
        <v>4.4397497225622268E-3</v>
      </c>
      <c r="U211" s="62">
        <f t="shared" si="7"/>
        <v>3.8584888212328311E-6</v>
      </c>
      <c r="V211" s="62">
        <f t="shared" si="7"/>
        <v>2.117313430288065E-4</v>
      </c>
      <c r="W211" s="62">
        <f t="shared" si="7"/>
        <v>7.3827684520804057E-2</v>
      </c>
      <c r="X211" s="62">
        <f t="shared" si="7"/>
        <v>7.0033119199051808E-2</v>
      </c>
      <c r="Y211" s="62">
        <f t="shared" si="7"/>
        <v>6.9033119199051793E-2</v>
      </c>
      <c r="Z211" s="62">
        <f t="shared" si="7"/>
        <v>6.7033119199051777E-2</v>
      </c>
      <c r="AA211" s="62">
        <f>IFERROR(($D211*Assumptions!J$6)+($E211*Assumptions!J$7)+($F211*Assumptions!J$8)+($G211*Assumptions!J$9)+($H211*Assumptions!J$10)+($I211*Assumptions!J$11)+($J211*Assumptions!J$12)+($K211*Assumptions!J$13)+($L211*Assumptions!J$14)+($M211*Assumptions!J$15)+($N211*Assumptions!J$16)+($O211*Assumptions!J$17)+($P211*Assumptions!J$18)+($Q211*Assumptions!J$19)+($R211*Assumptions!J$20)+($S211*Assumptions!J$21)+($T211*Assumptions!J$22)+($U211*Assumptions!J$23)+($V211*Assumptions!J$24),0)</f>
        <v>1.4137802277575402E-2</v>
      </c>
      <c r="AB211" s="2">
        <f>SUMIFS(PERSALDATA!$G$2:$G$20871,PERSALDATA!$A$2:$A$20871,WORKING!A211,PERSALDATA!$D$2:$D$20871,WORKING!B211,PERSALDATA!$E$2:$E$20871,WORKING!C211,PERSALDATA!$F$2:$F$20871,"S&amp;W: BASIC SALARY (RES)")</f>
        <v>0</v>
      </c>
      <c r="AC211" s="2">
        <f>SUMIFS(PERSALDATA!$H$2:$H$20871,PERSALDATA!$A$2:$A$20871,WORKING!A211,PERSALDATA!$D$2:$D$20871,WORKING!B211,PERSALDATA!$E$2:$E$20871,WORKING!C211)</f>
        <v>0</v>
      </c>
    </row>
    <row r="212" spans="1:29" s="2" customFormat="1" x14ac:dyDescent="0.25">
      <c r="A212" s="2">
        <f>Results!$D$3</f>
        <v>18</v>
      </c>
      <c r="B212" s="2">
        <v>13</v>
      </c>
      <c r="C212" s="2">
        <v>6</v>
      </c>
      <c r="D212" s="62">
        <f t="shared" si="6"/>
        <v>0.70922489956286816</v>
      </c>
      <c r="E212" s="62">
        <f t="shared" si="6"/>
        <v>5.3914793522211721E-2</v>
      </c>
      <c r="F212" s="62">
        <f t="shared" si="6"/>
        <v>3.3048400974664417E-2</v>
      </c>
      <c r="G212" s="69">
        <f t="shared" si="6"/>
        <v>9.7337263691457676E-3</v>
      </c>
      <c r="H212" s="62">
        <f t="shared" si="6"/>
        <v>2.4240213919887565E-2</v>
      </c>
      <c r="I212" s="62">
        <f t="shared" si="6"/>
        <v>9.9211248494990342E-2</v>
      </c>
      <c r="J212" s="62">
        <f t="shared" si="6"/>
        <v>3.7078543142536847E-3</v>
      </c>
      <c r="K212" s="62">
        <f t="shared" si="6"/>
        <v>1.783203255563592E-4</v>
      </c>
      <c r="L212" s="62">
        <f t="shared" si="6"/>
        <v>4.683439318606831E-4</v>
      </c>
      <c r="M212" s="62">
        <f t="shared" si="6"/>
        <v>4.0725710169149464E-2</v>
      </c>
      <c r="N212" s="62">
        <f t="shared" si="7"/>
        <v>1.8218403218137627E-2</v>
      </c>
      <c r="O212" s="62">
        <f t="shared" si="7"/>
        <v>1.1628411528718372E-4</v>
      </c>
      <c r="P212" s="62">
        <f t="shared" si="7"/>
        <v>1.1504855489393568E-3</v>
      </c>
      <c r="Q212" s="62">
        <f t="shared" si="7"/>
        <v>1.2562085047619681E-3</v>
      </c>
      <c r="R212" s="62">
        <f t="shared" si="7"/>
        <v>1.4071302116306608E-4</v>
      </c>
      <c r="S212" s="62">
        <f t="shared" si="7"/>
        <v>9.0544527121134752E-6</v>
      </c>
      <c r="T212" s="62">
        <f t="shared" si="7"/>
        <v>4.4397497225622268E-3</v>
      </c>
      <c r="U212" s="62">
        <f t="shared" si="7"/>
        <v>3.8584888212328311E-6</v>
      </c>
      <c r="V212" s="62">
        <f t="shared" si="7"/>
        <v>2.117313430288065E-4</v>
      </c>
      <c r="W212" s="62">
        <f t="shared" si="7"/>
        <v>7.3827684520804057E-2</v>
      </c>
      <c r="X212" s="62">
        <f t="shared" si="7"/>
        <v>7.0033119199051808E-2</v>
      </c>
      <c r="Y212" s="62">
        <f t="shared" si="7"/>
        <v>6.9033119199051793E-2</v>
      </c>
      <c r="Z212" s="62">
        <f t="shared" si="7"/>
        <v>6.7033119199051777E-2</v>
      </c>
      <c r="AA212" s="62">
        <f>IFERROR(($D212*Assumptions!J$6)+($E212*Assumptions!J$7)+($F212*Assumptions!J$8)+($G212*Assumptions!J$9)+($H212*Assumptions!J$10)+($I212*Assumptions!J$11)+($J212*Assumptions!J$12)+($K212*Assumptions!J$13)+($L212*Assumptions!J$14)+($M212*Assumptions!J$15)+($N212*Assumptions!J$16)+($O212*Assumptions!J$17)+($P212*Assumptions!J$18)+($Q212*Assumptions!J$19)+($R212*Assumptions!J$20)+($S212*Assumptions!J$21)+($T212*Assumptions!J$22)+($U212*Assumptions!J$23)+($V212*Assumptions!J$24),0)</f>
        <v>1.4137802277575402E-2</v>
      </c>
      <c r="AB212" s="2">
        <f>SUMIFS(PERSALDATA!$G$2:$G$20871,PERSALDATA!$A$2:$A$20871,WORKING!A212,PERSALDATA!$D$2:$D$20871,WORKING!B212,PERSALDATA!$E$2:$E$20871,WORKING!C212,PERSALDATA!$F$2:$F$20871,"S&amp;W: BASIC SALARY (RES)")</f>
        <v>0</v>
      </c>
      <c r="AC212" s="2">
        <f>SUMIFS(PERSALDATA!$H$2:$H$20871,PERSALDATA!$A$2:$A$20871,WORKING!A212,PERSALDATA!$D$2:$D$20871,WORKING!B212,PERSALDATA!$E$2:$E$20871,WORKING!C212)</f>
        <v>0</v>
      </c>
    </row>
    <row r="213" spans="1:29" s="2" customFormat="1" x14ac:dyDescent="0.25">
      <c r="A213" s="2">
        <f>Results!$D$3</f>
        <v>18</v>
      </c>
      <c r="B213" s="2">
        <v>13</v>
      </c>
      <c r="C213" s="2">
        <v>7</v>
      </c>
      <c r="D213" s="62">
        <f t="shared" ref="D213:M222" si="8">D$1</f>
        <v>0.70922489956286816</v>
      </c>
      <c r="E213" s="62">
        <f t="shared" si="8"/>
        <v>5.3914793522211721E-2</v>
      </c>
      <c r="F213" s="62">
        <f t="shared" si="8"/>
        <v>3.3048400974664417E-2</v>
      </c>
      <c r="G213" s="69">
        <f t="shared" si="8"/>
        <v>9.7337263691457676E-3</v>
      </c>
      <c r="H213" s="62">
        <f t="shared" si="8"/>
        <v>2.4240213919887565E-2</v>
      </c>
      <c r="I213" s="62">
        <f t="shared" si="8"/>
        <v>9.9211248494990342E-2</v>
      </c>
      <c r="J213" s="62">
        <f t="shared" si="8"/>
        <v>3.7078543142536847E-3</v>
      </c>
      <c r="K213" s="62">
        <f t="shared" si="8"/>
        <v>1.783203255563592E-4</v>
      </c>
      <c r="L213" s="62">
        <f t="shared" si="8"/>
        <v>4.683439318606831E-4</v>
      </c>
      <c r="M213" s="62">
        <f t="shared" si="8"/>
        <v>4.0725710169149464E-2</v>
      </c>
      <c r="N213" s="62">
        <f t="shared" ref="N213:Z222" si="9">N$1</f>
        <v>1.8218403218137627E-2</v>
      </c>
      <c r="O213" s="62">
        <f t="shared" si="9"/>
        <v>1.1628411528718372E-4</v>
      </c>
      <c r="P213" s="62">
        <f t="shared" si="9"/>
        <v>1.1504855489393568E-3</v>
      </c>
      <c r="Q213" s="62">
        <f t="shared" si="9"/>
        <v>1.2562085047619681E-3</v>
      </c>
      <c r="R213" s="62">
        <f t="shared" si="9"/>
        <v>1.4071302116306608E-4</v>
      </c>
      <c r="S213" s="62">
        <f t="shared" si="9"/>
        <v>9.0544527121134752E-6</v>
      </c>
      <c r="T213" s="62">
        <f t="shared" si="9"/>
        <v>4.4397497225622268E-3</v>
      </c>
      <c r="U213" s="62">
        <f t="shared" si="9"/>
        <v>3.8584888212328311E-6</v>
      </c>
      <c r="V213" s="62">
        <f t="shared" si="9"/>
        <v>2.117313430288065E-4</v>
      </c>
      <c r="W213" s="62">
        <f t="shared" si="9"/>
        <v>7.3827684520804057E-2</v>
      </c>
      <c r="X213" s="62">
        <f t="shared" si="9"/>
        <v>7.0033119199051808E-2</v>
      </c>
      <c r="Y213" s="62">
        <f t="shared" si="9"/>
        <v>6.9033119199051793E-2</v>
      </c>
      <c r="Z213" s="62">
        <f t="shared" si="9"/>
        <v>6.7033119199051777E-2</v>
      </c>
      <c r="AA213" s="62">
        <f>IFERROR(($D213*Assumptions!J$6)+($E213*Assumptions!J$7)+($F213*Assumptions!J$8)+($G213*Assumptions!J$9)+($H213*Assumptions!J$10)+($I213*Assumptions!J$11)+($J213*Assumptions!J$12)+($K213*Assumptions!J$13)+($L213*Assumptions!J$14)+($M213*Assumptions!J$15)+($N213*Assumptions!J$16)+($O213*Assumptions!J$17)+($P213*Assumptions!J$18)+($Q213*Assumptions!J$19)+($R213*Assumptions!J$20)+($S213*Assumptions!J$21)+($T213*Assumptions!J$22)+($U213*Assumptions!J$23)+($V213*Assumptions!J$24),0)</f>
        <v>1.4137802277575402E-2</v>
      </c>
      <c r="AB213" s="2">
        <f>SUMIFS(PERSALDATA!$G$2:$G$20871,PERSALDATA!$A$2:$A$20871,WORKING!A213,PERSALDATA!$D$2:$D$20871,WORKING!B213,PERSALDATA!$E$2:$E$20871,WORKING!C213,PERSALDATA!$F$2:$F$20871,"S&amp;W: BASIC SALARY (RES)")</f>
        <v>0</v>
      </c>
      <c r="AC213" s="2">
        <f>SUMIFS(PERSALDATA!$H$2:$H$20871,PERSALDATA!$A$2:$A$20871,WORKING!A213,PERSALDATA!$D$2:$D$20871,WORKING!B213,PERSALDATA!$E$2:$E$20871,WORKING!C213)</f>
        <v>0</v>
      </c>
    </row>
    <row r="214" spans="1:29" s="2" customFormat="1" x14ac:dyDescent="0.25">
      <c r="A214" s="2">
        <f>Results!$D$3</f>
        <v>18</v>
      </c>
      <c r="B214" s="2">
        <v>13</v>
      </c>
      <c r="C214" s="2">
        <v>8</v>
      </c>
      <c r="D214" s="62">
        <f t="shared" si="8"/>
        <v>0.70922489956286816</v>
      </c>
      <c r="E214" s="62">
        <f t="shared" si="8"/>
        <v>5.3914793522211721E-2</v>
      </c>
      <c r="F214" s="62">
        <f t="shared" si="8"/>
        <v>3.3048400974664417E-2</v>
      </c>
      <c r="G214" s="69">
        <f t="shared" si="8"/>
        <v>9.7337263691457676E-3</v>
      </c>
      <c r="H214" s="62">
        <f t="shared" si="8"/>
        <v>2.4240213919887565E-2</v>
      </c>
      <c r="I214" s="62">
        <f t="shared" si="8"/>
        <v>9.9211248494990342E-2</v>
      </c>
      <c r="J214" s="62">
        <f t="shared" si="8"/>
        <v>3.7078543142536847E-3</v>
      </c>
      <c r="K214" s="62">
        <f t="shared" si="8"/>
        <v>1.783203255563592E-4</v>
      </c>
      <c r="L214" s="62">
        <f t="shared" si="8"/>
        <v>4.683439318606831E-4</v>
      </c>
      <c r="M214" s="62">
        <f t="shared" si="8"/>
        <v>4.0725710169149464E-2</v>
      </c>
      <c r="N214" s="62">
        <f t="shared" si="9"/>
        <v>1.8218403218137627E-2</v>
      </c>
      <c r="O214" s="62">
        <f t="shared" si="9"/>
        <v>1.1628411528718372E-4</v>
      </c>
      <c r="P214" s="62">
        <f t="shared" si="9"/>
        <v>1.1504855489393568E-3</v>
      </c>
      <c r="Q214" s="62">
        <f t="shared" si="9"/>
        <v>1.2562085047619681E-3</v>
      </c>
      <c r="R214" s="62">
        <f t="shared" si="9"/>
        <v>1.4071302116306608E-4</v>
      </c>
      <c r="S214" s="62">
        <f t="shared" si="9"/>
        <v>9.0544527121134752E-6</v>
      </c>
      <c r="T214" s="62">
        <f t="shared" si="9"/>
        <v>4.4397497225622268E-3</v>
      </c>
      <c r="U214" s="62">
        <f t="shared" si="9"/>
        <v>3.8584888212328311E-6</v>
      </c>
      <c r="V214" s="62">
        <f t="shared" si="9"/>
        <v>2.117313430288065E-4</v>
      </c>
      <c r="W214" s="62">
        <f t="shared" si="9"/>
        <v>7.3827684520804057E-2</v>
      </c>
      <c r="X214" s="62">
        <f t="shared" si="9"/>
        <v>7.0033119199051808E-2</v>
      </c>
      <c r="Y214" s="62">
        <f t="shared" si="9"/>
        <v>6.9033119199051793E-2</v>
      </c>
      <c r="Z214" s="62">
        <f t="shared" si="9"/>
        <v>6.7033119199051777E-2</v>
      </c>
      <c r="AA214" s="62">
        <f>IFERROR(($D214*Assumptions!J$6)+($E214*Assumptions!J$7)+($F214*Assumptions!J$8)+($G214*Assumptions!J$9)+($H214*Assumptions!J$10)+($I214*Assumptions!J$11)+($J214*Assumptions!J$12)+($K214*Assumptions!J$13)+($L214*Assumptions!J$14)+($M214*Assumptions!J$15)+($N214*Assumptions!J$16)+($O214*Assumptions!J$17)+($P214*Assumptions!J$18)+($Q214*Assumptions!J$19)+($R214*Assumptions!J$20)+($S214*Assumptions!J$21)+($T214*Assumptions!J$22)+($U214*Assumptions!J$23)+($V214*Assumptions!J$24),0)</f>
        <v>1.4137802277575402E-2</v>
      </c>
      <c r="AB214" s="2">
        <f>SUMIFS(PERSALDATA!$G$2:$G$20871,PERSALDATA!$A$2:$A$20871,WORKING!A214,PERSALDATA!$D$2:$D$20871,WORKING!B214,PERSALDATA!$E$2:$E$20871,WORKING!C214,PERSALDATA!$F$2:$F$20871,"S&amp;W: BASIC SALARY (RES)")</f>
        <v>0</v>
      </c>
      <c r="AC214" s="2">
        <f>SUMIFS(PERSALDATA!$H$2:$H$20871,PERSALDATA!$A$2:$A$20871,WORKING!A214,PERSALDATA!$D$2:$D$20871,WORKING!B214,PERSALDATA!$E$2:$E$20871,WORKING!C214)</f>
        <v>0</v>
      </c>
    </row>
    <row r="215" spans="1:29" s="2" customFormat="1" x14ac:dyDescent="0.25">
      <c r="A215" s="2">
        <f>Results!$D$3</f>
        <v>18</v>
      </c>
      <c r="B215" s="2">
        <v>13</v>
      </c>
      <c r="C215" s="2">
        <v>9</v>
      </c>
      <c r="D215" s="62">
        <f t="shared" si="8"/>
        <v>0.70922489956286816</v>
      </c>
      <c r="E215" s="62">
        <f t="shared" si="8"/>
        <v>5.3914793522211721E-2</v>
      </c>
      <c r="F215" s="62">
        <f t="shared" si="8"/>
        <v>3.3048400974664417E-2</v>
      </c>
      <c r="G215" s="69">
        <f t="shared" si="8"/>
        <v>9.7337263691457676E-3</v>
      </c>
      <c r="H215" s="62">
        <f t="shared" si="8"/>
        <v>2.4240213919887565E-2</v>
      </c>
      <c r="I215" s="62">
        <f t="shared" si="8"/>
        <v>9.9211248494990342E-2</v>
      </c>
      <c r="J215" s="62">
        <f t="shared" si="8"/>
        <v>3.7078543142536847E-3</v>
      </c>
      <c r="K215" s="62">
        <f t="shared" si="8"/>
        <v>1.783203255563592E-4</v>
      </c>
      <c r="L215" s="62">
        <f t="shared" si="8"/>
        <v>4.683439318606831E-4</v>
      </c>
      <c r="M215" s="62">
        <f t="shared" si="8"/>
        <v>4.0725710169149464E-2</v>
      </c>
      <c r="N215" s="62">
        <f t="shared" si="9"/>
        <v>1.8218403218137627E-2</v>
      </c>
      <c r="O215" s="62">
        <f t="shared" si="9"/>
        <v>1.1628411528718372E-4</v>
      </c>
      <c r="P215" s="62">
        <f t="shared" si="9"/>
        <v>1.1504855489393568E-3</v>
      </c>
      <c r="Q215" s="62">
        <f t="shared" si="9"/>
        <v>1.2562085047619681E-3</v>
      </c>
      <c r="R215" s="62">
        <f t="shared" si="9"/>
        <v>1.4071302116306608E-4</v>
      </c>
      <c r="S215" s="62">
        <f t="shared" si="9"/>
        <v>9.0544527121134752E-6</v>
      </c>
      <c r="T215" s="62">
        <f t="shared" si="9"/>
        <v>4.4397497225622268E-3</v>
      </c>
      <c r="U215" s="62">
        <f t="shared" si="9"/>
        <v>3.8584888212328311E-6</v>
      </c>
      <c r="V215" s="62">
        <f t="shared" si="9"/>
        <v>2.117313430288065E-4</v>
      </c>
      <c r="W215" s="62">
        <f t="shared" si="9"/>
        <v>7.3827684520804057E-2</v>
      </c>
      <c r="X215" s="62">
        <f t="shared" si="9"/>
        <v>7.0033119199051808E-2</v>
      </c>
      <c r="Y215" s="62">
        <f t="shared" si="9"/>
        <v>6.9033119199051793E-2</v>
      </c>
      <c r="Z215" s="62">
        <f t="shared" si="9"/>
        <v>6.7033119199051777E-2</v>
      </c>
      <c r="AA215" s="62">
        <f>IFERROR(($D215*Assumptions!J$6)+($E215*Assumptions!J$7)+($F215*Assumptions!J$8)+($G215*Assumptions!J$9)+($H215*Assumptions!J$10)+($I215*Assumptions!J$11)+($J215*Assumptions!J$12)+($K215*Assumptions!J$13)+($L215*Assumptions!J$14)+($M215*Assumptions!J$15)+($N215*Assumptions!J$16)+($O215*Assumptions!J$17)+($P215*Assumptions!J$18)+($Q215*Assumptions!J$19)+($R215*Assumptions!J$20)+($S215*Assumptions!J$21)+($T215*Assumptions!J$22)+($U215*Assumptions!J$23)+($V215*Assumptions!J$24),0)</f>
        <v>1.4137802277575402E-2</v>
      </c>
      <c r="AB215" s="2">
        <f>SUMIFS(PERSALDATA!$G$2:$G$20871,PERSALDATA!$A$2:$A$20871,WORKING!A215,PERSALDATA!$D$2:$D$20871,WORKING!B215,PERSALDATA!$E$2:$E$20871,WORKING!C215,PERSALDATA!$F$2:$F$20871,"S&amp;W: BASIC SALARY (RES)")</f>
        <v>0</v>
      </c>
      <c r="AC215" s="2">
        <f>SUMIFS(PERSALDATA!$H$2:$H$20871,PERSALDATA!$A$2:$A$20871,WORKING!A215,PERSALDATA!$D$2:$D$20871,WORKING!B215,PERSALDATA!$E$2:$E$20871,WORKING!C215)</f>
        <v>0</v>
      </c>
    </row>
    <row r="216" spans="1:29" s="2" customFormat="1" x14ac:dyDescent="0.25">
      <c r="A216" s="2">
        <f>Results!$D$3</f>
        <v>18</v>
      </c>
      <c r="B216" s="2">
        <v>13</v>
      </c>
      <c r="C216" s="2">
        <v>10</v>
      </c>
      <c r="D216" s="62">
        <f t="shared" si="8"/>
        <v>0.70922489956286816</v>
      </c>
      <c r="E216" s="62">
        <f t="shared" si="8"/>
        <v>5.3914793522211721E-2</v>
      </c>
      <c r="F216" s="62">
        <f t="shared" si="8"/>
        <v>3.3048400974664417E-2</v>
      </c>
      <c r="G216" s="69">
        <f t="shared" si="8"/>
        <v>9.7337263691457676E-3</v>
      </c>
      <c r="H216" s="62">
        <f t="shared" si="8"/>
        <v>2.4240213919887565E-2</v>
      </c>
      <c r="I216" s="62">
        <f t="shared" si="8"/>
        <v>9.9211248494990342E-2</v>
      </c>
      <c r="J216" s="62">
        <f t="shared" si="8"/>
        <v>3.7078543142536847E-3</v>
      </c>
      <c r="K216" s="62">
        <f t="shared" si="8"/>
        <v>1.783203255563592E-4</v>
      </c>
      <c r="L216" s="62">
        <f t="shared" si="8"/>
        <v>4.683439318606831E-4</v>
      </c>
      <c r="M216" s="62">
        <f t="shared" si="8"/>
        <v>4.0725710169149464E-2</v>
      </c>
      <c r="N216" s="62">
        <f t="shared" si="9"/>
        <v>1.8218403218137627E-2</v>
      </c>
      <c r="O216" s="62">
        <f t="shared" si="9"/>
        <v>1.1628411528718372E-4</v>
      </c>
      <c r="P216" s="62">
        <f t="shared" si="9"/>
        <v>1.1504855489393568E-3</v>
      </c>
      <c r="Q216" s="62">
        <f t="shared" si="9"/>
        <v>1.2562085047619681E-3</v>
      </c>
      <c r="R216" s="62">
        <f t="shared" si="9"/>
        <v>1.4071302116306608E-4</v>
      </c>
      <c r="S216" s="62">
        <f t="shared" si="9"/>
        <v>9.0544527121134752E-6</v>
      </c>
      <c r="T216" s="62">
        <f t="shared" si="9"/>
        <v>4.4397497225622268E-3</v>
      </c>
      <c r="U216" s="62">
        <f t="shared" si="9"/>
        <v>3.8584888212328311E-6</v>
      </c>
      <c r="V216" s="62">
        <f t="shared" si="9"/>
        <v>2.117313430288065E-4</v>
      </c>
      <c r="W216" s="62">
        <f t="shared" si="9"/>
        <v>7.3827684520804057E-2</v>
      </c>
      <c r="X216" s="62">
        <f t="shared" si="9"/>
        <v>7.0033119199051808E-2</v>
      </c>
      <c r="Y216" s="62">
        <f t="shared" si="9"/>
        <v>6.9033119199051793E-2</v>
      </c>
      <c r="Z216" s="62">
        <f t="shared" si="9"/>
        <v>6.7033119199051777E-2</v>
      </c>
      <c r="AA216" s="62">
        <f>IFERROR(($D216*Assumptions!J$6)+($E216*Assumptions!J$7)+($F216*Assumptions!J$8)+($G216*Assumptions!J$9)+($H216*Assumptions!J$10)+($I216*Assumptions!J$11)+($J216*Assumptions!J$12)+($K216*Assumptions!J$13)+($L216*Assumptions!J$14)+($M216*Assumptions!J$15)+($N216*Assumptions!J$16)+($O216*Assumptions!J$17)+($P216*Assumptions!J$18)+($Q216*Assumptions!J$19)+($R216*Assumptions!J$20)+($S216*Assumptions!J$21)+($T216*Assumptions!J$22)+($U216*Assumptions!J$23)+($V216*Assumptions!J$24),0)</f>
        <v>1.4137802277575402E-2</v>
      </c>
      <c r="AB216" s="2">
        <f>SUMIFS(PERSALDATA!$G$2:$G$20871,PERSALDATA!$A$2:$A$20871,WORKING!A216,PERSALDATA!$D$2:$D$20871,WORKING!B216,PERSALDATA!$E$2:$E$20871,WORKING!C216,PERSALDATA!$F$2:$F$20871,"S&amp;W: BASIC SALARY (RES)")</f>
        <v>0</v>
      </c>
      <c r="AC216" s="2">
        <f>SUMIFS(PERSALDATA!$H$2:$H$20871,PERSALDATA!$A$2:$A$20871,WORKING!A216,PERSALDATA!$D$2:$D$20871,WORKING!B216,PERSALDATA!$E$2:$E$20871,WORKING!C216)</f>
        <v>0</v>
      </c>
    </row>
    <row r="217" spans="1:29" s="2" customFormat="1" x14ac:dyDescent="0.25">
      <c r="A217" s="2">
        <f>Results!$D$3</f>
        <v>18</v>
      </c>
      <c r="B217" s="2">
        <v>13</v>
      </c>
      <c r="C217" s="2">
        <v>11</v>
      </c>
      <c r="D217" s="62">
        <f t="shared" si="8"/>
        <v>0.70922489956286816</v>
      </c>
      <c r="E217" s="62">
        <f t="shared" si="8"/>
        <v>5.3914793522211721E-2</v>
      </c>
      <c r="F217" s="62">
        <f t="shared" si="8"/>
        <v>3.3048400974664417E-2</v>
      </c>
      <c r="G217" s="69">
        <f t="shared" si="8"/>
        <v>9.7337263691457676E-3</v>
      </c>
      <c r="H217" s="62">
        <f t="shared" si="8"/>
        <v>2.4240213919887565E-2</v>
      </c>
      <c r="I217" s="62">
        <f t="shared" si="8"/>
        <v>9.9211248494990342E-2</v>
      </c>
      <c r="J217" s="62">
        <f t="shared" si="8"/>
        <v>3.7078543142536847E-3</v>
      </c>
      <c r="K217" s="62">
        <f t="shared" si="8"/>
        <v>1.783203255563592E-4</v>
      </c>
      <c r="L217" s="62">
        <f t="shared" si="8"/>
        <v>4.683439318606831E-4</v>
      </c>
      <c r="M217" s="62">
        <f t="shared" si="8"/>
        <v>4.0725710169149464E-2</v>
      </c>
      <c r="N217" s="62">
        <f t="shared" si="9"/>
        <v>1.8218403218137627E-2</v>
      </c>
      <c r="O217" s="62">
        <f t="shared" si="9"/>
        <v>1.1628411528718372E-4</v>
      </c>
      <c r="P217" s="62">
        <f t="shared" si="9"/>
        <v>1.1504855489393568E-3</v>
      </c>
      <c r="Q217" s="62">
        <f t="shared" si="9"/>
        <v>1.2562085047619681E-3</v>
      </c>
      <c r="R217" s="62">
        <f t="shared" si="9"/>
        <v>1.4071302116306608E-4</v>
      </c>
      <c r="S217" s="62">
        <f t="shared" si="9"/>
        <v>9.0544527121134752E-6</v>
      </c>
      <c r="T217" s="62">
        <f t="shared" si="9"/>
        <v>4.4397497225622268E-3</v>
      </c>
      <c r="U217" s="62">
        <f t="shared" si="9"/>
        <v>3.8584888212328311E-6</v>
      </c>
      <c r="V217" s="62">
        <f t="shared" si="9"/>
        <v>2.117313430288065E-4</v>
      </c>
      <c r="W217" s="62">
        <f t="shared" si="9"/>
        <v>7.3827684520804057E-2</v>
      </c>
      <c r="X217" s="62">
        <f t="shared" si="9"/>
        <v>7.0033119199051808E-2</v>
      </c>
      <c r="Y217" s="62">
        <f t="shared" si="9"/>
        <v>6.9033119199051793E-2</v>
      </c>
      <c r="Z217" s="62">
        <f t="shared" si="9"/>
        <v>6.7033119199051777E-2</v>
      </c>
      <c r="AA217" s="62">
        <f>IFERROR(($D217*Assumptions!J$6)+($E217*Assumptions!J$7)+($F217*Assumptions!J$8)+($G217*Assumptions!J$9)+($H217*Assumptions!J$10)+($I217*Assumptions!J$11)+($J217*Assumptions!J$12)+($K217*Assumptions!J$13)+($L217*Assumptions!J$14)+($M217*Assumptions!J$15)+($N217*Assumptions!J$16)+($O217*Assumptions!J$17)+($P217*Assumptions!J$18)+($Q217*Assumptions!J$19)+($R217*Assumptions!J$20)+($S217*Assumptions!J$21)+($T217*Assumptions!J$22)+($U217*Assumptions!J$23)+($V217*Assumptions!J$24),0)</f>
        <v>1.4137802277575402E-2</v>
      </c>
      <c r="AB217" s="2">
        <f>SUMIFS(PERSALDATA!$G$2:$G$20871,PERSALDATA!$A$2:$A$20871,WORKING!A217,PERSALDATA!$D$2:$D$20871,WORKING!B217,PERSALDATA!$E$2:$E$20871,WORKING!C217,PERSALDATA!$F$2:$F$20871,"S&amp;W: BASIC SALARY (RES)")</f>
        <v>0</v>
      </c>
      <c r="AC217" s="2">
        <f>SUMIFS(PERSALDATA!$H$2:$H$20871,PERSALDATA!$A$2:$A$20871,WORKING!A217,PERSALDATA!$D$2:$D$20871,WORKING!B217,PERSALDATA!$E$2:$E$20871,WORKING!C217)</f>
        <v>0</v>
      </c>
    </row>
    <row r="218" spans="1:29" s="2" customFormat="1" x14ac:dyDescent="0.25">
      <c r="A218" s="2">
        <f>Results!$D$3</f>
        <v>18</v>
      </c>
      <c r="B218" s="2">
        <v>13</v>
      </c>
      <c r="C218" s="2">
        <v>12</v>
      </c>
      <c r="D218" s="62">
        <f t="shared" si="8"/>
        <v>0.70922489956286816</v>
      </c>
      <c r="E218" s="62">
        <f t="shared" si="8"/>
        <v>5.3914793522211721E-2</v>
      </c>
      <c r="F218" s="62">
        <f t="shared" si="8"/>
        <v>3.3048400974664417E-2</v>
      </c>
      <c r="G218" s="69">
        <f t="shared" si="8"/>
        <v>9.7337263691457676E-3</v>
      </c>
      <c r="H218" s="62">
        <f t="shared" si="8"/>
        <v>2.4240213919887565E-2</v>
      </c>
      <c r="I218" s="62">
        <f t="shared" si="8"/>
        <v>9.9211248494990342E-2</v>
      </c>
      <c r="J218" s="62">
        <f t="shared" si="8"/>
        <v>3.7078543142536847E-3</v>
      </c>
      <c r="K218" s="62">
        <f t="shared" si="8"/>
        <v>1.783203255563592E-4</v>
      </c>
      <c r="L218" s="62">
        <f t="shared" si="8"/>
        <v>4.683439318606831E-4</v>
      </c>
      <c r="M218" s="62">
        <f t="shared" si="8"/>
        <v>4.0725710169149464E-2</v>
      </c>
      <c r="N218" s="62">
        <f t="shared" si="9"/>
        <v>1.8218403218137627E-2</v>
      </c>
      <c r="O218" s="62">
        <f t="shared" si="9"/>
        <v>1.1628411528718372E-4</v>
      </c>
      <c r="P218" s="62">
        <f t="shared" si="9"/>
        <v>1.1504855489393568E-3</v>
      </c>
      <c r="Q218" s="62">
        <f t="shared" si="9"/>
        <v>1.2562085047619681E-3</v>
      </c>
      <c r="R218" s="62">
        <f t="shared" si="9"/>
        <v>1.4071302116306608E-4</v>
      </c>
      <c r="S218" s="62">
        <f t="shared" si="9"/>
        <v>9.0544527121134752E-6</v>
      </c>
      <c r="T218" s="62">
        <f t="shared" si="9"/>
        <v>4.4397497225622268E-3</v>
      </c>
      <c r="U218" s="62">
        <f t="shared" si="9"/>
        <v>3.8584888212328311E-6</v>
      </c>
      <c r="V218" s="62">
        <f t="shared" si="9"/>
        <v>2.117313430288065E-4</v>
      </c>
      <c r="W218" s="62">
        <f t="shared" si="9"/>
        <v>7.3827684520804057E-2</v>
      </c>
      <c r="X218" s="62">
        <f t="shared" si="9"/>
        <v>7.0033119199051808E-2</v>
      </c>
      <c r="Y218" s="62">
        <f t="shared" si="9"/>
        <v>6.9033119199051793E-2</v>
      </c>
      <c r="Z218" s="62">
        <f t="shared" si="9"/>
        <v>6.7033119199051777E-2</v>
      </c>
      <c r="AA218" s="62">
        <f>IFERROR(($D218*Assumptions!J$6)+($E218*Assumptions!J$7)+($F218*Assumptions!J$8)+($G218*Assumptions!J$9)+($H218*Assumptions!J$10)+($I218*Assumptions!J$11)+($J218*Assumptions!J$12)+($K218*Assumptions!J$13)+($L218*Assumptions!J$14)+($M218*Assumptions!J$15)+($N218*Assumptions!J$16)+($O218*Assumptions!J$17)+($P218*Assumptions!J$18)+($Q218*Assumptions!J$19)+($R218*Assumptions!J$20)+($S218*Assumptions!J$21)+($T218*Assumptions!J$22)+($U218*Assumptions!J$23)+($V218*Assumptions!J$24),0)</f>
        <v>1.4137802277575402E-2</v>
      </c>
      <c r="AB218" s="2">
        <f>SUMIFS(PERSALDATA!$G$2:$G$20871,PERSALDATA!$A$2:$A$20871,WORKING!A218,PERSALDATA!$D$2:$D$20871,WORKING!B218,PERSALDATA!$E$2:$E$20871,WORKING!C218,PERSALDATA!$F$2:$F$20871,"S&amp;W: BASIC SALARY (RES)")</f>
        <v>0</v>
      </c>
      <c r="AC218" s="2">
        <f>SUMIFS(PERSALDATA!$H$2:$H$20871,PERSALDATA!$A$2:$A$20871,WORKING!A218,PERSALDATA!$D$2:$D$20871,WORKING!B218,PERSALDATA!$E$2:$E$20871,WORKING!C218)</f>
        <v>0</v>
      </c>
    </row>
    <row r="219" spans="1:29" s="2" customFormat="1" x14ac:dyDescent="0.25">
      <c r="A219" s="2">
        <f>Results!$D$3</f>
        <v>18</v>
      </c>
      <c r="B219" s="2">
        <v>13</v>
      </c>
      <c r="C219" s="2">
        <v>13</v>
      </c>
      <c r="D219" s="62">
        <f t="shared" si="8"/>
        <v>0.70922489956286816</v>
      </c>
      <c r="E219" s="62">
        <f t="shared" si="8"/>
        <v>5.3914793522211721E-2</v>
      </c>
      <c r="F219" s="62">
        <f t="shared" si="8"/>
        <v>3.3048400974664417E-2</v>
      </c>
      <c r="G219" s="69">
        <f t="shared" si="8"/>
        <v>9.7337263691457676E-3</v>
      </c>
      <c r="H219" s="62">
        <f t="shared" si="8"/>
        <v>2.4240213919887565E-2</v>
      </c>
      <c r="I219" s="62">
        <f t="shared" si="8"/>
        <v>9.9211248494990342E-2</v>
      </c>
      <c r="J219" s="62">
        <f t="shared" si="8"/>
        <v>3.7078543142536847E-3</v>
      </c>
      <c r="K219" s="62">
        <f t="shared" si="8"/>
        <v>1.783203255563592E-4</v>
      </c>
      <c r="L219" s="62">
        <f t="shared" si="8"/>
        <v>4.683439318606831E-4</v>
      </c>
      <c r="M219" s="62">
        <f t="shared" si="8"/>
        <v>4.0725710169149464E-2</v>
      </c>
      <c r="N219" s="62">
        <f t="shared" si="9"/>
        <v>1.8218403218137627E-2</v>
      </c>
      <c r="O219" s="62">
        <f t="shared" si="9"/>
        <v>1.1628411528718372E-4</v>
      </c>
      <c r="P219" s="62">
        <f t="shared" si="9"/>
        <v>1.1504855489393568E-3</v>
      </c>
      <c r="Q219" s="62">
        <f t="shared" si="9"/>
        <v>1.2562085047619681E-3</v>
      </c>
      <c r="R219" s="62">
        <f t="shared" si="9"/>
        <v>1.4071302116306608E-4</v>
      </c>
      <c r="S219" s="62">
        <f t="shared" si="9"/>
        <v>9.0544527121134752E-6</v>
      </c>
      <c r="T219" s="62">
        <f t="shared" si="9"/>
        <v>4.4397497225622268E-3</v>
      </c>
      <c r="U219" s="62">
        <f t="shared" si="9"/>
        <v>3.8584888212328311E-6</v>
      </c>
      <c r="V219" s="62">
        <f t="shared" si="9"/>
        <v>2.117313430288065E-4</v>
      </c>
      <c r="W219" s="62">
        <f t="shared" si="9"/>
        <v>7.3827684520804057E-2</v>
      </c>
      <c r="X219" s="62">
        <f t="shared" si="9"/>
        <v>7.0033119199051808E-2</v>
      </c>
      <c r="Y219" s="62">
        <f t="shared" si="9"/>
        <v>6.9033119199051793E-2</v>
      </c>
      <c r="Z219" s="62">
        <f t="shared" si="9"/>
        <v>6.7033119199051777E-2</v>
      </c>
      <c r="AA219" s="62">
        <f>IFERROR(($D219*Assumptions!J$6)+($E219*Assumptions!J$7)+($F219*Assumptions!J$8)+($G219*Assumptions!J$9)+($H219*Assumptions!J$10)+($I219*Assumptions!J$11)+($J219*Assumptions!J$12)+($K219*Assumptions!J$13)+($L219*Assumptions!J$14)+($M219*Assumptions!J$15)+($N219*Assumptions!J$16)+($O219*Assumptions!J$17)+($P219*Assumptions!J$18)+($Q219*Assumptions!J$19)+($R219*Assumptions!J$20)+($S219*Assumptions!J$21)+($T219*Assumptions!J$22)+($U219*Assumptions!J$23)+($V219*Assumptions!J$24),0)</f>
        <v>1.4137802277575402E-2</v>
      </c>
      <c r="AB219" s="2">
        <f>SUMIFS(PERSALDATA!$G$2:$G$20871,PERSALDATA!$A$2:$A$20871,WORKING!A219,PERSALDATA!$D$2:$D$20871,WORKING!B219,PERSALDATA!$E$2:$E$20871,WORKING!C219,PERSALDATA!$F$2:$F$20871,"S&amp;W: BASIC SALARY (RES)")</f>
        <v>0</v>
      </c>
      <c r="AC219" s="2">
        <f>SUMIFS(PERSALDATA!$H$2:$H$20871,PERSALDATA!$A$2:$A$20871,WORKING!A219,PERSALDATA!$D$2:$D$20871,WORKING!B219,PERSALDATA!$E$2:$E$20871,WORKING!C219)</f>
        <v>0</v>
      </c>
    </row>
    <row r="220" spans="1:29" s="2" customFormat="1" x14ac:dyDescent="0.25">
      <c r="A220" s="2">
        <f>Results!$D$3</f>
        <v>18</v>
      </c>
      <c r="B220" s="2">
        <v>13</v>
      </c>
      <c r="C220" s="2">
        <v>14</v>
      </c>
      <c r="D220" s="62">
        <f t="shared" si="8"/>
        <v>0.70922489956286816</v>
      </c>
      <c r="E220" s="62">
        <f t="shared" si="8"/>
        <v>5.3914793522211721E-2</v>
      </c>
      <c r="F220" s="62">
        <f t="shared" si="8"/>
        <v>3.3048400974664417E-2</v>
      </c>
      <c r="G220" s="69">
        <f t="shared" si="8"/>
        <v>9.7337263691457676E-3</v>
      </c>
      <c r="H220" s="62">
        <f t="shared" si="8"/>
        <v>2.4240213919887565E-2</v>
      </c>
      <c r="I220" s="62">
        <f t="shared" si="8"/>
        <v>9.9211248494990342E-2</v>
      </c>
      <c r="J220" s="62">
        <f t="shared" si="8"/>
        <v>3.7078543142536847E-3</v>
      </c>
      <c r="K220" s="62">
        <f t="shared" si="8"/>
        <v>1.783203255563592E-4</v>
      </c>
      <c r="L220" s="62">
        <f t="shared" si="8"/>
        <v>4.683439318606831E-4</v>
      </c>
      <c r="M220" s="62">
        <f t="shared" si="8"/>
        <v>4.0725710169149464E-2</v>
      </c>
      <c r="N220" s="62">
        <f t="shared" si="9"/>
        <v>1.8218403218137627E-2</v>
      </c>
      <c r="O220" s="62">
        <f t="shared" si="9"/>
        <v>1.1628411528718372E-4</v>
      </c>
      <c r="P220" s="62">
        <f t="shared" si="9"/>
        <v>1.1504855489393568E-3</v>
      </c>
      <c r="Q220" s="62">
        <f t="shared" si="9"/>
        <v>1.2562085047619681E-3</v>
      </c>
      <c r="R220" s="62">
        <f t="shared" si="9"/>
        <v>1.4071302116306608E-4</v>
      </c>
      <c r="S220" s="62">
        <f t="shared" si="9"/>
        <v>9.0544527121134752E-6</v>
      </c>
      <c r="T220" s="62">
        <f t="shared" si="9"/>
        <v>4.4397497225622268E-3</v>
      </c>
      <c r="U220" s="62">
        <f t="shared" si="9"/>
        <v>3.8584888212328311E-6</v>
      </c>
      <c r="V220" s="62">
        <f t="shared" si="9"/>
        <v>2.117313430288065E-4</v>
      </c>
      <c r="W220" s="62">
        <f t="shared" si="9"/>
        <v>7.3827684520804057E-2</v>
      </c>
      <c r="X220" s="62">
        <f t="shared" si="9"/>
        <v>7.0033119199051808E-2</v>
      </c>
      <c r="Y220" s="62">
        <f t="shared" si="9"/>
        <v>6.9033119199051793E-2</v>
      </c>
      <c r="Z220" s="62">
        <f t="shared" si="9"/>
        <v>6.7033119199051777E-2</v>
      </c>
      <c r="AA220" s="62">
        <f>IFERROR(($D220*Assumptions!J$6)+($E220*Assumptions!J$7)+($F220*Assumptions!J$8)+($G220*Assumptions!J$9)+($H220*Assumptions!J$10)+($I220*Assumptions!J$11)+($J220*Assumptions!J$12)+($K220*Assumptions!J$13)+($L220*Assumptions!J$14)+($M220*Assumptions!J$15)+($N220*Assumptions!J$16)+($O220*Assumptions!J$17)+($P220*Assumptions!J$18)+($Q220*Assumptions!J$19)+($R220*Assumptions!J$20)+($S220*Assumptions!J$21)+($T220*Assumptions!J$22)+($U220*Assumptions!J$23)+($V220*Assumptions!J$24),0)</f>
        <v>1.4137802277575402E-2</v>
      </c>
      <c r="AB220" s="2">
        <f>SUMIFS(PERSALDATA!$G$2:$G$20871,PERSALDATA!$A$2:$A$20871,WORKING!A220,PERSALDATA!$D$2:$D$20871,WORKING!B220,PERSALDATA!$E$2:$E$20871,WORKING!C220,PERSALDATA!$F$2:$F$20871,"S&amp;W: BASIC SALARY (RES)")</f>
        <v>0</v>
      </c>
      <c r="AC220" s="2">
        <f>SUMIFS(PERSALDATA!$H$2:$H$20871,PERSALDATA!$A$2:$A$20871,WORKING!A220,PERSALDATA!$D$2:$D$20871,WORKING!B220,PERSALDATA!$E$2:$E$20871,WORKING!C220)</f>
        <v>0</v>
      </c>
    </row>
    <row r="221" spans="1:29" s="2" customFormat="1" x14ac:dyDescent="0.25">
      <c r="A221" s="2">
        <f>Results!$D$3</f>
        <v>18</v>
      </c>
      <c r="B221" s="2">
        <v>13</v>
      </c>
      <c r="C221" s="2">
        <v>15</v>
      </c>
      <c r="D221" s="62">
        <f t="shared" si="8"/>
        <v>0.70922489956286816</v>
      </c>
      <c r="E221" s="62">
        <f t="shared" si="8"/>
        <v>5.3914793522211721E-2</v>
      </c>
      <c r="F221" s="62">
        <f t="shared" si="8"/>
        <v>3.3048400974664417E-2</v>
      </c>
      <c r="G221" s="69">
        <f t="shared" si="8"/>
        <v>9.7337263691457676E-3</v>
      </c>
      <c r="H221" s="62">
        <f t="shared" si="8"/>
        <v>2.4240213919887565E-2</v>
      </c>
      <c r="I221" s="62">
        <f t="shared" si="8"/>
        <v>9.9211248494990342E-2</v>
      </c>
      <c r="J221" s="62">
        <f t="shared" si="8"/>
        <v>3.7078543142536847E-3</v>
      </c>
      <c r="K221" s="62">
        <f t="shared" si="8"/>
        <v>1.783203255563592E-4</v>
      </c>
      <c r="L221" s="62">
        <f t="shared" si="8"/>
        <v>4.683439318606831E-4</v>
      </c>
      <c r="M221" s="62">
        <f t="shared" si="8"/>
        <v>4.0725710169149464E-2</v>
      </c>
      <c r="N221" s="62">
        <f t="shared" si="9"/>
        <v>1.8218403218137627E-2</v>
      </c>
      <c r="O221" s="62">
        <f t="shared" si="9"/>
        <v>1.1628411528718372E-4</v>
      </c>
      <c r="P221" s="62">
        <f t="shared" si="9"/>
        <v>1.1504855489393568E-3</v>
      </c>
      <c r="Q221" s="62">
        <f t="shared" si="9"/>
        <v>1.2562085047619681E-3</v>
      </c>
      <c r="R221" s="62">
        <f t="shared" si="9"/>
        <v>1.4071302116306608E-4</v>
      </c>
      <c r="S221" s="62">
        <f t="shared" si="9"/>
        <v>9.0544527121134752E-6</v>
      </c>
      <c r="T221" s="62">
        <f t="shared" si="9"/>
        <v>4.4397497225622268E-3</v>
      </c>
      <c r="U221" s="62">
        <f t="shared" si="9"/>
        <v>3.8584888212328311E-6</v>
      </c>
      <c r="V221" s="62">
        <f t="shared" si="9"/>
        <v>2.117313430288065E-4</v>
      </c>
      <c r="W221" s="62">
        <f t="shared" si="9"/>
        <v>7.3827684520804057E-2</v>
      </c>
      <c r="X221" s="62">
        <f t="shared" si="9"/>
        <v>7.0033119199051808E-2</v>
      </c>
      <c r="Y221" s="62">
        <f t="shared" si="9"/>
        <v>6.9033119199051793E-2</v>
      </c>
      <c r="Z221" s="62">
        <f t="shared" si="9"/>
        <v>6.7033119199051777E-2</v>
      </c>
      <c r="AA221" s="62">
        <f>IFERROR(($D221*Assumptions!J$6)+($E221*Assumptions!J$7)+($F221*Assumptions!J$8)+($G221*Assumptions!J$9)+($H221*Assumptions!J$10)+($I221*Assumptions!J$11)+($J221*Assumptions!J$12)+($K221*Assumptions!J$13)+($L221*Assumptions!J$14)+($M221*Assumptions!J$15)+($N221*Assumptions!J$16)+($O221*Assumptions!J$17)+($P221*Assumptions!J$18)+($Q221*Assumptions!J$19)+($R221*Assumptions!J$20)+($S221*Assumptions!J$21)+($T221*Assumptions!J$22)+($U221*Assumptions!J$23)+($V221*Assumptions!J$24),0)</f>
        <v>1.4137802277575402E-2</v>
      </c>
      <c r="AB221" s="2">
        <f>SUMIFS(PERSALDATA!$G$2:$G$20871,PERSALDATA!$A$2:$A$20871,WORKING!A221,PERSALDATA!$D$2:$D$20871,WORKING!B221,PERSALDATA!$E$2:$E$20871,WORKING!C221,PERSALDATA!$F$2:$F$20871,"S&amp;W: BASIC SALARY (RES)")</f>
        <v>0</v>
      </c>
      <c r="AC221" s="2">
        <f>SUMIFS(PERSALDATA!$H$2:$H$20871,PERSALDATA!$A$2:$A$20871,WORKING!A221,PERSALDATA!$D$2:$D$20871,WORKING!B221,PERSALDATA!$E$2:$E$20871,WORKING!C221)</f>
        <v>0</v>
      </c>
    </row>
    <row r="222" spans="1:29" s="2" customFormat="1" x14ac:dyDescent="0.25">
      <c r="A222" s="2">
        <f>Results!$D$3</f>
        <v>18</v>
      </c>
      <c r="B222" s="2">
        <v>13</v>
      </c>
      <c r="C222" s="2">
        <v>16</v>
      </c>
      <c r="D222" s="62">
        <f t="shared" si="8"/>
        <v>0.70922489956286816</v>
      </c>
      <c r="E222" s="62">
        <f t="shared" si="8"/>
        <v>5.3914793522211721E-2</v>
      </c>
      <c r="F222" s="62">
        <f t="shared" si="8"/>
        <v>3.3048400974664417E-2</v>
      </c>
      <c r="G222" s="69">
        <f t="shared" si="8"/>
        <v>9.7337263691457676E-3</v>
      </c>
      <c r="H222" s="62">
        <f t="shared" si="8"/>
        <v>2.4240213919887565E-2</v>
      </c>
      <c r="I222" s="62">
        <f t="shared" si="8"/>
        <v>9.9211248494990342E-2</v>
      </c>
      <c r="J222" s="62">
        <f t="shared" si="8"/>
        <v>3.7078543142536847E-3</v>
      </c>
      <c r="K222" s="62">
        <f t="shared" si="8"/>
        <v>1.783203255563592E-4</v>
      </c>
      <c r="L222" s="62">
        <f t="shared" si="8"/>
        <v>4.683439318606831E-4</v>
      </c>
      <c r="M222" s="62">
        <f t="shared" si="8"/>
        <v>4.0725710169149464E-2</v>
      </c>
      <c r="N222" s="62">
        <f t="shared" si="9"/>
        <v>1.8218403218137627E-2</v>
      </c>
      <c r="O222" s="62">
        <f t="shared" si="9"/>
        <v>1.1628411528718372E-4</v>
      </c>
      <c r="P222" s="62">
        <f t="shared" si="9"/>
        <v>1.1504855489393568E-3</v>
      </c>
      <c r="Q222" s="62">
        <f t="shared" si="9"/>
        <v>1.2562085047619681E-3</v>
      </c>
      <c r="R222" s="62">
        <f t="shared" si="9"/>
        <v>1.4071302116306608E-4</v>
      </c>
      <c r="S222" s="62">
        <f t="shared" si="9"/>
        <v>9.0544527121134752E-6</v>
      </c>
      <c r="T222" s="62">
        <f t="shared" si="9"/>
        <v>4.4397497225622268E-3</v>
      </c>
      <c r="U222" s="62">
        <f t="shared" si="9"/>
        <v>3.8584888212328311E-6</v>
      </c>
      <c r="V222" s="62">
        <f t="shared" si="9"/>
        <v>2.117313430288065E-4</v>
      </c>
      <c r="W222" s="62">
        <f t="shared" si="9"/>
        <v>7.3827684520804057E-2</v>
      </c>
      <c r="X222" s="62">
        <f t="shared" si="9"/>
        <v>7.0033119199051808E-2</v>
      </c>
      <c r="Y222" s="62">
        <f t="shared" si="9"/>
        <v>6.9033119199051793E-2</v>
      </c>
      <c r="Z222" s="62">
        <f t="shared" si="9"/>
        <v>6.7033119199051777E-2</v>
      </c>
      <c r="AA222" s="62">
        <f>IFERROR(($D222*Assumptions!J$6)+($E222*Assumptions!J$7)+($F222*Assumptions!J$8)+($G222*Assumptions!J$9)+($H222*Assumptions!J$10)+($I222*Assumptions!J$11)+($J222*Assumptions!J$12)+($K222*Assumptions!J$13)+($L222*Assumptions!J$14)+($M222*Assumptions!J$15)+($N222*Assumptions!J$16)+($O222*Assumptions!J$17)+($P222*Assumptions!J$18)+($Q222*Assumptions!J$19)+($R222*Assumptions!J$20)+($S222*Assumptions!J$21)+($T222*Assumptions!J$22)+($U222*Assumptions!J$23)+($V222*Assumptions!J$24),0)</f>
        <v>1.4137802277575402E-2</v>
      </c>
      <c r="AB222" s="2">
        <f>SUMIFS(PERSALDATA!$G$2:$G$20871,PERSALDATA!$A$2:$A$20871,WORKING!A222,PERSALDATA!$D$2:$D$20871,WORKING!B222,PERSALDATA!$E$2:$E$20871,WORKING!C222,PERSALDATA!$F$2:$F$20871,"S&amp;W: BASIC SALARY (RES)")</f>
        <v>0</v>
      </c>
      <c r="AC222" s="2">
        <f>SUMIFS(PERSALDATA!$H$2:$H$20871,PERSALDATA!$A$2:$A$20871,WORKING!A222,PERSALDATA!$D$2:$D$20871,WORKING!B222,PERSALDATA!$E$2:$E$20871,WORKING!C222)</f>
        <v>0</v>
      </c>
    </row>
    <row r="223" spans="1:29" s="2" customFormat="1" x14ac:dyDescent="0.25">
      <c r="A223" s="2">
        <f>Results!$D$3</f>
        <v>18</v>
      </c>
      <c r="B223" s="2">
        <v>13</v>
      </c>
      <c r="C223" s="2" t="s">
        <v>57</v>
      </c>
      <c r="D223" s="62">
        <f t="shared" ref="D223:M232" si="10">D$1</f>
        <v>0.70922489956286816</v>
      </c>
      <c r="E223" s="62">
        <f t="shared" si="10"/>
        <v>5.3914793522211721E-2</v>
      </c>
      <c r="F223" s="62">
        <f t="shared" si="10"/>
        <v>3.3048400974664417E-2</v>
      </c>
      <c r="G223" s="69">
        <f t="shared" si="10"/>
        <v>9.7337263691457676E-3</v>
      </c>
      <c r="H223" s="62">
        <f t="shared" si="10"/>
        <v>2.4240213919887565E-2</v>
      </c>
      <c r="I223" s="62">
        <f t="shared" si="10"/>
        <v>9.9211248494990342E-2</v>
      </c>
      <c r="J223" s="62">
        <f t="shared" si="10"/>
        <v>3.7078543142536847E-3</v>
      </c>
      <c r="K223" s="62">
        <f t="shared" si="10"/>
        <v>1.783203255563592E-4</v>
      </c>
      <c r="L223" s="62">
        <f t="shared" si="10"/>
        <v>4.683439318606831E-4</v>
      </c>
      <c r="M223" s="62">
        <f t="shared" si="10"/>
        <v>4.0725710169149464E-2</v>
      </c>
      <c r="N223" s="62">
        <f t="shared" ref="N223:Z232" si="11">N$1</f>
        <v>1.8218403218137627E-2</v>
      </c>
      <c r="O223" s="62">
        <f t="shared" si="11"/>
        <v>1.1628411528718372E-4</v>
      </c>
      <c r="P223" s="62">
        <f t="shared" si="11"/>
        <v>1.1504855489393568E-3</v>
      </c>
      <c r="Q223" s="62">
        <f t="shared" si="11"/>
        <v>1.2562085047619681E-3</v>
      </c>
      <c r="R223" s="62">
        <f t="shared" si="11"/>
        <v>1.4071302116306608E-4</v>
      </c>
      <c r="S223" s="62">
        <f t="shared" si="11"/>
        <v>9.0544527121134752E-6</v>
      </c>
      <c r="T223" s="62">
        <f t="shared" si="11"/>
        <v>4.4397497225622268E-3</v>
      </c>
      <c r="U223" s="62">
        <f t="shared" si="11"/>
        <v>3.8584888212328311E-6</v>
      </c>
      <c r="V223" s="62">
        <f t="shared" si="11"/>
        <v>2.117313430288065E-4</v>
      </c>
      <c r="W223" s="62">
        <f t="shared" si="11"/>
        <v>7.3827684520804057E-2</v>
      </c>
      <c r="X223" s="62">
        <f t="shared" si="11"/>
        <v>7.0033119199051808E-2</v>
      </c>
      <c r="Y223" s="62">
        <f t="shared" si="11"/>
        <v>6.9033119199051793E-2</v>
      </c>
      <c r="Z223" s="62">
        <f t="shared" si="11"/>
        <v>6.7033119199051777E-2</v>
      </c>
      <c r="AA223" s="62">
        <f>IFERROR(($D223*Assumptions!J$6)+($E223*Assumptions!J$7)+($F223*Assumptions!J$8)+($G223*Assumptions!J$9)+($H223*Assumptions!J$10)+($I223*Assumptions!J$11)+($J223*Assumptions!J$12)+($K223*Assumptions!J$13)+($L223*Assumptions!J$14)+($M223*Assumptions!J$15)+($N223*Assumptions!J$16)+($O223*Assumptions!J$17)+($P223*Assumptions!J$18)+($Q223*Assumptions!J$19)+($R223*Assumptions!J$20)+($S223*Assumptions!J$21)+($T223*Assumptions!J$22)+($U223*Assumptions!J$23)+($V223*Assumptions!J$24),0)</f>
        <v>1.4137802277575402E-2</v>
      </c>
      <c r="AB223" s="2">
        <f>SUMIFS(PERSALDATA!$G$2:$G$20871,PERSALDATA!$A$2:$A$20871,WORKING!A223,PERSALDATA!$D$2:$D$20871,WORKING!B223,PERSALDATA!$E$2:$E$20871,WORKING!C223,PERSALDATA!$F$2:$F$20871,"S&amp;W: BASIC SALARY (RES)")</f>
        <v>0</v>
      </c>
      <c r="AC223" s="2">
        <f>SUMIFS(PERSALDATA!$H$2:$H$20871,PERSALDATA!$A$2:$A$20871,WORKING!A223,PERSALDATA!$D$2:$D$20871,WORKING!B223,PERSALDATA!$E$2:$E$20871,WORKING!C223)</f>
        <v>0</v>
      </c>
    </row>
    <row r="224" spans="1:29" s="2" customFormat="1" x14ac:dyDescent="0.25">
      <c r="A224" s="2">
        <f>Results!$D$3</f>
        <v>18</v>
      </c>
      <c r="B224" s="2">
        <v>14</v>
      </c>
      <c r="C224" s="2">
        <v>1</v>
      </c>
      <c r="D224" s="62">
        <f t="shared" si="10"/>
        <v>0.70922489956286816</v>
      </c>
      <c r="E224" s="62">
        <f t="shared" si="10"/>
        <v>5.3914793522211721E-2</v>
      </c>
      <c r="F224" s="62">
        <f t="shared" si="10"/>
        <v>3.3048400974664417E-2</v>
      </c>
      <c r="G224" s="69">
        <f t="shared" si="10"/>
        <v>9.7337263691457676E-3</v>
      </c>
      <c r="H224" s="62">
        <f t="shared" si="10"/>
        <v>2.4240213919887565E-2</v>
      </c>
      <c r="I224" s="62">
        <f t="shared" si="10"/>
        <v>9.9211248494990342E-2</v>
      </c>
      <c r="J224" s="62">
        <f t="shared" si="10"/>
        <v>3.7078543142536847E-3</v>
      </c>
      <c r="K224" s="62">
        <f t="shared" si="10"/>
        <v>1.783203255563592E-4</v>
      </c>
      <c r="L224" s="62">
        <f t="shared" si="10"/>
        <v>4.683439318606831E-4</v>
      </c>
      <c r="M224" s="62">
        <f t="shared" si="10"/>
        <v>4.0725710169149464E-2</v>
      </c>
      <c r="N224" s="62">
        <f t="shared" si="11"/>
        <v>1.8218403218137627E-2</v>
      </c>
      <c r="O224" s="62">
        <f t="shared" si="11"/>
        <v>1.1628411528718372E-4</v>
      </c>
      <c r="P224" s="62">
        <f t="shared" si="11"/>
        <v>1.1504855489393568E-3</v>
      </c>
      <c r="Q224" s="62">
        <f t="shared" si="11"/>
        <v>1.2562085047619681E-3</v>
      </c>
      <c r="R224" s="62">
        <f t="shared" si="11"/>
        <v>1.4071302116306608E-4</v>
      </c>
      <c r="S224" s="62">
        <f t="shared" si="11"/>
        <v>9.0544527121134752E-6</v>
      </c>
      <c r="T224" s="62">
        <f t="shared" si="11"/>
        <v>4.4397497225622268E-3</v>
      </c>
      <c r="U224" s="62">
        <f t="shared" si="11"/>
        <v>3.8584888212328311E-6</v>
      </c>
      <c r="V224" s="62">
        <f t="shared" si="11"/>
        <v>2.117313430288065E-4</v>
      </c>
      <c r="W224" s="62">
        <f t="shared" si="11"/>
        <v>7.3827684520804057E-2</v>
      </c>
      <c r="X224" s="62">
        <f t="shared" si="11"/>
        <v>7.0033119199051808E-2</v>
      </c>
      <c r="Y224" s="62">
        <f t="shared" si="11"/>
        <v>6.9033119199051793E-2</v>
      </c>
      <c r="Z224" s="62">
        <f t="shared" si="11"/>
        <v>6.7033119199051777E-2</v>
      </c>
      <c r="AA224" s="62">
        <f>IFERROR(($D224*Assumptions!J$6)+($E224*Assumptions!J$7)+($F224*Assumptions!J$8)+($G224*Assumptions!J$9)+($H224*Assumptions!J$10)+($I224*Assumptions!J$11)+($J224*Assumptions!J$12)+($K224*Assumptions!J$13)+($L224*Assumptions!J$14)+($M224*Assumptions!J$15)+($N224*Assumptions!J$16)+($O224*Assumptions!J$17)+($P224*Assumptions!J$18)+($Q224*Assumptions!J$19)+($R224*Assumptions!J$20)+($S224*Assumptions!J$21)+($T224*Assumptions!J$22)+($U224*Assumptions!J$23)+($V224*Assumptions!J$24),0)</f>
        <v>1.4137802277575402E-2</v>
      </c>
      <c r="AB224" s="2">
        <f>SUMIFS(PERSALDATA!$G$2:$G$20871,PERSALDATA!$A$2:$A$20871,WORKING!A224,PERSALDATA!$D$2:$D$20871,WORKING!B224,PERSALDATA!$E$2:$E$20871,WORKING!C224,PERSALDATA!$F$2:$F$20871,"S&amp;W: BASIC SALARY (RES)")</f>
        <v>0</v>
      </c>
      <c r="AC224" s="2">
        <f>SUMIFS(PERSALDATA!$H$2:$H$20871,PERSALDATA!$A$2:$A$20871,WORKING!A224,PERSALDATA!$D$2:$D$20871,WORKING!B224,PERSALDATA!$E$2:$E$20871,WORKING!C224)</f>
        <v>0</v>
      </c>
    </row>
    <row r="225" spans="1:29" s="2" customFormat="1" x14ac:dyDescent="0.25">
      <c r="A225" s="2">
        <f>Results!$D$3</f>
        <v>18</v>
      </c>
      <c r="B225" s="2">
        <v>14</v>
      </c>
      <c r="C225" s="2">
        <v>2</v>
      </c>
      <c r="D225" s="62">
        <f t="shared" si="10"/>
        <v>0.70922489956286816</v>
      </c>
      <c r="E225" s="62">
        <f t="shared" si="10"/>
        <v>5.3914793522211721E-2</v>
      </c>
      <c r="F225" s="62">
        <f t="shared" si="10"/>
        <v>3.3048400974664417E-2</v>
      </c>
      <c r="G225" s="69">
        <f t="shared" si="10"/>
        <v>9.7337263691457676E-3</v>
      </c>
      <c r="H225" s="62">
        <f t="shared" si="10"/>
        <v>2.4240213919887565E-2</v>
      </c>
      <c r="I225" s="62">
        <f t="shared" si="10"/>
        <v>9.9211248494990342E-2</v>
      </c>
      <c r="J225" s="62">
        <f t="shared" si="10"/>
        <v>3.7078543142536847E-3</v>
      </c>
      <c r="K225" s="62">
        <f t="shared" si="10"/>
        <v>1.783203255563592E-4</v>
      </c>
      <c r="L225" s="62">
        <f t="shared" si="10"/>
        <v>4.683439318606831E-4</v>
      </c>
      <c r="M225" s="62">
        <f t="shared" si="10"/>
        <v>4.0725710169149464E-2</v>
      </c>
      <c r="N225" s="62">
        <f t="shared" si="11"/>
        <v>1.8218403218137627E-2</v>
      </c>
      <c r="O225" s="62">
        <f t="shared" si="11"/>
        <v>1.1628411528718372E-4</v>
      </c>
      <c r="P225" s="62">
        <f t="shared" si="11"/>
        <v>1.1504855489393568E-3</v>
      </c>
      <c r="Q225" s="62">
        <f t="shared" si="11"/>
        <v>1.2562085047619681E-3</v>
      </c>
      <c r="R225" s="62">
        <f t="shared" si="11"/>
        <v>1.4071302116306608E-4</v>
      </c>
      <c r="S225" s="62">
        <f t="shared" si="11"/>
        <v>9.0544527121134752E-6</v>
      </c>
      <c r="T225" s="62">
        <f t="shared" si="11"/>
        <v>4.4397497225622268E-3</v>
      </c>
      <c r="U225" s="62">
        <f t="shared" si="11"/>
        <v>3.8584888212328311E-6</v>
      </c>
      <c r="V225" s="62">
        <f t="shared" si="11"/>
        <v>2.117313430288065E-4</v>
      </c>
      <c r="W225" s="62">
        <f t="shared" si="11"/>
        <v>7.3827684520804057E-2</v>
      </c>
      <c r="X225" s="62">
        <f t="shared" si="11"/>
        <v>7.0033119199051808E-2</v>
      </c>
      <c r="Y225" s="62">
        <f t="shared" si="11"/>
        <v>6.9033119199051793E-2</v>
      </c>
      <c r="Z225" s="62">
        <f t="shared" si="11"/>
        <v>6.7033119199051777E-2</v>
      </c>
      <c r="AA225" s="62">
        <f>IFERROR(($D225*Assumptions!J$6)+($E225*Assumptions!J$7)+($F225*Assumptions!J$8)+($G225*Assumptions!J$9)+($H225*Assumptions!J$10)+($I225*Assumptions!J$11)+($J225*Assumptions!J$12)+($K225*Assumptions!J$13)+($L225*Assumptions!J$14)+($M225*Assumptions!J$15)+($N225*Assumptions!J$16)+($O225*Assumptions!J$17)+($P225*Assumptions!J$18)+($Q225*Assumptions!J$19)+($R225*Assumptions!J$20)+($S225*Assumptions!J$21)+($T225*Assumptions!J$22)+($U225*Assumptions!J$23)+($V225*Assumptions!J$24),0)</f>
        <v>1.4137802277575402E-2</v>
      </c>
      <c r="AB225" s="2">
        <f>SUMIFS(PERSALDATA!$G$2:$G$20871,PERSALDATA!$A$2:$A$20871,WORKING!A225,PERSALDATA!$D$2:$D$20871,WORKING!B225,PERSALDATA!$E$2:$E$20871,WORKING!C225,PERSALDATA!$F$2:$F$20871,"S&amp;W: BASIC SALARY (RES)")</f>
        <v>0</v>
      </c>
      <c r="AC225" s="2">
        <f>SUMIFS(PERSALDATA!$H$2:$H$20871,PERSALDATA!$A$2:$A$20871,WORKING!A225,PERSALDATA!$D$2:$D$20871,WORKING!B225,PERSALDATA!$E$2:$E$20871,WORKING!C225)</f>
        <v>0</v>
      </c>
    </row>
    <row r="226" spans="1:29" s="2" customFormat="1" x14ac:dyDescent="0.25">
      <c r="A226" s="2">
        <f>Results!$D$3</f>
        <v>18</v>
      </c>
      <c r="B226" s="2">
        <v>14</v>
      </c>
      <c r="C226" s="2">
        <v>3</v>
      </c>
      <c r="D226" s="62">
        <f t="shared" si="10"/>
        <v>0.70922489956286816</v>
      </c>
      <c r="E226" s="62">
        <f t="shared" si="10"/>
        <v>5.3914793522211721E-2</v>
      </c>
      <c r="F226" s="62">
        <f t="shared" si="10"/>
        <v>3.3048400974664417E-2</v>
      </c>
      <c r="G226" s="69">
        <f t="shared" si="10"/>
        <v>9.7337263691457676E-3</v>
      </c>
      <c r="H226" s="62">
        <f t="shared" si="10"/>
        <v>2.4240213919887565E-2</v>
      </c>
      <c r="I226" s="62">
        <f t="shared" si="10"/>
        <v>9.9211248494990342E-2</v>
      </c>
      <c r="J226" s="62">
        <f t="shared" si="10"/>
        <v>3.7078543142536847E-3</v>
      </c>
      <c r="K226" s="62">
        <f t="shared" si="10"/>
        <v>1.783203255563592E-4</v>
      </c>
      <c r="L226" s="62">
        <f t="shared" si="10"/>
        <v>4.683439318606831E-4</v>
      </c>
      <c r="M226" s="62">
        <f t="shared" si="10"/>
        <v>4.0725710169149464E-2</v>
      </c>
      <c r="N226" s="62">
        <f t="shared" si="11"/>
        <v>1.8218403218137627E-2</v>
      </c>
      <c r="O226" s="62">
        <f t="shared" si="11"/>
        <v>1.1628411528718372E-4</v>
      </c>
      <c r="P226" s="62">
        <f t="shared" si="11"/>
        <v>1.1504855489393568E-3</v>
      </c>
      <c r="Q226" s="62">
        <f t="shared" si="11"/>
        <v>1.2562085047619681E-3</v>
      </c>
      <c r="R226" s="62">
        <f t="shared" si="11"/>
        <v>1.4071302116306608E-4</v>
      </c>
      <c r="S226" s="62">
        <f t="shared" si="11"/>
        <v>9.0544527121134752E-6</v>
      </c>
      <c r="T226" s="62">
        <f t="shared" si="11"/>
        <v>4.4397497225622268E-3</v>
      </c>
      <c r="U226" s="62">
        <f t="shared" si="11"/>
        <v>3.8584888212328311E-6</v>
      </c>
      <c r="V226" s="62">
        <f t="shared" si="11"/>
        <v>2.117313430288065E-4</v>
      </c>
      <c r="W226" s="62">
        <f t="shared" si="11"/>
        <v>7.3827684520804057E-2</v>
      </c>
      <c r="X226" s="62">
        <f t="shared" si="11"/>
        <v>7.0033119199051808E-2</v>
      </c>
      <c r="Y226" s="62">
        <f t="shared" si="11"/>
        <v>6.9033119199051793E-2</v>
      </c>
      <c r="Z226" s="62">
        <f t="shared" si="11"/>
        <v>6.7033119199051777E-2</v>
      </c>
      <c r="AA226" s="62">
        <f>IFERROR(($D226*Assumptions!J$6)+($E226*Assumptions!J$7)+($F226*Assumptions!J$8)+($G226*Assumptions!J$9)+($H226*Assumptions!J$10)+($I226*Assumptions!J$11)+($J226*Assumptions!J$12)+($K226*Assumptions!J$13)+($L226*Assumptions!J$14)+($M226*Assumptions!J$15)+($N226*Assumptions!J$16)+($O226*Assumptions!J$17)+($P226*Assumptions!J$18)+($Q226*Assumptions!J$19)+($R226*Assumptions!J$20)+($S226*Assumptions!J$21)+($T226*Assumptions!J$22)+($U226*Assumptions!J$23)+($V226*Assumptions!J$24),0)</f>
        <v>1.4137802277575402E-2</v>
      </c>
      <c r="AB226" s="2">
        <f>SUMIFS(PERSALDATA!$G$2:$G$20871,PERSALDATA!$A$2:$A$20871,WORKING!A226,PERSALDATA!$D$2:$D$20871,WORKING!B226,PERSALDATA!$E$2:$E$20871,WORKING!C226,PERSALDATA!$F$2:$F$20871,"S&amp;W: BASIC SALARY (RES)")</f>
        <v>0</v>
      </c>
      <c r="AC226" s="2">
        <f>SUMIFS(PERSALDATA!$H$2:$H$20871,PERSALDATA!$A$2:$A$20871,WORKING!A226,PERSALDATA!$D$2:$D$20871,WORKING!B226,PERSALDATA!$E$2:$E$20871,WORKING!C226)</f>
        <v>0</v>
      </c>
    </row>
    <row r="227" spans="1:29" s="2" customFormat="1" x14ac:dyDescent="0.25">
      <c r="A227" s="2">
        <f>Results!$D$3</f>
        <v>18</v>
      </c>
      <c r="B227" s="2">
        <v>14</v>
      </c>
      <c r="C227" s="2">
        <v>4</v>
      </c>
      <c r="D227" s="62">
        <f t="shared" si="10"/>
        <v>0.70922489956286816</v>
      </c>
      <c r="E227" s="62">
        <f t="shared" si="10"/>
        <v>5.3914793522211721E-2</v>
      </c>
      <c r="F227" s="62">
        <f t="shared" si="10"/>
        <v>3.3048400974664417E-2</v>
      </c>
      <c r="G227" s="69">
        <f t="shared" si="10"/>
        <v>9.7337263691457676E-3</v>
      </c>
      <c r="H227" s="62">
        <f t="shared" si="10"/>
        <v>2.4240213919887565E-2</v>
      </c>
      <c r="I227" s="62">
        <f t="shared" si="10"/>
        <v>9.9211248494990342E-2</v>
      </c>
      <c r="J227" s="62">
        <f t="shared" si="10"/>
        <v>3.7078543142536847E-3</v>
      </c>
      <c r="K227" s="62">
        <f t="shared" si="10"/>
        <v>1.783203255563592E-4</v>
      </c>
      <c r="L227" s="62">
        <f t="shared" si="10"/>
        <v>4.683439318606831E-4</v>
      </c>
      <c r="M227" s="62">
        <f t="shared" si="10"/>
        <v>4.0725710169149464E-2</v>
      </c>
      <c r="N227" s="62">
        <f t="shared" si="11"/>
        <v>1.8218403218137627E-2</v>
      </c>
      <c r="O227" s="62">
        <f t="shared" si="11"/>
        <v>1.1628411528718372E-4</v>
      </c>
      <c r="P227" s="62">
        <f t="shared" si="11"/>
        <v>1.1504855489393568E-3</v>
      </c>
      <c r="Q227" s="62">
        <f t="shared" si="11"/>
        <v>1.2562085047619681E-3</v>
      </c>
      <c r="R227" s="62">
        <f t="shared" si="11"/>
        <v>1.4071302116306608E-4</v>
      </c>
      <c r="S227" s="62">
        <f t="shared" si="11"/>
        <v>9.0544527121134752E-6</v>
      </c>
      <c r="T227" s="62">
        <f t="shared" si="11"/>
        <v>4.4397497225622268E-3</v>
      </c>
      <c r="U227" s="62">
        <f t="shared" si="11"/>
        <v>3.8584888212328311E-6</v>
      </c>
      <c r="V227" s="62">
        <f t="shared" si="11"/>
        <v>2.117313430288065E-4</v>
      </c>
      <c r="W227" s="62">
        <f t="shared" si="11"/>
        <v>7.3827684520804057E-2</v>
      </c>
      <c r="X227" s="62">
        <f t="shared" si="11"/>
        <v>7.0033119199051808E-2</v>
      </c>
      <c r="Y227" s="62">
        <f t="shared" si="11"/>
        <v>6.9033119199051793E-2</v>
      </c>
      <c r="Z227" s="62">
        <f t="shared" si="11"/>
        <v>6.7033119199051777E-2</v>
      </c>
      <c r="AA227" s="62">
        <f>IFERROR(($D227*Assumptions!J$6)+($E227*Assumptions!J$7)+($F227*Assumptions!J$8)+($G227*Assumptions!J$9)+($H227*Assumptions!J$10)+($I227*Assumptions!J$11)+($J227*Assumptions!J$12)+($K227*Assumptions!J$13)+($L227*Assumptions!J$14)+($M227*Assumptions!J$15)+($N227*Assumptions!J$16)+($O227*Assumptions!J$17)+($P227*Assumptions!J$18)+($Q227*Assumptions!J$19)+($R227*Assumptions!J$20)+($S227*Assumptions!J$21)+($T227*Assumptions!J$22)+($U227*Assumptions!J$23)+($V227*Assumptions!J$24),0)</f>
        <v>1.4137802277575402E-2</v>
      </c>
      <c r="AB227" s="2">
        <f>SUMIFS(PERSALDATA!$G$2:$G$20871,PERSALDATA!$A$2:$A$20871,WORKING!A227,PERSALDATA!$D$2:$D$20871,WORKING!B227,PERSALDATA!$E$2:$E$20871,WORKING!C227,PERSALDATA!$F$2:$F$20871,"S&amp;W: BASIC SALARY (RES)")</f>
        <v>0</v>
      </c>
      <c r="AC227" s="2">
        <f>SUMIFS(PERSALDATA!$H$2:$H$20871,PERSALDATA!$A$2:$A$20871,WORKING!A227,PERSALDATA!$D$2:$D$20871,WORKING!B227,PERSALDATA!$E$2:$E$20871,WORKING!C227)</f>
        <v>0</v>
      </c>
    </row>
    <row r="228" spans="1:29" s="2" customFormat="1" x14ac:dyDescent="0.25">
      <c r="A228" s="2">
        <f>Results!$D$3</f>
        <v>18</v>
      </c>
      <c r="B228" s="2">
        <v>14</v>
      </c>
      <c r="C228" s="2">
        <v>5</v>
      </c>
      <c r="D228" s="62">
        <f t="shared" si="10"/>
        <v>0.70922489956286816</v>
      </c>
      <c r="E228" s="62">
        <f t="shared" si="10"/>
        <v>5.3914793522211721E-2</v>
      </c>
      <c r="F228" s="62">
        <f t="shared" si="10"/>
        <v>3.3048400974664417E-2</v>
      </c>
      <c r="G228" s="69">
        <f t="shared" si="10"/>
        <v>9.7337263691457676E-3</v>
      </c>
      <c r="H228" s="62">
        <f t="shared" si="10"/>
        <v>2.4240213919887565E-2</v>
      </c>
      <c r="I228" s="62">
        <f t="shared" si="10"/>
        <v>9.9211248494990342E-2</v>
      </c>
      <c r="J228" s="62">
        <f t="shared" si="10"/>
        <v>3.7078543142536847E-3</v>
      </c>
      <c r="K228" s="62">
        <f t="shared" si="10"/>
        <v>1.783203255563592E-4</v>
      </c>
      <c r="L228" s="62">
        <f t="shared" si="10"/>
        <v>4.683439318606831E-4</v>
      </c>
      <c r="M228" s="62">
        <f t="shared" si="10"/>
        <v>4.0725710169149464E-2</v>
      </c>
      <c r="N228" s="62">
        <f t="shared" si="11"/>
        <v>1.8218403218137627E-2</v>
      </c>
      <c r="O228" s="62">
        <f t="shared" si="11"/>
        <v>1.1628411528718372E-4</v>
      </c>
      <c r="P228" s="62">
        <f t="shared" si="11"/>
        <v>1.1504855489393568E-3</v>
      </c>
      <c r="Q228" s="62">
        <f t="shared" si="11"/>
        <v>1.2562085047619681E-3</v>
      </c>
      <c r="R228" s="62">
        <f t="shared" si="11"/>
        <v>1.4071302116306608E-4</v>
      </c>
      <c r="S228" s="62">
        <f t="shared" si="11"/>
        <v>9.0544527121134752E-6</v>
      </c>
      <c r="T228" s="62">
        <f t="shared" si="11"/>
        <v>4.4397497225622268E-3</v>
      </c>
      <c r="U228" s="62">
        <f t="shared" si="11"/>
        <v>3.8584888212328311E-6</v>
      </c>
      <c r="V228" s="62">
        <f t="shared" si="11"/>
        <v>2.117313430288065E-4</v>
      </c>
      <c r="W228" s="62">
        <f t="shared" si="11"/>
        <v>7.3827684520804057E-2</v>
      </c>
      <c r="X228" s="62">
        <f t="shared" si="11"/>
        <v>7.0033119199051808E-2</v>
      </c>
      <c r="Y228" s="62">
        <f t="shared" si="11"/>
        <v>6.9033119199051793E-2</v>
      </c>
      <c r="Z228" s="62">
        <f t="shared" si="11"/>
        <v>6.7033119199051777E-2</v>
      </c>
      <c r="AA228" s="62">
        <f>IFERROR(($D228*Assumptions!J$6)+($E228*Assumptions!J$7)+($F228*Assumptions!J$8)+($G228*Assumptions!J$9)+($H228*Assumptions!J$10)+($I228*Assumptions!J$11)+($J228*Assumptions!J$12)+($K228*Assumptions!J$13)+($L228*Assumptions!J$14)+($M228*Assumptions!J$15)+($N228*Assumptions!J$16)+($O228*Assumptions!J$17)+($P228*Assumptions!J$18)+($Q228*Assumptions!J$19)+($R228*Assumptions!J$20)+($S228*Assumptions!J$21)+($T228*Assumptions!J$22)+($U228*Assumptions!J$23)+($V228*Assumptions!J$24),0)</f>
        <v>1.4137802277575402E-2</v>
      </c>
      <c r="AB228" s="2">
        <f>SUMIFS(PERSALDATA!$G$2:$G$20871,PERSALDATA!$A$2:$A$20871,WORKING!A228,PERSALDATA!$D$2:$D$20871,WORKING!B228,PERSALDATA!$E$2:$E$20871,WORKING!C228,PERSALDATA!$F$2:$F$20871,"S&amp;W: BASIC SALARY (RES)")</f>
        <v>0</v>
      </c>
      <c r="AC228" s="2">
        <f>SUMIFS(PERSALDATA!$H$2:$H$20871,PERSALDATA!$A$2:$A$20871,WORKING!A228,PERSALDATA!$D$2:$D$20871,WORKING!B228,PERSALDATA!$E$2:$E$20871,WORKING!C228)</f>
        <v>0</v>
      </c>
    </row>
    <row r="229" spans="1:29" s="2" customFormat="1" x14ac:dyDescent="0.25">
      <c r="A229" s="2">
        <f>Results!$D$3</f>
        <v>18</v>
      </c>
      <c r="B229" s="2">
        <v>14</v>
      </c>
      <c r="C229" s="2">
        <v>6</v>
      </c>
      <c r="D229" s="62">
        <f t="shared" si="10"/>
        <v>0.70922489956286816</v>
      </c>
      <c r="E229" s="62">
        <f t="shared" si="10"/>
        <v>5.3914793522211721E-2</v>
      </c>
      <c r="F229" s="62">
        <f t="shared" si="10"/>
        <v>3.3048400974664417E-2</v>
      </c>
      <c r="G229" s="69">
        <f t="shared" si="10"/>
        <v>9.7337263691457676E-3</v>
      </c>
      <c r="H229" s="62">
        <f t="shared" si="10"/>
        <v>2.4240213919887565E-2</v>
      </c>
      <c r="I229" s="62">
        <f t="shared" si="10"/>
        <v>9.9211248494990342E-2</v>
      </c>
      <c r="J229" s="62">
        <f t="shared" si="10"/>
        <v>3.7078543142536847E-3</v>
      </c>
      <c r="K229" s="62">
        <f t="shared" si="10"/>
        <v>1.783203255563592E-4</v>
      </c>
      <c r="L229" s="62">
        <f t="shared" si="10"/>
        <v>4.683439318606831E-4</v>
      </c>
      <c r="M229" s="62">
        <f t="shared" si="10"/>
        <v>4.0725710169149464E-2</v>
      </c>
      <c r="N229" s="62">
        <f t="shared" si="11"/>
        <v>1.8218403218137627E-2</v>
      </c>
      <c r="O229" s="62">
        <f t="shared" si="11"/>
        <v>1.1628411528718372E-4</v>
      </c>
      <c r="P229" s="62">
        <f t="shared" si="11"/>
        <v>1.1504855489393568E-3</v>
      </c>
      <c r="Q229" s="62">
        <f t="shared" si="11"/>
        <v>1.2562085047619681E-3</v>
      </c>
      <c r="R229" s="62">
        <f t="shared" si="11"/>
        <v>1.4071302116306608E-4</v>
      </c>
      <c r="S229" s="62">
        <f t="shared" si="11"/>
        <v>9.0544527121134752E-6</v>
      </c>
      <c r="T229" s="62">
        <f t="shared" si="11"/>
        <v>4.4397497225622268E-3</v>
      </c>
      <c r="U229" s="62">
        <f t="shared" si="11"/>
        <v>3.8584888212328311E-6</v>
      </c>
      <c r="V229" s="62">
        <f t="shared" si="11"/>
        <v>2.117313430288065E-4</v>
      </c>
      <c r="W229" s="62">
        <f t="shared" si="11"/>
        <v>7.3827684520804057E-2</v>
      </c>
      <c r="X229" s="62">
        <f t="shared" si="11"/>
        <v>7.0033119199051808E-2</v>
      </c>
      <c r="Y229" s="62">
        <f t="shared" si="11"/>
        <v>6.9033119199051793E-2</v>
      </c>
      <c r="Z229" s="62">
        <f t="shared" si="11"/>
        <v>6.7033119199051777E-2</v>
      </c>
      <c r="AA229" s="62">
        <f>IFERROR(($D229*Assumptions!J$6)+($E229*Assumptions!J$7)+($F229*Assumptions!J$8)+($G229*Assumptions!J$9)+($H229*Assumptions!J$10)+($I229*Assumptions!J$11)+($J229*Assumptions!J$12)+($K229*Assumptions!J$13)+($L229*Assumptions!J$14)+($M229*Assumptions!J$15)+($N229*Assumptions!J$16)+($O229*Assumptions!J$17)+($P229*Assumptions!J$18)+($Q229*Assumptions!J$19)+($R229*Assumptions!J$20)+($S229*Assumptions!J$21)+($T229*Assumptions!J$22)+($U229*Assumptions!J$23)+($V229*Assumptions!J$24),0)</f>
        <v>1.4137802277575402E-2</v>
      </c>
      <c r="AB229" s="2">
        <f>SUMIFS(PERSALDATA!$G$2:$G$20871,PERSALDATA!$A$2:$A$20871,WORKING!A229,PERSALDATA!$D$2:$D$20871,WORKING!B229,PERSALDATA!$E$2:$E$20871,WORKING!C229,PERSALDATA!$F$2:$F$20871,"S&amp;W: BASIC SALARY (RES)")</f>
        <v>0</v>
      </c>
      <c r="AC229" s="2">
        <f>SUMIFS(PERSALDATA!$H$2:$H$20871,PERSALDATA!$A$2:$A$20871,WORKING!A229,PERSALDATA!$D$2:$D$20871,WORKING!B229,PERSALDATA!$E$2:$E$20871,WORKING!C229)</f>
        <v>0</v>
      </c>
    </row>
    <row r="230" spans="1:29" s="2" customFormat="1" x14ac:dyDescent="0.25">
      <c r="A230" s="2">
        <f>Results!$D$3</f>
        <v>18</v>
      </c>
      <c r="B230" s="2">
        <v>14</v>
      </c>
      <c r="C230" s="2">
        <v>7</v>
      </c>
      <c r="D230" s="62">
        <f t="shared" si="10"/>
        <v>0.70922489956286816</v>
      </c>
      <c r="E230" s="62">
        <f t="shared" si="10"/>
        <v>5.3914793522211721E-2</v>
      </c>
      <c r="F230" s="62">
        <f t="shared" si="10"/>
        <v>3.3048400974664417E-2</v>
      </c>
      <c r="G230" s="69">
        <f t="shared" si="10"/>
        <v>9.7337263691457676E-3</v>
      </c>
      <c r="H230" s="62">
        <f t="shared" si="10"/>
        <v>2.4240213919887565E-2</v>
      </c>
      <c r="I230" s="62">
        <f t="shared" si="10"/>
        <v>9.9211248494990342E-2</v>
      </c>
      <c r="J230" s="62">
        <f t="shared" si="10"/>
        <v>3.7078543142536847E-3</v>
      </c>
      <c r="K230" s="62">
        <f t="shared" si="10"/>
        <v>1.783203255563592E-4</v>
      </c>
      <c r="L230" s="62">
        <f t="shared" si="10"/>
        <v>4.683439318606831E-4</v>
      </c>
      <c r="M230" s="62">
        <f t="shared" si="10"/>
        <v>4.0725710169149464E-2</v>
      </c>
      <c r="N230" s="62">
        <f t="shared" si="11"/>
        <v>1.8218403218137627E-2</v>
      </c>
      <c r="O230" s="62">
        <f t="shared" si="11"/>
        <v>1.1628411528718372E-4</v>
      </c>
      <c r="P230" s="62">
        <f t="shared" si="11"/>
        <v>1.1504855489393568E-3</v>
      </c>
      <c r="Q230" s="62">
        <f t="shared" si="11"/>
        <v>1.2562085047619681E-3</v>
      </c>
      <c r="R230" s="62">
        <f t="shared" si="11"/>
        <v>1.4071302116306608E-4</v>
      </c>
      <c r="S230" s="62">
        <f t="shared" si="11"/>
        <v>9.0544527121134752E-6</v>
      </c>
      <c r="T230" s="62">
        <f t="shared" si="11"/>
        <v>4.4397497225622268E-3</v>
      </c>
      <c r="U230" s="62">
        <f t="shared" si="11"/>
        <v>3.8584888212328311E-6</v>
      </c>
      <c r="V230" s="62">
        <f t="shared" si="11"/>
        <v>2.117313430288065E-4</v>
      </c>
      <c r="W230" s="62">
        <f t="shared" si="11"/>
        <v>7.3827684520804057E-2</v>
      </c>
      <c r="X230" s="62">
        <f t="shared" si="11"/>
        <v>7.0033119199051808E-2</v>
      </c>
      <c r="Y230" s="62">
        <f t="shared" si="11"/>
        <v>6.9033119199051793E-2</v>
      </c>
      <c r="Z230" s="62">
        <f t="shared" si="11"/>
        <v>6.7033119199051777E-2</v>
      </c>
      <c r="AA230" s="62">
        <f>IFERROR(($D230*Assumptions!J$6)+($E230*Assumptions!J$7)+($F230*Assumptions!J$8)+($G230*Assumptions!J$9)+($H230*Assumptions!J$10)+($I230*Assumptions!J$11)+($J230*Assumptions!J$12)+($K230*Assumptions!J$13)+($L230*Assumptions!J$14)+($M230*Assumptions!J$15)+($N230*Assumptions!J$16)+($O230*Assumptions!J$17)+($P230*Assumptions!J$18)+($Q230*Assumptions!J$19)+($R230*Assumptions!J$20)+($S230*Assumptions!J$21)+($T230*Assumptions!J$22)+($U230*Assumptions!J$23)+($V230*Assumptions!J$24),0)</f>
        <v>1.4137802277575402E-2</v>
      </c>
      <c r="AB230" s="2">
        <f>SUMIFS(PERSALDATA!$G$2:$G$20871,PERSALDATA!$A$2:$A$20871,WORKING!A230,PERSALDATA!$D$2:$D$20871,WORKING!B230,PERSALDATA!$E$2:$E$20871,WORKING!C230,PERSALDATA!$F$2:$F$20871,"S&amp;W: BASIC SALARY (RES)")</f>
        <v>0</v>
      </c>
      <c r="AC230" s="2">
        <f>SUMIFS(PERSALDATA!$H$2:$H$20871,PERSALDATA!$A$2:$A$20871,WORKING!A230,PERSALDATA!$D$2:$D$20871,WORKING!B230,PERSALDATA!$E$2:$E$20871,WORKING!C230)</f>
        <v>0</v>
      </c>
    </row>
    <row r="231" spans="1:29" s="2" customFormat="1" x14ac:dyDescent="0.25">
      <c r="A231" s="2">
        <f>Results!$D$3</f>
        <v>18</v>
      </c>
      <c r="B231" s="2">
        <v>14</v>
      </c>
      <c r="C231" s="2">
        <v>8</v>
      </c>
      <c r="D231" s="62">
        <f t="shared" si="10"/>
        <v>0.70922489956286816</v>
      </c>
      <c r="E231" s="62">
        <f t="shared" si="10"/>
        <v>5.3914793522211721E-2</v>
      </c>
      <c r="F231" s="62">
        <f t="shared" si="10"/>
        <v>3.3048400974664417E-2</v>
      </c>
      <c r="G231" s="69">
        <f t="shared" si="10"/>
        <v>9.7337263691457676E-3</v>
      </c>
      <c r="H231" s="62">
        <f t="shared" si="10"/>
        <v>2.4240213919887565E-2</v>
      </c>
      <c r="I231" s="62">
        <f t="shared" si="10"/>
        <v>9.9211248494990342E-2</v>
      </c>
      <c r="J231" s="62">
        <f t="shared" si="10"/>
        <v>3.7078543142536847E-3</v>
      </c>
      <c r="K231" s="62">
        <f t="shared" si="10"/>
        <v>1.783203255563592E-4</v>
      </c>
      <c r="L231" s="62">
        <f t="shared" si="10"/>
        <v>4.683439318606831E-4</v>
      </c>
      <c r="M231" s="62">
        <f t="shared" si="10"/>
        <v>4.0725710169149464E-2</v>
      </c>
      <c r="N231" s="62">
        <f t="shared" si="11"/>
        <v>1.8218403218137627E-2</v>
      </c>
      <c r="O231" s="62">
        <f t="shared" si="11"/>
        <v>1.1628411528718372E-4</v>
      </c>
      <c r="P231" s="62">
        <f t="shared" si="11"/>
        <v>1.1504855489393568E-3</v>
      </c>
      <c r="Q231" s="62">
        <f t="shared" si="11"/>
        <v>1.2562085047619681E-3</v>
      </c>
      <c r="R231" s="62">
        <f t="shared" si="11"/>
        <v>1.4071302116306608E-4</v>
      </c>
      <c r="S231" s="62">
        <f t="shared" si="11"/>
        <v>9.0544527121134752E-6</v>
      </c>
      <c r="T231" s="62">
        <f t="shared" si="11"/>
        <v>4.4397497225622268E-3</v>
      </c>
      <c r="U231" s="62">
        <f t="shared" si="11"/>
        <v>3.8584888212328311E-6</v>
      </c>
      <c r="V231" s="62">
        <f t="shared" si="11"/>
        <v>2.117313430288065E-4</v>
      </c>
      <c r="W231" s="62">
        <f t="shared" si="11"/>
        <v>7.3827684520804057E-2</v>
      </c>
      <c r="X231" s="62">
        <f t="shared" si="11"/>
        <v>7.0033119199051808E-2</v>
      </c>
      <c r="Y231" s="62">
        <f t="shared" si="11"/>
        <v>6.9033119199051793E-2</v>
      </c>
      <c r="Z231" s="62">
        <f t="shared" si="11"/>
        <v>6.7033119199051777E-2</v>
      </c>
      <c r="AA231" s="62">
        <f>IFERROR(($D231*Assumptions!J$6)+($E231*Assumptions!J$7)+($F231*Assumptions!J$8)+($G231*Assumptions!J$9)+($H231*Assumptions!J$10)+($I231*Assumptions!J$11)+($J231*Assumptions!J$12)+($K231*Assumptions!J$13)+($L231*Assumptions!J$14)+($M231*Assumptions!J$15)+($N231*Assumptions!J$16)+($O231*Assumptions!J$17)+($P231*Assumptions!J$18)+($Q231*Assumptions!J$19)+($R231*Assumptions!J$20)+($S231*Assumptions!J$21)+($T231*Assumptions!J$22)+($U231*Assumptions!J$23)+($V231*Assumptions!J$24),0)</f>
        <v>1.4137802277575402E-2</v>
      </c>
      <c r="AB231" s="2">
        <f>SUMIFS(PERSALDATA!$G$2:$G$20871,PERSALDATA!$A$2:$A$20871,WORKING!A231,PERSALDATA!$D$2:$D$20871,WORKING!B231,PERSALDATA!$E$2:$E$20871,WORKING!C231,PERSALDATA!$F$2:$F$20871,"S&amp;W: BASIC SALARY (RES)")</f>
        <v>0</v>
      </c>
      <c r="AC231" s="2">
        <f>SUMIFS(PERSALDATA!$H$2:$H$20871,PERSALDATA!$A$2:$A$20871,WORKING!A231,PERSALDATA!$D$2:$D$20871,WORKING!B231,PERSALDATA!$E$2:$E$20871,WORKING!C231)</f>
        <v>0</v>
      </c>
    </row>
    <row r="232" spans="1:29" s="2" customFormat="1" x14ac:dyDescent="0.25">
      <c r="A232" s="2">
        <f>Results!$D$3</f>
        <v>18</v>
      </c>
      <c r="B232" s="2">
        <v>14</v>
      </c>
      <c r="C232" s="2">
        <v>9</v>
      </c>
      <c r="D232" s="62">
        <f t="shared" si="10"/>
        <v>0.70922489956286816</v>
      </c>
      <c r="E232" s="62">
        <f t="shared" si="10"/>
        <v>5.3914793522211721E-2</v>
      </c>
      <c r="F232" s="62">
        <f t="shared" si="10"/>
        <v>3.3048400974664417E-2</v>
      </c>
      <c r="G232" s="69">
        <f t="shared" si="10"/>
        <v>9.7337263691457676E-3</v>
      </c>
      <c r="H232" s="62">
        <f t="shared" si="10"/>
        <v>2.4240213919887565E-2</v>
      </c>
      <c r="I232" s="62">
        <f t="shared" si="10"/>
        <v>9.9211248494990342E-2</v>
      </c>
      <c r="J232" s="62">
        <f t="shared" si="10"/>
        <v>3.7078543142536847E-3</v>
      </c>
      <c r="K232" s="62">
        <f t="shared" si="10"/>
        <v>1.783203255563592E-4</v>
      </c>
      <c r="L232" s="62">
        <f t="shared" si="10"/>
        <v>4.683439318606831E-4</v>
      </c>
      <c r="M232" s="62">
        <f t="shared" si="10"/>
        <v>4.0725710169149464E-2</v>
      </c>
      <c r="N232" s="62">
        <f t="shared" si="11"/>
        <v>1.8218403218137627E-2</v>
      </c>
      <c r="O232" s="62">
        <f t="shared" si="11"/>
        <v>1.1628411528718372E-4</v>
      </c>
      <c r="P232" s="62">
        <f t="shared" si="11"/>
        <v>1.1504855489393568E-3</v>
      </c>
      <c r="Q232" s="62">
        <f t="shared" si="11"/>
        <v>1.2562085047619681E-3</v>
      </c>
      <c r="R232" s="62">
        <f t="shared" si="11"/>
        <v>1.4071302116306608E-4</v>
      </c>
      <c r="S232" s="62">
        <f t="shared" si="11"/>
        <v>9.0544527121134752E-6</v>
      </c>
      <c r="T232" s="62">
        <f t="shared" si="11"/>
        <v>4.4397497225622268E-3</v>
      </c>
      <c r="U232" s="62">
        <f t="shared" si="11"/>
        <v>3.8584888212328311E-6</v>
      </c>
      <c r="V232" s="62">
        <f t="shared" si="11"/>
        <v>2.117313430288065E-4</v>
      </c>
      <c r="W232" s="62">
        <f t="shared" si="11"/>
        <v>7.3827684520804057E-2</v>
      </c>
      <c r="X232" s="62">
        <f t="shared" si="11"/>
        <v>7.0033119199051808E-2</v>
      </c>
      <c r="Y232" s="62">
        <f t="shared" si="11"/>
        <v>6.9033119199051793E-2</v>
      </c>
      <c r="Z232" s="62">
        <f t="shared" si="11"/>
        <v>6.7033119199051777E-2</v>
      </c>
      <c r="AA232" s="62">
        <f>IFERROR(($D232*Assumptions!J$6)+($E232*Assumptions!J$7)+($F232*Assumptions!J$8)+($G232*Assumptions!J$9)+($H232*Assumptions!J$10)+($I232*Assumptions!J$11)+($J232*Assumptions!J$12)+($K232*Assumptions!J$13)+($L232*Assumptions!J$14)+($M232*Assumptions!J$15)+($N232*Assumptions!J$16)+($O232*Assumptions!J$17)+($P232*Assumptions!J$18)+($Q232*Assumptions!J$19)+($R232*Assumptions!J$20)+($S232*Assumptions!J$21)+($T232*Assumptions!J$22)+($U232*Assumptions!J$23)+($V232*Assumptions!J$24),0)</f>
        <v>1.4137802277575402E-2</v>
      </c>
      <c r="AB232" s="2">
        <f>SUMIFS(PERSALDATA!$G$2:$G$20871,PERSALDATA!$A$2:$A$20871,WORKING!A232,PERSALDATA!$D$2:$D$20871,WORKING!B232,PERSALDATA!$E$2:$E$20871,WORKING!C232,PERSALDATA!$F$2:$F$20871,"S&amp;W: BASIC SALARY (RES)")</f>
        <v>0</v>
      </c>
      <c r="AC232" s="2">
        <f>SUMIFS(PERSALDATA!$H$2:$H$20871,PERSALDATA!$A$2:$A$20871,WORKING!A232,PERSALDATA!$D$2:$D$20871,WORKING!B232,PERSALDATA!$E$2:$E$20871,WORKING!C232)</f>
        <v>0</v>
      </c>
    </row>
    <row r="233" spans="1:29" s="2" customFormat="1" x14ac:dyDescent="0.25">
      <c r="A233" s="2">
        <f>Results!$D$3</f>
        <v>18</v>
      </c>
      <c r="B233" s="2">
        <v>14</v>
      </c>
      <c r="C233" s="2">
        <v>10</v>
      </c>
      <c r="D233" s="62">
        <f t="shared" ref="D233:M242" si="12">D$1</f>
        <v>0.70922489956286816</v>
      </c>
      <c r="E233" s="62">
        <f t="shared" si="12"/>
        <v>5.3914793522211721E-2</v>
      </c>
      <c r="F233" s="62">
        <f t="shared" si="12"/>
        <v>3.3048400974664417E-2</v>
      </c>
      <c r="G233" s="69">
        <f t="shared" si="12"/>
        <v>9.7337263691457676E-3</v>
      </c>
      <c r="H233" s="62">
        <f t="shared" si="12"/>
        <v>2.4240213919887565E-2</v>
      </c>
      <c r="I233" s="62">
        <f t="shared" si="12"/>
        <v>9.9211248494990342E-2</v>
      </c>
      <c r="J233" s="62">
        <f t="shared" si="12"/>
        <v>3.7078543142536847E-3</v>
      </c>
      <c r="K233" s="62">
        <f t="shared" si="12"/>
        <v>1.783203255563592E-4</v>
      </c>
      <c r="L233" s="62">
        <f t="shared" si="12"/>
        <v>4.683439318606831E-4</v>
      </c>
      <c r="M233" s="62">
        <f t="shared" si="12"/>
        <v>4.0725710169149464E-2</v>
      </c>
      <c r="N233" s="62">
        <f t="shared" ref="N233:Z242" si="13">N$1</f>
        <v>1.8218403218137627E-2</v>
      </c>
      <c r="O233" s="62">
        <f t="shared" si="13"/>
        <v>1.1628411528718372E-4</v>
      </c>
      <c r="P233" s="62">
        <f t="shared" si="13"/>
        <v>1.1504855489393568E-3</v>
      </c>
      <c r="Q233" s="62">
        <f t="shared" si="13"/>
        <v>1.2562085047619681E-3</v>
      </c>
      <c r="R233" s="62">
        <f t="shared" si="13"/>
        <v>1.4071302116306608E-4</v>
      </c>
      <c r="S233" s="62">
        <f t="shared" si="13"/>
        <v>9.0544527121134752E-6</v>
      </c>
      <c r="T233" s="62">
        <f t="shared" si="13"/>
        <v>4.4397497225622268E-3</v>
      </c>
      <c r="U233" s="62">
        <f t="shared" si="13"/>
        <v>3.8584888212328311E-6</v>
      </c>
      <c r="V233" s="62">
        <f t="shared" si="13"/>
        <v>2.117313430288065E-4</v>
      </c>
      <c r="W233" s="62">
        <f t="shared" si="13"/>
        <v>7.3827684520804057E-2</v>
      </c>
      <c r="X233" s="62">
        <f t="shared" si="13"/>
        <v>7.0033119199051808E-2</v>
      </c>
      <c r="Y233" s="62">
        <f t="shared" si="13"/>
        <v>6.9033119199051793E-2</v>
      </c>
      <c r="Z233" s="62">
        <f t="shared" si="13"/>
        <v>6.7033119199051777E-2</v>
      </c>
      <c r="AA233" s="62">
        <f>IFERROR(($D233*Assumptions!J$6)+($E233*Assumptions!J$7)+($F233*Assumptions!J$8)+($G233*Assumptions!J$9)+($H233*Assumptions!J$10)+($I233*Assumptions!J$11)+($J233*Assumptions!J$12)+($K233*Assumptions!J$13)+($L233*Assumptions!J$14)+($M233*Assumptions!J$15)+($N233*Assumptions!J$16)+($O233*Assumptions!J$17)+($P233*Assumptions!J$18)+($Q233*Assumptions!J$19)+($R233*Assumptions!J$20)+($S233*Assumptions!J$21)+($T233*Assumptions!J$22)+($U233*Assumptions!J$23)+($V233*Assumptions!J$24),0)</f>
        <v>1.4137802277575402E-2</v>
      </c>
      <c r="AB233" s="2">
        <f>SUMIFS(PERSALDATA!$G$2:$G$20871,PERSALDATA!$A$2:$A$20871,WORKING!A233,PERSALDATA!$D$2:$D$20871,WORKING!B233,PERSALDATA!$E$2:$E$20871,WORKING!C233,PERSALDATA!$F$2:$F$20871,"S&amp;W: BASIC SALARY (RES)")</f>
        <v>0</v>
      </c>
      <c r="AC233" s="2">
        <f>SUMIFS(PERSALDATA!$H$2:$H$20871,PERSALDATA!$A$2:$A$20871,WORKING!A233,PERSALDATA!$D$2:$D$20871,WORKING!B233,PERSALDATA!$E$2:$E$20871,WORKING!C233)</f>
        <v>0</v>
      </c>
    </row>
    <row r="234" spans="1:29" s="2" customFormat="1" x14ac:dyDescent="0.25">
      <c r="A234" s="2">
        <f>Results!$D$3</f>
        <v>18</v>
      </c>
      <c r="B234" s="2">
        <v>14</v>
      </c>
      <c r="C234" s="2">
        <v>11</v>
      </c>
      <c r="D234" s="62">
        <f t="shared" si="12"/>
        <v>0.70922489956286816</v>
      </c>
      <c r="E234" s="62">
        <f t="shared" si="12"/>
        <v>5.3914793522211721E-2</v>
      </c>
      <c r="F234" s="62">
        <f t="shared" si="12"/>
        <v>3.3048400974664417E-2</v>
      </c>
      <c r="G234" s="69">
        <f t="shared" si="12"/>
        <v>9.7337263691457676E-3</v>
      </c>
      <c r="H234" s="62">
        <f t="shared" si="12"/>
        <v>2.4240213919887565E-2</v>
      </c>
      <c r="I234" s="62">
        <f t="shared" si="12"/>
        <v>9.9211248494990342E-2</v>
      </c>
      <c r="J234" s="62">
        <f t="shared" si="12"/>
        <v>3.7078543142536847E-3</v>
      </c>
      <c r="K234" s="62">
        <f t="shared" si="12"/>
        <v>1.783203255563592E-4</v>
      </c>
      <c r="L234" s="62">
        <f t="shared" si="12"/>
        <v>4.683439318606831E-4</v>
      </c>
      <c r="M234" s="62">
        <f t="shared" si="12"/>
        <v>4.0725710169149464E-2</v>
      </c>
      <c r="N234" s="62">
        <f t="shared" si="13"/>
        <v>1.8218403218137627E-2</v>
      </c>
      <c r="O234" s="62">
        <f t="shared" si="13"/>
        <v>1.1628411528718372E-4</v>
      </c>
      <c r="P234" s="62">
        <f t="shared" si="13"/>
        <v>1.1504855489393568E-3</v>
      </c>
      <c r="Q234" s="62">
        <f t="shared" si="13"/>
        <v>1.2562085047619681E-3</v>
      </c>
      <c r="R234" s="62">
        <f t="shared" si="13"/>
        <v>1.4071302116306608E-4</v>
      </c>
      <c r="S234" s="62">
        <f t="shared" si="13"/>
        <v>9.0544527121134752E-6</v>
      </c>
      <c r="T234" s="62">
        <f t="shared" si="13"/>
        <v>4.4397497225622268E-3</v>
      </c>
      <c r="U234" s="62">
        <f t="shared" si="13"/>
        <v>3.8584888212328311E-6</v>
      </c>
      <c r="V234" s="62">
        <f t="shared" si="13"/>
        <v>2.117313430288065E-4</v>
      </c>
      <c r="W234" s="62">
        <f t="shared" si="13"/>
        <v>7.3827684520804057E-2</v>
      </c>
      <c r="X234" s="62">
        <f t="shared" si="13"/>
        <v>7.0033119199051808E-2</v>
      </c>
      <c r="Y234" s="62">
        <f t="shared" si="13"/>
        <v>6.9033119199051793E-2</v>
      </c>
      <c r="Z234" s="62">
        <f t="shared" si="13"/>
        <v>6.7033119199051777E-2</v>
      </c>
      <c r="AA234" s="62">
        <f>IFERROR(($D234*Assumptions!J$6)+($E234*Assumptions!J$7)+($F234*Assumptions!J$8)+($G234*Assumptions!J$9)+($H234*Assumptions!J$10)+($I234*Assumptions!J$11)+($J234*Assumptions!J$12)+($K234*Assumptions!J$13)+($L234*Assumptions!J$14)+($M234*Assumptions!J$15)+($N234*Assumptions!J$16)+($O234*Assumptions!J$17)+($P234*Assumptions!J$18)+($Q234*Assumptions!J$19)+($R234*Assumptions!J$20)+($S234*Assumptions!J$21)+($T234*Assumptions!J$22)+($U234*Assumptions!J$23)+($V234*Assumptions!J$24),0)</f>
        <v>1.4137802277575402E-2</v>
      </c>
      <c r="AB234" s="2">
        <f>SUMIFS(PERSALDATA!$G$2:$G$20871,PERSALDATA!$A$2:$A$20871,WORKING!A234,PERSALDATA!$D$2:$D$20871,WORKING!B234,PERSALDATA!$E$2:$E$20871,WORKING!C234,PERSALDATA!$F$2:$F$20871,"S&amp;W: BASIC SALARY (RES)")</f>
        <v>0</v>
      </c>
      <c r="AC234" s="2">
        <f>SUMIFS(PERSALDATA!$H$2:$H$20871,PERSALDATA!$A$2:$A$20871,WORKING!A234,PERSALDATA!$D$2:$D$20871,WORKING!B234,PERSALDATA!$E$2:$E$20871,WORKING!C234)</f>
        <v>0</v>
      </c>
    </row>
    <row r="235" spans="1:29" s="2" customFormat="1" x14ac:dyDescent="0.25">
      <c r="A235" s="2">
        <f>Results!$D$3</f>
        <v>18</v>
      </c>
      <c r="B235" s="2">
        <v>14</v>
      </c>
      <c r="C235" s="2">
        <v>12</v>
      </c>
      <c r="D235" s="62">
        <f t="shared" si="12"/>
        <v>0.70922489956286816</v>
      </c>
      <c r="E235" s="62">
        <f t="shared" si="12"/>
        <v>5.3914793522211721E-2</v>
      </c>
      <c r="F235" s="62">
        <f t="shared" si="12"/>
        <v>3.3048400974664417E-2</v>
      </c>
      <c r="G235" s="69">
        <f t="shared" si="12"/>
        <v>9.7337263691457676E-3</v>
      </c>
      <c r="H235" s="62">
        <f t="shared" si="12"/>
        <v>2.4240213919887565E-2</v>
      </c>
      <c r="I235" s="62">
        <f t="shared" si="12"/>
        <v>9.9211248494990342E-2</v>
      </c>
      <c r="J235" s="62">
        <f t="shared" si="12"/>
        <v>3.7078543142536847E-3</v>
      </c>
      <c r="K235" s="62">
        <f t="shared" si="12"/>
        <v>1.783203255563592E-4</v>
      </c>
      <c r="L235" s="62">
        <f t="shared" si="12"/>
        <v>4.683439318606831E-4</v>
      </c>
      <c r="M235" s="62">
        <f t="shared" si="12"/>
        <v>4.0725710169149464E-2</v>
      </c>
      <c r="N235" s="62">
        <f t="shared" si="13"/>
        <v>1.8218403218137627E-2</v>
      </c>
      <c r="O235" s="62">
        <f t="shared" si="13"/>
        <v>1.1628411528718372E-4</v>
      </c>
      <c r="P235" s="62">
        <f t="shared" si="13"/>
        <v>1.1504855489393568E-3</v>
      </c>
      <c r="Q235" s="62">
        <f t="shared" si="13"/>
        <v>1.2562085047619681E-3</v>
      </c>
      <c r="R235" s="62">
        <f t="shared" si="13"/>
        <v>1.4071302116306608E-4</v>
      </c>
      <c r="S235" s="62">
        <f t="shared" si="13"/>
        <v>9.0544527121134752E-6</v>
      </c>
      <c r="T235" s="62">
        <f t="shared" si="13"/>
        <v>4.4397497225622268E-3</v>
      </c>
      <c r="U235" s="62">
        <f t="shared" si="13"/>
        <v>3.8584888212328311E-6</v>
      </c>
      <c r="V235" s="62">
        <f t="shared" si="13"/>
        <v>2.117313430288065E-4</v>
      </c>
      <c r="W235" s="62">
        <f t="shared" si="13"/>
        <v>7.3827684520804057E-2</v>
      </c>
      <c r="X235" s="62">
        <f t="shared" si="13"/>
        <v>7.0033119199051808E-2</v>
      </c>
      <c r="Y235" s="62">
        <f t="shared" si="13"/>
        <v>6.9033119199051793E-2</v>
      </c>
      <c r="Z235" s="62">
        <f t="shared" si="13"/>
        <v>6.7033119199051777E-2</v>
      </c>
      <c r="AA235" s="62">
        <f>IFERROR(($D235*Assumptions!J$6)+($E235*Assumptions!J$7)+($F235*Assumptions!J$8)+($G235*Assumptions!J$9)+($H235*Assumptions!J$10)+($I235*Assumptions!J$11)+($J235*Assumptions!J$12)+($K235*Assumptions!J$13)+($L235*Assumptions!J$14)+($M235*Assumptions!J$15)+($N235*Assumptions!J$16)+($O235*Assumptions!J$17)+($P235*Assumptions!J$18)+($Q235*Assumptions!J$19)+($R235*Assumptions!J$20)+($S235*Assumptions!J$21)+($T235*Assumptions!J$22)+($U235*Assumptions!J$23)+($V235*Assumptions!J$24),0)</f>
        <v>1.4137802277575402E-2</v>
      </c>
      <c r="AB235" s="2">
        <f>SUMIFS(PERSALDATA!$G$2:$G$20871,PERSALDATA!$A$2:$A$20871,WORKING!A235,PERSALDATA!$D$2:$D$20871,WORKING!B235,PERSALDATA!$E$2:$E$20871,WORKING!C235,PERSALDATA!$F$2:$F$20871,"S&amp;W: BASIC SALARY (RES)")</f>
        <v>0</v>
      </c>
      <c r="AC235" s="2">
        <f>SUMIFS(PERSALDATA!$H$2:$H$20871,PERSALDATA!$A$2:$A$20871,WORKING!A235,PERSALDATA!$D$2:$D$20871,WORKING!B235,PERSALDATA!$E$2:$E$20871,WORKING!C235)</f>
        <v>0</v>
      </c>
    </row>
    <row r="236" spans="1:29" s="2" customFormat="1" x14ac:dyDescent="0.25">
      <c r="A236" s="2">
        <f>Results!$D$3</f>
        <v>18</v>
      </c>
      <c r="B236" s="2">
        <v>14</v>
      </c>
      <c r="C236" s="2">
        <v>13</v>
      </c>
      <c r="D236" s="62">
        <f t="shared" si="12"/>
        <v>0.70922489956286816</v>
      </c>
      <c r="E236" s="62">
        <f t="shared" si="12"/>
        <v>5.3914793522211721E-2</v>
      </c>
      <c r="F236" s="62">
        <f t="shared" si="12"/>
        <v>3.3048400974664417E-2</v>
      </c>
      <c r="G236" s="69">
        <f t="shared" si="12"/>
        <v>9.7337263691457676E-3</v>
      </c>
      <c r="H236" s="62">
        <f t="shared" si="12"/>
        <v>2.4240213919887565E-2</v>
      </c>
      <c r="I236" s="62">
        <f t="shared" si="12"/>
        <v>9.9211248494990342E-2</v>
      </c>
      <c r="J236" s="62">
        <f t="shared" si="12"/>
        <v>3.7078543142536847E-3</v>
      </c>
      <c r="K236" s="62">
        <f t="shared" si="12"/>
        <v>1.783203255563592E-4</v>
      </c>
      <c r="L236" s="62">
        <f t="shared" si="12"/>
        <v>4.683439318606831E-4</v>
      </c>
      <c r="M236" s="62">
        <f t="shared" si="12"/>
        <v>4.0725710169149464E-2</v>
      </c>
      <c r="N236" s="62">
        <f t="shared" si="13"/>
        <v>1.8218403218137627E-2</v>
      </c>
      <c r="O236" s="62">
        <f t="shared" si="13"/>
        <v>1.1628411528718372E-4</v>
      </c>
      <c r="P236" s="62">
        <f t="shared" si="13"/>
        <v>1.1504855489393568E-3</v>
      </c>
      <c r="Q236" s="62">
        <f t="shared" si="13"/>
        <v>1.2562085047619681E-3</v>
      </c>
      <c r="R236" s="62">
        <f t="shared" si="13"/>
        <v>1.4071302116306608E-4</v>
      </c>
      <c r="S236" s="62">
        <f t="shared" si="13"/>
        <v>9.0544527121134752E-6</v>
      </c>
      <c r="T236" s="62">
        <f t="shared" si="13"/>
        <v>4.4397497225622268E-3</v>
      </c>
      <c r="U236" s="62">
        <f t="shared" si="13"/>
        <v>3.8584888212328311E-6</v>
      </c>
      <c r="V236" s="62">
        <f t="shared" si="13"/>
        <v>2.117313430288065E-4</v>
      </c>
      <c r="W236" s="62">
        <f t="shared" si="13"/>
        <v>7.3827684520804057E-2</v>
      </c>
      <c r="X236" s="62">
        <f t="shared" si="13"/>
        <v>7.0033119199051808E-2</v>
      </c>
      <c r="Y236" s="62">
        <f t="shared" si="13"/>
        <v>6.9033119199051793E-2</v>
      </c>
      <c r="Z236" s="62">
        <f t="shared" si="13"/>
        <v>6.7033119199051777E-2</v>
      </c>
      <c r="AA236" s="62">
        <f>IFERROR(($D236*Assumptions!J$6)+($E236*Assumptions!J$7)+($F236*Assumptions!J$8)+($G236*Assumptions!J$9)+($H236*Assumptions!J$10)+($I236*Assumptions!J$11)+($J236*Assumptions!J$12)+($K236*Assumptions!J$13)+($L236*Assumptions!J$14)+($M236*Assumptions!J$15)+($N236*Assumptions!J$16)+($O236*Assumptions!J$17)+($P236*Assumptions!J$18)+($Q236*Assumptions!J$19)+($R236*Assumptions!J$20)+($S236*Assumptions!J$21)+($T236*Assumptions!J$22)+($U236*Assumptions!J$23)+($V236*Assumptions!J$24),0)</f>
        <v>1.4137802277575402E-2</v>
      </c>
      <c r="AB236" s="2">
        <f>SUMIFS(PERSALDATA!$G$2:$G$20871,PERSALDATA!$A$2:$A$20871,WORKING!A236,PERSALDATA!$D$2:$D$20871,WORKING!B236,PERSALDATA!$E$2:$E$20871,WORKING!C236,PERSALDATA!$F$2:$F$20871,"S&amp;W: BASIC SALARY (RES)")</f>
        <v>0</v>
      </c>
      <c r="AC236" s="2">
        <f>SUMIFS(PERSALDATA!$H$2:$H$20871,PERSALDATA!$A$2:$A$20871,WORKING!A236,PERSALDATA!$D$2:$D$20871,WORKING!B236,PERSALDATA!$E$2:$E$20871,WORKING!C236)</f>
        <v>0</v>
      </c>
    </row>
    <row r="237" spans="1:29" s="2" customFormat="1" x14ac:dyDescent="0.25">
      <c r="A237" s="2">
        <f>Results!$D$3</f>
        <v>18</v>
      </c>
      <c r="B237" s="2">
        <v>14</v>
      </c>
      <c r="C237" s="2">
        <v>14</v>
      </c>
      <c r="D237" s="62">
        <f t="shared" si="12"/>
        <v>0.70922489956286816</v>
      </c>
      <c r="E237" s="62">
        <f t="shared" si="12"/>
        <v>5.3914793522211721E-2</v>
      </c>
      <c r="F237" s="62">
        <f t="shared" si="12"/>
        <v>3.3048400974664417E-2</v>
      </c>
      <c r="G237" s="69">
        <f t="shared" si="12"/>
        <v>9.7337263691457676E-3</v>
      </c>
      <c r="H237" s="62">
        <f t="shared" si="12"/>
        <v>2.4240213919887565E-2</v>
      </c>
      <c r="I237" s="62">
        <f t="shared" si="12"/>
        <v>9.9211248494990342E-2</v>
      </c>
      <c r="J237" s="62">
        <f t="shared" si="12"/>
        <v>3.7078543142536847E-3</v>
      </c>
      <c r="K237" s="62">
        <f t="shared" si="12"/>
        <v>1.783203255563592E-4</v>
      </c>
      <c r="L237" s="62">
        <f t="shared" si="12"/>
        <v>4.683439318606831E-4</v>
      </c>
      <c r="M237" s="62">
        <f t="shared" si="12"/>
        <v>4.0725710169149464E-2</v>
      </c>
      <c r="N237" s="62">
        <f t="shared" si="13"/>
        <v>1.8218403218137627E-2</v>
      </c>
      <c r="O237" s="62">
        <f t="shared" si="13"/>
        <v>1.1628411528718372E-4</v>
      </c>
      <c r="P237" s="62">
        <f t="shared" si="13"/>
        <v>1.1504855489393568E-3</v>
      </c>
      <c r="Q237" s="62">
        <f t="shared" si="13"/>
        <v>1.2562085047619681E-3</v>
      </c>
      <c r="R237" s="62">
        <f t="shared" si="13"/>
        <v>1.4071302116306608E-4</v>
      </c>
      <c r="S237" s="62">
        <f t="shared" si="13"/>
        <v>9.0544527121134752E-6</v>
      </c>
      <c r="T237" s="62">
        <f t="shared" si="13"/>
        <v>4.4397497225622268E-3</v>
      </c>
      <c r="U237" s="62">
        <f t="shared" si="13"/>
        <v>3.8584888212328311E-6</v>
      </c>
      <c r="V237" s="62">
        <f t="shared" si="13"/>
        <v>2.117313430288065E-4</v>
      </c>
      <c r="W237" s="62">
        <f t="shared" si="13"/>
        <v>7.3827684520804057E-2</v>
      </c>
      <c r="X237" s="62">
        <f t="shared" si="13"/>
        <v>7.0033119199051808E-2</v>
      </c>
      <c r="Y237" s="62">
        <f t="shared" si="13"/>
        <v>6.9033119199051793E-2</v>
      </c>
      <c r="Z237" s="62">
        <f t="shared" si="13"/>
        <v>6.7033119199051777E-2</v>
      </c>
      <c r="AA237" s="62">
        <f>IFERROR(($D237*Assumptions!J$6)+($E237*Assumptions!J$7)+($F237*Assumptions!J$8)+($G237*Assumptions!J$9)+($H237*Assumptions!J$10)+($I237*Assumptions!J$11)+($J237*Assumptions!J$12)+($K237*Assumptions!J$13)+($L237*Assumptions!J$14)+($M237*Assumptions!J$15)+($N237*Assumptions!J$16)+($O237*Assumptions!J$17)+($P237*Assumptions!J$18)+($Q237*Assumptions!J$19)+($R237*Assumptions!J$20)+($S237*Assumptions!J$21)+($T237*Assumptions!J$22)+($U237*Assumptions!J$23)+($V237*Assumptions!J$24),0)</f>
        <v>1.4137802277575402E-2</v>
      </c>
      <c r="AB237" s="2">
        <f>SUMIFS(PERSALDATA!$G$2:$G$20871,PERSALDATA!$A$2:$A$20871,WORKING!A237,PERSALDATA!$D$2:$D$20871,WORKING!B237,PERSALDATA!$E$2:$E$20871,WORKING!C237,PERSALDATA!$F$2:$F$20871,"S&amp;W: BASIC SALARY (RES)")</f>
        <v>0</v>
      </c>
      <c r="AC237" s="2">
        <f>SUMIFS(PERSALDATA!$H$2:$H$20871,PERSALDATA!$A$2:$A$20871,WORKING!A237,PERSALDATA!$D$2:$D$20871,WORKING!B237,PERSALDATA!$E$2:$E$20871,WORKING!C237)</f>
        <v>0</v>
      </c>
    </row>
    <row r="238" spans="1:29" s="2" customFormat="1" x14ac:dyDescent="0.25">
      <c r="A238" s="2">
        <f>Results!$D$3</f>
        <v>18</v>
      </c>
      <c r="B238" s="2">
        <v>14</v>
      </c>
      <c r="C238" s="2">
        <v>15</v>
      </c>
      <c r="D238" s="62">
        <f t="shared" si="12"/>
        <v>0.70922489956286816</v>
      </c>
      <c r="E238" s="62">
        <f t="shared" si="12"/>
        <v>5.3914793522211721E-2</v>
      </c>
      <c r="F238" s="62">
        <f t="shared" si="12"/>
        <v>3.3048400974664417E-2</v>
      </c>
      <c r="G238" s="69">
        <f t="shared" si="12"/>
        <v>9.7337263691457676E-3</v>
      </c>
      <c r="H238" s="62">
        <f t="shared" si="12"/>
        <v>2.4240213919887565E-2</v>
      </c>
      <c r="I238" s="62">
        <f t="shared" si="12"/>
        <v>9.9211248494990342E-2</v>
      </c>
      <c r="J238" s="62">
        <f t="shared" si="12"/>
        <v>3.7078543142536847E-3</v>
      </c>
      <c r="K238" s="62">
        <f t="shared" si="12"/>
        <v>1.783203255563592E-4</v>
      </c>
      <c r="L238" s="62">
        <f t="shared" si="12"/>
        <v>4.683439318606831E-4</v>
      </c>
      <c r="M238" s="62">
        <f t="shared" si="12"/>
        <v>4.0725710169149464E-2</v>
      </c>
      <c r="N238" s="62">
        <f t="shared" si="13"/>
        <v>1.8218403218137627E-2</v>
      </c>
      <c r="O238" s="62">
        <f t="shared" si="13"/>
        <v>1.1628411528718372E-4</v>
      </c>
      <c r="P238" s="62">
        <f t="shared" si="13"/>
        <v>1.1504855489393568E-3</v>
      </c>
      <c r="Q238" s="62">
        <f t="shared" si="13"/>
        <v>1.2562085047619681E-3</v>
      </c>
      <c r="R238" s="62">
        <f t="shared" si="13"/>
        <v>1.4071302116306608E-4</v>
      </c>
      <c r="S238" s="62">
        <f t="shared" si="13"/>
        <v>9.0544527121134752E-6</v>
      </c>
      <c r="T238" s="62">
        <f t="shared" si="13"/>
        <v>4.4397497225622268E-3</v>
      </c>
      <c r="U238" s="62">
        <f t="shared" si="13"/>
        <v>3.8584888212328311E-6</v>
      </c>
      <c r="V238" s="62">
        <f t="shared" si="13"/>
        <v>2.117313430288065E-4</v>
      </c>
      <c r="W238" s="62">
        <f t="shared" si="13"/>
        <v>7.3827684520804057E-2</v>
      </c>
      <c r="X238" s="62">
        <f t="shared" si="13"/>
        <v>7.0033119199051808E-2</v>
      </c>
      <c r="Y238" s="62">
        <f t="shared" si="13"/>
        <v>6.9033119199051793E-2</v>
      </c>
      <c r="Z238" s="62">
        <f t="shared" si="13"/>
        <v>6.7033119199051777E-2</v>
      </c>
      <c r="AA238" s="62">
        <f>IFERROR(($D238*Assumptions!J$6)+($E238*Assumptions!J$7)+($F238*Assumptions!J$8)+($G238*Assumptions!J$9)+($H238*Assumptions!J$10)+($I238*Assumptions!J$11)+($J238*Assumptions!J$12)+($K238*Assumptions!J$13)+($L238*Assumptions!J$14)+($M238*Assumptions!J$15)+($N238*Assumptions!J$16)+($O238*Assumptions!J$17)+($P238*Assumptions!J$18)+($Q238*Assumptions!J$19)+($R238*Assumptions!J$20)+($S238*Assumptions!J$21)+($T238*Assumptions!J$22)+($U238*Assumptions!J$23)+($V238*Assumptions!J$24),0)</f>
        <v>1.4137802277575402E-2</v>
      </c>
      <c r="AB238" s="2">
        <f>SUMIFS(PERSALDATA!$G$2:$G$20871,PERSALDATA!$A$2:$A$20871,WORKING!A238,PERSALDATA!$D$2:$D$20871,WORKING!B238,PERSALDATA!$E$2:$E$20871,WORKING!C238,PERSALDATA!$F$2:$F$20871,"S&amp;W: BASIC SALARY (RES)")</f>
        <v>0</v>
      </c>
      <c r="AC238" s="2">
        <f>SUMIFS(PERSALDATA!$H$2:$H$20871,PERSALDATA!$A$2:$A$20871,WORKING!A238,PERSALDATA!$D$2:$D$20871,WORKING!B238,PERSALDATA!$E$2:$E$20871,WORKING!C238)</f>
        <v>0</v>
      </c>
    </row>
    <row r="239" spans="1:29" s="2" customFormat="1" x14ac:dyDescent="0.25">
      <c r="A239" s="2">
        <f>Results!$D$3</f>
        <v>18</v>
      </c>
      <c r="B239" s="2">
        <v>14</v>
      </c>
      <c r="C239" s="2">
        <v>16</v>
      </c>
      <c r="D239" s="62">
        <f t="shared" si="12"/>
        <v>0.70922489956286816</v>
      </c>
      <c r="E239" s="62">
        <f t="shared" si="12"/>
        <v>5.3914793522211721E-2</v>
      </c>
      <c r="F239" s="62">
        <f t="shared" si="12"/>
        <v>3.3048400974664417E-2</v>
      </c>
      <c r="G239" s="69">
        <f t="shared" si="12"/>
        <v>9.7337263691457676E-3</v>
      </c>
      <c r="H239" s="62">
        <f t="shared" si="12"/>
        <v>2.4240213919887565E-2</v>
      </c>
      <c r="I239" s="62">
        <f t="shared" si="12"/>
        <v>9.9211248494990342E-2</v>
      </c>
      <c r="J239" s="62">
        <f t="shared" si="12"/>
        <v>3.7078543142536847E-3</v>
      </c>
      <c r="K239" s="62">
        <f t="shared" si="12"/>
        <v>1.783203255563592E-4</v>
      </c>
      <c r="L239" s="62">
        <f t="shared" si="12"/>
        <v>4.683439318606831E-4</v>
      </c>
      <c r="M239" s="62">
        <f t="shared" si="12"/>
        <v>4.0725710169149464E-2</v>
      </c>
      <c r="N239" s="62">
        <f t="shared" si="13"/>
        <v>1.8218403218137627E-2</v>
      </c>
      <c r="O239" s="62">
        <f t="shared" si="13"/>
        <v>1.1628411528718372E-4</v>
      </c>
      <c r="P239" s="62">
        <f t="shared" si="13"/>
        <v>1.1504855489393568E-3</v>
      </c>
      <c r="Q239" s="62">
        <f t="shared" si="13"/>
        <v>1.2562085047619681E-3</v>
      </c>
      <c r="R239" s="62">
        <f t="shared" si="13"/>
        <v>1.4071302116306608E-4</v>
      </c>
      <c r="S239" s="62">
        <f t="shared" si="13"/>
        <v>9.0544527121134752E-6</v>
      </c>
      <c r="T239" s="62">
        <f t="shared" si="13"/>
        <v>4.4397497225622268E-3</v>
      </c>
      <c r="U239" s="62">
        <f t="shared" si="13"/>
        <v>3.8584888212328311E-6</v>
      </c>
      <c r="V239" s="62">
        <f t="shared" si="13"/>
        <v>2.117313430288065E-4</v>
      </c>
      <c r="W239" s="62">
        <f t="shared" si="13"/>
        <v>7.3827684520804057E-2</v>
      </c>
      <c r="X239" s="62">
        <f t="shared" si="13"/>
        <v>7.0033119199051808E-2</v>
      </c>
      <c r="Y239" s="62">
        <f t="shared" si="13"/>
        <v>6.9033119199051793E-2</v>
      </c>
      <c r="Z239" s="62">
        <f t="shared" si="13"/>
        <v>6.7033119199051777E-2</v>
      </c>
      <c r="AA239" s="62">
        <f>IFERROR(($D239*Assumptions!J$6)+($E239*Assumptions!J$7)+($F239*Assumptions!J$8)+($G239*Assumptions!J$9)+($H239*Assumptions!J$10)+($I239*Assumptions!J$11)+($J239*Assumptions!J$12)+($K239*Assumptions!J$13)+($L239*Assumptions!J$14)+($M239*Assumptions!J$15)+($N239*Assumptions!J$16)+($O239*Assumptions!J$17)+($P239*Assumptions!J$18)+($Q239*Assumptions!J$19)+($R239*Assumptions!J$20)+($S239*Assumptions!J$21)+($T239*Assumptions!J$22)+($U239*Assumptions!J$23)+($V239*Assumptions!J$24),0)</f>
        <v>1.4137802277575402E-2</v>
      </c>
      <c r="AB239" s="2">
        <f>SUMIFS(PERSALDATA!$G$2:$G$20871,PERSALDATA!$A$2:$A$20871,WORKING!A239,PERSALDATA!$D$2:$D$20871,WORKING!B239,PERSALDATA!$E$2:$E$20871,WORKING!C239,PERSALDATA!$F$2:$F$20871,"S&amp;W: BASIC SALARY (RES)")</f>
        <v>0</v>
      </c>
      <c r="AC239" s="2">
        <f>SUMIFS(PERSALDATA!$H$2:$H$20871,PERSALDATA!$A$2:$A$20871,WORKING!A239,PERSALDATA!$D$2:$D$20871,WORKING!B239,PERSALDATA!$E$2:$E$20871,WORKING!C239)</f>
        <v>0</v>
      </c>
    </row>
    <row r="240" spans="1:29" s="2" customFormat="1" x14ac:dyDescent="0.25">
      <c r="A240" s="2">
        <f>Results!$D$3</f>
        <v>18</v>
      </c>
      <c r="B240" s="2">
        <v>14</v>
      </c>
      <c r="C240" s="2" t="s">
        <v>57</v>
      </c>
      <c r="D240" s="62">
        <f t="shared" si="12"/>
        <v>0.70922489956286816</v>
      </c>
      <c r="E240" s="62">
        <f t="shared" si="12"/>
        <v>5.3914793522211721E-2</v>
      </c>
      <c r="F240" s="62">
        <f t="shared" si="12"/>
        <v>3.3048400974664417E-2</v>
      </c>
      <c r="G240" s="69">
        <f t="shared" si="12"/>
        <v>9.7337263691457676E-3</v>
      </c>
      <c r="H240" s="62">
        <f t="shared" si="12"/>
        <v>2.4240213919887565E-2</v>
      </c>
      <c r="I240" s="62">
        <f t="shared" si="12"/>
        <v>9.9211248494990342E-2</v>
      </c>
      <c r="J240" s="62">
        <f t="shared" si="12"/>
        <v>3.7078543142536847E-3</v>
      </c>
      <c r="K240" s="62">
        <f t="shared" si="12"/>
        <v>1.783203255563592E-4</v>
      </c>
      <c r="L240" s="62">
        <f t="shared" si="12"/>
        <v>4.683439318606831E-4</v>
      </c>
      <c r="M240" s="62">
        <f t="shared" si="12"/>
        <v>4.0725710169149464E-2</v>
      </c>
      <c r="N240" s="62">
        <f t="shared" si="13"/>
        <v>1.8218403218137627E-2</v>
      </c>
      <c r="O240" s="62">
        <f t="shared" si="13"/>
        <v>1.1628411528718372E-4</v>
      </c>
      <c r="P240" s="62">
        <f t="shared" si="13"/>
        <v>1.1504855489393568E-3</v>
      </c>
      <c r="Q240" s="62">
        <f t="shared" si="13"/>
        <v>1.2562085047619681E-3</v>
      </c>
      <c r="R240" s="62">
        <f t="shared" si="13"/>
        <v>1.4071302116306608E-4</v>
      </c>
      <c r="S240" s="62">
        <f t="shared" si="13"/>
        <v>9.0544527121134752E-6</v>
      </c>
      <c r="T240" s="62">
        <f t="shared" si="13"/>
        <v>4.4397497225622268E-3</v>
      </c>
      <c r="U240" s="62">
        <f t="shared" si="13"/>
        <v>3.8584888212328311E-6</v>
      </c>
      <c r="V240" s="62">
        <f t="shared" si="13"/>
        <v>2.117313430288065E-4</v>
      </c>
      <c r="W240" s="62">
        <f t="shared" si="13"/>
        <v>7.3827684520804057E-2</v>
      </c>
      <c r="X240" s="62">
        <f t="shared" si="13"/>
        <v>7.0033119199051808E-2</v>
      </c>
      <c r="Y240" s="62">
        <f t="shared" si="13"/>
        <v>6.9033119199051793E-2</v>
      </c>
      <c r="Z240" s="62">
        <f t="shared" si="13"/>
        <v>6.7033119199051777E-2</v>
      </c>
      <c r="AA240" s="62">
        <f>IFERROR(($D240*Assumptions!J$6)+($E240*Assumptions!J$7)+($F240*Assumptions!J$8)+($G240*Assumptions!J$9)+($H240*Assumptions!J$10)+($I240*Assumptions!J$11)+($J240*Assumptions!J$12)+($K240*Assumptions!J$13)+($L240*Assumptions!J$14)+($M240*Assumptions!J$15)+($N240*Assumptions!J$16)+($O240*Assumptions!J$17)+($P240*Assumptions!J$18)+($Q240*Assumptions!J$19)+($R240*Assumptions!J$20)+($S240*Assumptions!J$21)+($T240*Assumptions!J$22)+($U240*Assumptions!J$23)+($V240*Assumptions!J$24),0)</f>
        <v>1.4137802277575402E-2</v>
      </c>
      <c r="AB240" s="2">
        <f>SUMIFS(PERSALDATA!$G$2:$G$20871,PERSALDATA!$A$2:$A$20871,WORKING!A240,PERSALDATA!$D$2:$D$20871,WORKING!B240,PERSALDATA!$E$2:$E$20871,WORKING!C240,PERSALDATA!$F$2:$F$20871,"S&amp;W: BASIC SALARY (RES)")</f>
        <v>0</v>
      </c>
      <c r="AC240" s="2">
        <f>SUMIFS(PERSALDATA!$H$2:$H$20871,PERSALDATA!$A$2:$A$20871,WORKING!A240,PERSALDATA!$D$2:$D$20871,WORKING!B240,PERSALDATA!$E$2:$E$20871,WORKING!C240)</f>
        <v>0</v>
      </c>
    </row>
    <row r="241" spans="1:29" s="2" customFormat="1" x14ac:dyDescent="0.25">
      <c r="A241" s="2">
        <f>Results!$D$3</f>
        <v>18</v>
      </c>
      <c r="B241" s="2">
        <v>15</v>
      </c>
      <c r="C241" s="2">
        <v>1</v>
      </c>
      <c r="D241" s="62">
        <f t="shared" si="12"/>
        <v>0.70922489956286816</v>
      </c>
      <c r="E241" s="62">
        <f t="shared" si="12"/>
        <v>5.3914793522211721E-2</v>
      </c>
      <c r="F241" s="62">
        <f t="shared" si="12"/>
        <v>3.3048400974664417E-2</v>
      </c>
      <c r="G241" s="69">
        <f t="shared" si="12"/>
        <v>9.7337263691457676E-3</v>
      </c>
      <c r="H241" s="62">
        <f t="shared" si="12"/>
        <v>2.4240213919887565E-2</v>
      </c>
      <c r="I241" s="62">
        <f t="shared" si="12"/>
        <v>9.9211248494990342E-2</v>
      </c>
      <c r="J241" s="62">
        <f t="shared" si="12"/>
        <v>3.7078543142536847E-3</v>
      </c>
      <c r="K241" s="62">
        <f t="shared" si="12"/>
        <v>1.783203255563592E-4</v>
      </c>
      <c r="L241" s="62">
        <f t="shared" si="12"/>
        <v>4.683439318606831E-4</v>
      </c>
      <c r="M241" s="62">
        <f t="shared" si="12"/>
        <v>4.0725710169149464E-2</v>
      </c>
      <c r="N241" s="62">
        <f t="shared" si="13"/>
        <v>1.8218403218137627E-2</v>
      </c>
      <c r="O241" s="62">
        <f t="shared" si="13"/>
        <v>1.1628411528718372E-4</v>
      </c>
      <c r="P241" s="62">
        <f t="shared" si="13"/>
        <v>1.1504855489393568E-3</v>
      </c>
      <c r="Q241" s="62">
        <f t="shared" si="13"/>
        <v>1.2562085047619681E-3</v>
      </c>
      <c r="R241" s="62">
        <f t="shared" si="13"/>
        <v>1.4071302116306608E-4</v>
      </c>
      <c r="S241" s="62">
        <f t="shared" si="13"/>
        <v>9.0544527121134752E-6</v>
      </c>
      <c r="T241" s="62">
        <f t="shared" si="13"/>
        <v>4.4397497225622268E-3</v>
      </c>
      <c r="U241" s="62">
        <f t="shared" si="13"/>
        <v>3.8584888212328311E-6</v>
      </c>
      <c r="V241" s="62">
        <f t="shared" si="13"/>
        <v>2.117313430288065E-4</v>
      </c>
      <c r="W241" s="62">
        <f t="shared" si="13"/>
        <v>7.3827684520804057E-2</v>
      </c>
      <c r="X241" s="62">
        <f t="shared" si="13"/>
        <v>7.0033119199051808E-2</v>
      </c>
      <c r="Y241" s="62">
        <f t="shared" si="13"/>
        <v>6.9033119199051793E-2</v>
      </c>
      <c r="Z241" s="62">
        <f t="shared" si="13"/>
        <v>6.7033119199051777E-2</v>
      </c>
      <c r="AA241" s="62">
        <f>IFERROR(($D241*Assumptions!J$6)+($E241*Assumptions!J$7)+($F241*Assumptions!J$8)+($G241*Assumptions!J$9)+($H241*Assumptions!J$10)+($I241*Assumptions!J$11)+($J241*Assumptions!J$12)+($K241*Assumptions!J$13)+($L241*Assumptions!J$14)+($M241*Assumptions!J$15)+($N241*Assumptions!J$16)+($O241*Assumptions!J$17)+($P241*Assumptions!J$18)+($Q241*Assumptions!J$19)+($R241*Assumptions!J$20)+($S241*Assumptions!J$21)+($T241*Assumptions!J$22)+($U241*Assumptions!J$23)+($V241*Assumptions!J$24),0)</f>
        <v>1.4137802277575402E-2</v>
      </c>
      <c r="AB241" s="2">
        <f>SUMIFS(PERSALDATA!$G$2:$G$20871,PERSALDATA!$A$2:$A$20871,WORKING!A241,PERSALDATA!$D$2:$D$20871,WORKING!B241,PERSALDATA!$E$2:$E$20871,WORKING!C241,PERSALDATA!$F$2:$F$20871,"S&amp;W: BASIC SALARY (RES)")</f>
        <v>0</v>
      </c>
      <c r="AC241" s="2">
        <f>SUMIFS(PERSALDATA!$H$2:$H$20871,PERSALDATA!$A$2:$A$20871,WORKING!A241,PERSALDATA!$D$2:$D$20871,WORKING!B241,PERSALDATA!$E$2:$E$20871,WORKING!C241)</f>
        <v>0</v>
      </c>
    </row>
    <row r="242" spans="1:29" s="2" customFormat="1" x14ac:dyDescent="0.25">
      <c r="A242" s="2">
        <f>Results!$D$3</f>
        <v>18</v>
      </c>
      <c r="B242" s="2">
        <v>15</v>
      </c>
      <c r="C242" s="2">
        <v>2</v>
      </c>
      <c r="D242" s="62">
        <f t="shared" si="12"/>
        <v>0.70922489956286816</v>
      </c>
      <c r="E242" s="62">
        <f t="shared" si="12"/>
        <v>5.3914793522211721E-2</v>
      </c>
      <c r="F242" s="62">
        <f t="shared" si="12"/>
        <v>3.3048400974664417E-2</v>
      </c>
      <c r="G242" s="69">
        <f t="shared" si="12"/>
        <v>9.7337263691457676E-3</v>
      </c>
      <c r="H242" s="62">
        <f t="shared" si="12"/>
        <v>2.4240213919887565E-2</v>
      </c>
      <c r="I242" s="62">
        <f t="shared" si="12"/>
        <v>9.9211248494990342E-2</v>
      </c>
      <c r="J242" s="62">
        <f t="shared" si="12"/>
        <v>3.7078543142536847E-3</v>
      </c>
      <c r="K242" s="62">
        <f t="shared" si="12"/>
        <v>1.783203255563592E-4</v>
      </c>
      <c r="L242" s="62">
        <f t="shared" si="12"/>
        <v>4.683439318606831E-4</v>
      </c>
      <c r="M242" s="62">
        <f t="shared" si="12"/>
        <v>4.0725710169149464E-2</v>
      </c>
      <c r="N242" s="62">
        <f t="shared" si="13"/>
        <v>1.8218403218137627E-2</v>
      </c>
      <c r="O242" s="62">
        <f t="shared" si="13"/>
        <v>1.1628411528718372E-4</v>
      </c>
      <c r="P242" s="62">
        <f t="shared" si="13"/>
        <v>1.1504855489393568E-3</v>
      </c>
      <c r="Q242" s="62">
        <f t="shared" si="13"/>
        <v>1.2562085047619681E-3</v>
      </c>
      <c r="R242" s="62">
        <f t="shared" si="13"/>
        <v>1.4071302116306608E-4</v>
      </c>
      <c r="S242" s="62">
        <f t="shared" si="13"/>
        <v>9.0544527121134752E-6</v>
      </c>
      <c r="T242" s="62">
        <f t="shared" si="13"/>
        <v>4.4397497225622268E-3</v>
      </c>
      <c r="U242" s="62">
        <f t="shared" si="13"/>
        <v>3.8584888212328311E-6</v>
      </c>
      <c r="V242" s="62">
        <f t="shared" si="13"/>
        <v>2.117313430288065E-4</v>
      </c>
      <c r="W242" s="62">
        <f t="shared" si="13"/>
        <v>7.3827684520804057E-2</v>
      </c>
      <c r="X242" s="62">
        <f t="shared" si="13"/>
        <v>7.0033119199051808E-2</v>
      </c>
      <c r="Y242" s="62">
        <f t="shared" si="13"/>
        <v>6.9033119199051793E-2</v>
      </c>
      <c r="Z242" s="62">
        <f t="shared" si="13"/>
        <v>6.7033119199051777E-2</v>
      </c>
      <c r="AA242" s="62">
        <f>IFERROR(($D242*Assumptions!J$6)+($E242*Assumptions!J$7)+($F242*Assumptions!J$8)+($G242*Assumptions!J$9)+($H242*Assumptions!J$10)+($I242*Assumptions!J$11)+($J242*Assumptions!J$12)+($K242*Assumptions!J$13)+($L242*Assumptions!J$14)+($M242*Assumptions!J$15)+($N242*Assumptions!J$16)+($O242*Assumptions!J$17)+($P242*Assumptions!J$18)+($Q242*Assumptions!J$19)+($R242*Assumptions!J$20)+($S242*Assumptions!J$21)+($T242*Assumptions!J$22)+($U242*Assumptions!J$23)+($V242*Assumptions!J$24),0)</f>
        <v>1.4137802277575402E-2</v>
      </c>
      <c r="AB242" s="2">
        <f>SUMIFS(PERSALDATA!$G$2:$G$20871,PERSALDATA!$A$2:$A$20871,WORKING!A242,PERSALDATA!$D$2:$D$20871,WORKING!B242,PERSALDATA!$E$2:$E$20871,WORKING!C242,PERSALDATA!$F$2:$F$20871,"S&amp;W: BASIC SALARY (RES)")</f>
        <v>0</v>
      </c>
      <c r="AC242" s="2">
        <f>SUMIFS(PERSALDATA!$H$2:$H$20871,PERSALDATA!$A$2:$A$20871,WORKING!A242,PERSALDATA!$D$2:$D$20871,WORKING!B242,PERSALDATA!$E$2:$E$20871,WORKING!C242)</f>
        <v>0</v>
      </c>
    </row>
    <row r="243" spans="1:29" s="2" customFormat="1" x14ac:dyDescent="0.25">
      <c r="A243" s="2">
        <f>Results!$D$3</f>
        <v>18</v>
      </c>
      <c r="B243" s="2">
        <v>15</v>
      </c>
      <c r="C243" s="2">
        <v>3</v>
      </c>
      <c r="D243" s="62">
        <f t="shared" ref="D243:M252" si="14">D$1</f>
        <v>0.70922489956286816</v>
      </c>
      <c r="E243" s="62">
        <f t="shared" si="14"/>
        <v>5.3914793522211721E-2</v>
      </c>
      <c r="F243" s="62">
        <f t="shared" si="14"/>
        <v>3.3048400974664417E-2</v>
      </c>
      <c r="G243" s="69">
        <f t="shared" si="14"/>
        <v>9.7337263691457676E-3</v>
      </c>
      <c r="H243" s="62">
        <f t="shared" si="14"/>
        <v>2.4240213919887565E-2</v>
      </c>
      <c r="I243" s="62">
        <f t="shared" si="14"/>
        <v>9.9211248494990342E-2</v>
      </c>
      <c r="J243" s="62">
        <f t="shared" si="14"/>
        <v>3.7078543142536847E-3</v>
      </c>
      <c r="K243" s="62">
        <f t="shared" si="14"/>
        <v>1.783203255563592E-4</v>
      </c>
      <c r="L243" s="62">
        <f t="shared" si="14"/>
        <v>4.683439318606831E-4</v>
      </c>
      <c r="M243" s="62">
        <f t="shared" si="14"/>
        <v>4.0725710169149464E-2</v>
      </c>
      <c r="N243" s="62">
        <f t="shared" ref="N243:Z252" si="15">N$1</f>
        <v>1.8218403218137627E-2</v>
      </c>
      <c r="O243" s="62">
        <f t="shared" si="15"/>
        <v>1.1628411528718372E-4</v>
      </c>
      <c r="P243" s="62">
        <f t="shared" si="15"/>
        <v>1.1504855489393568E-3</v>
      </c>
      <c r="Q243" s="62">
        <f t="shared" si="15"/>
        <v>1.2562085047619681E-3</v>
      </c>
      <c r="R243" s="62">
        <f t="shared" si="15"/>
        <v>1.4071302116306608E-4</v>
      </c>
      <c r="S243" s="62">
        <f t="shared" si="15"/>
        <v>9.0544527121134752E-6</v>
      </c>
      <c r="T243" s="62">
        <f t="shared" si="15"/>
        <v>4.4397497225622268E-3</v>
      </c>
      <c r="U243" s="62">
        <f t="shared" si="15"/>
        <v>3.8584888212328311E-6</v>
      </c>
      <c r="V243" s="62">
        <f t="shared" si="15"/>
        <v>2.117313430288065E-4</v>
      </c>
      <c r="W243" s="62">
        <f t="shared" si="15"/>
        <v>7.3827684520804057E-2</v>
      </c>
      <c r="X243" s="62">
        <f t="shared" si="15"/>
        <v>7.0033119199051808E-2</v>
      </c>
      <c r="Y243" s="62">
        <f t="shared" si="15"/>
        <v>6.9033119199051793E-2</v>
      </c>
      <c r="Z243" s="62">
        <f t="shared" si="15"/>
        <v>6.7033119199051777E-2</v>
      </c>
      <c r="AA243" s="62">
        <f>IFERROR(($D243*Assumptions!J$6)+($E243*Assumptions!J$7)+($F243*Assumptions!J$8)+($G243*Assumptions!J$9)+($H243*Assumptions!J$10)+($I243*Assumptions!J$11)+($J243*Assumptions!J$12)+($K243*Assumptions!J$13)+($L243*Assumptions!J$14)+($M243*Assumptions!J$15)+($N243*Assumptions!J$16)+($O243*Assumptions!J$17)+($P243*Assumptions!J$18)+($Q243*Assumptions!J$19)+($R243*Assumptions!J$20)+($S243*Assumptions!J$21)+($T243*Assumptions!J$22)+($U243*Assumptions!J$23)+($V243*Assumptions!J$24),0)</f>
        <v>1.4137802277575402E-2</v>
      </c>
      <c r="AB243" s="2">
        <f>SUMIFS(PERSALDATA!$G$2:$G$20871,PERSALDATA!$A$2:$A$20871,WORKING!A243,PERSALDATA!$D$2:$D$20871,WORKING!B243,PERSALDATA!$E$2:$E$20871,WORKING!C243,PERSALDATA!$F$2:$F$20871,"S&amp;W: BASIC SALARY (RES)")</f>
        <v>0</v>
      </c>
      <c r="AC243" s="2">
        <f>SUMIFS(PERSALDATA!$H$2:$H$20871,PERSALDATA!$A$2:$A$20871,WORKING!A243,PERSALDATA!$D$2:$D$20871,WORKING!B243,PERSALDATA!$E$2:$E$20871,WORKING!C243)</f>
        <v>0</v>
      </c>
    </row>
    <row r="244" spans="1:29" s="2" customFormat="1" x14ac:dyDescent="0.25">
      <c r="A244" s="2">
        <f>Results!$D$3</f>
        <v>18</v>
      </c>
      <c r="B244" s="2">
        <v>15</v>
      </c>
      <c r="C244" s="2">
        <v>4</v>
      </c>
      <c r="D244" s="62">
        <f t="shared" si="14"/>
        <v>0.70922489956286816</v>
      </c>
      <c r="E244" s="62">
        <f t="shared" si="14"/>
        <v>5.3914793522211721E-2</v>
      </c>
      <c r="F244" s="62">
        <f t="shared" si="14"/>
        <v>3.3048400974664417E-2</v>
      </c>
      <c r="G244" s="69">
        <f t="shared" si="14"/>
        <v>9.7337263691457676E-3</v>
      </c>
      <c r="H244" s="62">
        <f t="shared" si="14"/>
        <v>2.4240213919887565E-2</v>
      </c>
      <c r="I244" s="62">
        <f t="shared" si="14"/>
        <v>9.9211248494990342E-2</v>
      </c>
      <c r="J244" s="62">
        <f t="shared" si="14"/>
        <v>3.7078543142536847E-3</v>
      </c>
      <c r="K244" s="62">
        <f t="shared" si="14"/>
        <v>1.783203255563592E-4</v>
      </c>
      <c r="L244" s="62">
        <f t="shared" si="14"/>
        <v>4.683439318606831E-4</v>
      </c>
      <c r="M244" s="62">
        <f t="shared" si="14"/>
        <v>4.0725710169149464E-2</v>
      </c>
      <c r="N244" s="62">
        <f t="shared" si="15"/>
        <v>1.8218403218137627E-2</v>
      </c>
      <c r="O244" s="62">
        <f t="shared" si="15"/>
        <v>1.1628411528718372E-4</v>
      </c>
      <c r="P244" s="62">
        <f t="shared" si="15"/>
        <v>1.1504855489393568E-3</v>
      </c>
      <c r="Q244" s="62">
        <f t="shared" si="15"/>
        <v>1.2562085047619681E-3</v>
      </c>
      <c r="R244" s="62">
        <f t="shared" si="15"/>
        <v>1.4071302116306608E-4</v>
      </c>
      <c r="S244" s="62">
        <f t="shared" si="15"/>
        <v>9.0544527121134752E-6</v>
      </c>
      <c r="T244" s="62">
        <f t="shared" si="15"/>
        <v>4.4397497225622268E-3</v>
      </c>
      <c r="U244" s="62">
        <f t="shared" si="15"/>
        <v>3.8584888212328311E-6</v>
      </c>
      <c r="V244" s="62">
        <f t="shared" si="15"/>
        <v>2.117313430288065E-4</v>
      </c>
      <c r="W244" s="62">
        <f t="shared" si="15"/>
        <v>7.3827684520804057E-2</v>
      </c>
      <c r="X244" s="62">
        <f t="shared" si="15"/>
        <v>7.0033119199051808E-2</v>
      </c>
      <c r="Y244" s="62">
        <f t="shared" si="15"/>
        <v>6.9033119199051793E-2</v>
      </c>
      <c r="Z244" s="62">
        <f t="shared" si="15"/>
        <v>6.7033119199051777E-2</v>
      </c>
      <c r="AA244" s="62">
        <f>IFERROR(($D244*Assumptions!J$6)+($E244*Assumptions!J$7)+($F244*Assumptions!J$8)+($G244*Assumptions!J$9)+($H244*Assumptions!J$10)+($I244*Assumptions!J$11)+($J244*Assumptions!J$12)+($K244*Assumptions!J$13)+($L244*Assumptions!J$14)+($M244*Assumptions!J$15)+($N244*Assumptions!J$16)+($O244*Assumptions!J$17)+($P244*Assumptions!J$18)+($Q244*Assumptions!J$19)+($R244*Assumptions!J$20)+($S244*Assumptions!J$21)+($T244*Assumptions!J$22)+($U244*Assumptions!J$23)+($V244*Assumptions!J$24),0)</f>
        <v>1.4137802277575402E-2</v>
      </c>
      <c r="AB244" s="2">
        <f>SUMIFS(PERSALDATA!$G$2:$G$20871,PERSALDATA!$A$2:$A$20871,WORKING!A244,PERSALDATA!$D$2:$D$20871,WORKING!B244,PERSALDATA!$E$2:$E$20871,WORKING!C244,PERSALDATA!$F$2:$F$20871,"S&amp;W: BASIC SALARY (RES)")</f>
        <v>0</v>
      </c>
      <c r="AC244" s="2">
        <f>SUMIFS(PERSALDATA!$H$2:$H$20871,PERSALDATA!$A$2:$A$20871,WORKING!A244,PERSALDATA!$D$2:$D$20871,WORKING!B244,PERSALDATA!$E$2:$E$20871,WORKING!C244)</f>
        <v>0</v>
      </c>
    </row>
    <row r="245" spans="1:29" s="2" customFormat="1" x14ac:dyDescent="0.25">
      <c r="A245" s="2">
        <f>Results!$D$3</f>
        <v>18</v>
      </c>
      <c r="B245" s="2">
        <v>15</v>
      </c>
      <c r="C245" s="2">
        <v>5</v>
      </c>
      <c r="D245" s="62">
        <f t="shared" si="14"/>
        <v>0.70922489956286816</v>
      </c>
      <c r="E245" s="62">
        <f t="shared" si="14"/>
        <v>5.3914793522211721E-2</v>
      </c>
      <c r="F245" s="62">
        <f t="shared" si="14"/>
        <v>3.3048400974664417E-2</v>
      </c>
      <c r="G245" s="69">
        <f t="shared" si="14"/>
        <v>9.7337263691457676E-3</v>
      </c>
      <c r="H245" s="62">
        <f t="shared" si="14"/>
        <v>2.4240213919887565E-2</v>
      </c>
      <c r="I245" s="62">
        <f t="shared" si="14"/>
        <v>9.9211248494990342E-2</v>
      </c>
      <c r="J245" s="62">
        <f t="shared" si="14"/>
        <v>3.7078543142536847E-3</v>
      </c>
      <c r="K245" s="62">
        <f t="shared" si="14"/>
        <v>1.783203255563592E-4</v>
      </c>
      <c r="L245" s="62">
        <f t="shared" si="14"/>
        <v>4.683439318606831E-4</v>
      </c>
      <c r="M245" s="62">
        <f t="shared" si="14"/>
        <v>4.0725710169149464E-2</v>
      </c>
      <c r="N245" s="62">
        <f t="shared" si="15"/>
        <v>1.8218403218137627E-2</v>
      </c>
      <c r="O245" s="62">
        <f t="shared" si="15"/>
        <v>1.1628411528718372E-4</v>
      </c>
      <c r="P245" s="62">
        <f t="shared" si="15"/>
        <v>1.1504855489393568E-3</v>
      </c>
      <c r="Q245" s="62">
        <f t="shared" si="15"/>
        <v>1.2562085047619681E-3</v>
      </c>
      <c r="R245" s="62">
        <f t="shared" si="15"/>
        <v>1.4071302116306608E-4</v>
      </c>
      <c r="S245" s="62">
        <f t="shared" si="15"/>
        <v>9.0544527121134752E-6</v>
      </c>
      <c r="T245" s="62">
        <f t="shared" si="15"/>
        <v>4.4397497225622268E-3</v>
      </c>
      <c r="U245" s="62">
        <f t="shared" si="15"/>
        <v>3.8584888212328311E-6</v>
      </c>
      <c r="V245" s="62">
        <f t="shared" si="15"/>
        <v>2.117313430288065E-4</v>
      </c>
      <c r="W245" s="62">
        <f t="shared" si="15"/>
        <v>7.3827684520804057E-2</v>
      </c>
      <c r="X245" s="62">
        <f t="shared" si="15"/>
        <v>7.0033119199051808E-2</v>
      </c>
      <c r="Y245" s="62">
        <f t="shared" si="15"/>
        <v>6.9033119199051793E-2</v>
      </c>
      <c r="Z245" s="62">
        <f t="shared" si="15"/>
        <v>6.7033119199051777E-2</v>
      </c>
      <c r="AA245" s="62">
        <f>IFERROR(($D245*Assumptions!J$6)+($E245*Assumptions!J$7)+($F245*Assumptions!J$8)+($G245*Assumptions!J$9)+($H245*Assumptions!J$10)+($I245*Assumptions!J$11)+($J245*Assumptions!J$12)+($K245*Assumptions!J$13)+($L245*Assumptions!J$14)+($M245*Assumptions!J$15)+($N245*Assumptions!J$16)+($O245*Assumptions!J$17)+($P245*Assumptions!J$18)+($Q245*Assumptions!J$19)+($R245*Assumptions!J$20)+($S245*Assumptions!J$21)+($T245*Assumptions!J$22)+($U245*Assumptions!J$23)+($V245*Assumptions!J$24),0)</f>
        <v>1.4137802277575402E-2</v>
      </c>
      <c r="AB245" s="2">
        <f>SUMIFS(PERSALDATA!$G$2:$G$20871,PERSALDATA!$A$2:$A$20871,WORKING!A245,PERSALDATA!$D$2:$D$20871,WORKING!B245,PERSALDATA!$E$2:$E$20871,WORKING!C245,PERSALDATA!$F$2:$F$20871,"S&amp;W: BASIC SALARY (RES)")</f>
        <v>0</v>
      </c>
      <c r="AC245" s="2">
        <f>SUMIFS(PERSALDATA!$H$2:$H$20871,PERSALDATA!$A$2:$A$20871,WORKING!A245,PERSALDATA!$D$2:$D$20871,WORKING!B245,PERSALDATA!$E$2:$E$20871,WORKING!C245)</f>
        <v>0</v>
      </c>
    </row>
    <row r="246" spans="1:29" s="2" customFormat="1" x14ac:dyDescent="0.25">
      <c r="A246" s="2">
        <f>Results!$D$3</f>
        <v>18</v>
      </c>
      <c r="B246" s="2">
        <v>15</v>
      </c>
      <c r="C246" s="2">
        <v>6</v>
      </c>
      <c r="D246" s="62">
        <f t="shared" si="14"/>
        <v>0.70922489956286816</v>
      </c>
      <c r="E246" s="62">
        <f t="shared" si="14"/>
        <v>5.3914793522211721E-2</v>
      </c>
      <c r="F246" s="62">
        <f t="shared" si="14"/>
        <v>3.3048400974664417E-2</v>
      </c>
      <c r="G246" s="69">
        <f t="shared" si="14"/>
        <v>9.7337263691457676E-3</v>
      </c>
      <c r="H246" s="62">
        <f t="shared" si="14"/>
        <v>2.4240213919887565E-2</v>
      </c>
      <c r="I246" s="62">
        <f t="shared" si="14"/>
        <v>9.9211248494990342E-2</v>
      </c>
      <c r="J246" s="62">
        <f t="shared" si="14"/>
        <v>3.7078543142536847E-3</v>
      </c>
      <c r="K246" s="62">
        <f t="shared" si="14"/>
        <v>1.783203255563592E-4</v>
      </c>
      <c r="L246" s="62">
        <f t="shared" si="14"/>
        <v>4.683439318606831E-4</v>
      </c>
      <c r="M246" s="62">
        <f t="shared" si="14"/>
        <v>4.0725710169149464E-2</v>
      </c>
      <c r="N246" s="62">
        <f t="shared" si="15"/>
        <v>1.8218403218137627E-2</v>
      </c>
      <c r="O246" s="62">
        <f t="shared" si="15"/>
        <v>1.1628411528718372E-4</v>
      </c>
      <c r="P246" s="62">
        <f t="shared" si="15"/>
        <v>1.1504855489393568E-3</v>
      </c>
      <c r="Q246" s="62">
        <f t="shared" si="15"/>
        <v>1.2562085047619681E-3</v>
      </c>
      <c r="R246" s="62">
        <f t="shared" si="15"/>
        <v>1.4071302116306608E-4</v>
      </c>
      <c r="S246" s="62">
        <f t="shared" si="15"/>
        <v>9.0544527121134752E-6</v>
      </c>
      <c r="T246" s="62">
        <f t="shared" si="15"/>
        <v>4.4397497225622268E-3</v>
      </c>
      <c r="U246" s="62">
        <f t="shared" si="15"/>
        <v>3.8584888212328311E-6</v>
      </c>
      <c r="V246" s="62">
        <f t="shared" si="15"/>
        <v>2.117313430288065E-4</v>
      </c>
      <c r="W246" s="62">
        <f t="shared" si="15"/>
        <v>7.3827684520804057E-2</v>
      </c>
      <c r="X246" s="62">
        <f t="shared" si="15"/>
        <v>7.0033119199051808E-2</v>
      </c>
      <c r="Y246" s="62">
        <f t="shared" si="15"/>
        <v>6.9033119199051793E-2</v>
      </c>
      <c r="Z246" s="62">
        <f t="shared" si="15"/>
        <v>6.7033119199051777E-2</v>
      </c>
      <c r="AA246" s="62">
        <f>IFERROR(($D246*Assumptions!J$6)+($E246*Assumptions!J$7)+($F246*Assumptions!J$8)+($G246*Assumptions!J$9)+($H246*Assumptions!J$10)+($I246*Assumptions!J$11)+($J246*Assumptions!J$12)+($K246*Assumptions!J$13)+($L246*Assumptions!J$14)+($M246*Assumptions!J$15)+($N246*Assumptions!J$16)+($O246*Assumptions!J$17)+($P246*Assumptions!J$18)+($Q246*Assumptions!J$19)+($R246*Assumptions!J$20)+($S246*Assumptions!J$21)+($T246*Assumptions!J$22)+($U246*Assumptions!J$23)+($V246*Assumptions!J$24),0)</f>
        <v>1.4137802277575402E-2</v>
      </c>
      <c r="AB246" s="2">
        <f>SUMIFS(PERSALDATA!$G$2:$G$20871,PERSALDATA!$A$2:$A$20871,WORKING!A246,PERSALDATA!$D$2:$D$20871,WORKING!B246,PERSALDATA!$E$2:$E$20871,WORKING!C246,PERSALDATA!$F$2:$F$20871,"S&amp;W: BASIC SALARY (RES)")</f>
        <v>0</v>
      </c>
      <c r="AC246" s="2">
        <f>SUMIFS(PERSALDATA!$H$2:$H$20871,PERSALDATA!$A$2:$A$20871,WORKING!A246,PERSALDATA!$D$2:$D$20871,WORKING!B246,PERSALDATA!$E$2:$E$20871,WORKING!C246)</f>
        <v>0</v>
      </c>
    </row>
    <row r="247" spans="1:29" s="2" customFormat="1" x14ac:dyDescent="0.25">
      <c r="A247" s="2">
        <f>Results!$D$3</f>
        <v>18</v>
      </c>
      <c r="B247" s="2">
        <v>15</v>
      </c>
      <c r="C247" s="2">
        <v>7</v>
      </c>
      <c r="D247" s="62">
        <f t="shared" si="14"/>
        <v>0.70922489956286816</v>
      </c>
      <c r="E247" s="62">
        <f t="shared" si="14"/>
        <v>5.3914793522211721E-2</v>
      </c>
      <c r="F247" s="62">
        <f t="shared" si="14"/>
        <v>3.3048400974664417E-2</v>
      </c>
      <c r="G247" s="69">
        <f t="shared" si="14"/>
        <v>9.7337263691457676E-3</v>
      </c>
      <c r="H247" s="62">
        <f t="shared" si="14"/>
        <v>2.4240213919887565E-2</v>
      </c>
      <c r="I247" s="62">
        <f t="shared" si="14"/>
        <v>9.9211248494990342E-2</v>
      </c>
      <c r="J247" s="62">
        <f t="shared" si="14"/>
        <v>3.7078543142536847E-3</v>
      </c>
      <c r="K247" s="62">
        <f t="shared" si="14"/>
        <v>1.783203255563592E-4</v>
      </c>
      <c r="L247" s="62">
        <f t="shared" si="14"/>
        <v>4.683439318606831E-4</v>
      </c>
      <c r="M247" s="62">
        <f t="shared" si="14"/>
        <v>4.0725710169149464E-2</v>
      </c>
      <c r="N247" s="62">
        <f t="shared" si="15"/>
        <v>1.8218403218137627E-2</v>
      </c>
      <c r="O247" s="62">
        <f t="shared" si="15"/>
        <v>1.1628411528718372E-4</v>
      </c>
      <c r="P247" s="62">
        <f t="shared" si="15"/>
        <v>1.1504855489393568E-3</v>
      </c>
      <c r="Q247" s="62">
        <f t="shared" si="15"/>
        <v>1.2562085047619681E-3</v>
      </c>
      <c r="R247" s="62">
        <f t="shared" si="15"/>
        <v>1.4071302116306608E-4</v>
      </c>
      <c r="S247" s="62">
        <f t="shared" si="15"/>
        <v>9.0544527121134752E-6</v>
      </c>
      <c r="T247" s="62">
        <f t="shared" si="15"/>
        <v>4.4397497225622268E-3</v>
      </c>
      <c r="U247" s="62">
        <f t="shared" si="15"/>
        <v>3.8584888212328311E-6</v>
      </c>
      <c r="V247" s="62">
        <f t="shared" si="15"/>
        <v>2.117313430288065E-4</v>
      </c>
      <c r="W247" s="62">
        <f t="shared" si="15"/>
        <v>7.3827684520804057E-2</v>
      </c>
      <c r="X247" s="62">
        <f t="shared" si="15"/>
        <v>7.0033119199051808E-2</v>
      </c>
      <c r="Y247" s="62">
        <f t="shared" si="15"/>
        <v>6.9033119199051793E-2</v>
      </c>
      <c r="Z247" s="62">
        <f t="shared" si="15"/>
        <v>6.7033119199051777E-2</v>
      </c>
      <c r="AA247" s="62">
        <f>IFERROR(($D247*Assumptions!J$6)+($E247*Assumptions!J$7)+($F247*Assumptions!J$8)+($G247*Assumptions!J$9)+($H247*Assumptions!J$10)+($I247*Assumptions!J$11)+($J247*Assumptions!J$12)+($K247*Assumptions!J$13)+($L247*Assumptions!J$14)+($M247*Assumptions!J$15)+($N247*Assumptions!J$16)+($O247*Assumptions!J$17)+($P247*Assumptions!J$18)+($Q247*Assumptions!J$19)+($R247*Assumptions!J$20)+($S247*Assumptions!J$21)+($T247*Assumptions!J$22)+($U247*Assumptions!J$23)+($V247*Assumptions!J$24),0)</f>
        <v>1.4137802277575402E-2</v>
      </c>
      <c r="AB247" s="2">
        <f>SUMIFS(PERSALDATA!$G$2:$G$20871,PERSALDATA!$A$2:$A$20871,WORKING!A247,PERSALDATA!$D$2:$D$20871,WORKING!B247,PERSALDATA!$E$2:$E$20871,WORKING!C247,PERSALDATA!$F$2:$F$20871,"S&amp;W: BASIC SALARY (RES)")</f>
        <v>0</v>
      </c>
      <c r="AC247" s="2">
        <f>SUMIFS(PERSALDATA!$H$2:$H$20871,PERSALDATA!$A$2:$A$20871,WORKING!A247,PERSALDATA!$D$2:$D$20871,WORKING!B247,PERSALDATA!$E$2:$E$20871,WORKING!C247)</f>
        <v>0</v>
      </c>
    </row>
    <row r="248" spans="1:29" s="2" customFormat="1" x14ac:dyDescent="0.25">
      <c r="A248" s="2">
        <f>Results!$D$3</f>
        <v>18</v>
      </c>
      <c r="B248" s="2">
        <v>15</v>
      </c>
      <c r="C248" s="2">
        <v>8</v>
      </c>
      <c r="D248" s="62">
        <f t="shared" si="14"/>
        <v>0.70922489956286816</v>
      </c>
      <c r="E248" s="62">
        <f t="shared" si="14"/>
        <v>5.3914793522211721E-2</v>
      </c>
      <c r="F248" s="62">
        <f t="shared" si="14"/>
        <v>3.3048400974664417E-2</v>
      </c>
      <c r="G248" s="69">
        <f t="shared" si="14"/>
        <v>9.7337263691457676E-3</v>
      </c>
      <c r="H248" s="62">
        <f t="shared" si="14"/>
        <v>2.4240213919887565E-2</v>
      </c>
      <c r="I248" s="62">
        <f t="shared" si="14"/>
        <v>9.9211248494990342E-2</v>
      </c>
      <c r="J248" s="62">
        <f t="shared" si="14"/>
        <v>3.7078543142536847E-3</v>
      </c>
      <c r="K248" s="62">
        <f t="shared" si="14"/>
        <v>1.783203255563592E-4</v>
      </c>
      <c r="L248" s="62">
        <f t="shared" si="14"/>
        <v>4.683439318606831E-4</v>
      </c>
      <c r="M248" s="62">
        <f t="shared" si="14"/>
        <v>4.0725710169149464E-2</v>
      </c>
      <c r="N248" s="62">
        <f t="shared" si="15"/>
        <v>1.8218403218137627E-2</v>
      </c>
      <c r="O248" s="62">
        <f t="shared" si="15"/>
        <v>1.1628411528718372E-4</v>
      </c>
      <c r="P248" s="62">
        <f t="shared" si="15"/>
        <v>1.1504855489393568E-3</v>
      </c>
      <c r="Q248" s="62">
        <f t="shared" si="15"/>
        <v>1.2562085047619681E-3</v>
      </c>
      <c r="R248" s="62">
        <f t="shared" si="15"/>
        <v>1.4071302116306608E-4</v>
      </c>
      <c r="S248" s="62">
        <f t="shared" si="15"/>
        <v>9.0544527121134752E-6</v>
      </c>
      <c r="T248" s="62">
        <f t="shared" si="15"/>
        <v>4.4397497225622268E-3</v>
      </c>
      <c r="U248" s="62">
        <f t="shared" si="15"/>
        <v>3.8584888212328311E-6</v>
      </c>
      <c r="V248" s="62">
        <f t="shared" si="15"/>
        <v>2.117313430288065E-4</v>
      </c>
      <c r="W248" s="62">
        <f t="shared" si="15"/>
        <v>7.3827684520804057E-2</v>
      </c>
      <c r="X248" s="62">
        <f t="shared" si="15"/>
        <v>7.0033119199051808E-2</v>
      </c>
      <c r="Y248" s="62">
        <f t="shared" si="15"/>
        <v>6.9033119199051793E-2</v>
      </c>
      <c r="Z248" s="62">
        <f t="shared" si="15"/>
        <v>6.7033119199051777E-2</v>
      </c>
      <c r="AA248" s="62">
        <f>IFERROR(($D248*Assumptions!J$6)+($E248*Assumptions!J$7)+($F248*Assumptions!J$8)+($G248*Assumptions!J$9)+($H248*Assumptions!J$10)+($I248*Assumptions!J$11)+($J248*Assumptions!J$12)+($K248*Assumptions!J$13)+($L248*Assumptions!J$14)+($M248*Assumptions!J$15)+($N248*Assumptions!J$16)+($O248*Assumptions!J$17)+($P248*Assumptions!J$18)+($Q248*Assumptions!J$19)+($R248*Assumptions!J$20)+($S248*Assumptions!J$21)+($T248*Assumptions!J$22)+($U248*Assumptions!J$23)+($V248*Assumptions!J$24),0)</f>
        <v>1.4137802277575402E-2</v>
      </c>
      <c r="AB248" s="2">
        <f>SUMIFS(PERSALDATA!$G$2:$G$20871,PERSALDATA!$A$2:$A$20871,WORKING!A248,PERSALDATA!$D$2:$D$20871,WORKING!B248,PERSALDATA!$E$2:$E$20871,WORKING!C248,PERSALDATA!$F$2:$F$20871,"S&amp;W: BASIC SALARY (RES)")</f>
        <v>0</v>
      </c>
      <c r="AC248" s="2">
        <f>SUMIFS(PERSALDATA!$H$2:$H$20871,PERSALDATA!$A$2:$A$20871,WORKING!A248,PERSALDATA!$D$2:$D$20871,WORKING!B248,PERSALDATA!$E$2:$E$20871,WORKING!C248)</f>
        <v>0</v>
      </c>
    </row>
    <row r="249" spans="1:29" s="2" customFormat="1" x14ac:dyDescent="0.25">
      <c r="A249" s="2">
        <f>Results!$D$3</f>
        <v>18</v>
      </c>
      <c r="B249" s="2">
        <v>15</v>
      </c>
      <c r="C249" s="2">
        <v>9</v>
      </c>
      <c r="D249" s="62">
        <f t="shared" si="14"/>
        <v>0.70922489956286816</v>
      </c>
      <c r="E249" s="62">
        <f t="shared" si="14"/>
        <v>5.3914793522211721E-2</v>
      </c>
      <c r="F249" s="62">
        <f t="shared" si="14"/>
        <v>3.3048400974664417E-2</v>
      </c>
      <c r="G249" s="69">
        <f t="shared" si="14"/>
        <v>9.7337263691457676E-3</v>
      </c>
      <c r="H249" s="62">
        <f t="shared" si="14"/>
        <v>2.4240213919887565E-2</v>
      </c>
      <c r="I249" s="62">
        <f t="shared" si="14"/>
        <v>9.9211248494990342E-2</v>
      </c>
      <c r="J249" s="62">
        <f t="shared" si="14"/>
        <v>3.7078543142536847E-3</v>
      </c>
      <c r="K249" s="62">
        <f t="shared" si="14"/>
        <v>1.783203255563592E-4</v>
      </c>
      <c r="L249" s="62">
        <f t="shared" si="14"/>
        <v>4.683439318606831E-4</v>
      </c>
      <c r="M249" s="62">
        <f t="shared" si="14"/>
        <v>4.0725710169149464E-2</v>
      </c>
      <c r="N249" s="62">
        <f t="shared" si="15"/>
        <v>1.8218403218137627E-2</v>
      </c>
      <c r="O249" s="62">
        <f t="shared" si="15"/>
        <v>1.1628411528718372E-4</v>
      </c>
      <c r="P249" s="62">
        <f t="shared" si="15"/>
        <v>1.1504855489393568E-3</v>
      </c>
      <c r="Q249" s="62">
        <f t="shared" si="15"/>
        <v>1.2562085047619681E-3</v>
      </c>
      <c r="R249" s="62">
        <f t="shared" si="15"/>
        <v>1.4071302116306608E-4</v>
      </c>
      <c r="S249" s="62">
        <f t="shared" si="15"/>
        <v>9.0544527121134752E-6</v>
      </c>
      <c r="T249" s="62">
        <f t="shared" si="15"/>
        <v>4.4397497225622268E-3</v>
      </c>
      <c r="U249" s="62">
        <f t="shared" si="15"/>
        <v>3.8584888212328311E-6</v>
      </c>
      <c r="V249" s="62">
        <f t="shared" si="15"/>
        <v>2.117313430288065E-4</v>
      </c>
      <c r="W249" s="62">
        <f t="shared" si="15"/>
        <v>7.3827684520804057E-2</v>
      </c>
      <c r="X249" s="62">
        <f t="shared" si="15"/>
        <v>7.0033119199051808E-2</v>
      </c>
      <c r="Y249" s="62">
        <f t="shared" si="15"/>
        <v>6.9033119199051793E-2</v>
      </c>
      <c r="Z249" s="62">
        <f t="shared" si="15"/>
        <v>6.7033119199051777E-2</v>
      </c>
      <c r="AA249" s="62">
        <f>IFERROR(($D249*Assumptions!J$6)+($E249*Assumptions!J$7)+($F249*Assumptions!J$8)+($G249*Assumptions!J$9)+($H249*Assumptions!J$10)+($I249*Assumptions!J$11)+($J249*Assumptions!J$12)+($K249*Assumptions!J$13)+($L249*Assumptions!J$14)+($M249*Assumptions!J$15)+($N249*Assumptions!J$16)+($O249*Assumptions!J$17)+($P249*Assumptions!J$18)+($Q249*Assumptions!J$19)+($R249*Assumptions!J$20)+($S249*Assumptions!J$21)+($T249*Assumptions!J$22)+($U249*Assumptions!J$23)+($V249*Assumptions!J$24),0)</f>
        <v>1.4137802277575402E-2</v>
      </c>
      <c r="AB249" s="2">
        <f>SUMIFS(PERSALDATA!$G$2:$G$20871,PERSALDATA!$A$2:$A$20871,WORKING!A249,PERSALDATA!$D$2:$D$20871,WORKING!B249,PERSALDATA!$E$2:$E$20871,WORKING!C249,PERSALDATA!$F$2:$F$20871,"S&amp;W: BASIC SALARY (RES)")</f>
        <v>0</v>
      </c>
      <c r="AC249" s="2">
        <f>SUMIFS(PERSALDATA!$H$2:$H$20871,PERSALDATA!$A$2:$A$20871,WORKING!A249,PERSALDATA!$D$2:$D$20871,WORKING!B249,PERSALDATA!$E$2:$E$20871,WORKING!C249)</f>
        <v>0</v>
      </c>
    </row>
    <row r="250" spans="1:29" s="2" customFormat="1" x14ac:dyDescent="0.25">
      <c r="A250" s="2">
        <f>Results!$D$3</f>
        <v>18</v>
      </c>
      <c r="B250" s="2">
        <v>15</v>
      </c>
      <c r="C250" s="2">
        <v>10</v>
      </c>
      <c r="D250" s="62">
        <f t="shared" si="14"/>
        <v>0.70922489956286816</v>
      </c>
      <c r="E250" s="62">
        <f t="shared" si="14"/>
        <v>5.3914793522211721E-2</v>
      </c>
      <c r="F250" s="62">
        <f t="shared" si="14"/>
        <v>3.3048400974664417E-2</v>
      </c>
      <c r="G250" s="69">
        <f t="shared" si="14"/>
        <v>9.7337263691457676E-3</v>
      </c>
      <c r="H250" s="62">
        <f t="shared" si="14"/>
        <v>2.4240213919887565E-2</v>
      </c>
      <c r="I250" s="62">
        <f t="shared" si="14"/>
        <v>9.9211248494990342E-2</v>
      </c>
      <c r="J250" s="62">
        <f t="shared" si="14"/>
        <v>3.7078543142536847E-3</v>
      </c>
      <c r="K250" s="62">
        <f t="shared" si="14"/>
        <v>1.783203255563592E-4</v>
      </c>
      <c r="L250" s="62">
        <f t="shared" si="14"/>
        <v>4.683439318606831E-4</v>
      </c>
      <c r="M250" s="62">
        <f t="shared" si="14"/>
        <v>4.0725710169149464E-2</v>
      </c>
      <c r="N250" s="62">
        <f t="shared" si="15"/>
        <v>1.8218403218137627E-2</v>
      </c>
      <c r="O250" s="62">
        <f t="shared" si="15"/>
        <v>1.1628411528718372E-4</v>
      </c>
      <c r="P250" s="62">
        <f t="shared" si="15"/>
        <v>1.1504855489393568E-3</v>
      </c>
      <c r="Q250" s="62">
        <f t="shared" si="15"/>
        <v>1.2562085047619681E-3</v>
      </c>
      <c r="R250" s="62">
        <f t="shared" si="15"/>
        <v>1.4071302116306608E-4</v>
      </c>
      <c r="S250" s="62">
        <f t="shared" si="15"/>
        <v>9.0544527121134752E-6</v>
      </c>
      <c r="T250" s="62">
        <f t="shared" si="15"/>
        <v>4.4397497225622268E-3</v>
      </c>
      <c r="U250" s="62">
        <f t="shared" si="15"/>
        <v>3.8584888212328311E-6</v>
      </c>
      <c r="V250" s="62">
        <f t="shared" si="15"/>
        <v>2.117313430288065E-4</v>
      </c>
      <c r="W250" s="62">
        <f t="shared" si="15"/>
        <v>7.3827684520804057E-2</v>
      </c>
      <c r="X250" s="62">
        <f t="shared" si="15"/>
        <v>7.0033119199051808E-2</v>
      </c>
      <c r="Y250" s="62">
        <f t="shared" si="15"/>
        <v>6.9033119199051793E-2</v>
      </c>
      <c r="Z250" s="62">
        <f t="shared" si="15"/>
        <v>6.7033119199051777E-2</v>
      </c>
      <c r="AA250" s="62">
        <f>IFERROR(($D250*Assumptions!J$6)+($E250*Assumptions!J$7)+($F250*Assumptions!J$8)+($G250*Assumptions!J$9)+($H250*Assumptions!J$10)+($I250*Assumptions!J$11)+($J250*Assumptions!J$12)+($K250*Assumptions!J$13)+($L250*Assumptions!J$14)+($M250*Assumptions!J$15)+($N250*Assumptions!J$16)+($O250*Assumptions!J$17)+($P250*Assumptions!J$18)+($Q250*Assumptions!J$19)+($R250*Assumptions!J$20)+($S250*Assumptions!J$21)+($T250*Assumptions!J$22)+($U250*Assumptions!J$23)+($V250*Assumptions!J$24),0)</f>
        <v>1.4137802277575402E-2</v>
      </c>
      <c r="AB250" s="2">
        <f>SUMIFS(PERSALDATA!$G$2:$G$20871,PERSALDATA!$A$2:$A$20871,WORKING!A250,PERSALDATA!$D$2:$D$20871,WORKING!B250,PERSALDATA!$E$2:$E$20871,WORKING!C250,PERSALDATA!$F$2:$F$20871,"S&amp;W: BASIC SALARY (RES)")</f>
        <v>0</v>
      </c>
      <c r="AC250" s="2">
        <f>SUMIFS(PERSALDATA!$H$2:$H$20871,PERSALDATA!$A$2:$A$20871,WORKING!A250,PERSALDATA!$D$2:$D$20871,WORKING!B250,PERSALDATA!$E$2:$E$20871,WORKING!C250)</f>
        <v>0</v>
      </c>
    </row>
    <row r="251" spans="1:29" s="2" customFormat="1" x14ac:dyDescent="0.25">
      <c r="A251" s="2">
        <f>Results!$D$3</f>
        <v>18</v>
      </c>
      <c r="B251" s="2">
        <v>15</v>
      </c>
      <c r="C251" s="2">
        <v>11</v>
      </c>
      <c r="D251" s="62">
        <f t="shared" si="14"/>
        <v>0.70922489956286816</v>
      </c>
      <c r="E251" s="62">
        <f t="shared" si="14"/>
        <v>5.3914793522211721E-2</v>
      </c>
      <c r="F251" s="62">
        <f t="shared" si="14"/>
        <v>3.3048400974664417E-2</v>
      </c>
      <c r="G251" s="69">
        <f t="shared" si="14"/>
        <v>9.7337263691457676E-3</v>
      </c>
      <c r="H251" s="62">
        <f t="shared" si="14"/>
        <v>2.4240213919887565E-2</v>
      </c>
      <c r="I251" s="62">
        <f t="shared" si="14"/>
        <v>9.9211248494990342E-2</v>
      </c>
      <c r="J251" s="62">
        <f t="shared" si="14"/>
        <v>3.7078543142536847E-3</v>
      </c>
      <c r="K251" s="62">
        <f t="shared" si="14"/>
        <v>1.783203255563592E-4</v>
      </c>
      <c r="L251" s="62">
        <f t="shared" si="14"/>
        <v>4.683439318606831E-4</v>
      </c>
      <c r="M251" s="62">
        <f t="shared" si="14"/>
        <v>4.0725710169149464E-2</v>
      </c>
      <c r="N251" s="62">
        <f t="shared" si="15"/>
        <v>1.8218403218137627E-2</v>
      </c>
      <c r="O251" s="62">
        <f t="shared" si="15"/>
        <v>1.1628411528718372E-4</v>
      </c>
      <c r="P251" s="62">
        <f t="shared" si="15"/>
        <v>1.1504855489393568E-3</v>
      </c>
      <c r="Q251" s="62">
        <f t="shared" si="15"/>
        <v>1.2562085047619681E-3</v>
      </c>
      <c r="R251" s="62">
        <f t="shared" si="15"/>
        <v>1.4071302116306608E-4</v>
      </c>
      <c r="S251" s="62">
        <f t="shared" si="15"/>
        <v>9.0544527121134752E-6</v>
      </c>
      <c r="T251" s="62">
        <f t="shared" si="15"/>
        <v>4.4397497225622268E-3</v>
      </c>
      <c r="U251" s="62">
        <f t="shared" si="15"/>
        <v>3.8584888212328311E-6</v>
      </c>
      <c r="V251" s="62">
        <f t="shared" si="15"/>
        <v>2.117313430288065E-4</v>
      </c>
      <c r="W251" s="62">
        <f t="shared" si="15"/>
        <v>7.3827684520804057E-2</v>
      </c>
      <c r="X251" s="62">
        <f t="shared" si="15"/>
        <v>7.0033119199051808E-2</v>
      </c>
      <c r="Y251" s="62">
        <f t="shared" si="15"/>
        <v>6.9033119199051793E-2</v>
      </c>
      <c r="Z251" s="62">
        <f t="shared" si="15"/>
        <v>6.7033119199051777E-2</v>
      </c>
      <c r="AA251" s="62">
        <f>IFERROR(($D251*Assumptions!J$6)+($E251*Assumptions!J$7)+($F251*Assumptions!J$8)+($G251*Assumptions!J$9)+($H251*Assumptions!J$10)+($I251*Assumptions!J$11)+($J251*Assumptions!J$12)+($K251*Assumptions!J$13)+($L251*Assumptions!J$14)+($M251*Assumptions!J$15)+($N251*Assumptions!J$16)+($O251*Assumptions!J$17)+($P251*Assumptions!J$18)+($Q251*Assumptions!J$19)+($R251*Assumptions!J$20)+($S251*Assumptions!J$21)+($T251*Assumptions!J$22)+($U251*Assumptions!J$23)+($V251*Assumptions!J$24),0)</f>
        <v>1.4137802277575402E-2</v>
      </c>
      <c r="AB251" s="2">
        <f>SUMIFS(PERSALDATA!$G$2:$G$20871,PERSALDATA!$A$2:$A$20871,WORKING!A251,PERSALDATA!$D$2:$D$20871,WORKING!B251,PERSALDATA!$E$2:$E$20871,WORKING!C251,PERSALDATA!$F$2:$F$20871,"S&amp;W: BASIC SALARY (RES)")</f>
        <v>0</v>
      </c>
      <c r="AC251" s="2">
        <f>SUMIFS(PERSALDATA!$H$2:$H$20871,PERSALDATA!$A$2:$A$20871,WORKING!A251,PERSALDATA!$D$2:$D$20871,WORKING!B251,PERSALDATA!$E$2:$E$20871,WORKING!C251)</f>
        <v>0</v>
      </c>
    </row>
    <row r="252" spans="1:29" s="2" customFormat="1" x14ac:dyDescent="0.25">
      <c r="A252" s="2">
        <f>Results!$D$3</f>
        <v>18</v>
      </c>
      <c r="B252" s="2">
        <v>15</v>
      </c>
      <c r="C252" s="2">
        <v>12</v>
      </c>
      <c r="D252" s="62">
        <f t="shared" si="14"/>
        <v>0.70922489956286816</v>
      </c>
      <c r="E252" s="62">
        <f t="shared" si="14"/>
        <v>5.3914793522211721E-2</v>
      </c>
      <c r="F252" s="62">
        <f t="shared" si="14"/>
        <v>3.3048400974664417E-2</v>
      </c>
      <c r="G252" s="69">
        <f t="shared" si="14"/>
        <v>9.7337263691457676E-3</v>
      </c>
      <c r="H252" s="62">
        <f t="shared" si="14"/>
        <v>2.4240213919887565E-2</v>
      </c>
      <c r="I252" s="62">
        <f t="shared" si="14"/>
        <v>9.9211248494990342E-2</v>
      </c>
      <c r="J252" s="62">
        <f t="shared" si="14"/>
        <v>3.7078543142536847E-3</v>
      </c>
      <c r="K252" s="62">
        <f t="shared" si="14"/>
        <v>1.783203255563592E-4</v>
      </c>
      <c r="L252" s="62">
        <f t="shared" si="14"/>
        <v>4.683439318606831E-4</v>
      </c>
      <c r="M252" s="62">
        <f t="shared" si="14"/>
        <v>4.0725710169149464E-2</v>
      </c>
      <c r="N252" s="62">
        <f t="shared" si="15"/>
        <v>1.8218403218137627E-2</v>
      </c>
      <c r="O252" s="62">
        <f t="shared" si="15"/>
        <v>1.1628411528718372E-4</v>
      </c>
      <c r="P252" s="62">
        <f t="shared" si="15"/>
        <v>1.1504855489393568E-3</v>
      </c>
      <c r="Q252" s="62">
        <f t="shared" si="15"/>
        <v>1.2562085047619681E-3</v>
      </c>
      <c r="R252" s="62">
        <f t="shared" si="15"/>
        <v>1.4071302116306608E-4</v>
      </c>
      <c r="S252" s="62">
        <f t="shared" si="15"/>
        <v>9.0544527121134752E-6</v>
      </c>
      <c r="T252" s="62">
        <f t="shared" si="15"/>
        <v>4.4397497225622268E-3</v>
      </c>
      <c r="U252" s="62">
        <f t="shared" si="15"/>
        <v>3.8584888212328311E-6</v>
      </c>
      <c r="V252" s="62">
        <f t="shared" si="15"/>
        <v>2.117313430288065E-4</v>
      </c>
      <c r="W252" s="62">
        <f t="shared" si="15"/>
        <v>7.3827684520804057E-2</v>
      </c>
      <c r="X252" s="62">
        <f t="shared" si="15"/>
        <v>7.0033119199051808E-2</v>
      </c>
      <c r="Y252" s="62">
        <f t="shared" si="15"/>
        <v>6.9033119199051793E-2</v>
      </c>
      <c r="Z252" s="62">
        <f t="shared" si="15"/>
        <v>6.7033119199051777E-2</v>
      </c>
      <c r="AA252" s="62">
        <f>IFERROR(($D252*Assumptions!J$6)+($E252*Assumptions!J$7)+($F252*Assumptions!J$8)+($G252*Assumptions!J$9)+($H252*Assumptions!J$10)+($I252*Assumptions!J$11)+($J252*Assumptions!J$12)+($K252*Assumptions!J$13)+($L252*Assumptions!J$14)+($M252*Assumptions!J$15)+($N252*Assumptions!J$16)+($O252*Assumptions!J$17)+($P252*Assumptions!J$18)+($Q252*Assumptions!J$19)+($R252*Assumptions!J$20)+($S252*Assumptions!J$21)+($T252*Assumptions!J$22)+($U252*Assumptions!J$23)+($V252*Assumptions!J$24),0)</f>
        <v>1.4137802277575402E-2</v>
      </c>
      <c r="AB252" s="2">
        <f>SUMIFS(PERSALDATA!$G$2:$G$20871,PERSALDATA!$A$2:$A$20871,WORKING!A252,PERSALDATA!$D$2:$D$20871,WORKING!B252,PERSALDATA!$E$2:$E$20871,WORKING!C252,PERSALDATA!$F$2:$F$20871,"S&amp;W: BASIC SALARY (RES)")</f>
        <v>0</v>
      </c>
      <c r="AC252" s="2">
        <f>SUMIFS(PERSALDATA!$H$2:$H$20871,PERSALDATA!$A$2:$A$20871,WORKING!A252,PERSALDATA!$D$2:$D$20871,WORKING!B252,PERSALDATA!$E$2:$E$20871,WORKING!C252)</f>
        <v>0</v>
      </c>
    </row>
    <row r="253" spans="1:29" s="2" customFormat="1" x14ac:dyDescent="0.25">
      <c r="A253" s="2">
        <f>Results!$D$3</f>
        <v>18</v>
      </c>
      <c r="B253" s="2">
        <v>15</v>
      </c>
      <c r="C253" s="2">
        <v>13</v>
      </c>
      <c r="D253" s="62">
        <f t="shared" ref="D253:M262" si="16">D$1</f>
        <v>0.70922489956286816</v>
      </c>
      <c r="E253" s="62">
        <f t="shared" si="16"/>
        <v>5.3914793522211721E-2</v>
      </c>
      <c r="F253" s="62">
        <f t="shared" si="16"/>
        <v>3.3048400974664417E-2</v>
      </c>
      <c r="G253" s="69">
        <f t="shared" si="16"/>
        <v>9.7337263691457676E-3</v>
      </c>
      <c r="H253" s="62">
        <f t="shared" si="16"/>
        <v>2.4240213919887565E-2</v>
      </c>
      <c r="I253" s="62">
        <f t="shared" si="16"/>
        <v>9.9211248494990342E-2</v>
      </c>
      <c r="J253" s="62">
        <f t="shared" si="16"/>
        <v>3.7078543142536847E-3</v>
      </c>
      <c r="K253" s="62">
        <f t="shared" si="16"/>
        <v>1.783203255563592E-4</v>
      </c>
      <c r="L253" s="62">
        <f t="shared" si="16"/>
        <v>4.683439318606831E-4</v>
      </c>
      <c r="M253" s="62">
        <f t="shared" si="16"/>
        <v>4.0725710169149464E-2</v>
      </c>
      <c r="N253" s="62">
        <f t="shared" ref="N253:Z262" si="17">N$1</f>
        <v>1.8218403218137627E-2</v>
      </c>
      <c r="O253" s="62">
        <f t="shared" si="17"/>
        <v>1.1628411528718372E-4</v>
      </c>
      <c r="P253" s="62">
        <f t="shared" si="17"/>
        <v>1.1504855489393568E-3</v>
      </c>
      <c r="Q253" s="62">
        <f t="shared" si="17"/>
        <v>1.2562085047619681E-3</v>
      </c>
      <c r="R253" s="62">
        <f t="shared" si="17"/>
        <v>1.4071302116306608E-4</v>
      </c>
      <c r="S253" s="62">
        <f t="shared" si="17"/>
        <v>9.0544527121134752E-6</v>
      </c>
      <c r="T253" s="62">
        <f t="shared" si="17"/>
        <v>4.4397497225622268E-3</v>
      </c>
      <c r="U253" s="62">
        <f t="shared" si="17"/>
        <v>3.8584888212328311E-6</v>
      </c>
      <c r="V253" s="62">
        <f t="shared" si="17"/>
        <v>2.117313430288065E-4</v>
      </c>
      <c r="W253" s="62">
        <f t="shared" si="17"/>
        <v>7.3827684520804057E-2</v>
      </c>
      <c r="X253" s="62">
        <f t="shared" si="17"/>
        <v>7.0033119199051808E-2</v>
      </c>
      <c r="Y253" s="62">
        <f t="shared" si="17"/>
        <v>6.9033119199051793E-2</v>
      </c>
      <c r="Z253" s="62">
        <f t="shared" si="17"/>
        <v>6.7033119199051777E-2</v>
      </c>
      <c r="AA253" s="62">
        <f>IFERROR(($D253*Assumptions!J$6)+($E253*Assumptions!J$7)+($F253*Assumptions!J$8)+($G253*Assumptions!J$9)+($H253*Assumptions!J$10)+($I253*Assumptions!J$11)+($J253*Assumptions!J$12)+($K253*Assumptions!J$13)+($L253*Assumptions!J$14)+($M253*Assumptions!J$15)+($N253*Assumptions!J$16)+($O253*Assumptions!J$17)+($P253*Assumptions!J$18)+($Q253*Assumptions!J$19)+($R253*Assumptions!J$20)+($S253*Assumptions!J$21)+($T253*Assumptions!J$22)+($U253*Assumptions!J$23)+($V253*Assumptions!J$24),0)</f>
        <v>1.4137802277575402E-2</v>
      </c>
      <c r="AB253" s="2">
        <f>SUMIFS(PERSALDATA!$G$2:$G$20871,PERSALDATA!$A$2:$A$20871,WORKING!A253,PERSALDATA!$D$2:$D$20871,WORKING!B253,PERSALDATA!$E$2:$E$20871,WORKING!C253,PERSALDATA!$F$2:$F$20871,"S&amp;W: BASIC SALARY (RES)")</f>
        <v>0</v>
      </c>
      <c r="AC253" s="2">
        <f>SUMIFS(PERSALDATA!$H$2:$H$20871,PERSALDATA!$A$2:$A$20871,WORKING!A253,PERSALDATA!$D$2:$D$20871,WORKING!B253,PERSALDATA!$E$2:$E$20871,WORKING!C253)</f>
        <v>0</v>
      </c>
    </row>
    <row r="254" spans="1:29" s="2" customFormat="1" x14ac:dyDescent="0.25">
      <c r="A254" s="2">
        <f>Results!$D$3</f>
        <v>18</v>
      </c>
      <c r="B254" s="2">
        <v>15</v>
      </c>
      <c r="C254" s="2">
        <v>14</v>
      </c>
      <c r="D254" s="62">
        <f t="shared" si="16"/>
        <v>0.70922489956286816</v>
      </c>
      <c r="E254" s="62">
        <f t="shared" si="16"/>
        <v>5.3914793522211721E-2</v>
      </c>
      <c r="F254" s="62">
        <f t="shared" si="16"/>
        <v>3.3048400974664417E-2</v>
      </c>
      <c r="G254" s="69">
        <f t="shared" si="16"/>
        <v>9.7337263691457676E-3</v>
      </c>
      <c r="H254" s="62">
        <f t="shared" si="16"/>
        <v>2.4240213919887565E-2</v>
      </c>
      <c r="I254" s="62">
        <f t="shared" si="16"/>
        <v>9.9211248494990342E-2</v>
      </c>
      <c r="J254" s="62">
        <f t="shared" si="16"/>
        <v>3.7078543142536847E-3</v>
      </c>
      <c r="K254" s="62">
        <f t="shared" si="16"/>
        <v>1.783203255563592E-4</v>
      </c>
      <c r="L254" s="62">
        <f t="shared" si="16"/>
        <v>4.683439318606831E-4</v>
      </c>
      <c r="M254" s="62">
        <f t="shared" si="16"/>
        <v>4.0725710169149464E-2</v>
      </c>
      <c r="N254" s="62">
        <f t="shared" si="17"/>
        <v>1.8218403218137627E-2</v>
      </c>
      <c r="O254" s="62">
        <f t="shared" si="17"/>
        <v>1.1628411528718372E-4</v>
      </c>
      <c r="P254" s="62">
        <f t="shared" si="17"/>
        <v>1.1504855489393568E-3</v>
      </c>
      <c r="Q254" s="62">
        <f t="shared" si="17"/>
        <v>1.2562085047619681E-3</v>
      </c>
      <c r="R254" s="62">
        <f t="shared" si="17"/>
        <v>1.4071302116306608E-4</v>
      </c>
      <c r="S254" s="62">
        <f t="shared" si="17"/>
        <v>9.0544527121134752E-6</v>
      </c>
      <c r="T254" s="62">
        <f t="shared" si="17"/>
        <v>4.4397497225622268E-3</v>
      </c>
      <c r="U254" s="62">
        <f t="shared" si="17"/>
        <v>3.8584888212328311E-6</v>
      </c>
      <c r="V254" s="62">
        <f t="shared" si="17"/>
        <v>2.117313430288065E-4</v>
      </c>
      <c r="W254" s="62">
        <f t="shared" si="17"/>
        <v>7.3827684520804057E-2</v>
      </c>
      <c r="X254" s="62">
        <f t="shared" si="17"/>
        <v>7.0033119199051808E-2</v>
      </c>
      <c r="Y254" s="62">
        <f t="shared" si="17"/>
        <v>6.9033119199051793E-2</v>
      </c>
      <c r="Z254" s="62">
        <f t="shared" si="17"/>
        <v>6.7033119199051777E-2</v>
      </c>
      <c r="AA254" s="62">
        <f>IFERROR(($D254*Assumptions!J$6)+($E254*Assumptions!J$7)+($F254*Assumptions!J$8)+($G254*Assumptions!J$9)+($H254*Assumptions!J$10)+($I254*Assumptions!J$11)+($J254*Assumptions!J$12)+($K254*Assumptions!J$13)+($L254*Assumptions!J$14)+($M254*Assumptions!J$15)+($N254*Assumptions!J$16)+($O254*Assumptions!J$17)+($P254*Assumptions!J$18)+($Q254*Assumptions!J$19)+($R254*Assumptions!J$20)+($S254*Assumptions!J$21)+($T254*Assumptions!J$22)+($U254*Assumptions!J$23)+($V254*Assumptions!J$24),0)</f>
        <v>1.4137802277575402E-2</v>
      </c>
      <c r="AB254" s="2">
        <f>SUMIFS(PERSALDATA!$G$2:$G$20871,PERSALDATA!$A$2:$A$20871,WORKING!A254,PERSALDATA!$D$2:$D$20871,WORKING!B254,PERSALDATA!$E$2:$E$20871,WORKING!C254,PERSALDATA!$F$2:$F$20871,"S&amp;W: BASIC SALARY (RES)")</f>
        <v>0</v>
      </c>
      <c r="AC254" s="2">
        <f>SUMIFS(PERSALDATA!$H$2:$H$20871,PERSALDATA!$A$2:$A$20871,WORKING!A254,PERSALDATA!$D$2:$D$20871,WORKING!B254,PERSALDATA!$E$2:$E$20871,WORKING!C254)</f>
        <v>0</v>
      </c>
    </row>
    <row r="255" spans="1:29" s="2" customFormat="1" x14ac:dyDescent="0.25">
      <c r="A255" s="2">
        <f>Results!$D$3</f>
        <v>18</v>
      </c>
      <c r="B255" s="2">
        <v>15</v>
      </c>
      <c r="C255" s="2">
        <v>15</v>
      </c>
      <c r="D255" s="62">
        <f t="shared" si="16"/>
        <v>0.70922489956286816</v>
      </c>
      <c r="E255" s="62">
        <f t="shared" si="16"/>
        <v>5.3914793522211721E-2</v>
      </c>
      <c r="F255" s="62">
        <f t="shared" si="16"/>
        <v>3.3048400974664417E-2</v>
      </c>
      <c r="G255" s="69">
        <f t="shared" si="16"/>
        <v>9.7337263691457676E-3</v>
      </c>
      <c r="H255" s="62">
        <f t="shared" si="16"/>
        <v>2.4240213919887565E-2</v>
      </c>
      <c r="I255" s="62">
        <f t="shared" si="16"/>
        <v>9.9211248494990342E-2</v>
      </c>
      <c r="J255" s="62">
        <f t="shared" si="16"/>
        <v>3.7078543142536847E-3</v>
      </c>
      <c r="K255" s="62">
        <f t="shared" si="16"/>
        <v>1.783203255563592E-4</v>
      </c>
      <c r="L255" s="62">
        <f t="shared" si="16"/>
        <v>4.683439318606831E-4</v>
      </c>
      <c r="M255" s="62">
        <f t="shared" si="16"/>
        <v>4.0725710169149464E-2</v>
      </c>
      <c r="N255" s="62">
        <f t="shared" si="17"/>
        <v>1.8218403218137627E-2</v>
      </c>
      <c r="O255" s="62">
        <f t="shared" si="17"/>
        <v>1.1628411528718372E-4</v>
      </c>
      <c r="P255" s="62">
        <f t="shared" si="17"/>
        <v>1.1504855489393568E-3</v>
      </c>
      <c r="Q255" s="62">
        <f t="shared" si="17"/>
        <v>1.2562085047619681E-3</v>
      </c>
      <c r="R255" s="62">
        <f t="shared" si="17"/>
        <v>1.4071302116306608E-4</v>
      </c>
      <c r="S255" s="62">
        <f t="shared" si="17"/>
        <v>9.0544527121134752E-6</v>
      </c>
      <c r="T255" s="62">
        <f t="shared" si="17"/>
        <v>4.4397497225622268E-3</v>
      </c>
      <c r="U255" s="62">
        <f t="shared" si="17"/>
        <v>3.8584888212328311E-6</v>
      </c>
      <c r="V255" s="62">
        <f t="shared" si="17"/>
        <v>2.117313430288065E-4</v>
      </c>
      <c r="W255" s="62">
        <f t="shared" si="17"/>
        <v>7.3827684520804057E-2</v>
      </c>
      <c r="X255" s="62">
        <f t="shared" si="17"/>
        <v>7.0033119199051808E-2</v>
      </c>
      <c r="Y255" s="62">
        <f t="shared" si="17"/>
        <v>6.9033119199051793E-2</v>
      </c>
      <c r="Z255" s="62">
        <f t="shared" si="17"/>
        <v>6.7033119199051777E-2</v>
      </c>
      <c r="AA255" s="62">
        <f>IFERROR(($D255*Assumptions!J$6)+($E255*Assumptions!J$7)+($F255*Assumptions!J$8)+($G255*Assumptions!J$9)+($H255*Assumptions!J$10)+($I255*Assumptions!J$11)+($J255*Assumptions!J$12)+($K255*Assumptions!J$13)+($L255*Assumptions!J$14)+($M255*Assumptions!J$15)+($N255*Assumptions!J$16)+($O255*Assumptions!J$17)+($P255*Assumptions!J$18)+($Q255*Assumptions!J$19)+($R255*Assumptions!J$20)+($S255*Assumptions!J$21)+($T255*Assumptions!J$22)+($U255*Assumptions!J$23)+($V255*Assumptions!J$24),0)</f>
        <v>1.4137802277575402E-2</v>
      </c>
      <c r="AB255" s="2">
        <f>SUMIFS(PERSALDATA!$G$2:$G$20871,PERSALDATA!$A$2:$A$20871,WORKING!A255,PERSALDATA!$D$2:$D$20871,WORKING!B255,PERSALDATA!$E$2:$E$20871,WORKING!C255,PERSALDATA!$F$2:$F$20871,"S&amp;W: BASIC SALARY (RES)")</f>
        <v>0</v>
      </c>
      <c r="AC255" s="2">
        <f>SUMIFS(PERSALDATA!$H$2:$H$20871,PERSALDATA!$A$2:$A$20871,WORKING!A255,PERSALDATA!$D$2:$D$20871,WORKING!B255,PERSALDATA!$E$2:$E$20871,WORKING!C255)</f>
        <v>0</v>
      </c>
    </row>
    <row r="256" spans="1:29" s="2" customFormat="1" x14ac:dyDescent="0.25">
      <c r="A256" s="2">
        <f>Results!$D$3</f>
        <v>18</v>
      </c>
      <c r="B256" s="2">
        <v>15</v>
      </c>
      <c r="C256" s="2">
        <v>16</v>
      </c>
      <c r="D256" s="62">
        <f t="shared" si="16"/>
        <v>0.70922489956286816</v>
      </c>
      <c r="E256" s="62">
        <f t="shared" si="16"/>
        <v>5.3914793522211721E-2</v>
      </c>
      <c r="F256" s="62">
        <f t="shared" si="16"/>
        <v>3.3048400974664417E-2</v>
      </c>
      <c r="G256" s="69">
        <f t="shared" si="16"/>
        <v>9.7337263691457676E-3</v>
      </c>
      <c r="H256" s="62">
        <f t="shared" si="16"/>
        <v>2.4240213919887565E-2</v>
      </c>
      <c r="I256" s="62">
        <f t="shared" si="16"/>
        <v>9.9211248494990342E-2</v>
      </c>
      <c r="J256" s="62">
        <f t="shared" si="16"/>
        <v>3.7078543142536847E-3</v>
      </c>
      <c r="K256" s="62">
        <f t="shared" si="16"/>
        <v>1.783203255563592E-4</v>
      </c>
      <c r="L256" s="62">
        <f t="shared" si="16"/>
        <v>4.683439318606831E-4</v>
      </c>
      <c r="M256" s="62">
        <f t="shared" si="16"/>
        <v>4.0725710169149464E-2</v>
      </c>
      <c r="N256" s="62">
        <f t="shared" si="17"/>
        <v>1.8218403218137627E-2</v>
      </c>
      <c r="O256" s="62">
        <f t="shared" si="17"/>
        <v>1.1628411528718372E-4</v>
      </c>
      <c r="P256" s="62">
        <f t="shared" si="17"/>
        <v>1.1504855489393568E-3</v>
      </c>
      <c r="Q256" s="62">
        <f t="shared" si="17"/>
        <v>1.2562085047619681E-3</v>
      </c>
      <c r="R256" s="62">
        <f t="shared" si="17"/>
        <v>1.4071302116306608E-4</v>
      </c>
      <c r="S256" s="62">
        <f t="shared" si="17"/>
        <v>9.0544527121134752E-6</v>
      </c>
      <c r="T256" s="62">
        <f t="shared" si="17"/>
        <v>4.4397497225622268E-3</v>
      </c>
      <c r="U256" s="62">
        <f t="shared" si="17"/>
        <v>3.8584888212328311E-6</v>
      </c>
      <c r="V256" s="62">
        <f t="shared" si="17"/>
        <v>2.117313430288065E-4</v>
      </c>
      <c r="W256" s="62">
        <f t="shared" si="17"/>
        <v>7.3827684520804057E-2</v>
      </c>
      <c r="X256" s="62">
        <f t="shared" si="17"/>
        <v>7.0033119199051808E-2</v>
      </c>
      <c r="Y256" s="62">
        <f t="shared" si="17"/>
        <v>6.9033119199051793E-2</v>
      </c>
      <c r="Z256" s="62">
        <f t="shared" si="17"/>
        <v>6.7033119199051777E-2</v>
      </c>
      <c r="AA256" s="62">
        <f>IFERROR(($D256*Assumptions!J$6)+($E256*Assumptions!J$7)+($F256*Assumptions!J$8)+($G256*Assumptions!J$9)+($H256*Assumptions!J$10)+($I256*Assumptions!J$11)+($J256*Assumptions!J$12)+($K256*Assumptions!J$13)+($L256*Assumptions!J$14)+($M256*Assumptions!J$15)+($N256*Assumptions!J$16)+($O256*Assumptions!J$17)+($P256*Assumptions!J$18)+($Q256*Assumptions!J$19)+($R256*Assumptions!J$20)+($S256*Assumptions!J$21)+($T256*Assumptions!J$22)+($U256*Assumptions!J$23)+($V256*Assumptions!J$24),0)</f>
        <v>1.4137802277575402E-2</v>
      </c>
      <c r="AB256" s="2">
        <f>SUMIFS(PERSALDATA!$G$2:$G$20871,PERSALDATA!$A$2:$A$20871,WORKING!A256,PERSALDATA!$D$2:$D$20871,WORKING!B256,PERSALDATA!$E$2:$E$20871,WORKING!C256,PERSALDATA!$F$2:$F$20871,"S&amp;W: BASIC SALARY (RES)")</f>
        <v>0</v>
      </c>
      <c r="AC256" s="2">
        <f>SUMIFS(PERSALDATA!$H$2:$H$20871,PERSALDATA!$A$2:$A$20871,WORKING!A256,PERSALDATA!$D$2:$D$20871,WORKING!B256,PERSALDATA!$E$2:$E$20871,WORKING!C256)</f>
        <v>0</v>
      </c>
    </row>
    <row r="257" spans="1:29" s="2" customFormat="1" x14ac:dyDescent="0.25">
      <c r="A257" s="2">
        <f>Results!$D$3</f>
        <v>18</v>
      </c>
      <c r="B257" s="2">
        <v>15</v>
      </c>
      <c r="C257" s="2" t="s">
        <v>57</v>
      </c>
      <c r="D257" s="62">
        <f t="shared" si="16"/>
        <v>0.70922489956286816</v>
      </c>
      <c r="E257" s="62">
        <f t="shared" si="16"/>
        <v>5.3914793522211721E-2</v>
      </c>
      <c r="F257" s="62">
        <f t="shared" si="16"/>
        <v>3.3048400974664417E-2</v>
      </c>
      <c r="G257" s="69">
        <f t="shared" si="16"/>
        <v>9.7337263691457676E-3</v>
      </c>
      <c r="H257" s="62">
        <f t="shared" si="16"/>
        <v>2.4240213919887565E-2</v>
      </c>
      <c r="I257" s="62">
        <f t="shared" si="16"/>
        <v>9.9211248494990342E-2</v>
      </c>
      <c r="J257" s="62">
        <f t="shared" si="16"/>
        <v>3.7078543142536847E-3</v>
      </c>
      <c r="K257" s="62">
        <f t="shared" si="16"/>
        <v>1.783203255563592E-4</v>
      </c>
      <c r="L257" s="62">
        <f t="shared" si="16"/>
        <v>4.683439318606831E-4</v>
      </c>
      <c r="M257" s="62">
        <f t="shared" si="16"/>
        <v>4.0725710169149464E-2</v>
      </c>
      <c r="N257" s="62">
        <f t="shared" si="17"/>
        <v>1.8218403218137627E-2</v>
      </c>
      <c r="O257" s="62">
        <f t="shared" si="17"/>
        <v>1.1628411528718372E-4</v>
      </c>
      <c r="P257" s="62">
        <f t="shared" si="17"/>
        <v>1.1504855489393568E-3</v>
      </c>
      <c r="Q257" s="62">
        <f t="shared" si="17"/>
        <v>1.2562085047619681E-3</v>
      </c>
      <c r="R257" s="62">
        <f t="shared" si="17"/>
        <v>1.4071302116306608E-4</v>
      </c>
      <c r="S257" s="62">
        <f t="shared" si="17"/>
        <v>9.0544527121134752E-6</v>
      </c>
      <c r="T257" s="62">
        <f t="shared" si="17"/>
        <v>4.4397497225622268E-3</v>
      </c>
      <c r="U257" s="62">
        <f t="shared" si="17"/>
        <v>3.8584888212328311E-6</v>
      </c>
      <c r="V257" s="62">
        <f t="shared" si="17"/>
        <v>2.117313430288065E-4</v>
      </c>
      <c r="W257" s="62">
        <f t="shared" si="17"/>
        <v>7.3827684520804057E-2</v>
      </c>
      <c r="X257" s="62">
        <f t="shared" si="17"/>
        <v>7.0033119199051808E-2</v>
      </c>
      <c r="Y257" s="62">
        <f t="shared" si="17"/>
        <v>6.9033119199051793E-2</v>
      </c>
      <c r="Z257" s="62">
        <f t="shared" si="17"/>
        <v>6.7033119199051777E-2</v>
      </c>
      <c r="AA257" s="62">
        <f>IFERROR(($D257*Assumptions!J$6)+($E257*Assumptions!J$7)+($F257*Assumptions!J$8)+($G257*Assumptions!J$9)+($H257*Assumptions!J$10)+($I257*Assumptions!J$11)+($J257*Assumptions!J$12)+($K257*Assumptions!J$13)+($L257*Assumptions!J$14)+($M257*Assumptions!J$15)+($N257*Assumptions!J$16)+($O257*Assumptions!J$17)+($P257*Assumptions!J$18)+($Q257*Assumptions!J$19)+($R257*Assumptions!J$20)+($S257*Assumptions!J$21)+($T257*Assumptions!J$22)+($U257*Assumptions!J$23)+($V257*Assumptions!J$24),0)</f>
        <v>1.4137802277575402E-2</v>
      </c>
      <c r="AB257" s="2">
        <f>SUMIFS(PERSALDATA!$G$2:$G$20871,PERSALDATA!$A$2:$A$20871,WORKING!A257,PERSALDATA!$D$2:$D$20871,WORKING!B257,PERSALDATA!$E$2:$E$20871,WORKING!C257,PERSALDATA!$F$2:$F$20871,"S&amp;W: BASIC SALARY (RES)")</f>
        <v>0</v>
      </c>
      <c r="AC257" s="2">
        <f>SUMIFS(PERSALDATA!$H$2:$H$20871,PERSALDATA!$A$2:$A$20871,WORKING!A257,PERSALDATA!$D$2:$D$20871,WORKING!B257,PERSALDATA!$E$2:$E$20871,WORKING!C257)</f>
        <v>0</v>
      </c>
    </row>
    <row r="258" spans="1:29" s="2" customFormat="1" x14ac:dyDescent="0.25">
      <c r="A258" s="2">
        <f>Results!$D$3</f>
        <v>18</v>
      </c>
      <c r="B258" s="2">
        <v>16</v>
      </c>
      <c r="C258" s="2">
        <v>1</v>
      </c>
      <c r="D258" s="62">
        <f t="shared" si="16"/>
        <v>0.70922489956286816</v>
      </c>
      <c r="E258" s="62">
        <f t="shared" si="16"/>
        <v>5.3914793522211721E-2</v>
      </c>
      <c r="F258" s="62">
        <f t="shared" si="16"/>
        <v>3.3048400974664417E-2</v>
      </c>
      <c r="G258" s="69">
        <f t="shared" si="16"/>
        <v>9.7337263691457676E-3</v>
      </c>
      <c r="H258" s="62">
        <f t="shared" si="16"/>
        <v>2.4240213919887565E-2</v>
      </c>
      <c r="I258" s="62">
        <f t="shared" si="16"/>
        <v>9.9211248494990342E-2</v>
      </c>
      <c r="J258" s="62">
        <f t="shared" si="16"/>
        <v>3.7078543142536847E-3</v>
      </c>
      <c r="K258" s="62">
        <f t="shared" si="16"/>
        <v>1.783203255563592E-4</v>
      </c>
      <c r="L258" s="62">
        <f t="shared" si="16"/>
        <v>4.683439318606831E-4</v>
      </c>
      <c r="M258" s="62">
        <f t="shared" si="16"/>
        <v>4.0725710169149464E-2</v>
      </c>
      <c r="N258" s="62">
        <f t="shared" si="17"/>
        <v>1.8218403218137627E-2</v>
      </c>
      <c r="O258" s="62">
        <f t="shared" si="17"/>
        <v>1.1628411528718372E-4</v>
      </c>
      <c r="P258" s="62">
        <f t="shared" si="17"/>
        <v>1.1504855489393568E-3</v>
      </c>
      <c r="Q258" s="62">
        <f t="shared" si="17"/>
        <v>1.2562085047619681E-3</v>
      </c>
      <c r="R258" s="62">
        <f t="shared" si="17"/>
        <v>1.4071302116306608E-4</v>
      </c>
      <c r="S258" s="62">
        <f t="shared" si="17"/>
        <v>9.0544527121134752E-6</v>
      </c>
      <c r="T258" s="62">
        <f t="shared" si="17"/>
        <v>4.4397497225622268E-3</v>
      </c>
      <c r="U258" s="62">
        <f t="shared" si="17"/>
        <v>3.8584888212328311E-6</v>
      </c>
      <c r="V258" s="62">
        <f t="shared" si="17"/>
        <v>2.117313430288065E-4</v>
      </c>
      <c r="W258" s="62">
        <f t="shared" si="17"/>
        <v>7.3827684520804057E-2</v>
      </c>
      <c r="X258" s="62">
        <f t="shared" si="17"/>
        <v>7.0033119199051808E-2</v>
      </c>
      <c r="Y258" s="62">
        <f t="shared" si="17"/>
        <v>6.9033119199051793E-2</v>
      </c>
      <c r="Z258" s="62">
        <f t="shared" si="17"/>
        <v>6.7033119199051777E-2</v>
      </c>
      <c r="AA258" s="62">
        <f>IFERROR(($D258*Assumptions!J$6)+($E258*Assumptions!J$7)+($F258*Assumptions!J$8)+($G258*Assumptions!J$9)+($H258*Assumptions!J$10)+($I258*Assumptions!J$11)+($J258*Assumptions!J$12)+($K258*Assumptions!J$13)+($L258*Assumptions!J$14)+($M258*Assumptions!J$15)+($N258*Assumptions!J$16)+($O258*Assumptions!J$17)+($P258*Assumptions!J$18)+($Q258*Assumptions!J$19)+($R258*Assumptions!J$20)+($S258*Assumptions!J$21)+($T258*Assumptions!J$22)+($U258*Assumptions!J$23)+($V258*Assumptions!J$24),0)</f>
        <v>1.4137802277575402E-2</v>
      </c>
      <c r="AB258" s="2">
        <f>SUMIFS(PERSALDATA!$G$2:$G$20871,PERSALDATA!$A$2:$A$20871,WORKING!A258,PERSALDATA!$D$2:$D$20871,WORKING!B258,PERSALDATA!$E$2:$E$20871,WORKING!C258,PERSALDATA!$F$2:$F$20871,"S&amp;W: BASIC SALARY (RES)")</f>
        <v>0</v>
      </c>
      <c r="AC258" s="2">
        <f>SUMIFS(PERSALDATA!$H$2:$H$20871,PERSALDATA!$A$2:$A$20871,WORKING!A258,PERSALDATA!$D$2:$D$20871,WORKING!B258,PERSALDATA!$E$2:$E$20871,WORKING!C258)</f>
        <v>0</v>
      </c>
    </row>
    <row r="259" spans="1:29" s="2" customFormat="1" x14ac:dyDescent="0.25">
      <c r="A259" s="2">
        <f>Results!$D$3</f>
        <v>18</v>
      </c>
      <c r="B259" s="2">
        <v>16</v>
      </c>
      <c r="C259" s="2">
        <v>2</v>
      </c>
      <c r="D259" s="62">
        <f t="shared" si="16"/>
        <v>0.70922489956286816</v>
      </c>
      <c r="E259" s="62">
        <f t="shared" si="16"/>
        <v>5.3914793522211721E-2</v>
      </c>
      <c r="F259" s="62">
        <f t="shared" si="16"/>
        <v>3.3048400974664417E-2</v>
      </c>
      <c r="G259" s="69">
        <f t="shared" si="16"/>
        <v>9.7337263691457676E-3</v>
      </c>
      <c r="H259" s="62">
        <f t="shared" si="16"/>
        <v>2.4240213919887565E-2</v>
      </c>
      <c r="I259" s="62">
        <f t="shared" si="16"/>
        <v>9.9211248494990342E-2</v>
      </c>
      <c r="J259" s="62">
        <f t="shared" si="16"/>
        <v>3.7078543142536847E-3</v>
      </c>
      <c r="K259" s="62">
        <f t="shared" si="16"/>
        <v>1.783203255563592E-4</v>
      </c>
      <c r="L259" s="62">
        <f t="shared" si="16"/>
        <v>4.683439318606831E-4</v>
      </c>
      <c r="M259" s="62">
        <f t="shared" si="16"/>
        <v>4.0725710169149464E-2</v>
      </c>
      <c r="N259" s="62">
        <f t="shared" si="17"/>
        <v>1.8218403218137627E-2</v>
      </c>
      <c r="O259" s="62">
        <f t="shared" si="17"/>
        <v>1.1628411528718372E-4</v>
      </c>
      <c r="P259" s="62">
        <f t="shared" si="17"/>
        <v>1.1504855489393568E-3</v>
      </c>
      <c r="Q259" s="62">
        <f t="shared" si="17"/>
        <v>1.2562085047619681E-3</v>
      </c>
      <c r="R259" s="62">
        <f t="shared" si="17"/>
        <v>1.4071302116306608E-4</v>
      </c>
      <c r="S259" s="62">
        <f t="shared" si="17"/>
        <v>9.0544527121134752E-6</v>
      </c>
      <c r="T259" s="62">
        <f t="shared" si="17"/>
        <v>4.4397497225622268E-3</v>
      </c>
      <c r="U259" s="62">
        <f t="shared" si="17"/>
        <v>3.8584888212328311E-6</v>
      </c>
      <c r="V259" s="62">
        <f t="shared" si="17"/>
        <v>2.117313430288065E-4</v>
      </c>
      <c r="W259" s="62">
        <f t="shared" si="17"/>
        <v>7.3827684520804057E-2</v>
      </c>
      <c r="X259" s="62">
        <f t="shared" si="17"/>
        <v>7.0033119199051808E-2</v>
      </c>
      <c r="Y259" s="62">
        <f t="shared" si="17"/>
        <v>6.9033119199051793E-2</v>
      </c>
      <c r="Z259" s="62">
        <f t="shared" si="17"/>
        <v>6.7033119199051777E-2</v>
      </c>
      <c r="AA259" s="62">
        <f>IFERROR(($D259*Assumptions!J$6)+($E259*Assumptions!J$7)+($F259*Assumptions!J$8)+($G259*Assumptions!J$9)+($H259*Assumptions!J$10)+($I259*Assumptions!J$11)+($J259*Assumptions!J$12)+($K259*Assumptions!J$13)+($L259*Assumptions!J$14)+($M259*Assumptions!J$15)+($N259*Assumptions!J$16)+($O259*Assumptions!J$17)+($P259*Assumptions!J$18)+($Q259*Assumptions!J$19)+($R259*Assumptions!J$20)+($S259*Assumptions!J$21)+($T259*Assumptions!J$22)+($U259*Assumptions!J$23)+($V259*Assumptions!J$24),0)</f>
        <v>1.4137802277575402E-2</v>
      </c>
      <c r="AB259" s="2">
        <f>SUMIFS(PERSALDATA!$G$2:$G$20871,PERSALDATA!$A$2:$A$20871,WORKING!A259,PERSALDATA!$D$2:$D$20871,WORKING!B259,PERSALDATA!$E$2:$E$20871,WORKING!C259,PERSALDATA!$F$2:$F$20871,"S&amp;W: BASIC SALARY (RES)")</f>
        <v>0</v>
      </c>
      <c r="AC259" s="2">
        <f>SUMIFS(PERSALDATA!$H$2:$H$20871,PERSALDATA!$A$2:$A$20871,WORKING!A259,PERSALDATA!$D$2:$D$20871,WORKING!B259,PERSALDATA!$E$2:$E$20871,WORKING!C259)</f>
        <v>0</v>
      </c>
    </row>
    <row r="260" spans="1:29" s="2" customFormat="1" x14ac:dyDescent="0.25">
      <c r="A260" s="2">
        <f>Results!$D$3</f>
        <v>18</v>
      </c>
      <c r="B260" s="2">
        <v>16</v>
      </c>
      <c r="C260" s="2">
        <v>3</v>
      </c>
      <c r="D260" s="62">
        <f t="shared" si="16"/>
        <v>0.70922489956286816</v>
      </c>
      <c r="E260" s="62">
        <f t="shared" si="16"/>
        <v>5.3914793522211721E-2</v>
      </c>
      <c r="F260" s="62">
        <f t="shared" si="16"/>
        <v>3.3048400974664417E-2</v>
      </c>
      <c r="G260" s="69">
        <f t="shared" si="16"/>
        <v>9.7337263691457676E-3</v>
      </c>
      <c r="H260" s="62">
        <f t="shared" si="16"/>
        <v>2.4240213919887565E-2</v>
      </c>
      <c r="I260" s="62">
        <f t="shared" si="16"/>
        <v>9.9211248494990342E-2</v>
      </c>
      <c r="J260" s="62">
        <f t="shared" si="16"/>
        <v>3.7078543142536847E-3</v>
      </c>
      <c r="K260" s="62">
        <f t="shared" si="16"/>
        <v>1.783203255563592E-4</v>
      </c>
      <c r="L260" s="62">
        <f t="shared" si="16"/>
        <v>4.683439318606831E-4</v>
      </c>
      <c r="M260" s="62">
        <f t="shared" si="16"/>
        <v>4.0725710169149464E-2</v>
      </c>
      <c r="N260" s="62">
        <f t="shared" si="17"/>
        <v>1.8218403218137627E-2</v>
      </c>
      <c r="O260" s="62">
        <f t="shared" si="17"/>
        <v>1.1628411528718372E-4</v>
      </c>
      <c r="P260" s="62">
        <f t="shared" si="17"/>
        <v>1.1504855489393568E-3</v>
      </c>
      <c r="Q260" s="62">
        <f t="shared" si="17"/>
        <v>1.2562085047619681E-3</v>
      </c>
      <c r="R260" s="62">
        <f t="shared" si="17"/>
        <v>1.4071302116306608E-4</v>
      </c>
      <c r="S260" s="62">
        <f t="shared" si="17"/>
        <v>9.0544527121134752E-6</v>
      </c>
      <c r="T260" s="62">
        <f t="shared" si="17"/>
        <v>4.4397497225622268E-3</v>
      </c>
      <c r="U260" s="62">
        <f t="shared" si="17"/>
        <v>3.8584888212328311E-6</v>
      </c>
      <c r="V260" s="62">
        <f t="shared" si="17"/>
        <v>2.117313430288065E-4</v>
      </c>
      <c r="W260" s="62">
        <f t="shared" si="17"/>
        <v>7.3827684520804057E-2</v>
      </c>
      <c r="X260" s="62">
        <f t="shared" si="17"/>
        <v>7.0033119199051808E-2</v>
      </c>
      <c r="Y260" s="62">
        <f t="shared" si="17"/>
        <v>6.9033119199051793E-2</v>
      </c>
      <c r="Z260" s="62">
        <f t="shared" si="17"/>
        <v>6.7033119199051777E-2</v>
      </c>
      <c r="AA260" s="62">
        <f>IFERROR(($D260*Assumptions!J$6)+($E260*Assumptions!J$7)+($F260*Assumptions!J$8)+($G260*Assumptions!J$9)+($H260*Assumptions!J$10)+($I260*Assumptions!J$11)+($J260*Assumptions!J$12)+($K260*Assumptions!J$13)+($L260*Assumptions!J$14)+($M260*Assumptions!J$15)+($N260*Assumptions!J$16)+($O260*Assumptions!J$17)+($P260*Assumptions!J$18)+($Q260*Assumptions!J$19)+($R260*Assumptions!J$20)+($S260*Assumptions!J$21)+($T260*Assumptions!J$22)+($U260*Assumptions!J$23)+($V260*Assumptions!J$24),0)</f>
        <v>1.4137802277575402E-2</v>
      </c>
      <c r="AB260" s="2">
        <f>SUMIFS(PERSALDATA!$G$2:$G$20871,PERSALDATA!$A$2:$A$20871,WORKING!A260,PERSALDATA!$D$2:$D$20871,WORKING!B260,PERSALDATA!$E$2:$E$20871,WORKING!C260,PERSALDATA!$F$2:$F$20871,"S&amp;W: BASIC SALARY (RES)")</f>
        <v>0</v>
      </c>
      <c r="AC260" s="2">
        <f>SUMIFS(PERSALDATA!$H$2:$H$20871,PERSALDATA!$A$2:$A$20871,WORKING!A260,PERSALDATA!$D$2:$D$20871,WORKING!B260,PERSALDATA!$E$2:$E$20871,WORKING!C260)</f>
        <v>0</v>
      </c>
    </row>
    <row r="261" spans="1:29" s="2" customFormat="1" x14ac:dyDescent="0.25">
      <c r="A261" s="2">
        <f>Results!$D$3</f>
        <v>18</v>
      </c>
      <c r="B261" s="2">
        <v>16</v>
      </c>
      <c r="C261" s="2">
        <v>4</v>
      </c>
      <c r="D261" s="62">
        <f t="shared" si="16"/>
        <v>0.70922489956286816</v>
      </c>
      <c r="E261" s="62">
        <f t="shared" si="16"/>
        <v>5.3914793522211721E-2</v>
      </c>
      <c r="F261" s="62">
        <f t="shared" si="16"/>
        <v>3.3048400974664417E-2</v>
      </c>
      <c r="G261" s="69">
        <f t="shared" si="16"/>
        <v>9.7337263691457676E-3</v>
      </c>
      <c r="H261" s="62">
        <f t="shared" si="16"/>
        <v>2.4240213919887565E-2</v>
      </c>
      <c r="I261" s="62">
        <f t="shared" si="16"/>
        <v>9.9211248494990342E-2</v>
      </c>
      <c r="J261" s="62">
        <f t="shared" si="16"/>
        <v>3.7078543142536847E-3</v>
      </c>
      <c r="K261" s="62">
        <f t="shared" si="16"/>
        <v>1.783203255563592E-4</v>
      </c>
      <c r="L261" s="62">
        <f t="shared" si="16"/>
        <v>4.683439318606831E-4</v>
      </c>
      <c r="M261" s="62">
        <f t="shared" si="16"/>
        <v>4.0725710169149464E-2</v>
      </c>
      <c r="N261" s="62">
        <f t="shared" si="17"/>
        <v>1.8218403218137627E-2</v>
      </c>
      <c r="O261" s="62">
        <f t="shared" si="17"/>
        <v>1.1628411528718372E-4</v>
      </c>
      <c r="P261" s="62">
        <f t="shared" si="17"/>
        <v>1.1504855489393568E-3</v>
      </c>
      <c r="Q261" s="62">
        <f t="shared" si="17"/>
        <v>1.2562085047619681E-3</v>
      </c>
      <c r="R261" s="62">
        <f t="shared" si="17"/>
        <v>1.4071302116306608E-4</v>
      </c>
      <c r="S261" s="62">
        <f t="shared" si="17"/>
        <v>9.0544527121134752E-6</v>
      </c>
      <c r="T261" s="62">
        <f t="shared" si="17"/>
        <v>4.4397497225622268E-3</v>
      </c>
      <c r="U261" s="62">
        <f t="shared" si="17"/>
        <v>3.8584888212328311E-6</v>
      </c>
      <c r="V261" s="62">
        <f t="shared" si="17"/>
        <v>2.117313430288065E-4</v>
      </c>
      <c r="W261" s="62">
        <f t="shared" si="17"/>
        <v>7.3827684520804057E-2</v>
      </c>
      <c r="X261" s="62">
        <f t="shared" si="17"/>
        <v>7.0033119199051808E-2</v>
      </c>
      <c r="Y261" s="62">
        <f t="shared" si="17"/>
        <v>6.9033119199051793E-2</v>
      </c>
      <c r="Z261" s="62">
        <f t="shared" si="17"/>
        <v>6.7033119199051777E-2</v>
      </c>
      <c r="AA261" s="62">
        <f>IFERROR(($D261*Assumptions!J$6)+($E261*Assumptions!J$7)+($F261*Assumptions!J$8)+($G261*Assumptions!J$9)+($H261*Assumptions!J$10)+($I261*Assumptions!J$11)+($J261*Assumptions!J$12)+($K261*Assumptions!J$13)+($L261*Assumptions!J$14)+($M261*Assumptions!J$15)+($N261*Assumptions!J$16)+($O261*Assumptions!J$17)+($P261*Assumptions!J$18)+($Q261*Assumptions!J$19)+($R261*Assumptions!J$20)+($S261*Assumptions!J$21)+($T261*Assumptions!J$22)+($U261*Assumptions!J$23)+($V261*Assumptions!J$24),0)</f>
        <v>1.4137802277575402E-2</v>
      </c>
      <c r="AB261" s="2">
        <f>SUMIFS(PERSALDATA!$G$2:$G$20871,PERSALDATA!$A$2:$A$20871,WORKING!A261,PERSALDATA!$D$2:$D$20871,WORKING!B261,PERSALDATA!$E$2:$E$20871,WORKING!C261,PERSALDATA!$F$2:$F$20871,"S&amp;W: BASIC SALARY (RES)")</f>
        <v>0</v>
      </c>
      <c r="AC261" s="2">
        <f>SUMIFS(PERSALDATA!$H$2:$H$20871,PERSALDATA!$A$2:$A$20871,WORKING!A261,PERSALDATA!$D$2:$D$20871,WORKING!B261,PERSALDATA!$E$2:$E$20871,WORKING!C261)</f>
        <v>0</v>
      </c>
    </row>
    <row r="262" spans="1:29" s="2" customFormat="1" x14ac:dyDescent="0.25">
      <c r="A262" s="2">
        <f>Results!$D$3</f>
        <v>18</v>
      </c>
      <c r="B262" s="2">
        <v>16</v>
      </c>
      <c r="C262" s="2">
        <v>5</v>
      </c>
      <c r="D262" s="62">
        <f t="shared" si="16"/>
        <v>0.70922489956286816</v>
      </c>
      <c r="E262" s="62">
        <f t="shared" si="16"/>
        <v>5.3914793522211721E-2</v>
      </c>
      <c r="F262" s="62">
        <f t="shared" si="16"/>
        <v>3.3048400974664417E-2</v>
      </c>
      <c r="G262" s="69">
        <f t="shared" si="16"/>
        <v>9.7337263691457676E-3</v>
      </c>
      <c r="H262" s="62">
        <f t="shared" si="16"/>
        <v>2.4240213919887565E-2</v>
      </c>
      <c r="I262" s="62">
        <f t="shared" si="16"/>
        <v>9.9211248494990342E-2</v>
      </c>
      <c r="J262" s="62">
        <f t="shared" si="16"/>
        <v>3.7078543142536847E-3</v>
      </c>
      <c r="K262" s="62">
        <f t="shared" si="16"/>
        <v>1.783203255563592E-4</v>
      </c>
      <c r="L262" s="62">
        <f t="shared" si="16"/>
        <v>4.683439318606831E-4</v>
      </c>
      <c r="M262" s="62">
        <f t="shared" si="16"/>
        <v>4.0725710169149464E-2</v>
      </c>
      <c r="N262" s="62">
        <f t="shared" si="17"/>
        <v>1.8218403218137627E-2</v>
      </c>
      <c r="O262" s="62">
        <f t="shared" si="17"/>
        <v>1.1628411528718372E-4</v>
      </c>
      <c r="P262" s="62">
        <f t="shared" si="17"/>
        <v>1.1504855489393568E-3</v>
      </c>
      <c r="Q262" s="62">
        <f t="shared" si="17"/>
        <v>1.2562085047619681E-3</v>
      </c>
      <c r="R262" s="62">
        <f t="shared" si="17"/>
        <v>1.4071302116306608E-4</v>
      </c>
      <c r="S262" s="62">
        <f t="shared" si="17"/>
        <v>9.0544527121134752E-6</v>
      </c>
      <c r="T262" s="62">
        <f t="shared" si="17"/>
        <v>4.4397497225622268E-3</v>
      </c>
      <c r="U262" s="62">
        <f t="shared" si="17"/>
        <v>3.8584888212328311E-6</v>
      </c>
      <c r="V262" s="62">
        <f t="shared" si="17"/>
        <v>2.117313430288065E-4</v>
      </c>
      <c r="W262" s="62">
        <f t="shared" si="17"/>
        <v>7.3827684520804057E-2</v>
      </c>
      <c r="X262" s="62">
        <f t="shared" si="17"/>
        <v>7.0033119199051808E-2</v>
      </c>
      <c r="Y262" s="62">
        <f t="shared" si="17"/>
        <v>6.9033119199051793E-2</v>
      </c>
      <c r="Z262" s="62">
        <f t="shared" si="17"/>
        <v>6.7033119199051777E-2</v>
      </c>
      <c r="AA262" s="62">
        <f>IFERROR(($D262*Assumptions!J$6)+($E262*Assumptions!J$7)+($F262*Assumptions!J$8)+($G262*Assumptions!J$9)+($H262*Assumptions!J$10)+($I262*Assumptions!J$11)+($J262*Assumptions!J$12)+($K262*Assumptions!J$13)+($L262*Assumptions!J$14)+($M262*Assumptions!J$15)+($N262*Assumptions!J$16)+($O262*Assumptions!J$17)+($P262*Assumptions!J$18)+($Q262*Assumptions!J$19)+($R262*Assumptions!J$20)+($S262*Assumptions!J$21)+($T262*Assumptions!J$22)+($U262*Assumptions!J$23)+($V262*Assumptions!J$24),0)</f>
        <v>1.4137802277575402E-2</v>
      </c>
      <c r="AB262" s="2">
        <f>SUMIFS(PERSALDATA!$G$2:$G$20871,PERSALDATA!$A$2:$A$20871,WORKING!A262,PERSALDATA!$D$2:$D$20871,WORKING!B262,PERSALDATA!$E$2:$E$20871,WORKING!C262,PERSALDATA!$F$2:$F$20871,"S&amp;W: BASIC SALARY (RES)")</f>
        <v>0</v>
      </c>
      <c r="AC262" s="2">
        <f>SUMIFS(PERSALDATA!$H$2:$H$20871,PERSALDATA!$A$2:$A$20871,WORKING!A262,PERSALDATA!$D$2:$D$20871,WORKING!B262,PERSALDATA!$E$2:$E$20871,WORKING!C262)</f>
        <v>0</v>
      </c>
    </row>
    <row r="263" spans="1:29" s="2" customFormat="1" x14ac:dyDescent="0.25">
      <c r="A263" s="2">
        <f>Results!$D$3</f>
        <v>18</v>
      </c>
      <c r="B263" s="2">
        <v>16</v>
      </c>
      <c r="C263" s="2">
        <v>6</v>
      </c>
      <c r="D263" s="62">
        <f t="shared" ref="D263:M274" si="18">D$1</f>
        <v>0.70922489956286816</v>
      </c>
      <c r="E263" s="62">
        <f t="shared" si="18"/>
        <v>5.3914793522211721E-2</v>
      </c>
      <c r="F263" s="62">
        <f t="shared" si="18"/>
        <v>3.3048400974664417E-2</v>
      </c>
      <c r="G263" s="69">
        <f t="shared" si="18"/>
        <v>9.7337263691457676E-3</v>
      </c>
      <c r="H263" s="62">
        <f t="shared" si="18"/>
        <v>2.4240213919887565E-2</v>
      </c>
      <c r="I263" s="62">
        <f t="shared" si="18"/>
        <v>9.9211248494990342E-2</v>
      </c>
      <c r="J263" s="62">
        <f t="shared" si="18"/>
        <v>3.7078543142536847E-3</v>
      </c>
      <c r="K263" s="62">
        <f t="shared" si="18"/>
        <v>1.783203255563592E-4</v>
      </c>
      <c r="L263" s="62">
        <f t="shared" si="18"/>
        <v>4.683439318606831E-4</v>
      </c>
      <c r="M263" s="62">
        <f t="shared" si="18"/>
        <v>4.0725710169149464E-2</v>
      </c>
      <c r="N263" s="62">
        <f t="shared" ref="N263:Z274" si="19">N$1</f>
        <v>1.8218403218137627E-2</v>
      </c>
      <c r="O263" s="62">
        <f t="shared" si="19"/>
        <v>1.1628411528718372E-4</v>
      </c>
      <c r="P263" s="62">
        <f t="shared" si="19"/>
        <v>1.1504855489393568E-3</v>
      </c>
      <c r="Q263" s="62">
        <f t="shared" si="19"/>
        <v>1.2562085047619681E-3</v>
      </c>
      <c r="R263" s="62">
        <f t="shared" si="19"/>
        <v>1.4071302116306608E-4</v>
      </c>
      <c r="S263" s="62">
        <f t="shared" si="19"/>
        <v>9.0544527121134752E-6</v>
      </c>
      <c r="T263" s="62">
        <f t="shared" si="19"/>
        <v>4.4397497225622268E-3</v>
      </c>
      <c r="U263" s="62">
        <f t="shared" si="19"/>
        <v>3.8584888212328311E-6</v>
      </c>
      <c r="V263" s="62">
        <f t="shared" si="19"/>
        <v>2.117313430288065E-4</v>
      </c>
      <c r="W263" s="62">
        <f t="shared" si="19"/>
        <v>7.3827684520804057E-2</v>
      </c>
      <c r="X263" s="62">
        <f t="shared" si="19"/>
        <v>7.0033119199051808E-2</v>
      </c>
      <c r="Y263" s="62">
        <f t="shared" si="19"/>
        <v>6.9033119199051793E-2</v>
      </c>
      <c r="Z263" s="62">
        <f t="shared" si="19"/>
        <v>6.7033119199051777E-2</v>
      </c>
      <c r="AA263" s="62">
        <f>IFERROR(($D263*Assumptions!J$6)+($E263*Assumptions!J$7)+($F263*Assumptions!J$8)+($G263*Assumptions!J$9)+($H263*Assumptions!J$10)+($I263*Assumptions!J$11)+($J263*Assumptions!J$12)+($K263*Assumptions!J$13)+($L263*Assumptions!J$14)+($M263*Assumptions!J$15)+($N263*Assumptions!J$16)+($O263*Assumptions!J$17)+($P263*Assumptions!J$18)+($Q263*Assumptions!J$19)+($R263*Assumptions!J$20)+($S263*Assumptions!J$21)+($T263*Assumptions!J$22)+($U263*Assumptions!J$23)+($V263*Assumptions!J$24),0)</f>
        <v>1.4137802277575402E-2</v>
      </c>
      <c r="AB263" s="2">
        <f>SUMIFS(PERSALDATA!$G$2:$G$20871,PERSALDATA!$A$2:$A$20871,WORKING!A263,PERSALDATA!$D$2:$D$20871,WORKING!B263,PERSALDATA!$E$2:$E$20871,WORKING!C263,PERSALDATA!$F$2:$F$20871,"S&amp;W: BASIC SALARY (RES)")</f>
        <v>0</v>
      </c>
      <c r="AC263" s="2">
        <f>SUMIFS(PERSALDATA!$H$2:$H$20871,PERSALDATA!$A$2:$A$20871,WORKING!A263,PERSALDATA!$D$2:$D$20871,WORKING!B263,PERSALDATA!$E$2:$E$20871,WORKING!C263)</f>
        <v>0</v>
      </c>
    </row>
    <row r="264" spans="1:29" s="2" customFormat="1" x14ac:dyDescent="0.25">
      <c r="A264" s="2">
        <f>Results!$D$3</f>
        <v>18</v>
      </c>
      <c r="B264" s="2">
        <v>16</v>
      </c>
      <c r="C264" s="2">
        <v>7</v>
      </c>
      <c r="D264" s="62">
        <f t="shared" si="18"/>
        <v>0.70922489956286816</v>
      </c>
      <c r="E264" s="62">
        <f t="shared" si="18"/>
        <v>5.3914793522211721E-2</v>
      </c>
      <c r="F264" s="62">
        <f t="shared" si="18"/>
        <v>3.3048400974664417E-2</v>
      </c>
      <c r="G264" s="69">
        <f t="shared" si="18"/>
        <v>9.7337263691457676E-3</v>
      </c>
      <c r="H264" s="62">
        <f t="shared" si="18"/>
        <v>2.4240213919887565E-2</v>
      </c>
      <c r="I264" s="62">
        <f t="shared" si="18"/>
        <v>9.9211248494990342E-2</v>
      </c>
      <c r="J264" s="62">
        <f t="shared" si="18"/>
        <v>3.7078543142536847E-3</v>
      </c>
      <c r="K264" s="62">
        <f t="shared" si="18"/>
        <v>1.783203255563592E-4</v>
      </c>
      <c r="L264" s="62">
        <f t="shared" si="18"/>
        <v>4.683439318606831E-4</v>
      </c>
      <c r="M264" s="62">
        <f t="shared" si="18"/>
        <v>4.0725710169149464E-2</v>
      </c>
      <c r="N264" s="62">
        <f t="shared" si="19"/>
        <v>1.8218403218137627E-2</v>
      </c>
      <c r="O264" s="62">
        <f t="shared" si="19"/>
        <v>1.1628411528718372E-4</v>
      </c>
      <c r="P264" s="62">
        <f t="shared" si="19"/>
        <v>1.1504855489393568E-3</v>
      </c>
      <c r="Q264" s="62">
        <f t="shared" si="19"/>
        <v>1.2562085047619681E-3</v>
      </c>
      <c r="R264" s="62">
        <f t="shared" si="19"/>
        <v>1.4071302116306608E-4</v>
      </c>
      <c r="S264" s="62">
        <f t="shared" si="19"/>
        <v>9.0544527121134752E-6</v>
      </c>
      <c r="T264" s="62">
        <f t="shared" si="19"/>
        <v>4.4397497225622268E-3</v>
      </c>
      <c r="U264" s="62">
        <f t="shared" si="19"/>
        <v>3.8584888212328311E-6</v>
      </c>
      <c r="V264" s="62">
        <f t="shared" si="19"/>
        <v>2.117313430288065E-4</v>
      </c>
      <c r="W264" s="62">
        <f t="shared" si="19"/>
        <v>7.3827684520804057E-2</v>
      </c>
      <c r="X264" s="62">
        <f t="shared" si="19"/>
        <v>7.0033119199051808E-2</v>
      </c>
      <c r="Y264" s="62">
        <f t="shared" si="19"/>
        <v>6.9033119199051793E-2</v>
      </c>
      <c r="Z264" s="62">
        <f t="shared" si="19"/>
        <v>6.7033119199051777E-2</v>
      </c>
      <c r="AA264" s="62">
        <f>IFERROR(($D264*Assumptions!J$6)+($E264*Assumptions!J$7)+($F264*Assumptions!J$8)+($G264*Assumptions!J$9)+($H264*Assumptions!J$10)+($I264*Assumptions!J$11)+($J264*Assumptions!J$12)+($K264*Assumptions!J$13)+($L264*Assumptions!J$14)+($M264*Assumptions!J$15)+($N264*Assumptions!J$16)+($O264*Assumptions!J$17)+($P264*Assumptions!J$18)+($Q264*Assumptions!J$19)+($R264*Assumptions!J$20)+($S264*Assumptions!J$21)+($T264*Assumptions!J$22)+($U264*Assumptions!J$23)+($V264*Assumptions!J$24),0)</f>
        <v>1.4137802277575402E-2</v>
      </c>
      <c r="AB264" s="2">
        <f>SUMIFS(PERSALDATA!$G$2:$G$20871,PERSALDATA!$A$2:$A$20871,WORKING!A264,PERSALDATA!$D$2:$D$20871,WORKING!B264,PERSALDATA!$E$2:$E$20871,WORKING!C264,PERSALDATA!$F$2:$F$20871,"S&amp;W: BASIC SALARY (RES)")</f>
        <v>0</v>
      </c>
      <c r="AC264" s="2">
        <f>SUMIFS(PERSALDATA!$H$2:$H$20871,PERSALDATA!$A$2:$A$20871,WORKING!A264,PERSALDATA!$D$2:$D$20871,WORKING!B264,PERSALDATA!$E$2:$E$20871,WORKING!C264)</f>
        <v>0</v>
      </c>
    </row>
    <row r="265" spans="1:29" s="2" customFormat="1" x14ac:dyDescent="0.25">
      <c r="A265" s="2">
        <f>Results!$D$3</f>
        <v>18</v>
      </c>
      <c r="B265" s="2">
        <v>16</v>
      </c>
      <c r="C265" s="2">
        <v>8</v>
      </c>
      <c r="D265" s="62">
        <f t="shared" si="18"/>
        <v>0.70922489956286816</v>
      </c>
      <c r="E265" s="62">
        <f t="shared" si="18"/>
        <v>5.3914793522211721E-2</v>
      </c>
      <c r="F265" s="62">
        <f t="shared" si="18"/>
        <v>3.3048400974664417E-2</v>
      </c>
      <c r="G265" s="69">
        <f t="shared" si="18"/>
        <v>9.7337263691457676E-3</v>
      </c>
      <c r="H265" s="62">
        <f t="shared" si="18"/>
        <v>2.4240213919887565E-2</v>
      </c>
      <c r="I265" s="62">
        <f t="shared" si="18"/>
        <v>9.9211248494990342E-2</v>
      </c>
      <c r="J265" s="62">
        <f t="shared" si="18"/>
        <v>3.7078543142536847E-3</v>
      </c>
      <c r="K265" s="62">
        <f t="shared" si="18"/>
        <v>1.783203255563592E-4</v>
      </c>
      <c r="L265" s="62">
        <f t="shared" si="18"/>
        <v>4.683439318606831E-4</v>
      </c>
      <c r="M265" s="62">
        <f t="shared" si="18"/>
        <v>4.0725710169149464E-2</v>
      </c>
      <c r="N265" s="62">
        <f t="shared" si="19"/>
        <v>1.8218403218137627E-2</v>
      </c>
      <c r="O265" s="62">
        <f t="shared" si="19"/>
        <v>1.1628411528718372E-4</v>
      </c>
      <c r="P265" s="62">
        <f t="shared" si="19"/>
        <v>1.1504855489393568E-3</v>
      </c>
      <c r="Q265" s="62">
        <f t="shared" si="19"/>
        <v>1.2562085047619681E-3</v>
      </c>
      <c r="R265" s="62">
        <f t="shared" si="19"/>
        <v>1.4071302116306608E-4</v>
      </c>
      <c r="S265" s="62">
        <f t="shared" si="19"/>
        <v>9.0544527121134752E-6</v>
      </c>
      <c r="T265" s="62">
        <f t="shared" si="19"/>
        <v>4.4397497225622268E-3</v>
      </c>
      <c r="U265" s="62">
        <f t="shared" si="19"/>
        <v>3.8584888212328311E-6</v>
      </c>
      <c r="V265" s="62">
        <f t="shared" si="19"/>
        <v>2.117313430288065E-4</v>
      </c>
      <c r="W265" s="62">
        <f t="shared" si="19"/>
        <v>7.3827684520804057E-2</v>
      </c>
      <c r="X265" s="62">
        <f t="shared" si="19"/>
        <v>7.0033119199051808E-2</v>
      </c>
      <c r="Y265" s="62">
        <f t="shared" si="19"/>
        <v>6.9033119199051793E-2</v>
      </c>
      <c r="Z265" s="62">
        <f t="shared" si="19"/>
        <v>6.7033119199051777E-2</v>
      </c>
      <c r="AA265" s="62">
        <f>IFERROR(($D265*Assumptions!J$6)+($E265*Assumptions!J$7)+($F265*Assumptions!J$8)+($G265*Assumptions!J$9)+($H265*Assumptions!J$10)+($I265*Assumptions!J$11)+($J265*Assumptions!J$12)+($K265*Assumptions!J$13)+($L265*Assumptions!J$14)+($M265*Assumptions!J$15)+($N265*Assumptions!J$16)+($O265*Assumptions!J$17)+($P265*Assumptions!J$18)+($Q265*Assumptions!J$19)+($R265*Assumptions!J$20)+($S265*Assumptions!J$21)+($T265*Assumptions!J$22)+($U265*Assumptions!J$23)+($V265*Assumptions!J$24),0)</f>
        <v>1.4137802277575402E-2</v>
      </c>
      <c r="AB265" s="2">
        <f>SUMIFS(PERSALDATA!$G$2:$G$20871,PERSALDATA!$A$2:$A$20871,WORKING!A265,PERSALDATA!$D$2:$D$20871,WORKING!B265,PERSALDATA!$E$2:$E$20871,WORKING!C265,PERSALDATA!$F$2:$F$20871,"S&amp;W: BASIC SALARY (RES)")</f>
        <v>0</v>
      </c>
      <c r="AC265" s="2">
        <f>SUMIFS(PERSALDATA!$H$2:$H$20871,PERSALDATA!$A$2:$A$20871,WORKING!A265,PERSALDATA!$D$2:$D$20871,WORKING!B265,PERSALDATA!$E$2:$E$20871,WORKING!C265)</f>
        <v>0</v>
      </c>
    </row>
    <row r="266" spans="1:29" s="2" customFormat="1" x14ac:dyDescent="0.25">
      <c r="A266" s="2">
        <f>Results!$D$3</f>
        <v>18</v>
      </c>
      <c r="B266" s="2">
        <v>16</v>
      </c>
      <c r="C266" s="2">
        <v>9</v>
      </c>
      <c r="D266" s="62">
        <f t="shared" si="18"/>
        <v>0.70922489956286816</v>
      </c>
      <c r="E266" s="62">
        <f t="shared" si="18"/>
        <v>5.3914793522211721E-2</v>
      </c>
      <c r="F266" s="62">
        <f t="shared" si="18"/>
        <v>3.3048400974664417E-2</v>
      </c>
      <c r="G266" s="69">
        <f t="shared" si="18"/>
        <v>9.7337263691457676E-3</v>
      </c>
      <c r="H266" s="62">
        <f t="shared" si="18"/>
        <v>2.4240213919887565E-2</v>
      </c>
      <c r="I266" s="62">
        <f t="shared" si="18"/>
        <v>9.9211248494990342E-2</v>
      </c>
      <c r="J266" s="62">
        <f t="shared" si="18"/>
        <v>3.7078543142536847E-3</v>
      </c>
      <c r="K266" s="62">
        <f t="shared" si="18"/>
        <v>1.783203255563592E-4</v>
      </c>
      <c r="L266" s="62">
        <f t="shared" si="18"/>
        <v>4.683439318606831E-4</v>
      </c>
      <c r="M266" s="62">
        <f t="shared" si="18"/>
        <v>4.0725710169149464E-2</v>
      </c>
      <c r="N266" s="62">
        <f t="shared" si="19"/>
        <v>1.8218403218137627E-2</v>
      </c>
      <c r="O266" s="62">
        <f t="shared" si="19"/>
        <v>1.1628411528718372E-4</v>
      </c>
      <c r="P266" s="62">
        <f t="shared" si="19"/>
        <v>1.1504855489393568E-3</v>
      </c>
      <c r="Q266" s="62">
        <f t="shared" si="19"/>
        <v>1.2562085047619681E-3</v>
      </c>
      <c r="R266" s="62">
        <f t="shared" si="19"/>
        <v>1.4071302116306608E-4</v>
      </c>
      <c r="S266" s="62">
        <f t="shared" si="19"/>
        <v>9.0544527121134752E-6</v>
      </c>
      <c r="T266" s="62">
        <f t="shared" si="19"/>
        <v>4.4397497225622268E-3</v>
      </c>
      <c r="U266" s="62">
        <f t="shared" si="19"/>
        <v>3.8584888212328311E-6</v>
      </c>
      <c r="V266" s="62">
        <f t="shared" si="19"/>
        <v>2.117313430288065E-4</v>
      </c>
      <c r="W266" s="62">
        <f t="shared" si="19"/>
        <v>7.3827684520804057E-2</v>
      </c>
      <c r="X266" s="62">
        <f t="shared" si="19"/>
        <v>7.0033119199051808E-2</v>
      </c>
      <c r="Y266" s="62">
        <f t="shared" si="19"/>
        <v>6.9033119199051793E-2</v>
      </c>
      <c r="Z266" s="62">
        <f t="shared" si="19"/>
        <v>6.7033119199051777E-2</v>
      </c>
      <c r="AA266" s="62">
        <f>IFERROR(($D266*Assumptions!J$6)+($E266*Assumptions!J$7)+($F266*Assumptions!J$8)+($G266*Assumptions!J$9)+($H266*Assumptions!J$10)+($I266*Assumptions!J$11)+($J266*Assumptions!J$12)+($K266*Assumptions!J$13)+($L266*Assumptions!J$14)+($M266*Assumptions!J$15)+($N266*Assumptions!J$16)+($O266*Assumptions!J$17)+($P266*Assumptions!J$18)+($Q266*Assumptions!J$19)+($R266*Assumptions!J$20)+($S266*Assumptions!J$21)+($T266*Assumptions!J$22)+($U266*Assumptions!J$23)+($V266*Assumptions!J$24),0)</f>
        <v>1.4137802277575402E-2</v>
      </c>
      <c r="AB266" s="2">
        <f>SUMIFS(PERSALDATA!$G$2:$G$20871,PERSALDATA!$A$2:$A$20871,WORKING!A266,PERSALDATA!$D$2:$D$20871,WORKING!B266,PERSALDATA!$E$2:$E$20871,WORKING!C266,PERSALDATA!$F$2:$F$20871,"S&amp;W: BASIC SALARY (RES)")</f>
        <v>0</v>
      </c>
      <c r="AC266" s="2">
        <f>SUMIFS(PERSALDATA!$H$2:$H$20871,PERSALDATA!$A$2:$A$20871,WORKING!A266,PERSALDATA!$D$2:$D$20871,WORKING!B266,PERSALDATA!$E$2:$E$20871,WORKING!C266)</f>
        <v>0</v>
      </c>
    </row>
    <row r="267" spans="1:29" s="2" customFormat="1" x14ac:dyDescent="0.25">
      <c r="A267" s="2">
        <f>Results!$D$3</f>
        <v>18</v>
      </c>
      <c r="B267" s="2">
        <v>16</v>
      </c>
      <c r="C267" s="2">
        <v>10</v>
      </c>
      <c r="D267" s="62">
        <f t="shared" si="18"/>
        <v>0.70922489956286816</v>
      </c>
      <c r="E267" s="62">
        <f t="shared" si="18"/>
        <v>5.3914793522211721E-2</v>
      </c>
      <c r="F267" s="62">
        <f t="shared" si="18"/>
        <v>3.3048400974664417E-2</v>
      </c>
      <c r="G267" s="69">
        <f t="shared" si="18"/>
        <v>9.7337263691457676E-3</v>
      </c>
      <c r="H267" s="62">
        <f t="shared" si="18"/>
        <v>2.4240213919887565E-2</v>
      </c>
      <c r="I267" s="62">
        <f t="shared" si="18"/>
        <v>9.9211248494990342E-2</v>
      </c>
      <c r="J267" s="62">
        <f t="shared" si="18"/>
        <v>3.7078543142536847E-3</v>
      </c>
      <c r="K267" s="62">
        <f t="shared" si="18"/>
        <v>1.783203255563592E-4</v>
      </c>
      <c r="L267" s="62">
        <f t="shared" si="18"/>
        <v>4.683439318606831E-4</v>
      </c>
      <c r="M267" s="62">
        <f t="shared" si="18"/>
        <v>4.0725710169149464E-2</v>
      </c>
      <c r="N267" s="62">
        <f t="shared" si="19"/>
        <v>1.8218403218137627E-2</v>
      </c>
      <c r="O267" s="62">
        <f t="shared" si="19"/>
        <v>1.1628411528718372E-4</v>
      </c>
      <c r="P267" s="62">
        <f t="shared" si="19"/>
        <v>1.1504855489393568E-3</v>
      </c>
      <c r="Q267" s="62">
        <f t="shared" si="19"/>
        <v>1.2562085047619681E-3</v>
      </c>
      <c r="R267" s="62">
        <f t="shared" si="19"/>
        <v>1.4071302116306608E-4</v>
      </c>
      <c r="S267" s="62">
        <f t="shared" si="19"/>
        <v>9.0544527121134752E-6</v>
      </c>
      <c r="T267" s="62">
        <f t="shared" si="19"/>
        <v>4.4397497225622268E-3</v>
      </c>
      <c r="U267" s="62">
        <f t="shared" si="19"/>
        <v>3.8584888212328311E-6</v>
      </c>
      <c r="V267" s="62">
        <f t="shared" si="19"/>
        <v>2.117313430288065E-4</v>
      </c>
      <c r="W267" s="62">
        <f t="shared" si="19"/>
        <v>7.3827684520804057E-2</v>
      </c>
      <c r="X267" s="62">
        <f t="shared" si="19"/>
        <v>7.0033119199051808E-2</v>
      </c>
      <c r="Y267" s="62">
        <f t="shared" si="19"/>
        <v>6.9033119199051793E-2</v>
      </c>
      <c r="Z267" s="62">
        <f t="shared" si="19"/>
        <v>6.7033119199051777E-2</v>
      </c>
      <c r="AA267" s="62">
        <f>IFERROR(($D267*Assumptions!J$6)+($E267*Assumptions!J$7)+($F267*Assumptions!J$8)+($G267*Assumptions!J$9)+($H267*Assumptions!J$10)+($I267*Assumptions!J$11)+($J267*Assumptions!J$12)+($K267*Assumptions!J$13)+($L267*Assumptions!J$14)+($M267*Assumptions!J$15)+($N267*Assumptions!J$16)+($O267*Assumptions!J$17)+($P267*Assumptions!J$18)+($Q267*Assumptions!J$19)+($R267*Assumptions!J$20)+($S267*Assumptions!J$21)+($T267*Assumptions!J$22)+($U267*Assumptions!J$23)+($V267*Assumptions!J$24),0)</f>
        <v>1.4137802277575402E-2</v>
      </c>
      <c r="AB267" s="2">
        <f>SUMIFS(PERSALDATA!$G$2:$G$20871,PERSALDATA!$A$2:$A$20871,WORKING!A267,PERSALDATA!$D$2:$D$20871,WORKING!B267,PERSALDATA!$E$2:$E$20871,WORKING!C267,PERSALDATA!$F$2:$F$20871,"S&amp;W: BASIC SALARY (RES)")</f>
        <v>0</v>
      </c>
      <c r="AC267" s="2">
        <f>SUMIFS(PERSALDATA!$H$2:$H$20871,PERSALDATA!$A$2:$A$20871,WORKING!A267,PERSALDATA!$D$2:$D$20871,WORKING!B267,PERSALDATA!$E$2:$E$20871,WORKING!C267)</f>
        <v>0</v>
      </c>
    </row>
    <row r="268" spans="1:29" s="2" customFormat="1" x14ac:dyDescent="0.25">
      <c r="A268" s="2">
        <f>Results!$D$3</f>
        <v>18</v>
      </c>
      <c r="B268" s="2">
        <v>16</v>
      </c>
      <c r="C268" s="2">
        <v>11</v>
      </c>
      <c r="D268" s="62">
        <f t="shared" si="18"/>
        <v>0.70922489956286816</v>
      </c>
      <c r="E268" s="62">
        <f t="shared" si="18"/>
        <v>5.3914793522211721E-2</v>
      </c>
      <c r="F268" s="62">
        <f t="shared" si="18"/>
        <v>3.3048400974664417E-2</v>
      </c>
      <c r="G268" s="69">
        <f t="shared" si="18"/>
        <v>9.7337263691457676E-3</v>
      </c>
      <c r="H268" s="62">
        <f t="shared" si="18"/>
        <v>2.4240213919887565E-2</v>
      </c>
      <c r="I268" s="62">
        <f t="shared" si="18"/>
        <v>9.9211248494990342E-2</v>
      </c>
      <c r="J268" s="62">
        <f t="shared" si="18"/>
        <v>3.7078543142536847E-3</v>
      </c>
      <c r="K268" s="62">
        <f t="shared" si="18"/>
        <v>1.783203255563592E-4</v>
      </c>
      <c r="L268" s="62">
        <f t="shared" si="18"/>
        <v>4.683439318606831E-4</v>
      </c>
      <c r="M268" s="62">
        <f t="shared" si="18"/>
        <v>4.0725710169149464E-2</v>
      </c>
      <c r="N268" s="62">
        <f t="shared" si="19"/>
        <v>1.8218403218137627E-2</v>
      </c>
      <c r="O268" s="62">
        <f t="shared" si="19"/>
        <v>1.1628411528718372E-4</v>
      </c>
      <c r="P268" s="62">
        <f t="shared" si="19"/>
        <v>1.1504855489393568E-3</v>
      </c>
      <c r="Q268" s="62">
        <f t="shared" si="19"/>
        <v>1.2562085047619681E-3</v>
      </c>
      <c r="R268" s="62">
        <f t="shared" si="19"/>
        <v>1.4071302116306608E-4</v>
      </c>
      <c r="S268" s="62">
        <f t="shared" si="19"/>
        <v>9.0544527121134752E-6</v>
      </c>
      <c r="T268" s="62">
        <f t="shared" si="19"/>
        <v>4.4397497225622268E-3</v>
      </c>
      <c r="U268" s="62">
        <f t="shared" si="19"/>
        <v>3.8584888212328311E-6</v>
      </c>
      <c r="V268" s="62">
        <f t="shared" si="19"/>
        <v>2.117313430288065E-4</v>
      </c>
      <c r="W268" s="62">
        <f t="shared" si="19"/>
        <v>7.3827684520804057E-2</v>
      </c>
      <c r="X268" s="62">
        <f t="shared" si="19"/>
        <v>7.0033119199051808E-2</v>
      </c>
      <c r="Y268" s="62">
        <f t="shared" si="19"/>
        <v>6.9033119199051793E-2</v>
      </c>
      <c r="Z268" s="62">
        <f t="shared" si="19"/>
        <v>6.7033119199051777E-2</v>
      </c>
      <c r="AA268" s="62">
        <f>IFERROR(($D268*Assumptions!J$6)+($E268*Assumptions!J$7)+($F268*Assumptions!J$8)+($G268*Assumptions!J$9)+($H268*Assumptions!J$10)+($I268*Assumptions!J$11)+($J268*Assumptions!J$12)+($K268*Assumptions!J$13)+($L268*Assumptions!J$14)+($M268*Assumptions!J$15)+($N268*Assumptions!J$16)+($O268*Assumptions!J$17)+($P268*Assumptions!J$18)+($Q268*Assumptions!J$19)+($R268*Assumptions!J$20)+($S268*Assumptions!J$21)+($T268*Assumptions!J$22)+($U268*Assumptions!J$23)+($V268*Assumptions!J$24),0)</f>
        <v>1.4137802277575402E-2</v>
      </c>
      <c r="AB268" s="2">
        <f>SUMIFS(PERSALDATA!$G$2:$G$20871,PERSALDATA!$A$2:$A$20871,WORKING!A268,PERSALDATA!$D$2:$D$20871,WORKING!B268,PERSALDATA!$E$2:$E$20871,WORKING!C268,PERSALDATA!$F$2:$F$20871,"S&amp;W: BASIC SALARY (RES)")</f>
        <v>0</v>
      </c>
      <c r="AC268" s="2">
        <f>SUMIFS(PERSALDATA!$H$2:$H$20871,PERSALDATA!$A$2:$A$20871,WORKING!A268,PERSALDATA!$D$2:$D$20871,WORKING!B268,PERSALDATA!$E$2:$E$20871,WORKING!C268)</f>
        <v>0</v>
      </c>
    </row>
    <row r="269" spans="1:29" s="2" customFormat="1" x14ac:dyDescent="0.25">
      <c r="A269" s="2">
        <f>Results!$D$3</f>
        <v>18</v>
      </c>
      <c r="B269" s="2">
        <v>16</v>
      </c>
      <c r="C269" s="2">
        <v>12</v>
      </c>
      <c r="D269" s="62">
        <f t="shared" si="18"/>
        <v>0.70922489956286816</v>
      </c>
      <c r="E269" s="62">
        <f t="shared" si="18"/>
        <v>5.3914793522211721E-2</v>
      </c>
      <c r="F269" s="62">
        <f t="shared" si="18"/>
        <v>3.3048400974664417E-2</v>
      </c>
      <c r="G269" s="69">
        <f t="shared" si="18"/>
        <v>9.7337263691457676E-3</v>
      </c>
      <c r="H269" s="62">
        <f t="shared" si="18"/>
        <v>2.4240213919887565E-2</v>
      </c>
      <c r="I269" s="62">
        <f t="shared" si="18"/>
        <v>9.9211248494990342E-2</v>
      </c>
      <c r="J269" s="62">
        <f t="shared" si="18"/>
        <v>3.7078543142536847E-3</v>
      </c>
      <c r="K269" s="62">
        <f t="shared" si="18"/>
        <v>1.783203255563592E-4</v>
      </c>
      <c r="L269" s="62">
        <f t="shared" si="18"/>
        <v>4.683439318606831E-4</v>
      </c>
      <c r="M269" s="62">
        <f t="shared" si="18"/>
        <v>4.0725710169149464E-2</v>
      </c>
      <c r="N269" s="62">
        <f t="shared" si="19"/>
        <v>1.8218403218137627E-2</v>
      </c>
      <c r="O269" s="62">
        <f t="shared" si="19"/>
        <v>1.1628411528718372E-4</v>
      </c>
      <c r="P269" s="62">
        <f t="shared" si="19"/>
        <v>1.1504855489393568E-3</v>
      </c>
      <c r="Q269" s="62">
        <f t="shared" si="19"/>
        <v>1.2562085047619681E-3</v>
      </c>
      <c r="R269" s="62">
        <f t="shared" si="19"/>
        <v>1.4071302116306608E-4</v>
      </c>
      <c r="S269" s="62">
        <f t="shared" si="19"/>
        <v>9.0544527121134752E-6</v>
      </c>
      <c r="T269" s="62">
        <f t="shared" si="19"/>
        <v>4.4397497225622268E-3</v>
      </c>
      <c r="U269" s="62">
        <f t="shared" si="19"/>
        <v>3.8584888212328311E-6</v>
      </c>
      <c r="V269" s="62">
        <f t="shared" si="19"/>
        <v>2.117313430288065E-4</v>
      </c>
      <c r="W269" s="62">
        <f t="shared" si="19"/>
        <v>7.3827684520804057E-2</v>
      </c>
      <c r="X269" s="62">
        <f t="shared" si="19"/>
        <v>7.0033119199051808E-2</v>
      </c>
      <c r="Y269" s="62">
        <f t="shared" si="19"/>
        <v>6.9033119199051793E-2</v>
      </c>
      <c r="Z269" s="62">
        <f t="shared" si="19"/>
        <v>6.7033119199051777E-2</v>
      </c>
      <c r="AA269" s="62">
        <f>IFERROR(($D269*Assumptions!J$6)+($E269*Assumptions!J$7)+($F269*Assumptions!J$8)+($G269*Assumptions!J$9)+($H269*Assumptions!J$10)+($I269*Assumptions!J$11)+($J269*Assumptions!J$12)+($K269*Assumptions!J$13)+($L269*Assumptions!J$14)+($M269*Assumptions!J$15)+($N269*Assumptions!J$16)+($O269*Assumptions!J$17)+($P269*Assumptions!J$18)+($Q269*Assumptions!J$19)+($R269*Assumptions!J$20)+($S269*Assumptions!J$21)+($T269*Assumptions!J$22)+($U269*Assumptions!J$23)+($V269*Assumptions!J$24),0)</f>
        <v>1.4137802277575402E-2</v>
      </c>
      <c r="AB269" s="2">
        <f>SUMIFS(PERSALDATA!$G$2:$G$20871,PERSALDATA!$A$2:$A$20871,WORKING!A269,PERSALDATA!$D$2:$D$20871,WORKING!B269,PERSALDATA!$E$2:$E$20871,WORKING!C269,PERSALDATA!$F$2:$F$20871,"S&amp;W: BASIC SALARY (RES)")</f>
        <v>0</v>
      </c>
      <c r="AC269" s="2">
        <f>SUMIFS(PERSALDATA!$H$2:$H$20871,PERSALDATA!$A$2:$A$20871,WORKING!A269,PERSALDATA!$D$2:$D$20871,WORKING!B269,PERSALDATA!$E$2:$E$20871,WORKING!C269)</f>
        <v>0</v>
      </c>
    </row>
    <row r="270" spans="1:29" s="2" customFormat="1" x14ac:dyDescent="0.25">
      <c r="A270" s="2">
        <f>Results!$D$3</f>
        <v>18</v>
      </c>
      <c r="B270" s="2">
        <v>16</v>
      </c>
      <c r="C270" s="2">
        <v>13</v>
      </c>
      <c r="D270" s="62">
        <f t="shared" si="18"/>
        <v>0.70922489956286816</v>
      </c>
      <c r="E270" s="62">
        <f t="shared" si="18"/>
        <v>5.3914793522211721E-2</v>
      </c>
      <c r="F270" s="62">
        <f t="shared" si="18"/>
        <v>3.3048400974664417E-2</v>
      </c>
      <c r="G270" s="69">
        <f t="shared" si="18"/>
        <v>9.7337263691457676E-3</v>
      </c>
      <c r="H270" s="62">
        <f t="shared" si="18"/>
        <v>2.4240213919887565E-2</v>
      </c>
      <c r="I270" s="62">
        <f t="shared" si="18"/>
        <v>9.9211248494990342E-2</v>
      </c>
      <c r="J270" s="62">
        <f t="shared" si="18"/>
        <v>3.7078543142536847E-3</v>
      </c>
      <c r="K270" s="62">
        <f t="shared" si="18"/>
        <v>1.783203255563592E-4</v>
      </c>
      <c r="L270" s="62">
        <f t="shared" si="18"/>
        <v>4.683439318606831E-4</v>
      </c>
      <c r="M270" s="62">
        <f t="shared" si="18"/>
        <v>4.0725710169149464E-2</v>
      </c>
      <c r="N270" s="62">
        <f t="shared" si="19"/>
        <v>1.8218403218137627E-2</v>
      </c>
      <c r="O270" s="62">
        <f t="shared" si="19"/>
        <v>1.1628411528718372E-4</v>
      </c>
      <c r="P270" s="62">
        <f t="shared" si="19"/>
        <v>1.1504855489393568E-3</v>
      </c>
      <c r="Q270" s="62">
        <f t="shared" si="19"/>
        <v>1.2562085047619681E-3</v>
      </c>
      <c r="R270" s="62">
        <f t="shared" si="19"/>
        <v>1.4071302116306608E-4</v>
      </c>
      <c r="S270" s="62">
        <f t="shared" si="19"/>
        <v>9.0544527121134752E-6</v>
      </c>
      <c r="T270" s="62">
        <f t="shared" si="19"/>
        <v>4.4397497225622268E-3</v>
      </c>
      <c r="U270" s="62">
        <f t="shared" si="19"/>
        <v>3.8584888212328311E-6</v>
      </c>
      <c r="V270" s="62">
        <f t="shared" si="19"/>
        <v>2.117313430288065E-4</v>
      </c>
      <c r="W270" s="62">
        <f t="shared" si="19"/>
        <v>7.3827684520804057E-2</v>
      </c>
      <c r="X270" s="62">
        <f t="shared" si="19"/>
        <v>7.0033119199051808E-2</v>
      </c>
      <c r="Y270" s="62">
        <f t="shared" si="19"/>
        <v>6.9033119199051793E-2</v>
      </c>
      <c r="Z270" s="62">
        <f t="shared" si="19"/>
        <v>6.7033119199051777E-2</v>
      </c>
      <c r="AA270" s="62">
        <f>IFERROR(($D270*Assumptions!J$6)+($E270*Assumptions!J$7)+($F270*Assumptions!J$8)+($G270*Assumptions!J$9)+($H270*Assumptions!J$10)+($I270*Assumptions!J$11)+($J270*Assumptions!J$12)+($K270*Assumptions!J$13)+($L270*Assumptions!J$14)+($M270*Assumptions!J$15)+($N270*Assumptions!J$16)+($O270*Assumptions!J$17)+($P270*Assumptions!J$18)+($Q270*Assumptions!J$19)+($R270*Assumptions!J$20)+($S270*Assumptions!J$21)+($T270*Assumptions!J$22)+($U270*Assumptions!J$23)+($V270*Assumptions!J$24),0)</f>
        <v>1.4137802277575402E-2</v>
      </c>
      <c r="AB270" s="2">
        <f>SUMIFS(PERSALDATA!$G$2:$G$20871,PERSALDATA!$A$2:$A$20871,WORKING!A270,PERSALDATA!$D$2:$D$20871,WORKING!B270,PERSALDATA!$E$2:$E$20871,WORKING!C270,PERSALDATA!$F$2:$F$20871,"S&amp;W: BASIC SALARY (RES)")</f>
        <v>0</v>
      </c>
      <c r="AC270" s="2">
        <f>SUMIFS(PERSALDATA!$H$2:$H$20871,PERSALDATA!$A$2:$A$20871,WORKING!A270,PERSALDATA!$D$2:$D$20871,WORKING!B270,PERSALDATA!$E$2:$E$20871,WORKING!C270)</f>
        <v>0</v>
      </c>
    </row>
    <row r="271" spans="1:29" s="2" customFormat="1" x14ac:dyDescent="0.25">
      <c r="A271" s="2">
        <f>Results!$D$3</f>
        <v>18</v>
      </c>
      <c r="B271" s="2">
        <v>16</v>
      </c>
      <c r="C271" s="2">
        <v>14</v>
      </c>
      <c r="D271" s="62">
        <f t="shared" si="18"/>
        <v>0.70922489956286816</v>
      </c>
      <c r="E271" s="62">
        <f t="shared" si="18"/>
        <v>5.3914793522211721E-2</v>
      </c>
      <c r="F271" s="62">
        <f t="shared" si="18"/>
        <v>3.3048400974664417E-2</v>
      </c>
      <c r="G271" s="69">
        <f t="shared" si="18"/>
        <v>9.7337263691457676E-3</v>
      </c>
      <c r="H271" s="62">
        <f t="shared" si="18"/>
        <v>2.4240213919887565E-2</v>
      </c>
      <c r="I271" s="62">
        <f t="shared" si="18"/>
        <v>9.9211248494990342E-2</v>
      </c>
      <c r="J271" s="62">
        <f t="shared" si="18"/>
        <v>3.7078543142536847E-3</v>
      </c>
      <c r="K271" s="62">
        <f t="shared" si="18"/>
        <v>1.783203255563592E-4</v>
      </c>
      <c r="L271" s="62">
        <f t="shared" si="18"/>
        <v>4.683439318606831E-4</v>
      </c>
      <c r="M271" s="62">
        <f t="shared" si="18"/>
        <v>4.0725710169149464E-2</v>
      </c>
      <c r="N271" s="62">
        <f t="shared" si="19"/>
        <v>1.8218403218137627E-2</v>
      </c>
      <c r="O271" s="62">
        <f t="shared" si="19"/>
        <v>1.1628411528718372E-4</v>
      </c>
      <c r="P271" s="62">
        <f t="shared" si="19"/>
        <v>1.1504855489393568E-3</v>
      </c>
      <c r="Q271" s="62">
        <f t="shared" si="19"/>
        <v>1.2562085047619681E-3</v>
      </c>
      <c r="R271" s="62">
        <f t="shared" si="19"/>
        <v>1.4071302116306608E-4</v>
      </c>
      <c r="S271" s="62">
        <f t="shared" si="19"/>
        <v>9.0544527121134752E-6</v>
      </c>
      <c r="T271" s="62">
        <f t="shared" si="19"/>
        <v>4.4397497225622268E-3</v>
      </c>
      <c r="U271" s="62">
        <f t="shared" si="19"/>
        <v>3.8584888212328311E-6</v>
      </c>
      <c r="V271" s="62">
        <f t="shared" si="19"/>
        <v>2.117313430288065E-4</v>
      </c>
      <c r="W271" s="62">
        <f t="shared" si="19"/>
        <v>7.3827684520804057E-2</v>
      </c>
      <c r="X271" s="62">
        <f t="shared" si="19"/>
        <v>7.0033119199051808E-2</v>
      </c>
      <c r="Y271" s="62">
        <f t="shared" si="19"/>
        <v>6.9033119199051793E-2</v>
      </c>
      <c r="Z271" s="62">
        <f t="shared" si="19"/>
        <v>6.7033119199051777E-2</v>
      </c>
      <c r="AA271" s="62">
        <f>IFERROR(($D271*Assumptions!J$6)+($E271*Assumptions!J$7)+($F271*Assumptions!J$8)+($G271*Assumptions!J$9)+($H271*Assumptions!J$10)+($I271*Assumptions!J$11)+($J271*Assumptions!J$12)+($K271*Assumptions!J$13)+($L271*Assumptions!J$14)+($M271*Assumptions!J$15)+($N271*Assumptions!J$16)+($O271*Assumptions!J$17)+($P271*Assumptions!J$18)+($Q271*Assumptions!J$19)+($R271*Assumptions!J$20)+($S271*Assumptions!J$21)+($T271*Assumptions!J$22)+($U271*Assumptions!J$23)+($V271*Assumptions!J$24),0)</f>
        <v>1.4137802277575402E-2</v>
      </c>
      <c r="AB271" s="2">
        <f>SUMIFS(PERSALDATA!$G$2:$G$20871,PERSALDATA!$A$2:$A$20871,WORKING!A271,PERSALDATA!$D$2:$D$20871,WORKING!B271,PERSALDATA!$E$2:$E$20871,WORKING!C271,PERSALDATA!$F$2:$F$20871,"S&amp;W: BASIC SALARY (RES)")</f>
        <v>0</v>
      </c>
      <c r="AC271" s="2">
        <f>SUMIFS(PERSALDATA!$H$2:$H$20871,PERSALDATA!$A$2:$A$20871,WORKING!A271,PERSALDATA!$D$2:$D$20871,WORKING!B271,PERSALDATA!$E$2:$E$20871,WORKING!C271)</f>
        <v>0</v>
      </c>
    </row>
    <row r="272" spans="1:29" s="2" customFormat="1" x14ac:dyDescent="0.25">
      <c r="A272" s="2">
        <f>Results!$D$3</f>
        <v>18</v>
      </c>
      <c r="B272" s="2">
        <v>16</v>
      </c>
      <c r="C272" s="2">
        <v>15</v>
      </c>
      <c r="D272" s="62">
        <f t="shared" si="18"/>
        <v>0.70922489956286816</v>
      </c>
      <c r="E272" s="62">
        <f t="shared" si="18"/>
        <v>5.3914793522211721E-2</v>
      </c>
      <c r="F272" s="62">
        <f t="shared" si="18"/>
        <v>3.3048400974664417E-2</v>
      </c>
      <c r="G272" s="69">
        <f t="shared" si="18"/>
        <v>9.7337263691457676E-3</v>
      </c>
      <c r="H272" s="62">
        <f t="shared" si="18"/>
        <v>2.4240213919887565E-2</v>
      </c>
      <c r="I272" s="62">
        <f t="shared" si="18"/>
        <v>9.9211248494990342E-2</v>
      </c>
      <c r="J272" s="62">
        <f t="shared" si="18"/>
        <v>3.7078543142536847E-3</v>
      </c>
      <c r="K272" s="62">
        <f t="shared" si="18"/>
        <v>1.783203255563592E-4</v>
      </c>
      <c r="L272" s="62">
        <f t="shared" si="18"/>
        <v>4.683439318606831E-4</v>
      </c>
      <c r="M272" s="62">
        <f t="shared" si="18"/>
        <v>4.0725710169149464E-2</v>
      </c>
      <c r="N272" s="62">
        <f t="shared" si="19"/>
        <v>1.8218403218137627E-2</v>
      </c>
      <c r="O272" s="62">
        <f t="shared" si="19"/>
        <v>1.1628411528718372E-4</v>
      </c>
      <c r="P272" s="62">
        <f t="shared" si="19"/>
        <v>1.1504855489393568E-3</v>
      </c>
      <c r="Q272" s="62">
        <f t="shared" si="19"/>
        <v>1.2562085047619681E-3</v>
      </c>
      <c r="R272" s="62">
        <f t="shared" si="19"/>
        <v>1.4071302116306608E-4</v>
      </c>
      <c r="S272" s="62">
        <f t="shared" si="19"/>
        <v>9.0544527121134752E-6</v>
      </c>
      <c r="T272" s="62">
        <f t="shared" si="19"/>
        <v>4.4397497225622268E-3</v>
      </c>
      <c r="U272" s="62">
        <f t="shared" si="19"/>
        <v>3.8584888212328311E-6</v>
      </c>
      <c r="V272" s="62">
        <f t="shared" si="19"/>
        <v>2.117313430288065E-4</v>
      </c>
      <c r="W272" s="62">
        <f t="shared" si="19"/>
        <v>7.3827684520804057E-2</v>
      </c>
      <c r="X272" s="62">
        <f t="shared" si="19"/>
        <v>7.0033119199051808E-2</v>
      </c>
      <c r="Y272" s="62">
        <f t="shared" si="19"/>
        <v>6.9033119199051793E-2</v>
      </c>
      <c r="Z272" s="62">
        <f t="shared" si="19"/>
        <v>6.7033119199051777E-2</v>
      </c>
      <c r="AA272" s="62">
        <f>IFERROR(($D272*Assumptions!J$6)+($E272*Assumptions!J$7)+($F272*Assumptions!J$8)+($G272*Assumptions!J$9)+($H272*Assumptions!J$10)+($I272*Assumptions!J$11)+($J272*Assumptions!J$12)+($K272*Assumptions!J$13)+($L272*Assumptions!J$14)+($M272*Assumptions!J$15)+($N272*Assumptions!J$16)+($O272*Assumptions!J$17)+($P272*Assumptions!J$18)+($Q272*Assumptions!J$19)+($R272*Assumptions!J$20)+($S272*Assumptions!J$21)+($T272*Assumptions!J$22)+($U272*Assumptions!J$23)+($V272*Assumptions!J$24),0)</f>
        <v>1.4137802277575402E-2</v>
      </c>
      <c r="AB272" s="2">
        <f>SUMIFS(PERSALDATA!$G$2:$G$20871,PERSALDATA!$A$2:$A$20871,WORKING!A272,PERSALDATA!$D$2:$D$20871,WORKING!B272,PERSALDATA!$E$2:$E$20871,WORKING!C272,PERSALDATA!$F$2:$F$20871,"S&amp;W: BASIC SALARY (RES)")</f>
        <v>0</v>
      </c>
      <c r="AC272" s="2">
        <f>SUMIFS(PERSALDATA!$H$2:$H$20871,PERSALDATA!$A$2:$A$20871,WORKING!A272,PERSALDATA!$D$2:$D$20871,WORKING!B272,PERSALDATA!$E$2:$E$20871,WORKING!C272)</f>
        <v>0</v>
      </c>
    </row>
    <row r="273" spans="1:29" s="2" customFormat="1" x14ac:dyDescent="0.25">
      <c r="A273" s="2">
        <f>Results!$D$3</f>
        <v>18</v>
      </c>
      <c r="B273" s="2">
        <v>16</v>
      </c>
      <c r="C273" s="2">
        <v>16</v>
      </c>
      <c r="D273" s="62">
        <f t="shared" si="18"/>
        <v>0.70922489956286816</v>
      </c>
      <c r="E273" s="62">
        <f t="shared" si="18"/>
        <v>5.3914793522211721E-2</v>
      </c>
      <c r="F273" s="62">
        <f t="shared" si="18"/>
        <v>3.3048400974664417E-2</v>
      </c>
      <c r="G273" s="69">
        <f t="shared" si="18"/>
        <v>9.7337263691457676E-3</v>
      </c>
      <c r="H273" s="62">
        <f t="shared" si="18"/>
        <v>2.4240213919887565E-2</v>
      </c>
      <c r="I273" s="62">
        <f t="shared" si="18"/>
        <v>9.9211248494990342E-2</v>
      </c>
      <c r="J273" s="62">
        <f t="shared" si="18"/>
        <v>3.7078543142536847E-3</v>
      </c>
      <c r="K273" s="62">
        <f t="shared" si="18"/>
        <v>1.783203255563592E-4</v>
      </c>
      <c r="L273" s="62">
        <f t="shared" si="18"/>
        <v>4.683439318606831E-4</v>
      </c>
      <c r="M273" s="62">
        <f t="shared" si="18"/>
        <v>4.0725710169149464E-2</v>
      </c>
      <c r="N273" s="62">
        <f t="shared" si="19"/>
        <v>1.8218403218137627E-2</v>
      </c>
      <c r="O273" s="62">
        <f t="shared" si="19"/>
        <v>1.1628411528718372E-4</v>
      </c>
      <c r="P273" s="62">
        <f t="shared" si="19"/>
        <v>1.1504855489393568E-3</v>
      </c>
      <c r="Q273" s="62">
        <f t="shared" si="19"/>
        <v>1.2562085047619681E-3</v>
      </c>
      <c r="R273" s="62">
        <f t="shared" si="19"/>
        <v>1.4071302116306608E-4</v>
      </c>
      <c r="S273" s="62">
        <f t="shared" si="19"/>
        <v>9.0544527121134752E-6</v>
      </c>
      <c r="T273" s="62">
        <f t="shared" si="19"/>
        <v>4.4397497225622268E-3</v>
      </c>
      <c r="U273" s="62">
        <f t="shared" si="19"/>
        <v>3.8584888212328311E-6</v>
      </c>
      <c r="V273" s="62">
        <f t="shared" si="19"/>
        <v>2.117313430288065E-4</v>
      </c>
      <c r="W273" s="62">
        <f t="shared" si="19"/>
        <v>7.3827684520804057E-2</v>
      </c>
      <c r="X273" s="62">
        <f t="shared" si="19"/>
        <v>7.0033119199051808E-2</v>
      </c>
      <c r="Y273" s="62">
        <f t="shared" si="19"/>
        <v>6.9033119199051793E-2</v>
      </c>
      <c r="Z273" s="62">
        <f t="shared" si="19"/>
        <v>6.7033119199051777E-2</v>
      </c>
      <c r="AA273" s="62">
        <f>IFERROR(($D273*Assumptions!J$6)+($E273*Assumptions!J$7)+($F273*Assumptions!J$8)+($G273*Assumptions!J$9)+($H273*Assumptions!J$10)+($I273*Assumptions!J$11)+($J273*Assumptions!J$12)+($K273*Assumptions!J$13)+($L273*Assumptions!J$14)+($M273*Assumptions!J$15)+($N273*Assumptions!J$16)+($O273*Assumptions!J$17)+($P273*Assumptions!J$18)+($Q273*Assumptions!J$19)+($R273*Assumptions!J$20)+($S273*Assumptions!J$21)+($T273*Assumptions!J$22)+($U273*Assumptions!J$23)+($V273*Assumptions!J$24),0)</f>
        <v>1.4137802277575402E-2</v>
      </c>
      <c r="AB273" s="2">
        <f>SUMIFS(PERSALDATA!$G$2:$G$20871,PERSALDATA!$A$2:$A$20871,WORKING!A273,PERSALDATA!$D$2:$D$20871,WORKING!B273,PERSALDATA!$E$2:$E$20871,WORKING!C273,PERSALDATA!$F$2:$F$20871,"S&amp;W: BASIC SALARY (RES)")</f>
        <v>0</v>
      </c>
      <c r="AC273" s="2">
        <f>SUMIFS(PERSALDATA!$H$2:$H$20871,PERSALDATA!$A$2:$A$20871,WORKING!A273,PERSALDATA!$D$2:$D$20871,WORKING!B273,PERSALDATA!$E$2:$E$20871,WORKING!C273)</f>
        <v>0</v>
      </c>
    </row>
    <row r="274" spans="1:29" s="2" customFormat="1" x14ac:dyDescent="0.25">
      <c r="A274" s="2">
        <f>Results!$D$3</f>
        <v>18</v>
      </c>
      <c r="B274" s="2">
        <v>16</v>
      </c>
      <c r="C274" s="2" t="s">
        <v>57</v>
      </c>
      <c r="D274" s="62">
        <f t="shared" si="18"/>
        <v>0.70922489956286816</v>
      </c>
      <c r="E274" s="62">
        <f t="shared" si="18"/>
        <v>5.3914793522211721E-2</v>
      </c>
      <c r="F274" s="62">
        <f t="shared" si="18"/>
        <v>3.3048400974664417E-2</v>
      </c>
      <c r="G274" s="69">
        <f t="shared" si="18"/>
        <v>9.7337263691457676E-3</v>
      </c>
      <c r="H274" s="62">
        <f t="shared" si="18"/>
        <v>2.4240213919887565E-2</v>
      </c>
      <c r="I274" s="62">
        <f t="shared" si="18"/>
        <v>9.9211248494990342E-2</v>
      </c>
      <c r="J274" s="62">
        <f t="shared" si="18"/>
        <v>3.7078543142536847E-3</v>
      </c>
      <c r="K274" s="62">
        <f t="shared" si="18"/>
        <v>1.783203255563592E-4</v>
      </c>
      <c r="L274" s="62">
        <f t="shared" si="18"/>
        <v>4.683439318606831E-4</v>
      </c>
      <c r="M274" s="62">
        <f t="shared" si="18"/>
        <v>4.0725710169149464E-2</v>
      </c>
      <c r="N274" s="62">
        <f t="shared" si="19"/>
        <v>1.8218403218137627E-2</v>
      </c>
      <c r="O274" s="62">
        <f t="shared" si="19"/>
        <v>1.1628411528718372E-4</v>
      </c>
      <c r="P274" s="62">
        <f t="shared" si="19"/>
        <v>1.1504855489393568E-3</v>
      </c>
      <c r="Q274" s="62">
        <f t="shared" si="19"/>
        <v>1.2562085047619681E-3</v>
      </c>
      <c r="R274" s="62">
        <f t="shared" si="19"/>
        <v>1.4071302116306608E-4</v>
      </c>
      <c r="S274" s="62">
        <f t="shared" si="19"/>
        <v>9.0544527121134752E-6</v>
      </c>
      <c r="T274" s="62">
        <f t="shared" si="19"/>
        <v>4.4397497225622268E-3</v>
      </c>
      <c r="U274" s="62">
        <f t="shared" si="19"/>
        <v>3.8584888212328311E-6</v>
      </c>
      <c r="V274" s="62">
        <f t="shared" si="19"/>
        <v>2.117313430288065E-4</v>
      </c>
      <c r="W274" s="62">
        <f t="shared" si="19"/>
        <v>7.3827684520804057E-2</v>
      </c>
      <c r="X274" s="62">
        <f t="shared" si="19"/>
        <v>7.0033119199051808E-2</v>
      </c>
      <c r="Y274" s="62">
        <f t="shared" si="19"/>
        <v>6.9033119199051793E-2</v>
      </c>
      <c r="Z274" s="62">
        <f t="shared" si="19"/>
        <v>6.7033119199051777E-2</v>
      </c>
      <c r="AA274" s="62">
        <f>IFERROR(($D274*Assumptions!J$6)+($E274*Assumptions!J$7)+($F274*Assumptions!J$8)+($G274*Assumptions!J$9)+($H274*Assumptions!J$10)+($I274*Assumptions!J$11)+($J274*Assumptions!J$12)+($K274*Assumptions!J$13)+($L274*Assumptions!J$14)+($M274*Assumptions!J$15)+($N274*Assumptions!J$16)+($O274*Assumptions!J$17)+($P274*Assumptions!J$18)+($Q274*Assumptions!J$19)+($R274*Assumptions!J$20)+($S274*Assumptions!J$21)+($T274*Assumptions!J$22)+($U274*Assumptions!J$23)+($V274*Assumptions!J$24),0)</f>
        <v>1.4137802277575402E-2</v>
      </c>
      <c r="AB274" s="2">
        <f>SUMIFS(PERSALDATA!$G$2:$G$20871,PERSALDATA!$A$2:$A$20871,WORKING!A274,PERSALDATA!$D$2:$D$20871,WORKING!B274,PERSALDATA!$E$2:$E$20871,WORKING!C274,PERSALDATA!$F$2:$F$20871,"S&amp;W: BASIC SALARY (RES)")</f>
        <v>0</v>
      </c>
      <c r="AC274" s="2">
        <f>SUMIFS(PERSALDATA!$H$2:$H$20871,PERSALDATA!$A$2:$A$20871,WORKING!A274,PERSALDATA!$D$2:$D$20871,WORKING!B274,PERSALDATA!$E$2:$E$20871,WORKING!C274)</f>
        <v>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0"/>
  <dimension ref="A1:AA262"/>
  <sheetViews>
    <sheetView topLeftCell="A19" workbookViewId="0">
      <selection activeCell="G32" sqref="G32"/>
    </sheetView>
  </sheetViews>
  <sheetFormatPr defaultRowHeight="15" x14ac:dyDescent="0.25"/>
  <cols>
    <col min="1" max="3" width="26.140625" style="2" customWidth="1"/>
    <col min="4" max="4" width="11.7109375" customWidth="1"/>
    <col min="5" max="6" width="9.140625" style="2"/>
    <col min="16" max="16" width="23.42578125" customWidth="1"/>
    <col min="17" max="17" width="49.7109375" bestFit="1" customWidth="1"/>
    <col min="18" max="18" width="57.28515625" bestFit="1" customWidth="1"/>
    <col min="30" max="30" width="12.7109375" customWidth="1"/>
    <col min="31" max="31" width="13.42578125" bestFit="1" customWidth="1"/>
  </cols>
  <sheetData>
    <row r="1" spans="1:27" x14ac:dyDescent="0.25">
      <c r="K1" s="2"/>
      <c r="L1" s="2"/>
    </row>
    <row r="2" spans="1:27" s="2" customFormat="1" x14ac:dyDescent="0.25"/>
    <row r="3" spans="1:27" s="2" customFormat="1" x14ac:dyDescent="0.25"/>
    <row r="4" spans="1:27" s="2" customFormat="1" ht="26.25" x14ac:dyDescent="0.4">
      <c r="B4" s="16" t="s">
        <v>386</v>
      </c>
      <c r="I4" s="16" t="s">
        <v>316</v>
      </c>
      <c r="Q4" s="16" t="s">
        <v>385</v>
      </c>
      <c r="Y4" s="16" t="s">
        <v>657</v>
      </c>
    </row>
    <row r="5" spans="1:27" x14ac:dyDescent="0.25">
      <c r="K5" s="2"/>
      <c r="L5" s="2"/>
    </row>
    <row r="6" spans="1:27" x14ac:dyDescent="0.25">
      <c r="A6" s="1"/>
      <c r="B6" s="1" t="s">
        <v>387</v>
      </c>
      <c r="C6" s="1" t="s">
        <v>388</v>
      </c>
      <c r="D6" s="1" t="s">
        <v>389</v>
      </c>
      <c r="E6" s="1"/>
      <c r="F6" s="1"/>
      <c r="I6" s="1" t="s">
        <v>315</v>
      </c>
      <c r="J6" s="1" t="s">
        <v>52</v>
      </c>
      <c r="K6" s="2"/>
      <c r="L6" s="2"/>
      <c r="Q6" s="2" t="s">
        <v>61</v>
      </c>
      <c r="R6" s="2" t="s">
        <v>62</v>
      </c>
      <c r="S6" s="2" t="s">
        <v>324</v>
      </c>
      <c r="T6" s="2" t="s">
        <v>325</v>
      </c>
      <c r="Y6" s="1" t="s">
        <v>315</v>
      </c>
      <c r="Z6" s="1" t="s">
        <v>52</v>
      </c>
      <c r="AA6" s="1" t="s">
        <v>656</v>
      </c>
    </row>
    <row r="7" spans="1:27" x14ac:dyDescent="0.25">
      <c r="A7" s="37"/>
      <c r="B7">
        <v>1</v>
      </c>
      <c r="C7">
        <v>78066</v>
      </c>
      <c r="D7" s="36">
        <f>IF(B7&lt;11,C7*1.37,C7)</f>
        <v>106950.42000000001</v>
      </c>
      <c r="E7" s="36"/>
      <c r="F7" s="36"/>
      <c r="H7">
        <v>1</v>
      </c>
      <c r="I7" s="31">
        <v>24</v>
      </c>
      <c r="J7" s="2" t="s">
        <v>65</v>
      </c>
      <c r="K7" s="2"/>
      <c r="L7" s="2"/>
      <c r="P7" t="str">
        <f>Q7&amp;R7</f>
        <v>Agriculture, Forestry And FisheriesDAFF:ADMINISTRATION</v>
      </c>
      <c r="Q7" s="2" t="s">
        <v>65</v>
      </c>
      <c r="R7" s="2" t="s">
        <v>66</v>
      </c>
      <c r="S7" s="2">
        <v>1</v>
      </c>
      <c r="T7" s="2" t="s">
        <v>117</v>
      </c>
      <c r="Y7" s="31">
        <v>24</v>
      </c>
      <c r="Z7" s="2" t="s">
        <v>65</v>
      </c>
      <c r="AA7" s="67">
        <v>1.4999999999999999E-2</v>
      </c>
    </row>
    <row r="8" spans="1:27" x14ac:dyDescent="0.25">
      <c r="A8" s="37"/>
      <c r="B8">
        <v>2</v>
      </c>
      <c r="C8">
        <v>84096</v>
      </c>
      <c r="D8" s="36">
        <f t="shared" ref="D8:D22" si="0">IF(B8&lt;11,C8*1.37,C8)</f>
        <v>115211.52</v>
      </c>
      <c r="H8">
        <v>2</v>
      </c>
      <c r="I8" s="31">
        <v>37</v>
      </c>
      <c r="J8" s="2" t="s">
        <v>85</v>
      </c>
      <c r="K8" s="2"/>
      <c r="L8" s="2"/>
      <c r="P8" s="2" t="str">
        <f t="shared" ref="P8:P71" si="1">Q8&amp;R8</f>
        <v>Agriculture, Forestry And FisheriesDAFF:AGRI PROD.HEALTH &amp; FOOD SAF</v>
      </c>
      <c r="Q8" s="2" t="s">
        <v>65</v>
      </c>
      <c r="R8" s="2" t="s">
        <v>80</v>
      </c>
      <c r="S8" s="2">
        <v>2</v>
      </c>
      <c r="T8" s="2" t="e">
        <v>#N/A</v>
      </c>
      <c r="Y8" s="31">
        <v>37</v>
      </c>
      <c r="Z8" s="2" t="s">
        <v>85</v>
      </c>
      <c r="AA8" s="67">
        <v>1.4999999999999999E-2</v>
      </c>
    </row>
    <row r="9" spans="1:27" x14ac:dyDescent="0.25">
      <c r="A9" s="37"/>
      <c r="B9">
        <v>3</v>
      </c>
      <c r="C9">
        <v>100545</v>
      </c>
      <c r="D9" s="36">
        <f t="shared" si="0"/>
        <v>137746.65000000002</v>
      </c>
      <c r="H9" s="2">
        <v>3</v>
      </c>
      <c r="I9" s="31">
        <v>14</v>
      </c>
      <c r="J9" s="2" t="s">
        <v>13</v>
      </c>
      <c r="P9" s="2" t="str">
        <f t="shared" si="1"/>
        <v>Agriculture, Forestry And FisheriesDAFF:FISHERIES</v>
      </c>
      <c r="Q9" s="2" t="s">
        <v>65</v>
      </c>
      <c r="R9" s="2" t="s">
        <v>81</v>
      </c>
      <c r="S9" s="2">
        <v>6</v>
      </c>
      <c r="T9" s="2" t="s">
        <v>326</v>
      </c>
      <c r="Y9" s="31">
        <v>14</v>
      </c>
      <c r="Z9" s="2" t="s">
        <v>13</v>
      </c>
      <c r="AA9" s="67">
        <v>1.4999999999999999E-2</v>
      </c>
    </row>
    <row r="10" spans="1:27" x14ac:dyDescent="0.25">
      <c r="A10" s="37"/>
      <c r="B10">
        <v>4</v>
      </c>
      <c r="C10">
        <v>119154</v>
      </c>
      <c r="D10" s="36">
        <f t="shared" si="0"/>
        <v>163240.98000000001</v>
      </c>
      <c r="H10" s="2">
        <v>4</v>
      </c>
      <c r="I10" s="31">
        <v>3</v>
      </c>
      <c r="J10" t="s">
        <v>16</v>
      </c>
      <c r="P10" s="2" t="str">
        <f t="shared" si="1"/>
        <v>Agriculture, Forestry And FisheriesDAFF:FOOD SEC &amp; AGRARIAN REFORM</v>
      </c>
      <c r="Q10" s="2" t="s">
        <v>65</v>
      </c>
      <c r="R10" s="2" t="s">
        <v>82</v>
      </c>
      <c r="S10" s="2">
        <v>3</v>
      </c>
      <c r="T10" s="2" t="s">
        <v>327</v>
      </c>
      <c r="Y10" s="31">
        <v>3</v>
      </c>
      <c r="Z10" s="2" t="s">
        <v>16</v>
      </c>
      <c r="AA10" s="67">
        <v>1.4999999999999999E-2</v>
      </c>
    </row>
    <row r="11" spans="1:27" x14ac:dyDescent="0.25">
      <c r="A11" s="37"/>
      <c r="B11">
        <v>5</v>
      </c>
      <c r="C11">
        <v>142461</v>
      </c>
      <c r="D11" s="36">
        <f t="shared" si="0"/>
        <v>195171.57</v>
      </c>
      <c r="H11" s="2">
        <v>5</v>
      </c>
      <c r="I11" s="31">
        <v>4</v>
      </c>
      <c r="J11" t="s">
        <v>17</v>
      </c>
      <c r="P11" s="2" t="str">
        <f t="shared" si="1"/>
        <v>Agriculture, Forestry And FisheriesDAFF:FORESTRY</v>
      </c>
      <c r="Q11" s="2" t="s">
        <v>65</v>
      </c>
      <c r="R11" s="2" t="s">
        <v>83</v>
      </c>
      <c r="S11" s="2">
        <v>5</v>
      </c>
      <c r="T11" s="2" t="s">
        <v>328</v>
      </c>
      <c r="Y11" s="31">
        <v>4</v>
      </c>
      <c r="Z11" s="2" t="s">
        <v>17</v>
      </c>
      <c r="AA11" s="67">
        <v>1.4999999999999999E-2</v>
      </c>
    </row>
    <row r="12" spans="1:27" x14ac:dyDescent="0.25">
      <c r="A12" s="37"/>
      <c r="B12">
        <v>6</v>
      </c>
      <c r="C12">
        <v>171069</v>
      </c>
      <c r="D12" s="36">
        <f t="shared" si="0"/>
        <v>234364.53000000003</v>
      </c>
      <c r="H12" s="2">
        <v>6</v>
      </c>
      <c r="I12" s="31">
        <v>18</v>
      </c>
      <c r="J12" t="s">
        <v>18</v>
      </c>
      <c r="P12" s="2" t="str">
        <f t="shared" si="1"/>
        <v>Agriculture, Forestry And FisheriesDAFF:TRADE PROMOTION &amp; MRKT ACC</v>
      </c>
      <c r="Q12" s="2" t="s">
        <v>65</v>
      </c>
      <c r="R12" s="2" t="s">
        <v>84</v>
      </c>
      <c r="S12" s="2">
        <v>4</v>
      </c>
      <c r="T12" s="2" t="s">
        <v>329</v>
      </c>
      <c r="Y12" s="31">
        <v>18</v>
      </c>
      <c r="Z12" s="2" t="s">
        <v>18</v>
      </c>
      <c r="AA12" s="67">
        <v>1.4999999999999999E-2</v>
      </c>
    </row>
    <row r="13" spans="1:27" x14ac:dyDescent="0.25">
      <c r="A13" s="37"/>
      <c r="B13">
        <v>7</v>
      </c>
      <c r="C13">
        <v>211194</v>
      </c>
      <c r="D13" s="36">
        <f t="shared" si="0"/>
        <v>289335.78000000003</v>
      </c>
      <c r="H13" s="2">
        <v>7</v>
      </c>
      <c r="I13" s="31">
        <v>25</v>
      </c>
      <c r="J13" t="s">
        <v>19</v>
      </c>
      <c r="P13" s="2" t="str">
        <f t="shared" si="1"/>
        <v>Arts And CultureDAC:ADMINISTRATION</v>
      </c>
      <c r="Q13" s="2" t="s">
        <v>85</v>
      </c>
      <c r="R13" s="2" t="s">
        <v>86</v>
      </c>
      <c r="S13" s="2">
        <v>1</v>
      </c>
      <c r="T13" s="2" t="s">
        <v>117</v>
      </c>
      <c r="Y13" s="31">
        <v>25</v>
      </c>
      <c r="Z13" s="2" t="s">
        <v>19</v>
      </c>
      <c r="AA13" s="67">
        <v>1.4999999999999999E-2</v>
      </c>
    </row>
    <row r="14" spans="1:27" x14ac:dyDescent="0.25">
      <c r="A14" s="37"/>
      <c r="B14">
        <v>8</v>
      </c>
      <c r="C14">
        <v>262272</v>
      </c>
      <c r="D14" s="36">
        <f t="shared" si="0"/>
        <v>359312.64000000001</v>
      </c>
      <c r="H14" s="2">
        <v>8</v>
      </c>
      <c r="I14" s="31">
        <v>26</v>
      </c>
      <c r="J14" t="s">
        <v>20</v>
      </c>
      <c r="P14" s="2" t="str">
        <f t="shared" si="1"/>
        <v>Arts And CultureDAC:ARTS AND CULTURE PROM &amp; DEV</v>
      </c>
      <c r="Q14" s="2" t="s">
        <v>85</v>
      </c>
      <c r="R14" s="2" t="s">
        <v>89</v>
      </c>
      <c r="S14" s="2">
        <v>3</v>
      </c>
      <c r="T14" s="2" t="s">
        <v>330</v>
      </c>
      <c r="Y14" s="31">
        <v>26</v>
      </c>
      <c r="Z14" s="2" t="s">
        <v>20</v>
      </c>
      <c r="AA14" s="67">
        <v>1.4999999999999999E-2</v>
      </c>
    </row>
    <row r="15" spans="1:27" x14ac:dyDescent="0.25">
      <c r="A15" s="37"/>
      <c r="B15">
        <v>9</v>
      </c>
      <c r="C15">
        <v>311784</v>
      </c>
      <c r="D15" s="36">
        <f t="shared" si="0"/>
        <v>427144.08</v>
      </c>
      <c r="H15" s="2">
        <v>9</v>
      </c>
      <c r="I15" s="31">
        <v>27</v>
      </c>
      <c r="J15" t="s">
        <v>21</v>
      </c>
      <c r="P15" s="2" t="str">
        <f t="shared" si="1"/>
        <v>Arts And CultureDAC:HERITAGE PROMOTION &amp;PRESERVA</v>
      </c>
      <c r="Q15" s="2" t="s">
        <v>85</v>
      </c>
      <c r="R15" s="2" t="s">
        <v>90</v>
      </c>
      <c r="S15" s="2">
        <v>4</v>
      </c>
      <c r="T15" s="2" t="s">
        <v>331</v>
      </c>
      <c r="Y15" s="31">
        <v>27</v>
      </c>
      <c r="Z15" s="2" t="s">
        <v>21</v>
      </c>
      <c r="AA15" s="67">
        <v>1.4999999999999999E-2</v>
      </c>
    </row>
    <row r="16" spans="1:27" x14ac:dyDescent="0.25">
      <c r="A16" s="37"/>
      <c r="B16">
        <v>10</v>
      </c>
      <c r="C16">
        <v>389145</v>
      </c>
      <c r="D16" s="36">
        <f t="shared" si="0"/>
        <v>533128.65</v>
      </c>
      <c r="H16" s="2">
        <v>10</v>
      </c>
      <c r="I16" s="31">
        <v>46</v>
      </c>
      <c r="J16" t="s">
        <v>135</v>
      </c>
      <c r="P16" s="2" t="str">
        <f t="shared" si="1"/>
        <v>Arts And CultureDAC:INSTITUTIONAL GOVERNANCE</v>
      </c>
      <c r="Q16" s="2" t="s">
        <v>85</v>
      </c>
      <c r="R16" s="2" t="s">
        <v>91</v>
      </c>
      <c r="S16" s="2">
        <v>2</v>
      </c>
      <c r="T16" s="2" t="s">
        <v>332</v>
      </c>
      <c r="Y16" s="31">
        <v>46</v>
      </c>
      <c r="Z16" s="2" t="s">
        <v>135</v>
      </c>
      <c r="AA16" s="67">
        <v>1.4999999999999999E-2</v>
      </c>
    </row>
    <row r="17" spans="1:27" x14ac:dyDescent="0.25">
      <c r="A17" s="37"/>
      <c r="B17">
        <v>11</v>
      </c>
      <c r="C17">
        <v>612822</v>
      </c>
      <c r="D17" s="36">
        <f t="shared" si="0"/>
        <v>612822</v>
      </c>
      <c r="H17" s="2">
        <v>11</v>
      </c>
      <c r="I17" s="31">
        <v>16</v>
      </c>
      <c r="J17" t="s">
        <v>24</v>
      </c>
      <c r="P17" s="2" t="str">
        <f t="shared" si="1"/>
        <v>Basic EducationDEPARTMENT ECONOMICAL AFFAIRS</v>
      </c>
      <c r="Q17" s="2" t="s">
        <v>13</v>
      </c>
      <c r="R17" s="2" t="s">
        <v>92</v>
      </c>
      <c r="S17" s="30" t="e">
        <v>#N/A</v>
      </c>
      <c r="T17" s="2" t="e">
        <v>#N/A</v>
      </c>
      <c r="Y17" s="31">
        <v>16</v>
      </c>
      <c r="Z17" s="2" t="s">
        <v>24</v>
      </c>
      <c r="AA17" s="67">
        <v>1.4999999999999999E-2</v>
      </c>
    </row>
    <row r="18" spans="1:27" x14ac:dyDescent="0.25">
      <c r="A18" s="37"/>
      <c r="B18">
        <v>12</v>
      </c>
      <c r="C18">
        <v>726276</v>
      </c>
      <c r="D18" s="36">
        <f t="shared" si="0"/>
        <v>726276</v>
      </c>
      <c r="H18" s="2">
        <v>12</v>
      </c>
      <c r="I18" s="31">
        <v>15</v>
      </c>
      <c r="J18" t="s">
        <v>25</v>
      </c>
      <c r="P18" s="2" t="str">
        <f t="shared" si="1"/>
        <v>Civilian Secretariat for PoliceADMINSTRATION</v>
      </c>
      <c r="Q18" s="2" t="s">
        <v>94</v>
      </c>
      <c r="R18" s="2" t="s">
        <v>95</v>
      </c>
      <c r="S18" s="2">
        <v>1</v>
      </c>
      <c r="T18" s="2" t="e">
        <v>#N/A</v>
      </c>
      <c r="Y18" s="31">
        <v>15</v>
      </c>
      <c r="Z18" s="2" t="s">
        <v>25</v>
      </c>
      <c r="AA18" s="67">
        <v>1.4999999999999999E-2</v>
      </c>
    </row>
    <row r="19" spans="1:27" x14ac:dyDescent="0.25">
      <c r="A19" s="37"/>
      <c r="B19">
        <v>13</v>
      </c>
      <c r="C19">
        <v>921212.68200000003</v>
      </c>
      <c r="D19" s="36">
        <f t="shared" si="0"/>
        <v>921212.68200000003</v>
      </c>
      <c r="H19" s="2">
        <v>13</v>
      </c>
      <c r="I19" s="31">
        <v>5</v>
      </c>
      <c r="J19" t="s">
        <v>26</v>
      </c>
      <c r="P19" s="2" t="str">
        <f t="shared" si="1"/>
        <v>Civilian Secretariat for PoliceCIVILIAN OVERSIGHT MONITORING AND EVALUATIONS</v>
      </c>
      <c r="Q19" s="2" t="s">
        <v>94</v>
      </c>
      <c r="R19" s="2" t="s">
        <v>97</v>
      </c>
      <c r="S19" s="2">
        <v>4</v>
      </c>
      <c r="T19" s="2" t="e">
        <v>#N/A</v>
      </c>
      <c r="Y19" s="31">
        <v>5</v>
      </c>
      <c r="Z19" s="2" t="s">
        <v>26</v>
      </c>
      <c r="AA19" s="67">
        <v>1.4999999999999999E-2</v>
      </c>
    </row>
    <row r="20" spans="1:27" x14ac:dyDescent="0.25">
      <c r="A20" s="37"/>
      <c r="B20">
        <v>14</v>
      </c>
      <c r="C20">
        <v>1111305</v>
      </c>
      <c r="D20" s="36">
        <f t="shared" si="0"/>
        <v>1111305</v>
      </c>
      <c r="H20" s="2">
        <v>14</v>
      </c>
      <c r="I20" s="31">
        <v>38</v>
      </c>
      <c r="J20" t="s">
        <v>27</v>
      </c>
      <c r="P20" s="2" t="str">
        <f t="shared" si="1"/>
        <v>Civilian Secretariat for PoliceINTERSECTORAL COORDINATION AND STRATEGIC PARTNERSH</v>
      </c>
      <c r="Q20" s="2" t="s">
        <v>94</v>
      </c>
      <c r="R20" s="2" t="s">
        <v>98</v>
      </c>
      <c r="S20" s="2">
        <v>2</v>
      </c>
      <c r="T20" s="2" t="e">
        <v>#N/A</v>
      </c>
      <c r="Y20" s="31">
        <v>38</v>
      </c>
      <c r="Z20" s="2" t="s">
        <v>27</v>
      </c>
      <c r="AA20" s="67">
        <v>1.4999999999999999E-2</v>
      </c>
    </row>
    <row r="21" spans="1:27" x14ac:dyDescent="0.25">
      <c r="A21" s="37"/>
      <c r="B21">
        <v>15</v>
      </c>
      <c r="C21">
        <v>1351481.196</v>
      </c>
      <c r="D21" s="36">
        <f t="shared" si="0"/>
        <v>1351481.196</v>
      </c>
      <c r="H21" s="2">
        <v>15</v>
      </c>
      <c r="I21" s="31">
        <v>20</v>
      </c>
      <c r="J21" t="s">
        <v>28</v>
      </c>
      <c r="P21" s="2" t="str">
        <f t="shared" si="1"/>
        <v>Civilian Secretariat for PoliceLEGISLATION AND POLICY DEVELOPMENT</v>
      </c>
      <c r="Q21" s="2" t="s">
        <v>94</v>
      </c>
      <c r="R21" s="2" t="s">
        <v>99</v>
      </c>
      <c r="S21" s="2">
        <v>3</v>
      </c>
      <c r="T21" s="2" t="e">
        <v>#N/A</v>
      </c>
      <c r="Y21" s="31">
        <v>20</v>
      </c>
      <c r="Z21" s="2" t="s">
        <v>28</v>
      </c>
      <c r="AA21" s="67">
        <v>1.4999999999999999E-2</v>
      </c>
    </row>
    <row r="22" spans="1:27" x14ac:dyDescent="0.25">
      <c r="A22" s="37"/>
      <c r="B22">
        <v>16</v>
      </c>
      <c r="C22">
        <v>1765954.7880000002</v>
      </c>
      <c r="D22" s="36">
        <f t="shared" si="0"/>
        <v>1765954.7880000002</v>
      </c>
      <c r="H22" s="2">
        <v>16</v>
      </c>
      <c r="I22" s="31">
        <v>6</v>
      </c>
      <c r="J22" t="s">
        <v>22</v>
      </c>
      <c r="P22" s="2" t="str">
        <f t="shared" si="1"/>
        <v>CommunicationsDOC:ADMINISTRATION</v>
      </c>
      <c r="Q22" s="2" t="s">
        <v>16</v>
      </c>
      <c r="R22" s="2" t="s">
        <v>100</v>
      </c>
      <c r="S22" s="2">
        <v>1</v>
      </c>
      <c r="T22" s="2" t="s">
        <v>117</v>
      </c>
      <c r="Y22" s="31">
        <v>6</v>
      </c>
      <c r="Z22" s="2" t="s">
        <v>22</v>
      </c>
      <c r="AA22" s="67">
        <v>1.4999999999999999E-2</v>
      </c>
    </row>
    <row r="23" spans="1:27" x14ac:dyDescent="0.25">
      <c r="A23" s="37"/>
      <c r="B23" s="37" t="s">
        <v>57</v>
      </c>
      <c r="C23" s="37"/>
      <c r="H23" s="2">
        <v>17</v>
      </c>
      <c r="I23" s="31">
        <v>21</v>
      </c>
      <c r="J23" t="s">
        <v>172</v>
      </c>
      <c r="P23" s="2" t="str">
        <f t="shared" si="1"/>
        <v>CommunicationsDOC:COMMU POLICY RESEARCH&amp;DEV</v>
      </c>
      <c r="Q23" s="2" t="s">
        <v>16</v>
      </c>
      <c r="R23" s="2" t="s">
        <v>101</v>
      </c>
      <c r="S23" s="2">
        <v>2</v>
      </c>
      <c r="T23" s="2" t="e">
        <v>#N/A</v>
      </c>
      <c r="Y23" s="31">
        <v>21</v>
      </c>
      <c r="Z23" s="2" t="s">
        <v>172</v>
      </c>
      <c r="AA23" s="67">
        <v>1.4999999999999999E-2</v>
      </c>
    </row>
    <row r="24" spans="1:27" x14ac:dyDescent="0.25">
      <c r="A24" s="37"/>
      <c r="B24" s="37"/>
      <c r="C24" s="37"/>
      <c r="H24" s="2">
        <v>18</v>
      </c>
      <c r="I24" s="31">
        <v>28</v>
      </c>
      <c r="J24" t="s">
        <v>30</v>
      </c>
      <c r="P24" s="2" t="str">
        <f t="shared" si="1"/>
        <v>CommunicationsDOC:ENTITY OVERSIGHT</v>
      </c>
      <c r="Q24" s="2" t="s">
        <v>16</v>
      </c>
      <c r="R24" s="2" t="s">
        <v>102</v>
      </c>
      <c r="S24" s="2">
        <v>4</v>
      </c>
      <c r="T24" s="2" t="e">
        <v>#N/A</v>
      </c>
      <c r="Y24" s="31">
        <v>28</v>
      </c>
      <c r="Z24" s="2" t="s">
        <v>30</v>
      </c>
      <c r="AA24" s="67">
        <v>1.4999999999999999E-2</v>
      </c>
    </row>
    <row r="25" spans="1:27" x14ac:dyDescent="0.25">
      <c r="A25" s="37"/>
      <c r="B25" s="37"/>
      <c r="C25" s="37"/>
      <c r="H25" s="2">
        <v>19</v>
      </c>
      <c r="I25" s="31">
        <v>42</v>
      </c>
      <c r="J25" t="s">
        <v>32</v>
      </c>
      <c r="P25" s="2" t="str">
        <f t="shared" si="1"/>
        <v>CommunicationsDOC:INDUSTRY AND CAPACITY DEV</v>
      </c>
      <c r="Q25" s="2" t="s">
        <v>16</v>
      </c>
      <c r="R25" s="2" t="s">
        <v>103</v>
      </c>
      <c r="S25" s="2">
        <v>3</v>
      </c>
      <c r="T25" s="2" t="e">
        <v>#N/A</v>
      </c>
      <c r="Y25" s="31">
        <v>42</v>
      </c>
      <c r="Z25" s="2" t="s">
        <v>32</v>
      </c>
      <c r="AA25" s="67">
        <v>1.4999999999999999E-2</v>
      </c>
    </row>
    <row r="26" spans="1:27" x14ac:dyDescent="0.25">
      <c r="H26" s="2">
        <v>20</v>
      </c>
      <c r="I26" s="31">
        <v>29</v>
      </c>
      <c r="J26" t="s">
        <v>33</v>
      </c>
      <c r="P26" s="2" t="str">
        <f t="shared" si="1"/>
        <v>Cooperative GovernancePROGRAM 1 ADMINISTRATION</v>
      </c>
      <c r="Q26" s="2" t="s">
        <v>17</v>
      </c>
      <c r="R26" s="2" t="s">
        <v>104</v>
      </c>
      <c r="S26" s="2">
        <v>1</v>
      </c>
      <c r="T26" s="2" t="e">
        <v>#N/A</v>
      </c>
      <c r="Y26" s="31">
        <v>29</v>
      </c>
      <c r="Z26" s="2" t="s">
        <v>33</v>
      </c>
      <c r="AA26" s="67">
        <v>1.4999999999999999E-2</v>
      </c>
    </row>
    <row r="27" spans="1:27" x14ac:dyDescent="0.25">
      <c r="H27" s="2">
        <v>21</v>
      </c>
      <c r="I27" s="31">
        <v>21</v>
      </c>
      <c r="J27" s="218" t="s">
        <v>35</v>
      </c>
      <c r="P27" s="2" t="str">
        <f t="shared" si="1"/>
        <v>Cooperative GovernancePROGRAM 2 GOV POLICY &amp; RESEARCH</v>
      </c>
      <c r="Q27" s="2" t="s">
        <v>17</v>
      </c>
      <c r="R27" s="2" t="s">
        <v>105</v>
      </c>
      <c r="S27" s="2">
        <v>2</v>
      </c>
      <c r="T27" s="2" t="e">
        <v>#N/A</v>
      </c>
      <c r="Y27" s="31">
        <v>21</v>
      </c>
      <c r="Z27" s="2" t="s">
        <v>35</v>
      </c>
      <c r="AA27" s="67">
        <v>1.4999999999999999E-2</v>
      </c>
    </row>
    <row r="28" spans="1:27" x14ac:dyDescent="0.25">
      <c r="H28" s="2">
        <v>22</v>
      </c>
      <c r="I28" s="31">
        <v>44</v>
      </c>
      <c r="J28" t="s">
        <v>36</v>
      </c>
      <c r="P28" s="2" t="str">
        <f t="shared" si="1"/>
        <v>Cooperative GovernancePROGRAM 3 GOVERNANCE&amp;INTERGOVERNANCE RELATIONS</v>
      </c>
      <c r="Q28" s="2" t="s">
        <v>17</v>
      </c>
      <c r="R28" s="2" t="s">
        <v>106</v>
      </c>
      <c r="S28" s="2">
        <v>3</v>
      </c>
      <c r="T28" s="2" t="e">
        <v>#N/A</v>
      </c>
      <c r="Y28" s="31">
        <v>44</v>
      </c>
      <c r="Z28" s="2" t="s">
        <v>36</v>
      </c>
      <c r="AA28" s="67">
        <v>1.4999999999999999E-2</v>
      </c>
    </row>
    <row r="29" spans="1:27" x14ac:dyDescent="0.25">
      <c r="H29" s="2">
        <v>23</v>
      </c>
      <c r="I29" s="31">
        <v>31</v>
      </c>
      <c r="J29" t="s">
        <v>198</v>
      </c>
      <c r="P29" s="2" t="str">
        <f t="shared" si="1"/>
        <v>Cooperative GovernancePROGRAM 4 NATIONAL DISASTER MANAGEMENT CENTRE</v>
      </c>
      <c r="Q29" s="2" t="s">
        <v>17</v>
      </c>
      <c r="R29" s="2" t="s">
        <v>107</v>
      </c>
      <c r="S29" s="2">
        <v>4</v>
      </c>
      <c r="T29" s="2" t="e">
        <v>#N/A</v>
      </c>
      <c r="Y29" s="31">
        <v>31</v>
      </c>
      <c r="Z29" s="2" t="s">
        <v>198</v>
      </c>
      <c r="AA29" s="67">
        <v>1.4999999999999999E-2</v>
      </c>
    </row>
    <row r="30" spans="1:27" x14ac:dyDescent="0.25">
      <c r="H30" s="2">
        <v>24</v>
      </c>
      <c r="I30" s="31">
        <v>7</v>
      </c>
      <c r="J30" t="s">
        <v>23</v>
      </c>
      <c r="P30" s="2" t="str">
        <f t="shared" si="1"/>
        <v>Cooperative GovernancePROGRAM 5 PROVINCIAL AND MUNICIPAL GOVERNMENT SYST</v>
      </c>
      <c r="Q30" s="2" t="s">
        <v>17</v>
      </c>
      <c r="R30" s="2" t="s">
        <v>108</v>
      </c>
      <c r="S30" s="2">
        <v>5</v>
      </c>
      <c r="T30" s="2" t="e">
        <v>#N/A</v>
      </c>
      <c r="Y30" s="31">
        <v>7</v>
      </c>
      <c r="Z30" s="2" t="s">
        <v>23</v>
      </c>
      <c r="AA30" s="67">
        <v>1.4999999999999999E-2</v>
      </c>
    </row>
    <row r="31" spans="1:27" x14ac:dyDescent="0.25">
      <c r="H31" s="2">
        <v>25</v>
      </c>
      <c r="I31" s="31">
        <v>8</v>
      </c>
      <c r="J31" t="s">
        <v>39</v>
      </c>
      <c r="P31" s="2" t="str">
        <f t="shared" si="1"/>
        <v>Cooperative GovernancePROGRAM 6 INFRASTRUCTURE AND ECONOMIC DEVELOPMENT</v>
      </c>
      <c r="Q31" s="2" t="s">
        <v>17</v>
      </c>
      <c r="R31" s="2" t="s">
        <v>109</v>
      </c>
      <c r="S31" s="2">
        <v>6</v>
      </c>
      <c r="T31" s="2" t="e">
        <v>#N/A</v>
      </c>
      <c r="Y31" s="31">
        <v>8</v>
      </c>
      <c r="Z31" s="2" t="s">
        <v>39</v>
      </c>
      <c r="AA31" s="67">
        <v>1.4999999999999999E-2</v>
      </c>
    </row>
    <row r="32" spans="1:27" x14ac:dyDescent="0.25">
      <c r="H32" s="2">
        <v>26</v>
      </c>
      <c r="I32" s="31">
        <v>9</v>
      </c>
      <c r="J32" t="s">
        <v>41</v>
      </c>
      <c r="P32" s="2" t="str">
        <f t="shared" si="1"/>
        <v>Correctional ServicesDCS:ADMINISTRATION</v>
      </c>
      <c r="Q32" s="2" t="s">
        <v>18</v>
      </c>
      <c r="R32" s="2" t="s">
        <v>110</v>
      </c>
      <c r="S32" s="2">
        <v>1</v>
      </c>
      <c r="T32" s="2" t="s">
        <v>117</v>
      </c>
      <c r="Y32" s="31">
        <v>9</v>
      </c>
      <c r="Z32" s="2" t="s">
        <v>41</v>
      </c>
      <c r="AA32" s="67">
        <v>1.4999999999999999E-2</v>
      </c>
    </row>
    <row r="33" spans="8:27" x14ac:dyDescent="0.25">
      <c r="H33" s="2">
        <v>27</v>
      </c>
      <c r="I33" s="31">
        <v>10</v>
      </c>
      <c r="J33" t="s">
        <v>216</v>
      </c>
      <c r="P33" s="2" t="str">
        <f t="shared" si="1"/>
        <v>Correctional ServicesDCS:CARE</v>
      </c>
      <c r="Q33" s="2" t="s">
        <v>18</v>
      </c>
      <c r="R33" s="2" t="s">
        <v>112</v>
      </c>
      <c r="S33" s="2">
        <v>4</v>
      </c>
      <c r="T33" s="2" t="s">
        <v>333</v>
      </c>
      <c r="Y33" s="31">
        <v>10</v>
      </c>
      <c r="Z33" s="2" t="s">
        <v>216</v>
      </c>
      <c r="AA33" s="67">
        <v>1.4999999999999999E-2</v>
      </c>
    </row>
    <row r="34" spans="8:27" x14ac:dyDescent="0.25">
      <c r="H34" s="2">
        <v>28</v>
      </c>
      <c r="I34" s="31">
        <v>45</v>
      </c>
      <c r="J34" t="s">
        <v>43</v>
      </c>
      <c r="P34" s="2" t="str">
        <f t="shared" si="1"/>
        <v>Correctional ServicesDCS:INCARCERATION</v>
      </c>
      <c r="Q34" s="2" t="s">
        <v>18</v>
      </c>
      <c r="R34" s="2" t="s">
        <v>113</v>
      </c>
      <c r="S34" s="2">
        <v>2</v>
      </c>
      <c r="T34" s="2" t="s">
        <v>334</v>
      </c>
      <c r="Y34" s="31">
        <v>45</v>
      </c>
      <c r="Z34" s="2" t="s">
        <v>43</v>
      </c>
      <c r="AA34" s="67">
        <v>1.4999999999999999E-2</v>
      </c>
    </row>
    <row r="35" spans="8:27" x14ac:dyDescent="0.25">
      <c r="H35" s="2">
        <v>29</v>
      </c>
      <c r="I35" s="31">
        <v>11</v>
      </c>
      <c r="J35" t="s">
        <v>44</v>
      </c>
      <c r="P35" s="2" t="str">
        <f t="shared" si="1"/>
        <v>Correctional ServicesDCS:REHABILITATION</v>
      </c>
      <c r="Q35" s="2" t="s">
        <v>18</v>
      </c>
      <c r="R35" s="2" t="s">
        <v>114</v>
      </c>
      <c r="S35" s="2">
        <v>3</v>
      </c>
      <c r="T35" s="2" t="s">
        <v>335</v>
      </c>
      <c r="Y35" s="31">
        <v>11</v>
      </c>
      <c r="Z35" s="2" t="s">
        <v>44</v>
      </c>
      <c r="AA35" s="67">
        <v>1.4999999999999999E-2</v>
      </c>
    </row>
    <row r="36" spans="8:27" x14ac:dyDescent="0.25">
      <c r="H36" s="2">
        <v>30</v>
      </c>
      <c r="I36" s="31">
        <v>39</v>
      </c>
      <c r="J36" t="s">
        <v>233</v>
      </c>
      <c r="P36" s="2" t="str">
        <f t="shared" si="1"/>
        <v>Correctional ServicesDCS:SOCIAL REINTEGRATION</v>
      </c>
      <c r="Q36" s="2" t="s">
        <v>18</v>
      </c>
      <c r="R36" s="2" t="s">
        <v>115</v>
      </c>
      <c r="S36" s="2">
        <v>5</v>
      </c>
      <c r="T36" s="2" t="s">
        <v>336</v>
      </c>
      <c r="Y36" s="31">
        <v>39</v>
      </c>
      <c r="Z36" s="2" t="s">
        <v>233</v>
      </c>
      <c r="AA36" s="67">
        <v>1.4999999999999999E-2</v>
      </c>
    </row>
    <row r="37" spans="8:27" x14ac:dyDescent="0.25">
      <c r="H37" s="2">
        <v>31</v>
      </c>
      <c r="I37" s="31">
        <v>30</v>
      </c>
      <c r="J37" t="s">
        <v>45</v>
      </c>
      <c r="P37" s="2" t="str">
        <f t="shared" si="1"/>
        <v>Correctional ServicesPROG. 6 CORRECTIONS</v>
      </c>
      <c r="Q37" s="2" t="s">
        <v>18</v>
      </c>
      <c r="R37" s="2" t="s">
        <v>116</v>
      </c>
      <c r="S37" s="30">
        <v>6</v>
      </c>
      <c r="T37" s="2" t="e">
        <v>#N/A</v>
      </c>
      <c r="Y37" s="31">
        <v>30</v>
      </c>
      <c r="Z37" s="2" t="s">
        <v>45</v>
      </c>
      <c r="AA37" s="67">
        <v>1.4999999999999999E-2</v>
      </c>
    </row>
    <row r="38" spans="8:27" x14ac:dyDescent="0.25">
      <c r="H38" s="2">
        <v>32</v>
      </c>
      <c r="I38" s="31">
        <v>17</v>
      </c>
      <c r="J38" t="s">
        <v>46</v>
      </c>
      <c r="P38" s="2" t="str">
        <f t="shared" si="1"/>
        <v>Economic DevelopmentADMINISTRATION</v>
      </c>
      <c r="Q38" s="2" t="s">
        <v>19</v>
      </c>
      <c r="R38" s="2" t="s">
        <v>117</v>
      </c>
      <c r="S38" s="2">
        <v>1</v>
      </c>
      <c r="T38" s="2" t="s">
        <v>217</v>
      </c>
      <c r="Y38" s="31">
        <v>17</v>
      </c>
      <c r="Z38" s="2" t="s">
        <v>46</v>
      </c>
      <c r="AA38" s="67">
        <v>1.4999999999999999E-2</v>
      </c>
    </row>
    <row r="39" spans="8:27" x14ac:dyDescent="0.25">
      <c r="H39" s="2">
        <v>33</v>
      </c>
      <c r="I39" s="31">
        <v>23</v>
      </c>
      <c r="J39" t="s">
        <v>14</v>
      </c>
      <c r="P39" s="2" t="str">
        <f t="shared" si="1"/>
        <v>Economic DevelopmentECONOMIC DEVELOPMENT AND DIALOGUE</v>
      </c>
      <c r="Q39" s="2" t="s">
        <v>19</v>
      </c>
      <c r="R39" s="2" t="s">
        <v>118</v>
      </c>
      <c r="S39" s="30">
        <v>4</v>
      </c>
      <c r="T39" s="2" t="e">
        <v>#N/A</v>
      </c>
      <c r="Y39" s="31">
        <v>23</v>
      </c>
      <c r="Z39" s="2" t="s">
        <v>14</v>
      </c>
      <c r="AA39" s="67">
        <v>1.2999999999999999E-2</v>
      </c>
    </row>
    <row r="40" spans="8:27" x14ac:dyDescent="0.25">
      <c r="H40" s="2">
        <v>34</v>
      </c>
      <c r="I40" s="31">
        <v>40</v>
      </c>
      <c r="J40" t="s">
        <v>259</v>
      </c>
      <c r="P40" s="2" t="str">
        <f t="shared" si="1"/>
        <v>Economic DevelopmentECONOMIC PLANNING &amp; COORDINATION</v>
      </c>
      <c r="Q40" s="2" t="s">
        <v>19</v>
      </c>
      <c r="R40" s="2" t="s">
        <v>119</v>
      </c>
      <c r="S40" s="30">
        <v>3</v>
      </c>
      <c r="T40" s="2" t="e">
        <v>#N/A</v>
      </c>
      <c r="Y40" s="31">
        <v>40</v>
      </c>
      <c r="Z40" s="2" t="s">
        <v>259</v>
      </c>
      <c r="AA40" s="67">
        <v>1.4999999999999999E-2</v>
      </c>
    </row>
    <row r="41" spans="8:27" x14ac:dyDescent="0.25">
      <c r="H41" s="2">
        <v>35</v>
      </c>
      <c r="I41" s="31">
        <v>12</v>
      </c>
      <c r="J41" t="s">
        <v>48</v>
      </c>
      <c r="P41" s="2" t="str">
        <f t="shared" si="1"/>
        <v>Economic DevelopmentECONOMIC POLICY DEVELOPMENT</v>
      </c>
      <c r="Q41" s="2" t="s">
        <v>19</v>
      </c>
      <c r="R41" s="2" t="s">
        <v>120</v>
      </c>
      <c r="S41" s="30">
        <v>2</v>
      </c>
      <c r="T41" s="2" t="e">
        <v>#N/A</v>
      </c>
      <c r="Y41" s="31">
        <v>12</v>
      </c>
      <c r="Z41" s="2" t="s">
        <v>48</v>
      </c>
      <c r="AA41" s="67">
        <v>1.4999999999999999E-2</v>
      </c>
    </row>
    <row r="42" spans="8:27" x14ac:dyDescent="0.25">
      <c r="H42" s="2">
        <v>36</v>
      </c>
      <c r="I42" s="31">
        <v>32</v>
      </c>
      <c r="J42" t="s">
        <v>15</v>
      </c>
      <c r="P42" s="2" t="str">
        <f t="shared" si="1"/>
        <v>EnergyDOE:ADMINISTRATION</v>
      </c>
      <c r="Q42" s="2" t="s">
        <v>20</v>
      </c>
      <c r="R42" s="2" t="s">
        <v>121</v>
      </c>
      <c r="S42" s="2">
        <v>1</v>
      </c>
      <c r="T42" s="2" t="s">
        <v>117</v>
      </c>
      <c r="Y42" s="31">
        <v>32</v>
      </c>
      <c r="Z42" s="2" t="s">
        <v>15</v>
      </c>
      <c r="AA42" s="67">
        <v>1.4999999999999999E-2</v>
      </c>
    </row>
    <row r="43" spans="8:27" x14ac:dyDescent="0.25">
      <c r="H43" s="2">
        <v>37</v>
      </c>
      <c r="I43" s="31">
        <v>1</v>
      </c>
      <c r="J43" t="s">
        <v>40</v>
      </c>
      <c r="P43" s="2" t="str">
        <f t="shared" si="1"/>
        <v>EnergyDOE:CLEAN ENERGY</v>
      </c>
      <c r="Q43" s="2" t="s">
        <v>20</v>
      </c>
      <c r="R43" s="2" t="s">
        <v>122</v>
      </c>
      <c r="S43" s="2">
        <v>6</v>
      </c>
      <c r="T43" s="2" t="s">
        <v>337</v>
      </c>
      <c r="Y43" s="31">
        <v>1</v>
      </c>
      <c r="Z43" s="2" t="s">
        <v>40</v>
      </c>
      <c r="AA43" s="67">
        <v>1.4999999999999999E-2</v>
      </c>
    </row>
    <row r="44" spans="8:27" x14ac:dyDescent="0.25">
      <c r="H44" s="2">
        <v>38</v>
      </c>
      <c r="I44" s="31">
        <v>33</v>
      </c>
      <c r="J44" t="s">
        <v>49</v>
      </c>
      <c r="P44" s="2" t="str">
        <f t="shared" si="1"/>
        <v>EnergyDOE:ELECT&amp;ENER PROG &amp; PROJ MAN</v>
      </c>
      <c r="Q44" s="2" t="s">
        <v>20</v>
      </c>
      <c r="R44" s="2" t="s">
        <v>123</v>
      </c>
      <c r="S44" s="2">
        <v>4</v>
      </c>
      <c r="T44" s="2" t="s">
        <v>338</v>
      </c>
      <c r="Y44" s="31">
        <v>33</v>
      </c>
      <c r="Z44" s="2" t="s">
        <v>49</v>
      </c>
      <c r="AA44" s="67">
        <v>1.4999999999999999E-2</v>
      </c>
    </row>
    <row r="45" spans="8:27" x14ac:dyDescent="0.25">
      <c r="H45" s="2">
        <v>39</v>
      </c>
      <c r="I45" s="31">
        <v>34</v>
      </c>
      <c r="J45" t="s">
        <v>284</v>
      </c>
      <c r="P45" s="2" t="str">
        <f t="shared" si="1"/>
        <v>EnergyDOE:ENERGY POLICY AND PLANNING</v>
      </c>
      <c r="Q45" s="2" t="s">
        <v>20</v>
      </c>
      <c r="R45" s="2" t="s">
        <v>124</v>
      </c>
      <c r="S45" s="2">
        <v>2</v>
      </c>
      <c r="T45" s="2" t="s">
        <v>339</v>
      </c>
      <c r="Y45" s="31">
        <v>34</v>
      </c>
      <c r="Z45" s="2" t="s">
        <v>284</v>
      </c>
      <c r="AA45" s="67">
        <v>1.4999999999999999E-2</v>
      </c>
    </row>
    <row r="46" spans="8:27" x14ac:dyDescent="0.25">
      <c r="H46" s="2">
        <v>40</v>
      </c>
      <c r="I46" s="31">
        <v>43</v>
      </c>
      <c r="J46" t="s">
        <v>292</v>
      </c>
      <c r="P46" s="2" t="str">
        <f t="shared" si="1"/>
        <v>EnergyDOE:NUCLEAR ENERGY</v>
      </c>
      <c r="Q46" s="2" t="s">
        <v>20</v>
      </c>
      <c r="R46" s="2" t="s">
        <v>125</v>
      </c>
      <c r="S46" s="2">
        <v>5</v>
      </c>
      <c r="T46" s="2" t="s">
        <v>340</v>
      </c>
      <c r="Y46" s="31">
        <v>43</v>
      </c>
      <c r="Z46" s="2" t="s">
        <v>292</v>
      </c>
      <c r="AA46" s="67">
        <v>1.4999999999999999E-2</v>
      </c>
    </row>
    <row r="47" spans="8:27" x14ac:dyDescent="0.25">
      <c r="H47" s="2">
        <v>41</v>
      </c>
      <c r="I47" s="31">
        <v>35</v>
      </c>
      <c r="J47" t="s">
        <v>50</v>
      </c>
      <c r="P47" s="2" t="str">
        <f t="shared" si="1"/>
        <v>EnergyDOE:PETROLEUM&amp;PETROLEUM PROD REG</v>
      </c>
      <c r="Q47" s="2" t="s">
        <v>20</v>
      </c>
      <c r="R47" s="2" t="s">
        <v>126</v>
      </c>
      <c r="S47" s="2">
        <v>3</v>
      </c>
      <c r="T47" s="2" t="s">
        <v>341</v>
      </c>
      <c r="Y47" s="31">
        <v>35</v>
      </c>
      <c r="Z47" s="2" t="s">
        <v>50</v>
      </c>
      <c r="AA47" s="67">
        <v>1.4999999999999999E-2</v>
      </c>
    </row>
    <row r="48" spans="8:27" x14ac:dyDescent="0.25">
      <c r="H48" s="2">
        <v>42</v>
      </c>
      <c r="I48" s="31">
        <v>36</v>
      </c>
      <c r="J48" t="s">
        <v>51</v>
      </c>
      <c r="P48" s="2" t="str">
        <f t="shared" si="1"/>
        <v>Environmental AffairsPROG1/ADMIN</v>
      </c>
      <c r="Q48" s="2" t="s">
        <v>21</v>
      </c>
      <c r="R48" s="2" t="s">
        <v>127</v>
      </c>
      <c r="S48" s="2">
        <v>1</v>
      </c>
      <c r="T48" s="2" t="e">
        <v>#N/A</v>
      </c>
      <c r="Y48" s="31">
        <v>36</v>
      </c>
      <c r="Z48" s="2" t="s">
        <v>51</v>
      </c>
      <c r="AA48" s="67">
        <v>1.4999999999999999E-2</v>
      </c>
    </row>
    <row r="49" spans="8:27" x14ac:dyDescent="0.25">
      <c r="H49" s="2">
        <v>43</v>
      </c>
      <c r="I49" s="31">
        <v>13</v>
      </c>
      <c r="J49" t="s">
        <v>38</v>
      </c>
      <c r="P49" s="2" t="str">
        <f t="shared" si="1"/>
        <v>Environmental AffairsPROG1: ADMINISTRATION</v>
      </c>
      <c r="Q49" s="2" t="s">
        <v>21</v>
      </c>
      <c r="R49" s="2" t="s">
        <v>128</v>
      </c>
      <c r="S49" s="2">
        <v>1</v>
      </c>
      <c r="T49" s="2" t="e">
        <v>#N/A</v>
      </c>
      <c r="Y49" s="31">
        <v>13</v>
      </c>
      <c r="Z49" s="2" t="s">
        <v>38</v>
      </c>
      <c r="AA49" s="67">
        <v>1.4999999999999999E-2</v>
      </c>
    </row>
    <row r="50" spans="8:27" x14ac:dyDescent="0.25">
      <c r="H50" s="2">
        <v>44</v>
      </c>
      <c r="I50" s="31">
        <v>41</v>
      </c>
      <c r="J50" t="s">
        <v>94</v>
      </c>
      <c r="P50" s="2" t="str">
        <f t="shared" si="1"/>
        <v>Environmental AffairsPROG2/LACE</v>
      </c>
      <c r="Q50" s="2" t="s">
        <v>21</v>
      </c>
      <c r="R50" s="2" t="s">
        <v>129</v>
      </c>
      <c r="S50" s="2">
        <v>2</v>
      </c>
      <c r="T50" s="2" t="e">
        <v>#N/A</v>
      </c>
      <c r="Y50" s="31">
        <v>41</v>
      </c>
      <c r="Z50" s="2" t="s">
        <v>94</v>
      </c>
      <c r="AA50" s="67">
        <v>1.4999999999999999E-2</v>
      </c>
    </row>
    <row r="51" spans="8:27" x14ac:dyDescent="0.25">
      <c r="H51" s="2">
        <v>45</v>
      </c>
      <c r="I51" s="31">
        <v>47</v>
      </c>
      <c r="J51" t="s">
        <v>34</v>
      </c>
      <c r="P51" s="2" t="str">
        <f t="shared" si="1"/>
        <v>Environmental AffairsPROG3/OC</v>
      </c>
      <c r="Q51" s="2" t="s">
        <v>21</v>
      </c>
      <c r="R51" s="2" t="s">
        <v>130</v>
      </c>
      <c r="S51" s="2">
        <v>3</v>
      </c>
      <c r="T51" s="2" t="e">
        <v>#N/A</v>
      </c>
      <c r="Y51" s="31">
        <v>47</v>
      </c>
      <c r="Z51" s="2" t="s">
        <v>34</v>
      </c>
      <c r="AA51" s="67">
        <v>1.4999999999999999E-2</v>
      </c>
    </row>
    <row r="52" spans="8:27" x14ac:dyDescent="0.25">
      <c r="H52" s="2">
        <v>46</v>
      </c>
      <c r="I52" s="31">
        <v>22</v>
      </c>
      <c r="J52" t="s">
        <v>190</v>
      </c>
      <c r="P52" s="2" t="str">
        <f t="shared" si="1"/>
        <v>Environmental AffairsPROG4/CC&amp;AQ</v>
      </c>
      <c r="Q52" s="2" t="s">
        <v>21</v>
      </c>
      <c r="R52" s="2" t="s">
        <v>131</v>
      </c>
      <c r="S52" s="2">
        <v>4</v>
      </c>
      <c r="T52" s="2" t="e">
        <v>#N/A</v>
      </c>
      <c r="Y52" s="31">
        <v>22</v>
      </c>
      <c r="Z52" s="2" t="s">
        <v>190</v>
      </c>
      <c r="AA52" s="67">
        <v>1.4999999999999999E-2</v>
      </c>
    </row>
    <row r="53" spans="8:27" x14ac:dyDescent="0.25">
      <c r="H53">
        <v>47</v>
      </c>
      <c r="I53" s="31">
        <v>2</v>
      </c>
      <c r="J53" t="s">
        <v>403</v>
      </c>
      <c r="P53" s="2" t="str">
        <f t="shared" si="1"/>
        <v>Environmental AffairsPROG5/B&amp;C</v>
      </c>
      <c r="Q53" s="2" t="s">
        <v>21</v>
      </c>
      <c r="R53" s="2" t="s">
        <v>132</v>
      </c>
      <c r="S53" s="2">
        <v>5</v>
      </c>
      <c r="T53" s="2" t="e">
        <v>#N/A</v>
      </c>
    </row>
    <row r="54" spans="8:27" x14ac:dyDescent="0.25">
      <c r="I54" s="31">
        <v>19</v>
      </c>
      <c r="J54" t="s">
        <v>691</v>
      </c>
      <c r="P54" s="2" t="str">
        <f t="shared" si="1"/>
        <v>Environmental AffairsPROG6/ENVPROG</v>
      </c>
      <c r="Q54" s="2" t="s">
        <v>21</v>
      </c>
      <c r="R54" s="2" t="s">
        <v>133</v>
      </c>
      <c r="S54" s="2">
        <v>6</v>
      </c>
      <c r="T54" s="2" t="e">
        <v>#N/A</v>
      </c>
    </row>
    <row r="55" spans="8:27" x14ac:dyDescent="0.25">
      <c r="I55" s="2"/>
      <c r="P55" s="2" t="str">
        <f t="shared" si="1"/>
        <v>Environmental AffairsPROG7/CHEM&amp;WASTE MNG</v>
      </c>
      <c r="Q55" s="2" t="s">
        <v>21</v>
      </c>
      <c r="R55" s="2" t="s">
        <v>134</v>
      </c>
      <c r="S55" s="2">
        <v>7</v>
      </c>
      <c r="T55" s="2" t="e">
        <v>#N/A</v>
      </c>
    </row>
    <row r="56" spans="8:27" x14ac:dyDescent="0.25">
      <c r="P56" s="2" t="str">
        <f t="shared" si="1"/>
        <v>Government Communication And Information SystemDGC:ADMINISTRATION</v>
      </c>
      <c r="Q56" s="2" t="s">
        <v>135</v>
      </c>
      <c r="R56" s="2" t="s">
        <v>136</v>
      </c>
      <c r="S56" s="2">
        <v>1</v>
      </c>
      <c r="T56" s="2" t="s">
        <v>117</v>
      </c>
    </row>
    <row r="57" spans="8:27" x14ac:dyDescent="0.25">
      <c r="P57" s="2" t="str">
        <f t="shared" si="1"/>
        <v>Government Communication And Information SystemDGC:COMMUNICATION SERVICE AGENCY</v>
      </c>
      <c r="Q57" s="2" t="s">
        <v>135</v>
      </c>
      <c r="R57" s="2" t="s">
        <v>137</v>
      </c>
      <c r="S57" s="2">
        <v>4</v>
      </c>
      <c r="T57" s="2" t="s">
        <v>342</v>
      </c>
    </row>
    <row r="58" spans="8:27" x14ac:dyDescent="0.25">
      <c r="P58" s="2" t="str">
        <f t="shared" si="1"/>
        <v>Government Communication And Information SystemDGC:CONTENT PROCESSING&amp;DISSEMINA</v>
      </c>
      <c r="Q58" s="2" t="s">
        <v>135</v>
      </c>
      <c r="R58" s="2" t="s">
        <v>138</v>
      </c>
      <c r="S58" s="2">
        <v>2</v>
      </c>
      <c r="T58" s="2" t="s">
        <v>343</v>
      </c>
    </row>
    <row r="59" spans="8:27" x14ac:dyDescent="0.25">
      <c r="P59" s="2" t="str">
        <f t="shared" si="1"/>
        <v>Government Communication And Information SystemDGC:INTERGOV COORD&amp;STAKEHOLD MAN</v>
      </c>
      <c r="Q59" s="2" t="s">
        <v>135</v>
      </c>
      <c r="R59" s="2" t="s">
        <v>139</v>
      </c>
      <c r="S59" s="2">
        <v>3</v>
      </c>
      <c r="T59" s="2" t="s">
        <v>344</v>
      </c>
    </row>
    <row r="60" spans="8:27" x14ac:dyDescent="0.25">
      <c r="P60" s="2" t="str">
        <f t="shared" si="1"/>
        <v>HealthDOH:ADMINISTRATION</v>
      </c>
      <c r="Q60" s="2" t="s">
        <v>24</v>
      </c>
      <c r="R60" s="2" t="s">
        <v>140</v>
      </c>
      <c r="S60" s="2">
        <v>1</v>
      </c>
      <c r="T60" s="2" t="s">
        <v>117</v>
      </c>
    </row>
    <row r="61" spans="8:27" x14ac:dyDescent="0.25">
      <c r="P61" s="2" t="str">
        <f t="shared" si="1"/>
        <v>HealthDOH:HEALTH REGULATION&amp;COM PLAN</v>
      </c>
      <c r="Q61" s="2" t="s">
        <v>24</v>
      </c>
      <c r="R61" s="2" t="s">
        <v>141</v>
      </c>
      <c r="S61" s="2">
        <v>6</v>
      </c>
      <c r="T61" s="2" t="s">
        <v>345</v>
      </c>
    </row>
    <row r="62" spans="8:27" x14ac:dyDescent="0.25">
      <c r="P62" s="2" t="str">
        <f t="shared" si="1"/>
        <v>HealthDOH:HIV&amp;AIDS. TB. MAT&amp;CHILD HEAL</v>
      </c>
      <c r="Q62" s="2" t="s">
        <v>24</v>
      </c>
      <c r="R62" s="2" t="s">
        <v>142</v>
      </c>
      <c r="S62" s="2">
        <v>3</v>
      </c>
      <c r="T62" s="2" t="e">
        <v>#N/A</v>
      </c>
    </row>
    <row r="63" spans="8:27" x14ac:dyDescent="0.25">
      <c r="P63" s="2" t="str">
        <f t="shared" si="1"/>
        <v>HealthDOH:HOSPITAL.TERTIARY SERVIC&amp;HRD</v>
      </c>
      <c r="Q63" s="2" t="s">
        <v>24</v>
      </c>
      <c r="R63" s="2" t="s">
        <v>143</v>
      </c>
      <c r="S63" s="2">
        <v>5</v>
      </c>
      <c r="T63" s="2" t="e">
        <v>#N/A</v>
      </c>
    </row>
    <row r="64" spans="8:27" x14ac:dyDescent="0.25">
      <c r="P64" s="2" t="str">
        <f t="shared" si="1"/>
        <v>HealthDOH:NHI.HEALTH PLANING&amp;SYST ENAB</v>
      </c>
      <c r="Q64" s="2" t="s">
        <v>24</v>
      </c>
      <c r="R64" s="2" t="s">
        <v>144</v>
      </c>
      <c r="S64" s="2">
        <v>2</v>
      </c>
      <c r="T64" s="2" t="e">
        <v>#N/A</v>
      </c>
    </row>
    <row r="65" spans="16:20" x14ac:dyDescent="0.25">
      <c r="P65" s="2" t="str">
        <f t="shared" si="1"/>
        <v>HealthDOH:PRIMARY HEALTH CARE SERVICES</v>
      </c>
      <c r="Q65" s="2" t="s">
        <v>24</v>
      </c>
      <c r="R65" s="2" t="s">
        <v>145</v>
      </c>
      <c r="S65" s="2">
        <v>4</v>
      </c>
      <c r="T65" s="2" t="s">
        <v>346</v>
      </c>
    </row>
    <row r="66" spans="16:20" x14ac:dyDescent="0.25">
      <c r="P66" s="2" t="str">
        <f t="shared" si="1"/>
        <v>HealthFALSE COMPONENTS</v>
      </c>
      <c r="Q66" s="2" t="s">
        <v>24</v>
      </c>
      <c r="R66" s="2" t="s">
        <v>146</v>
      </c>
      <c r="S66" s="30" t="e">
        <v>#N/A</v>
      </c>
      <c r="T66" s="2" t="e">
        <v>#N/A</v>
      </c>
    </row>
    <row r="67" spans="16:20" x14ac:dyDescent="0.25">
      <c r="P67" s="2" t="str">
        <f t="shared" si="1"/>
        <v>Higher Education And TrainingEDUCATION</v>
      </c>
      <c r="Q67" s="2" t="s">
        <v>25</v>
      </c>
      <c r="R67" s="2" t="s">
        <v>147</v>
      </c>
      <c r="S67" s="30" t="e">
        <v>#N/A</v>
      </c>
      <c r="T67" s="2" t="e">
        <v>#N/A</v>
      </c>
    </row>
    <row r="68" spans="16:20" x14ac:dyDescent="0.25">
      <c r="P68" s="2" t="str">
        <f t="shared" si="1"/>
        <v>Higher Education And TrainingGED:ADULT BASIC EDUCATION&amp;TRAIN</v>
      </c>
      <c r="Q68" s="2" t="s">
        <v>25</v>
      </c>
      <c r="R68" s="2" t="s">
        <v>148</v>
      </c>
      <c r="S68" s="30">
        <v>6</v>
      </c>
      <c r="T68" s="2" t="e">
        <v>#N/A</v>
      </c>
    </row>
    <row r="69" spans="16:20" x14ac:dyDescent="0.25">
      <c r="P69" s="2" t="str">
        <f t="shared" si="1"/>
        <v>Higher Education And TrainingGED:EDUC IN SPECIALISED SCHOOL</v>
      </c>
      <c r="Q69" s="2" t="s">
        <v>25</v>
      </c>
      <c r="R69" s="2" t="s">
        <v>149</v>
      </c>
      <c r="S69" s="30" t="e">
        <v>#N/A</v>
      </c>
      <c r="T69" s="2" t="e">
        <v>#N/A</v>
      </c>
    </row>
    <row r="70" spans="16:20" x14ac:dyDescent="0.25">
      <c r="P70" s="2" t="str">
        <f t="shared" si="1"/>
        <v>Higher Education And TrainingGED:FURTHER EDUCATION &amp; TRAINING</v>
      </c>
      <c r="Q70" s="2" t="s">
        <v>25</v>
      </c>
      <c r="R70" s="2" t="s">
        <v>150</v>
      </c>
      <c r="S70" s="30">
        <v>5</v>
      </c>
      <c r="T70" s="2" t="e">
        <v>#N/A</v>
      </c>
    </row>
    <row r="71" spans="16:20" x14ac:dyDescent="0.25">
      <c r="P71" s="2" t="str">
        <f t="shared" si="1"/>
        <v>Higher Education And TrainingGED:PUBLIC ORDINARY SCHOOL EDUC</v>
      </c>
      <c r="Q71" s="2" t="s">
        <v>25</v>
      </c>
      <c r="R71" s="2" t="s">
        <v>151</v>
      </c>
      <c r="S71" s="30">
        <v>2</v>
      </c>
      <c r="T71" s="2" t="e">
        <v>#N/A</v>
      </c>
    </row>
    <row r="72" spans="16:20" x14ac:dyDescent="0.25">
      <c r="P72" s="2" t="str">
        <f t="shared" ref="P72:P135" si="2">Q72&amp;R72</f>
        <v>Higher Education And TrainingPR1:ADMINISTRATION</v>
      </c>
      <c r="Q72" s="2" t="s">
        <v>25</v>
      </c>
      <c r="R72" s="2" t="s">
        <v>152</v>
      </c>
      <c r="S72" s="31">
        <v>1</v>
      </c>
      <c r="T72" s="2" t="e">
        <v>#N/A</v>
      </c>
    </row>
    <row r="73" spans="16:20" x14ac:dyDescent="0.25">
      <c r="P73" s="2" t="str">
        <f t="shared" si="2"/>
        <v>Higher Education And TrainingPR2:PUB ORDIN SCH EDU</v>
      </c>
      <c r="Q73" s="2" t="s">
        <v>25</v>
      </c>
      <c r="R73" s="2" t="s">
        <v>153</v>
      </c>
      <c r="S73" s="30">
        <v>2</v>
      </c>
      <c r="T73" s="2" t="e">
        <v>#N/A</v>
      </c>
    </row>
    <row r="74" spans="16:20" x14ac:dyDescent="0.25">
      <c r="P74" s="2" t="str">
        <f t="shared" si="2"/>
        <v>Higher Education And TrainingPR5:FURTHER EDUC &amp; TRAINING</v>
      </c>
      <c r="Q74" s="2" t="s">
        <v>25</v>
      </c>
      <c r="R74" s="2" t="s">
        <v>154</v>
      </c>
      <c r="S74" s="30">
        <v>5</v>
      </c>
      <c r="T74" s="2" t="e">
        <v>#N/A</v>
      </c>
    </row>
    <row r="75" spans="16:20" x14ac:dyDescent="0.25">
      <c r="P75" s="2" t="str">
        <f t="shared" si="2"/>
        <v>Higher Education And TrainingPR6:ADULT BASIC EDU &amp; TRAIN</v>
      </c>
      <c r="Q75" s="2" t="s">
        <v>25</v>
      </c>
      <c r="R75" s="2" t="s">
        <v>155</v>
      </c>
      <c r="S75" s="30">
        <v>6</v>
      </c>
      <c r="T75" s="2" t="e">
        <v>#N/A</v>
      </c>
    </row>
    <row r="76" spans="16:20" x14ac:dyDescent="0.25">
      <c r="P76" s="2" t="str">
        <f t="shared" si="2"/>
        <v>Higher Education And TrainingUnknown</v>
      </c>
      <c r="Q76" s="2" t="s">
        <v>25</v>
      </c>
      <c r="R76" s="2" t="s">
        <v>53</v>
      </c>
      <c r="S76" s="30" t="e">
        <v>#N/A</v>
      </c>
      <c r="T76" s="2" t="e">
        <v>#N/A</v>
      </c>
    </row>
    <row r="77" spans="16:20" x14ac:dyDescent="0.25">
      <c r="P77" s="2" t="str">
        <f t="shared" si="2"/>
        <v>Home AffairsDHF:ADMINISTRATION</v>
      </c>
      <c r="Q77" s="2" t="s">
        <v>26</v>
      </c>
      <c r="R77" s="2" t="s">
        <v>156</v>
      </c>
      <c r="S77" s="2">
        <v>1</v>
      </c>
      <c r="T77" s="2" t="s">
        <v>117</v>
      </c>
    </row>
    <row r="78" spans="16:20" x14ac:dyDescent="0.25">
      <c r="P78" s="2" t="str">
        <f t="shared" si="2"/>
        <v>Home AffairsDHF:CITIZEN AFFAIRS</v>
      </c>
      <c r="Q78" s="2" t="s">
        <v>26</v>
      </c>
      <c r="R78" s="2" t="s">
        <v>157</v>
      </c>
      <c r="S78" s="2">
        <v>2</v>
      </c>
      <c r="T78" s="2" t="s">
        <v>347</v>
      </c>
    </row>
    <row r="79" spans="16:20" x14ac:dyDescent="0.25">
      <c r="P79" s="2" t="str">
        <f t="shared" si="2"/>
        <v>Home AffairsDHF:IMMIGRATION AFFAIRS</v>
      </c>
      <c r="Q79" s="2" t="s">
        <v>26</v>
      </c>
      <c r="R79" s="2" t="s">
        <v>159</v>
      </c>
      <c r="S79" s="2">
        <v>3</v>
      </c>
      <c r="T79" s="2" t="s">
        <v>348</v>
      </c>
    </row>
    <row r="80" spans="16:20" x14ac:dyDescent="0.25">
      <c r="P80" s="2" t="str">
        <f t="shared" si="2"/>
        <v>Human SettlementsPROG 1: ADMINISTRATION</v>
      </c>
      <c r="Q80" s="2" t="s">
        <v>27</v>
      </c>
      <c r="R80" s="2" t="s">
        <v>160</v>
      </c>
      <c r="S80" s="2">
        <v>1</v>
      </c>
      <c r="T80" s="2" t="e">
        <v>#N/A</v>
      </c>
    </row>
    <row r="81" spans="16:20" x14ac:dyDescent="0.25">
      <c r="P81" s="2" t="str">
        <f t="shared" si="2"/>
        <v>Human SettlementsPROG 2: HUMAN SETTLEMENTS POLICY STRATEGY AND PLAN</v>
      </c>
      <c r="Q81" s="2" t="s">
        <v>27</v>
      </c>
      <c r="R81" s="2" t="s">
        <v>161</v>
      </c>
      <c r="S81" s="2">
        <v>2</v>
      </c>
      <c r="T81" s="2" t="e">
        <v>#N/A</v>
      </c>
    </row>
    <row r="82" spans="16:20" x14ac:dyDescent="0.25">
      <c r="P82" s="2" t="str">
        <f t="shared" si="2"/>
        <v>Human SettlementsPROG 3: PROGRAMME DELIVERY SUPPORT</v>
      </c>
      <c r="Q82" s="2" t="s">
        <v>27</v>
      </c>
      <c r="R82" s="2" t="s">
        <v>162</v>
      </c>
      <c r="S82" s="2">
        <v>3</v>
      </c>
      <c r="T82" s="2" t="e">
        <v>#N/A</v>
      </c>
    </row>
    <row r="83" spans="16:20" x14ac:dyDescent="0.25">
      <c r="P83" s="2" t="str">
        <f t="shared" si="2"/>
        <v>Human SettlementsPROG 4: HOUSING DEVELOPMENT FINANCE</v>
      </c>
      <c r="Q83" s="2" t="s">
        <v>27</v>
      </c>
      <c r="R83" s="2" t="s">
        <v>163</v>
      </c>
      <c r="S83" s="2">
        <v>4</v>
      </c>
      <c r="T83" s="2" t="e">
        <v>#N/A</v>
      </c>
    </row>
    <row r="84" spans="16:20" x14ac:dyDescent="0.25">
      <c r="P84" s="2" t="str">
        <f t="shared" si="2"/>
        <v>Independent Police Investigative DirectorateDIC:ADMINISTRATION</v>
      </c>
      <c r="Q84" s="2" t="s">
        <v>28</v>
      </c>
      <c r="R84" s="2" t="s">
        <v>164</v>
      </c>
      <c r="S84" s="2">
        <v>1</v>
      </c>
      <c r="T84" s="2" t="s">
        <v>117</v>
      </c>
    </row>
    <row r="85" spans="16:20" x14ac:dyDescent="0.25">
      <c r="P85" s="2" t="str">
        <f t="shared" si="2"/>
        <v>Independent Police Investigative DirectorateDIC:COMPL MONITORING &amp; STAKEH MAN</v>
      </c>
      <c r="Q85" s="2" t="s">
        <v>28</v>
      </c>
      <c r="R85" s="2" t="s">
        <v>165</v>
      </c>
      <c r="S85" s="2">
        <v>4</v>
      </c>
      <c r="T85" s="2" t="e">
        <v>#N/A</v>
      </c>
    </row>
    <row r="86" spans="16:20" x14ac:dyDescent="0.25">
      <c r="P86" s="2" t="str">
        <f t="shared" si="2"/>
        <v>Independent Police Investigative DirectorateDIC:INVESTIGATION AND INFOR MANAGEMENT</v>
      </c>
      <c r="Q86" s="2" t="s">
        <v>28</v>
      </c>
      <c r="R86" s="2" t="s">
        <v>166</v>
      </c>
      <c r="S86" s="2">
        <v>2</v>
      </c>
      <c r="T86" s="2" t="e">
        <v>#N/A</v>
      </c>
    </row>
    <row r="87" spans="16:20" x14ac:dyDescent="0.25">
      <c r="P87" s="2" t="str">
        <f t="shared" si="2"/>
        <v>Independent Police Investigative DirectorateDIC:LEGAL SERVICES</v>
      </c>
      <c r="Q87" s="2" t="s">
        <v>28</v>
      </c>
      <c r="R87" s="2" t="s">
        <v>167</v>
      </c>
      <c r="S87" s="2">
        <v>3</v>
      </c>
      <c r="T87" s="2" t="s">
        <v>349</v>
      </c>
    </row>
    <row r="88" spans="16:20" x14ac:dyDescent="0.25">
      <c r="P88" s="2" t="str">
        <f t="shared" si="2"/>
        <v>Independent Police Investigative DirectoratePROG1: ADMINISTRATION</v>
      </c>
      <c r="Q88" s="2" t="s">
        <v>28</v>
      </c>
      <c r="R88" s="2" t="s">
        <v>128</v>
      </c>
      <c r="S88" s="2">
        <v>1</v>
      </c>
      <c r="T88" s="2" t="e">
        <v>#N/A</v>
      </c>
    </row>
    <row r="89" spans="16:20" x14ac:dyDescent="0.25">
      <c r="P89" s="2" t="str">
        <f t="shared" si="2"/>
        <v>International Relations And CooperationDIR:ADMINISTRATION</v>
      </c>
      <c r="Q89" s="2" t="s">
        <v>22</v>
      </c>
      <c r="R89" s="2" t="s">
        <v>168</v>
      </c>
      <c r="S89" s="2">
        <v>1</v>
      </c>
      <c r="T89" s="2" t="s">
        <v>117</v>
      </c>
    </row>
    <row r="90" spans="16:20" x14ac:dyDescent="0.25">
      <c r="P90" s="2" t="str">
        <f t="shared" si="2"/>
        <v>International Relations And CooperationDIR:INTERNATIONAL COOPERATION</v>
      </c>
      <c r="Q90" s="2" t="s">
        <v>22</v>
      </c>
      <c r="R90" s="2" t="s">
        <v>169</v>
      </c>
      <c r="S90" s="2">
        <v>3</v>
      </c>
      <c r="T90" s="2" t="s">
        <v>350</v>
      </c>
    </row>
    <row r="91" spans="16:20" x14ac:dyDescent="0.25">
      <c r="P91" s="2" t="str">
        <f t="shared" si="2"/>
        <v>International Relations And CooperationDIR:INTERNATIONAL RELATIONS</v>
      </c>
      <c r="Q91" s="2" t="s">
        <v>22</v>
      </c>
      <c r="R91" s="2" t="s">
        <v>170</v>
      </c>
      <c r="S91" s="2">
        <v>2</v>
      </c>
      <c r="T91" s="2" t="s">
        <v>351</v>
      </c>
    </row>
    <row r="92" spans="16:20" x14ac:dyDescent="0.25">
      <c r="P92" s="2" t="str">
        <f t="shared" si="2"/>
        <v>International Relations And CooperationLEDGER ACCOUNT</v>
      </c>
      <c r="Q92" s="2" t="s">
        <v>22</v>
      </c>
      <c r="R92" s="2" t="s">
        <v>171</v>
      </c>
      <c r="S92" s="30" t="e">
        <v>#N/A</v>
      </c>
      <c r="T92" s="2" t="e">
        <v>#N/A</v>
      </c>
    </row>
    <row r="93" spans="16:20" x14ac:dyDescent="0.25">
      <c r="P93" s="2" t="str">
        <f t="shared" si="2"/>
        <v>Justice And Constitutional DevelopmentDJC:ADMINISTRATION</v>
      </c>
      <c r="Q93" s="2" t="s">
        <v>172</v>
      </c>
      <c r="R93" s="2" t="s">
        <v>173</v>
      </c>
      <c r="S93" s="2">
        <v>1</v>
      </c>
      <c r="T93" s="2" t="s">
        <v>117</v>
      </c>
    </row>
    <row r="94" spans="16:20" x14ac:dyDescent="0.25">
      <c r="P94" s="2" t="str">
        <f t="shared" si="2"/>
        <v>Justice And Constitutional DevelopmentDJC:COURT SERVICES</v>
      </c>
      <c r="Q94" s="2" t="s">
        <v>172</v>
      </c>
      <c r="R94" s="2" t="s">
        <v>174</v>
      </c>
      <c r="S94" s="2">
        <v>2</v>
      </c>
      <c r="T94" s="2" t="s">
        <v>352</v>
      </c>
    </row>
    <row r="95" spans="16:20" x14ac:dyDescent="0.25">
      <c r="P95" s="2" t="str">
        <f t="shared" si="2"/>
        <v>Justice And Constitutional DevelopmentDJC:DIRECT CHARGES</v>
      </c>
      <c r="Q95" s="2" t="s">
        <v>172</v>
      </c>
      <c r="R95" s="2" t="s">
        <v>175</v>
      </c>
      <c r="S95" s="2">
        <v>6</v>
      </c>
      <c r="T95" s="2" t="s">
        <v>353</v>
      </c>
    </row>
    <row r="96" spans="16:20" x14ac:dyDescent="0.25">
      <c r="P96" s="2" t="str">
        <f t="shared" si="2"/>
        <v>Justice And Constitutional DevelopmentDJC:STATE LEGAL SERVICES</v>
      </c>
      <c r="Q96" s="2" t="s">
        <v>172</v>
      </c>
      <c r="R96" s="2" t="s">
        <v>176</v>
      </c>
      <c r="S96" s="2">
        <v>3</v>
      </c>
      <c r="T96" s="2" t="s">
        <v>354</v>
      </c>
    </row>
    <row r="97" spans="16:20" x14ac:dyDescent="0.25">
      <c r="P97" s="2" t="str">
        <f t="shared" si="2"/>
        <v>Justice And Constitutional DevelopmentUnknown</v>
      </c>
      <c r="Q97" s="2" t="s">
        <v>172</v>
      </c>
      <c r="R97" s="2" t="s">
        <v>53</v>
      </c>
      <c r="S97" s="30" t="e">
        <v>#N/A</v>
      </c>
      <c r="T97" s="2" t="e">
        <v>#N/A</v>
      </c>
    </row>
    <row r="98" spans="16:20" x14ac:dyDescent="0.25">
      <c r="P98" s="2" t="str">
        <f t="shared" si="2"/>
        <v>LabourDOL: ADMINISTRATION</v>
      </c>
      <c r="Q98" s="2" t="s">
        <v>30</v>
      </c>
      <c r="R98" s="2" t="s">
        <v>177</v>
      </c>
      <c r="S98" s="2">
        <v>1</v>
      </c>
      <c r="T98" s="2" t="e">
        <v>#N/A</v>
      </c>
    </row>
    <row r="99" spans="16:20" x14ac:dyDescent="0.25">
      <c r="P99" s="2" t="str">
        <f t="shared" si="2"/>
        <v>LabourDOL: INSPECTION &amp; ENFORCEMENT SERV</v>
      </c>
      <c r="Q99" s="2" t="s">
        <v>30</v>
      </c>
      <c r="R99" s="2" t="s">
        <v>178</v>
      </c>
      <c r="S99" s="2">
        <v>2</v>
      </c>
      <c r="T99" s="2" t="e">
        <v>#N/A</v>
      </c>
    </row>
    <row r="100" spans="16:20" x14ac:dyDescent="0.25">
      <c r="P100" s="2" t="str">
        <f t="shared" si="2"/>
        <v>LabourDOL: LABOUR POLICY &amp; INDRELATIONS</v>
      </c>
      <c r="Q100" s="2" t="s">
        <v>30</v>
      </c>
      <c r="R100" s="2" t="s">
        <v>179</v>
      </c>
      <c r="S100" s="2">
        <v>4</v>
      </c>
      <c r="T100" s="2" t="e">
        <v>#N/A</v>
      </c>
    </row>
    <row r="101" spans="16:20" x14ac:dyDescent="0.25">
      <c r="P101" s="2" t="str">
        <f t="shared" si="2"/>
        <v>LabourDOL: PUBLIC EMPLOYMENT SERVICES</v>
      </c>
      <c r="Q101" s="2" t="s">
        <v>30</v>
      </c>
      <c r="R101" s="2" t="s">
        <v>180</v>
      </c>
      <c r="S101" s="2">
        <v>3</v>
      </c>
      <c r="T101" s="2" t="e">
        <v>#N/A</v>
      </c>
    </row>
    <row r="102" spans="16:20" x14ac:dyDescent="0.25">
      <c r="P102" s="2" t="str">
        <f t="shared" si="2"/>
        <v>LabourPROGRAM 2: SERVICE DELIVERY</v>
      </c>
      <c r="Q102" s="2" t="s">
        <v>30</v>
      </c>
      <c r="R102" s="2" t="s">
        <v>181</v>
      </c>
      <c r="S102" s="30">
        <v>2</v>
      </c>
      <c r="T102" s="2" t="e">
        <v>#N/A</v>
      </c>
    </row>
    <row r="103" spans="16:20" x14ac:dyDescent="0.25">
      <c r="P103" s="2" t="str">
        <f t="shared" si="2"/>
        <v>Military VeteransADMINISTRATION</v>
      </c>
      <c r="Q103" s="2" t="s">
        <v>32</v>
      </c>
      <c r="R103" s="2" t="s">
        <v>117</v>
      </c>
      <c r="S103" s="2">
        <v>1</v>
      </c>
      <c r="T103" s="2" t="s">
        <v>217</v>
      </c>
    </row>
    <row r="104" spans="16:20" x14ac:dyDescent="0.25">
      <c r="P104" s="2" t="str">
        <f t="shared" si="2"/>
        <v>Military VeteransEMPOWERMENT &amp; STAKEHOLDER MAN</v>
      </c>
      <c r="Q104" s="2" t="s">
        <v>32</v>
      </c>
      <c r="R104" s="2" t="s">
        <v>182</v>
      </c>
      <c r="S104" s="2">
        <v>3</v>
      </c>
      <c r="T104" s="2" t="s">
        <v>355</v>
      </c>
    </row>
    <row r="105" spans="16:20" x14ac:dyDescent="0.25">
      <c r="P105" s="2" t="str">
        <f t="shared" si="2"/>
        <v>Military VeteransSOCIO-ECONOMIC SUPPORT</v>
      </c>
      <c r="Q105" s="2" t="s">
        <v>32</v>
      </c>
      <c r="R105" s="2" t="s">
        <v>183</v>
      </c>
      <c r="S105" s="2">
        <v>2</v>
      </c>
      <c r="T105" s="2" t="s">
        <v>356</v>
      </c>
    </row>
    <row r="106" spans="16:20" x14ac:dyDescent="0.25">
      <c r="P106" s="2" t="str">
        <f t="shared" si="2"/>
        <v>Mineral ResourcesDMR:ADMINISTRATION</v>
      </c>
      <c r="Q106" s="2" t="s">
        <v>33</v>
      </c>
      <c r="R106" s="2" t="s">
        <v>184</v>
      </c>
      <c r="S106" s="2">
        <v>1</v>
      </c>
      <c r="T106" s="2" t="s">
        <v>117</v>
      </c>
    </row>
    <row r="107" spans="16:20" x14ac:dyDescent="0.25">
      <c r="P107" s="2" t="str">
        <f t="shared" si="2"/>
        <v>Mineral ResourcesDMR:MINE HEALTH AND SAFETY</v>
      </c>
      <c r="Q107" s="2" t="s">
        <v>33</v>
      </c>
      <c r="R107" s="2" t="s">
        <v>185</v>
      </c>
      <c r="S107" s="2">
        <v>2</v>
      </c>
      <c r="T107" s="2" t="e">
        <v>#N/A</v>
      </c>
    </row>
    <row r="108" spans="16:20" x14ac:dyDescent="0.25">
      <c r="P108" s="2" t="str">
        <f t="shared" si="2"/>
        <v>Mineral ResourcesDMR:MINERAL POLICY AND PROMOTION</v>
      </c>
      <c r="Q108" s="2" t="s">
        <v>33</v>
      </c>
      <c r="R108" s="2" t="s">
        <v>186</v>
      </c>
      <c r="S108" s="2">
        <v>4</v>
      </c>
      <c r="T108" s="2" t="s">
        <v>357</v>
      </c>
    </row>
    <row r="109" spans="16:20" x14ac:dyDescent="0.25">
      <c r="P109" s="2" t="str">
        <f t="shared" si="2"/>
        <v>Mineral ResourcesDMR:MINERAL REGULATION</v>
      </c>
      <c r="Q109" s="2" t="s">
        <v>33</v>
      </c>
      <c r="R109" s="2" t="s">
        <v>187</v>
      </c>
      <c r="S109" s="2">
        <v>3</v>
      </c>
      <c r="T109" s="2" t="s">
        <v>358</v>
      </c>
    </row>
    <row r="110" spans="16:20" x14ac:dyDescent="0.25">
      <c r="P110" s="2" t="str">
        <f t="shared" si="2"/>
        <v>Mineral ResourcesDMR:PROMOTION OF MINE SAFETY&amp;HEA</v>
      </c>
      <c r="Q110" s="2" t="s">
        <v>33</v>
      </c>
      <c r="R110" s="2" t="s">
        <v>188</v>
      </c>
      <c r="S110" s="2">
        <v>2</v>
      </c>
      <c r="T110" s="2" t="s">
        <v>359</v>
      </c>
    </row>
    <row r="111" spans="16:20" x14ac:dyDescent="0.25">
      <c r="P111" s="2" t="str">
        <f t="shared" si="2"/>
        <v>National Center for Public Service InnovationCPS:ADMINISTRATION</v>
      </c>
      <c r="Q111" s="2" t="s">
        <v>34</v>
      </c>
      <c r="R111" s="2" t="s">
        <v>189</v>
      </c>
      <c r="S111" s="2">
        <v>1</v>
      </c>
      <c r="T111" s="2" t="e">
        <v>#N/A</v>
      </c>
    </row>
    <row r="112" spans="16:20" x14ac:dyDescent="0.25">
      <c r="P112" s="2" t="str">
        <f t="shared" si="2"/>
        <v>National Office of the Chief JusticeOCJ:ADMINISTRATION</v>
      </c>
      <c r="Q112" s="2" t="s">
        <v>190</v>
      </c>
      <c r="R112" s="2" t="s">
        <v>191</v>
      </c>
      <c r="S112" s="2">
        <v>1</v>
      </c>
      <c r="T112" s="2" t="e">
        <v>#N/A</v>
      </c>
    </row>
    <row r="113" spans="16:20" x14ac:dyDescent="0.25">
      <c r="P113" s="2" t="str">
        <f t="shared" si="2"/>
        <v>National Office of the Chief JusticeOCJ:DIREC CHARGE AGAINST THE NRF</v>
      </c>
      <c r="Q113" s="2" t="s">
        <v>190</v>
      </c>
      <c r="R113" s="2" t="s">
        <v>192</v>
      </c>
      <c r="S113" s="2">
        <v>4</v>
      </c>
      <c r="T113" s="2" t="s">
        <v>353</v>
      </c>
    </row>
    <row r="114" spans="16:20" x14ac:dyDescent="0.25">
      <c r="P114" s="2" t="str">
        <f t="shared" si="2"/>
        <v>National Office of the Chief JusticeOCJ:JUDICIAL EDUCATION&amp;RESEARCH</v>
      </c>
      <c r="Q114" s="2" t="s">
        <v>190</v>
      </c>
      <c r="R114" s="2" t="s">
        <v>193</v>
      </c>
      <c r="S114" s="2">
        <v>3</v>
      </c>
      <c r="T114" s="2" t="e">
        <v>#N/A</v>
      </c>
    </row>
    <row r="115" spans="16:20" x14ac:dyDescent="0.25">
      <c r="P115" s="2" t="str">
        <f t="shared" si="2"/>
        <v>National Office of the Chief JusticeOCJ:JUDICIAL SUP&amp;COURT ADMIN</v>
      </c>
      <c r="Q115" s="2" t="s">
        <v>190</v>
      </c>
      <c r="R115" s="2" t="s">
        <v>194</v>
      </c>
      <c r="S115" s="2">
        <v>2</v>
      </c>
      <c r="T115" s="2" t="e">
        <v>#N/A</v>
      </c>
    </row>
    <row r="116" spans="16:20" x14ac:dyDescent="0.25">
      <c r="P116" s="2" t="str">
        <f t="shared" si="2"/>
        <v>Justice And Constitutional DevelopmentADMINISTRATION OF LAW</v>
      </c>
      <c r="Q116" s="2" t="s">
        <v>172</v>
      </c>
      <c r="R116" s="32" t="s">
        <v>195</v>
      </c>
      <c r="S116" s="32">
        <v>4</v>
      </c>
      <c r="T116" s="32" t="s">
        <v>35</v>
      </c>
    </row>
    <row r="117" spans="16:20" x14ac:dyDescent="0.25">
      <c r="P117" s="2" t="str">
        <f t="shared" si="2"/>
        <v>Justice And Constitutional DevelopmentNATIONAL PROSECUTING AUTHORITY</v>
      </c>
      <c r="Q117" s="2" t="s">
        <v>172</v>
      </c>
      <c r="R117" s="32" t="s">
        <v>196</v>
      </c>
      <c r="S117" s="32">
        <v>4</v>
      </c>
      <c r="T117" s="32" t="s">
        <v>35</v>
      </c>
    </row>
    <row r="118" spans="16:20" x14ac:dyDescent="0.25">
      <c r="P118" s="2" t="str">
        <f t="shared" si="2"/>
        <v>National School of GovernmentTEST</v>
      </c>
      <c r="Q118" s="2" t="s">
        <v>36</v>
      </c>
      <c r="R118" s="2" t="s">
        <v>197</v>
      </c>
      <c r="S118" s="30" t="e">
        <v>#N/A</v>
      </c>
      <c r="T118" s="2" t="e">
        <v>#N/A</v>
      </c>
    </row>
    <row r="119" spans="16:20" x14ac:dyDescent="0.25">
      <c r="P119" s="2" t="str">
        <f t="shared" si="2"/>
        <v>National Small Business DevelopmentADMINISTRATION</v>
      </c>
      <c r="Q119" s="2" t="s">
        <v>198</v>
      </c>
      <c r="R119" s="2" t="s">
        <v>117</v>
      </c>
      <c r="S119" s="2">
        <v>1</v>
      </c>
      <c r="T119" s="2" t="s">
        <v>217</v>
      </c>
    </row>
    <row r="120" spans="16:20" x14ac:dyDescent="0.25">
      <c r="P120" s="2" t="str">
        <f t="shared" si="2"/>
        <v>National Small Business DevelopmentCOOPERATIVE SUPPORT AND DEVELOPMENT</v>
      </c>
      <c r="Q120" s="2" t="s">
        <v>198</v>
      </c>
      <c r="R120" s="2" t="s">
        <v>199</v>
      </c>
      <c r="S120" s="2">
        <v>2</v>
      </c>
      <c r="T120" s="2" t="e">
        <v>#N/A</v>
      </c>
    </row>
    <row r="121" spans="16:20" x14ac:dyDescent="0.25">
      <c r="P121" s="2" t="str">
        <f t="shared" si="2"/>
        <v>National Small Business DevelopmentENTERPRISE DEVELOPMENT AND ENTREPRENEURSHIP</v>
      </c>
      <c r="Q121" s="2" t="s">
        <v>198</v>
      </c>
      <c r="R121" s="2" t="s">
        <v>200</v>
      </c>
      <c r="S121" s="2">
        <v>3</v>
      </c>
      <c r="T121" s="2" t="e">
        <v>#N/A</v>
      </c>
    </row>
    <row r="122" spans="16:20" x14ac:dyDescent="0.25">
      <c r="P122" s="2" t="str">
        <f t="shared" si="2"/>
        <v>National TreasuryPROG 1 ADMINISTRATION</v>
      </c>
      <c r="Q122" s="2" t="s">
        <v>23</v>
      </c>
      <c r="R122" s="2" t="s">
        <v>201</v>
      </c>
      <c r="S122" s="2">
        <v>1</v>
      </c>
      <c r="T122" s="2" t="e">
        <v>#N/A</v>
      </c>
    </row>
    <row r="123" spans="16:20" x14ac:dyDescent="0.25">
      <c r="P123" s="2" t="str">
        <f t="shared" si="2"/>
        <v>National TreasuryPROG 2 ECON POL TAX FIN REG AND RESEARCH</v>
      </c>
      <c r="Q123" s="2" t="s">
        <v>23</v>
      </c>
      <c r="R123" s="2" t="s">
        <v>202</v>
      </c>
      <c r="S123" s="2">
        <v>2</v>
      </c>
      <c r="T123" s="2" t="e">
        <v>#N/A</v>
      </c>
    </row>
    <row r="124" spans="16:20" x14ac:dyDescent="0.25">
      <c r="P124" s="2" t="str">
        <f t="shared" si="2"/>
        <v>National TreasuryPROG 3 PUBLIC FIN AND BUDGET MAN</v>
      </c>
      <c r="Q124" s="2" t="s">
        <v>23</v>
      </c>
      <c r="R124" s="2" t="s">
        <v>203</v>
      </c>
      <c r="S124" s="2">
        <v>3</v>
      </c>
      <c r="T124" s="2" t="e">
        <v>#N/A</v>
      </c>
    </row>
    <row r="125" spans="16:20" x14ac:dyDescent="0.25">
      <c r="P125" s="2" t="str">
        <f t="shared" si="2"/>
        <v>National TreasuryPROG 4 ASSET &amp; LIABILITY MAN</v>
      </c>
      <c r="Q125" s="2" t="s">
        <v>23</v>
      </c>
      <c r="R125" s="2" t="s">
        <v>204</v>
      </c>
      <c r="S125" s="2">
        <v>4</v>
      </c>
      <c r="T125" s="2" t="e">
        <v>#N/A</v>
      </c>
    </row>
    <row r="126" spans="16:20" x14ac:dyDescent="0.25">
      <c r="P126" s="2" t="str">
        <f t="shared" si="2"/>
        <v>National TreasuryPROG 5 FIN SYSTEMS AND ACCOUNTING</v>
      </c>
      <c r="Q126" s="2" t="s">
        <v>23</v>
      </c>
      <c r="R126" s="2" t="s">
        <v>205</v>
      </c>
      <c r="S126" s="2">
        <v>5</v>
      </c>
      <c r="T126" s="2" t="e">
        <v>#N/A</v>
      </c>
    </row>
    <row r="127" spans="16:20" x14ac:dyDescent="0.25">
      <c r="P127" s="2" t="str">
        <f t="shared" si="2"/>
        <v>National TreasuryPROG 6 INTER FIN RELATIONS</v>
      </c>
      <c r="Q127" s="2" t="s">
        <v>23</v>
      </c>
      <c r="R127" s="2" t="s">
        <v>206</v>
      </c>
      <c r="S127" s="2">
        <v>6</v>
      </c>
      <c r="T127" s="2" t="e">
        <v>#N/A</v>
      </c>
    </row>
    <row r="128" spans="16:20" x14ac:dyDescent="0.25">
      <c r="P128" s="2" t="str">
        <f t="shared" si="2"/>
        <v>National TreasuryPROG 8 TECH SUP AND DEV FIN</v>
      </c>
      <c r="Q128" s="2" t="s">
        <v>23</v>
      </c>
      <c r="R128" s="2" t="s">
        <v>207</v>
      </c>
      <c r="S128" s="2">
        <v>8</v>
      </c>
      <c r="T128" s="2" t="e">
        <v>#N/A</v>
      </c>
    </row>
    <row r="129" spans="16:20" x14ac:dyDescent="0.25">
      <c r="P129" s="2" t="str">
        <f t="shared" si="2"/>
        <v>Planning, Monitoring and Evaluation.ADMINISTRATION</v>
      </c>
      <c r="Q129" s="2" t="s">
        <v>39</v>
      </c>
      <c r="R129" s="2" t="s">
        <v>117</v>
      </c>
      <c r="S129" s="2">
        <v>1</v>
      </c>
      <c r="T129" s="2" t="s">
        <v>217</v>
      </c>
    </row>
    <row r="130" spans="16:20" x14ac:dyDescent="0.25">
      <c r="P130" s="2" t="str">
        <f t="shared" si="2"/>
        <v>Planning, Monitoring and Evaluation.DPM:NATIONAL PLANNING</v>
      </c>
      <c r="Q130" s="2" t="s">
        <v>39</v>
      </c>
      <c r="R130" s="2" t="s">
        <v>208</v>
      </c>
      <c r="S130" s="2">
        <v>4</v>
      </c>
      <c r="T130" s="2" t="e">
        <v>#N/A</v>
      </c>
    </row>
    <row r="131" spans="16:20" x14ac:dyDescent="0.25">
      <c r="P131" s="2" t="str">
        <f t="shared" si="2"/>
        <v>Planning, Monitoring and Evaluation.DPM:NYDA</v>
      </c>
      <c r="Q131" s="2" t="s">
        <v>39</v>
      </c>
      <c r="R131" s="2" t="s">
        <v>209</v>
      </c>
      <c r="S131" s="2">
        <v>5</v>
      </c>
      <c r="T131" s="2" t="e">
        <v>#N/A</v>
      </c>
    </row>
    <row r="132" spans="16:20" x14ac:dyDescent="0.25">
      <c r="P132" s="2" t="str">
        <f t="shared" si="2"/>
        <v>Planning, Monitoring and Evaluation.MONITORING AND EVALUATION SYSTEMS COORDINATION</v>
      </c>
      <c r="Q132" s="2" t="s">
        <v>39</v>
      </c>
      <c r="R132" s="2" t="s">
        <v>210</v>
      </c>
      <c r="S132" s="30">
        <v>3</v>
      </c>
      <c r="T132" s="2" t="e">
        <v>#N/A</v>
      </c>
    </row>
    <row r="133" spans="16:20" x14ac:dyDescent="0.25">
      <c r="P133" s="2" t="str">
        <f t="shared" si="2"/>
        <v>Planning, Monitoring and Evaluation.OUTCOMES MONITORING AND EVALUATION</v>
      </c>
      <c r="Q133" s="2" t="s">
        <v>39</v>
      </c>
      <c r="R133" s="2" t="s">
        <v>211</v>
      </c>
      <c r="S133" s="2">
        <v>2</v>
      </c>
      <c r="T133" s="2" t="e">
        <v>#N/A</v>
      </c>
    </row>
    <row r="134" spans="16:20" x14ac:dyDescent="0.25">
      <c r="P134" s="2" t="str">
        <f t="shared" si="2"/>
        <v>Planning, Monitoring and Evaluation.PUBLIC SECTOR OVERSIGHT</v>
      </c>
      <c r="Q134" s="2" t="s">
        <v>39</v>
      </c>
      <c r="R134" s="2" t="s">
        <v>212</v>
      </c>
      <c r="S134" s="30">
        <v>4</v>
      </c>
      <c r="T134" s="2" t="e">
        <v>#N/A</v>
      </c>
    </row>
    <row r="135" spans="16:20" x14ac:dyDescent="0.25">
      <c r="P135" s="2" t="str">
        <f t="shared" si="2"/>
        <v>Public EnterprisesDEP:ADMINISTRATION</v>
      </c>
      <c r="Q135" s="2" t="s">
        <v>41</v>
      </c>
      <c r="R135" s="2" t="s">
        <v>213</v>
      </c>
      <c r="S135" s="2">
        <v>1</v>
      </c>
      <c r="T135" s="2" t="e">
        <v>#N/A</v>
      </c>
    </row>
    <row r="136" spans="16:20" x14ac:dyDescent="0.25">
      <c r="P136" s="2" t="str">
        <f t="shared" ref="P136:P199" si="3">Q136&amp;R136</f>
        <v>Public EnterprisesDEP:LEGAL AND GOVERNANCE</v>
      </c>
      <c r="Q136" s="2" t="s">
        <v>41</v>
      </c>
      <c r="R136" s="2" t="s">
        <v>214</v>
      </c>
      <c r="S136" s="2">
        <v>2</v>
      </c>
      <c r="T136" s="2" t="e">
        <v>#N/A</v>
      </c>
    </row>
    <row r="137" spans="16:20" x14ac:dyDescent="0.25">
      <c r="P137" s="2" t="str">
        <f t="shared" si="3"/>
        <v>Public EnterprisesDEP:PORTFOLIO MAN &amp; STRAT PARTN</v>
      </c>
      <c r="Q137" s="2" t="s">
        <v>41</v>
      </c>
      <c r="R137" s="2" t="s">
        <v>215</v>
      </c>
      <c r="S137" s="2">
        <v>3</v>
      </c>
      <c r="T137" s="2" t="e">
        <v>#N/A</v>
      </c>
    </row>
    <row r="138" spans="16:20" x14ac:dyDescent="0.25">
      <c r="P138" s="2" t="str">
        <f t="shared" si="3"/>
        <v>Public Service And AdministrationPROGRAMME 1: ADMINISTRATION</v>
      </c>
      <c r="Q138" s="2" t="s">
        <v>216</v>
      </c>
      <c r="R138" s="2" t="s">
        <v>217</v>
      </c>
      <c r="S138" s="2">
        <v>1</v>
      </c>
      <c r="T138" s="2" t="e">
        <v>#N/A</v>
      </c>
    </row>
    <row r="139" spans="16:20" x14ac:dyDescent="0.25">
      <c r="P139" s="2" t="str">
        <f t="shared" si="3"/>
        <v>Public Service And AdministrationPROGRAMME 2: LABOUR</v>
      </c>
      <c r="Q139" s="2" t="s">
        <v>216</v>
      </c>
      <c r="R139" s="2" t="s">
        <v>218</v>
      </c>
      <c r="S139" s="30">
        <v>2</v>
      </c>
      <c r="T139" s="2" t="e">
        <v>#N/A</v>
      </c>
    </row>
    <row r="140" spans="16:20" x14ac:dyDescent="0.25">
      <c r="P140" s="2" t="str">
        <f t="shared" si="3"/>
        <v>Public Service And AdministrationPROGRAMME 3: GOVERNANCE</v>
      </c>
      <c r="Q140" s="2" t="s">
        <v>216</v>
      </c>
      <c r="R140" s="2" t="s">
        <v>219</v>
      </c>
      <c r="S140" s="30">
        <v>3</v>
      </c>
      <c r="T140" s="2" t="e">
        <v>#N/A</v>
      </c>
    </row>
    <row r="141" spans="16:20" x14ac:dyDescent="0.25">
      <c r="P141" s="2" t="str">
        <f t="shared" si="3"/>
        <v>Public Service And AdministrationPROGRAMME 4: SERVICE DELIVERY</v>
      </c>
      <c r="Q141" s="2" t="s">
        <v>216</v>
      </c>
      <c r="R141" s="2" t="s">
        <v>220</v>
      </c>
      <c r="S141" s="30">
        <v>4</v>
      </c>
      <c r="T141" s="2" t="e">
        <v>#N/A</v>
      </c>
    </row>
    <row r="142" spans="16:20" x14ac:dyDescent="0.25">
      <c r="P142" s="2" t="str">
        <f t="shared" si="3"/>
        <v>Public Service And AdministrationPROGRAMME 5: POLICY</v>
      </c>
      <c r="Q142" s="2" t="s">
        <v>216</v>
      </c>
      <c r="R142" s="2" t="s">
        <v>221</v>
      </c>
      <c r="S142" s="30">
        <v>5</v>
      </c>
      <c r="T142" s="2" t="e">
        <v>#N/A</v>
      </c>
    </row>
    <row r="143" spans="16:20" x14ac:dyDescent="0.25">
      <c r="P143" s="2" t="str">
        <f t="shared" si="3"/>
        <v>Public Service And AdministrationPROGRAMME 6: OFFICE OF THE CHIEF GOVERN OFFICER</v>
      </c>
      <c r="Q143" s="2" t="s">
        <v>216</v>
      </c>
      <c r="R143" s="2" t="s">
        <v>222</v>
      </c>
      <c r="S143" s="30">
        <v>6</v>
      </c>
      <c r="T143" s="2" t="e">
        <v>#N/A</v>
      </c>
    </row>
    <row r="144" spans="16:20" x14ac:dyDescent="0.25">
      <c r="P144" s="2" t="str">
        <f t="shared" si="3"/>
        <v>Public Service And AdministrationPROGRAMME 7: RESEARCH AND ANALYSIS</v>
      </c>
      <c r="Q144" s="2" t="s">
        <v>216</v>
      </c>
      <c r="R144" s="2" t="s">
        <v>223</v>
      </c>
      <c r="S144" s="30">
        <v>7</v>
      </c>
      <c r="T144" s="2" t="e">
        <v>#N/A</v>
      </c>
    </row>
    <row r="145" spans="16:20" x14ac:dyDescent="0.25">
      <c r="P145" s="2" t="str">
        <f t="shared" si="3"/>
        <v>Public Service CommissionPROGRAM 1: ADMINISTRATION</v>
      </c>
      <c r="Q145" s="2" t="s">
        <v>43</v>
      </c>
      <c r="R145" s="2" t="s">
        <v>224</v>
      </c>
      <c r="S145" s="2">
        <v>1</v>
      </c>
      <c r="T145" s="2" t="e">
        <v>#N/A</v>
      </c>
    </row>
    <row r="146" spans="16:20" x14ac:dyDescent="0.25">
      <c r="P146" s="2" t="str">
        <f t="shared" si="3"/>
        <v>Public Service CommissionPROGRAM 2: FUNCTIONAL ASSISTANCE FOR CFA</v>
      </c>
      <c r="Q146" s="2" t="s">
        <v>43</v>
      </c>
      <c r="R146" s="2" t="s">
        <v>225</v>
      </c>
      <c r="S146" s="30">
        <v>2</v>
      </c>
      <c r="T146" s="2" t="e">
        <v>#N/A</v>
      </c>
    </row>
    <row r="147" spans="16:20" x14ac:dyDescent="0.25">
      <c r="P147" s="2" t="str">
        <f t="shared" si="3"/>
        <v>Public Service CommissionPROGRAM 3: AUXILIARY AND ASSOCIATED SERVICES</v>
      </c>
      <c r="Q147" s="2" t="s">
        <v>43</v>
      </c>
      <c r="R147" s="2" t="s">
        <v>226</v>
      </c>
      <c r="S147" s="30">
        <v>3</v>
      </c>
      <c r="T147" s="2" t="e">
        <v>#N/A</v>
      </c>
    </row>
    <row r="148" spans="16:20" x14ac:dyDescent="0.25">
      <c r="P148" s="2" t="str">
        <f t="shared" si="3"/>
        <v>Public WorksDPW:INTERGOVERNMENTAL COORDINATN</v>
      </c>
      <c r="Q148" s="2" t="s">
        <v>44</v>
      </c>
      <c r="R148" s="2" t="s">
        <v>227</v>
      </c>
      <c r="S148" s="2">
        <v>2</v>
      </c>
      <c r="T148" s="2" t="e">
        <v>#N/A</v>
      </c>
    </row>
    <row r="149" spans="16:20" x14ac:dyDescent="0.25">
      <c r="P149" s="2" t="str">
        <f t="shared" si="3"/>
        <v>Public WorksDPW:PRESTIGE POLICY</v>
      </c>
      <c r="Q149" s="2" t="s">
        <v>44</v>
      </c>
      <c r="R149" s="2" t="s">
        <v>228</v>
      </c>
      <c r="S149" s="2">
        <v>5</v>
      </c>
      <c r="T149" s="2" t="e">
        <v>#N/A</v>
      </c>
    </row>
    <row r="150" spans="16:20" x14ac:dyDescent="0.25">
      <c r="P150" s="2" t="str">
        <f t="shared" si="3"/>
        <v>Public WorksPROGRAMME 1 DWP ADMINISTRATION</v>
      </c>
      <c r="Q150" s="2" t="s">
        <v>44</v>
      </c>
      <c r="R150" s="2" t="s">
        <v>229</v>
      </c>
      <c r="S150" s="2">
        <v>1</v>
      </c>
      <c r="T150" s="2" t="e">
        <v>#N/A</v>
      </c>
    </row>
    <row r="151" spans="16:20" x14ac:dyDescent="0.25">
      <c r="P151" s="2" t="str">
        <f t="shared" si="3"/>
        <v>Public WorksPROGRAMME 2 DWP IMMOVABLE ASSET MANAGEMENT</v>
      </c>
      <c r="Q151" s="2" t="s">
        <v>44</v>
      </c>
      <c r="R151" s="2" t="s">
        <v>230</v>
      </c>
      <c r="S151" s="30" t="e">
        <v>#N/A</v>
      </c>
      <c r="T151" s="2" t="e">
        <v>#N/A</v>
      </c>
    </row>
    <row r="152" spans="16:20" x14ac:dyDescent="0.25">
      <c r="P152" s="2" t="str">
        <f t="shared" si="3"/>
        <v>Public WorksPROGRAMME 3 DWP EXPANDED PUBLIC WORKS PROGRAMME</v>
      </c>
      <c r="Q152" s="2" t="s">
        <v>44</v>
      </c>
      <c r="R152" s="2" t="s">
        <v>231</v>
      </c>
      <c r="S152" s="2">
        <v>3</v>
      </c>
      <c r="T152" s="2" t="e">
        <v>#N/A</v>
      </c>
    </row>
    <row r="153" spans="16:20" x14ac:dyDescent="0.25">
      <c r="P153" s="2" t="str">
        <f t="shared" si="3"/>
        <v>Public WorksPROGRAMME 4 DWP PROP &amp; CONS INDUS POLICY REG</v>
      </c>
      <c r="Q153" s="2" t="s">
        <v>44</v>
      </c>
      <c r="R153" s="2" t="s">
        <v>232</v>
      </c>
      <c r="S153" s="2">
        <v>4</v>
      </c>
      <c r="T153" s="2" t="e">
        <v>#N/A</v>
      </c>
    </row>
    <row r="154" spans="16:20" x14ac:dyDescent="0.25">
      <c r="P154" s="2" t="str">
        <f t="shared" si="3"/>
        <v>Rural Development And Land ReformADMINISTRATION.</v>
      </c>
      <c r="Q154" s="2" t="s">
        <v>233</v>
      </c>
      <c r="R154" s="2" t="s">
        <v>234</v>
      </c>
      <c r="S154" s="2">
        <v>1</v>
      </c>
      <c r="T154" s="2" t="e">
        <v>#N/A</v>
      </c>
    </row>
    <row r="155" spans="16:20" x14ac:dyDescent="0.25">
      <c r="P155" s="2" t="str">
        <f t="shared" si="3"/>
        <v>Rural Development And Land ReformDRD:ADMINISTRATION</v>
      </c>
      <c r="Q155" s="2" t="s">
        <v>233</v>
      </c>
      <c r="R155" s="2" t="s">
        <v>235</v>
      </c>
      <c r="S155" s="2">
        <v>1</v>
      </c>
      <c r="T155" s="2" t="s">
        <v>117</v>
      </c>
    </row>
    <row r="156" spans="16:20" x14ac:dyDescent="0.25">
      <c r="P156" s="2" t="str">
        <f t="shared" si="3"/>
        <v>Rural Development And Land ReformDRD:LAND REFORM</v>
      </c>
      <c r="Q156" s="2" t="s">
        <v>233</v>
      </c>
      <c r="R156" s="2" t="s">
        <v>236</v>
      </c>
      <c r="S156" s="2">
        <v>5</v>
      </c>
      <c r="T156" s="2" t="s">
        <v>360</v>
      </c>
    </row>
    <row r="157" spans="16:20" x14ac:dyDescent="0.25">
      <c r="P157" s="2" t="str">
        <f t="shared" si="3"/>
        <v>Rural Development And Land ReformDRD:NAT GEOSPATIAL&amp;CADAS SERVICE</v>
      </c>
      <c r="Q157" s="2" t="s">
        <v>233</v>
      </c>
      <c r="R157" s="2" t="s">
        <v>237</v>
      </c>
      <c r="S157" s="2">
        <v>2</v>
      </c>
      <c r="T157" s="2" t="s">
        <v>361</v>
      </c>
    </row>
    <row r="158" spans="16:20" x14ac:dyDescent="0.25">
      <c r="P158" s="2" t="str">
        <f t="shared" si="3"/>
        <v>Rural Development And Land ReformDRD:RESTITUTION</v>
      </c>
      <c r="Q158" s="2" t="s">
        <v>233</v>
      </c>
      <c r="R158" s="2" t="s">
        <v>238</v>
      </c>
      <c r="S158" s="2">
        <v>4</v>
      </c>
      <c r="T158" s="2" t="s">
        <v>362</v>
      </c>
    </row>
    <row r="159" spans="16:20" x14ac:dyDescent="0.25">
      <c r="P159" s="2" t="str">
        <f t="shared" si="3"/>
        <v>Rural Development And Land ReformDRD:RURAL DEVELOPMENT</v>
      </c>
      <c r="Q159" s="2" t="s">
        <v>233</v>
      </c>
      <c r="R159" s="2" t="s">
        <v>239</v>
      </c>
      <c r="S159" s="2">
        <v>3</v>
      </c>
      <c r="T159" s="2" t="s">
        <v>363</v>
      </c>
    </row>
    <row r="160" spans="16:20" x14ac:dyDescent="0.25">
      <c r="P160" s="2" t="str">
        <f t="shared" si="3"/>
        <v>Rural Development And Land ReformRURAL ENTERPRISE AND INDUSTRIAL DEVELOPMENT</v>
      </c>
      <c r="Q160" s="2" t="s">
        <v>233</v>
      </c>
      <c r="R160" s="2" t="s">
        <v>240</v>
      </c>
      <c r="S160" s="30" t="e">
        <v>#N/A</v>
      </c>
      <c r="T160" s="2" t="e">
        <v>#N/A</v>
      </c>
    </row>
    <row r="161" spans="16:20" x14ac:dyDescent="0.25">
      <c r="P161" s="2" t="str">
        <f t="shared" si="3"/>
        <v>Rural Development And Land ReformSPATIAL PLANNING AND LAND USE MANAGEMENT</v>
      </c>
      <c r="Q161" s="2" t="s">
        <v>233</v>
      </c>
      <c r="R161" s="2" t="s">
        <v>241</v>
      </c>
      <c r="S161" s="30" t="e">
        <v>#N/A</v>
      </c>
      <c r="T161" s="2" t="e">
        <v>#N/A</v>
      </c>
    </row>
    <row r="162" spans="16:20" x14ac:dyDescent="0.25">
      <c r="P162" s="2" t="str">
        <f t="shared" si="3"/>
        <v>Science And TechnologyADMINSTRATION</v>
      </c>
      <c r="Q162" s="2" t="s">
        <v>45</v>
      </c>
      <c r="R162" s="2" t="s">
        <v>95</v>
      </c>
      <c r="S162" s="2">
        <v>1</v>
      </c>
      <c r="T162" s="2" t="e">
        <v>#N/A</v>
      </c>
    </row>
    <row r="163" spans="16:20" x14ac:dyDescent="0.25">
      <c r="P163" s="2" t="str">
        <f t="shared" si="3"/>
        <v>Science And TechnologyHUMAN CAPITAL AND KNOWLEDGE SYSTEMS</v>
      </c>
      <c r="Q163" s="2" t="s">
        <v>45</v>
      </c>
      <c r="R163" s="2" t="s">
        <v>242</v>
      </c>
      <c r="S163" s="30" t="e">
        <v>#N/A</v>
      </c>
      <c r="T163" s="2" t="e">
        <v>#N/A</v>
      </c>
    </row>
    <row r="164" spans="16:20" x14ac:dyDescent="0.25">
      <c r="P164" s="2" t="str">
        <f t="shared" si="3"/>
        <v>Science And TechnologyINTERNAT. COOP. &amp; RESOURCES</v>
      </c>
      <c r="Q164" s="2" t="s">
        <v>45</v>
      </c>
      <c r="R164" s="2" t="s">
        <v>243</v>
      </c>
      <c r="S164" s="2">
        <v>3</v>
      </c>
      <c r="T164" s="2" t="e">
        <v>#N/A</v>
      </c>
    </row>
    <row r="165" spans="16:20" x14ac:dyDescent="0.25">
      <c r="P165" s="2" t="str">
        <f t="shared" si="3"/>
        <v>Science And TechnologyRESEARCH DEVELOPMENT AND INNOVATION</v>
      </c>
      <c r="Q165" s="2" t="s">
        <v>45</v>
      </c>
      <c r="R165" s="2" t="s">
        <v>244</v>
      </c>
      <c r="S165" s="2">
        <v>4</v>
      </c>
      <c r="T165" s="2" t="e">
        <v>#N/A</v>
      </c>
    </row>
    <row r="166" spans="16:20" x14ac:dyDescent="0.25">
      <c r="P166" s="2" t="str">
        <f t="shared" si="3"/>
        <v>Science And TechnologySOSIO-ECONOMIC PARTNERSHIPS</v>
      </c>
      <c r="Q166" s="2" t="s">
        <v>45</v>
      </c>
      <c r="R166" s="2" t="s">
        <v>245</v>
      </c>
      <c r="S166" s="2">
        <v>5</v>
      </c>
      <c r="T166" s="2" t="e">
        <v>#N/A</v>
      </c>
    </row>
    <row r="167" spans="16:20" x14ac:dyDescent="0.25">
      <c r="P167" s="2" t="str">
        <f t="shared" si="3"/>
        <v>Social DevelopmentDSD:ADMINISTRATION</v>
      </c>
      <c r="Q167" s="2" t="s">
        <v>46</v>
      </c>
      <c r="R167" s="2" t="s">
        <v>246</v>
      </c>
      <c r="S167" s="2">
        <v>1</v>
      </c>
      <c r="T167" s="2" t="s">
        <v>117</v>
      </c>
    </row>
    <row r="168" spans="16:20" x14ac:dyDescent="0.25">
      <c r="P168" s="2" t="str">
        <f t="shared" si="3"/>
        <v>Social DevelopmentDSD:SOCIAL SECURITY POLICY&amp;ADM</v>
      </c>
      <c r="Q168" s="2" t="s">
        <v>46</v>
      </c>
      <c r="R168" s="2" t="s">
        <v>247</v>
      </c>
      <c r="S168" s="2">
        <v>3</v>
      </c>
      <c r="T168" s="2" t="s">
        <v>364</v>
      </c>
    </row>
    <row r="169" spans="16:20" x14ac:dyDescent="0.25">
      <c r="P169" s="2" t="str">
        <f t="shared" si="3"/>
        <v>Social DevelopmentDSD:WEL SER POL DEV&amp;IMPL SUPPORT</v>
      </c>
      <c r="Q169" s="2" t="s">
        <v>46</v>
      </c>
      <c r="R169" s="2" t="s">
        <v>248</v>
      </c>
      <c r="S169" s="2">
        <v>4</v>
      </c>
      <c r="T169" s="2" t="s">
        <v>365</v>
      </c>
    </row>
    <row r="170" spans="16:20" x14ac:dyDescent="0.25">
      <c r="P170" s="2" t="str">
        <f t="shared" si="3"/>
        <v>Social DevelopmentP1:ADMINISTRATION</v>
      </c>
      <c r="Q170" s="2" t="s">
        <v>46</v>
      </c>
      <c r="R170" s="2" t="s">
        <v>249</v>
      </c>
      <c r="S170" s="2">
        <v>1</v>
      </c>
      <c r="T170" s="2" t="e">
        <v>#N/A</v>
      </c>
    </row>
    <row r="171" spans="16:20" x14ac:dyDescent="0.25">
      <c r="P171" s="2" t="str">
        <f t="shared" si="3"/>
        <v>Social DevelopmentP3 SOCIAL SECURITY POLICY AND ADMINISTRATION</v>
      </c>
      <c r="Q171" s="2" t="s">
        <v>46</v>
      </c>
      <c r="R171" s="2" t="s">
        <v>250</v>
      </c>
      <c r="S171" s="2">
        <v>3</v>
      </c>
      <c r="T171" s="2" t="e">
        <v>#N/A</v>
      </c>
    </row>
    <row r="172" spans="16:20" x14ac:dyDescent="0.25">
      <c r="P172" s="2" t="str">
        <f t="shared" si="3"/>
        <v>Social DevelopmentP3:GRANT SYSTEMS AND SERVICE DELIVERY ASSURANCE</v>
      </c>
      <c r="Q172" s="2" t="s">
        <v>46</v>
      </c>
      <c r="R172" s="2" t="s">
        <v>251</v>
      </c>
      <c r="S172" s="30">
        <v>5</v>
      </c>
      <c r="T172" s="2" t="e">
        <v>#N/A</v>
      </c>
    </row>
    <row r="173" spans="16:20" x14ac:dyDescent="0.25">
      <c r="P173" s="2" t="str">
        <f t="shared" si="3"/>
        <v>Social DevelopmentP3:SOCIAL ASSISTANCEÄTRANSFER AND ADMINISTRATION</v>
      </c>
      <c r="Q173" s="2" t="s">
        <v>46</v>
      </c>
      <c r="R173" s="2" t="s">
        <v>252</v>
      </c>
      <c r="S173" s="30">
        <v>2</v>
      </c>
      <c r="T173" s="2" t="e">
        <v>#N/A</v>
      </c>
    </row>
    <row r="174" spans="16:20" x14ac:dyDescent="0.25">
      <c r="P174" s="2" t="str">
        <f t="shared" si="3"/>
        <v>Social DevelopmentP4:WELFARE SERVICES POLICY DEVELOPMENT</v>
      </c>
      <c r="Q174" s="2" t="s">
        <v>46</v>
      </c>
      <c r="R174" s="2" t="s">
        <v>253</v>
      </c>
      <c r="S174" s="2">
        <v>4</v>
      </c>
      <c r="T174" s="2" t="e">
        <v>#N/A</v>
      </c>
    </row>
    <row r="175" spans="16:20" x14ac:dyDescent="0.25">
      <c r="P175" s="2" t="str">
        <f t="shared" si="3"/>
        <v>Social DevelopmentWELFARE</v>
      </c>
      <c r="Q175" s="2" t="s">
        <v>46</v>
      </c>
      <c r="R175" s="2" t="s">
        <v>254</v>
      </c>
      <c r="S175" s="30">
        <v>4</v>
      </c>
      <c r="T175" s="2" t="e">
        <v>#N/A</v>
      </c>
    </row>
    <row r="176" spans="16:20" x14ac:dyDescent="0.25">
      <c r="P176" s="2" t="str">
        <f t="shared" si="3"/>
        <v>South African Police ServiceADMINISTRATION.</v>
      </c>
      <c r="Q176" s="2" t="s">
        <v>14</v>
      </c>
      <c r="R176" s="2" t="s">
        <v>234</v>
      </c>
      <c r="S176" s="2">
        <v>1</v>
      </c>
      <c r="T176" s="2" t="e">
        <v>#N/A</v>
      </c>
    </row>
    <row r="177" spans="16:20" x14ac:dyDescent="0.25">
      <c r="P177" s="2" t="str">
        <f t="shared" si="3"/>
        <v>South African Police ServiceCRIME INTELLIGENCE</v>
      </c>
      <c r="Q177" s="2" t="s">
        <v>14</v>
      </c>
      <c r="R177" s="2" t="s">
        <v>255</v>
      </c>
      <c r="S177" s="2">
        <v>4</v>
      </c>
      <c r="T177" s="2" t="e">
        <v>#N/A</v>
      </c>
    </row>
    <row r="178" spans="16:20" x14ac:dyDescent="0.25">
      <c r="P178" s="2" t="str">
        <f t="shared" si="3"/>
        <v>South African Police ServiceCRIME PREVENTION</v>
      </c>
      <c r="Q178" s="2" t="s">
        <v>14</v>
      </c>
      <c r="R178" s="2" t="s">
        <v>256</v>
      </c>
      <c r="S178" s="30">
        <v>2</v>
      </c>
      <c r="T178" s="2" t="e">
        <v>#N/A</v>
      </c>
    </row>
    <row r="179" spans="16:20" x14ac:dyDescent="0.25">
      <c r="P179" s="2" t="str">
        <f t="shared" si="3"/>
        <v>South African Police ServiceDETECTIVE SERVICES</v>
      </c>
      <c r="Q179" s="2" t="s">
        <v>14</v>
      </c>
      <c r="R179" s="2" t="s">
        <v>257</v>
      </c>
      <c r="S179" s="2">
        <v>3</v>
      </c>
      <c r="T179" s="2" t="e">
        <v>#N/A</v>
      </c>
    </row>
    <row r="180" spans="16:20" x14ac:dyDescent="0.25">
      <c r="P180" s="2" t="str">
        <f t="shared" si="3"/>
        <v>South African Police ServicePROTECTION SERVICES</v>
      </c>
      <c r="Q180" s="2" t="s">
        <v>14</v>
      </c>
      <c r="R180" s="2" t="s">
        <v>258</v>
      </c>
      <c r="S180" s="2">
        <v>5</v>
      </c>
      <c r="T180" s="2" t="e">
        <v>#N/A</v>
      </c>
    </row>
    <row r="181" spans="16:20" x14ac:dyDescent="0.25">
      <c r="P181" s="2" t="str">
        <f t="shared" si="3"/>
        <v>Sport And Recreation South AfricaSPORT AND RECREATION</v>
      </c>
      <c r="Q181" s="2" t="s">
        <v>259</v>
      </c>
      <c r="R181" s="2" t="s">
        <v>260</v>
      </c>
      <c r="S181" s="30" t="e">
        <v>#N/A</v>
      </c>
      <c r="T181" s="2" t="e">
        <v>#N/A</v>
      </c>
    </row>
    <row r="182" spans="16:20" x14ac:dyDescent="0.25">
      <c r="P182" s="2" t="str">
        <f t="shared" si="3"/>
        <v>Sport And Recreation South AfricaSPORT SUPPORT SERVICES</v>
      </c>
      <c r="Q182" s="2" t="s">
        <v>259</v>
      </c>
      <c r="R182" s="2" t="s">
        <v>261</v>
      </c>
      <c r="S182" s="30">
        <v>4</v>
      </c>
      <c r="T182" s="2" t="e">
        <v>#N/A</v>
      </c>
    </row>
    <row r="183" spans="16:20" x14ac:dyDescent="0.25">
      <c r="P183" s="2" t="str">
        <f t="shared" si="3"/>
        <v>Statistics South AfricaDSS:ADMINISTRATION</v>
      </c>
      <c r="Q183" s="2" t="s">
        <v>48</v>
      </c>
      <c r="R183" s="2" t="s">
        <v>262</v>
      </c>
      <c r="S183" s="2">
        <v>1</v>
      </c>
      <c r="T183" s="2" t="s">
        <v>117</v>
      </c>
    </row>
    <row r="184" spans="16:20" x14ac:dyDescent="0.25">
      <c r="P184" s="2" t="str">
        <f t="shared" si="3"/>
        <v>Statistics South AfricaDSS:ECONOMIC STATISTICS</v>
      </c>
      <c r="Q184" s="2" t="s">
        <v>48</v>
      </c>
      <c r="R184" s="2" t="s">
        <v>263</v>
      </c>
      <c r="S184" s="2">
        <v>2</v>
      </c>
      <c r="T184" s="2" t="s">
        <v>366</v>
      </c>
    </row>
    <row r="185" spans="16:20" x14ac:dyDescent="0.25">
      <c r="P185" s="2" t="str">
        <f t="shared" si="3"/>
        <v>Statistics South AfricaDSS:METHODOLOGY AND STANDARDS</v>
      </c>
      <c r="Q185" s="2" t="s">
        <v>48</v>
      </c>
      <c r="R185" s="2" t="s">
        <v>264</v>
      </c>
      <c r="S185" s="2">
        <v>4</v>
      </c>
      <c r="T185" s="2" t="s">
        <v>367</v>
      </c>
    </row>
    <row r="186" spans="16:20" x14ac:dyDescent="0.25">
      <c r="P186" s="2" t="str">
        <f t="shared" si="3"/>
        <v>Statistics South AfricaDSS:POPULATION&amp;SOCIAL STATISTIC</v>
      </c>
      <c r="Q186" s="2" t="s">
        <v>48</v>
      </c>
      <c r="R186" s="2" t="s">
        <v>265</v>
      </c>
      <c r="S186" s="2">
        <v>3</v>
      </c>
      <c r="T186" s="2" t="s">
        <v>368</v>
      </c>
    </row>
    <row r="187" spans="16:20" x14ac:dyDescent="0.25">
      <c r="P187" s="2" t="str">
        <f t="shared" si="3"/>
        <v>Statistics South AfricaDSS:STATISTICAL SUPPORT&amp;INFORMAT</v>
      </c>
      <c r="Q187" s="2" t="s">
        <v>48</v>
      </c>
      <c r="R187" s="2" t="s">
        <v>266</v>
      </c>
      <c r="S187" s="2">
        <v>5</v>
      </c>
      <c r="T187" s="2" t="s">
        <v>369</v>
      </c>
    </row>
    <row r="188" spans="16:20" x14ac:dyDescent="0.25">
      <c r="P188" s="2" t="str">
        <f t="shared" si="3"/>
        <v>Statistics South AfricaDSS:STATS COLLECTION &amp; OUTREACH</v>
      </c>
      <c r="Q188" s="2" t="s">
        <v>48</v>
      </c>
      <c r="R188" s="2" t="s">
        <v>267</v>
      </c>
      <c r="S188" s="2">
        <v>6</v>
      </c>
      <c r="T188" s="2" t="s">
        <v>370</v>
      </c>
    </row>
    <row r="189" spans="16:20" x14ac:dyDescent="0.25">
      <c r="P189" s="2" t="str">
        <f t="shared" si="3"/>
        <v>Statistics South AfricaDSS:SURVEY OPERATIONS</v>
      </c>
      <c r="Q189" s="2" t="s">
        <v>48</v>
      </c>
      <c r="R189" s="2" t="s">
        <v>268</v>
      </c>
      <c r="S189" s="2">
        <v>7</v>
      </c>
      <c r="T189" s="2" t="s">
        <v>371</v>
      </c>
    </row>
    <row r="190" spans="16:20" x14ac:dyDescent="0.25">
      <c r="P190" s="2" t="str">
        <f t="shared" si="3"/>
        <v>Statistics South AfricaRECOVERABLE EXPENDITURE</v>
      </c>
      <c r="Q190" s="2" t="s">
        <v>48</v>
      </c>
      <c r="R190" s="2" t="s">
        <v>269</v>
      </c>
      <c r="S190" s="30" t="e">
        <v>#N/A</v>
      </c>
      <c r="T190" s="2" t="e">
        <v>#N/A</v>
      </c>
    </row>
    <row r="191" spans="16:20" x14ac:dyDescent="0.25">
      <c r="P191" s="2" t="str">
        <f t="shared" si="3"/>
        <v>Telecommunications and Postal ServicesDOC:ADMINISTRATION</v>
      </c>
      <c r="Q191" s="2" t="s">
        <v>15</v>
      </c>
      <c r="R191" s="2" t="s">
        <v>100</v>
      </c>
      <c r="S191" s="2">
        <v>1</v>
      </c>
      <c r="T191" s="2" t="s">
        <v>117</v>
      </c>
    </row>
    <row r="192" spans="16:20" x14ac:dyDescent="0.25">
      <c r="P192" s="2" t="str">
        <f t="shared" si="3"/>
        <v>Telecommunications and Postal ServicesDOC:ICT ENTERPRISE DEV&amp;SOE OVER</v>
      </c>
      <c r="Q192" s="2" t="s">
        <v>15</v>
      </c>
      <c r="R192" s="2" t="s">
        <v>270</v>
      </c>
      <c r="S192" s="2">
        <v>4</v>
      </c>
      <c r="T192" s="2" t="s">
        <v>372</v>
      </c>
    </row>
    <row r="193" spans="16:20" x14ac:dyDescent="0.25">
      <c r="P193" s="2" t="str">
        <f t="shared" si="3"/>
        <v>Telecommunications and Postal ServicesDOC:ICT INFRASTRUCTURE SUPPORT</v>
      </c>
      <c r="Q193" s="2" t="s">
        <v>15</v>
      </c>
      <c r="R193" s="2" t="s">
        <v>271</v>
      </c>
      <c r="S193" s="2">
        <v>5</v>
      </c>
      <c r="T193" s="2" t="s">
        <v>373</v>
      </c>
    </row>
    <row r="194" spans="16:20" x14ac:dyDescent="0.25">
      <c r="P194" s="2" t="str">
        <f t="shared" si="3"/>
        <v>Telecommunications and Postal ServicesDOC:ICT INTERNATIONAL AFFAIRS&amp;TR</v>
      </c>
      <c r="Q194" s="2" t="s">
        <v>15</v>
      </c>
      <c r="R194" s="2" t="s">
        <v>272</v>
      </c>
      <c r="S194" s="2">
        <v>2</v>
      </c>
      <c r="T194" s="2" t="s">
        <v>374</v>
      </c>
    </row>
    <row r="195" spans="16:20" x14ac:dyDescent="0.25">
      <c r="P195" s="2" t="str">
        <f t="shared" si="3"/>
        <v>Telecommunications and Postal ServicesDOC:POLICY.RESEARCH&amp;CAPACITY DEV</v>
      </c>
      <c r="Q195" s="2" t="s">
        <v>15</v>
      </c>
      <c r="R195" s="2" t="s">
        <v>273</v>
      </c>
      <c r="S195" s="2">
        <v>3</v>
      </c>
      <c r="T195" s="2" t="e">
        <v>#N/A</v>
      </c>
    </row>
    <row r="196" spans="16:20" x14ac:dyDescent="0.25">
      <c r="P196" s="2" t="str">
        <f t="shared" si="3"/>
        <v>Telecommunications and Postal ServicesDTP:ADMINISTRATION</v>
      </c>
      <c r="Q196" s="2" t="s">
        <v>15</v>
      </c>
      <c r="R196" s="2" t="s">
        <v>274</v>
      </c>
      <c r="S196" s="2">
        <v>1</v>
      </c>
      <c r="T196" s="2" t="s">
        <v>117</v>
      </c>
    </row>
    <row r="197" spans="16:20" x14ac:dyDescent="0.25">
      <c r="P197" s="2" t="str">
        <f t="shared" si="3"/>
        <v>Telecommunications and Postal ServicesDTP:ICT ENTRPS DEV&amp;SOE OVERSIGHT</v>
      </c>
      <c r="Q197" s="2" t="s">
        <v>15</v>
      </c>
      <c r="R197" s="2" t="s">
        <v>275</v>
      </c>
      <c r="S197" s="2">
        <v>4</v>
      </c>
      <c r="T197" s="2" t="e">
        <v>#N/A</v>
      </c>
    </row>
    <row r="198" spans="16:20" x14ac:dyDescent="0.25">
      <c r="P198" s="2" t="str">
        <f t="shared" si="3"/>
        <v>Telecommunications and Postal ServicesDTP:ICT INFRASTRUCTURE SUPPORT</v>
      </c>
      <c r="Q198" s="2" t="s">
        <v>15</v>
      </c>
      <c r="R198" s="2" t="s">
        <v>276</v>
      </c>
      <c r="S198" s="2">
        <v>5</v>
      </c>
      <c r="T198" s="2" t="e">
        <v>#N/A</v>
      </c>
    </row>
    <row r="199" spans="16:20" x14ac:dyDescent="0.25">
      <c r="P199" s="2" t="str">
        <f t="shared" si="3"/>
        <v>Telecommunications and Postal ServicesDTP:INTERNATIONAL AFFAIRS</v>
      </c>
      <c r="Q199" s="2" t="s">
        <v>15</v>
      </c>
      <c r="R199" s="2" t="s">
        <v>277</v>
      </c>
      <c r="S199" s="2">
        <v>2</v>
      </c>
      <c r="T199" s="2" t="e">
        <v>#N/A</v>
      </c>
    </row>
    <row r="200" spans="16:20" x14ac:dyDescent="0.25">
      <c r="P200" s="2" t="str">
        <f t="shared" ref="P200:P234" si="4">Q200&amp;R200</f>
        <v>Telecommunications and Postal ServicesDTP:POLICY RESEARCH&amp;CAPACITY DEV</v>
      </c>
      <c r="Q200" s="2" t="s">
        <v>15</v>
      </c>
      <c r="R200" s="2" t="s">
        <v>278</v>
      </c>
      <c r="S200" s="2">
        <v>3</v>
      </c>
      <c r="T200" s="2" t="e">
        <v>#N/A</v>
      </c>
    </row>
    <row r="201" spans="16:20" x14ac:dyDescent="0.25">
      <c r="P201" s="2" t="str">
        <f t="shared" si="4"/>
        <v>The PresidencyADMINISTRATION</v>
      </c>
      <c r="Q201" s="2" t="s">
        <v>40</v>
      </c>
      <c r="R201" s="2" t="s">
        <v>117</v>
      </c>
      <c r="S201" s="2">
        <v>1</v>
      </c>
      <c r="T201" s="2" t="s">
        <v>217</v>
      </c>
    </row>
    <row r="202" spans="16:20" x14ac:dyDescent="0.25">
      <c r="P202" s="2" t="str">
        <f t="shared" si="4"/>
        <v>The PresidencyDTP:EXECUTIVE SUPPORT</v>
      </c>
      <c r="Q202" s="2" t="s">
        <v>40</v>
      </c>
      <c r="R202" s="2" t="s">
        <v>279</v>
      </c>
      <c r="S202" s="2">
        <v>2</v>
      </c>
      <c r="T202" s="2" t="e">
        <v>#N/A</v>
      </c>
    </row>
    <row r="203" spans="16:20" x14ac:dyDescent="0.25">
      <c r="P203" s="2" t="str">
        <f t="shared" si="4"/>
        <v>TourismDTT:ADMINISTRATION</v>
      </c>
      <c r="Q203" s="2" t="s">
        <v>49</v>
      </c>
      <c r="R203" s="2" t="s">
        <v>280</v>
      </c>
      <c r="S203" s="2">
        <v>1</v>
      </c>
      <c r="T203" s="2" t="s">
        <v>117</v>
      </c>
    </row>
    <row r="204" spans="16:20" x14ac:dyDescent="0.25">
      <c r="P204" s="2" t="str">
        <f t="shared" si="4"/>
        <v>TourismDTT:DOMESTIC TOURISM</v>
      </c>
      <c r="Q204" s="2" t="s">
        <v>49</v>
      </c>
      <c r="R204" s="2" t="s">
        <v>281</v>
      </c>
      <c r="S204" s="2">
        <v>4</v>
      </c>
      <c r="T204" s="2" t="s">
        <v>375</v>
      </c>
    </row>
    <row r="205" spans="16:20" x14ac:dyDescent="0.25">
      <c r="P205" s="2" t="str">
        <f t="shared" si="4"/>
        <v>TourismDTT:INTERNATIONAL TOURISM</v>
      </c>
      <c r="Q205" s="2" t="s">
        <v>49</v>
      </c>
      <c r="R205" s="2" t="s">
        <v>282</v>
      </c>
      <c r="S205" s="2">
        <v>3</v>
      </c>
      <c r="T205" s="2" t="s">
        <v>376</v>
      </c>
    </row>
    <row r="206" spans="16:20" x14ac:dyDescent="0.25">
      <c r="P206" s="2" t="str">
        <f t="shared" si="4"/>
        <v>TourismDTT:POLICY &amp; KNOWLEDGE SERVICES</v>
      </c>
      <c r="Q206" s="2" t="s">
        <v>49</v>
      </c>
      <c r="R206" s="2" t="s">
        <v>283</v>
      </c>
      <c r="S206" s="2">
        <v>2</v>
      </c>
      <c r="T206" s="2" t="s">
        <v>377</v>
      </c>
    </row>
    <row r="207" spans="16:20" x14ac:dyDescent="0.25">
      <c r="P207" s="2" t="str">
        <f t="shared" si="4"/>
        <v>Trade And IndustryDTI:ADMINISTRATION</v>
      </c>
      <c r="Q207" s="2" t="s">
        <v>284</v>
      </c>
      <c r="R207" s="2" t="s">
        <v>285</v>
      </c>
      <c r="S207" s="2">
        <v>1</v>
      </c>
      <c r="T207" s="2" t="s">
        <v>117</v>
      </c>
    </row>
    <row r="208" spans="16:20" x14ac:dyDescent="0.25">
      <c r="P208" s="2" t="str">
        <f t="shared" si="4"/>
        <v>Trade And IndustryDTI:BROADENING PARTICIPATION</v>
      </c>
      <c r="Q208" s="2" t="s">
        <v>284</v>
      </c>
      <c r="R208" s="2" t="s">
        <v>286</v>
      </c>
      <c r="S208" s="2">
        <v>3</v>
      </c>
      <c r="T208" s="2" t="s">
        <v>378</v>
      </c>
    </row>
    <row r="209" spans="16:20" x14ac:dyDescent="0.25">
      <c r="P209" s="2" t="str">
        <f t="shared" si="4"/>
        <v>Trade And IndustryDTI:CONSUMER&amp;CORPORATE REGULATIO</v>
      </c>
      <c r="Q209" s="2" t="s">
        <v>284</v>
      </c>
      <c r="R209" s="2" t="s">
        <v>287</v>
      </c>
      <c r="S209" s="2">
        <v>5</v>
      </c>
      <c r="T209" s="2" t="s">
        <v>379</v>
      </c>
    </row>
    <row r="210" spans="16:20" x14ac:dyDescent="0.25">
      <c r="P210" s="2" t="str">
        <f t="shared" si="4"/>
        <v>Trade And IndustryDTI:INCENTIVE DEVELOPMENT &amp;ADMIN</v>
      </c>
      <c r="Q210" s="2" t="s">
        <v>284</v>
      </c>
      <c r="R210" s="2" t="s">
        <v>288</v>
      </c>
      <c r="S210" s="2">
        <v>6</v>
      </c>
      <c r="T210" s="2" t="s">
        <v>380</v>
      </c>
    </row>
    <row r="211" spans="16:20" x14ac:dyDescent="0.25">
      <c r="P211" s="2" t="str">
        <f t="shared" si="4"/>
        <v>Trade And IndustryDTI:INDUSTRIAL DEVELOPMENT</v>
      </c>
      <c r="Q211" s="2" t="s">
        <v>284</v>
      </c>
      <c r="R211" s="2" t="s">
        <v>289</v>
      </c>
      <c r="S211" s="2">
        <v>4</v>
      </c>
      <c r="T211" s="2" t="s">
        <v>381</v>
      </c>
    </row>
    <row r="212" spans="16:20" x14ac:dyDescent="0.25">
      <c r="P212" s="2" t="str">
        <f t="shared" si="4"/>
        <v>Trade And IndustryDTI:INTERNATIONAL TRADE AND ED</v>
      </c>
      <c r="Q212" s="2" t="s">
        <v>284</v>
      </c>
      <c r="R212" s="2" t="s">
        <v>290</v>
      </c>
      <c r="S212" s="2">
        <v>2</v>
      </c>
      <c r="T212" s="2" t="s">
        <v>382</v>
      </c>
    </row>
    <row r="213" spans="16:20" x14ac:dyDescent="0.25">
      <c r="P213" s="2" t="str">
        <f t="shared" si="4"/>
        <v>Trade And IndustryDTI:TRADE&amp;INVESTMEN SOUTH AFRICA</v>
      </c>
      <c r="Q213" s="2" t="s">
        <v>284</v>
      </c>
      <c r="R213" s="2" t="s">
        <v>291</v>
      </c>
      <c r="S213" s="2">
        <v>7</v>
      </c>
      <c r="T213" s="2" t="s">
        <v>383</v>
      </c>
    </row>
    <row r="214" spans="16:20" x14ac:dyDescent="0.25">
      <c r="P214" s="2" t="str">
        <f t="shared" si="4"/>
        <v>Traditional AffairsDTA:ADMINISTRATION</v>
      </c>
      <c r="Q214" s="2" t="s">
        <v>292</v>
      </c>
      <c r="R214" s="2" t="s">
        <v>293</v>
      </c>
      <c r="S214" s="2">
        <v>1</v>
      </c>
      <c r="T214" s="2" t="e">
        <v>#N/A</v>
      </c>
    </row>
    <row r="215" spans="16:20" x14ac:dyDescent="0.25">
      <c r="P215" s="2" t="str">
        <f t="shared" si="4"/>
        <v>Traditional AffairsDTA:INSTITUTIONAL SUPPORT &amp; CORD</v>
      </c>
      <c r="Q215" s="2" t="s">
        <v>292</v>
      </c>
      <c r="R215" s="2" t="s">
        <v>294</v>
      </c>
      <c r="S215" s="2">
        <v>3</v>
      </c>
      <c r="T215" s="2" t="e">
        <v>#N/A</v>
      </c>
    </row>
    <row r="216" spans="16:20" x14ac:dyDescent="0.25">
      <c r="P216" s="2" t="str">
        <f t="shared" si="4"/>
        <v>Traditional AffairsDTA:RESEARCH .POLICY&amp;LEGISTLATIO</v>
      </c>
      <c r="Q216" s="2" t="s">
        <v>292</v>
      </c>
      <c r="R216" s="2" t="s">
        <v>295</v>
      </c>
      <c r="S216" s="2">
        <v>2</v>
      </c>
      <c r="T216" s="2" t="e">
        <v>#N/A</v>
      </c>
    </row>
    <row r="217" spans="16:20" x14ac:dyDescent="0.25">
      <c r="P217" s="2" t="str">
        <f t="shared" si="4"/>
        <v>TransportDTR: ADMINISTRATION</v>
      </c>
      <c r="Q217" s="2" t="s">
        <v>50</v>
      </c>
      <c r="R217" s="2" t="s">
        <v>296</v>
      </c>
      <c r="S217" s="2">
        <v>1</v>
      </c>
      <c r="T217" s="2" t="e">
        <v>#N/A</v>
      </c>
    </row>
    <row r="218" spans="16:20" x14ac:dyDescent="0.25">
      <c r="P218" s="2" t="str">
        <f t="shared" si="4"/>
        <v>TransportDTR: CIVIL AVIATION</v>
      </c>
      <c r="Q218" s="2" t="s">
        <v>50</v>
      </c>
      <c r="R218" s="2" t="s">
        <v>297</v>
      </c>
      <c r="S218" s="2">
        <v>5</v>
      </c>
      <c r="T218" s="2" t="e">
        <v>#N/A</v>
      </c>
    </row>
    <row r="219" spans="16:20" x14ac:dyDescent="0.25">
      <c r="P219" s="2" t="str">
        <f t="shared" si="4"/>
        <v>TransportDTR: INTEGRATED TRANSPORT PLANNING</v>
      </c>
      <c r="Q219" s="2" t="s">
        <v>50</v>
      </c>
      <c r="R219" s="2" t="s">
        <v>298</v>
      </c>
      <c r="S219" s="2">
        <v>2</v>
      </c>
      <c r="T219" s="2" t="e">
        <v>#N/A</v>
      </c>
    </row>
    <row r="220" spans="16:20" x14ac:dyDescent="0.25">
      <c r="P220" s="2" t="str">
        <f t="shared" si="4"/>
        <v>TransportDTR: MARITIME TRANSPORT</v>
      </c>
      <c r="Q220" s="2" t="s">
        <v>50</v>
      </c>
      <c r="R220" s="2" t="s">
        <v>299</v>
      </c>
      <c r="S220" s="2">
        <v>6</v>
      </c>
      <c r="T220" s="2" t="e">
        <v>#N/A</v>
      </c>
    </row>
    <row r="221" spans="16:20" x14ac:dyDescent="0.25">
      <c r="P221" s="2" t="str">
        <f t="shared" si="4"/>
        <v>TransportDTR: PUBLIC TRANSPORT</v>
      </c>
      <c r="Q221" s="2" t="s">
        <v>50</v>
      </c>
      <c r="R221" s="2" t="s">
        <v>300</v>
      </c>
      <c r="S221" s="2">
        <v>7</v>
      </c>
      <c r="T221" s="2" t="e">
        <v>#N/A</v>
      </c>
    </row>
    <row r="222" spans="16:20" x14ac:dyDescent="0.25">
      <c r="P222" s="2" t="str">
        <f t="shared" si="4"/>
        <v>TransportDTR: RAIL TRANSPORT</v>
      </c>
      <c r="Q222" s="2" t="s">
        <v>50</v>
      </c>
      <c r="R222" s="2" t="s">
        <v>301</v>
      </c>
      <c r="S222" s="2">
        <v>3</v>
      </c>
      <c r="T222" s="2" t="e">
        <v>#N/A</v>
      </c>
    </row>
    <row r="223" spans="16:20" x14ac:dyDescent="0.25">
      <c r="P223" s="2" t="str">
        <f t="shared" si="4"/>
        <v>TransportDTR: ROAD TRANSPORT</v>
      </c>
      <c r="Q223" s="2" t="s">
        <v>50</v>
      </c>
      <c r="R223" s="2" t="s">
        <v>302</v>
      </c>
      <c r="S223" s="2">
        <v>4</v>
      </c>
      <c r="T223" s="2" t="e">
        <v>#N/A</v>
      </c>
    </row>
    <row r="224" spans="16:20" x14ac:dyDescent="0.25">
      <c r="P224" s="2" t="str">
        <f t="shared" si="4"/>
        <v>Water and SanitationDWA: WATER SECTOR REGULATION</v>
      </c>
      <c r="Q224" s="2" t="s">
        <v>51</v>
      </c>
      <c r="R224" s="2" t="s">
        <v>303</v>
      </c>
      <c r="S224" s="2">
        <v>5</v>
      </c>
      <c r="T224" s="2" t="e">
        <v>#N/A</v>
      </c>
    </row>
    <row r="225" spans="16:20" x14ac:dyDescent="0.25">
      <c r="P225" s="2" t="str">
        <f t="shared" si="4"/>
        <v>Water and SanitationDWA:ADMINISTRATION</v>
      </c>
      <c r="Q225" s="2" t="s">
        <v>51</v>
      </c>
      <c r="R225" s="2" t="s">
        <v>304</v>
      </c>
      <c r="S225" s="2">
        <v>1</v>
      </c>
      <c r="T225" s="2" t="s">
        <v>117</v>
      </c>
    </row>
    <row r="226" spans="16:20" x14ac:dyDescent="0.25">
      <c r="P226" s="2" t="str">
        <f t="shared" si="4"/>
        <v>Water and SanitationDWA:WATER INFRASTRUCTURE MANGEME</v>
      </c>
      <c r="Q226" s="2" t="s">
        <v>51</v>
      </c>
      <c r="R226" s="2" t="s">
        <v>305</v>
      </c>
      <c r="S226" s="2">
        <v>3</v>
      </c>
      <c r="T226" s="2" t="s">
        <v>384</v>
      </c>
    </row>
    <row r="227" spans="16:20" x14ac:dyDescent="0.25">
      <c r="P227" s="2" t="str">
        <f t="shared" si="4"/>
        <v>Water and SanitationDWA:WATER SECTOR MANAGEMENT</v>
      </c>
      <c r="Q227" s="2" t="s">
        <v>51</v>
      </c>
      <c r="R227" s="2" t="s">
        <v>306</v>
      </c>
      <c r="S227" s="2">
        <v>5</v>
      </c>
      <c r="T227" s="2" t="e">
        <v>#N/A</v>
      </c>
    </row>
    <row r="228" spans="16:20" x14ac:dyDescent="0.25">
      <c r="P228" s="2" t="str">
        <f t="shared" si="4"/>
        <v>Water and SanitationDWS: WATER SECTOR REGULATION</v>
      </c>
      <c r="Q228" s="2" t="s">
        <v>51</v>
      </c>
      <c r="R228" s="2" t="s">
        <v>307</v>
      </c>
      <c r="S228" s="2">
        <v>5</v>
      </c>
      <c r="T228" s="2" t="e">
        <v>#N/A</v>
      </c>
    </row>
    <row r="229" spans="16:20" x14ac:dyDescent="0.25">
      <c r="P229" s="2" t="str">
        <f t="shared" si="4"/>
        <v>Water and SanitationDWS:ADMINISTRATION</v>
      </c>
      <c r="Q229" s="2" t="s">
        <v>51</v>
      </c>
      <c r="R229" s="2" t="s">
        <v>308</v>
      </c>
      <c r="S229" s="2">
        <v>1</v>
      </c>
      <c r="T229" s="2" t="e">
        <v>#N/A</v>
      </c>
    </row>
    <row r="230" spans="16:20" x14ac:dyDescent="0.25">
      <c r="P230" s="2" t="str">
        <f t="shared" si="4"/>
        <v>Water and SanitationDWS:WATER &amp; SANITATION SERVICES</v>
      </c>
      <c r="Q230" s="2" t="s">
        <v>51</v>
      </c>
      <c r="R230" s="2" t="s">
        <v>309</v>
      </c>
      <c r="S230" s="2">
        <v>4</v>
      </c>
      <c r="T230" s="2" t="e">
        <v>#N/A</v>
      </c>
    </row>
    <row r="231" spans="16:20" x14ac:dyDescent="0.25">
      <c r="P231" s="2" t="str">
        <f t="shared" si="4"/>
        <v>Water and SanitationDWS:WATER INFRASTRUCTURE DEV</v>
      </c>
      <c r="Q231" s="2" t="s">
        <v>51</v>
      </c>
      <c r="R231" s="2" t="s">
        <v>310</v>
      </c>
      <c r="S231" s="2">
        <v>3</v>
      </c>
      <c r="T231" s="2" t="e">
        <v>#N/A</v>
      </c>
    </row>
    <row r="232" spans="16:20" x14ac:dyDescent="0.25">
      <c r="P232" s="2" t="str">
        <f t="shared" si="4"/>
        <v>Water and SanitationDWS:WATER PLANNING&amp;INFORMATI MAN</v>
      </c>
      <c r="Q232" s="2" t="s">
        <v>51</v>
      </c>
      <c r="R232" s="2" t="s">
        <v>311</v>
      </c>
      <c r="S232" s="2">
        <v>2</v>
      </c>
      <c r="T232" s="2" t="e">
        <v>#N/A</v>
      </c>
    </row>
    <row r="233" spans="16:20" x14ac:dyDescent="0.25">
      <c r="P233" s="2" t="str">
        <f t="shared" si="4"/>
        <v>WomenDEPT OF WOMEN CHILDREN AND PEOPLE WITH DISABILITY</v>
      </c>
      <c r="Q233" s="2" t="s">
        <v>38</v>
      </c>
      <c r="R233" s="2" t="s">
        <v>312</v>
      </c>
      <c r="S233" s="30" t="e">
        <v>#N/A</v>
      </c>
      <c r="T233" s="2" t="e">
        <v>#N/A</v>
      </c>
    </row>
    <row r="234" spans="16:20" x14ac:dyDescent="0.25">
      <c r="P234" s="2" t="str">
        <f t="shared" si="4"/>
        <v>WomenDWO:ADMINISTRATION</v>
      </c>
      <c r="Q234" s="2" t="s">
        <v>38</v>
      </c>
      <c r="R234" s="2" t="s">
        <v>313</v>
      </c>
      <c r="S234" s="2">
        <v>1</v>
      </c>
      <c r="T234" s="2" t="e">
        <v>#N/A</v>
      </c>
    </row>
    <row r="250" spans="4:4" x14ac:dyDescent="0.25">
      <c r="D250" s="2" t="s">
        <v>73</v>
      </c>
    </row>
    <row r="251" spans="4:4" x14ac:dyDescent="0.25">
      <c r="D251" s="2" t="s">
        <v>67</v>
      </c>
    </row>
    <row r="252" spans="4:4" x14ac:dyDescent="0.25">
      <c r="D252" s="2" t="s">
        <v>71</v>
      </c>
    </row>
    <row r="253" spans="4:4" x14ac:dyDescent="0.25">
      <c r="D253" s="2" t="s">
        <v>72</v>
      </c>
    </row>
    <row r="254" spans="4:4" x14ac:dyDescent="0.25">
      <c r="D254" s="2" t="s">
        <v>74</v>
      </c>
    </row>
    <row r="255" spans="4:4" x14ac:dyDescent="0.25">
      <c r="D255" s="2" t="s">
        <v>76</v>
      </c>
    </row>
    <row r="256" spans="4:4" x14ac:dyDescent="0.25">
      <c r="D256" s="2" t="s">
        <v>79</v>
      </c>
    </row>
    <row r="257" spans="4:4" x14ac:dyDescent="0.25">
      <c r="D257" s="2" t="s">
        <v>87</v>
      </c>
    </row>
    <row r="258" spans="4:4" x14ac:dyDescent="0.25">
      <c r="D258" s="2" t="s">
        <v>88</v>
      </c>
    </row>
    <row r="259" spans="4:4" x14ac:dyDescent="0.25">
      <c r="D259" s="2" t="s">
        <v>93</v>
      </c>
    </row>
    <row r="260" spans="4:4" x14ac:dyDescent="0.25">
      <c r="D260" s="2" t="s">
        <v>96</v>
      </c>
    </row>
    <row r="261" spans="4:4" x14ac:dyDescent="0.25">
      <c r="D261" s="2" t="s">
        <v>111</v>
      </c>
    </row>
    <row r="262" spans="4:4" x14ac:dyDescent="0.25">
      <c r="D262" s="2" t="s">
        <v>158</v>
      </c>
    </row>
  </sheetData>
  <pageMargins left="0.7" right="0.7" top="0.75" bottom="0.75" header="0.3" footer="0.3"/>
  <pageSetup orientation="portrait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BF20875"/>
  <sheetViews>
    <sheetView zoomScale="90" zoomScaleNormal="90" workbookViewId="0"/>
  </sheetViews>
  <sheetFormatPr defaultRowHeight="15" x14ac:dyDescent="0.25"/>
  <cols>
    <col min="1" max="1" width="9.140625" style="2"/>
    <col min="2" max="2" width="49.7109375" bestFit="1" customWidth="1"/>
    <col min="3" max="3" width="57.28515625" bestFit="1" customWidth="1"/>
    <col min="4" max="4" width="21.140625" style="2" customWidth="1"/>
    <col min="5" max="5" width="7.28515625" bestFit="1" customWidth="1"/>
    <col min="6" max="6" width="35.5703125" bestFit="1" customWidth="1"/>
    <col min="7" max="7" width="24.28515625" bestFit="1" customWidth="1"/>
    <col min="8" max="8" width="19.5703125" bestFit="1" customWidth="1"/>
    <col min="10" max="10" width="11.140625" customWidth="1"/>
    <col min="11" max="11" width="37.7109375" customWidth="1"/>
    <col min="12" max="12" width="18.5703125" customWidth="1"/>
    <col min="13" max="13" width="11.5703125" style="62" customWidth="1"/>
    <col min="15" max="15" width="15.85546875" customWidth="1"/>
    <col min="19" max="57" width="10.140625" customWidth="1"/>
  </cols>
  <sheetData>
    <row r="1" spans="1:58" x14ac:dyDescent="0.25">
      <c r="A1" s="2" t="s">
        <v>315</v>
      </c>
      <c r="B1" t="s">
        <v>61</v>
      </c>
      <c r="C1" t="s">
        <v>62</v>
      </c>
      <c r="D1" s="2" t="s">
        <v>317</v>
      </c>
      <c r="E1" t="s">
        <v>314</v>
      </c>
      <c r="F1" t="s">
        <v>63</v>
      </c>
      <c r="G1" t="s">
        <v>64</v>
      </c>
      <c r="H1" t="s">
        <v>603</v>
      </c>
    </row>
    <row r="2" spans="1:58" x14ac:dyDescent="0.25">
      <c r="A2" s="2">
        <v>24</v>
      </c>
      <c r="B2" t="s">
        <v>65</v>
      </c>
      <c r="C2" t="s">
        <v>66</v>
      </c>
      <c r="D2" s="2">
        <v>1</v>
      </c>
      <c r="E2" s="17">
        <v>2</v>
      </c>
      <c r="F2" t="s">
        <v>70</v>
      </c>
      <c r="G2">
        <v>36</v>
      </c>
      <c r="H2">
        <v>2705285.3200000003</v>
      </c>
    </row>
    <row r="3" spans="1:58" x14ac:dyDescent="0.25">
      <c r="A3" s="2">
        <v>24</v>
      </c>
      <c r="B3" t="s">
        <v>65</v>
      </c>
      <c r="C3" t="s">
        <v>66</v>
      </c>
      <c r="D3" s="2">
        <v>1</v>
      </c>
      <c r="E3" s="17">
        <v>2</v>
      </c>
      <c r="F3" t="s">
        <v>75</v>
      </c>
      <c r="G3">
        <v>27</v>
      </c>
      <c r="H3">
        <v>357900</v>
      </c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</row>
    <row r="4" spans="1:58" x14ac:dyDescent="0.25">
      <c r="A4" s="2">
        <v>24</v>
      </c>
      <c r="B4" t="s">
        <v>65</v>
      </c>
      <c r="C4" t="s">
        <v>66</v>
      </c>
      <c r="D4" s="2">
        <v>1</v>
      </c>
      <c r="E4" s="17">
        <v>2</v>
      </c>
      <c r="F4" t="s">
        <v>68</v>
      </c>
      <c r="G4">
        <v>23</v>
      </c>
      <c r="H4">
        <v>358592</v>
      </c>
      <c r="L4" s="33"/>
      <c r="M4" s="63"/>
      <c r="O4" s="33"/>
      <c r="P4" s="63"/>
      <c r="R4" s="62"/>
      <c r="S4" s="62"/>
      <c r="T4" s="62"/>
      <c r="U4" s="62"/>
      <c r="V4" s="62"/>
      <c r="W4" s="62"/>
      <c r="X4" s="62"/>
      <c r="Y4" s="62"/>
      <c r="Z4" s="62"/>
      <c r="AA4" s="62"/>
      <c r="AB4" s="62"/>
      <c r="AC4" s="62"/>
      <c r="AD4" s="62"/>
      <c r="AE4" s="62"/>
      <c r="AF4" s="62"/>
      <c r="AG4" s="62"/>
      <c r="AH4" s="62"/>
      <c r="AI4" s="62"/>
      <c r="AJ4" s="62"/>
      <c r="AK4" s="62"/>
      <c r="AL4" s="62"/>
      <c r="AM4" s="62"/>
      <c r="AN4" s="62"/>
      <c r="AO4" s="62"/>
      <c r="AP4" s="62"/>
      <c r="AQ4" s="62"/>
      <c r="AR4" s="62"/>
      <c r="AS4" s="62"/>
      <c r="AT4" s="62"/>
      <c r="AU4" s="62"/>
      <c r="AV4" s="62"/>
      <c r="AW4" s="62"/>
      <c r="AX4" s="62"/>
      <c r="AY4" s="62"/>
      <c r="AZ4" s="62"/>
      <c r="BA4" s="62"/>
      <c r="BB4" s="62"/>
      <c r="BC4" s="62"/>
      <c r="BD4" s="62"/>
      <c r="BE4" s="62"/>
      <c r="BF4" s="68"/>
    </row>
    <row r="5" spans="1:58" x14ac:dyDescent="0.25">
      <c r="A5" s="2">
        <v>24</v>
      </c>
      <c r="B5" t="s">
        <v>65</v>
      </c>
      <c r="C5" t="s">
        <v>66</v>
      </c>
      <c r="D5" s="2">
        <v>1</v>
      </c>
      <c r="E5" s="17">
        <v>2</v>
      </c>
      <c r="F5" t="s">
        <v>69</v>
      </c>
      <c r="G5">
        <v>36</v>
      </c>
      <c r="H5">
        <v>351710.74999999988</v>
      </c>
      <c r="L5" s="33"/>
      <c r="M5" s="63"/>
      <c r="O5" s="33"/>
      <c r="P5" s="63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8"/>
    </row>
    <row r="6" spans="1:58" x14ac:dyDescent="0.25">
      <c r="A6" s="2">
        <v>24</v>
      </c>
      <c r="B6" t="s">
        <v>65</v>
      </c>
      <c r="C6" t="s">
        <v>66</v>
      </c>
      <c r="D6" s="2">
        <v>1</v>
      </c>
      <c r="E6" s="17">
        <v>2</v>
      </c>
      <c r="F6" t="s">
        <v>78</v>
      </c>
      <c r="H6">
        <v>95974.560000000027</v>
      </c>
      <c r="L6" s="33"/>
      <c r="M6" s="63"/>
      <c r="O6" s="33"/>
      <c r="P6" s="63"/>
      <c r="R6" s="62"/>
      <c r="S6" s="62"/>
      <c r="T6" s="62"/>
      <c r="U6" s="62"/>
      <c r="V6" s="62"/>
      <c r="W6" s="62"/>
      <c r="X6" s="62"/>
      <c r="Y6" s="62"/>
      <c r="Z6" s="62"/>
      <c r="AA6" s="62"/>
      <c r="AB6" s="62"/>
      <c r="AC6" s="62"/>
      <c r="AD6" s="62"/>
      <c r="AE6" s="62"/>
      <c r="AF6" s="62"/>
      <c r="AG6" s="62"/>
      <c r="AH6" s="62"/>
      <c r="AI6" s="62"/>
      <c r="AJ6" s="62"/>
      <c r="AK6" s="62"/>
      <c r="AL6" s="62"/>
      <c r="AM6" s="62"/>
      <c r="AN6" s="62"/>
      <c r="AO6" s="62"/>
      <c r="AP6" s="62"/>
      <c r="AQ6" s="62"/>
      <c r="AR6" s="62"/>
      <c r="AS6" s="62"/>
      <c r="AT6" s="62"/>
      <c r="AU6" s="62"/>
      <c r="AV6" s="62"/>
      <c r="AW6" s="62"/>
      <c r="AX6" s="62"/>
      <c r="AY6" s="62"/>
      <c r="AZ6" s="62"/>
      <c r="BA6" s="62"/>
      <c r="BB6" s="62"/>
      <c r="BC6" s="62"/>
      <c r="BD6" s="62"/>
      <c r="BE6" s="62"/>
      <c r="BF6" s="68"/>
    </row>
    <row r="7" spans="1:58" x14ac:dyDescent="0.25">
      <c r="A7" s="2">
        <v>24</v>
      </c>
      <c r="B7" t="s">
        <v>65</v>
      </c>
      <c r="C7" t="s">
        <v>66</v>
      </c>
      <c r="D7" s="2">
        <v>1</v>
      </c>
      <c r="E7" s="17">
        <v>2</v>
      </c>
      <c r="F7" t="s">
        <v>67</v>
      </c>
      <c r="G7">
        <v>36</v>
      </c>
      <c r="H7">
        <v>2320.34</v>
      </c>
      <c r="K7" s="64"/>
      <c r="L7" s="65"/>
      <c r="M7" s="66"/>
      <c r="N7" s="64"/>
      <c r="O7" s="65"/>
      <c r="P7" s="66"/>
      <c r="Q7" s="64"/>
      <c r="R7" s="69"/>
      <c r="S7" s="69"/>
      <c r="T7" s="69"/>
      <c r="U7" s="69"/>
      <c r="V7" s="69"/>
      <c r="W7" s="69"/>
      <c r="X7" s="69"/>
      <c r="Y7" s="69"/>
      <c r="Z7" s="69"/>
      <c r="AA7" s="69"/>
      <c r="AB7" s="69"/>
      <c r="AC7" s="69"/>
      <c r="AD7" s="69"/>
      <c r="AE7" s="69"/>
      <c r="AF7" s="69"/>
      <c r="AG7" s="69"/>
      <c r="AH7" s="69"/>
      <c r="AI7" s="69"/>
      <c r="AJ7" s="69"/>
      <c r="AK7" s="69"/>
      <c r="AL7" s="69"/>
      <c r="AM7" s="69"/>
      <c r="AN7" s="69"/>
      <c r="AO7" s="69"/>
      <c r="AP7" s="69"/>
      <c r="AQ7" s="69"/>
      <c r="AR7" s="69"/>
      <c r="AS7" s="69"/>
      <c r="AT7" s="69"/>
      <c r="AU7" s="69"/>
      <c r="AV7" s="69"/>
      <c r="AW7" s="69"/>
      <c r="AX7" s="69"/>
      <c r="AY7" s="69"/>
      <c r="AZ7" s="69"/>
      <c r="BA7" s="69"/>
      <c r="BB7" s="69"/>
      <c r="BC7" s="69"/>
      <c r="BD7" s="69"/>
      <c r="BE7" s="69"/>
      <c r="BF7" s="70"/>
    </row>
    <row r="8" spans="1:58" x14ac:dyDescent="0.25">
      <c r="A8" s="2">
        <v>24</v>
      </c>
      <c r="B8" t="s">
        <v>65</v>
      </c>
      <c r="C8" t="s">
        <v>66</v>
      </c>
      <c r="D8" s="2">
        <v>1</v>
      </c>
      <c r="E8" s="17">
        <v>2</v>
      </c>
      <c r="F8" t="s">
        <v>73</v>
      </c>
      <c r="G8">
        <v>3</v>
      </c>
      <c r="H8">
        <v>230902.08999999997</v>
      </c>
      <c r="L8" s="33"/>
      <c r="M8" s="63"/>
      <c r="O8" s="33"/>
      <c r="P8" s="63"/>
      <c r="R8" s="62"/>
      <c r="S8" s="62"/>
      <c r="T8" s="62"/>
      <c r="U8" s="62"/>
      <c r="V8" s="62"/>
      <c r="W8" s="62"/>
      <c r="X8" s="62"/>
      <c r="Y8" s="62"/>
      <c r="Z8" s="62"/>
      <c r="AA8" s="62"/>
      <c r="AB8" s="62"/>
      <c r="AC8" s="62"/>
      <c r="AD8" s="62"/>
      <c r="AE8" s="62"/>
      <c r="AF8" s="62"/>
      <c r="AG8" s="62"/>
      <c r="AH8" s="62"/>
      <c r="AI8" s="62"/>
      <c r="AJ8" s="62"/>
      <c r="AK8" s="62"/>
      <c r="AL8" s="62"/>
      <c r="AM8" s="62"/>
      <c r="AN8" s="62"/>
      <c r="AO8" s="62"/>
      <c r="AP8" s="62"/>
      <c r="AQ8" s="62"/>
      <c r="AR8" s="62"/>
      <c r="AS8" s="62"/>
      <c r="AT8" s="62"/>
      <c r="AU8" s="62"/>
      <c r="AV8" s="62"/>
      <c r="AW8" s="62"/>
      <c r="AX8" s="62"/>
      <c r="AY8" s="62"/>
      <c r="AZ8" s="62"/>
      <c r="BA8" s="62"/>
      <c r="BB8" s="62"/>
      <c r="BC8" s="62"/>
      <c r="BD8" s="62"/>
      <c r="BE8" s="62"/>
      <c r="BF8" s="68"/>
    </row>
    <row r="9" spans="1:58" x14ac:dyDescent="0.25">
      <c r="A9" s="2">
        <v>24</v>
      </c>
      <c r="B9" t="s">
        <v>65</v>
      </c>
      <c r="C9" t="s">
        <v>66</v>
      </c>
      <c r="D9" s="2">
        <v>1</v>
      </c>
      <c r="E9" s="17">
        <v>2</v>
      </c>
      <c r="F9" t="s">
        <v>74</v>
      </c>
      <c r="H9">
        <v>21640.32</v>
      </c>
      <c r="L9" s="33"/>
      <c r="M9" s="63"/>
      <c r="O9" s="33"/>
      <c r="P9" s="63"/>
      <c r="R9" s="62"/>
      <c r="S9" s="62"/>
      <c r="T9" s="62"/>
      <c r="U9" s="62"/>
      <c r="V9" s="62"/>
      <c r="W9" s="62"/>
      <c r="X9" s="62"/>
      <c r="Y9" s="62"/>
      <c r="Z9" s="62"/>
      <c r="AA9" s="62"/>
      <c r="AB9" s="62"/>
      <c r="AC9" s="62"/>
      <c r="AD9" s="62"/>
      <c r="AE9" s="62"/>
      <c r="AF9" s="62"/>
      <c r="AG9" s="62"/>
      <c r="AH9" s="62"/>
      <c r="AI9" s="62"/>
      <c r="AJ9" s="62"/>
      <c r="AK9" s="62"/>
      <c r="AL9" s="62"/>
      <c r="AM9" s="62"/>
      <c r="AN9" s="62"/>
      <c r="AO9" s="62"/>
      <c r="AP9" s="62"/>
      <c r="AQ9" s="62"/>
      <c r="AR9" s="62"/>
      <c r="AS9" s="62"/>
      <c r="AT9" s="62"/>
      <c r="AU9" s="62"/>
      <c r="AV9" s="62"/>
      <c r="AW9" s="62"/>
      <c r="AX9" s="62"/>
      <c r="AY9" s="62"/>
      <c r="AZ9" s="62"/>
      <c r="BA9" s="62"/>
      <c r="BB9" s="62"/>
      <c r="BC9" s="62"/>
      <c r="BD9" s="62"/>
      <c r="BE9" s="62"/>
      <c r="BF9" s="68"/>
    </row>
    <row r="10" spans="1:58" x14ac:dyDescent="0.25">
      <c r="A10" s="2">
        <v>24</v>
      </c>
      <c r="B10" t="s">
        <v>65</v>
      </c>
      <c r="C10" t="s">
        <v>66</v>
      </c>
      <c r="D10" s="2">
        <v>1</v>
      </c>
      <c r="E10" s="17">
        <v>3</v>
      </c>
      <c r="F10" t="s">
        <v>70</v>
      </c>
      <c r="G10">
        <v>75</v>
      </c>
      <c r="H10">
        <v>7673152.9800000004</v>
      </c>
      <c r="L10" s="33"/>
      <c r="M10" s="63"/>
      <c r="O10" s="33"/>
      <c r="P10" s="63"/>
      <c r="R10" s="62"/>
      <c r="S10" s="62"/>
      <c r="T10" s="62"/>
      <c r="U10" s="62"/>
      <c r="V10" s="62"/>
      <c r="W10" s="62"/>
      <c r="X10" s="62"/>
      <c r="Y10" s="62"/>
      <c r="Z10" s="62"/>
      <c r="AA10" s="62"/>
      <c r="AB10" s="62"/>
      <c r="AC10" s="62"/>
      <c r="AD10" s="62"/>
      <c r="AE10" s="62"/>
      <c r="AF10" s="62"/>
      <c r="AG10" s="62"/>
      <c r="AH10" s="62"/>
      <c r="AI10" s="62"/>
      <c r="AJ10" s="62"/>
      <c r="AK10" s="62"/>
      <c r="AL10" s="62"/>
      <c r="AM10" s="62"/>
      <c r="AN10" s="62"/>
      <c r="AO10" s="62"/>
      <c r="AP10" s="62"/>
      <c r="AQ10" s="62"/>
      <c r="AR10" s="62"/>
      <c r="AS10" s="62"/>
      <c r="AT10" s="62"/>
      <c r="AU10" s="62"/>
      <c r="AV10" s="62"/>
      <c r="AW10" s="62"/>
      <c r="AX10" s="62"/>
      <c r="AY10" s="62"/>
      <c r="AZ10" s="62"/>
      <c r="BA10" s="62"/>
      <c r="BB10" s="62"/>
      <c r="BC10" s="62"/>
      <c r="BD10" s="62"/>
      <c r="BE10" s="62"/>
      <c r="BF10" s="68"/>
    </row>
    <row r="11" spans="1:58" x14ac:dyDescent="0.25">
      <c r="A11" s="2">
        <v>24</v>
      </c>
      <c r="B11" t="s">
        <v>65</v>
      </c>
      <c r="C11" t="s">
        <v>66</v>
      </c>
      <c r="D11" s="2">
        <v>1</v>
      </c>
      <c r="E11" s="17">
        <v>3</v>
      </c>
      <c r="F11" t="s">
        <v>75</v>
      </c>
      <c r="G11">
        <v>66</v>
      </c>
      <c r="H11">
        <v>923400</v>
      </c>
      <c r="L11" s="33"/>
      <c r="M11" s="63"/>
      <c r="O11" s="33"/>
      <c r="P11" s="63"/>
      <c r="R11" s="62"/>
      <c r="S11" s="62"/>
      <c r="T11" s="62"/>
      <c r="U11" s="62"/>
      <c r="V11" s="62"/>
      <c r="W11" s="62"/>
      <c r="X11" s="62"/>
      <c r="Y11" s="62"/>
      <c r="Z11" s="62"/>
      <c r="AA11" s="62"/>
      <c r="AB11" s="62"/>
      <c r="AC11" s="62"/>
      <c r="AD11" s="62"/>
      <c r="AE11" s="62"/>
      <c r="AF11" s="62"/>
      <c r="AG11" s="62"/>
      <c r="AH11" s="62"/>
      <c r="AI11" s="62"/>
      <c r="AJ11" s="62"/>
      <c r="AK11" s="62"/>
      <c r="AL11" s="62"/>
      <c r="AM11" s="62"/>
      <c r="AN11" s="62"/>
      <c r="AO11" s="62"/>
      <c r="AP11" s="62"/>
      <c r="AQ11" s="62"/>
      <c r="AR11" s="62"/>
      <c r="AS11" s="62"/>
      <c r="AT11" s="62"/>
      <c r="AU11" s="62"/>
      <c r="AV11" s="62"/>
      <c r="AW11" s="62"/>
      <c r="AX11" s="62"/>
      <c r="AY11" s="62"/>
      <c r="AZ11" s="62"/>
      <c r="BA11" s="62"/>
      <c r="BB11" s="62"/>
      <c r="BC11" s="62"/>
      <c r="BD11" s="62"/>
      <c r="BE11" s="62"/>
      <c r="BF11" s="68"/>
    </row>
    <row r="12" spans="1:58" x14ac:dyDescent="0.25">
      <c r="A12" s="2">
        <v>24</v>
      </c>
      <c r="B12" t="s">
        <v>65</v>
      </c>
      <c r="C12" t="s">
        <v>66</v>
      </c>
      <c r="D12" s="2">
        <v>1</v>
      </c>
      <c r="E12" s="17">
        <v>3</v>
      </c>
      <c r="F12" t="s">
        <v>77</v>
      </c>
      <c r="G12">
        <v>1</v>
      </c>
      <c r="H12">
        <v>205495.16</v>
      </c>
      <c r="L12" s="33"/>
      <c r="M12" s="63"/>
      <c r="O12" s="33"/>
      <c r="P12" s="63"/>
      <c r="R12" s="62"/>
      <c r="S12" s="62"/>
      <c r="T12" s="62"/>
      <c r="U12" s="62"/>
      <c r="V12" s="62"/>
      <c r="W12" s="62"/>
      <c r="X12" s="62"/>
      <c r="Y12" s="62"/>
      <c r="Z12" s="62"/>
      <c r="AA12" s="62"/>
      <c r="AB12" s="62"/>
      <c r="AC12" s="62"/>
      <c r="AD12" s="62"/>
      <c r="AE12" s="62"/>
      <c r="AF12" s="62"/>
      <c r="AG12" s="62"/>
      <c r="AH12" s="62"/>
      <c r="AI12" s="62"/>
      <c r="AJ12" s="62"/>
      <c r="AK12" s="62"/>
      <c r="AL12" s="62"/>
      <c r="AM12" s="62"/>
      <c r="AN12" s="62"/>
      <c r="AO12" s="62"/>
      <c r="AP12" s="62"/>
      <c r="AQ12" s="62"/>
      <c r="AR12" s="62"/>
      <c r="AS12" s="62"/>
      <c r="AT12" s="62"/>
      <c r="AU12" s="62"/>
      <c r="AV12" s="62"/>
      <c r="AW12" s="62"/>
      <c r="AX12" s="62"/>
      <c r="AY12" s="62"/>
      <c r="AZ12" s="62"/>
      <c r="BA12" s="62"/>
      <c r="BB12" s="62"/>
      <c r="BC12" s="62"/>
      <c r="BD12" s="62"/>
      <c r="BE12" s="62"/>
      <c r="BF12" s="68"/>
    </row>
    <row r="13" spans="1:58" x14ac:dyDescent="0.25">
      <c r="A13" s="2">
        <v>24</v>
      </c>
      <c r="B13" t="s">
        <v>65</v>
      </c>
      <c r="C13" t="s">
        <v>66</v>
      </c>
      <c r="D13" s="2">
        <v>1</v>
      </c>
      <c r="E13" s="17">
        <v>3</v>
      </c>
      <c r="F13" t="s">
        <v>68</v>
      </c>
      <c r="G13">
        <v>47</v>
      </c>
      <c r="H13">
        <v>899592.5</v>
      </c>
      <c r="L13" s="33"/>
      <c r="M13" s="63"/>
      <c r="O13" s="33"/>
      <c r="P13" s="63"/>
      <c r="R13" s="62"/>
      <c r="S13" s="62"/>
      <c r="T13" s="62"/>
      <c r="U13" s="62"/>
      <c r="V13" s="62"/>
      <c r="W13" s="62"/>
      <c r="X13" s="62"/>
      <c r="Y13" s="62"/>
      <c r="Z13" s="62"/>
      <c r="AA13" s="62"/>
      <c r="AB13" s="62"/>
      <c r="AC13" s="62"/>
      <c r="AD13" s="62"/>
      <c r="AE13" s="62"/>
      <c r="AF13" s="62"/>
      <c r="AG13" s="62"/>
      <c r="AH13" s="62"/>
      <c r="AI13" s="62"/>
      <c r="AJ13" s="62"/>
      <c r="AK13" s="62"/>
      <c r="AL13" s="62"/>
      <c r="AM13" s="62"/>
      <c r="AN13" s="62"/>
      <c r="AO13" s="62"/>
      <c r="AP13" s="62"/>
      <c r="AQ13" s="62"/>
      <c r="AR13" s="62"/>
      <c r="AS13" s="62"/>
      <c r="AT13" s="62"/>
      <c r="AU13" s="62"/>
      <c r="AV13" s="62"/>
      <c r="AW13" s="62"/>
      <c r="AX13" s="62"/>
      <c r="AY13" s="62"/>
      <c r="AZ13" s="62"/>
      <c r="BA13" s="62"/>
      <c r="BB13" s="62"/>
      <c r="BC13" s="62"/>
      <c r="BD13" s="62"/>
      <c r="BE13" s="62"/>
      <c r="BF13" s="68"/>
    </row>
    <row r="14" spans="1:58" x14ac:dyDescent="0.25">
      <c r="A14" s="2">
        <v>24</v>
      </c>
      <c r="B14" t="s">
        <v>65</v>
      </c>
      <c r="C14" t="s">
        <v>66</v>
      </c>
      <c r="D14" s="2">
        <v>1</v>
      </c>
      <c r="E14" s="17">
        <v>3</v>
      </c>
      <c r="F14" t="s">
        <v>69</v>
      </c>
      <c r="G14">
        <v>75</v>
      </c>
      <c r="H14">
        <v>998087.49999999895</v>
      </c>
      <c r="L14" s="33"/>
      <c r="M14" s="63"/>
      <c r="O14" s="33"/>
      <c r="P14" s="63"/>
      <c r="R14" s="62"/>
      <c r="S14" s="62"/>
      <c r="T14" s="62"/>
      <c r="U14" s="62"/>
      <c r="V14" s="62"/>
      <c r="W14" s="62"/>
      <c r="X14" s="62"/>
      <c r="Y14" s="62"/>
      <c r="Z14" s="62"/>
      <c r="AA14" s="62"/>
      <c r="AB14" s="62"/>
      <c r="AC14" s="62"/>
      <c r="AD14" s="62"/>
      <c r="AE14" s="62"/>
      <c r="AF14" s="62"/>
      <c r="AG14" s="62"/>
      <c r="AH14" s="62"/>
      <c r="AI14" s="62"/>
      <c r="AJ14" s="62"/>
      <c r="AK14" s="62"/>
      <c r="AL14" s="62"/>
      <c r="AM14" s="62"/>
      <c r="AN14" s="62"/>
      <c r="AO14" s="62"/>
      <c r="AP14" s="62"/>
      <c r="AQ14" s="62"/>
      <c r="AR14" s="62"/>
      <c r="AS14" s="62"/>
      <c r="AT14" s="62"/>
      <c r="AU14" s="62"/>
      <c r="AV14" s="62"/>
      <c r="AW14" s="62"/>
      <c r="AX14" s="62"/>
      <c r="AY14" s="62"/>
      <c r="AZ14" s="62"/>
      <c r="BA14" s="62"/>
      <c r="BB14" s="62"/>
      <c r="BC14" s="62"/>
      <c r="BD14" s="62"/>
      <c r="BE14" s="62"/>
      <c r="BF14" s="68"/>
    </row>
    <row r="15" spans="1:58" x14ac:dyDescent="0.25">
      <c r="A15" s="2">
        <v>24</v>
      </c>
      <c r="B15" t="s">
        <v>65</v>
      </c>
      <c r="C15" t="s">
        <v>66</v>
      </c>
      <c r="D15" s="2">
        <v>1</v>
      </c>
      <c r="E15" s="17">
        <v>3</v>
      </c>
      <c r="F15" t="s">
        <v>78</v>
      </c>
      <c r="H15">
        <v>220736.88</v>
      </c>
      <c r="L15" s="33"/>
      <c r="M15" s="63"/>
      <c r="O15" s="33"/>
      <c r="P15" s="63"/>
      <c r="R15" s="62"/>
      <c r="S15" s="62"/>
      <c r="T15" s="62"/>
      <c r="U15" s="62"/>
      <c r="V15" s="62"/>
      <c r="W15" s="62"/>
      <c r="X15" s="62"/>
      <c r="Y15" s="62"/>
      <c r="Z15" s="62"/>
      <c r="AA15" s="62"/>
      <c r="AB15" s="62"/>
      <c r="AC15" s="62"/>
      <c r="AD15" s="62"/>
      <c r="AE15" s="62"/>
      <c r="AF15" s="62"/>
      <c r="AG15" s="62"/>
      <c r="AH15" s="62"/>
      <c r="AI15" s="62"/>
      <c r="AJ15" s="62"/>
      <c r="AK15" s="62"/>
      <c r="AL15" s="62"/>
      <c r="AM15" s="62"/>
      <c r="AN15" s="62"/>
      <c r="AO15" s="62"/>
      <c r="AP15" s="62"/>
      <c r="AQ15" s="62"/>
      <c r="AR15" s="62"/>
      <c r="AS15" s="62"/>
      <c r="AT15" s="62"/>
      <c r="AU15" s="62"/>
      <c r="AV15" s="62"/>
      <c r="AW15" s="62"/>
      <c r="AX15" s="62"/>
      <c r="AY15" s="62"/>
      <c r="AZ15" s="62"/>
      <c r="BA15" s="62"/>
      <c r="BB15" s="62"/>
      <c r="BC15" s="62"/>
      <c r="BD15" s="62"/>
      <c r="BE15" s="62"/>
      <c r="BF15" s="68"/>
    </row>
    <row r="16" spans="1:58" x14ac:dyDescent="0.25">
      <c r="A16" s="2">
        <v>24</v>
      </c>
      <c r="B16" t="s">
        <v>65</v>
      </c>
      <c r="C16" t="s">
        <v>66</v>
      </c>
      <c r="D16" s="2">
        <v>1</v>
      </c>
      <c r="E16" s="17">
        <v>3</v>
      </c>
      <c r="F16" t="s">
        <v>67</v>
      </c>
      <c r="G16">
        <v>75</v>
      </c>
      <c r="H16">
        <v>5357.7199999999993</v>
      </c>
      <c r="L16" s="33"/>
      <c r="M16" s="63"/>
      <c r="O16" s="33"/>
      <c r="P16" s="63"/>
      <c r="R16" s="62"/>
      <c r="S16" s="62"/>
      <c r="T16" s="62"/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2"/>
      <c r="AU16" s="62"/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8"/>
    </row>
    <row r="17" spans="1:58" x14ac:dyDescent="0.25">
      <c r="A17" s="2">
        <v>24</v>
      </c>
      <c r="B17" t="s">
        <v>65</v>
      </c>
      <c r="C17" t="s">
        <v>66</v>
      </c>
      <c r="D17" s="2">
        <v>1</v>
      </c>
      <c r="E17" s="17">
        <v>3</v>
      </c>
      <c r="F17" t="s">
        <v>73</v>
      </c>
      <c r="G17">
        <v>11</v>
      </c>
      <c r="H17">
        <v>630484.38</v>
      </c>
      <c r="L17" s="33"/>
      <c r="M17" s="63"/>
      <c r="O17" s="33"/>
      <c r="P17" s="63"/>
      <c r="R17" s="62"/>
      <c r="S17" s="62"/>
      <c r="T17" s="62"/>
      <c r="U17" s="62"/>
      <c r="V17" s="62"/>
      <c r="W17" s="62"/>
      <c r="X17" s="62"/>
      <c r="Y17" s="62"/>
      <c r="Z17" s="62"/>
      <c r="AA17" s="62"/>
      <c r="AB17" s="62"/>
      <c r="AC17" s="62"/>
      <c r="AD17" s="62"/>
      <c r="AE17" s="62"/>
      <c r="AF17" s="62"/>
      <c r="AG17" s="62"/>
      <c r="AH17" s="62"/>
      <c r="AI17" s="62"/>
      <c r="AJ17" s="62"/>
      <c r="AK17" s="62"/>
      <c r="AL17" s="62"/>
      <c r="AM17" s="62"/>
      <c r="AN17" s="62"/>
      <c r="AO17" s="62"/>
      <c r="AP17" s="62"/>
      <c r="AQ17" s="62"/>
      <c r="AR17" s="62"/>
      <c r="AS17" s="62"/>
      <c r="AT17" s="62"/>
      <c r="AU17" s="62"/>
      <c r="AV17" s="62"/>
      <c r="AW17" s="62"/>
      <c r="AX17" s="62"/>
      <c r="AY17" s="62"/>
      <c r="AZ17" s="62"/>
      <c r="BA17" s="62"/>
      <c r="BB17" s="62"/>
      <c r="BC17" s="62"/>
      <c r="BD17" s="62"/>
      <c r="BE17" s="62"/>
      <c r="BF17" s="68"/>
    </row>
    <row r="18" spans="1:58" x14ac:dyDescent="0.25">
      <c r="A18" s="2">
        <v>24</v>
      </c>
      <c r="B18" t="s">
        <v>65</v>
      </c>
      <c r="C18" t="s">
        <v>66</v>
      </c>
      <c r="D18" s="2">
        <v>1</v>
      </c>
      <c r="E18" s="17">
        <v>3</v>
      </c>
      <c r="F18" t="s">
        <v>79</v>
      </c>
      <c r="H18">
        <v>26646</v>
      </c>
      <c r="L18" s="33"/>
      <c r="M18" s="63"/>
      <c r="O18" s="33"/>
      <c r="P18" s="63"/>
      <c r="R18" s="62"/>
      <c r="S18" s="62"/>
      <c r="T18" s="62"/>
      <c r="U18" s="62"/>
      <c r="V18" s="62"/>
      <c r="W18" s="62"/>
      <c r="X18" s="62"/>
      <c r="Y18" s="62"/>
      <c r="Z18" s="62"/>
      <c r="AA18" s="62"/>
      <c r="AB18" s="62"/>
      <c r="AC18" s="62"/>
      <c r="AD18" s="62"/>
      <c r="AE18" s="62"/>
      <c r="AF18" s="62"/>
      <c r="AG18" s="62"/>
      <c r="AH18" s="62"/>
      <c r="AI18" s="62"/>
      <c r="AJ18" s="62"/>
      <c r="AK18" s="62"/>
      <c r="AL18" s="62"/>
      <c r="AM18" s="62"/>
      <c r="AN18" s="62"/>
      <c r="AO18" s="62"/>
      <c r="AP18" s="62"/>
      <c r="AQ18" s="62"/>
      <c r="AR18" s="62"/>
      <c r="AS18" s="62"/>
      <c r="AT18" s="62"/>
      <c r="AU18" s="62"/>
      <c r="AV18" s="62"/>
      <c r="AW18" s="62"/>
      <c r="AX18" s="62"/>
      <c r="AY18" s="62"/>
      <c r="AZ18" s="62"/>
      <c r="BA18" s="62"/>
      <c r="BB18" s="62"/>
      <c r="BC18" s="62"/>
      <c r="BD18" s="62"/>
      <c r="BE18" s="62"/>
      <c r="BF18" s="68"/>
    </row>
    <row r="19" spans="1:58" x14ac:dyDescent="0.25">
      <c r="A19" s="2">
        <v>24</v>
      </c>
      <c r="B19" t="s">
        <v>65</v>
      </c>
      <c r="C19" t="s">
        <v>66</v>
      </c>
      <c r="D19" s="2">
        <v>1</v>
      </c>
      <c r="E19" s="17">
        <v>3</v>
      </c>
      <c r="F19" t="s">
        <v>72</v>
      </c>
      <c r="H19">
        <v>1943.47</v>
      </c>
      <c r="L19" s="33"/>
      <c r="M19" s="63"/>
      <c r="O19" s="33"/>
      <c r="P19" s="63"/>
      <c r="R19" s="62"/>
      <c r="S19" s="62"/>
      <c r="T19" s="62"/>
      <c r="U19" s="62"/>
      <c r="V19" s="62"/>
      <c r="W19" s="62"/>
      <c r="X19" s="62"/>
      <c r="Y19" s="62"/>
      <c r="Z19" s="62"/>
      <c r="AA19" s="62"/>
      <c r="AB19" s="62"/>
      <c r="AC19" s="62"/>
      <c r="AD19" s="62"/>
      <c r="AE19" s="62"/>
      <c r="AF19" s="62"/>
      <c r="AG19" s="62"/>
      <c r="AH19" s="62"/>
      <c r="AI19" s="62"/>
      <c r="AJ19" s="62"/>
      <c r="AK19" s="62"/>
      <c r="AL19" s="62"/>
      <c r="AM19" s="62"/>
      <c r="AN19" s="62"/>
      <c r="AO19" s="62"/>
      <c r="AP19" s="62"/>
      <c r="AQ19" s="62"/>
      <c r="AR19" s="62"/>
      <c r="AS19" s="62"/>
      <c r="AT19" s="62"/>
      <c r="AU19" s="62"/>
      <c r="AV19" s="62"/>
      <c r="AW19" s="62"/>
      <c r="AX19" s="62"/>
      <c r="AY19" s="62"/>
      <c r="AZ19" s="62"/>
      <c r="BA19" s="62"/>
      <c r="BB19" s="62"/>
      <c r="BC19" s="62"/>
      <c r="BD19" s="62"/>
      <c r="BE19" s="62"/>
      <c r="BF19" s="68"/>
    </row>
    <row r="20" spans="1:58" x14ac:dyDescent="0.25">
      <c r="A20" s="2">
        <v>24</v>
      </c>
      <c r="B20" t="s">
        <v>65</v>
      </c>
      <c r="C20" t="s">
        <v>66</v>
      </c>
      <c r="D20" s="2">
        <v>1</v>
      </c>
      <c r="E20" s="17">
        <v>3</v>
      </c>
      <c r="F20" t="s">
        <v>74</v>
      </c>
      <c r="H20">
        <v>198586.01</v>
      </c>
      <c r="L20" s="33"/>
      <c r="M20" s="63"/>
      <c r="O20" s="33"/>
      <c r="P20" s="63"/>
      <c r="R20" s="62"/>
      <c r="S20" s="62"/>
      <c r="T20" s="62"/>
      <c r="U20" s="62"/>
      <c r="V20" s="62"/>
      <c r="W20" s="62"/>
      <c r="X20" s="62"/>
      <c r="Y20" s="62"/>
      <c r="Z20" s="62"/>
      <c r="AA20" s="62"/>
      <c r="AB20" s="62"/>
      <c r="AC20" s="62"/>
      <c r="AD20" s="62"/>
      <c r="AE20" s="62"/>
      <c r="AF20" s="62"/>
      <c r="AG20" s="62"/>
      <c r="AH20" s="62"/>
      <c r="AI20" s="62"/>
      <c r="AJ20" s="62"/>
      <c r="AK20" s="62"/>
      <c r="AL20" s="62"/>
      <c r="AM20" s="62"/>
      <c r="AN20" s="62"/>
      <c r="AO20" s="62"/>
      <c r="AP20" s="62"/>
      <c r="AQ20" s="62"/>
      <c r="AR20" s="62"/>
      <c r="AS20" s="62"/>
      <c r="AT20" s="62"/>
      <c r="AU20" s="62"/>
      <c r="AV20" s="62"/>
      <c r="AW20" s="62"/>
      <c r="AX20" s="62"/>
      <c r="AY20" s="62"/>
      <c r="AZ20" s="62"/>
      <c r="BA20" s="62"/>
      <c r="BB20" s="62"/>
      <c r="BC20" s="62"/>
      <c r="BD20" s="62"/>
      <c r="BE20" s="62"/>
      <c r="BF20" s="68"/>
    </row>
    <row r="21" spans="1:58" x14ac:dyDescent="0.25">
      <c r="A21" s="2">
        <v>24</v>
      </c>
      <c r="B21" t="s">
        <v>65</v>
      </c>
      <c r="C21" t="s">
        <v>66</v>
      </c>
      <c r="D21" s="2">
        <v>1</v>
      </c>
      <c r="E21" s="17">
        <v>4</v>
      </c>
      <c r="F21" t="s">
        <v>70</v>
      </c>
      <c r="G21">
        <v>29</v>
      </c>
      <c r="H21">
        <v>3442979.89</v>
      </c>
      <c r="L21" s="33"/>
      <c r="M21" s="63"/>
      <c r="O21" s="33"/>
      <c r="P21" s="63"/>
      <c r="R21" s="62"/>
      <c r="S21" s="62"/>
      <c r="T21" s="62"/>
      <c r="U21" s="62"/>
      <c r="V21" s="62"/>
      <c r="W21" s="62"/>
      <c r="X21" s="62"/>
      <c r="Y21" s="62"/>
      <c r="Z21" s="62"/>
      <c r="AA21" s="62"/>
      <c r="AB21" s="62"/>
      <c r="AC21" s="62"/>
      <c r="AD21" s="62"/>
      <c r="AE21" s="62"/>
      <c r="AF21" s="62"/>
      <c r="AG21" s="62"/>
      <c r="AH21" s="62"/>
      <c r="AI21" s="62"/>
      <c r="AJ21" s="62"/>
      <c r="AK21" s="62"/>
      <c r="AL21" s="62"/>
      <c r="AM21" s="62"/>
      <c r="AN21" s="62"/>
      <c r="AO21" s="62"/>
      <c r="AP21" s="62"/>
      <c r="AQ21" s="62"/>
      <c r="AR21" s="62"/>
      <c r="AS21" s="62"/>
      <c r="AT21" s="62"/>
      <c r="AU21" s="62"/>
      <c r="AV21" s="62"/>
      <c r="AW21" s="62"/>
      <c r="AX21" s="62"/>
      <c r="AY21" s="62"/>
      <c r="AZ21" s="62"/>
      <c r="BA21" s="62"/>
      <c r="BB21" s="62"/>
      <c r="BC21" s="62"/>
      <c r="BD21" s="62"/>
      <c r="BE21" s="62"/>
      <c r="BF21" s="68"/>
    </row>
    <row r="22" spans="1:58" x14ac:dyDescent="0.25">
      <c r="A22" s="2">
        <v>24</v>
      </c>
      <c r="B22" t="s">
        <v>65</v>
      </c>
      <c r="C22" t="s">
        <v>66</v>
      </c>
      <c r="D22" s="2">
        <v>1</v>
      </c>
      <c r="E22" s="17">
        <v>4</v>
      </c>
      <c r="F22" t="s">
        <v>75</v>
      </c>
      <c r="G22">
        <v>26</v>
      </c>
      <c r="H22">
        <v>332700</v>
      </c>
      <c r="L22" s="33"/>
      <c r="M22" s="63"/>
      <c r="O22" s="33"/>
      <c r="P22" s="63"/>
      <c r="R22" s="62"/>
      <c r="S22" s="62"/>
      <c r="T22" s="62"/>
      <c r="U22" s="62"/>
      <c r="V22" s="62"/>
      <c r="W22" s="62"/>
      <c r="X22" s="62"/>
      <c r="Y22" s="62"/>
      <c r="Z22" s="62"/>
      <c r="AA22" s="62"/>
      <c r="AB22" s="62"/>
      <c r="AC22" s="62"/>
      <c r="AD22" s="62"/>
      <c r="AE22" s="62"/>
      <c r="AF22" s="62"/>
      <c r="AG22" s="62"/>
      <c r="AH22" s="62"/>
      <c r="AI22" s="62"/>
      <c r="AJ22" s="62"/>
      <c r="AK22" s="62"/>
      <c r="AL22" s="62"/>
      <c r="AM22" s="62"/>
      <c r="AN22" s="62"/>
      <c r="AO22" s="62"/>
      <c r="AP22" s="62"/>
      <c r="AQ22" s="62"/>
      <c r="AR22" s="62"/>
      <c r="AS22" s="62"/>
      <c r="AT22" s="62"/>
      <c r="AU22" s="62"/>
      <c r="AV22" s="62"/>
      <c r="AW22" s="62"/>
      <c r="AX22" s="62"/>
      <c r="AY22" s="62"/>
      <c r="AZ22" s="62"/>
      <c r="BA22" s="62"/>
      <c r="BB22" s="62"/>
      <c r="BC22" s="62"/>
      <c r="BD22" s="62"/>
      <c r="BE22" s="62"/>
      <c r="BF22" s="68"/>
    </row>
    <row r="23" spans="1:58" x14ac:dyDescent="0.25">
      <c r="A23" s="2">
        <v>24</v>
      </c>
      <c r="B23" t="s">
        <v>65</v>
      </c>
      <c r="C23" t="s">
        <v>66</v>
      </c>
      <c r="D23" s="2">
        <v>1</v>
      </c>
      <c r="E23" s="17">
        <v>4</v>
      </c>
      <c r="F23" t="s">
        <v>77</v>
      </c>
      <c r="G23">
        <v>2</v>
      </c>
      <c r="H23">
        <v>60894.090000000004</v>
      </c>
      <c r="R23" s="62"/>
      <c r="S23" s="62"/>
      <c r="T23" s="62"/>
      <c r="U23" s="62"/>
      <c r="V23" s="62"/>
      <c r="W23" s="62"/>
      <c r="X23" s="62"/>
      <c r="Y23" s="62"/>
      <c r="Z23" s="62"/>
      <c r="AA23" s="62"/>
      <c r="AB23" s="62"/>
      <c r="AC23" s="62"/>
      <c r="AD23" s="62"/>
      <c r="AE23" s="62"/>
      <c r="AF23" s="62"/>
      <c r="AG23" s="62"/>
      <c r="AH23" s="62"/>
      <c r="AI23" s="62"/>
      <c r="AJ23" s="62"/>
      <c r="AK23" s="62"/>
      <c r="AL23" s="62"/>
      <c r="AM23" s="62"/>
      <c r="AN23" s="62"/>
      <c r="AO23" s="62"/>
      <c r="AP23" s="62"/>
      <c r="AQ23" s="62"/>
      <c r="AR23" s="62"/>
      <c r="AS23" s="62"/>
      <c r="AT23" s="62"/>
      <c r="AU23" s="62"/>
      <c r="AV23" s="62"/>
      <c r="AW23" s="62"/>
      <c r="AX23" s="62"/>
      <c r="AY23" s="62"/>
      <c r="AZ23" s="62"/>
      <c r="BA23" s="62"/>
      <c r="BB23" s="62"/>
      <c r="BC23" s="62"/>
      <c r="BD23" s="62"/>
      <c r="BE23" s="62"/>
    </row>
    <row r="24" spans="1:58" x14ac:dyDescent="0.25">
      <c r="A24" s="2">
        <v>24</v>
      </c>
      <c r="B24" t="s">
        <v>65</v>
      </c>
      <c r="C24" t="s">
        <v>66</v>
      </c>
      <c r="D24" s="2">
        <v>1</v>
      </c>
      <c r="E24" s="17">
        <v>4</v>
      </c>
      <c r="F24" t="s">
        <v>68</v>
      </c>
      <c r="G24">
        <v>14</v>
      </c>
      <c r="H24">
        <v>257541</v>
      </c>
    </row>
    <row r="25" spans="1:58" x14ac:dyDescent="0.25">
      <c r="A25" s="2">
        <v>24</v>
      </c>
      <c r="B25" t="s">
        <v>65</v>
      </c>
      <c r="C25" t="s">
        <v>66</v>
      </c>
      <c r="D25" s="2">
        <v>1</v>
      </c>
      <c r="E25" s="17">
        <v>4</v>
      </c>
      <c r="F25" t="s">
        <v>69</v>
      </c>
      <c r="G25">
        <v>29</v>
      </c>
      <c r="H25">
        <v>448200.42999999982</v>
      </c>
    </row>
    <row r="26" spans="1:58" x14ac:dyDescent="0.25">
      <c r="A26" s="2">
        <v>24</v>
      </c>
      <c r="B26" t="s">
        <v>65</v>
      </c>
      <c r="C26" t="s">
        <v>66</v>
      </c>
      <c r="D26" s="2">
        <v>1</v>
      </c>
      <c r="E26" s="17">
        <v>4</v>
      </c>
      <c r="F26" t="s">
        <v>78</v>
      </c>
      <c r="H26">
        <v>103356.30000000002</v>
      </c>
    </row>
    <row r="27" spans="1:58" x14ac:dyDescent="0.25">
      <c r="A27" s="2">
        <v>24</v>
      </c>
      <c r="B27" t="s">
        <v>65</v>
      </c>
      <c r="C27" t="s">
        <v>66</v>
      </c>
      <c r="D27" s="2">
        <v>1</v>
      </c>
      <c r="E27" s="17">
        <v>4</v>
      </c>
      <c r="F27" t="s">
        <v>67</v>
      </c>
      <c r="G27">
        <v>29</v>
      </c>
      <c r="H27">
        <v>2063.8199999999997</v>
      </c>
    </row>
    <row r="28" spans="1:58" x14ac:dyDescent="0.25">
      <c r="A28" s="2">
        <v>24</v>
      </c>
      <c r="B28" t="s">
        <v>65</v>
      </c>
      <c r="C28" t="s">
        <v>66</v>
      </c>
      <c r="D28" s="2">
        <v>1</v>
      </c>
      <c r="E28" s="17">
        <v>4</v>
      </c>
      <c r="F28" t="s">
        <v>73</v>
      </c>
      <c r="G28">
        <v>3</v>
      </c>
      <c r="H28">
        <v>294640.76</v>
      </c>
    </row>
    <row r="29" spans="1:58" x14ac:dyDescent="0.25">
      <c r="A29" s="2">
        <v>24</v>
      </c>
      <c r="B29" t="s">
        <v>65</v>
      </c>
      <c r="C29" t="s">
        <v>66</v>
      </c>
      <c r="D29" s="2">
        <v>1</v>
      </c>
      <c r="E29" s="17">
        <v>4</v>
      </c>
      <c r="F29" t="s">
        <v>79</v>
      </c>
      <c r="H29">
        <v>35528.5</v>
      </c>
    </row>
    <row r="30" spans="1:58" x14ac:dyDescent="0.25">
      <c r="A30" s="2">
        <v>24</v>
      </c>
      <c r="B30" t="s">
        <v>65</v>
      </c>
      <c r="C30" t="s">
        <v>66</v>
      </c>
      <c r="D30" s="2">
        <v>1</v>
      </c>
      <c r="E30" s="17">
        <v>4</v>
      </c>
      <c r="F30" t="s">
        <v>74</v>
      </c>
      <c r="H30">
        <v>893.45</v>
      </c>
    </row>
    <row r="31" spans="1:58" x14ac:dyDescent="0.25">
      <c r="A31" s="2">
        <v>24</v>
      </c>
      <c r="B31" t="s">
        <v>65</v>
      </c>
      <c r="C31" t="s">
        <v>66</v>
      </c>
      <c r="D31" s="2">
        <v>1</v>
      </c>
      <c r="E31" s="17">
        <v>5</v>
      </c>
      <c r="F31" t="s">
        <v>70</v>
      </c>
      <c r="G31">
        <v>146</v>
      </c>
      <c r="H31">
        <v>19800161.420000002</v>
      </c>
    </row>
    <row r="32" spans="1:58" x14ac:dyDescent="0.25">
      <c r="A32" s="2">
        <v>24</v>
      </c>
      <c r="B32" t="s">
        <v>65</v>
      </c>
      <c r="C32" t="s">
        <v>66</v>
      </c>
      <c r="D32" s="2">
        <v>1</v>
      </c>
      <c r="E32" s="17">
        <v>5</v>
      </c>
      <c r="F32" t="s">
        <v>75</v>
      </c>
      <c r="G32">
        <v>134</v>
      </c>
      <c r="H32">
        <v>1822200</v>
      </c>
    </row>
    <row r="33" spans="1:8" x14ac:dyDescent="0.25">
      <c r="A33" s="2">
        <v>24</v>
      </c>
      <c r="B33" t="s">
        <v>65</v>
      </c>
      <c r="C33" t="s">
        <v>66</v>
      </c>
      <c r="D33" s="2">
        <v>1</v>
      </c>
      <c r="E33" s="17">
        <v>5</v>
      </c>
      <c r="F33" t="s">
        <v>77</v>
      </c>
      <c r="G33">
        <v>3</v>
      </c>
      <c r="H33">
        <v>155347.94999999998</v>
      </c>
    </row>
    <row r="34" spans="1:8" x14ac:dyDescent="0.25">
      <c r="A34" s="2">
        <v>24</v>
      </c>
      <c r="B34" t="s">
        <v>65</v>
      </c>
      <c r="C34" t="s">
        <v>66</v>
      </c>
      <c r="D34" s="2">
        <v>1</v>
      </c>
      <c r="E34" s="17">
        <v>5</v>
      </c>
      <c r="F34" t="s">
        <v>68</v>
      </c>
      <c r="G34">
        <v>94</v>
      </c>
      <c r="H34">
        <v>1885119.25</v>
      </c>
    </row>
    <row r="35" spans="1:8" x14ac:dyDescent="0.25">
      <c r="A35" s="2">
        <v>24</v>
      </c>
      <c r="B35" t="s">
        <v>65</v>
      </c>
      <c r="C35" t="s">
        <v>66</v>
      </c>
      <c r="D35" s="2">
        <v>1</v>
      </c>
      <c r="E35" s="17">
        <v>5</v>
      </c>
      <c r="F35" t="s">
        <v>69</v>
      </c>
      <c r="G35">
        <v>143</v>
      </c>
      <c r="H35">
        <v>2524165.2900000005</v>
      </c>
    </row>
    <row r="36" spans="1:8" x14ac:dyDescent="0.25">
      <c r="A36" s="2">
        <v>24</v>
      </c>
      <c r="B36" t="s">
        <v>65</v>
      </c>
      <c r="C36" t="s">
        <v>66</v>
      </c>
      <c r="D36" s="2">
        <v>1</v>
      </c>
      <c r="E36" s="17">
        <v>5</v>
      </c>
      <c r="F36" t="s">
        <v>78</v>
      </c>
      <c r="H36">
        <v>285419.46000000008</v>
      </c>
    </row>
    <row r="37" spans="1:8" x14ac:dyDescent="0.25">
      <c r="A37" s="2">
        <v>24</v>
      </c>
      <c r="B37" t="s">
        <v>65</v>
      </c>
      <c r="C37" t="s">
        <v>66</v>
      </c>
      <c r="D37" s="2">
        <v>1</v>
      </c>
      <c r="E37" s="17">
        <v>5</v>
      </c>
      <c r="F37" t="s">
        <v>67</v>
      </c>
      <c r="G37">
        <v>146</v>
      </c>
      <c r="H37">
        <v>10307.39</v>
      </c>
    </row>
    <row r="38" spans="1:8" x14ac:dyDescent="0.25">
      <c r="A38" s="2">
        <v>24</v>
      </c>
      <c r="B38" t="s">
        <v>65</v>
      </c>
      <c r="C38" t="s">
        <v>66</v>
      </c>
      <c r="D38" s="2">
        <v>1</v>
      </c>
      <c r="E38" s="17">
        <v>5</v>
      </c>
      <c r="F38" t="s">
        <v>73</v>
      </c>
      <c r="G38">
        <v>14</v>
      </c>
      <c r="H38">
        <v>1621784.4</v>
      </c>
    </row>
    <row r="39" spans="1:8" x14ac:dyDescent="0.25">
      <c r="A39" s="2">
        <v>24</v>
      </c>
      <c r="B39" t="s">
        <v>65</v>
      </c>
      <c r="C39" t="s">
        <v>66</v>
      </c>
      <c r="D39" s="2">
        <v>1</v>
      </c>
      <c r="E39" s="17">
        <v>5</v>
      </c>
      <c r="F39" t="s">
        <v>79</v>
      </c>
      <c r="H39">
        <v>17764</v>
      </c>
    </row>
    <row r="40" spans="1:8" x14ac:dyDescent="0.25">
      <c r="A40" s="2">
        <v>24</v>
      </c>
      <c r="B40" t="s">
        <v>65</v>
      </c>
      <c r="C40" t="s">
        <v>66</v>
      </c>
      <c r="D40" s="2">
        <v>1</v>
      </c>
      <c r="E40" s="17">
        <v>5</v>
      </c>
      <c r="F40" t="s">
        <v>72</v>
      </c>
      <c r="G40">
        <v>4</v>
      </c>
      <c r="H40">
        <v>165925.09999999998</v>
      </c>
    </row>
    <row r="41" spans="1:8" x14ac:dyDescent="0.25">
      <c r="A41" s="2">
        <v>24</v>
      </c>
      <c r="B41" t="s">
        <v>65</v>
      </c>
      <c r="C41" t="s">
        <v>66</v>
      </c>
      <c r="D41" s="2">
        <v>1</v>
      </c>
      <c r="E41" s="17">
        <v>5</v>
      </c>
      <c r="F41" t="s">
        <v>74</v>
      </c>
      <c r="G41">
        <v>1</v>
      </c>
      <c r="H41">
        <v>150697.27000000002</v>
      </c>
    </row>
    <row r="42" spans="1:8" x14ac:dyDescent="0.25">
      <c r="A42" s="2">
        <v>24</v>
      </c>
      <c r="B42" t="s">
        <v>65</v>
      </c>
      <c r="C42" t="s">
        <v>66</v>
      </c>
      <c r="D42" s="2">
        <v>1</v>
      </c>
      <c r="E42" s="17">
        <v>6</v>
      </c>
      <c r="F42" t="s">
        <v>70</v>
      </c>
      <c r="G42">
        <v>143</v>
      </c>
      <c r="H42">
        <v>26730929.120000001</v>
      </c>
    </row>
    <row r="43" spans="1:8" x14ac:dyDescent="0.25">
      <c r="A43" s="2">
        <v>24</v>
      </c>
      <c r="B43" t="s">
        <v>65</v>
      </c>
      <c r="C43" t="s">
        <v>66</v>
      </c>
      <c r="D43" s="2">
        <v>1</v>
      </c>
      <c r="E43" s="17">
        <v>6</v>
      </c>
      <c r="F43" t="s">
        <v>75</v>
      </c>
      <c r="G43">
        <v>136</v>
      </c>
      <c r="H43">
        <v>1860600</v>
      </c>
    </row>
    <row r="44" spans="1:8" x14ac:dyDescent="0.25">
      <c r="A44" s="2">
        <v>24</v>
      </c>
      <c r="B44" t="s">
        <v>65</v>
      </c>
      <c r="C44" t="s">
        <v>66</v>
      </c>
      <c r="D44" s="2">
        <v>1</v>
      </c>
      <c r="E44" s="17">
        <v>6</v>
      </c>
      <c r="F44" t="s">
        <v>77</v>
      </c>
      <c r="G44">
        <v>11</v>
      </c>
      <c r="H44">
        <v>492575.00999999995</v>
      </c>
    </row>
    <row r="45" spans="1:8" x14ac:dyDescent="0.25">
      <c r="A45" s="2">
        <v>24</v>
      </c>
      <c r="B45" t="s">
        <v>65</v>
      </c>
      <c r="C45" t="s">
        <v>66</v>
      </c>
      <c r="D45" s="2">
        <v>1</v>
      </c>
      <c r="E45" s="17">
        <v>6</v>
      </c>
      <c r="F45" t="s">
        <v>68</v>
      </c>
      <c r="G45">
        <v>112</v>
      </c>
      <c r="H45">
        <v>2403246.25</v>
      </c>
    </row>
    <row r="46" spans="1:8" x14ac:dyDescent="0.25">
      <c r="A46" s="2">
        <v>24</v>
      </c>
      <c r="B46" t="s">
        <v>65</v>
      </c>
      <c r="C46" t="s">
        <v>66</v>
      </c>
      <c r="D46" s="2">
        <v>1</v>
      </c>
      <c r="E46" s="17">
        <v>6</v>
      </c>
      <c r="F46" t="s">
        <v>69</v>
      </c>
      <c r="G46">
        <v>143</v>
      </c>
      <c r="H46">
        <v>3479219.63</v>
      </c>
    </row>
    <row r="47" spans="1:8" x14ac:dyDescent="0.25">
      <c r="A47" s="2">
        <v>24</v>
      </c>
      <c r="B47" t="s">
        <v>65</v>
      </c>
      <c r="C47" t="s">
        <v>66</v>
      </c>
      <c r="D47" s="2">
        <v>1</v>
      </c>
      <c r="E47" s="17">
        <v>6</v>
      </c>
      <c r="F47" t="s">
        <v>78</v>
      </c>
      <c r="H47">
        <v>739571.69999999984</v>
      </c>
    </row>
    <row r="48" spans="1:8" x14ac:dyDescent="0.25">
      <c r="A48" s="2">
        <v>24</v>
      </c>
      <c r="B48" t="s">
        <v>65</v>
      </c>
      <c r="C48" t="s">
        <v>66</v>
      </c>
      <c r="D48" s="2">
        <v>1</v>
      </c>
      <c r="E48" s="17">
        <v>6</v>
      </c>
      <c r="F48" t="s">
        <v>67</v>
      </c>
      <c r="G48">
        <v>143</v>
      </c>
      <c r="H48">
        <v>10878.73</v>
      </c>
    </row>
    <row r="49" spans="1:8" x14ac:dyDescent="0.25">
      <c r="A49" s="2">
        <v>24</v>
      </c>
      <c r="B49" t="s">
        <v>65</v>
      </c>
      <c r="C49" t="s">
        <v>66</v>
      </c>
      <c r="D49" s="2">
        <v>1</v>
      </c>
      <c r="E49" s="17">
        <v>6</v>
      </c>
      <c r="F49" t="s">
        <v>73</v>
      </c>
      <c r="G49">
        <v>16</v>
      </c>
      <c r="H49">
        <v>2197255.5000000005</v>
      </c>
    </row>
    <row r="50" spans="1:8" x14ac:dyDescent="0.25">
      <c r="A50" s="2">
        <v>24</v>
      </c>
      <c r="B50" t="s">
        <v>65</v>
      </c>
      <c r="C50" t="s">
        <v>66</v>
      </c>
      <c r="D50" s="2">
        <v>1</v>
      </c>
      <c r="E50" s="17">
        <v>6</v>
      </c>
      <c r="F50" t="s">
        <v>79</v>
      </c>
      <c r="H50">
        <v>53293.5</v>
      </c>
    </row>
    <row r="51" spans="1:8" x14ac:dyDescent="0.25">
      <c r="A51" s="2">
        <v>24</v>
      </c>
      <c r="B51" t="s">
        <v>65</v>
      </c>
      <c r="C51" t="s">
        <v>66</v>
      </c>
      <c r="D51" s="2">
        <v>1</v>
      </c>
      <c r="E51" s="17">
        <v>6</v>
      </c>
      <c r="F51" t="s">
        <v>74</v>
      </c>
      <c r="G51">
        <v>1</v>
      </c>
      <c r="H51">
        <v>91801.86</v>
      </c>
    </row>
    <row r="52" spans="1:8" x14ac:dyDescent="0.25">
      <c r="A52" s="2">
        <v>24</v>
      </c>
      <c r="B52" t="s">
        <v>65</v>
      </c>
      <c r="C52" t="s">
        <v>66</v>
      </c>
      <c r="D52" s="2">
        <v>1</v>
      </c>
      <c r="E52" s="17">
        <v>6</v>
      </c>
      <c r="F52" t="s">
        <v>71</v>
      </c>
      <c r="G52">
        <v>1</v>
      </c>
      <c r="H52">
        <v>56716.38</v>
      </c>
    </row>
    <row r="53" spans="1:8" x14ac:dyDescent="0.25">
      <c r="A53" s="2">
        <v>24</v>
      </c>
      <c r="B53" t="s">
        <v>65</v>
      </c>
      <c r="C53" t="s">
        <v>66</v>
      </c>
      <c r="D53" s="2">
        <v>1</v>
      </c>
      <c r="E53" s="17">
        <v>7</v>
      </c>
      <c r="F53" t="s">
        <v>70</v>
      </c>
      <c r="G53">
        <v>175</v>
      </c>
      <c r="H53">
        <v>34841760.5</v>
      </c>
    </row>
    <row r="54" spans="1:8" x14ac:dyDescent="0.25">
      <c r="A54" s="2">
        <v>24</v>
      </c>
      <c r="B54" t="s">
        <v>65</v>
      </c>
      <c r="C54" t="s">
        <v>66</v>
      </c>
      <c r="D54" s="2">
        <v>1</v>
      </c>
      <c r="E54" s="17">
        <v>7</v>
      </c>
      <c r="F54" t="s">
        <v>75</v>
      </c>
      <c r="G54">
        <v>163</v>
      </c>
      <c r="H54">
        <v>2076300</v>
      </c>
    </row>
    <row r="55" spans="1:8" x14ac:dyDescent="0.25">
      <c r="A55" s="2">
        <v>24</v>
      </c>
      <c r="B55" t="s">
        <v>65</v>
      </c>
      <c r="C55" t="s">
        <v>66</v>
      </c>
      <c r="D55" s="2">
        <v>1</v>
      </c>
      <c r="E55" s="17">
        <v>7</v>
      </c>
      <c r="F55" t="s">
        <v>77</v>
      </c>
      <c r="G55">
        <v>7</v>
      </c>
      <c r="H55">
        <v>402171.95</v>
      </c>
    </row>
    <row r="56" spans="1:8" x14ac:dyDescent="0.25">
      <c r="A56" s="2">
        <v>24</v>
      </c>
      <c r="B56" t="s">
        <v>65</v>
      </c>
      <c r="C56" t="s">
        <v>66</v>
      </c>
      <c r="D56" s="2">
        <v>1</v>
      </c>
      <c r="E56" s="17">
        <v>7</v>
      </c>
      <c r="F56" t="s">
        <v>68</v>
      </c>
      <c r="G56">
        <v>135</v>
      </c>
      <c r="H56">
        <v>2444338.42</v>
      </c>
    </row>
    <row r="57" spans="1:8" x14ac:dyDescent="0.25">
      <c r="A57" s="2">
        <v>24</v>
      </c>
      <c r="B57" t="s">
        <v>65</v>
      </c>
      <c r="C57" t="s">
        <v>66</v>
      </c>
      <c r="D57" s="2">
        <v>1</v>
      </c>
      <c r="E57" s="17">
        <v>7</v>
      </c>
      <c r="F57" t="s">
        <v>69</v>
      </c>
      <c r="G57">
        <v>175</v>
      </c>
      <c r="H57">
        <v>4530880.5300000031</v>
      </c>
    </row>
    <row r="58" spans="1:8" x14ac:dyDescent="0.25">
      <c r="A58" s="2">
        <v>24</v>
      </c>
      <c r="B58" t="s">
        <v>65</v>
      </c>
      <c r="C58" t="s">
        <v>66</v>
      </c>
      <c r="D58" s="2">
        <v>1</v>
      </c>
      <c r="E58" s="17">
        <v>7</v>
      </c>
      <c r="F58" t="s">
        <v>78</v>
      </c>
      <c r="G58">
        <v>1</v>
      </c>
      <c r="H58">
        <v>1356149.2799999998</v>
      </c>
    </row>
    <row r="59" spans="1:8" x14ac:dyDescent="0.25">
      <c r="A59" s="2">
        <v>24</v>
      </c>
      <c r="B59" t="s">
        <v>65</v>
      </c>
      <c r="C59" t="s">
        <v>66</v>
      </c>
      <c r="D59" s="2">
        <v>1</v>
      </c>
      <c r="E59" s="17">
        <v>7</v>
      </c>
      <c r="F59" t="s">
        <v>67</v>
      </c>
      <c r="G59">
        <v>175</v>
      </c>
      <c r="H59">
        <v>11863.95</v>
      </c>
    </row>
    <row r="60" spans="1:8" x14ac:dyDescent="0.25">
      <c r="A60" s="2">
        <v>24</v>
      </c>
      <c r="B60" t="s">
        <v>65</v>
      </c>
      <c r="C60" t="s">
        <v>66</v>
      </c>
      <c r="D60" s="2">
        <v>1</v>
      </c>
      <c r="E60" s="17">
        <v>7</v>
      </c>
      <c r="F60" t="s">
        <v>73</v>
      </c>
      <c r="G60">
        <v>25</v>
      </c>
      <c r="H60">
        <v>2998357.86</v>
      </c>
    </row>
    <row r="61" spans="1:8" x14ac:dyDescent="0.25">
      <c r="A61" s="2">
        <v>24</v>
      </c>
      <c r="B61" t="s">
        <v>65</v>
      </c>
      <c r="C61" t="s">
        <v>66</v>
      </c>
      <c r="D61" s="2">
        <v>1</v>
      </c>
      <c r="E61" s="17">
        <v>7</v>
      </c>
      <c r="F61" t="s">
        <v>79</v>
      </c>
      <c r="G61">
        <v>2</v>
      </c>
      <c r="H61">
        <v>114957.5</v>
      </c>
    </row>
    <row r="62" spans="1:8" x14ac:dyDescent="0.25">
      <c r="A62" s="2">
        <v>24</v>
      </c>
      <c r="B62" t="s">
        <v>65</v>
      </c>
      <c r="C62" t="s">
        <v>66</v>
      </c>
      <c r="D62" s="2">
        <v>1</v>
      </c>
      <c r="E62" s="17">
        <v>7</v>
      </c>
      <c r="F62" t="s">
        <v>72</v>
      </c>
      <c r="G62">
        <v>1</v>
      </c>
      <c r="H62">
        <v>14880</v>
      </c>
    </row>
    <row r="63" spans="1:8" x14ac:dyDescent="0.25">
      <c r="A63" s="2">
        <v>24</v>
      </c>
      <c r="B63" t="s">
        <v>65</v>
      </c>
      <c r="C63" t="s">
        <v>66</v>
      </c>
      <c r="D63" s="2">
        <v>1</v>
      </c>
      <c r="E63" s="17">
        <v>7</v>
      </c>
      <c r="F63" t="s">
        <v>74</v>
      </c>
      <c r="G63">
        <v>3</v>
      </c>
      <c r="H63">
        <v>336524.49999999994</v>
      </c>
    </row>
    <row r="64" spans="1:8" x14ac:dyDescent="0.25">
      <c r="A64" s="2">
        <v>24</v>
      </c>
      <c r="B64" t="s">
        <v>65</v>
      </c>
      <c r="C64" t="s">
        <v>66</v>
      </c>
      <c r="D64" s="2">
        <v>1</v>
      </c>
      <c r="E64" s="17">
        <v>7</v>
      </c>
      <c r="F64" t="s">
        <v>71</v>
      </c>
      <c r="G64">
        <v>2</v>
      </c>
      <c r="H64">
        <v>75776.75</v>
      </c>
    </row>
    <row r="65" spans="1:8" x14ac:dyDescent="0.25">
      <c r="A65" s="2">
        <v>24</v>
      </c>
      <c r="B65" t="s">
        <v>65</v>
      </c>
      <c r="C65" t="s">
        <v>66</v>
      </c>
      <c r="D65" s="2">
        <v>1</v>
      </c>
      <c r="E65" s="17">
        <v>8</v>
      </c>
      <c r="F65" t="s">
        <v>70</v>
      </c>
      <c r="G65">
        <v>136</v>
      </c>
      <c r="H65">
        <v>35170439.93</v>
      </c>
    </row>
    <row r="66" spans="1:8" x14ac:dyDescent="0.25">
      <c r="A66" s="2">
        <v>24</v>
      </c>
      <c r="B66" t="s">
        <v>65</v>
      </c>
      <c r="C66" t="s">
        <v>66</v>
      </c>
      <c r="D66" s="2">
        <v>1</v>
      </c>
      <c r="E66" s="17">
        <v>8</v>
      </c>
      <c r="F66" t="s">
        <v>75</v>
      </c>
      <c r="G66">
        <v>118</v>
      </c>
      <c r="H66">
        <v>1562100</v>
      </c>
    </row>
    <row r="67" spans="1:8" x14ac:dyDescent="0.25">
      <c r="A67" s="2">
        <v>24</v>
      </c>
      <c r="B67" t="s">
        <v>65</v>
      </c>
      <c r="C67" t="s">
        <v>66</v>
      </c>
      <c r="D67" s="2">
        <v>1</v>
      </c>
      <c r="E67" s="17">
        <v>8</v>
      </c>
      <c r="F67" t="s">
        <v>77</v>
      </c>
      <c r="G67">
        <v>5</v>
      </c>
      <c r="H67">
        <v>168075.95</v>
      </c>
    </row>
    <row r="68" spans="1:8" x14ac:dyDescent="0.25">
      <c r="A68" s="2">
        <v>24</v>
      </c>
      <c r="B68" t="s">
        <v>65</v>
      </c>
      <c r="C68" t="s">
        <v>66</v>
      </c>
      <c r="D68" s="2">
        <v>1</v>
      </c>
      <c r="E68" s="17">
        <v>8</v>
      </c>
      <c r="F68" t="s">
        <v>68</v>
      </c>
      <c r="G68">
        <v>106</v>
      </c>
      <c r="H68">
        <v>2022974.2500000002</v>
      </c>
    </row>
    <row r="69" spans="1:8" x14ac:dyDescent="0.25">
      <c r="A69" s="2">
        <v>24</v>
      </c>
      <c r="B69" t="s">
        <v>65</v>
      </c>
      <c r="C69" t="s">
        <v>66</v>
      </c>
      <c r="D69" s="2">
        <v>1</v>
      </c>
      <c r="E69" s="17">
        <v>8</v>
      </c>
      <c r="F69" t="s">
        <v>69</v>
      </c>
      <c r="G69">
        <v>135</v>
      </c>
      <c r="H69">
        <v>4554562.7800000021</v>
      </c>
    </row>
    <row r="70" spans="1:8" x14ac:dyDescent="0.25">
      <c r="A70" s="2">
        <v>24</v>
      </c>
      <c r="B70" t="s">
        <v>65</v>
      </c>
      <c r="C70" t="s">
        <v>66</v>
      </c>
      <c r="D70" s="2">
        <v>1</v>
      </c>
      <c r="E70" s="17">
        <v>8</v>
      </c>
      <c r="F70" t="s">
        <v>78</v>
      </c>
      <c r="H70">
        <v>1582802.9100000001</v>
      </c>
    </row>
    <row r="71" spans="1:8" x14ac:dyDescent="0.25">
      <c r="A71" s="2">
        <v>24</v>
      </c>
      <c r="B71" t="s">
        <v>65</v>
      </c>
      <c r="C71" t="s">
        <v>66</v>
      </c>
      <c r="D71" s="2">
        <v>1</v>
      </c>
      <c r="E71" s="17">
        <v>8</v>
      </c>
      <c r="F71" t="s">
        <v>67</v>
      </c>
      <c r="G71">
        <v>136</v>
      </c>
      <c r="H71">
        <v>9392.08</v>
      </c>
    </row>
    <row r="72" spans="1:8" x14ac:dyDescent="0.25">
      <c r="A72" s="2">
        <v>24</v>
      </c>
      <c r="B72" t="s">
        <v>65</v>
      </c>
      <c r="C72" t="s">
        <v>66</v>
      </c>
      <c r="D72" s="2">
        <v>1</v>
      </c>
      <c r="E72" s="17">
        <v>8</v>
      </c>
      <c r="F72" t="s">
        <v>73</v>
      </c>
      <c r="G72">
        <v>14</v>
      </c>
      <c r="H72">
        <v>3011554.89</v>
      </c>
    </row>
    <row r="73" spans="1:8" x14ac:dyDescent="0.25">
      <c r="A73" s="2">
        <v>24</v>
      </c>
      <c r="B73" t="s">
        <v>65</v>
      </c>
      <c r="C73" t="s">
        <v>66</v>
      </c>
      <c r="D73" s="2">
        <v>1</v>
      </c>
      <c r="E73" s="17">
        <v>8</v>
      </c>
      <c r="F73" t="s">
        <v>79</v>
      </c>
      <c r="H73">
        <v>103626</v>
      </c>
    </row>
    <row r="74" spans="1:8" x14ac:dyDescent="0.25">
      <c r="A74" s="2">
        <v>24</v>
      </c>
      <c r="B74" t="s">
        <v>65</v>
      </c>
      <c r="C74" t="s">
        <v>66</v>
      </c>
      <c r="D74" s="2">
        <v>1</v>
      </c>
      <c r="E74" s="17">
        <v>8</v>
      </c>
      <c r="F74" t="s">
        <v>72</v>
      </c>
      <c r="G74">
        <v>3</v>
      </c>
      <c r="H74">
        <v>81009.739999999991</v>
      </c>
    </row>
    <row r="75" spans="1:8" x14ac:dyDescent="0.25">
      <c r="A75" s="2">
        <v>24</v>
      </c>
      <c r="B75" t="s">
        <v>65</v>
      </c>
      <c r="C75" t="s">
        <v>66</v>
      </c>
      <c r="D75" s="2">
        <v>1</v>
      </c>
      <c r="E75" s="17">
        <v>8</v>
      </c>
      <c r="F75" t="s">
        <v>74</v>
      </c>
      <c r="G75">
        <v>2</v>
      </c>
      <c r="H75">
        <v>156202.89000000001</v>
      </c>
    </row>
    <row r="76" spans="1:8" x14ac:dyDescent="0.25">
      <c r="A76" s="2">
        <v>24</v>
      </c>
      <c r="B76" t="s">
        <v>65</v>
      </c>
      <c r="C76" t="s">
        <v>66</v>
      </c>
      <c r="D76" s="2">
        <v>1</v>
      </c>
      <c r="E76" s="17">
        <v>8</v>
      </c>
      <c r="F76" t="s">
        <v>71</v>
      </c>
      <c r="H76">
        <v>54594.5</v>
      </c>
    </row>
    <row r="77" spans="1:8" x14ac:dyDescent="0.25">
      <c r="A77" s="2">
        <v>24</v>
      </c>
      <c r="B77" t="s">
        <v>65</v>
      </c>
      <c r="C77" t="s">
        <v>66</v>
      </c>
      <c r="D77" s="2">
        <v>1</v>
      </c>
      <c r="E77" s="17">
        <v>8</v>
      </c>
      <c r="F77" t="s">
        <v>76</v>
      </c>
      <c r="H77">
        <v>25236.69</v>
      </c>
    </row>
    <row r="78" spans="1:8" x14ac:dyDescent="0.25">
      <c r="A78" s="2">
        <v>24</v>
      </c>
      <c r="B78" t="s">
        <v>65</v>
      </c>
      <c r="C78" t="s">
        <v>66</v>
      </c>
      <c r="D78" s="2">
        <v>1</v>
      </c>
      <c r="E78" s="17">
        <v>9</v>
      </c>
      <c r="F78" t="s">
        <v>70</v>
      </c>
      <c r="G78">
        <v>85</v>
      </c>
      <c r="H78">
        <v>25262943.050000001</v>
      </c>
    </row>
    <row r="79" spans="1:8" x14ac:dyDescent="0.25">
      <c r="A79" s="2">
        <v>24</v>
      </c>
      <c r="B79" t="s">
        <v>65</v>
      </c>
      <c r="C79" t="s">
        <v>66</v>
      </c>
      <c r="D79" s="2">
        <v>1</v>
      </c>
      <c r="E79" s="17">
        <v>9</v>
      </c>
      <c r="F79" t="s">
        <v>75</v>
      </c>
      <c r="G79">
        <v>76</v>
      </c>
      <c r="H79">
        <v>1012800</v>
      </c>
    </row>
    <row r="80" spans="1:8" x14ac:dyDescent="0.25">
      <c r="A80" s="2">
        <v>24</v>
      </c>
      <c r="B80" t="s">
        <v>65</v>
      </c>
      <c r="C80" t="s">
        <v>66</v>
      </c>
      <c r="D80" s="2">
        <v>1</v>
      </c>
      <c r="E80" s="17">
        <v>9</v>
      </c>
      <c r="F80" t="s">
        <v>77</v>
      </c>
      <c r="G80">
        <v>5</v>
      </c>
      <c r="H80">
        <v>281741.2</v>
      </c>
    </row>
    <row r="81" spans="1:8" x14ac:dyDescent="0.25">
      <c r="A81" s="2">
        <v>24</v>
      </c>
      <c r="B81" t="s">
        <v>65</v>
      </c>
      <c r="C81" t="s">
        <v>66</v>
      </c>
      <c r="D81" s="2">
        <v>1</v>
      </c>
      <c r="E81" s="17">
        <v>9</v>
      </c>
      <c r="F81" t="s">
        <v>68</v>
      </c>
      <c r="G81">
        <v>66</v>
      </c>
      <c r="H81">
        <v>1353837</v>
      </c>
    </row>
    <row r="82" spans="1:8" x14ac:dyDescent="0.25">
      <c r="A82" s="2">
        <v>24</v>
      </c>
      <c r="B82" t="s">
        <v>65</v>
      </c>
      <c r="C82" t="s">
        <v>66</v>
      </c>
      <c r="D82" s="2">
        <v>1</v>
      </c>
      <c r="E82" s="17">
        <v>9</v>
      </c>
      <c r="F82" t="s">
        <v>69</v>
      </c>
      <c r="G82">
        <v>85</v>
      </c>
      <c r="H82">
        <v>3291778.9900000021</v>
      </c>
    </row>
    <row r="83" spans="1:8" x14ac:dyDescent="0.25">
      <c r="A83" s="2">
        <v>24</v>
      </c>
      <c r="B83" t="s">
        <v>65</v>
      </c>
      <c r="C83" t="s">
        <v>66</v>
      </c>
      <c r="D83" s="2">
        <v>1</v>
      </c>
      <c r="E83" s="17">
        <v>9</v>
      </c>
      <c r="F83" t="s">
        <v>78</v>
      </c>
      <c r="H83">
        <v>1172332.02</v>
      </c>
    </row>
    <row r="84" spans="1:8" x14ac:dyDescent="0.25">
      <c r="A84" s="2">
        <v>24</v>
      </c>
      <c r="B84" t="s">
        <v>65</v>
      </c>
      <c r="C84" t="s">
        <v>66</v>
      </c>
      <c r="D84" s="2">
        <v>1</v>
      </c>
      <c r="E84" s="17">
        <v>9</v>
      </c>
      <c r="F84" t="s">
        <v>67</v>
      </c>
      <c r="G84">
        <v>84</v>
      </c>
      <c r="H84">
        <v>5748.33</v>
      </c>
    </row>
    <row r="85" spans="1:8" x14ac:dyDescent="0.25">
      <c r="A85" s="2">
        <v>24</v>
      </c>
      <c r="B85" t="s">
        <v>65</v>
      </c>
      <c r="C85" t="s">
        <v>66</v>
      </c>
      <c r="D85" s="2">
        <v>1</v>
      </c>
      <c r="E85" s="17">
        <v>9</v>
      </c>
      <c r="F85" t="s">
        <v>73</v>
      </c>
      <c r="G85">
        <v>7</v>
      </c>
      <c r="H85">
        <v>2103384.69</v>
      </c>
    </row>
    <row r="86" spans="1:8" x14ac:dyDescent="0.25">
      <c r="A86" s="2">
        <v>24</v>
      </c>
      <c r="B86" t="s">
        <v>65</v>
      </c>
      <c r="C86" t="s">
        <v>66</v>
      </c>
      <c r="D86" s="2">
        <v>1</v>
      </c>
      <c r="E86" s="17">
        <v>9</v>
      </c>
      <c r="F86" t="s">
        <v>74</v>
      </c>
      <c r="H86">
        <v>206216.71000000002</v>
      </c>
    </row>
    <row r="87" spans="1:8" x14ac:dyDescent="0.25">
      <c r="A87" s="2">
        <v>24</v>
      </c>
      <c r="B87" t="s">
        <v>65</v>
      </c>
      <c r="C87" t="s">
        <v>66</v>
      </c>
      <c r="D87" s="2">
        <v>1</v>
      </c>
      <c r="E87" s="17">
        <v>10</v>
      </c>
      <c r="F87" t="s">
        <v>70</v>
      </c>
      <c r="G87">
        <v>36</v>
      </c>
      <c r="H87">
        <v>14054009.359999999</v>
      </c>
    </row>
    <row r="88" spans="1:8" x14ac:dyDescent="0.25">
      <c r="A88" s="2">
        <v>24</v>
      </c>
      <c r="B88" t="s">
        <v>65</v>
      </c>
      <c r="C88" t="s">
        <v>66</v>
      </c>
      <c r="D88" s="2">
        <v>1</v>
      </c>
      <c r="E88" s="17">
        <v>10</v>
      </c>
      <c r="F88" t="s">
        <v>75</v>
      </c>
      <c r="G88">
        <v>31</v>
      </c>
      <c r="H88">
        <v>409200</v>
      </c>
    </row>
    <row r="89" spans="1:8" x14ac:dyDescent="0.25">
      <c r="A89" s="2">
        <v>24</v>
      </c>
      <c r="B89" t="s">
        <v>65</v>
      </c>
      <c r="C89" t="s">
        <v>66</v>
      </c>
      <c r="D89" s="2">
        <v>1</v>
      </c>
      <c r="E89" s="17">
        <v>10</v>
      </c>
      <c r="F89" t="s">
        <v>77</v>
      </c>
      <c r="G89">
        <v>1</v>
      </c>
      <c r="H89">
        <v>76153.650000000009</v>
      </c>
    </row>
    <row r="90" spans="1:8" x14ac:dyDescent="0.25">
      <c r="A90" s="2">
        <v>24</v>
      </c>
      <c r="B90" t="s">
        <v>65</v>
      </c>
      <c r="C90" t="s">
        <v>66</v>
      </c>
      <c r="D90" s="2">
        <v>1</v>
      </c>
      <c r="E90" s="17">
        <v>10</v>
      </c>
      <c r="F90" t="s">
        <v>68</v>
      </c>
      <c r="G90">
        <v>30</v>
      </c>
      <c r="H90">
        <v>568793.63000000012</v>
      </c>
    </row>
    <row r="91" spans="1:8" x14ac:dyDescent="0.25">
      <c r="A91" s="2">
        <v>24</v>
      </c>
      <c r="B91" t="s">
        <v>65</v>
      </c>
      <c r="C91" t="s">
        <v>66</v>
      </c>
      <c r="D91" s="2">
        <v>1</v>
      </c>
      <c r="E91" s="17">
        <v>10</v>
      </c>
      <c r="F91" t="s">
        <v>69</v>
      </c>
      <c r="G91">
        <v>36</v>
      </c>
      <c r="H91">
        <v>1837936.93</v>
      </c>
    </row>
    <row r="92" spans="1:8" x14ac:dyDescent="0.25">
      <c r="A92" s="2">
        <v>24</v>
      </c>
      <c r="B92" t="s">
        <v>65</v>
      </c>
      <c r="C92" t="s">
        <v>66</v>
      </c>
      <c r="D92" s="2">
        <v>1</v>
      </c>
      <c r="E92" s="17">
        <v>10</v>
      </c>
      <c r="F92" t="s">
        <v>78</v>
      </c>
      <c r="H92">
        <v>669182.60999999987</v>
      </c>
    </row>
    <row r="93" spans="1:8" x14ac:dyDescent="0.25">
      <c r="A93" s="2">
        <v>24</v>
      </c>
      <c r="B93" t="s">
        <v>65</v>
      </c>
      <c r="C93" t="s">
        <v>66</v>
      </c>
      <c r="D93" s="2">
        <v>1</v>
      </c>
      <c r="E93" s="17">
        <v>10</v>
      </c>
      <c r="F93" t="s">
        <v>67</v>
      </c>
      <c r="G93">
        <v>36</v>
      </c>
      <c r="H93">
        <v>2536.1</v>
      </c>
    </row>
    <row r="94" spans="1:8" x14ac:dyDescent="0.25">
      <c r="A94" s="2">
        <v>24</v>
      </c>
      <c r="B94" t="s">
        <v>65</v>
      </c>
      <c r="C94" t="s">
        <v>66</v>
      </c>
      <c r="D94" s="2">
        <v>1</v>
      </c>
      <c r="E94" s="17">
        <v>10</v>
      </c>
      <c r="F94" t="s">
        <v>73</v>
      </c>
      <c r="G94">
        <v>4</v>
      </c>
      <c r="H94">
        <v>1197044.93</v>
      </c>
    </row>
    <row r="95" spans="1:8" x14ac:dyDescent="0.25">
      <c r="A95" s="2">
        <v>24</v>
      </c>
      <c r="B95" t="s">
        <v>65</v>
      </c>
      <c r="C95" t="s">
        <v>66</v>
      </c>
      <c r="D95" s="2">
        <v>1</v>
      </c>
      <c r="E95" s="17">
        <v>10</v>
      </c>
      <c r="F95" t="s">
        <v>74</v>
      </c>
      <c r="H95">
        <v>16313.7</v>
      </c>
    </row>
    <row r="96" spans="1:8" x14ac:dyDescent="0.25">
      <c r="A96" s="2">
        <v>24</v>
      </c>
      <c r="B96" t="s">
        <v>65</v>
      </c>
      <c r="C96" t="s">
        <v>66</v>
      </c>
      <c r="D96" s="2">
        <v>1</v>
      </c>
      <c r="E96" s="17">
        <v>11</v>
      </c>
      <c r="F96" t="s">
        <v>70</v>
      </c>
      <c r="G96">
        <v>69</v>
      </c>
      <c r="H96">
        <v>30010341.099999961</v>
      </c>
    </row>
    <row r="97" spans="1:8" x14ac:dyDescent="0.25">
      <c r="A97" s="2">
        <v>24</v>
      </c>
      <c r="B97" t="s">
        <v>65</v>
      </c>
      <c r="C97" t="s">
        <v>66</v>
      </c>
      <c r="D97" s="2">
        <v>1</v>
      </c>
      <c r="E97" s="17">
        <v>11</v>
      </c>
      <c r="F97" t="s">
        <v>75</v>
      </c>
      <c r="G97">
        <v>21</v>
      </c>
      <c r="H97">
        <v>384450</v>
      </c>
    </row>
    <row r="98" spans="1:8" x14ac:dyDescent="0.25">
      <c r="A98" s="2">
        <v>24</v>
      </c>
      <c r="B98" t="s">
        <v>65</v>
      </c>
      <c r="C98" t="s">
        <v>66</v>
      </c>
      <c r="D98" s="2">
        <v>1</v>
      </c>
      <c r="E98" s="17">
        <v>11</v>
      </c>
      <c r="F98" t="s">
        <v>77</v>
      </c>
      <c r="G98">
        <v>2</v>
      </c>
      <c r="H98">
        <v>75899.72</v>
      </c>
    </row>
    <row r="99" spans="1:8" x14ac:dyDescent="0.25">
      <c r="A99" s="2">
        <v>24</v>
      </c>
      <c r="B99" t="s">
        <v>65</v>
      </c>
      <c r="C99" t="s">
        <v>66</v>
      </c>
      <c r="D99" s="2">
        <v>1</v>
      </c>
      <c r="E99" s="17">
        <v>11</v>
      </c>
      <c r="F99" t="s">
        <v>68</v>
      </c>
      <c r="G99">
        <v>39</v>
      </c>
      <c r="H99">
        <v>636849.92000000004</v>
      </c>
    </row>
    <row r="100" spans="1:8" x14ac:dyDescent="0.25">
      <c r="A100" s="2">
        <v>24</v>
      </c>
      <c r="B100" t="s">
        <v>65</v>
      </c>
      <c r="C100" t="s">
        <v>66</v>
      </c>
      <c r="D100" s="2">
        <v>1</v>
      </c>
      <c r="E100" s="17">
        <v>11</v>
      </c>
      <c r="F100" t="s">
        <v>69</v>
      </c>
      <c r="G100">
        <v>69</v>
      </c>
      <c r="H100">
        <v>3903354.9399999958</v>
      </c>
    </row>
    <row r="101" spans="1:8" x14ac:dyDescent="0.25">
      <c r="A101" s="2">
        <v>24</v>
      </c>
      <c r="B101" t="s">
        <v>65</v>
      </c>
      <c r="C101" t="s">
        <v>66</v>
      </c>
      <c r="D101" s="2">
        <v>1</v>
      </c>
      <c r="E101" s="17">
        <v>11</v>
      </c>
      <c r="F101" t="s">
        <v>78</v>
      </c>
      <c r="H101">
        <v>1797129.4799999997</v>
      </c>
    </row>
    <row r="102" spans="1:8" x14ac:dyDescent="0.25">
      <c r="A102" s="2">
        <v>24</v>
      </c>
      <c r="B102" t="s">
        <v>65</v>
      </c>
      <c r="C102" t="s">
        <v>66</v>
      </c>
      <c r="D102" s="2">
        <v>1</v>
      </c>
      <c r="E102" s="17">
        <v>11</v>
      </c>
      <c r="F102" t="s">
        <v>67</v>
      </c>
      <c r="G102">
        <v>69</v>
      </c>
      <c r="H102">
        <v>4844.68</v>
      </c>
    </row>
    <row r="103" spans="1:8" x14ac:dyDescent="0.25">
      <c r="A103" s="2">
        <v>24</v>
      </c>
      <c r="B103" t="s">
        <v>65</v>
      </c>
      <c r="C103" t="s">
        <v>66</v>
      </c>
      <c r="D103" s="2">
        <v>1</v>
      </c>
      <c r="E103" s="17">
        <v>11</v>
      </c>
      <c r="F103" t="s">
        <v>73</v>
      </c>
      <c r="G103">
        <v>4</v>
      </c>
      <c r="H103">
        <v>2135516.27</v>
      </c>
    </row>
    <row r="104" spans="1:8" x14ac:dyDescent="0.25">
      <c r="A104" s="2">
        <v>24</v>
      </c>
      <c r="B104" t="s">
        <v>65</v>
      </c>
      <c r="C104" t="s">
        <v>66</v>
      </c>
      <c r="D104" s="2">
        <v>1</v>
      </c>
      <c r="E104" s="17">
        <v>11</v>
      </c>
      <c r="F104" t="s">
        <v>79</v>
      </c>
      <c r="H104">
        <v>8882</v>
      </c>
    </row>
    <row r="105" spans="1:8" x14ac:dyDescent="0.25">
      <c r="A105" s="2">
        <v>24</v>
      </c>
      <c r="B105" t="s">
        <v>65</v>
      </c>
      <c r="C105" t="s">
        <v>66</v>
      </c>
      <c r="D105" s="2">
        <v>1</v>
      </c>
      <c r="E105" s="17">
        <v>11</v>
      </c>
      <c r="F105" t="s">
        <v>72</v>
      </c>
      <c r="G105">
        <v>69</v>
      </c>
      <c r="H105">
        <v>4365197.71</v>
      </c>
    </row>
    <row r="106" spans="1:8" x14ac:dyDescent="0.25">
      <c r="A106" s="2">
        <v>24</v>
      </c>
      <c r="B106" t="s">
        <v>65</v>
      </c>
      <c r="C106" t="s">
        <v>66</v>
      </c>
      <c r="D106" s="2">
        <v>1</v>
      </c>
      <c r="E106" s="17">
        <v>11</v>
      </c>
      <c r="F106" t="s">
        <v>74</v>
      </c>
      <c r="G106">
        <v>2</v>
      </c>
      <c r="H106">
        <v>894504.73</v>
      </c>
    </row>
    <row r="107" spans="1:8" x14ac:dyDescent="0.25">
      <c r="A107" s="2">
        <v>24</v>
      </c>
      <c r="B107" t="s">
        <v>65</v>
      </c>
      <c r="C107" t="s">
        <v>66</v>
      </c>
      <c r="D107" s="2">
        <v>1</v>
      </c>
      <c r="E107" s="17">
        <v>12</v>
      </c>
      <c r="F107" t="s">
        <v>70</v>
      </c>
      <c r="G107">
        <v>42</v>
      </c>
      <c r="H107">
        <v>23170843.780000001</v>
      </c>
    </row>
    <row r="108" spans="1:8" x14ac:dyDescent="0.25">
      <c r="A108" s="2">
        <v>24</v>
      </c>
      <c r="B108" t="s">
        <v>65</v>
      </c>
      <c r="C108" t="s">
        <v>66</v>
      </c>
      <c r="D108" s="2">
        <v>1</v>
      </c>
      <c r="E108" s="17">
        <v>12</v>
      </c>
      <c r="F108" t="s">
        <v>75</v>
      </c>
      <c r="G108">
        <v>14</v>
      </c>
      <c r="H108">
        <v>300450</v>
      </c>
    </row>
    <row r="109" spans="1:8" x14ac:dyDescent="0.25">
      <c r="A109" s="2">
        <v>24</v>
      </c>
      <c r="B109" t="s">
        <v>65</v>
      </c>
      <c r="C109" t="s">
        <v>66</v>
      </c>
      <c r="D109" s="2">
        <v>1</v>
      </c>
      <c r="E109" s="17">
        <v>12</v>
      </c>
      <c r="F109" t="s">
        <v>77</v>
      </c>
      <c r="H109">
        <v>15263.5</v>
      </c>
    </row>
    <row r="110" spans="1:8" x14ac:dyDescent="0.25">
      <c r="A110" s="2">
        <v>24</v>
      </c>
      <c r="B110" t="s">
        <v>65</v>
      </c>
      <c r="C110" t="s">
        <v>66</v>
      </c>
      <c r="D110" s="2">
        <v>1</v>
      </c>
      <c r="E110" s="17">
        <v>12</v>
      </c>
      <c r="F110" t="s">
        <v>68</v>
      </c>
      <c r="G110">
        <v>31</v>
      </c>
      <c r="H110">
        <v>603287.25</v>
      </c>
    </row>
    <row r="111" spans="1:8" x14ac:dyDescent="0.25">
      <c r="A111" s="2">
        <v>24</v>
      </c>
      <c r="B111" t="s">
        <v>65</v>
      </c>
      <c r="C111" t="s">
        <v>66</v>
      </c>
      <c r="D111" s="2">
        <v>1</v>
      </c>
      <c r="E111" s="17">
        <v>12</v>
      </c>
      <c r="F111" t="s">
        <v>69</v>
      </c>
      <c r="G111">
        <v>42</v>
      </c>
      <c r="H111">
        <v>3012441.5899999989</v>
      </c>
    </row>
    <row r="112" spans="1:8" x14ac:dyDescent="0.25">
      <c r="A112" s="2">
        <v>24</v>
      </c>
      <c r="B112" t="s">
        <v>65</v>
      </c>
      <c r="C112" t="s">
        <v>66</v>
      </c>
      <c r="D112" s="2">
        <v>1</v>
      </c>
      <c r="E112" s="17">
        <v>12</v>
      </c>
      <c r="F112" t="s">
        <v>78</v>
      </c>
      <c r="H112">
        <v>1333547.76</v>
      </c>
    </row>
    <row r="113" spans="1:8" x14ac:dyDescent="0.25">
      <c r="A113" s="2">
        <v>24</v>
      </c>
      <c r="B113" t="s">
        <v>65</v>
      </c>
      <c r="C113" t="s">
        <v>66</v>
      </c>
      <c r="D113" s="2">
        <v>1</v>
      </c>
      <c r="E113" s="17">
        <v>12</v>
      </c>
      <c r="F113" t="s">
        <v>67</v>
      </c>
      <c r="G113">
        <v>42</v>
      </c>
      <c r="H113">
        <v>2967.52</v>
      </c>
    </row>
    <row r="114" spans="1:8" x14ac:dyDescent="0.25">
      <c r="A114" s="2">
        <v>24</v>
      </c>
      <c r="B114" t="s">
        <v>65</v>
      </c>
      <c r="C114" t="s">
        <v>66</v>
      </c>
      <c r="D114" s="2">
        <v>1</v>
      </c>
      <c r="E114" s="17">
        <v>12</v>
      </c>
      <c r="F114" t="s">
        <v>73</v>
      </c>
      <c r="G114">
        <v>3</v>
      </c>
      <c r="H114">
        <v>1442626.4200000002</v>
      </c>
    </row>
    <row r="115" spans="1:8" x14ac:dyDescent="0.25">
      <c r="A115" s="2">
        <v>24</v>
      </c>
      <c r="B115" t="s">
        <v>65</v>
      </c>
      <c r="C115" t="s">
        <v>66</v>
      </c>
      <c r="D115" s="2">
        <v>1</v>
      </c>
      <c r="E115" s="17">
        <v>12</v>
      </c>
      <c r="F115" t="s">
        <v>79</v>
      </c>
      <c r="G115">
        <v>1</v>
      </c>
      <c r="H115">
        <v>35528.5</v>
      </c>
    </row>
    <row r="116" spans="1:8" x14ac:dyDescent="0.25">
      <c r="A116" s="2">
        <v>24</v>
      </c>
      <c r="B116" t="s">
        <v>65</v>
      </c>
      <c r="C116" t="s">
        <v>66</v>
      </c>
      <c r="D116" s="2">
        <v>1</v>
      </c>
      <c r="E116" s="17">
        <v>12</v>
      </c>
      <c r="F116" t="s">
        <v>72</v>
      </c>
      <c r="G116">
        <v>42</v>
      </c>
      <c r="H116">
        <v>3346390.16</v>
      </c>
    </row>
    <row r="117" spans="1:8" x14ac:dyDescent="0.25">
      <c r="A117" s="2">
        <v>24</v>
      </c>
      <c r="B117" t="s">
        <v>65</v>
      </c>
      <c r="C117" t="s">
        <v>66</v>
      </c>
      <c r="D117" s="2">
        <v>1</v>
      </c>
      <c r="E117" s="17">
        <v>12</v>
      </c>
      <c r="F117" t="s">
        <v>74</v>
      </c>
      <c r="G117">
        <v>2</v>
      </c>
      <c r="H117">
        <v>317954.78999999998</v>
      </c>
    </row>
    <row r="118" spans="1:8" x14ac:dyDescent="0.25">
      <c r="A118" s="2">
        <v>24</v>
      </c>
      <c r="B118" t="s">
        <v>65</v>
      </c>
      <c r="C118" t="s">
        <v>66</v>
      </c>
      <c r="D118" s="2">
        <v>1</v>
      </c>
      <c r="E118" s="17">
        <v>12</v>
      </c>
      <c r="F118" t="s">
        <v>71</v>
      </c>
      <c r="G118">
        <v>1</v>
      </c>
      <c r="H118">
        <v>56964.62</v>
      </c>
    </row>
    <row r="119" spans="1:8" x14ac:dyDescent="0.25">
      <c r="A119" s="2">
        <v>24</v>
      </c>
      <c r="B119" t="s">
        <v>65</v>
      </c>
      <c r="C119" t="s">
        <v>66</v>
      </c>
      <c r="D119" s="2">
        <v>1</v>
      </c>
      <c r="E119" s="17">
        <v>12</v>
      </c>
      <c r="F119" t="s">
        <v>76</v>
      </c>
      <c r="H119">
        <v>82232.13</v>
      </c>
    </row>
    <row r="120" spans="1:8" x14ac:dyDescent="0.25">
      <c r="A120" s="2">
        <v>24</v>
      </c>
      <c r="B120" t="s">
        <v>65</v>
      </c>
      <c r="C120" t="s">
        <v>66</v>
      </c>
      <c r="D120" s="2">
        <v>1</v>
      </c>
      <c r="E120" s="17">
        <v>13</v>
      </c>
      <c r="F120" t="s">
        <v>70</v>
      </c>
      <c r="G120">
        <v>23</v>
      </c>
      <c r="H120">
        <v>15440639.160000002</v>
      </c>
    </row>
    <row r="121" spans="1:8" x14ac:dyDescent="0.25">
      <c r="A121" s="2">
        <v>24</v>
      </c>
      <c r="B121" t="s">
        <v>65</v>
      </c>
      <c r="C121" t="s">
        <v>66</v>
      </c>
      <c r="D121" s="2">
        <v>1</v>
      </c>
      <c r="E121" s="17">
        <v>13</v>
      </c>
      <c r="F121" t="s">
        <v>75</v>
      </c>
      <c r="G121">
        <v>10</v>
      </c>
      <c r="H121">
        <v>569677.87</v>
      </c>
    </row>
    <row r="122" spans="1:8" x14ac:dyDescent="0.25">
      <c r="A122" s="2">
        <v>24</v>
      </c>
      <c r="B122" t="s">
        <v>65</v>
      </c>
      <c r="C122" t="s">
        <v>66</v>
      </c>
      <c r="D122" s="2">
        <v>1</v>
      </c>
      <c r="E122" s="17">
        <v>13</v>
      </c>
      <c r="F122" t="s">
        <v>68</v>
      </c>
      <c r="G122">
        <v>19</v>
      </c>
      <c r="H122">
        <v>443303</v>
      </c>
    </row>
    <row r="123" spans="1:8" x14ac:dyDescent="0.25">
      <c r="A123" s="2">
        <v>24</v>
      </c>
      <c r="B123" t="s">
        <v>65</v>
      </c>
      <c r="C123" t="s">
        <v>66</v>
      </c>
      <c r="D123" s="2">
        <v>1</v>
      </c>
      <c r="E123" s="17">
        <v>13</v>
      </c>
      <c r="F123" t="s">
        <v>69</v>
      </c>
      <c r="G123">
        <v>23</v>
      </c>
      <c r="H123">
        <v>2009731.9999999998</v>
      </c>
    </row>
    <row r="124" spans="1:8" x14ac:dyDescent="0.25">
      <c r="A124" s="2">
        <v>24</v>
      </c>
      <c r="B124" t="s">
        <v>65</v>
      </c>
      <c r="C124" t="s">
        <v>66</v>
      </c>
      <c r="D124" s="2">
        <v>1</v>
      </c>
      <c r="E124" s="17">
        <v>13</v>
      </c>
      <c r="F124" t="s">
        <v>78</v>
      </c>
      <c r="H124">
        <v>394221.15000000008</v>
      </c>
    </row>
    <row r="125" spans="1:8" x14ac:dyDescent="0.25">
      <c r="A125" s="2">
        <v>24</v>
      </c>
      <c r="B125" t="s">
        <v>65</v>
      </c>
      <c r="C125" t="s">
        <v>66</v>
      </c>
      <c r="D125" s="2">
        <v>1</v>
      </c>
      <c r="E125" s="17">
        <v>13</v>
      </c>
      <c r="F125" t="s">
        <v>67</v>
      </c>
      <c r="G125">
        <v>23</v>
      </c>
      <c r="H125">
        <v>1801.4699999999998</v>
      </c>
    </row>
    <row r="126" spans="1:8" x14ac:dyDescent="0.25">
      <c r="A126" s="2">
        <v>24</v>
      </c>
      <c r="B126" t="s">
        <v>65</v>
      </c>
      <c r="C126" t="s">
        <v>66</v>
      </c>
      <c r="D126" s="2">
        <v>1</v>
      </c>
      <c r="E126" s="17">
        <v>13</v>
      </c>
      <c r="F126" t="s">
        <v>73</v>
      </c>
      <c r="G126">
        <v>2</v>
      </c>
      <c r="H126">
        <v>1209602.4799999997</v>
      </c>
    </row>
    <row r="127" spans="1:8" x14ac:dyDescent="0.25">
      <c r="A127" s="2">
        <v>24</v>
      </c>
      <c r="B127" t="s">
        <v>65</v>
      </c>
      <c r="C127" t="s">
        <v>66</v>
      </c>
      <c r="D127" s="2">
        <v>1</v>
      </c>
      <c r="E127" s="17">
        <v>13</v>
      </c>
      <c r="F127" t="s">
        <v>72</v>
      </c>
      <c r="G127">
        <v>23</v>
      </c>
      <c r="H127">
        <v>4279456.8099999996</v>
      </c>
    </row>
    <row r="128" spans="1:8" x14ac:dyDescent="0.25">
      <c r="A128" s="2">
        <v>24</v>
      </c>
      <c r="B128" t="s">
        <v>65</v>
      </c>
      <c r="C128" t="s">
        <v>66</v>
      </c>
      <c r="D128" s="2">
        <v>1</v>
      </c>
      <c r="E128" s="17">
        <v>13</v>
      </c>
      <c r="F128" t="s">
        <v>74</v>
      </c>
      <c r="G128">
        <v>2</v>
      </c>
      <c r="H128">
        <v>254388.5</v>
      </c>
    </row>
    <row r="129" spans="1:8" x14ac:dyDescent="0.25">
      <c r="A129" s="2">
        <v>24</v>
      </c>
      <c r="B129" t="s">
        <v>65</v>
      </c>
      <c r="C129" t="s">
        <v>66</v>
      </c>
      <c r="D129" s="2">
        <v>1</v>
      </c>
      <c r="E129" s="17">
        <v>13</v>
      </c>
      <c r="F129" t="s">
        <v>76</v>
      </c>
      <c r="H129">
        <v>127820.47</v>
      </c>
    </row>
    <row r="130" spans="1:8" x14ac:dyDescent="0.25">
      <c r="A130" s="2">
        <v>24</v>
      </c>
      <c r="B130" t="s">
        <v>65</v>
      </c>
      <c r="C130" t="s">
        <v>66</v>
      </c>
      <c r="D130" s="2">
        <v>1</v>
      </c>
      <c r="E130" s="17">
        <v>14</v>
      </c>
      <c r="F130" t="s">
        <v>70</v>
      </c>
      <c r="G130">
        <v>19</v>
      </c>
      <c r="H130">
        <v>12125638.629999999</v>
      </c>
    </row>
    <row r="131" spans="1:8" x14ac:dyDescent="0.25">
      <c r="A131" s="2">
        <v>24</v>
      </c>
      <c r="B131" t="s">
        <v>65</v>
      </c>
      <c r="C131" t="s">
        <v>66</v>
      </c>
      <c r="D131" s="2">
        <v>1</v>
      </c>
      <c r="E131" s="17">
        <v>14</v>
      </c>
      <c r="F131" t="s">
        <v>75</v>
      </c>
      <c r="G131">
        <v>3</v>
      </c>
      <c r="H131">
        <v>163392</v>
      </c>
    </row>
    <row r="132" spans="1:8" x14ac:dyDescent="0.25">
      <c r="A132" s="2">
        <v>24</v>
      </c>
      <c r="B132" t="s">
        <v>65</v>
      </c>
      <c r="C132" t="s">
        <v>66</v>
      </c>
      <c r="D132" s="2">
        <v>1</v>
      </c>
      <c r="E132" s="17">
        <v>14</v>
      </c>
      <c r="F132" t="s">
        <v>68</v>
      </c>
      <c r="G132">
        <v>7</v>
      </c>
      <c r="H132">
        <v>132140</v>
      </c>
    </row>
    <row r="133" spans="1:8" x14ac:dyDescent="0.25">
      <c r="A133" s="2">
        <v>24</v>
      </c>
      <c r="B133" t="s">
        <v>65</v>
      </c>
      <c r="C133" t="s">
        <v>66</v>
      </c>
      <c r="D133" s="2">
        <v>1</v>
      </c>
      <c r="E133" s="17">
        <v>14</v>
      </c>
      <c r="F133" t="s">
        <v>69</v>
      </c>
      <c r="G133">
        <v>19</v>
      </c>
      <c r="H133">
        <v>1577217.8899999992</v>
      </c>
    </row>
    <row r="134" spans="1:8" x14ac:dyDescent="0.25">
      <c r="A134" s="2">
        <v>24</v>
      </c>
      <c r="B134" t="s">
        <v>65</v>
      </c>
      <c r="C134" t="s">
        <v>66</v>
      </c>
      <c r="D134" s="2">
        <v>1</v>
      </c>
      <c r="E134" s="17">
        <v>14</v>
      </c>
      <c r="F134" t="s">
        <v>78</v>
      </c>
      <c r="H134">
        <v>104984.70000000001</v>
      </c>
    </row>
    <row r="135" spans="1:8" x14ac:dyDescent="0.25">
      <c r="A135" s="2">
        <v>24</v>
      </c>
      <c r="B135" t="s">
        <v>65</v>
      </c>
      <c r="C135" t="s">
        <v>66</v>
      </c>
      <c r="D135" s="2">
        <v>1</v>
      </c>
      <c r="E135" s="17">
        <v>14</v>
      </c>
      <c r="F135" t="s">
        <v>67</v>
      </c>
      <c r="G135">
        <v>19</v>
      </c>
      <c r="H135">
        <v>1212.6399999999999</v>
      </c>
    </row>
    <row r="136" spans="1:8" x14ac:dyDescent="0.25">
      <c r="A136" s="2">
        <v>24</v>
      </c>
      <c r="B136" t="s">
        <v>65</v>
      </c>
      <c r="C136" t="s">
        <v>66</v>
      </c>
      <c r="D136" s="2">
        <v>1</v>
      </c>
      <c r="E136" s="17">
        <v>14</v>
      </c>
      <c r="F136" t="s">
        <v>73</v>
      </c>
      <c r="G136">
        <v>2</v>
      </c>
      <c r="H136">
        <v>872199.83000000007</v>
      </c>
    </row>
    <row r="137" spans="1:8" x14ac:dyDescent="0.25">
      <c r="A137" s="2">
        <v>24</v>
      </c>
      <c r="B137" t="s">
        <v>65</v>
      </c>
      <c r="C137" t="s">
        <v>66</v>
      </c>
      <c r="D137" s="2">
        <v>1</v>
      </c>
      <c r="E137" s="17">
        <v>14</v>
      </c>
      <c r="F137" t="s">
        <v>79</v>
      </c>
      <c r="H137">
        <v>23686</v>
      </c>
    </row>
    <row r="138" spans="1:8" x14ac:dyDescent="0.25">
      <c r="A138" s="2">
        <v>24</v>
      </c>
      <c r="B138" t="s">
        <v>65</v>
      </c>
      <c r="C138" t="s">
        <v>66</v>
      </c>
      <c r="D138" s="2">
        <v>1</v>
      </c>
      <c r="E138" s="17">
        <v>14</v>
      </c>
      <c r="F138" t="s">
        <v>72</v>
      </c>
      <c r="G138">
        <v>19</v>
      </c>
      <c r="H138">
        <v>4067645.21</v>
      </c>
    </row>
    <row r="139" spans="1:8" x14ac:dyDescent="0.25">
      <c r="A139" s="2">
        <v>24</v>
      </c>
      <c r="B139" t="s">
        <v>65</v>
      </c>
      <c r="C139" t="s">
        <v>66</v>
      </c>
      <c r="D139" s="2">
        <v>1</v>
      </c>
      <c r="E139" s="17">
        <v>14</v>
      </c>
      <c r="F139" t="s">
        <v>74</v>
      </c>
      <c r="G139">
        <v>5</v>
      </c>
      <c r="H139">
        <v>457610.37</v>
      </c>
    </row>
    <row r="140" spans="1:8" x14ac:dyDescent="0.25">
      <c r="A140" s="2">
        <v>24</v>
      </c>
      <c r="B140" t="s">
        <v>65</v>
      </c>
      <c r="C140" t="s">
        <v>66</v>
      </c>
      <c r="D140" s="2">
        <v>1</v>
      </c>
      <c r="E140" s="17">
        <v>14</v>
      </c>
      <c r="F140" t="s">
        <v>76</v>
      </c>
      <c r="H140">
        <v>19235.27</v>
      </c>
    </row>
    <row r="141" spans="1:8" x14ac:dyDescent="0.25">
      <c r="A141" s="2">
        <v>24</v>
      </c>
      <c r="B141" t="s">
        <v>65</v>
      </c>
      <c r="C141" t="s">
        <v>66</v>
      </c>
      <c r="D141" s="2">
        <v>1</v>
      </c>
      <c r="E141" s="17">
        <v>15</v>
      </c>
      <c r="F141" t="s">
        <v>70</v>
      </c>
      <c r="G141">
        <v>8</v>
      </c>
      <c r="H141">
        <v>7016304.4300000006</v>
      </c>
    </row>
    <row r="142" spans="1:8" x14ac:dyDescent="0.25">
      <c r="A142" s="2">
        <v>24</v>
      </c>
      <c r="B142" t="s">
        <v>65</v>
      </c>
      <c r="C142" t="s">
        <v>66</v>
      </c>
      <c r="D142" s="2">
        <v>1</v>
      </c>
      <c r="E142" s="17">
        <v>15</v>
      </c>
      <c r="F142" t="s">
        <v>75</v>
      </c>
      <c r="G142">
        <v>1</v>
      </c>
      <c r="H142">
        <v>6684</v>
      </c>
    </row>
    <row r="143" spans="1:8" x14ac:dyDescent="0.25">
      <c r="A143" s="2">
        <v>24</v>
      </c>
      <c r="B143" t="s">
        <v>65</v>
      </c>
      <c r="C143" t="s">
        <v>66</v>
      </c>
      <c r="D143" s="2">
        <v>1</v>
      </c>
      <c r="E143" s="17">
        <v>15</v>
      </c>
      <c r="F143" t="s">
        <v>68</v>
      </c>
      <c r="G143">
        <v>1</v>
      </c>
      <c r="H143">
        <v>14796</v>
      </c>
    </row>
    <row r="144" spans="1:8" x14ac:dyDescent="0.25">
      <c r="A144" s="2">
        <v>24</v>
      </c>
      <c r="B144" t="s">
        <v>65</v>
      </c>
      <c r="C144" t="s">
        <v>66</v>
      </c>
      <c r="D144" s="2">
        <v>1</v>
      </c>
      <c r="E144" s="17">
        <v>15</v>
      </c>
      <c r="F144" t="s">
        <v>69</v>
      </c>
      <c r="G144">
        <v>6</v>
      </c>
      <c r="H144">
        <v>681377.80999999994</v>
      </c>
    </row>
    <row r="145" spans="1:8" x14ac:dyDescent="0.25">
      <c r="A145" s="2">
        <v>24</v>
      </c>
      <c r="B145" t="s">
        <v>65</v>
      </c>
      <c r="C145" t="s">
        <v>66</v>
      </c>
      <c r="D145" s="2">
        <v>1</v>
      </c>
      <c r="E145" s="17">
        <v>15</v>
      </c>
      <c r="F145" t="s">
        <v>78</v>
      </c>
      <c r="H145">
        <v>165500.67000000001</v>
      </c>
    </row>
    <row r="146" spans="1:8" x14ac:dyDescent="0.25">
      <c r="A146" s="2">
        <v>24</v>
      </c>
      <c r="B146" t="s">
        <v>65</v>
      </c>
      <c r="C146" t="s">
        <v>66</v>
      </c>
      <c r="D146" s="2">
        <v>1</v>
      </c>
      <c r="E146" s="17">
        <v>15</v>
      </c>
      <c r="F146" t="s">
        <v>67</v>
      </c>
      <c r="G146">
        <v>8</v>
      </c>
      <c r="H146">
        <v>571.38999999999987</v>
      </c>
    </row>
    <row r="147" spans="1:8" x14ac:dyDescent="0.25">
      <c r="A147" s="2">
        <v>24</v>
      </c>
      <c r="B147" t="s">
        <v>65</v>
      </c>
      <c r="C147" t="s">
        <v>66</v>
      </c>
      <c r="D147" s="2">
        <v>1</v>
      </c>
      <c r="E147" s="17">
        <v>15</v>
      </c>
      <c r="F147" t="s">
        <v>73</v>
      </c>
      <c r="G147">
        <v>2</v>
      </c>
      <c r="H147">
        <v>345841.9</v>
      </c>
    </row>
    <row r="148" spans="1:8" x14ac:dyDescent="0.25">
      <c r="A148" s="2">
        <v>24</v>
      </c>
      <c r="B148" t="s">
        <v>65</v>
      </c>
      <c r="C148" t="s">
        <v>66</v>
      </c>
      <c r="D148" s="2">
        <v>1</v>
      </c>
      <c r="E148" s="17">
        <v>15</v>
      </c>
      <c r="F148" t="s">
        <v>72</v>
      </c>
      <c r="G148">
        <v>8</v>
      </c>
      <c r="H148">
        <v>2609812.9400000004</v>
      </c>
    </row>
    <row r="149" spans="1:8" x14ac:dyDescent="0.25">
      <c r="A149" s="2">
        <v>24</v>
      </c>
      <c r="B149" t="s">
        <v>65</v>
      </c>
      <c r="C149" t="s">
        <v>66</v>
      </c>
      <c r="D149" s="2">
        <v>1</v>
      </c>
      <c r="E149" s="17">
        <v>15</v>
      </c>
      <c r="F149" t="s">
        <v>74</v>
      </c>
      <c r="G149">
        <v>1</v>
      </c>
      <c r="H149">
        <v>62866.32</v>
      </c>
    </row>
    <row r="150" spans="1:8" x14ac:dyDescent="0.25">
      <c r="A150" s="2">
        <v>24</v>
      </c>
      <c r="B150" t="s">
        <v>65</v>
      </c>
      <c r="C150" t="s">
        <v>66</v>
      </c>
      <c r="D150" s="2">
        <v>1</v>
      </c>
      <c r="E150" s="17">
        <v>16</v>
      </c>
      <c r="F150" t="s">
        <v>70</v>
      </c>
      <c r="G150">
        <v>2</v>
      </c>
      <c r="H150">
        <v>3178005.02</v>
      </c>
    </row>
    <row r="151" spans="1:8" x14ac:dyDescent="0.25">
      <c r="A151" s="2">
        <v>24</v>
      </c>
      <c r="B151" t="s">
        <v>65</v>
      </c>
      <c r="C151" t="s">
        <v>66</v>
      </c>
      <c r="D151" s="2">
        <v>1</v>
      </c>
      <c r="E151" s="17">
        <v>16</v>
      </c>
      <c r="F151" t="s">
        <v>68</v>
      </c>
      <c r="G151">
        <v>2</v>
      </c>
      <c r="H151">
        <v>220408</v>
      </c>
    </row>
    <row r="152" spans="1:8" x14ac:dyDescent="0.25">
      <c r="A152" s="2">
        <v>24</v>
      </c>
      <c r="B152" t="s">
        <v>65</v>
      </c>
      <c r="C152" t="s">
        <v>66</v>
      </c>
      <c r="D152" s="2">
        <v>1</v>
      </c>
      <c r="E152" s="17">
        <v>16</v>
      </c>
      <c r="F152" t="s">
        <v>69</v>
      </c>
      <c r="G152">
        <v>2</v>
      </c>
      <c r="H152">
        <v>653917.15999999992</v>
      </c>
    </row>
    <row r="153" spans="1:8" x14ac:dyDescent="0.25">
      <c r="A153" s="2">
        <v>24</v>
      </c>
      <c r="B153" t="s">
        <v>65</v>
      </c>
      <c r="C153" t="s">
        <v>66</v>
      </c>
      <c r="D153" s="2">
        <v>1</v>
      </c>
      <c r="E153" s="17">
        <v>16</v>
      </c>
      <c r="F153" t="s">
        <v>67</v>
      </c>
      <c r="H153">
        <v>34.979999999999997</v>
      </c>
    </row>
    <row r="154" spans="1:8" x14ac:dyDescent="0.25">
      <c r="A154" s="2">
        <v>24</v>
      </c>
      <c r="B154" t="s">
        <v>65</v>
      </c>
      <c r="C154" t="s">
        <v>66</v>
      </c>
      <c r="D154" s="2">
        <v>1</v>
      </c>
      <c r="E154" s="17">
        <v>16</v>
      </c>
      <c r="F154" t="s">
        <v>73</v>
      </c>
      <c r="G154">
        <v>2</v>
      </c>
      <c r="H154">
        <v>319634.73</v>
      </c>
    </row>
    <row r="155" spans="1:8" x14ac:dyDescent="0.25">
      <c r="A155" s="2">
        <v>24</v>
      </c>
      <c r="B155" t="s">
        <v>65</v>
      </c>
      <c r="C155" t="s">
        <v>66</v>
      </c>
      <c r="D155" s="2">
        <v>1</v>
      </c>
      <c r="E155" s="17">
        <v>16</v>
      </c>
      <c r="F155" t="s">
        <v>72</v>
      </c>
      <c r="G155">
        <v>2</v>
      </c>
      <c r="H155">
        <v>928949.79999999993</v>
      </c>
    </row>
    <row r="156" spans="1:8" x14ac:dyDescent="0.25">
      <c r="A156" s="2">
        <v>24</v>
      </c>
      <c r="B156" t="s">
        <v>65</v>
      </c>
      <c r="C156" t="s">
        <v>80</v>
      </c>
      <c r="D156" s="2">
        <v>2</v>
      </c>
      <c r="E156" s="17">
        <v>1</v>
      </c>
      <c r="F156" t="s">
        <v>70</v>
      </c>
      <c r="H156">
        <v>12529.1</v>
      </c>
    </row>
    <row r="157" spans="1:8" x14ac:dyDescent="0.25">
      <c r="A157" s="2">
        <v>24</v>
      </c>
      <c r="B157" t="s">
        <v>65</v>
      </c>
      <c r="C157" t="s">
        <v>80</v>
      </c>
      <c r="D157" s="2">
        <v>2</v>
      </c>
      <c r="E157" s="17">
        <v>2</v>
      </c>
      <c r="F157" t="s">
        <v>70</v>
      </c>
      <c r="G157">
        <v>256</v>
      </c>
      <c r="H157">
        <v>19617926.259999998</v>
      </c>
    </row>
    <row r="158" spans="1:8" x14ac:dyDescent="0.25">
      <c r="A158" s="2">
        <v>24</v>
      </c>
      <c r="B158" t="s">
        <v>65</v>
      </c>
      <c r="C158" t="s">
        <v>80</v>
      </c>
      <c r="D158" s="2">
        <v>2</v>
      </c>
      <c r="E158" s="17">
        <v>2</v>
      </c>
      <c r="F158" t="s">
        <v>75</v>
      </c>
      <c r="G158">
        <v>180</v>
      </c>
      <c r="H158">
        <v>2214900</v>
      </c>
    </row>
    <row r="159" spans="1:8" x14ac:dyDescent="0.25">
      <c r="A159" s="2">
        <v>24</v>
      </c>
      <c r="B159" t="s">
        <v>65</v>
      </c>
      <c r="C159" t="s">
        <v>80</v>
      </c>
      <c r="D159" s="2">
        <v>2</v>
      </c>
      <c r="E159" s="17">
        <v>2</v>
      </c>
      <c r="F159" t="s">
        <v>77</v>
      </c>
      <c r="G159">
        <v>1</v>
      </c>
      <c r="H159">
        <v>59206.01</v>
      </c>
    </row>
    <row r="160" spans="1:8" x14ac:dyDescent="0.25">
      <c r="A160" s="2">
        <v>24</v>
      </c>
      <c r="B160" t="s">
        <v>65</v>
      </c>
      <c r="C160" t="s">
        <v>80</v>
      </c>
      <c r="D160" s="2">
        <v>2</v>
      </c>
      <c r="E160" s="17">
        <v>2</v>
      </c>
      <c r="F160" t="s">
        <v>68</v>
      </c>
      <c r="G160">
        <v>94</v>
      </c>
      <c r="H160">
        <v>1822985</v>
      </c>
    </row>
    <row r="161" spans="1:8" x14ac:dyDescent="0.25">
      <c r="A161" s="2">
        <v>24</v>
      </c>
      <c r="B161" t="s">
        <v>65</v>
      </c>
      <c r="C161" t="s">
        <v>80</v>
      </c>
      <c r="D161" s="2">
        <v>2</v>
      </c>
      <c r="E161" s="17">
        <v>2</v>
      </c>
      <c r="F161" t="s">
        <v>69</v>
      </c>
      <c r="G161">
        <v>219</v>
      </c>
      <c r="H161">
        <v>2470416.2899999986</v>
      </c>
    </row>
    <row r="162" spans="1:8" x14ac:dyDescent="0.25">
      <c r="A162" s="2">
        <v>24</v>
      </c>
      <c r="B162" t="s">
        <v>65</v>
      </c>
      <c r="C162" t="s">
        <v>80</v>
      </c>
      <c r="D162" s="2">
        <v>2</v>
      </c>
      <c r="E162" s="17">
        <v>2</v>
      </c>
      <c r="F162" t="s">
        <v>78</v>
      </c>
      <c r="H162">
        <v>524622.29999999981</v>
      </c>
    </row>
    <row r="163" spans="1:8" x14ac:dyDescent="0.25">
      <c r="A163" s="2">
        <v>24</v>
      </c>
      <c r="B163" t="s">
        <v>65</v>
      </c>
      <c r="C163" t="s">
        <v>80</v>
      </c>
      <c r="D163" s="2">
        <v>2</v>
      </c>
      <c r="E163" s="17">
        <v>2</v>
      </c>
      <c r="F163" t="s">
        <v>67</v>
      </c>
      <c r="G163">
        <v>256</v>
      </c>
      <c r="H163">
        <v>15793.42</v>
      </c>
    </row>
    <row r="164" spans="1:8" x14ac:dyDescent="0.25">
      <c r="A164" s="2">
        <v>24</v>
      </c>
      <c r="B164" t="s">
        <v>65</v>
      </c>
      <c r="C164" t="s">
        <v>80</v>
      </c>
      <c r="D164" s="2">
        <v>2</v>
      </c>
      <c r="E164" s="17">
        <v>2</v>
      </c>
      <c r="F164" t="s">
        <v>73</v>
      </c>
      <c r="G164">
        <v>25</v>
      </c>
      <c r="H164">
        <v>1595388.86</v>
      </c>
    </row>
    <row r="165" spans="1:8" x14ac:dyDescent="0.25">
      <c r="A165" s="2">
        <v>24</v>
      </c>
      <c r="B165" t="s">
        <v>65</v>
      </c>
      <c r="C165" t="s">
        <v>80</v>
      </c>
      <c r="D165" s="2">
        <v>2</v>
      </c>
      <c r="E165" s="17">
        <v>2</v>
      </c>
      <c r="F165" t="s">
        <v>79</v>
      </c>
      <c r="H165">
        <v>44410</v>
      </c>
    </row>
    <row r="166" spans="1:8" x14ac:dyDescent="0.25">
      <c r="A166" s="2">
        <v>24</v>
      </c>
      <c r="B166" t="s">
        <v>65</v>
      </c>
      <c r="C166" t="s">
        <v>80</v>
      </c>
      <c r="D166" s="2">
        <v>2</v>
      </c>
      <c r="E166" s="17">
        <v>2</v>
      </c>
      <c r="F166" t="s">
        <v>72</v>
      </c>
      <c r="G166">
        <v>166</v>
      </c>
      <c r="H166">
        <v>505066.03999999986</v>
      </c>
    </row>
    <row r="167" spans="1:8" x14ac:dyDescent="0.25">
      <c r="A167" s="2">
        <v>24</v>
      </c>
      <c r="B167" t="s">
        <v>65</v>
      </c>
      <c r="C167" t="s">
        <v>80</v>
      </c>
      <c r="D167" s="2">
        <v>2</v>
      </c>
      <c r="E167" s="17">
        <v>2</v>
      </c>
      <c r="F167" t="s">
        <v>74</v>
      </c>
      <c r="G167">
        <v>1</v>
      </c>
      <c r="H167">
        <v>5069.3700000000008</v>
      </c>
    </row>
    <row r="168" spans="1:8" x14ac:dyDescent="0.25">
      <c r="A168" s="2">
        <v>24</v>
      </c>
      <c r="B168" t="s">
        <v>65</v>
      </c>
      <c r="C168" t="s">
        <v>80</v>
      </c>
      <c r="D168" s="2">
        <v>2</v>
      </c>
      <c r="E168" s="17">
        <v>3</v>
      </c>
      <c r="F168" t="s">
        <v>70</v>
      </c>
      <c r="G168">
        <v>87</v>
      </c>
      <c r="H168">
        <v>8809062.5899999999</v>
      </c>
    </row>
    <row r="169" spans="1:8" x14ac:dyDescent="0.25">
      <c r="A169" s="2">
        <v>24</v>
      </c>
      <c r="B169" t="s">
        <v>65</v>
      </c>
      <c r="C169" t="s">
        <v>80</v>
      </c>
      <c r="D169" s="2">
        <v>2</v>
      </c>
      <c r="E169" s="17">
        <v>3</v>
      </c>
      <c r="F169" t="s">
        <v>75</v>
      </c>
      <c r="G169">
        <v>74</v>
      </c>
      <c r="H169">
        <v>931500</v>
      </c>
    </row>
    <row r="170" spans="1:8" x14ac:dyDescent="0.25">
      <c r="A170" s="2">
        <v>24</v>
      </c>
      <c r="B170" t="s">
        <v>65</v>
      </c>
      <c r="C170" t="s">
        <v>80</v>
      </c>
      <c r="D170" s="2">
        <v>2</v>
      </c>
      <c r="E170" s="17">
        <v>3</v>
      </c>
      <c r="F170" t="s">
        <v>77</v>
      </c>
      <c r="G170">
        <v>6</v>
      </c>
      <c r="H170">
        <v>256680.91000000003</v>
      </c>
    </row>
    <row r="171" spans="1:8" x14ac:dyDescent="0.25">
      <c r="A171" s="2">
        <v>24</v>
      </c>
      <c r="B171" t="s">
        <v>65</v>
      </c>
      <c r="C171" t="s">
        <v>80</v>
      </c>
      <c r="D171" s="2">
        <v>2</v>
      </c>
      <c r="E171" s="17">
        <v>3</v>
      </c>
      <c r="F171" t="s">
        <v>68</v>
      </c>
      <c r="G171">
        <v>44</v>
      </c>
      <c r="H171">
        <v>850760.75</v>
      </c>
    </row>
    <row r="172" spans="1:8" x14ac:dyDescent="0.25">
      <c r="A172" s="2">
        <v>24</v>
      </c>
      <c r="B172" t="s">
        <v>65</v>
      </c>
      <c r="C172" t="s">
        <v>80</v>
      </c>
      <c r="D172" s="2">
        <v>2</v>
      </c>
      <c r="E172" s="17">
        <v>3</v>
      </c>
      <c r="F172" t="s">
        <v>69</v>
      </c>
      <c r="G172">
        <v>87</v>
      </c>
      <c r="H172">
        <v>1147161.4300000002</v>
      </c>
    </row>
    <row r="173" spans="1:8" x14ac:dyDescent="0.25">
      <c r="A173" s="2">
        <v>24</v>
      </c>
      <c r="B173" t="s">
        <v>65</v>
      </c>
      <c r="C173" t="s">
        <v>80</v>
      </c>
      <c r="D173" s="2">
        <v>2</v>
      </c>
      <c r="E173" s="17">
        <v>3</v>
      </c>
      <c r="F173" t="s">
        <v>78</v>
      </c>
      <c r="H173">
        <v>232224.14999999994</v>
      </c>
    </row>
    <row r="174" spans="1:8" x14ac:dyDescent="0.25">
      <c r="A174" s="2">
        <v>24</v>
      </c>
      <c r="B174" t="s">
        <v>65</v>
      </c>
      <c r="C174" t="s">
        <v>80</v>
      </c>
      <c r="D174" s="2">
        <v>2</v>
      </c>
      <c r="E174" s="17">
        <v>3</v>
      </c>
      <c r="F174" t="s">
        <v>67</v>
      </c>
      <c r="G174">
        <v>87</v>
      </c>
      <c r="H174">
        <v>6150.55</v>
      </c>
    </row>
    <row r="175" spans="1:8" x14ac:dyDescent="0.25">
      <c r="A175" s="2">
        <v>24</v>
      </c>
      <c r="B175" t="s">
        <v>65</v>
      </c>
      <c r="C175" t="s">
        <v>80</v>
      </c>
      <c r="D175" s="2">
        <v>2</v>
      </c>
      <c r="E175" s="17">
        <v>3</v>
      </c>
      <c r="F175" t="s">
        <v>73</v>
      </c>
      <c r="G175">
        <v>11</v>
      </c>
      <c r="H175">
        <v>780718.3600000001</v>
      </c>
    </row>
    <row r="176" spans="1:8" x14ac:dyDescent="0.25">
      <c r="A176" s="2">
        <v>24</v>
      </c>
      <c r="B176" t="s">
        <v>65</v>
      </c>
      <c r="C176" t="s">
        <v>80</v>
      </c>
      <c r="D176" s="2">
        <v>2</v>
      </c>
      <c r="E176" s="17">
        <v>3</v>
      </c>
      <c r="F176" t="s">
        <v>79</v>
      </c>
      <c r="H176">
        <v>17764.5</v>
      </c>
    </row>
    <row r="177" spans="1:8" x14ac:dyDescent="0.25">
      <c r="A177" s="2">
        <v>24</v>
      </c>
      <c r="B177" t="s">
        <v>65</v>
      </c>
      <c r="C177" t="s">
        <v>80</v>
      </c>
      <c r="D177" s="2">
        <v>2</v>
      </c>
      <c r="E177" s="17">
        <v>3</v>
      </c>
      <c r="F177" t="s">
        <v>72</v>
      </c>
      <c r="G177">
        <v>33</v>
      </c>
      <c r="H177">
        <v>70637.400000000081</v>
      </c>
    </row>
    <row r="178" spans="1:8" x14ac:dyDescent="0.25">
      <c r="A178" s="2">
        <v>24</v>
      </c>
      <c r="B178" t="s">
        <v>65</v>
      </c>
      <c r="C178" t="s">
        <v>80</v>
      </c>
      <c r="D178" s="2">
        <v>2</v>
      </c>
      <c r="E178" s="17">
        <v>3</v>
      </c>
      <c r="F178" t="s">
        <v>74</v>
      </c>
      <c r="H178">
        <v>22423.7</v>
      </c>
    </row>
    <row r="179" spans="1:8" x14ac:dyDescent="0.25">
      <c r="A179" s="2">
        <v>24</v>
      </c>
      <c r="B179" t="s">
        <v>65</v>
      </c>
      <c r="C179" t="s">
        <v>80</v>
      </c>
      <c r="D179" s="2">
        <v>2</v>
      </c>
      <c r="E179" s="17">
        <v>4</v>
      </c>
      <c r="F179" t="s">
        <v>70</v>
      </c>
      <c r="G179">
        <v>25</v>
      </c>
      <c r="H179">
        <v>2989309.16</v>
      </c>
    </row>
    <row r="180" spans="1:8" x14ac:dyDescent="0.25">
      <c r="A180" s="2">
        <v>24</v>
      </c>
      <c r="B180" t="s">
        <v>65</v>
      </c>
      <c r="C180" t="s">
        <v>80</v>
      </c>
      <c r="D180" s="2">
        <v>2</v>
      </c>
      <c r="E180" s="17">
        <v>4</v>
      </c>
      <c r="F180" t="s">
        <v>75</v>
      </c>
      <c r="G180">
        <v>23</v>
      </c>
      <c r="H180">
        <v>308700</v>
      </c>
    </row>
    <row r="181" spans="1:8" x14ac:dyDescent="0.25">
      <c r="A181" s="2">
        <v>24</v>
      </c>
      <c r="B181" t="s">
        <v>65</v>
      </c>
      <c r="C181" t="s">
        <v>80</v>
      </c>
      <c r="D181" s="2">
        <v>2</v>
      </c>
      <c r="E181" s="17">
        <v>4</v>
      </c>
      <c r="F181" t="s">
        <v>77</v>
      </c>
      <c r="H181">
        <v>106248.04000000001</v>
      </c>
    </row>
    <row r="182" spans="1:8" x14ac:dyDescent="0.25">
      <c r="A182" s="2">
        <v>24</v>
      </c>
      <c r="B182" t="s">
        <v>65</v>
      </c>
      <c r="C182" t="s">
        <v>80</v>
      </c>
      <c r="D182" s="2">
        <v>2</v>
      </c>
      <c r="E182" s="17">
        <v>4</v>
      </c>
      <c r="F182" t="s">
        <v>68</v>
      </c>
      <c r="G182">
        <v>19</v>
      </c>
      <c r="H182">
        <v>374646.75</v>
      </c>
    </row>
    <row r="183" spans="1:8" x14ac:dyDescent="0.25">
      <c r="A183" s="2">
        <v>24</v>
      </c>
      <c r="B183" t="s">
        <v>65</v>
      </c>
      <c r="C183" t="s">
        <v>80</v>
      </c>
      <c r="D183" s="2">
        <v>2</v>
      </c>
      <c r="E183" s="17">
        <v>4</v>
      </c>
      <c r="F183" t="s">
        <v>69</v>
      </c>
      <c r="G183">
        <v>25</v>
      </c>
      <c r="H183">
        <v>390002.41</v>
      </c>
    </row>
    <row r="184" spans="1:8" x14ac:dyDescent="0.25">
      <c r="A184" s="2">
        <v>24</v>
      </c>
      <c r="B184" t="s">
        <v>65</v>
      </c>
      <c r="C184" t="s">
        <v>80</v>
      </c>
      <c r="D184" s="2">
        <v>2</v>
      </c>
      <c r="E184" s="17">
        <v>4</v>
      </c>
      <c r="F184" t="s">
        <v>78</v>
      </c>
      <c r="H184">
        <v>105071.78999999998</v>
      </c>
    </row>
    <row r="185" spans="1:8" x14ac:dyDescent="0.25">
      <c r="A185" s="2">
        <v>24</v>
      </c>
      <c r="B185" t="s">
        <v>65</v>
      </c>
      <c r="C185" t="s">
        <v>80</v>
      </c>
      <c r="D185" s="2">
        <v>2</v>
      </c>
      <c r="E185" s="17">
        <v>4</v>
      </c>
      <c r="F185" t="s">
        <v>67</v>
      </c>
      <c r="G185">
        <v>25</v>
      </c>
      <c r="H185">
        <v>1801.47</v>
      </c>
    </row>
    <row r="186" spans="1:8" x14ac:dyDescent="0.25">
      <c r="A186" s="2">
        <v>24</v>
      </c>
      <c r="B186" t="s">
        <v>65</v>
      </c>
      <c r="C186" t="s">
        <v>80</v>
      </c>
      <c r="D186" s="2">
        <v>2</v>
      </c>
      <c r="E186" s="17">
        <v>4</v>
      </c>
      <c r="F186" t="s">
        <v>73</v>
      </c>
      <c r="G186">
        <v>4</v>
      </c>
      <c r="H186">
        <v>243127.1</v>
      </c>
    </row>
    <row r="187" spans="1:8" x14ac:dyDescent="0.25">
      <c r="A187" s="2">
        <v>24</v>
      </c>
      <c r="B187" t="s">
        <v>65</v>
      </c>
      <c r="C187" t="s">
        <v>80</v>
      </c>
      <c r="D187" s="2">
        <v>2</v>
      </c>
      <c r="E187" s="17">
        <v>4</v>
      </c>
      <c r="F187" t="s">
        <v>79</v>
      </c>
      <c r="H187">
        <v>35529</v>
      </c>
    </row>
    <row r="188" spans="1:8" x14ac:dyDescent="0.25">
      <c r="A188" s="2">
        <v>24</v>
      </c>
      <c r="B188" t="s">
        <v>65</v>
      </c>
      <c r="C188" t="s">
        <v>80</v>
      </c>
      <c r="D188" s="2">
        <v>2</v>
      </c>
      <c r="E188" s="17">
        <v>4</v>
      </c>
      <c r="F188" t="s">
        <v>72</v>
      </c>
      <c r="G188">
        <v>1</v>
      </c>
      <c r="H188">
        <v>2057.3999999999996</v>
      </c>
    </row>
    <row r="189" spans="1:8" x14ac:dyDescent="0.25">
      <c r="A189" s="2">
        <v>24</v>
      </c>
      <c r="B189" t="s">
        <v>65</v>
      </c>
      <c r="C189" t="s">
        <v>80</v>
      </c>
      <c r="D189" s="2">
        <v>2</v>
      </c>
      <c r="E189" s="17">
        <v>5</v>
      </c>
      <c r="F189" t="s">
        <v>70</v>
      </c>
      <c r="G189">
        <v>152</v>
      </c>
      <c r="H189">
        <v>21195749.210000001</v>
      </c>
    </row>
    <row r="190" spans="1:8" x14ac:dyDescent="0.25">
      <c r="A190" s="2">
        <v>24</v>
      </c>
      <c r="B190" t="s">
        <v>65</v>
      </c>
      <c r="C190" t="s">
        <v>80</v>
      </c>
      <c r="D190" s="2">
        <v>2</v>
      </c>
      <c r="E190" s="17">
        <v>5</v>
      </c>
      <c r="F190" t="s">
        <v>75</v>
      </c>
      <c r="G190">
        <v>139</v>
      </c>
      <c r="H190">
        <v>1918500</v>
      </c>
    </row>
    <row r="191" spans="1:8" x14ac:dyDescent="0.25">
      <c r="A191" s="2">
        <v>24</v>
      </c>
      <c r="B191" t="s">
        <v>65</v>
      </c>
      <c r="C191" t="s">
        <v>80</v>
      </c>
      <c r="D191" s="2">
        <v>2</v>
      </c>
      <c r="E191" s="17">
        <v>5</v>
      </c>
      <c r="F191" t="s">
        <v>77</v>
      </c>
      <c r="H191">
        <v>326430.52</v>
      </c>
    </row>
    <row r="192" spans="1:8" x14ac:dyDescent="0.25">
      <c r="A192" s="2">
        <v>24</v>
      </c>
      <c r="B192" t="s">
        <v>65</v>
      </c>
      <c r="C192" t="s">
        <v>80</v>
      </c>
      <c r="D192" s="2">
        <v>2</v>
      </c>
      <c r="E192" s="17">
        <v>5</v>
      </c>
      <c r="F192" t="s">
        <v>68</v>
      </c>
      <c r="G192">
        <v>116</v>
      </c>
      <c r="H192">
        <v>2379438.75</v>
      </c>
    </row>
    <row r="193" spans="1:8" x14ac:dyDescent="0.25">
      <c r="A193" s="2">
        <v>24</v>
      </c>
      <c r="B193" t="s">
        <v>65</v>
      </c>
      <c r="C193" t="s">
        <v>80</v>
      </c>
      <c r="D193" s="2">
        <v>2</v>
      </c>
      <c r="E193" s="17">
        <v>5</v>
      </c>
      <c r="F193" t="s">
        <v>69</v>
      </c>
      <c r="G193">
        <v>152</v>
      </c>
      <c r="H193">
        <v>2763631.4400000013</v>
      </c>
    </row>
    <row r="194" spans="1:8" x14ac:dyDescent="0.25">
      <c r="A194" s="2">
        <v>24</v>
      </c>
      <c r="B194" t="s">
        <v>65</v>
      </c>
      <c r="C194" t="s">
        <v>80</v>
      </c>
      <c r="D194" s="2">
        <v>2</v>
      </c>
      <c r="E194" s="17">
        <v>5</v>
      </c>
      <c r="F194" t="s">
        <v>78</v>
      </c>
      <c r="H194">
        <v>353619.68000000005</v>
      </c>
    </row>
    <row r="195" spans="1:8" x14ac:dyDescent="0.25">
      <c r="A195" s="2">
        <v>24</v>
      </c>
      <c r="B195" t="s">
        <v>65</v>
      </c>
      <c r="C195" t="s">
        <v>80</v>
      </c>
      <c r="D195" s="2">
        <v>2</v>
      </c>
      <c r="E195" s="17">
        <v>5</v>
      </c>
      <c r="F195" t="s">
        <v>67</v>
      </c>
      <c r="G195">
        <v>151</v>
      </c>
      <c r="H195">
        <v>10750.419999999998</v>
      </c>
    </row>
    <row r="196" spans="1:8" x14ac:dyDescent="0.25">
      <c r="A196" s="2">
        <v>24</v>
      </c>
      <c r="B196" t="s">
        <v>65</v>
      </c>
      <c r="C196" t="s">
        <v>80</v>
      </c>
      <c r="D196" s="2">
        <v>2</v>
      </c>
      <c r="E196" s="17">
        <v>5</v>
      </c>
      <c r="F196" t="s">
        <v>73</v>
      </c>
      <c r="G196">
        <v>14</v>
      </c>
      <c r="H196">
        <v>1796562.4900000002</v>
      </c>
    </row>
    <row r="197" spans="1:8" x14ac:dyDescent="0.25">
      <c r="A197" s="2">
        <v>24</v>
      </c>
      <c r="B197" t="s">
        <v>65</v>
      </c>
      <c r="C197" t="s">
        <v>80</v>
      </c>
      <c r="D197" s="2">
        <v>2</v>
      </c>
      <c r="E197" s="17">
        <v>5</v>
      </c>
      <c r="F197" t="s">
        <v>79</v>
      </c>
      <c r="H197">
        <v>17764</v>
      </c>
    </row>
    <row r="198" spans="1:8" x14ac:dyDescent="0.25">
      <c r="A198" s="2">
        <v>24</v>
      </c>
      <c r="B198" t="s">
        <v>65</v>
      </c>
      <c r="C198" t="s">
        <v>80</v>
      </c>
      <c r="D198" s="2">
        <v>2</v>
      </c>
      <c r="E198" s="17">
        <v>5</v>
      </c>
      <c r="F198" t="s">
        <v>74</v>
      </c>
      <c r="G198">
        <v>1</v>
      </c>
      <c r="H198">
        <v>111760.22999999998</v>
      </c>
    </row>
    <row r="199" spans="1:8" x14ac:dyDescent="0.25">
      <c r="A199" s="2">
        <v>24</v>
      </c>
      <c r="B199" t="s">
        <v>65</v>
      </c>
      <c r="C199" t="s">
        <v>80</v>
      </c>
      <c r="D199" s="2">
        <v>2</v>
      </c>
      <c r="E199" s="17">
        <v>6</v>
      </c>
      <c r="F199" t="s">
        <v>70</v>
      </c>
      <c r="G199">
        <v>44</v>
      </c>
      <c r="H199">
        <v>7417964.2000000002</v>
      </c>
    </row>
    <row r="200" spans="1:8" x14ac:dyDescent="0.25">
      <c r="A200" s="2">
        <v>24</v>
      </c>
      <c r="B200" t="s">
        <v>65</v>
      </c>
      <c r="C200" t="s">
        <v>80</v>
      </c>
      <c r="D200" s="2">
        <v>2</v>
      </c>
      <c r="E200" s="17">
        <v>6</v>
      </c>
      <c r="F200" t="s">
        <v>75</v>
      </c>
      <c r="G200">
        <v>41</v>
      </c>
      <c r="H200">
        <v>543600</v>
      </c>
    </row>
    <row r="201" spans="1:8" x14ac:dyDescent="0.25">
      <c r="A201" s="2">
        <v>24</v>
      </c>
      <c r="B201" t="s">
        <v>65</v>
      </c>
      <c r="C201" t="s">
        <v>80</v>
      </c>
      <c r="D201" s="2">
        <v>2</v>
      </c>
      <c r="E201" s="17">
        <v>6</v>
      </c>
      <c r="F201" t="s">
        <v>77</v>
      </c>
      <c r="H201">
        <v>54222.759999999995</v>
      </c>
    </row>
    <row r="202" spans="1:8" x14ac:dyDescent="0.25">
      <c r="A202" s="2">
        <v>24</v>
      </c>
      <c r="B202" t="s">
        <v>65</v>
      </c>
      <c r="C202" t="s">
        <v>80</v>
      </c>
      <c r="D202" s="2">
        <v>2</v>
      </c>
      <c r="E202" s="17">
        <v>6</v>
      </c>
      <c r="F202" t="s">
        <v>68</v>
      </c>
      <c r="G202">
        <v>31</v>
      </c>
      <c r="H202">
        <v>629251</v>
      </c>
    </row>
    <row r="203" spans="1:8" x14ac:dyDescent="0.25">
      <c r="A203" s="2">
        <v>24</v>
      </c>
      <c r="B203" t="s">
        <v>65</v>
      </c>
      <c r="C203" t="s">
        <v>80</v>
      </c>
      <c r="D203" s="2">
        <v>2</v>
      </c>
      <c r="E203" s="17">
        <v>6</v>
      </c>
      <c r="F203" t="s">
        <v>69</v>
      </c>
      <c r="G203">
        <v>44</v>
      </c>
      <c r="H203">
        <v>965178.12000000034</v>
      </c>
    </row>
    <row r="204" spans="1:8" x14ac:dyDescent="0.25">
      <c r="A204" s="2">
        <v>24</v>
      </c>
      <c r="B204" t="s">
        <v>65</v>
      </c>
      <c r="C204" t="s">
        <v>80</v>
      </c>
      <c r="D204" s="2">
        <v>2</v>
      </c>
      <c r="E204" s="17">
        <v>6</v>
      </c>
      <c r="F204" t="s">
        <v>78</v>
      </c>
      <c r="H204">
        <v>337827.21</v>
      </c>
    </row>
    <row r="205" spans="1:8" x14ac:dyDescent="0.25">
      <c r="A205" s="2">
        <v>24</v>
      </c>
      <c r="B205" t="s">
        <v>65</v>
      </c>
      <c r="C205" t="s">
        <v>80</v>
      </c>
      <c r="D205" s="2">
        <v>2</v>
      </c>
      <c r="E205" s="17">
        <v>6</v>
      </c>
      <c r="F205" t="s">
        <v>67</v>
      </c>
      <c r="G205">
        <v>44</v>
      </c>
      <c r="H205">
        <v>3072.3599999999997</v>
      </c>
    </row>
    <row r="206" spans="1:8" x14ac:dyDescent="0.25">
      <c r="A206" s="2">
        <v>24</v>
      </c>
      <c r="B206" t="s">
        <v>65</v>
      </c>
      <c r="C206" t="s">
        <v>80</v>
      </c>
      <c r="D206" s="2">
        <v>2</v>
      </c>
      <c r="E206" s="17">
        <v>6</v>
      </c>
      <c r="F206" t="s">
        <v>73</v>
      </c>
      <c r="G206">
        <v>5</v>
      </c>
      <c r="H206">
        <v>606882.12999999989</v>
      </c>
    </row>
    <row r="207" spans="1:8" x14ac:dyDescent="0.25">
      <c r="A207" s="2">
        <v>24</v>
      </c>
      <c r="B207" t="s">
        <v>65</v>
      </c>
      <c r="C207" t="s">
        <v>80</v>
      </c>
      <c r="D207" s="2">
        <v>2</v>
      </c>
      <c r="E207" s="17">
        <v>6</v>
      </c>
      <c r="F207" t="s">
        <v>74</v>
      </c>
      <c r="H207">
        <v>1392</v>
      </c>
    </row>
    <row r="208" spans="1:8" x14ac:dyDescent="0.25">
      <c r="A208" s="2">
        <v>24</v>
      </c>
      <c r="B208" t="s">
        <v>65</v>
      </c>
      <c r="C208" t="s">
        <v>80</v>
      </c>
      <c r="D208" s="2">
        <v>2</v>
      </c>
      <c r="E208" s="17">
        <v>7</v>
      </c>
      <c r="F208" t="s">
        <v>70</v>
      </c>
      <c r="G208">
        <v>229</v>
      </c>
      <c r="H208">
        <v>46621685.810000002</v>
      </c>
    </row>
    <row r="209" spans="1:8" x14ac:dyDescent="0.25">
      <c r="A209" s="2">
        <v>24</v>
      </c>
      <c r="B209" t="s">
        <v>65</v>
      </c>
      <c r="C209" t="s">
        <v>80</v>
      </c>
      <c r="D209" s="2">
        <v>2</v>
      </c>
      <c r="E209" s="17">
        <v>7</v>
      </c>
      <c r="F209" t="s">
        <v>75</v>
      </c>
      <c r="G209">
        <v>208</v>
      </c>
      <c r="H209">
        <v>2772600</v>
      </c>
    </row>
    <row r="210" spans="1:8" x14ac:dyDescent="0.25">
      <c r="A210" s="2">
        <v>24</v>
      </c>
      <c r="B210" t="s">
        <v>65</v>
      </c>
      <c r="C210" t="s">
        <v>80</v>
      </c>
      <c r="D210" s="2">
        <v>2</v>
      </c>
      <c r="E210" s="17">
        <v>7</v>
      </c>
      <c r="F210" t="s">
        <v>77</v>
      </c>
      <c r="G210">
        <v>22</v>
      </c>
      <c r="H210">
        <v>2506408.2200000007</v>
      </c>
    </row>
    <row r="211" spans="1:8" x14ac:dyDescent="0.25">
      <c r="A211" s="2">
        <v>24</v>
      </c>
      <c r="B211" t="s">
        <v>65</v>
      </c>
      <c r="C211" t="s">
        <v>80</v>
      </c>
      <c r="D211" s="2">
        <v>2</v>
      </c>
      <c r="E211" s="17">
        <v>7</v>
      </c>
      <c r="F211" t="s">
        <v>68</v>
      </c>
      <c r="G211">
        <v>161</v>
      </c>
      <c r="H211">
        <v>3271154.75</v>
      </c>
    </row>
    <row r="212" spans="1:8" x14ac:dyDescent="0.25">
      <c r="A212" s="2">
        <v>24</v>
      </c>
      <c r="B212" t="s">
        <v>65</v>
      </c>
      <c r="C212" t="s">
        <v>80</v>
      </c>
      <c r="D212" s="2">
        <v>2</v>
      </c>
      <c r="E212" s="17">
        <v>7</v>
      </c>
      <c r="F212" t="s">
        <v>69</v>
      </c>
      <c r="G212">
        <v>229</v>
      </c>
      <c r="H212">
        <v>6070611.1300000111</v>
      </c>
    </row>
    <row r="213" spans="1:8" x14ac:dyDescent="0.25">
      <c r="A213" s="2">
        <v>24</v>
      </c>
      <c r="B213" t="s">
        <v>65</v>
      </c>
      <c r="C213" t="s">
        <v>80</v>
      </c>
      <c r="D213" s="2">
        <v>2</v>
      </c>
      <c r="E213" s="17">
        <v>7</v>
      </c>
      <c r="F213" t="s">
        <v>78</v>
      </c>
      <c r="H213">
        <v>433294.02</v>
      </c>
    </row>
    <row r="214" spans="1:8" x14ac:dyDescent="0.25">
      <c r="A214" s="2">
        <v>24</v>
      </c>
      <c r="B214" t="s">
        <v>65</v>
      </c>
      <c r="C214" t="s">
        <v>80</v>
      </c>
      <c r="D214" s="2">
        <v>2</v>
      </c>
      <c r="E214" s="17">
        <v>7</v>
      </c>
      <c r="F214" t="s">
        <v>67</v>
      </c>
      <c r="G214">
        <v>229</v>
      </c>
      <c r="H214">
        <v>15700.239999999998</v>
      </c>
    </row>
    <row r="215" spans="1:8" x14ac:dyDescent="0.25">
      <c r="A215" s="2">
        <v>24</v>
      </c>
      <c r="B215" t="s">
        <v>65</v>
      </c>
      <c r="C215" t="s">
        <v>80</v>
      </c>
      <c r="D215" s="2">
        <v>2</v>
      </c>
      <c r="E215" s="17">
        <v>7</v>
      </c>
      <c r="F215" t="s">
        <v>73</v>
      </c>
      <c r="G215">
        <v>19</v>
      </c>
      <c r="H215">
        <v>3852580.6900000004</v>
      </c>
    </row>
    <row r="216" spans="1:8" x14ac:dyDescent="0.25">
      <c r="A216" s="2">
        <v>24</v>
      </c>
      <c r="B216" t="s">
        <v>65</v>
      </c>
      <c r="C216" t="s">
        <v>80</v>
      </c>
      <c r="D216" s="2">
        <v>2</v>
      </c>
      <c r="E216" s="17">
        <v>7</v>
      </c>
      <c r="F216" t="s">
        <v>79</v>
      </c>
      <c r="H216">
        <v>71057</v>
      </c>
    </row>
    <row r="217" spans="1:8" x14ac:dyDescent="0.25">
      <c r="A217" s="2">
        <v>24</v>
      </c>
      <c r="B217" t="s">
        <v>65</v>
      </c>
      <c r="C217" t="s">
        <v>80</v>
      </c>
      <c r="D217" s="2">
        <v>2</v>
      </c>
      <c r="E217" s="17">
        <v>7</v>
      </c>
      <c r="F217" t="s">
        <v>74</v>
      </c>
      <c r="G217">
        <v>28</v>
      </c>
      <c r="H217">
        <v>1085572.58</v>
      </c>
    </row>
    <row r="218" spans="1:8" x14ac:dyDescent="0.25">
      <c r="A218" s="2">
        <v>24</v>
      </c>
      <c r="B218" t="s">
        <v>65</v>
      </c>
      <c r="C218" t="s">
        <v>80</v>
      </c>
      <c r="D218" s="2">
        <v>2</v>
      </c>
      <c r="E218" s="17">
        <v>7</v>
      </c>
      <c r="F218" t="s">
        <v>71</v>
      </c>
      <c r="G218">
        <v>2</v>
      </c>
      <c r="H218">
        <v>74220.81</v>
      </c>
    </row>
    <row r="219" spans="1:8" x14ac:dyDescent="0.25">
      <c r="A219" s="2">
        <v>24</v>
      </c>
      <c r="B219" t="s">
        <v>65</v>
      </c>
      <c r="C219" t="s">
        <v>80</v>
      </c>
      <c r="D219" s="2">
        <v>2</v>
      </c>
      <c r="E219" s="17">
        <v>8</v>
      </c>
      <c r="F219" t="s">
        <v>70</v>
      </c>
      <c r="G219">
        <v>228</v>
      </c>
      <c r="H219">
        <v>63793175.939999998</v>
      </c>
    </row>
    <row r="220" spans="1:8" x14ac:dyDescent="0.25">
      <c r="A220" s="2">
        <v>24</v>
      </c>
      <c r="B220" t="s">
        <v>65</v>
      </c>
      <c r="C220" t="s">
        <v>80</v>
      </c>
      <c r="D220" s="2">
        <v>2</v>
      </c>
      <c r="E220" s="17">
        <v>8</v>
      </c>
      <c r="F220" t="s">
        <v>75</v>
      </c>
      <c r="G220">
        <v>206</v>
      </c>
      <c r="H220">
        <v>2873934</v>
      </c>
    </row>
    <row r="221" spans="1:8" x14ac:dyDescent="0.25">
      <c r="A221" s="2">
        <v>24</v>
      </c>
      <c r="B221" t="s">
        <v>65</v>
      </c>
      <c r="C221" t="s">
        <v>80</v>
      </c>
      <c r="D221" s="2">
        <v>2</v>
      </c>
      <c r="E221" s="17">
        <v>8</v>
      </c>
      <c r="F221" t="s">
        <v>77</v>
      </c>
      <c r="G221">
        <v>8</v>
      </c>
      <c r="H221">
        <v>2314853.23</v>
      </c>
    </row>
    <row r="222" spans="1:8" x14ac:dyDescent="0.25">
      <c r="A222" s="2">
        <v>24</v>
      </c>
      <c r="B222" t="s">
        <v>65</v>
      </c>
      <c r="C222" t="s">
        <v>80</v>
      </c>
      <c r="D222" s="2">
        <v>2</v>
      </c>
      <c r="E222" s="17">
        <v>8</v>
      </c>
      <c r="F222" t="s">
        <v>68</v>
      </c>
      <c r="G222">
        <v>180</v>
      </c>
      <c r="H222">
        <v>3961087.25</v>
      </c>
    </row>
    <row r="223" spans="1:8" x14ac:dyDescent="0.25">
      <c r="A223" s="2">
        <v>24</v>
      </c>
      <c r="B223" t="s">
        <v>65</v>
      </c>
      <c r="C223" t="s">
        <v>80</v>
      </c>
      <c r="D223" s="2">
        <v>2</v>
      </c>
      <c r="E223" s="17">
        <v>8</v>
      </c>
      <c r="F223" t="s">
        <v>69</v>
      </c>
      <c r="G223">
        <v>227</v>
      </c>
      <c r="H223">
        <v>8292622.2499999925</v>
      </c>
    </row>
    <row r="224" spans="1:8" x14ac:dyDescent="0.25">
      <c r="A224" s="2">
        <v>24</v>
      </c>
      <c r="B224" t="s">
        <v>65</v>
      </c>
      <c r="C224" t="s">
        <v>80</v>
      </c>
      <c r="D224" s="2">
        <v>2</v>
      </c>
      <c r="E224" s="17">
        <v>8</v>
      </c>
      <c r="F224" t="s">
        <v>78</v>
      </c>
      <c r="G224">
        <v>1</v>
      </c>
      <c r="H224">
        <v>722396.13</v>
      </c>
    </row>
    <row r="225" spans="1:8" x14ac:dyDescent="0.25">
      <c r="A225" s="2">
        <v>24</v>
      </c>
      <c r="B225" t="s">
        <v>65</v>
      </c>
      <c r="C225" t="s">
        <v>80</v>
      </c>
      <c r="D225" s="2">
        <v>2</v>
      </c>
      <c r="E225" s="17">
        <v>8</v>
      </c>
      <c r="F225" t="s">
        <v>67</v>
      </c>
      <c r="G225">
        <v>227</v>
      </c>
      <c r="H225">
        <v>16860.259999999998</v>
      </c>
    </row>
    <row r="226" spans="1:8" x14ac:dyDescent="0.25">
      <c r="A226" s="2">
        <v>24</v>
      </c>
      <c r="B226" t="s">
        <v>65</v>
      </c>
      <c r="C226" t="s">
        <v>80</v>
      </c>
      <c r="D226" s="2">
        <v>2</v>
      </c>
      <c r="E226" s="17">
        <v>8</v>
      </c>
      <c r="F226" t="s">
        <v>73</v>
      </c>
      <c r="G226">
        <v>29</v>
      </c>
      <c r="H226">
        <v>5527258.71</v>
      </c>
    </row>
    <row r="227" spans="1:8" x14ac:dyDescent="0.25">
      <c r="A227" s="2">
        <v>24</v>
      </c>
      <c r="B227" t="s">
        <v>65</v>
      </c>
      <c r="C227" t="s">
        <v>80</v>
      </c>
      <c r="D227" s="2">
        <v>2</v>
      </c>
      <c r="E227" s="17">
        <v>8</v>
      </c>
      <c r="F227" t="s">
        <v>79</v>
      </c>
      <c r="H227">
        <v>26646</v>
      </c>
    </row>
    <row r="228" spans="1:8" x14ac:dyDescent="0.25">
      <c r="A228" s="2">
        <v>24</v>
      </c>
      <c r="B228" t="s">
        <v>65</v>
      </c>
      <c r="C228" t="s">
        <v>80</v>
      </c>
      <c r="D228" s="2">
        <v>2</v>
      </c>
      <c r="E228" s="17">
        <v>8</v>
      </c>
      <c r="F228" t="s">
        <v>72</v>
      </c>
      <c r="G228">
        <v>1</v>
      </c>
      <c r="H228">
        <v>7515.53</v>
      </c>
    </row>
    <row r="229" spans="1:8" x14ac:dyDescent="0.25">
      <c r="A229" s="2">
        <v>24</v>
      </c>
      <c r="B229" t="s">
        <v>65</v>
      </c>
      <c r="C229" t="s">
        <v>80</v>
      </c>
      <c r="D229" s="2">
        <v>2</v>
      </c>
      <c r="E229" s="17">
        <v>8</v>
      </c>
      <c r="F229" t="s">
        <v>74</v>
      </c>
      <c r="G229">
        <v>9</v>
      </c>
      <c r="H229">
        <v>675980.09000000008</v>
      </c>
    </row>
    <row r="230" spans="1:8" x14ac:dyDescent="0.25">
      <c r="A230" s="2">
        <v>24</v>
      </c>
      <c r="B230" t="s">
        <v>65</v>
      </c>
      <c r="C230" t="s">
        <v>80</v>
      </c>
      <c r="D230" s="2">
        <v>2</v>
      </c>
      <c r="E230" s="17">
        <v>8</v>
      </c>
      <c r="F230" t="s">
        <v>71</v>
      </c>
      <c r="G230">
        <v>33</v>
      </c>
      <c r="H230">
        <v>1629816.9699999997</v>
      </c>
    </row>
    <row r="231" spans="1:8" x14ac:dyDescent="0.25">
      <c r="A231" s="2">
        <v>24</v>
      </c>
      <c r="B231" t="s">
        <v>65</v>
      </c>
      <c r="C231" t="s">
        <v>80</v>
      </c>
      <c r="D231" s="2">
        <v>2</v>
      </c>
      <c r="E231" s="17">
        <v>9</v>
      </c>
      <c r="F231" t="s">
        <v>70</v>
      </c>
      <c r="G231">
        <v>168</v>
      </c>
      <c r="H231">
        <v>51231238.530000001</v>
      </c>
    </row>
    <row r="232" spans="1:8" x14ac:dyDescent="0.25">
      <c r="A232" s="2">
        <v>24</v>
      </c>
      <c r="B232" t="s">
        <v>65</v>
      </c>
      <c r="C232" t="s">
        <v>80</v>
      </c>
      <c r="D232" s="2">
        <v>2</v>
      </c>
      <c r="E232" s="17">
        <v>9</v>
      </c>
      <c r="F232" t="s">
        <v>75</v>
      </c>
      <c r="G232">
        <v>151</v>
      </c>
      <c r="H232">
        <v>1957500</v>
      </c>
    </row>
    <row r="233" spans="1:8" x14ac:dyDescent="0.25">
      <c r="A233" s="2">
        <v>24</v>
      </c>
      <c r="B233" t="s">
        <v>65</v>
      </c>
      <c r="C233" t="s">
        <v>80</v>
      </c>
      <c r="D233" s="2">
        <v>2</v>
      </c>
      <c r="E233" s="17">
        <v>9</v>
      </c>
      <c r="F233" t="s">
        <v>77</v>
      </c>
      <c r="G233">
        <v>5</v>
      </c>
      <c r="H233">
        <v>1652740.2900000003</v>
      </c>
    </row>
    <row r="234" spans="1:8" x14ac:dyDescent="0.25">
      <c r="A234" s="2">
        <v>24</v>
      </c>
      <c r="B234" t="s">
        <v>65</v>
      </c>
      <c r="C234" t="s">
        <v>80</v>
      </c>
      <c r="D234" s="2">
        <v>2</v>
      </c>
      <c r="E234" s="17">
        <v>9</v>
      </c>
      <c r="F234" t="s">
        <v>68</v>
      </c>
      <c r="G234">
        <v>142</v>
      </c>
      <c r="H234">
        <v>2795621.44</v>
      </c>
    </row>
    <row r="235" spans="1:8" x14ac:dyDescent="0.25">
      <c r="A235" s="2">
        <v>24</v>
      </c>
      <c r="B235" t="s">
        <v>65</v>
      </c>
      <c r="C235" t="s">
        <v>80</v>
      </c>
      <c r="D235" s="2">
        <v>2</v>
      </c>
      <c r="E235" s="17">
        <v>9</v>
      </c>
      <c r="F235" t="s">
        <v>69</v>
      </c>
      <c r="G235">
        <v>168</v>
      </c>
      <c r="H235">
        <v>6664539.0600000024</v>
      </c>
    </row>
    <row r="236" spans="1:8" x14ac:dyDescent="0.25">
      <c r="A236" s="2">
        <v>24</v>
      </c>
      <c r="B236" t="s">
        <v>65</v>
      </c>
      <c r="C236" t="s">
        <v>80</v>
      </c>
      <c r="D236" s="2">
        <v>2</v>
      </c>
      <c r="E236" s="17">
        <v>9</v>
      </c>
      <c r="F236" t="s">
        <v>78</v>
      </c>
      <c r="H236">
        <v>490281.15</v>
      </c>
    </row>
    <row r="237" spans="1:8" x14ac:dyDescent="0.25">
      <c r="A237" s="2">
        <v>24</v>
      </c>
      <c r="B237" t="s">
        <v>65</v>
      </c>
      <c r="C237" t="s">
        <v>80</v>
      </c>
      <c r="D237" s="2">
        <v>2</v>
      </c>
      <c r="E237" s="17">
        <v>9</v>
      </c>
      <c r="F237" t="s">
        <v>67</v>
      </c>
      <c r="G237">
        <v>168</v>
      </c>
      <c r="H237">
        <v>11292.71</v>
      </c>
    </row>
    <row r="238" spans="1:8" x14ac:dyDescent="0.25">
      <c r="A238" s="2">
        <v>24</v>
      </c>
      <c r="B238" t="s">
        <v>65</v>
      </c>
      <c r="C238" t="s">
        <v>80</v>
      </c>
      <c r="D238" s="2">
        <v>2</v>
      </c>
      <c r="E238" s="17">
        <v>9</v>
      </c>
      <c r="F238" t="s">
        <v>73</v>
      </c>
      <c r="G238">
        <v>14</v>
      </c>
      <c r="H238">
        <v>4207465.41</v>
      </c>
    </row>
    <row r="239" spans="1:8" x14ac:dyDescent="0.25">
      <c r="A239" s="2">
        <v>24</v>
      </c>
      <c r="B239" t="s">
        <v>65</v>
      </c>
      <c r="C239" t="s">
        <v>80</v>
      </c>
      <c r="D239" s="2">
        <v>2</v>
      </c>
      <c r="E239" s="17">
        <v>9</v>
      </c>
      <c r="F239" t="s">
        <v>79</v>
      </c>
      <c r="H239">
        <v>41450</v>
      </c>
    </row>
    <row r="240" spans="1:8" x14ac:dyDescent="0.25">
      <c r="A240" s="2">
        <v>24</v>
      </c>
      <c r="B240" t="s">
        <v>65</v>
      </c>
      <c r="C240" t="s">
        <v>80</v>
      </c>
      <c r="D240" s="2">
        <v>2</v>
      </c>
      <c r="E240" s="17">
        <v>9</v>
      </c>
      <c r="F240" t="s">
        <v>72</v>
      </c>
      <c r="H240">
        <v>15921.07</v>
      </c>
    </row>
    <row r="241" spans="1:8" x14ac:dyDescent="0.25">
      <c r="A241" s="2">
        <v>24</v>
      </c>
      <c r="B241" t="s">
        <v>65</v>
      </c>
      <c r="C241" t="s">
        <v>80</v>
      </c>
      <c r="D241" s="2">
        <v>2</v>
      </c>
      <c r="E241" s="17">
        <v>9</v>
      </c>
      <c r="F241" t="s">
        <v>74</v>
      </c>
      <c r="G241">
        <v>6</v>
      </c>
      <c r="H241">
        <v>655899.41</v>
      </c>
    </row>
    <row r="242" spans="1:8" x14ac:dyDescent="0.25">
      <c r="A242" s="2">
        <v>24</v>
      </c>
      <c r="B242" t="s">
        <v>65</v>
      </c>
      <c r="C242" t="s">
        <v>80</v>
      </c>
      <c r="D242" s="2">
        <v>2</v>
      </c>
      <c r="E242" s="17">
        <v>9</v>
      </c>
      <c r="F242" t="s">
        <v>71</v>
      </c>
      <c r="G242">
        <v>23</v>
      </c>
      <c r="H242">
        <v>1096170.71</v>
      </c>
    </row>
    <row r="243" spans="1:8" x14ac:dyDescent="0.25">
      <c r="A243" s="2">
        <v>24</v>
      </c>
      <c r="B243" t="s">
        <v>65</v>
      </c>
      <c r="C243" t="s">
        <v>80</v>
      </c>
      <c r="D243" s="2">
        <v>2</v>
      </c>
      <c r="E243" s="17">
        <v>10</v>
      </c>
      <c r="F243" t="s">
        <v>70</v>
      </c>
      <c r="G243">
        <v>70</v>
      </c>
      <c r="H243">
        <v>25170439.800000004</v>
      </c>
    </row>
    <row r="244" spans="1:8" x14ac:dyDescent="0.25">
      <c r="A244" s="2">
        <v>24</v>
      </c>
      <c r="B244" t="s">
        <v>65</v>
      </c>
      <c r="C244" t="s">
        <v>80</v>
      </c>
      <c r="D244" s="2">
        <v>2</v>
      </c>
      <c r="E244" s="17">
        <v>10</v>
      </c>
      <c r="F244" t="s">
        <v>75</v>
      </c>
      <c r="G244">
        <v>42</v>
      </c>
      <c r="H244">
        <v>746524</v>
      </c>
    </row>
    <row r="245" spans="1:8" x14ac:dyDescent="0.25">
      <c r="A245" s="2">
        <v>24</v>
      </c>
      <c r="B245" t="s">
        <v>65</v>
      </c>
      <c r="C245" t="s">
        <v>80</v>
      </c>
      <c r="D245" s="2">
        <v>2</v>
      </c>
      <c r="E245" s="17">
        <v>10</v>
      </c>
      <c r="F245" t="s">
        <v>68</v>
      </c>
      <c r="G245">
        <v>51</v>
      </c>
      <c r="H245">
        <v>1103119</v>
      </c>
    </row>
    <row r="246" spans="1:8" x14ac:dyDescent="0.25">
      <c r="A246" s="2">
        <v>24</v>
      </c>
      <c r="B246" t="s">
        <v>65</v>
      </c>
      <c r="C246" t="s">
        <v>80</v>
      </c>
      <c r="D246" s="2">
        <v>2</v>
      </c>
      <c r="E246" s="17">
        <v>10</v>
      </c>
      <c r="F246" t="s">
        <v>69</v>
      </c>
      <c r="G246">
        <v>70</v>
      </c>
      <c r="H246">
        <v>3275590.3800000013</v>
      </c>
    </row>
    <row r="247" spans="1:8" x14ac:dyDescent="0.25">
      <c r="A247" s="2">
        <v>24</v>
      </c>
      <c r="B247" t="s">
        <v>65</v>
      </c>
      <c r="C247" t="s">
        <v>80</v>
      </c>
      <c r="D247" s="2">
        <v>2</v>
      </c>
      <c r="E247" s="17">
        <v>10</v>
      </c>
      <c r="F247" t="s">
        <v>78</v>
      </c>
      <c r="H247">
        <v>429608.16000000003</v>
      </c>
    </row>
    <row r="248" spans="1:8" x14ac:dyDescent="0.25">
      <c r="A248" s="2">
        <v>24</v>
      </c>
      <c r="B248" t="s">
        <v>65</v>
      </c>
      <c r="C248" t="s">
        <v>80</v>
      </c>
      <c r="D248" s="2">
        <v>2</v>
      </c>
      <c r="E248" s="17">
        <v>10</v>
      </c>
      <c r="F248" t="s">
        <v>67</v>
      </c>
      <c r="G248">
        <v>70</v>
      </c>
      <c r="H248">
        <v>4797.82</v>
      </c>
    </row>
    <row r="249" spans="1:8" x14ac:dyDescent="0.25">
      <c r="A249" s="2">
        <v>24</v>
      </c>
      <c r="B249" t="s">
        <v>65</v>
      </c>
      <c r="C249" t="s">
        <v>80</v>
      </c>
      <c r="D249" s="2">
        <v>2</v>
      </c>
      <c r="E249" s="17">
        <v>10</v>
      </c>
      <c r="F249" t="s">
        <v>73</v>
      </c>
      <c r="G249">
        <v>9</v>
      </c>
      <c r="H249">
        <v>2092498.4</v>
      </c>
    </row>
    <row r="250" spans="1:8" x14ac:dyDescent="0.25">
      <c r="A250" s="2">
        <v>24</v>
      </c>
      <c r="B250" t="s">
        <v>65</v>
      </c>
      <c r="C250" t="s">
        <v>80</v>
      </c>
      <c r="D250" s="2">
        <v>2</v>
      </c>
      <c r="E250" s="17">
        <v>10</v>
      </c>
      <c r="F250" t="s">
        <v>79</v>
      </c>
      <c r="H250">
        <v>17764</v>
      </c>
    </row>
    <row r="251" spans="1:8" x14ac:dyDescent="0.25">
      <c r="A251" s="2">
        <v>24</v>
      </c>
      <c r="B251" t="s">
        <v>65</v>
      </c>
      <c r="C251" t="s">
        <v>80</v>
      </c>
      <c r="D251" s="2">
        <v>2</v>
      </c>
      <c r="E251" s="17">
        <v>10</v>
      </c>
      <c r="F251" t="s">
        <v>72</v>
      </c>
      <c r="G251">
        <v>37</v>
      </c>
      <c r="H251">
        <v>1923119.209999999</v>
      </c>
    </row>
    <row r="252" spans="1:8" x14ac:dyDescent="0.25">
      <c r="A252" s="2">
        <v>24</v>
      </c>
      <c r="B252" t="s">
        <v>65</v>
      </c>
      <c r="C252" t="s">
        <v>80</v>
      </c>
      <c r="D252" s="2">
        <v>2</v>
      </c>
      <c r="E252" s="17">
        <v>10</v>
      </c>
      <c r="F252" t="s">
        <v>74</v>
      </c>
      <c r="G252">
        <v>1</v>
      </c>
      <c r="H252">
        <v>65520.17</v>
      </c>
    </row>
    <row r="253" spans="1:8" x14ac:dyDescent="0.25">
      <c r="A253" s="2">
        <v>24</v>
      </c>
      <c r="B253" t="s">
        <v>65</v>
      </c>
      <c r="C253" t="s">
        <v>80</v>
      </c>
      <c r="D253" s="2">
        <v>2</v>
      </c>
      <c r="E253" s="17">
        <v>10</v>
      </c>
      <c r="F253" t="s">
        <v>71</v>
      </c>
      <c r="G253">
        <v>7</v>
      </c>
      <c r="H253">
        <v>400609.93000000005</v>
      </c>
    </row>
    <row r="254" spans="1:8" x14ac:dyDescent="0.25">
      <c r="A254" s="2">
        <v>24</v>
      </c>
      <c r="B254" t="s">
        <v>65</v>
      </c>
      <c r="C254" t="s">
        <v>80</v>
      </c>
      <c r="D254" s="2">
        <v>2</v>
      </c>
      <c r="E254" s="17">
        <v>11</v>
      </c>
      <c r="F254" t="s">
        <v>70</v>
      </c>
      <c r="G254">
        <v>179</v>
      </c>
      <c r="H254">
        <v>37497358.049999982</v>
      </c>
    </row>
    <row r="255" spans="1:8" x14ac:dyDescent="0.25">
      <c r="A255" s="2">
        <v>24</v>
      </c>
      <c r="B255" t="s">
        <v>65</v>
      </c>
      <c r="C255" t="s">
        <v>80</v>
      </c>
      <c r="D255" s="2">
        <v>2</v>
      </c>
      <c r="E255" s="17">
        <v>11</v>
      </c>
      <c r="F255" t="s">
        <v>75</v>
      </c>
      <c r="G255">
        <v>14</v>
      </c>
      <c r="H255">
        <v>360324</v>
      </c>
    </row>
    <row r="256" spans="1:8" x14ac:dyDescent="0.25">
      <c r="A256" s="2">
        <v>24</v>
      </c>
      <c r="B256" t="s">
        <v>65</v>
      </c>
      <c r="C256" t="s">
        <v>80</v>
      </c>
      <c r="D256" s="2">
        <v>2</v>
      </c>
      <c r="E256" s="17">
        <v>11</v>
      </c>
      <c r="F256" t="s">
        <v>77</v>
      </c>
      <c r="H256">
        <v>12451.08</v>
      </c>
    </row>
    <row r="257" spans="1:8" x14ac:dyDescent="0.25">
      <c r="A257" s="2">
        <v>24</v>
      </c>
      <c r="B257" t="s">
        <v>65</v>
      </c>
      <c r="C257" t="s">
        <v>80</v>
      </c>
      <c r="D257" s="2">
        <v>2</v>
      </c>
      <c r="E257" s="17">
        <v>11</v>
      </c>
      <c r="F257" t="s">
        <v>68</v>
      </c>
      <c r="G257">
        <v>33</v>
      </c>
      <c r="H257">
        <v>701299</v>
      </c>
    </row>
    <row r="258" spans="1:8" x14ac:dyDescent="0.25">
      <c r="A258" s="2">
        <v>24</v>
      </c>
      <c r="B258" t="s">
        <v>65</v>
      </c>
      <c r="C258" t="s">
        <v>80</v>
      </c>
      <c r="D258" s="2">
        <v>2</v>
      </c>
      <c r="E258" s="17">
        <v>11</v>
      </c>
      <c r="F258" t="s">
        <v>69</v>
      </c>
      <c r="G258">
        <v>66</v>
      </c>
      <c r="H258">
        <v>3380500.6499999976</v>
      </c>
    </row>
    <row r="259" spans="1:8" x14ac:dyDescent="0.25">
      <c r="A259" s="2">
        <v>24</v>
      </c>
      <c r="B259" t="s">
        <v>65</v>
      </c>
      <c r="C259" t="s">
        <v>80</v>
      </c>
      <c r="D259" s="2">
        <v>2</v>
      </c>
      <c r="E259" s="17">
        <v>11</v>
      </c>
      <c r="F259" t="s">
        <v>78</v>
      </c>
      <c r="H259">
        <v>272100.78000000003</v>
      </c>
    </row>
    <row r="260" spans="1:8" x14ac:dyDescent="0.25">
      <c r="A260" s="2">
        <v>24</v>
      </c>
      <c r="B260" t="s">
        <v>65</v>
      </c>
      <c r="C260" t="s">
        <v>80</v>
      </c>
      <c r="D260" s="2">
        <v>2</v>
      </c>
      <c r="E260" s="17">
        <v>11</v>
      </c>
      <c r="F260" t="s">
        <v>67</v>
      </c>
      <c r="G260">
        <v>179</v>
      </c>
      <c r="H260">
        <v>6121.5</v>
      </c>
    </row>
    <row r="261" spans="1:8" x14ac:dyDescent="0.25">
      <c r="A261" s="2">
        <v>24</v>
      </c>
      <c r="B261" t="s">
        <v>65</v>
      </c>
      <c r="C261" t="s">
        <v>80</v>
      </c>
      <c r="D261" s="2">
        <v>2</v>
      </c>
      <c r="E261" s="17">
        <v>11</v>
      </c>
      <c r="F261" t="s">
        <v>73</v>
      </c>
      <c r="G261">
        <v>4</v>
      </c>
      <c r="H261">
        <v>1756380.94</v>
      </c>
    </row>
    <row r="262" spans="1:8" x14ac:dyDescent="0.25">
      <c r="A262" s="2">
        <v>24</v>
      </c>
      <c r="B262" t="s">
        <v>65</v>
      </c>
      <c r="C262" t="s">
        <v>80</v>
      </c>
      <c r="D262" s="2">
        <v>2</v>
      </c>
      <c r="E262" s="17">
        <v>11</v>
      </c>
      <c r="F262" t="s">
        <v>79</v>
      </c>
      <c r="H262">
        <v>8371</v>
      </c>
    </row>
    <row r="263" spans="1:8" x14ac:dyDescent="0.25">
      <c r="A263" s="2">
        <v>24</v>
      </c>
      <c r="B263" t="s">
        <v>65</v>
      </c>
      <c r="C263" t="s">
        <v>80</v>
      </c>
      <c r="D263" s="2">
        <v>2</v>
      </c>
      <c r="E263" s="17">
        <v>11</v>
      </c>
      <c r="F263" t="s">
        <v>72</v>
      </c>
      <c r="G263">
        <v>179</v>
      </c>
      <c r="H263">
        <v>7844461.8000000007</v>
      </c>
    </row>
    <row r="264" spans="1:8" x14ac:dyDescent="0.25">
      <c r="A264" s="2">
        <v>24</v>
      </c>
      <c r="B264" t="s">
        <v>65</v>
      </c>
      <c r="C264" t="s">
        <v>80</v>
      </c>
      <c r="D264" s="2">
        <v>2</v>
      </c>
      <c r="E264" s="17">
        <v>11</v>
      </c>
      <c r="F264" t="s">
        <v>74</v>
      </c>
      <c r="H264">
        <v>250957.63</v>
      </c>
    </row>
    <row r="265" spans="1:8" x14ac:dyDescent="0.25">
      <c r="A265" s="2">
        <v>24</v>
      </c>
      <c r="B265" t="s">
        <v>65</v>
      </c>
      <c r="C265" t="s">
        <v>80</v>
      </c>
      <c r="D265" s="2">
        <v>2</v>
      </c>
      <c r="E265" s="17">
        <v>11</v>
      </c>
      <c r="F265" t="s">
        <v>71</v>
      </c>
      <c r="G265">
        <v>4</v>
      </c>
      <c r="H265">
        <v>249190.26</v>
      </c>
    </row>
    <row r="266" spans="1:8" x14ac:dyDescent="0.25">
      <c r="A266" s="2">
        <v>24</v>
      </c>
      <c r="B266" t="s">
        <v>65</v>
      </c>
      <c r="C266" t="s">
        <v>80</v>
      </c>
      <c r="D266" s="2">
        <v>2</v>
      </c>
      <c r="E266" s="17">
        <v>12</v>
      </c>
      <c r="F266" t="s">
        <v>70</v>
      </c>
      <c r="G266">
        <v>34</v>
      </c>
      <c r="H266">
        <v>16976353.159999993</v>
      </c>
    </row>
    <row r="267" spans="1:8" x14ac:dyDescent="0.25">
      <c r="A267" s="2">
        <v>24</v>
      </c>
      <c r="B267" t="s">
        <v>65</v>
      </c>
      <c r="C267" t="s">
        <v>80</v>
      </c>
      <c r="D267" s="2">
        <v>2</v>
      </c>
      <c r="E267" s="17">
        <v>12</v>
      </c>
      <c r="F267" t="s">
        <v>75</v>
      </c>
      <c r="G267">
        <v>12</v>
      </c>
      <c r="H267">
        <v>457365.72</v>
      </c>
    </row>
    <row r="268" spans="1:8" x14ac:dyDescent="0.25">
      <c r="A268" s="2">
        <v>24</v>
      </c>
      <c r="B268" t="s">
        <v>65</v>
      </c>
      <c r="C268" t="s">
        <v>80</v>
      </c>
      <c r="D268" s="2">
        <v>2</v>
      </c>
      <c r="E268" s="17">
        <v>12</v>
      </c>
      <c r="F268" t="s">
        <v>68</v>
      </c>
      <c r="G268">
        <v>21</v>
      </c>
      <c r="H268">
        <v>495718</v>
      </c>
    </row>
    <row r="269" spans="1:8" x14ac:dyDescent="0.25">
      <c r="A269" s="2">
        <v>24</v>
      </c>
      <c r="B269" t="s">
        <v>65</v>
      </c>
      <c r="C269" t="s">
        <v>80</v>
      </c>
      <c r="D269" s="2">
        <v>2</v>
      </c>
      <c r="E269" s="17">
        <v>12</v>
      </c>
      <c r="F269" t="s">
        <v>69</v>
      </c>
      <c r="G269">
        <v>34</v>
      </c>
      <c r="H269">
        <v>2207204.0299999998</v>
      </c>
    </row>
    <row r="270" spans="1:8" x14ac:dyDescent="0.25">
      <c r="A270" s="2">
        <v>24</v>
      </c>
      <c r="B270" t="s">
        <v>65</v>
      </c>
      <c r="C270" t="s">
        <v>80</v>
      </c>
      <c r="D270" s="2">
        <v>2</v>
      </c>
      <c r="E270" s="17">
        <v>12</v>
      </c>
      <c r="F270" t="s">
        <v>78</v>
      </c>
      <c r="H270">
        <v>283659.38999999996</v>
      </c>
    </row>
    <row r="271" spans="1:8" x14ac:dyDescent="0.25">
      <c r="A271" s="2">
        <v>24</v>
      </c>
      <c r="B271" t="s">
        <v>65</v>
      </c>
      <c r="C271" t="s">
        <v>80</v>
      </c>
      <c r="D271" s="2">
        <v>2</v>
      </c>
      <c r="E271" s="17">
        <v>12</v>
      </c>
      <c r="F271" t="s">
        <v>67</v>
      </c>
      <c r="G271">
        <v>34</v>
      </c>
      <c r="H271">
        <v>2326.17</v>
      </c>
    </row>
    <row r="272" spans="1:8" x14ac:dyDescent="0.25">
      <c r="A272" s="2">
        <v>24</v>
      </c>
      <c r="B272" t="s">
        <v>65</v>
      </c>
      <c r="C272" t="s">
        <v>80</v>
      </c>
      <c r="D272" s="2">
        <v>2</v>
      </c>
      <c r="E272" s="17">
        <v>12</v>
      </c>
      <c r="F272" t="s">
        <v>73</v>
      </c>
      <c r="G272">
        <v>2</v>
      </c>
      <c r="H272">
        <v>1087992.54</v>
      </c>
    </row>
    <row r="273" spans="1:8" x14ac:dyDescent="0.25">
      <c r="A273" s="2">
        <v>24</v>
      </c>
      <c r="B273" t="s">
        <v>65</v>
      </c>
      <c r="C273" t="s">
        <v>80</v>
      </c>
      <c r="D273" s="2">
        <v>2</v>
      </c>
      <c r="E273" s="17">
        <v>12</v>
      </c>
      <c r="F273" t="s">
        <v>72</v>
      </c>
      <c r="G273">
        <v>34</v>
      </c>
      <c r="H273">
        <v>2253614.73</v>
      </c>
    </row>
    <row r="274" spans="1:8" x14ac:dyDescent="0.25">
      <c r="A274" s="2">
        <v>24</v>
      </c>
      <c r="B274" t="s">
        <v>65</v>
      </c>
      <c r="C274" t="s">
        <v>80</v>
      </c>
      <c r="D274" s="2">
        <v>2</v>
      </c>
      <c r="E274" s="17">
        <v>12</v>
      </c>
      <c r="F274" t="s">
        <v>74</v>
      </c>
      <c r="H274">
        <v>59230.71</v>
      </c>
    </row>
    <row r="275" spans="1:8" x14ac:dyDescent="0.25">
      <c r="A275" s="2">
        <v>24</v>
      </c>
      <c r="B275" t="s">
        <v>65</v>
      </c>
      <c r="C275" t="s">
        <v>80</v>
      </c>
      <c r="D275" s="2">
        <v>2</v>
      </c>
      <c r="E275" s="17">
        <v>12</v>
      </c>
      <c r="F275" t="s">
        <v>71</v>
      </c>
      <c r="G275">
        <v>1</v>
      </c>
      <c r="H275">
        <v>51122.76</v>
      </c>
    </row>
    <row r="276" spans="1:8" x14ac:dyDescent="0.25">
      <c r="A276" s="2">
        <v>24</v>
      </c>
      <c r="B276" t="s">
        <v>65</v>
      </c>
      <c r="C276" t="s">
        <v>80</v>
      </c>
      <c r="D276" s="2">
        <v>2</v>
      </c>
      <c r="E276" s="17">
        <v>13</v>
      </c>
      <c r="F276" t="s">
        <v>70</v>
      </c>
      <c r="G276">
        <v>12</v>
      </c>
      <c r="H276">
        <v>7443894.5499999998</v>
      </c>
    </row>
    <row r="277" spans="1:8" x14ac:dyDescent="0.25">
      <c r="A277" s="2">
        <v>24</v>
      </c>
      <c r="B277" t="s">
        <v>65</v>
      </c>
      <c r="C277" t="s">
        <v>80</v>
      </c>
      <c r="D277" s="2">
        <v>2</v>
      </c>
      <c r="E277" s="17">
        <v>13</v>
      </c>
      <c r="F277" t="s">
        <v>75</v>
      </c>
      <c r="G277">
        <v>7</v>
      </c>
      <c r="H277">
        <v>324716</v>
      </c>
    </row>
    <row r="278" spans="1:8" x14ac:dyDescent="0.25">
      <c r="A278" s="2">
        <v>24</v>
      </c>
      <c r="B278" t="s">
        <v>65</v>
      </c>
      <c r="C278" t="s">
        <v>80</v>
      </c>
      <c r="D278" s="2">
        <v>2</v>
      </c>
      <c r="E278" s="17">
        <v>13</v>
      </c>
      <c r="F278" t="s">
        <v>68</v>
      </c>
      <c r="G278">
        <v>8</v>
      </c>
      <c r="H278">
        <v>133956.07999999999</v>
      </c>
    </row>
    <row r="279" spans="1:8" x14ac:dyDescent="0.25">
      <c r="A279" s="2">
        <v>24</v>
      </c>
      <c r="B279" t="s">
        <v>65</v>
      </c>
      <c r="C279" t="s">
        <v>80</v>
      </c>
      <c r="D279" s="2">
        <v>2</v>
      </c>
      <c r="E279" s="17">
        <v>13</v>
      </c>
      <c r="F279" t="s">
        <v>69</v>
      </c>
      <c r="G279">
        <v>12</v>
      </c>
      <c r="H279">
        <v>967704.01</v>
      </c>
    </row>
    <row r="280" spans="1:8" x14ac:dyDescent="0.25">
      <c r="A280" s="2">
        <v>24</v>
      </c>
      <c r="B280" t="s">
        <v>65</v>
      </c>
      <c r="C280" t="s">
        <v>80</v>
      </c>
      <c r="D280" s="2">
        <v>2</v>
      </c>
      <c r="E280" s="17">
        <v>13</v>
      </c>
      <c r="F280" t="s">
        <v>78</v>
      </c>
      <c r="H280">
        <v>269333.67</v>
      </c>
    </row>
    <row r="281" spans="1:8" x14ac:dyDescent="0.25">
      <c r="A281" s="2">
        <v>24</v>
      </c>
      <c r="B281" t="s">
        <v>65</v>
      </c>
      <c r="C281" t="s">
        <v>80</v>
      </c>
      <c r="D281" s="2">
        <v>2</v>
      </c>
      <c r="E281" s="17">
        <v>13</v>
      </c>
      <c r="F281" t="s">
        <v>67</v>
      </c>
      <c r="G281">
        <v>12</v>
      </c>
      <c r="H281">
        <v>851.18000000000006</v>
      </c>
    </row>
    <row r="282" spans="1:8" x14ac:dyDescent="0.25">
      <c r="A282" s="2">
        <v>24</v>
      </c>
      <c r="B282" t="s">
        <v>65</v>
      </c>
      <c r="C282" t="s">
        <v>80</v>
      </c>
      <c r="D282" s="2">
        <v>2</v>
      </c>
      <c r="E282" s="17">
        <v>13</v>
      </c>
      <c r="F282" t="s">
        <v>73</v>
      </c>
      <c r="H282">
        <v>400439.03</v>
      </c>
    </row>
    <row r="283" spans="1:8" x14ac:dyDescent="0.25">
      <c r="A283" s="2">
        <v>24</v>
      </c>
      <c r="B283" t="s">
        <v>65</v>
      </c>
      <c r="C283" t="s">
        <v>80</v>
      </c>
      <c r="D283" s="2">
        <v>2</v>
      </c>
      <c r="E283" s="17">
        <v>13</v>
      </c>
      <c r="F283" t="s">
        <v>72</v>
      </c>
      <c r="G283">
        <v>12</v>
      </c>
      <c r="H283">
        <v>1923655.8700000003</v>
      </c>
    </row>
    <row r="284" spans="1:8" x14ac:dyDescent="0.25">
      <c r="A284" s="2">
        <v>24</v>
      </c>
      <c r="B284" t="s">
        <v>65</v>
      </c>
      <c r="C284" t="s">
        <v>80</v>
      </c>
      <c r="D284" s="2">
        <v>2</v>
      </c>
      <c r="E284" s="17">
        <v>13</v>
      </c>
      <c r="F284" t="s">
        <v>74</v>
      </c>
      <c r="G284">
        <v>1</v>
      </c>
      <c r="H284">
        <v>100639.9</v>
      </c>
    </row>
    <row r="285" spans="1:8" x14ac:dyDescent="0.25">
      <c r="A285" s="2">
        <v>24</v>
      </c>
      <c r="B285" t="s">
        <v>65</v>
      </c>
      <c r="C285" t="s">
        <v>80</v>
      </c>
      <c r="D285" s="2">
        <v>2</v>
      </c>
      <c r="E285" s="17">
        <v>14</v>
      </c>
      <c r="F285" t="s">
        <v>70</v>
      </c>
      <c r="G285">
        <v>2</v>
      </c>
      <c r="H285">
        <v>2404548.64</v>
      </c>
    </row>
    <row r="286" spans="1:8" x14ac:dyDescent="0.25">
      <c r="A286" s="2">
        <v>24</v>
      </c>
      <c r="B286" t="s">
        <v>65</v>
      </c>
      <c r="C286" t="s">
        <v>80</v>
      </c>
      <c r="D286" s="2">
        <v>2</v>
      </c>
      <c r="E286" s="17">
        <v>14</v>
      </c>
      <c r="F286" t="s">
        <v>75</v>
      </c>
      <c r="G286">
        <v>1</v>
      </c>
      <c r="H286">
        <v>72496</v>
      </c>
    </row>
    <row r="287" spans="1:8" x14ac:dyDescent="0.25">
      <c r="A287" s="2">
        <v>24</v>
      </c>
      <c r="B287" t="s">
        <v>65</v>
      </c>
      <c r="C287" t="s">
        <v>80</v>
      </c>
      <c r="D287" s="2">
        <v>2</v>
      </c>
      <c r="E287" s="17">
        <v>14</v>
      </c>
      <c r="F287" t="s">
        <v>68</v>
      </c>
      <c r="G287">
        <v>1</v>
      </c>
      <c r="H287">
        <v>28440</v>
      </c>
    </row>
    <row r="288" spans="1:8" x14ac:dyDescent="0.25">
      <c r="A288" s="2">
        <v>24</v>
      </c>
      <c r="B288" t="s">
        <v>65</v>
      </c>
      <c r="C288" t="s">
        <v>80</v>
      </c>
      <c r="D288" s="2">
        <v>2</v>
      </c>
      <c r="E288" s="17">
        <v>14</v>
      </c>
      <c r="F288" t="s">
        <v>69</v>
      </c>
      <c r="G288">
        <v>2</v>
      </c>
      <c r="H288">
        <v>312590.69</v>
      </c>
    </row>
    <row r="289" spans="1:8" x14ac:dyDescent="0.25">
      <c r="A289" s="2">
        <v>24</v>
      </c>
      <c r="B289" t="s">
        <v>65</v>
      </c>
      <c r="C289" t="s">
        <v>80</v>
      </c>
      <c r="D289" s="2">
        <v>2</v>
      </c>
      <c r="E289" s="17">
        <v>14</v>
      </c>
      <c r="F289" t="s">
        <v>78</v>
      </c>
      <c r="H289">
        <v>155133.75</v>
      </c>
    </row>
    <row r="290" spans="1:8" x14ac:dyDescent="0.25">
      <c r="A290" s="2">
        <v>24</v>
      </c>
      <c r="B290" t="s">
        <v>65</v>
      </c>
      <c r="C290" t="s">
        <v>80</v>
      </c>
      <c r="D290" s="2">
        <v>2</v>
      </c>
      <c r="E290" s="17">
        <v>14</v>
      </c>
      <c r="F290" t="s">
        <v>67</v>
      </c>
      <c r="G290">
        <v>2</v>
      </c>
      <c r="H290">
        <v>239.02999999999997</v>
      </c>
    </row>
    <row r="291" spans="1:8" x14ac:dyDescent="0.25">
      <c r="A291" s="2">
        <v>24</v>
      </c>
      <c r="B291" t="s">
        <v>65</v>
      </c>
      <c r="C291" t="s">
        <v>80</v>
      </c>
      <c r="D291" s="2">
        <v>2</v>
      </c>
      <c r="E291" s="17">
        <v>14</v>
      </c>
      <c r="F291" t="s">
        <v>73</v>
      </c>
      <c r="H291">
        <v>122207.4</v>
      </c>
    </row>
    <row r="292" spans="1:8" x14ac:dyDescent="0.25">
      <c r="A292" s="2">
        <v>24</v>
      </c>
      <c r="B292" t="s">
        <v>65</v>
      </c>
      <c r="C292" t="s">
        <v>80</v>
      </c>
      <c r="D292" s="2">
        <v>2</v>
      </c>
      <c r="E292" s="17">
        <v>14</v>
      </c>
      <c r="F292" t="s">
        <v>72</v>
      </c>
      <c r="G292">
        <v>2</v>
      </c>
      <c r="H292">
        <v>772720.09000000008</v>
      </c>
    </row>
    <row r="293" spans="1:8" x14ac:dyDescent="0.25">
      <c r="A293" s="2">
        <v>24</v>
      </c>
      <c r="B293" t="s">
        <v>65</v>
      </c>
      <c r="C293" t="s">
        <v>80</v>
      </c>
      <c r="D293" s="2">
        <v>2</v>
      </c>
      <c r="E293" s="17">
        <v>14</v>
      </c>
      <c r="F293" t="s">
        <v>74</v>
      </c>
      <c r="H293">
        <v>144766.25999999998</v>
      </c>
    </row>
    <row r="294" spans="1:8" x14ac:dyDescent="0.25">
      <c r="A294" s="2">
        <v>24</v>
      </c>
      <c r="B294" t="s">
        <v>65</v>
      </c>
      <c r="C294" t="s">
        <v>80</v>
      </c>
      <c r="D294" s="2">
        <v>2</v>
      </c>
      <c r="E294" s="17">
        <v>15</v>
      </c>
      <c r="F294" t="s">
        <v>70</v>
      </c>
      <c r="G294">
        <v>1</v>
      </c>
      <c r="H294">
        <v>199860</v>
      </c>
    </row>
    <row r="295" spans="1:8" x14ac:dyDescent="0.25">
      <c r="A295" s="2">
        <v>24</v>
      </c>
      <c r="B295" t="s">
        <v>65</v>
      </c>
      <c r="C295" t="s">
        <v>80</v>
      </c>
      <c r="D295" s="2">
        <v>2</v>
      </c>
      <c r="E295" s="17">
        <v>15</v>
      </c>
      <c r="F295" t="s">
        <v>68</v>
      </c>
      <c r="G295">
        <v>1</v>
      </c>
      <c r="H295">
        <v>5100</v>
      </c>
    </row>
    <row r="296" spans="1:8" x14ac:dyDescent="0.25">
      <c r="A296" s="2">
        <v>24</v>
      </c>
      <c r="B296" t="s">
        <v>65</v>
      </c>
      <c r="C296" t="s">
        <v>80</v>
      </c>
      <c r="D296" s="2">
        <v>2</v>
      </c>
      <c r="E296" s="17">
        <v>15</v>
      </c>
      <c r="F296" t="s">
        <v>69</v>
      </c>
      <c r="G296">
        <v>1</v>
      </c>
      <c r="H296">
        <v>25981.759999999998</v>
      </c>
    </row>
    <row r="297" spans="1:8" x14ac:dyDescent="0.25">
      <c r="A297" s="2">
        <v>24</v>
      </c>
      <c r="B297" t="s">
        <v>65</v>
      </c>
      <c r="C297" t="s">
        <v>80</v>
      </c>
      <c r="D297" s="2">
        <v>2</v>
      </c>
      <c r="E297" s="17">
        <v>15</v>
      </c>
      <c r="F297" t="s">
        <v>67</v>
      </c>
      <c r="G297">
        <v>1</v>
      </c>
      <c r="H297">
        <v>17.490000000000002</v>
      </c>
    </row>
    <row r="298" spans="1:8" x14ac:dyDescent="0.25">
      <c r="A298" s="2">
        <v>24</v>
      </c>
      <c r="B298" t="s">
        <v>65</v>
      </c>
      <c r="C298" t="s">
        <v>80</v>
      </c>
      <c r="D298" s="2">
        <v>2</v>
      </c>
      <c r="E298" s="17">
        <v>15</v>
      </c>
      <c r="F298" t="s">
        <v>73</v>
      </c>
      <c r="H298">
        <v>63390.3</v>
      </c>
    </row>
    <row r="299" spans="1:8" x14ac:dyDescent="0.25">
      <c r="A299" s="2">
        <v>24</v>
      </c>
      <c r="B299" t="s">
        <v>65</v>
      </c>
      <c r="C299" t="s">
        <v>80</v>
      </c>
      <c r="D299" s="2">
        <v>2</v>
      </c>
      <c r="E299" s="17">
        <v>15</v>
      </c>
      <c r="F299" t="s">
        <v>72</v>
      </c>
      <c r="G299">
        <v>1</v>
      </c>
      <c r="H299">
        <v>85503.18</v>
      </c>
    </row>
    <row r="300" spans="1:8" x14ac:dyDescent="0.25">
      <c r="A300" s="2">
        <v>24</v>
      </c>
      <c r="B300" t="s">
        <v>65</v>
      </c>
      <c r="C300" t="s">
        <v>81</v>
      </c>
      <c r="D300" s="2">
        <v>6</v>
      </c>
      <c r="E300" s="17">
        <v>3</v>
      </c>
      <c r="F300" t="s">
        <v>77</v>
      </c>
      <c r="H300">
        <v>26928.9</v>
      </c>
    </row>
    <row r="301" spans="1:8" x14ac:dyDescent="0.25">
      <c r="A301" s="2">
        <v>24</v>
      </c>
      <c r="B301" t="s">
        <v>65</v>
      </c>
      <c r="C301" t="s">
        <v>81</v>
      </c>
      <c r="D301" s="2">
        <v>6</v>
      </c>
      <c r="E301" s="17">
        <v>4</v>
      </c>
      <c r="F301" t="s">
        <v>70</v>
      </c>
      <c r="G301">
        <v>15</v>
      </c>
      <c r="H301">
        <v>1847172.26</v>
      </c>
    </row>
    <row r="302" spans="1:8" x14ac:dyDescent="0.25">
      <c r="A302" s="2">
        <v>24</v>
      </c>
      <c r="B302" t="s">
        <v>65</v>
      </c>
      <c r="C302" t="s">
        <v>81</v>
      </c>
      <c r="D302" s="2">
        <v>6</v>
      </c>
      <c r="E302" s="17">
        <v>4</v>
      </c>
      <c r="F302" t="s">
        <v>75</v>
      </c>
      <c r="G302">
        <v>13</v>
      </c>
      <c r="H302">
        <v>180300</v>
      </c>
    </row>
    <row r="303" spans="1:8" x14ac:dyDescent="0.25">
      <c r="A303" s="2">
        <v>24</v>
      </c>
      <c r="B303" t="s">
        <v>65</v>
      </c>
      <c r="C303" t="s">
        <v>81</v>
      </c>
      <c r="D303" s="2">
        <v>6</v>
      </c>
      <c r="E303" s="17">
        <v>4</v>
      </c>
      <c r="F303" t="s">
        <v>77</v>
      </c>
      <c r="G303">
        <v>7</v>
      </c>
      <c r="H303">
        <v>369331.44000000006</v>
      </c>
    </row>
    <row r="304" spans="1:8" x14ac:dyDescent="0.25">
      <c r="A304" s="2">
        <v>24</v>
      </c>
      <c r="B304" t="s">
        <v>65</v>
      </c>
      <c r="C304" t="s">
        <v>81</v>
      </c>
      <c r="D304" s="2">
        <v>6</v>
      </c>
      <c r="E304" s="17">
        <v>4</v>
      </c>
      <c r="F304" t="s">
        <v>68</v>
      </c>
      <c r="G304">
        <v>4</v>
      </c>
      <c r="H304">
        <v>72863</v>
      </c>
    </row>
    <row r="305" spans="1:8" x14ac:dyDescent="0.25">
      <c r="A305" s="2">
        <v>24</v>
      </c>
      <c r="B305" t="s">
        <v>65</v>
      </c>
      <c r="C305" t="s">
        <v>81</v>
      </c>
      <c r="D305" s="2">
        <v>6</v>
      </c>
      <c r="E305" s="17">
        <v>4</v>
      </c>
      <c r="F305" t="s">
        <v>69</v>
      </c>
      <c r="G305">
        <v>15</v>
      </c>
      <c r="H305">
        <v>240702.2000000001</v>
      </c>
    </row>
    <row r="306" spans="1:8" x14ac:dyDescent="0.25">
      <c r="A306" s="2">
        <v>24</v>
      </c>
      <c r="B306" t="s">
        <v>65</v>
      </c>
      <c r="C306" t="s">
        <v>81</v>
      </c>
      <c r="D306" s="2">
        <v>6</v>
      </c>
      <c r="E306" s="17">
        <v>4</v>
      </c>
      <c r="F306" t="s">
        <v>78</v>
      </c>
      <c r="H306">
        <v>19335.78</v>
      </c>
    </row>
    <row r="307" spans="1:8" x14ac:dyDescent="0.25">
      <c r="A307" s="2">
        <v>24</v>
      </c>
      <c r="B307" t="s">
        <v>65</v>
      </c>
      <c r="C307" t="s">
        <v>81</v>
      </c>
      <c r="D307" s="2">
        <v>6</v>
      </c>
      <c r="E307" s="17">
        <v>4</v>
      </c>
      <c r="F307" t="s">
        <v>67</v>
      </c>
      <c r="G307">
        <v>15</v>
      </c>
      <c r="H307">
        <v>1154.3400000000001</v>
      </c>
    </row>
    <row r="308" spans="1:8" x14ac:dyDescent="0.25">
      <c r="A308" s="2">
        <v>24</v>
      </c>
      <c r="B308" t="s">
        <v>65</v>
      </c>
      <c r="C308" t="s">
        <v>81</v>
      </c>
      <c r="D308" s="2">
        <v>6</v>
      </c>
      <c r="E308" s="17">
        <v>4</v>
      </c>
      <c r="F308" t="s">
        <v>73</v>
      </c>
      <c r="G308">
        <v>2</v>
      </c>
      <c r="H308">
        <v>118611.31999999998</v>
      </c>
    </row>
    <row r="309" spans="1:8" x14ac:dyDescent="0.25">
      <c r="A309" s="2">
        <v>24</v>
      </c>
      <c r="B309" t="s">
        <v>65</v>
      </c>
      <c r="C309" t="s">
        <v>81</v>
      </c>
      <c r="D309" s="2">
        <v>6</v>
      </c>
      <c r="E309" s="17">
        <v>4</v>
      </c>
      <c r="F309" t="s">
        <v>72</v>
      </c>
      <c r="H309">
        <v>878.03</v>
      </c>
    </row>
    <row r="310" spans="1:8" x14ac:dyDescent="0.25">
      <c r="A310" s="2">
        <v>24</v>
      </c>
      <c r="B310" t="s">
        <v>65</v>
      </c>
      <c r="C310" t="s">
        <v>81</v>
      </c>
      <c r="D310" s="2">
        <v>6</v>
      </c>
      <c r="E310" s="17">
        <v>4</v>
      </c>
      <c r="F310" t="s">
        <v>74</v>
      </c>
      <c r="G310">
        <v>1</v>
      </c>
      <c r="H310">
        <v>140013.62</v>
      </c>
    </row>
    <row r="311" spans="1:8" x14ac:dyDescent="0.25">
      <c r="A311" s="2">
        <v>24</v>
      </c>
      <c r="B311" t="s">
        <v>65</v>
      </c>
      <c r="C311" t="s">
        <v>81</v>
      </c>
      <c r="D311" s="2">
        <v>6</v>
      </c>
      <c r="E311" s="17">
        <v>5</v>
      </c>
      <c r="F311" t="s">
        <v>70</v>
      </c>
      <c r="G311">
        <v>33</v>
      </c>
      <c r="H311">
        <v>5226014.8699999992</v>
      </c>
    </row>
    <row r="312" spans="1:8" x14ac:dyDescent="0.25">
      <c r="A312" s="2">
        <v>24</v>
      </c>
      <c r="B312" t="s">
        <v>65</v>
      </c>
      <c r="C312" t="s">
        <v>81</v>
      </c>
      <c r="D312" s="2">
        <v>6</v>
      </c>
      <c r="E312" s="17">
        <v>5</v>
      </c>
      <c r="F312" t="s">
        <v>75</v>
      </c>
      <c r="G312">
        <v>9</v>
      </c>
      <c r="H312">
        <v>181500</v>
      </c>
    </row>
    <row r="313" spans="1:8" x14ac:dyDescent="0.25">
      <c r="A313" s="2">
        <v>24</v>
      </c>
      <c r="B313" t="s">
        <v>65</v>
      </c>
      <c r="C313" t="s">
        <v>81</v>
      </c>
      <c r="D313" s="2">
        <v>6</v>
      </c>
      <c r="E313" s="17">
        <v>5</v>
      </c>
      <c r="F313" t="s">
        <v>77</v>
      </c>
      <c r="G313">
        <v>27</v>
      </c>
      <c r="H313">
        <v>1341582.6100000001</v>
      </c>
    </row>
    <row r="314" spans="1:8" x14ac:dyDescent="0.25">
      <c r="A314" s="2">
        <v>24</v>
      </c>
      <c r="B314" t="s">
        <v>65</v>
      </c>
      <c r="C314" t="s">
        <v>81</v>
      </c>
      <c r="D314" s="2">
        <v>6</v>
      </c>
      <c r="E314" s="17">
        <v>5</v>
      </c>
      <c r="F314" t="s">
        <v>68</v>
      </c>
      <c r="G314">
        <v>5</v>
      </c>
      <c r="H314">
        <v>207450.75</v>
      </c>
    </row>
    <row r="315" spans="1:8" x14ac:dyDescent="0.25">
      <c r="A315" s="2">
        <v>24</v>
      </c>
      <c r="B315" t="s">
        <v>65</v>
      </c>
      <c r="C315" t="s">
        <v>81</v>
      </c>
      <c r="D315" s="2">
        <v>6</v>
      </c>
      <c r="E315" s="17">
        <v>5</v>
      </c>
      <c r="F315" t="s">
        <v>69</v>
      </c>
      <c r="G315">
        <v>9</v>
      </c>
      <c r="H315">
        <v>346604.97000000003</v>
      </c>
    </row>
    <row r="316" spans="1:8" x14ac:dyDescent="0.25">
      <c r="A316" s="2">
        <v>24</v>
      </c>
      <c r="B316" t="s">
        <v>65</v>
      </c>
      <c r="C316" t="s">
        <v>81</v>
      </c>
      <c r="D316" s="2">
        <v>6</v>
      </c>
      <c r="E316" s="17">
        <v>5</v>
      </c>
      <c r="F316" t="s">
        <v>78</v>
      </c>
      <c r="H316">
        <v>36170.28</v>
      </c>
    </row>
    <row r="317" spans="1:8" x14ac:dyDescent="0.25">
      <c r="A317" s="2">
        <v>24</v>
      </c>
      <c r="B317" t="s">
        <v>65</v>
      </c>
      <c r="C317" t="s">
        <v>81</v>
      </c>
      <c r="D317" s="2">
        <v>6</v>
      </c>
      <c r="E317" s="17">
        <v>5</v>
      </c>
      <c r="F317" t="s">
        <v>67</v>
      </c>
      <c r="G317">
        <v>33</v>
      </c>
      <c r="H317">
        <v>2681.4</v>
      </c>
    </row>
    <row r="318" spans="1:8" x14ac:dyDescent="0.25">
      <c r="A318" s="2">
        <v>24</v>
      </c>
      <c r="B318" t="s">
        <v>65</v>
      </c>
      <c r="C318" t="s">
        <v>81</v>
      </c>
      <c r="D318" s="2">
        <v>6</v>
      </c>
      <c r="E318" s="17">
        <v>5</v>
      </c>
      <c r="F318" t="s">
        <v>73</v>
      </c>
      <c r="G318">
        <v>2</v>
      </c>
      <c r="H318">
        <v>332914.06000000006</v>
      </c>
    </row>
    <row r="319" spans="1:8" x14ac:dyDescent="0.25">
      <c r="A319" s="2">
        <v>24</v>
      </c>
      <c r="B319" t="s">
        <v>65</v>
      </c>
      <c r="C319" t="s">
        <v>81</v>
      </c>
      <c r="D319" s="2">
        <v>6</v>
      </c>
      <c r="E319" s="17">
        <v>5</v>
      </c>
      <c r="F319" t="s">
        <v>79</v>
      </c>
      <c r="H319">
        <v>17764</v>
      </c>
    </row>
    <row r="320" spans="1:8" x14ac:dyDescent="0.25">
      <c r="A320" s="2">
        <v>24</v>
      </c>
      <c r="B320" t="s">
        <v>65</v>
      </c>
      <c r="C320" t="s">
        <v>81</v>
      </c>
      <c r="D320" s="2">
        <v>6</v>
      </c>
      <c r="E320" s="17">
        <v>5</v>
      </c>
      <c r="F320" t="s">
        <v>72</v>
      </c>
      <c r="G320">
        <v>24</v>
      </c>
      <c r="H320">
        <v>955424.55999999947</v>
      </c>
    </row>
    <row r="321" spans="1:8" x14ac:dyDescent="0.25">
      <c r="A321" s="2">
        <v>24</v>
      </c>
      <c r="B321" t="s">
        <v>65</v>
      </c>
      <c r="C321" t="s">
        <v>81</v>
      </c>
      <c r="D321" s="2">
        <v>6</v>
      </c>
      <c r="E321" s="17">
        <v>5</v>
      </c>
      <c r="F321" t="s">
        <v>74</v>
      </c>
      <c r="G321">
        <v>2</v>
      </c>
      <c r="H321">
        <v>16156.73</v>
      </c>
    </row>
    <row r="322" spans="1:8" x14ac:dyDescent="0.25">
      <c r="A322" s="2">
        <v>24</v>
      </c>
      <c r="B322" t="s">
        <v>65</v>
      </c>
      <c r="C322" t="s">
        <v>81</v>
      </c>
      <c r="D322" s="2">
        <v>6</v>
      </c>
      <c r="E322" s="17">
        <v>6</v>
      </c>
      <c r="F322" t="s">
        <v>70</v>
      </c>
      <c r="G322">
        <v>74</v>
      </c>
      <c r="H322">
        <v>13592604.409999998</v>
      </c>
    </row>
    <row r="323" spans="1:8" x14ac:dyDescent="0.25">
      <c r="A323" s="2">
        <v>24</v>
      </c>
      <c r="B323" t="s">
        <v>65</v>
      </c>
      <c r="C323" t="s">
        <v>81</v>
      </c>
      <c r="D323" s="2">
        <v>6</v>
      </c>
      <c r="E323" s="17">
        <v>6</v>
      </c>
      <c r="F323" t="s">
        <v>75</v>
      </c>
      <c r="G323">
        <v>54</v>
      </c>
      <c r="H323">
        <v>765900</v>
      </c>
    </row>
    <row r="324" spans="1:8" x14ac:dyDescent="0.25">
      <c r="A324" s="2">
        <v>24</v>
      </c>
      <c r="B324" t="s">
        <v>65</v>
      </c>
      <c r="C324" t="s">
        <v>81</v>
      </c>
      <c r="D324" s="2">
        <v>6</v>
      </c>
      <c r="E324" s="17">
        <v>6</v>
      </c>
      <c r="F324" t="s">
        <v>77</v>
      </c>
      <c r="G324">
        <v>35</v>
      </c>
      <c r="H324">
        <v>2842714.74</v>
      </c>
    </row>
    <row r="325" spans="1:8" x14ac:dyDescent="0.25">
      <c r="A325" s="2">
        <v>24</v>
      </c>
      <c r="B325" t="s">
        <v>65</v>
      </c>
      <c r="C325" t="s">
        <v>81</v>
      </c>
      <c r="D325" s="2">
        <v>6</v>
      </c>
      <c r="E325" s="17">
        <v>6</v>
      </c>
      <c r="F325" t="s">
        <v>68</v>
      </c>
      <c r="G325">
        <v>51</v>
      </c>
      <c r="H325">
        <v>1093952.25</v>
      </c>
    </row>
    <row r="326" spans="1:8" x14ac:dyDescent="0.25">
      <c r="A326" s="2">
        <v>24</v>
      </c>
      <c r="B326" t="s">
        <v>65</v>
      </c>
      <c r="C326" t="s">
        <v>81</v>
      </c>
      <c r="D326" s="2">
        <v>6</v>
      </c>
      <c r="E326" s="17">
        <v>6</v>
      </c>
      <c r="F326" t="s">
        <v>69</v>
      </c>
      <c r="G326">
        <v>73</v>
      </c>
      <c r="H326">
        <v>1764354.8700000022</v>
      </c>
    </row>
    <row r="327" spans="1:8" x14ac:dyDescent="0.25">
      <c r="A327" s="2">
        <v>24</v>
      </c>
      <c r="B327" t="s">
        <v>65</v>
      </c>
      <c r="C327" t="s">
        <v>81</v>
      </c>
      <c r="D327" s="2">
        <v>6</v>
      </c>
      <c r="E327" s="17">
        <v>6</v>
      </c>
      <c r="F327" t="s">
        <v>78</v>
      </c>
      <c r="H327">
        <v>466029.26999999996</v>
      </c>
    </row>
    <row r="328" spans="1:8" x14ac:dyDescent="0.25">
      <c r="A328" s="2">
        <v>24</v>
      </c>
      <c r="B328" t="s">
        <v>65</v>
      </c>
      <c r="C328" t="s">
        <v>81</v>
      </c>
      <c r="D328" s="2">
        <v>6</v>
      </c>
      <c r="E328" s="17">
        <v>6</v>
      </c>
      <c r="F328" t="s">
        <v>67</v>
      </c>
      <c r="G328">
        <v>74</v>
      </c>
      <c r="H328">
        <v>5748.38</v>
      </c>
    </row>
    <row r="329" spans="1:8" x14ac:dyDescent="0.25">
      <c r="A329" s="2">
        <v>24</v>
      </c>
      <c r="B329" t="s">
        <v>65</v>
      </c>
      <c r="C329" t="s">
        <v>81</v>
      </c>
      <c r="D329" s="2">
        <v>6</v>
      </c>
      <c r="E329" s="17">
        <v>6</v>
      </c>
      <c r="F329" t="s">
        <v>73</v>
      </c>
      <c r="G329">
        <v>9</v>
      </c>
      <c r="H329">
        <v>1079249.96</v>
      </c>
    </row>
    <row r="330" spans="1:8" x14ac:dyDescent="0.25">
      <c r="A330" s="2">
        <v>24</v>
      </c>
      <c r="B330" t="s">
        <v>65</v>
      </c>
      <c r="C330" t="s">
        <v>81</v>
      </c>
      <c r="D330" s="2">
        <v>6</v>
      </c>
      <c r="E330" s="17">
        <v>6</v>
      </c>
      <c r="F330" t="s">
        <v>79</v>
      </c>
      <c r="H330">
        <v>26646.5</v>
      </c>
    </row>
    <row r="331" spans="1:8" x14ac:dyDescent="0.25">
      <c r="A331" s="2">
        <v>24</v>
      </c>
      <c r="B331" t="s">
        <v>65</v>
      </c>
      <c r="C331" t="s">
        <v>81</v>
      </c>
      <c r="D331" s="2">
        <v>6</v>
      </c>
      <c r="E331" s="17">
        <v>6</v>
      </c>
      <c r="F331" t="s">
        <v>72</v>
      </c>
      <c r="G331">
        <v>1</v>
      </c>
      <c r="H331">
        <v>20309.810000000001</v>
      </c>
    </row>
    <row r="332" spans="1:8" x14ac:dyDescent="0.25">
      <c r="A332" s="2">
        <v>24</v>
      </c>
      <c r="B332" t="s">
        <v>65</v>
      </c>
      <c r="C332" t="s">
        <v>81</v>
      </c>
      <c r="D332" s="2">
        <v>6</v>
      </c>
      <c r="E332" s="17">
        <v>6</v>
      </c>
      <c r="F332" t="s">
        <v>74</v>
      </c>
      <c r="G332">
        <v>16</v>
      </c>
      <c r="H332">
        <v>569729.5</v>
      </c>
    </row>
    <row r="333" spans="1:8" x14ac:dyDescent="0.25">
      <c r="A333" s="2">
        <v>24</v>
      </c>
      <c r="B333" t="s">
        <v>65</v>
      </c>
      <c r="C333" t="s">
        <v>81</v>
      </c>
      <c r="D333" s="2">
        <v>6</v>
      </c>
      <c r="E333" s="17">
        <v>7</v>
      </c>
      <c r="F333" t="s">
        <v>70</v>
      </c>
      <c r="G333">
        <v>224</v>
      </c>
      <c r="H333">
        <v>41761797.289999999</v>
      </c>
    </row>
    <row r="334" spans="1:8" x14ac:dyDescent="0.25">
      <c r="A334" s="2">
        <v>24</v>
      </c>
      <c r="B334" t="s">
        <v>65</v>
      </c>
      <c r="C334" t="s">
        <v>81</v>
      </c>
      <c r="D334" s="2">
        <v>6</v>
      </c>
      <c r="E334" s="17">
        <v>7</v>
      </c>
      <c r="F334" t="s">
        <v>75</v>
      </c>
      <c r="G334">
        <v>158</v>
      </c>
      <c r="H334">
        <v>1950000</v>
      </c>
    </row>
    <row r="335" spans="1:8" x14ac:dyDescent="0.25">
      <c r="A335" s="2">
        <v>24</v>
      </c>
      <c r="B335" t="s">
        <v>65</v>
      </c>
      <c r="C335" t="s">
        <v>81</v>
      </c>
      <c r="D335" s="2">
        <v>6</v>
      </c>
      <c r="E335" s="17">
        <v>7</v>
      </c>
      <c r="F335" t="s">
        <v>77</v>
      </c>
      <c r="G335">
        <v>141</v>
      </c>
      <c r="H335">
        <v>9171800.6100000013</v>
      </c>
    </row>
    <row r="336" spans="1:8" x14ac:dyDescent="0.25">
      <c r="A336" s="2">
        <v>24</v>
      </c>
      <c r="B336" t="s">
        <v>65</v>
      </c>
      <c r="C336" t="s">
        <v>81</v>
      </c>
      <c r="D336" s="2">
        <v>6</v>
      </c>
      <c r="E336" s="17">
        <v>7</v>
      </c>
      <c r="F336" t="s">
        <v>68</v>
      </c>
      <c r="G336">
        <v>170</v>
      </c>
      <c r="H336">
        <v>3564203.5</v>
      </c>
    </row>
    <row r="337" spans="1:8" x14ac:dyDescent="0.25">
      <c r="A337" s="2">
        <v>24</v>
      </c>
      <c r="B337" t="s">
        <v>65</v>
      </c>
      <c r="C337" t="s">
        <v>81</v>
      </c>
      <c r="D337" s="2">
        <v>6</v>
      </c>
      <c r="E337" s="17">
        <v>7</v>
      </c>
      <c r="F337" t="s">
        <v>69</v>
      </c>
      <c r="G337">
        <v>221</v>
      </c>
      <c r="H337">
        <v>5411337.0300000058</v>
      </c>
    </row>
    <row r="338" spans="1:8" x14ac:dyDescent="0.25">
      <c r="A338" s="2">
        <v>24</v>
      </c>
      <c r="B338" t="s">
        <v>65</v>
      </c>
      <c r="C338" t="s">
        <v>81</v>
      </c>
      <c r="D338" s="2">
        <v>6</v>
      </c>
      <c r="E338" s="17">
        <v>7</v>
      </c>
      <c r="F338" t="s">
        <v>78</v>
      </c>
      <c r="H338">
        <v>1152973.7400000005</v>
      </c>
    </row>
    <row r="339" spans="1:8" x14ac:dyDescent="0.25">
      <c r="A339" s="2">
        <v>24</v>
      </c>
      <c r="B339" t="s">
        <v>65</v>
      </c>
      <c r="C339" t="s">
        <v>81</v>
      </c>
      <c r="D339" s="2">
        <v>6</v>
      </c>
      <c r="E339" s="17">
        <v>7</v>
      </c>
      <c r="F339" t="s">
        <v>67</v>
      </c>
      <c r="G339">
        <v>212</v>
      </c>
      <c r="H339">
        <v>13863.79</v>
      </c>
    </row>
    <row r="340" spans="1:8" x14ac:dyDescent="0.25">
      <c r="A340" s="2">
        <v>24</v>
      </c>
      <c r="B340" t="s">
        <v>65</v>
      </c>
      <c r="C340" t="s">
        <v>81</v>
      </c>
      <c r="D340" s="2">
        <v>6</v>
      </c>
      <c r="E340" s="17">
        <v>7</v>
      </c>
      <c r="F340" t="s">
        <v>73</v>
      </c>
      <c r="G340">
        <v>22</v>
      </c>
      <c r="H340">
        <v>3415375.52</v>
      </c>
    </row>
    <row r="341" spans="1:8" x14ac:dyDescent="0.25">
      <c r="A341" s="2">
        <v>24</v>
      </c>
      <c r="B341" t="s">
        <v>65</v>
      </c>
      <c r="C341" t="s">
        <v>81</v>
      </c>
      <c r="D341" s="2">
        <v>6</v>
      </c>
      <c r="E341" s="17">
        <v>7</v>
      </c>
      <c r="F341" t="s">
        <v>79</v>
      </c>
      <c r="H341">
        <v>50332.5</v>
      </c>
    </row>
    <row r="342" spans="1:8" x14ac:dyDescent="0.25">
      <c r="A342" s="2">
        <v>24</v>
      </c>
      <c r="B342" t="s">
        <v>65</v>
      </c>
      <c r="C342" t="s">
        <v>81</v>
      </c>
      <c r="D342" s="2">
        <v>6</v>
      </c>
      <c r="E342" s="17">
        <v>7</v>
      </c>
      <c r="F342" t="s">
        <v>72</v>
      </c>
      <c r="G342">
        <v>4</v>
      </c>
      <c r="H342">
        <v>58797.289999999994</v>
      </c>
    </row>
    <row r="343" spans="1:8" x14ac:dyDescent="0.25">
      <c r="A343" s="2">
        <v>24</v>
      </c>
      <c r="B343" t="s">
        <v>65</v>
      </c>
      <c r="C343" t="s">
        <v>81</v>
      </c>
      <c r="D343" s="2">
        <v>6</v>
      </c>
      <c r="E343" s="17">
        <v>7</v>
      </c>
      <c r="F343" t="s">
        <v>74</v>
      </c>
      <c r="G343">
        <v>155</v>
      </c>
      <c r="H343">
        <v>1020098.6599999999</v>
      </c>
    </row>
    <row r="344" spans="1:8" x14ac:dyDescent="0.25">
      <c r="A344" s="2">
        <v>24</v>
      </c>
      <c r="B344" t="s">
        <v>65</v>
      </c>
      <c r="C344" t="s">
        <v>81</v>
      </c>
      <c r="D344" s="2">
        <v>6</v>
      </c>
      <c r="E344" s="17">
        <v>7</v>
      </c>
      <c r="F344" t="s">
        <v>71</v>
      </c>
      <c r="G344">
        <v>1</v>
      </c>
      <c r="H344">
        <v>31302.920000000002</v>
      </c>
    </row>
    <row r="345" spans="1:8" x14ac:dyDescent="0.25">
      <c r="A345" s="2">
        <v>24</v>
      </c>
      <c r="B345" t="s">
        <v>65</v>
      </c>
      <c r="C345" t="s">
        <v>81</v>
      </c>
      <c r="D345" s="2">
        <v>6</v>
      </c>
      <c r="E345" s="17">
        <v>8</v>
      </c>
      <c r="F345" t="s">
        <v>70</v>
      </c>
      <c r="G345">
        <v>62</v>
      </c>
      <c r="H345">
        <v>17058616.280000001</v>
      </c>
    </row>
    <row r="346" spans="1:8" x14ac:dyDescent="0.25">
      <c r="A346" s="2">
        <v>24</v>
      </c>
      <c r="B346" t="s">
        <v>65</v>
      </c>
      <c r="C346" t="s">
        <v>81</v>
      </c>
      <c r="D346" s="2">
        <v>6</v>
      </c>
      <c r="E346" s="17">
        <v>8</v>
      </c>
      <c r="F346" t="s">
        <v>75</v>
      </c>
      <c r="G346">
        <v>44</v>
      </c>
      <c r="H346">
        <v>573900</v>
      </c>
    </row>
    <row r="347" spans="1:8" x14ac:dyDescent="0.25">
      <c r="A347" s="2">
        <v>24</v>
      </c>
      <c r="B347" t="s">
        <v>65</v>
      </c>
      <c r="C347" t="s">
        <v>81</v>
      </c>
      <c r="D347" s="2">
        <v>6</v>
      </c>
      <c r="E347" s="17">
        <v>8</v>
      </c>
      <c r="F347" t="s">
        <v>77</v>
      </c>
      <c r="G347">
        <v>37</v>
      </c>
      <c r="H347">
        <v>2860706.64</v>
      </c>
    </row>
    <row r="348" spans="1:8" x14ac:dyDescent="0.25">
      <c r="A348" s="2">
        <v>24</v>
      </c>
      <c r="B348" t="s">
        <v>65</v>
      </c>
      <c r="C348" t="s">
        <v>81</v>
      </c>
      <c r="D348" s="2">
        <v>6</v>
      </c>
      <c r="E348" s="17">
        <v>8</v>
      </c>
      <c r="F348" t="s">
        <v>68</v>
      </c>
      <c r="G348">
        <v>53</v>
      </c>
      <c r="H348">
        <v>1037710.3200000001</v>
      </c>
    </row>
    <row r="349" spans="1:8" x14ac:dyDescent="0.25">
      <c r="A349" s="2">
        <v>24</v>
      </c>
      <c r="B349" t="s">
        <v>65</v>
      </c>
      <c r="C349" t="s">
        <v>81</v>
      </c>
      <c r="D349" s="2">
        <v>6</v>
      </c>
      <c r="E349" s="17">
        <v>8</v>
      </c>
      <c r="F349" t="s">
        <v>69</v>
      </c>
      <c r="G349">
        <v>61</v>
      </c>
      <c r="H349">
        <v>2208103.88</v>
      </c>
    </row>
    <row r="350" spans="1:8" x14ac:dyDescent="0.25">
      <c r="A350" s="2">
        <v>24</v>
      </c>
      <c r="B350" t="s">
        <v>65</v>
      </c>
      <c r="C350" t="s">
        <v>81</v>
      </c>
      <c r="D350" s="2">
        <v>6</v>
      </c>
      <c r="E350" s="17">
        <v>8</v>
      </c>
      <c r="F350" t="s">
        <v>78</v>
      </c>
      <c r="H350">
        <v>642913.67999999993</v>
      </c>
    </row>
    <row r="351" spans="1:8" x14ac:dyDescent="0.25">
      <c r="A351" s="2">
        <v>24</v>
      </c>
      <c r="B351" t="s">
        <v>65</v>
      </c>
      <c r="C351" t="s">
        <v>81</v>
      </c>
      <c r="D351" s="2">
        <v>6</v>
      </c>
      <c r="E351" s="17">
        <v>8</v>
      </c>
      <c r="F351" t="s">
        <v>67</v>
      </c>
      <c r="G351">
        <v>62</v>
      </c>
      <c r="H351">
        <v>4483.2699999999995</v>
      </c>
    </row>
    <row r="352" spans="1:8" x14ac:dyDescent="0.25">
      <c r="A352" s="2">
        <v>24</v>
      </c>
      <c r="B352" t="s">
        <v>65</v>
      </c>
      <c r="C352" t="s">
        <v>81</v>
      </c>
      <c r="D352" s="2">
        <v>6</v>
      </c>
      <c r="E352" s="17">
        <v>8</v>
      </c>
      <c r="F352" t="s">
        <v>73</v>
      </c>
      <c r="G352">
        <v>12</v>
      </c>
      <c r="H352">
        <v>1436853.3499999999</v>
      </c>
    </row>
    <row r="353" spans="1:8" x14ac:dyDescent="0.25">
      <c r="A353" s="2">
        <v>24</v>
      </c>
      <c r="B353" t="s">
        <v>65</v>
      </c>
      <c r="C353" t="s">
        <v>81</v>
      </c>
      <c r="D353" s="2">
        <v>6</v>
      </c>
      <c r="E353" s="17">
        <v>8</v>
      </c>
      <c r="F353" t="s">
        <v>79</v>
      </c>
      <c r="H353">
        <v>17764</v>
      </c>
    </row>
    <row r="354" spans="1:8" x14ac:dyDescent="0.25">
      <c r="A354" s="2">
        <v>24</v>
      </c>
      <c r="B354" t="s">
        <v>65</v>
      </c>
      <c r="C354" t="s">
        <v>81</v>
      </c>
      <c r="D354" s="2">
        <v>6</v>
      </c>
      <c r="E354" s="17">
        <v>8</v>
      </c>
      <c r="F354" t="s">
        <v>72</v>
      </c>
      <c r="G354">
        <v>1</v>
      </c>
      <c r="H354">
        <v>36733.440000000002</v>
      </c>
    </row>
    <row r="355" spans="1:8" x14ac:dyDescent="0.25">
      <c r="A355" s="2">
        <v>24</v>
      </c>
      <c r="B355" t="s">
        <v>65</v>
      </c>
      <c r="C355" t="s">
        <v>81</v>
      </c>
      <c r="D355" s="2">
        <v>6</v>
      </c>
      <c r="E355" s="17">
        <v>8</v>
      </c>
      <c r="F355" t="s">
        <v>74</v>
      </c>
      <c r="G355">
        <v>44</v>
      </c>
      <c r="H355">
        <v>356836.82999999996</v>
      </c>
    </row>
    <row r="356" spans="1:8" x14ac:dyDescent="0.25">
      <c r="A356" s="2">
        <v>24</v>
      </c>
      <c r="B356" t="s">
        <v>65</v>
      </c>
      <c r="C356" t="s">
        <v>81</v>
      </c>
      <c r="D356" s="2">
        <v>6</v>
      </c>
      <c r="E356" s="17">
        <v>8</v>
      </c>
      <c r="F356" t="s">
        <v>71</v>
      </c>
      <c r="G356">
        <v>3</v>
      </c>
      <c r="H356">
        <v>121069.9</v>
      </c>
    </row>
    <row r="357" spans="1:8" x14ac:dyDescent="0.25">
      <c r="A357" s="2">
        <v>24</v>
      </c>
      <c r="B357" t="s">
        <v>65</v>
      </c>
      <c r="C357" t="s">
        <v>81</v>
      </c>
      <c r="D357" s="2">
        <v>6</v>
      </c>
      <c r="E357" s="17">
        <v>9</v>
      </c>
      <c r="F357" t="s">
        <v>70</v>
      </c>
      <c r="G357">
        <v>18</v>
      </c>
      <c r="H357">
        <v>4657933.8699999992</v>
      </c>
    </row>
    <row r="358" spans="1:8" x14ac:dyDescent="0.25">
      <c r="A358" s="2">
        <v>24</v>
      </c>
      <c r="B358" t="s">
        <v>65</v>
      </c>
      <c r="C358" t="s">
        <v>81</v>
      </c>
      <c r="D358" s="2">
        <v>6</v>
      </c>
      <c r="E358" s="17">
        <v>9</v>
      </c>
      <c r="F358" t="s">
        <v>75</v>
      </c>
      <c r="G358">
        <v>12</v>
      </c>
      <c r="H358">
        <v>135300</v>
      </c>
    </row>
    <row r="359" spans="1:8" x14ac:dyDescent="0.25">
      <c r="A359" s="2">
        <v>24</v>
      </c>
      <c r="B359" t="s">
        <v>65</v>
      </c>
      <c r="C359" t="s">
        <v>81</v>
      </c>
      <c r="D359" s="2">
        <v>6</v>
      </c>
      <c r="E359" s="17">
        <v>9</v>
      </c>
      <c r="F359" t="s">
        <v>77</v>
      </c>
      <c r="G359">
        <v>5</v>
      </c>
      <c r="H359">
        <v>409897.67</v>
      </c>
    </row>
    <row r="360" spans="1:8" x14ac:dyDescent="0.25">
      <c r="A360" s="2">
        <v>24</v>
      </c>
      <c r="B360" t="s">
        <v>65</v>
      </c>
      <c r="C360" t="s">
        <v>81</v>
      </c>
      <c r="D360" s="2">
        <v>6</v>
      </c>
      <c r="E360" s="17">
        <v>9</v>
      </c>
      <c r="F360" t="s">
        <v>68</v>
      </c>
      <c r="G360">
        <v>13</v>
      </c>
      <c r="H360">
        <v>151876</v>
      </c>
    </row>
    <row r="361" spans="1:8" x14ac:dyDescent="0.25">
      <c r="A361" s="2">
        <v>24</v>
      </c>
      <c r="B361" t="s">
        <v>65</v>
      </c>
      <c r="C361" t="s">
        <v>81</v>
      </c>
      <c r="D361" s="2">
        <v>6</v>
      </c>
      <c r="E361" s="17">
        <v>9</v>
      </c>
      <c r="F361" t="s">
        <v>69</v>
      </c>
      <c r="G361">
        <v>18</v>
      </c>
      <c r="H361">
        <v>608337.23</v>
      </c>
    </row>
    <row r="362" spans="1:8" x14ac:dyDescent="0.25">
      <c r="A362" s="2">
        <v>24</v>
      </c>
      <c r="B362" t="s">
        <v>65</v>
      </c>
      <c r="C362" t="s">
        <v>81</v>
      </c>
      <c r="D362" s="2">
        <v>6</v>
      </c>
      <c r="E362" s="17">
        <v>9</v>
      </c>
      <c r="F362" t="s">
        <v>78</v>
      </c>
      <c r="H362">
        <v>194828.81999999998</v>
      </c>
    </row>
    <row r="363" spans="1:8" x14ac:dyDescent="0.25">
      <c r="A363" s="2">
        <v>24</v>
      </c>
      <c r="B363" t="s">
        <v>65</v>
      </c>
      <c r="C363" t="s">
        <v>81</v>
      </c>
      <c r="D363" s="2">
        <v>6</v>
      </c>
      <c r="E363" s="17">
        <v>9</v>
      </c>
      <c r="F363" t="s">
        <v>67</v>
      </c>
      <c r="G363">
        <v>18</v>
      </c>
      <c r="H363">
        <v>1043.47</v>
      </c>
    </row>
    <row r="364" spans="1:8" x14ac:dyDescent="0.25">
      <c r="A364" s="2">
        <v>24</v>
      </c>
      <c r="B364" t="s">
        <v>65</v>
      </c>
      <c r="C364" t="s">
        <v>81</v>
      </c>
      <c r="D364" s="2">
        <v>6</v>
      </c>
      <c r="E364" s="17">
        <v>9</v>
      </c>
      <c r="F364" t="s">
        <v>73</v>
      </c>
      <c r="G364">
        <v>1</v>
      </c>
      <c r="H364">
        <v>386120.61</v>
      </c>
    </row>
    <row r="365" spans="1:8" x14ac:dyDescent="0.25">
      <c r="A365" s="2">
        <v>24</v>
      </c>
      <c r="B365" t="s">
        <v>65</v>
      </c>
      <c r="C365" t="s">
        <v>81</v>
      </c>
      <c r="D365" s="2">
        <v>6</v>
      </c>
      <c r="E365" s="17">
        <v>9</v>
      </c>
      <c r="F365" t="s">
        <v>74</v>
      </c>
      <c r="G365">
        <v>3</v>
      </c>
      <c r="H365">
        <v>13644</v>
      </c>
    </row>
    <row r="366" spans="1:8" x14ac:dyDescent="0.25">
      <c r="A366" s="2">
        <v>24</v>
      </c>
      <c r="B366" t="s">
        <v>65</v>
      </c>
      <c r="C366" t="s">
        <v>81</v>
      </c>
      <c r="D366" s="2">
        <v>6</v>
      </c>
      <c r="E366" s="17">
        <v>9</v>
      </c>
      <c r="F366" t="s">
        <v>71</v>
      </c>
      <c r="G366">
        <v>1</v>
      </c>
      <c r="H366">
        <v>52235.11</v>
      </c>
    </row>
    <row r="367" spans="1:8" x14ac:dyDescent="0.25">
      <c r="A367" s="2">
        <v>24</v>
      </c>
      <c r="B367" t="s">
        <v>65</v>
      </c>
      <c r="C367" t="s">
        <v>81</v>
      </c>
      <c r="D367" s="2">
        <v>6</v>
      </c>
      <c r="E367" s="17">
        <v>10</v>
      </c>
      <c r="F367" t="s">
        <v>70</v>
      </c>
      <c r="G367">
        <v>40</v>
      </c>
      <c r="H367">
        <v>15076251.560000001</v>
      </c>
    </row>
    <row r="368" spans="1:8" x14ac:dyDescent="0.25">
      <c r="A368" s="2">
        <v>24</v>
      </c>
      <c r="B368" t="s">
        <v>65</v>
      </c>
      <c r="C368" t="s">
        <v>81</v>
      </c>
      <c r="D368" s="2">
        <v>6</v>
      </c>
      <c r="E368" s="17">
        <v>10</v>
      </c>
      <c r="F368" t="s">
        <v>75</v>
      </c>
      <c r="G368">
        <v>27</v>
      </c>
      <c r="H368">
        <v>371748</v>
      </c>
    </row>
    <row r="369" spans="1:8" x14ac:dyDescent="0.25">
      <c r="A369" s="2">
        <v>24</v>
      </c>
      <c r="B369" t="s">
        <v>65</v>
      </c>
      <c r="C369" t="s">
        <v>81</v>
      </c>
      <c r="D369" s="2">
        <v>6</v>
      </c>
      <c r="E369" s="17">
        <v>10</v>
      </c>
      <c r="F369" t="s">
        <v>77</v>
      </c>
      <c r="G369">
        <v>11</v>
      </c>
      <c r="H369">
        <v>1127994.7499999995</v>
      </c>
    </row>
    <row r="370" spans="1:8" x14ac:dyDescent="0.25">
      <c r="A370" s="2">
        <v>24</v>
      </c>
      <c r="B370" t="s">
        <v>65</v>
      </c>
      <c r="C370" t="s">
        <v>81</v>
      </c>
      <c r="D370" s="2">
        <v>6</v>
      </c>
      <c r="E370" s="17">
        <v>10</v>
      </c>
      <c r="F370" t="s">
        <v>68</v>
      </c>
      <c r="G370">
        <v>31</v>
      </c>
      <c r="H370">
        <v>529714.75</v>
      </c>
    </row>
    <row r="371" spans="1:8" x14ac:dyDescent="0.25">
      <c r="A371" s="2">
        <v>24</v>
      </c>
      <c r="B371" t="s">
        <v>65</v>
      </c>
      <c r="C371" t="s">
        <v>81</v>
      </c>
      <c r="D371" s="2">
        <v>6</v>
      </c>
      <c r="E371" s="17">
        <v>10</v>
      </c>
      <c r="F371" t="s">
        <v>69</v>
      </c>
      <c r="G371">
        <v>40</v>
      </c>
      <c r="H371">
        <v>1959904.590000001</v>
      </c>
    </row>
    <row r="372" spans="1:8" x14ac:dyDescent="0.25">
      <c r="A372" s="2">
        <v>24</v>
      </c>
      <c r="B372" t="s">
        <v>65</v>
      </c>
      <c r="C372" t="s">
        <v>81</v>
      </c>
      <c r="D372" s="2">
        <v>6</v>
      </c>
      <c r="E372" s="17">
        <v>10</v>
      </c>
      <c r="F372" t="s">
        <v>78</v>
      </c>
      <c r="H372">
        <v>678817.95</v>
      </c>
    </row>
    <row r="373" spans="1:8" x14ac:dyDescent="0.25">
      <c r="A373" s="2">
        <v>24</v>
      </c>
      <c r="B373" t="s">
        <v>65</v>
      </c>
      <c r="C373" t="s">
        <v>81</v>
      </c>
      <c r="D373" s="2">
        <v>6</v>
      </c>
      <c r="E373" s="17">
        <v>10</v>
      </c>
      <c r="F373" t="s">
        <v>67</v>
      </c>
      <c r="G373">
        <v>40</v>
      </c>
      <c r="H373">
        <v>2763.37</v>
      </c>
    </row>
    <row r="374" spans="1:8" x14ac:dyDescent="0.25">
      <c r="A374" s="2">
        <v>24</v>
      </c>
      <c r="B374" t="s">
        <v>65</v>
      </c>
      <c r="C374" t="s">
        <v>81</v>
      </c>
      <c r="D374" s="2">
        <v>6</v>
      </c>
      <c r="E374" s="17">
        <v>10</v>
      </c>
      <c r="F374" t="s">
        <v>73</v>
      </c>
      <c r="G374">
        <v>3</v>
      </c>
      <c r="H374">
        <v>1232485.2</v>
      </c>
    </row>
    <row r="375" spans="1:8" x14ac:dyDescent="0.25">
      <c r="A375" s="2">
        <v>24</v>
      </c>
      <c r="B375" t="s">
        <v>65</v>
      </c>
      <c r="C375" t="s">
        <v>81</v>
      </c>
      <c r="D375" s="2">
        <v>6</v>
      </c>
      <c r="E375" s="17">
        <v>10</v>
      </c>
      <c r="F375" t="s">
        <v>79</v>
      </c>
      <c r="H375">
        <v>26646.5</v>
      </c>
    </row>
    <row r="376" spans="1:8" x14ac:dyDescent="0.25">
      <c r="A376" s="2">
        <v>24</v>
      </c>
      <c r="B376" t="s">
        <v>65</v>
      </c>
      <c r="C376" t="s">
        <v>81</v>
      </c>
      <c r="D376" s="2">
        <v>6</v>
      </c>
      <c r="E376" s="17">
        <v>10</v>
      </c>
      <c r="F376" t="s">
        <v>72</v>
      </c>
      <c r="G376">
        <v>15</v>
      </c>
      <c r="H376">
        <v>999430.50999999978</v>
      </c>
    </row>
    <row r="377" spans="1:8" x14ac:dyDescent="0.25">
      <c r="A377" s="2">
        <v>24</v>
      </c>
      <c r="B377" t="s">
        <v>65</v>
      </c>
      <c r="C377" t="s">
        <v>81</v>
      </c>
      <c r="D377" s="2">
        <v>6</v>
      </c>
      <c r="E377" s="17">
        <v>10</v>
      </c>
      <c r="F377" t="s">
        <v>74</v>
      </c>
      <c r="G377">
        <v>5</v>
      </c>
      <c r="H377">
        <v>113950.62999999999</v>
      </c>
    </row>
    <row r="378" spans="1:8" x14ac:dyDescent="0.25">
      <c r="A378" s="2">
        <v>24</v>
      </c>
      <c r="B378" t="s">
        <v>65</v>
      </c>
      <c r="C378" t="s">
        <v>81</v>
      </c>
      <c r="D378" s="2">
        <v>6</v>
      </c>
      <c r="E378" s="17">
        <v>10</v>
      </c>
      <c r="F378" t="s">
        <v>71</v>
      </c>
      <c r="G378">
        <v>1</v>
      </c>
      <c r="H378">
        <v>58051.350000000006</v>
      </c>
    </row>
    <row r="379" spans="1:8" x14ac:dyDescent="0.25">
      <c r="A379" s="2">
        <v>24</v>
      </c>
      <c r="B379" t="s">
        <v>65</v>
      </c>
      <c r="C379" t="s">
        <v>81</v>
      </c>
      <c r="D379" s="2">
        <v>6</v>
      </c>
      <c r="E379" s="17">
        <v>11</v>
      </c>
      <c r="F379" t="s">
        <v>70</v>
      </c>
      <c r="G379">
        <v>16</v>
      </c>
      <c r="H379">
        <v>6903157.2299999977</v>
      </c>
    </row>
    <row r="380" spans="1:8" x14ac:dyDescent="0.25">
      <c r="A380" s="2">
        <v>24</v>
      </c>
      <c r="B380" t="s">
        <v>65</v>
      </c>
      <c r="C380" t="s">
        <v>81</v>
      </c>
      <c r="D380" s="2">
        <v>6</v>
      </c>
      <c r="E380" s="17">
        <v>11</v>
      </c>
      <c r="F380" t="s">
        <v>75</v>
      </c>
      <c r="G380">
        <v>2</v>
      </c>
      <c r="H380">
        <v>35700</v>
      </c>
    </row>
    <row r="381" spans="1:8" x14ac:dyDescent="0.25">
      <c r="A381" s="2">
        <v>24</v>
      </c>
      <c r="B381" t="s">
        <v>65</v>
      </c>
      <c r="C381" t="s">
        <v>81</v>
      </c>
      <c r="D381" s="2">
        <v>6</v>
      </c>
      <c r="E381" s="17">
        <v>11</v>
      </c>
      <c r="F381" t="s">
        <v>77</v>
      </c>
      <c r="H381">
        <v>6089.0199999999995</v>
      </c>
    </row>
    <row r="382" spans="1:8" x14ac:dyDescent="0.25">
      <c r="A382" s="2">
        <v>24</v>
      </c>
      <c r="B382" t="s">
        <v>65</v>
      </c>
      <c r="C382" t="s">
        <v>81</v>
      </c>
      <c r="D382" s="2">
        <v>6</v>
      </c>
      <c r="E382" s="17">
        <v>11</v>
      </c>
      <c r="F382" t="s">
        <v>68</v>
      </c>
      <c r="G382">
        <v>11</v>
      </c>
      <c r="H382">
        <v>198133</v>
      </c>
    </row>
    <row r="383" spans="1:8" x14ac:dyDescent="0.25">
      <c r="A383" s="2">
        <v>24</v>
      </c>
      <c r="B383" t="s">
        <v>65</v>
      </c>
      <c r="C383" t="s">
        <v>81</v>
      </c>
      <c r="D383" s="2">
        <v>6</v>
      </c>
      <c r="E383" s="17">
        <v>11</v>
      </c>
      <c r="F383" t="s">
        <v>69</v>
      </c>
      <c r="G383">
        <v>15</v>
      </c>
      <c r="H383">
        <v>820252.17999999993</v>
      </c>
    </row>
    <row r="384" spans="1:8" x14ac:dyDescent="0.25">
      <c r="A384" s="2">
        <v>24</v>
      </c>
      <c r="B384" t="s">
        <v>65</v>
      </c>
      <c r="C384" t="s">
        <v>81</v>
      </c>
      <c r="D384" s="2">
        <v>6</v>
      </c>
      <c r="E384" s="17">
        <v>11</v>
      </c>
      <c r="F384" t="s">
        <v>78</v>
      </c>
      <c r="H384">
        <v>383501.75999999995</v>
      </c>
    </row>
    <row r="385" spans="1:8" x14ac:dyDescent="0.25">
      <c r="A385" s="2">
        <v>24</v>
      </c>
      <c r="B385" t="s">
        <v>65</v>
      </c>
      <c r="C385" t="s">
        <v>81</v>
      </c>
      <c r="D385" s="2">
        <v>6</v>
      </c>
      <c r="E385" s="17">
        <v>11</v>
      </c>
      <c r="F385" t="s">
        <v>67</v>
      </c>
      <c r="G385">
        <v>16</v>
      </c>
      <c r="H385">
        <v>1101.9199999999998</v>
      </c>
    </row>
    <row r="386" spans="1:8" x14ac:dyDescent="0.25">
      <c r="A386" s="2">
        <v>24</v>
      </c>
      <c r="B386" t="s">
        <v>65</v>
      </c>
      <c r="C386" t="s">
        <v>81</v>
      </c>
      <c r="D386" s="2">
        <v>6</v>
      </c>
      <c r="E386" s="17">
        <v>11</v>
      </c>
      <c r="F386" t="s">
        <v>73</v>
      </c>
      <c r="G386">
        <v>1</v>
      </c>
      <c r="H386">
        <v>427392.62</v>
      </c>
    </row>
    <row r="387" spans="1:8" x14ac:dyDescent="0.25">
      <c r="A387" s="2">
        <v>24</v>
      </c>
      <c r="B387" t="s">
        <v>65</v>
      </c>
      <c r="C387" t="s">
        <v>81</v>
      </c>
      <c r="D387" s="2">
        <v>6</v>
      </c>
      <c r="E387" s="17">
        <v>11</v>
      </c>
      <c r="F387" t="s">
        <v>72</v>
      </c>
      <c r="G387">
        <v>15</v>
      </c>
      <c r="H387">
        <v>1100522.3500000001</v>
      </c>
    </row>
    <row r="388" spans="1:8" x14ac:dyDescent="0.25">
      <c r="A388" s="2">
        <v>24</v>
      </c>
      <c r="B388" t="s">
        <v>65</v>
      </c>
      <c r="C388" t="s">
        <v>81</v>
      </c>
      <c r="D388" s="2">
        <v>6</v>
      </c>
      <c r="E388" s="17">
        <v>11</v>
      </c>
      <c r="F388" t="s">
        <v>74</v>
      </c>
      <c r="G388">
        <v>1</v>
      </c>
      <c r="H388">
        <v>58052.78</v>
      </c>
    </row>
    <row r="389" spans="1:8" x14ac:dyDescent="0.25">
      <c r="A389" s="2">
        <v>24</v>
      </c>
      <c r="B389" t="s">
        <v>65</v>
      </c>
      <c r="C389" t="s">
        <v>81</v>
      </c>
      <c r="D389" s="2">
        <v>6</v>
      </c>
      <c r="E389" s="17">
        <v>11</v>
      </c>
      <c r="F389" t="s">
        <v>71</v>
      </c>
      <c r="H389">
        <v>23559.059999999998</v>
      </c>
    </row>
    <row r="390" spans="1:8" x14ac:dyDescent="0.25">
      <c r="A390" s="2">
        <v>24</v>
      </c>
      <c r="B390" t="s">
        <v>65</v>
      </c>
      <c r="C390" t="s">
        <v>81</v>
      </c>
      <c r="D390" s="2">
        <v>6</v>
      </c>
      <c r="E390" s="17">
        <v>12</v>
      </c>
      <c r="F390" t="s">
        <v>70</v>
      </c>
      <c r="G390">
        <v>17</v>
      </c>
      <c r="H390">
        <v>8966093.879999999</v>
      </c>
    </row>
    <row r="391" spans="1:8" x14ac:dyDescent="0.25">
      <c r="A391" s="2">
        <v>24</v>
      </c>
      <c r="B391" t="s">
        <v>65</v>
      </c>
      <c r="C391" t="s">
        <v>81</v>
      </c>
      <c r="D391" s="2">
        <v>6</v>
      </c>
      <c r="E391" s="17">
        <v>12</v>
      </c>
      <c r="F391" t="s">
        <v>75</v>
      </c>
      <c r="G391">
        <v>4</v>
      </c>
      <c r="H391">
        <v>127896</v>
      </c>
    </row>
    <row r="392" spans="1:8" x14ac:dyDescent="0.25">
      <c r="A392" s="2">
        <v>24</v>
      </c>
      <c r="B392" t="s">
        <v>65</v>
      </c>
      <c r="C392" t="s">
        <v>81</v>
      </c>
      <c r="D392" s="2">
        <v>6</v>
      </c>
      <c r="E392" s="17">
        <v>12</v>
      </c>
      <c r="F392" t="s">
        <v>77</v>
      </c>
      <c r="G392">
        <v>3</v>
      </c>
      <c r="H392">
        <v>361033.91000000003</v>
      </c>
    </row>
    <row r="393" spans="1:8" x14ac:dyDescent="0.25">
      <c r="A393" s="2">
        <v>24</v>
      </c>
      <c r="B393" t="s">
        <v>65</v>
      </c>
      <c r="C393" t="s">
        <v>81</v>
      </c>
      <c r="D393" s="2">
        <v>6</v>
      </c>
      <c r="E393" s="17">
        <v>12</v>
      </c>
      <c r="F393" t="s">
        <v>68</v>
      </c>
      <c r="G393">
        <v>14</v>
      </c>
      <c r="H393">
        <v>315285.25</v>
      </c>
    </row>
    <row r="394" spans="1:8" x14ac:dyDescent="0.25">
      <c r="A394" s="2">
        <v>24</v>
      </c>
      <c r="B394" t="s">
        <v>65</v>
      </c>
      <c r="C394" t="s">
        <v>81</v>
      </c>
      <c r="D394" s="2">
        <v>6</v>
      </c>
      <c r="E394" s="17">
        <v>12</v>
      </c>
      <c r="F394" t="s">
        <v>69</v>
      </c>
      <c r="G394">
        <v>17</v>
      </c>
      <c r="H394">
        <v>1165588.8600000001</v>
      </c>
    </row>
    <row r="395" spans="1:8" x14ac:dyDescent="0.25">
      <c r="A395" s="2">
        <v>24</v>
      </c>
      <c r="B395" t="s">
        <v>65</v>
      </c>
      <c r="C395" t="s">
        <v>81</v>
      </c>
      <c r="D395" s="2">
        <v>6</v>
      </c>
      <c r="E395" s="17">
        <v>12</v>
      </c>
      <c r="F395" t="s">
        <v>78</v>
      </c>
      <c r="H395">
        <v>667545.86999999988</v>
      </c>
    </row>
    <row r="396" spans="1:8" x14ac:dyDescent="0.25">
      <c r="A396" s="2">
        <v>24</v>
      </c>
      <c r="B396" t="s">
        <v>65</v>
      </c>
      <c r="C396" t="s">
        <v>81</v>
      </c>
      <c r="D396" s="2">
        <v>6</v>
      </c>
      <c r="E396" s="17">
        <v>12</v>
      </c>
      <c r="F396" t="s">
        <v>67</v>
      </c>
      <c r="G396">
        <v>17</v>
      </c>
      <c r="H396">
        <v>1201.03</v>
      </c>
    </row>
    <row r="397" spans="1:8" x14ac:dyDescent="0.25">
      <c r="A397" s="2">
        <v>24</v>
      </c>
      <c r="B397" t="s">
        <v>65</v>
      </c>
      <c r="C397" t="s">
        <v>81</v>
      </c>
      <c r="D397" s="2">
        <v>6</v>
      </c>
      <c r="E397" s="17">
        <v>12</v>
      </c>
      <c r="F397" t="s">
        <v>73</v>
      </c>
      <c r="G397">
        <v>1</v>
      </c>
      <c r="H397">
        <v>740586.52</v>
      </c>
    </row>
    <row r="398" spans="1:8" x14ac:dyDescent="0.25">
      <c r="A398" s="2">
        <v>24</v>
      </c>
      <c r="B398" t="s">
        <v>65</v>
      </c>
      <c r="C398" t="s">
        <v>81</v>
      </c>
      <c r="D398" s="2">
        <v>6</v>
      </c>
      <c r="E398" s="17">
        <v>12</v>
      </c>
      <c r="F398" t="s">
        <v>72</v>
      </c>
      <c r="G398">
        <v>17</v>
      </c>
      <c r="H398">
        <v>1262022.25</v>
      </c>
    </row>
    <row r="399" spans="1:8" x14ac:dyDescent="0.25">
      <c r="A399" s="2">
        <v>24</v>
      </c>
      <c r="B399" t="s">
        <v>65</v>
      </c>
      <c r="C399" t="s">
        <v>81</v>
      </c>
      <c r="D399" s="2">
        <v>6</v>
      </c>
      <c r="E399" s="17">
        <v>12</v>
      </c>
      <c r="F399" t="s">
        <v>74</v>
      </c>
      <c r="G399">
        <v>1</v>
      </c>
      <c r="H399">
        <v>94768.89</v>
      </c>
    </row>
    <row r="400" spans="1:8" x14ac:dyDescent="0.25">
      <c r="A400" s="2">
        <v>24</v>
      </c>
      <c r="B400" t="s">
        <v>65</v>
      </c>
      <c r="C400" t="s">
        <v>81</v>
      </c>
      <c r="D400" s="2">
        <v>6</v>
      </c>
      <c r="E400" s="17">
        <v>13</v>
      </c>
      <c r="F400" t="s">
        <v>70</v>
      </c>
      <c r="G400">
        <v>14</v>
      </c>
      <c r="H400">
        <v>9663736.4000000004</v>
      </c>
    </row>
    <row r="401" spans="1:8" x14ac:dyDescent="0.25">
      <c r="A401" s="2">
        <v>24</v>
      </c>
      <c r="B401" t="s">
        <v>65</v>
      </c>
      <c r="C401" t="s">
        <v>81</v>
      </c>
      <c r="D401" s="2">
        <v>6</v>
      </c>
      <c r="E401" s="17">
        <v>13</v>
      </c>
      <c r="F401" t="s">
        <v>75</v>
      </c>
      <c r="G401">
        <v>2</v>
      </c>
      <c r="H401">
        <v>105996</v>
      </c>
    </row>
    <row r="402" spans="1:8" x14ac:dyDescent="0.25">
      <c r="A402" s="2">
        <v>24</v>
      </c>
      <c r="B402" t="s">
        <v>65</v>
      </c>
      <c r="C402" t="s">
        <v>81</v>
      </c>
      <c r="D402" s="2">
        <v>6</v>
      </c>
      <c r="E402" s="17">
        <v>13</v>
      </c>
      <c r="F402" t="s">
        <v>77</v>
      </c>
      <c r="G402">
        <v>1</v>
      </c>
      <c r="H402">
        <v>61144.930000000008</v>
      </c>
    </row>
    <row r="403" spans="1:8" x14ac:dyDescent="0.25">
      <c r="A403" s="2">
        <v>24</v>
      </c>
      <c r="B403" t="s">
        <v>65</v>
      </c>
      <c r="C403" t="s">
        <v>81</v>
      </c>
      <c r="D403" s="2">
        <v>6</v>
      </c>
      <c r="E403" s="17">
        <v>13</v>
      </c>
      <c r="F403" t="s">
        <v>68</v>
      </c>
      <c r="G403">
        <v>9</v>
      </c>
      <c r="H403">
        <v>263144</v>
      </c>
    </row>
    <row r="404" spans="1:8" x14ac:dyDescent="0.25">
      <c r="A404" s="2">
        <v>24</v>
      </c>
      <c r="B404" t="s">
        <v>65</v>
      </c>
      <c r="C404" t="s">
        <v>81</v>
      </c>
      <c r="D404" s="2">
        <v>6</v>
      </c>
      <c r="E404" s="17">
        <v>13</v>
      </c>
      <c r="F404" t="s">
        <v>69</v>
      </c>
      <c r="G404">
        <v>14</v>
      </c>
      <c r="H404">
        <v>1256282.8799999999</v>
      </c>
    </row>
    <row r="405" spans="1:8" x14ac:dyDescent="0.25">
      <c r="A405" s="2">
        <v>24</v>
      </c>
      <c r="B405" t="s">
        <v>65</v>
      </c>
      <c r="C405" t="s">
        <v>81</v>
      </c>
      <c r="D405" s="2">
        <v>6</v>
      </c>
      <c r="E405" s="17">
        <v>13</v>
      </c>
      <c r="F405" t="s">
        <v>78</v>
      </c>
      <c r="H405">
        <v>310146.59999999998</v>
      </c>
    </row>
    <row r="406" spans="1:8" x14ac:dyDescent="0.25">
      <c r="A406" s="2">
        <v>24</v>
      </c>
      <c r="B406" t="s">
        <v>65</v>
      </c>
      <c r="C406" t="s">
        <v>81</v>
      </c>
      <c r="D406" s="2">
        <v>6</v>
      </c>
      <c r="E406" s="17">
        <v>13</v>
      </c>
      <c r="F406" t="s">
        <v>67</v>
      </c>
      <c r="G406">
        <v>14</v>
      </c>
      <c r="H406">
        <v>1090.21</v>
      </c>
    </row>
    <row r="407" spans="1:8" x14ac:dyDescent="0.25">
      <c r="A407" s="2">
        <v>24</v>
      </c>
      <c r="B407" t="s">
        <v>65</v>
      </c>
      <c r="C407" t="s">
        <v>81</v>
      </c>
      <c r="D407" s="2">
        <v>6</v>
      </c>
      <c r="E407" s="17">
        <v>13</v>
      </c>
      <c r="F407" t="s">
        <v>73</v>
      </c>
      <c r="G407">
        <v>3</v>
      </c>
      <c r="H407">
        <v>434579.25999999995</v>
      </c>
    </row>
    <row r="408" spans="1:8" x14ac:dyDescent="0.25">
      <c r="A408" s="2">
        <v>24</v>
      </c>
      <c r="B408" t="s">
        <v>65</v>
      </c>
      <c r="C408" t="s">
        <v>81</v>
      </c>
      <c r="D408" s="2">
        <v>6</v>
      </c>
      <c r="E408" s="17">
        <v>13</v>
      </c>
      <c r="F408" t="s">
        <v>72</v>
      </c>
      <c r="G408">
        <v>14</v>
      </c>
      <c r="H408">
        <v>2626136.2600000002</v>
      </c>
    </row>
    <row r="409" spans="1:8" x14ac:dyDescent="0.25">
      <c r="A409" s="2">
        <v>24</v>
      </c>
      <c r="B409" t="s">
        <v>65</v>
      </c>
      <c r="C409" t="s">
        <v>81</v>
      </c>
      <c r="D409" s="2">
        <v>6</v>
      </c>
      <c r="E409" s="17">
        <v>13</v>
      </c>
      <c r="F409" t="s">
        <v>74</v>
      </c>
      <c r="G409">
        <v>2</v>
      </c>
      <c r="H409">
        <v>314437.09000000003</v>
      </c>
    </row>
    <row r="410" spans="1:8" x14ac:dyDescent="0.25">
      <c r="A410" s="2">
        <v>24</v>
      </c>
      <c r="B410" t="s">
        <v>65</v>
      </c>
      <c r="C410" t="s">
        <v>81</v>
      </c>
      <c r="D410" s="2">
        <v>6</v>
      </c>
      <c r="E410" s="17">
        <v>14</v>
      </c>
      <c r="F410" t="s">
        <v>70</v>
      </c>
      <c r="G410">
        <v>11</v>
      </c>
      <c r="H410">
        <v>7595634.7399999984</v>
      </c>
    </row>
    <row r="411" spans="1:8" x14ac:dyDescent="0.25">
      <c r="A411" s="2">
        <v>24</v>
      </c>
      <c r="B411" t="s">
        <v>65</v>
      </c>
      <c r="C411" t="s">
        <v>81</v>
      </c>
      <c r="D411" s="2">
        <v>6</v>
      </c>
      <c r="E411" s="17">
        <v>14</v>
      </c>
      <c r="F411" t="s">
        <v>75</v>
      </c>
      <c r="G411">
        <v>3</v>
      </c>
      <c r="H411">
        <v>328921</v>
      </c>
    </row>
    <row r="412" spans="1:8" x14ac:dyDescent="0.25">
      <c r="A412" s="2">
        <v>24</v>
      </c>
      <c r="B412" t="s">
        <v>65</v>
      </c>
      <c r="C412" t="s">
        <v>81</v>
      </c>
      <c r="D412" s="2">
        <v>6</v>
      </c>
      <c r="E412" s="17">
        <v>14</v>
      </c>
      <c r="F412" t="s">
        <v>77</v>
      </c>
      <c r="G412">
        <v>3</v>
      </c>
      <c r="H412">
        <v>116187.12999999999</v>
      </c>
    </row>
    <row r="413" spans="1:8" x14ac:dyDescent="0.25">
      <c r="A413" s="2">
        <v>24</v>
      </c>
      <c r="B413" t="s">
        <v>65</v>
      </c>
      <c r="C413" t="s">
        <v>81</v>
      </c>
      <c r="D413" s="2">
        <v>6</v>
      </c>
      <c r="E413" s="17">
        <v>14</v>
      </c>
      <c r="F413" t="s">
        <v>68</v>
      </c>
      <c r="G413">
        <v>9</v>
      </c>
      <c r="H413">
        <v>134496.03999999998</v>
      </c>
    </row>
    <row r="414" spans="1:8" x14ac:dyDescent="0.25">
      <c r="A414" s="2">
        <v>24</v>
      </c>
      <c r="B414" t="s">
        <v>65</v>
      </c>
      <c r="C414" t="s">
        <v>81</v>
      </c>
      <c r="D414" s="2">
        <v>6</v>
      </c>
      <c r="E414" s="17">
        <v>14</v>
      </c>
      <c r="F414" t="s">
        <v>69</v>
      </c>
      <c r="G414">
        <v>11</v>
      </c>
      <c r="H414">
        <v>987430.6399999999</v>
      </c>
    </row>
    <row r="415" spans="1:8" x14ac:dyDescent="0.25">
      <c r="A415" s="2">
        <v>24</v>
      </c>
      <c r="B415" t="s">
        <v>65</v>
      </c>
      <c r="C415" t="s">
        <v>81</v>
      </c>
      <c r="D415" s="2">
        <v>6</v>
      </c>
      <c r="E415" s="17">
        <v>14</v>
      </c>
      <c r="F415" t="s">
        <v>78</v>
      </c>
      <c r="H415">
        <v>622769.55000000005</v>
      </c>
    </row>
    <row r="416" spans="1:8" x14ac:dyDescent="0.25">
      <c r="A416" s="2">
        <v>24</v>
      </c>
      <c r="B416" t="s">
        <v>65</v>
      </c>
      <c r="C416" t="s">
        <v>81</v>
      </c>
      <c r="D416" s="2">
        <v>6</v>
      </c>
      <c r="E416" s="17">
        <v>14</v>
      </c>
      <c r="F416" t="s">
        <v>67</v>
      </c>
      <c r="G416">
        <v>11</v>
      </c>
      <c r="H416">
        <v>705.43</v>
      </c>
    </row>
    <row r="417" spans="1:8" x14ac:dyDescent="0.25">
      <c r="A417" s="2">
        <v>24</v>
      </c>
      <c r="B417" t="s">
        <v>65</v>
      </c>
      <c r="C417" t="s">
        <v>81</v>
      </c>
      <c r="D417" s="2">
        <v>6</v>
      </c>
      <c r="E417" s="17">
        <v>14</v>
      </c>
      <c r="F417" t="s">
        <v>73</v>
      </c>
      <c r="G417">
        <v>1</v>
      </c>
      <c r="H417">
        <v>569994.09000000008</v>
      </c>
    </row>
    <row r="418" spans="1:8" x14ac:dyDescent="0.25">
      <c r="A418" s="2">
        <v>24</v>
      </c>
      <c r="B418" t="s">
        <v>65</v>
      </c>
      <c r="C418" t="s">
        <v>81</v>
      </c>
      <c r="D418" s="2">
        <v>6</v>
      </c>
      <c r="E418" s="17">
        <v>14</v>
      </c>
      <c r="F418" t="s">
        <v>72</v>
      </c>
      <c r="G418">
        <v>11</v>
      </c>
      <c r="H418">
        <v>1626965.98</v>
      </c>
    </row>
    <row r="419" spans="1:8" x14ac:dyDescent="0.25">
      <c r="A419" s="2">
        <v>24</v>
      </c>
      <c r="B419" t="s">
        <v>65</v>
      </c>
      <c r="C419" t="s">
        <v>81</v>
      </c>
      <c r="D419" s="2">
        <v>6</v>
      </c>
      <c r="E419" s="17">
        <v>14</v>
      </c>
      <c r="F419" t="s">
        <v>74</v>
      </c>
      <c r="H419">
        <v>144871.13</v>
      </c>
    </row>
    <row r="420" spans="1:8" x14ac:dyDescent="0.25">
      <c r="A420" s="2">
        <v>24</v>
      </c>
      <c r="B420" t="s">
        <v>65</v>
      </c>
      <c r="C420" t="s">
        <v>81</v>
      </c>
      <c r="D420" s="2">
        <v>6</v>
      </c>
      <c r="E420" s="17">
        <v>15</v>
      </c>
      <c r="F420" t="s">
        <v>70</v>
      </c>
      <c r="G420">
        <v>2</v>
      </c>
      <c r="H420">
        <v>1391382.6700000002</v>
      </c>
    </row>
    <row r="421" spans="1:8" x14ac:dyDescent="0.25">
      <c r="A421" s="2">
        <v>24</v>
      </c>
      <c r="B421" t="s">
        <v>65</v>
      </c>
      <c r="C421" t="s">
        <v>81</v>
      </c>
      <c r="D421" s="2">
        <v>6</v>
      </c>
      <c r="E421" s="17">
        <v>15</v>
      </c>
      <c r="F421" t="s">
        <v>75</v>
      </c>
      <c r="G421">
        <v>1</v>
      </c>
      <c r="H421">
        <v>12599</v>
      </c>
    </row>
    <row r="422" spans="1:8" x14ac:dyDescent="0.25">
      <c r="A422" s="2">
        <v>24</v>
      </c>
      <c r="B422" t="s">
        <v>65</v>
      </c>
      <c r="C422" t="s">
        <v>81</v>
      </c>
      <c r="D422" s="2">
        <v>6</v>
      </c>
      <c r="E422" s="17">
        <v>15</v>
      </c>
      <c r="F422" t="s">
        <v>77</v>
      </c>
      <c r="H422">
        <v>4969.51</v>
      </c>
    </row>
    <row r="423" spans="1:8" x14ac:dyDescent="0.25">
      <c r="A423" s="2">
        <v>24</v>
      </c>
      <c r="B423" t="s">
        <v>65</v>
      </c>
      <c r="C423" t="s">
        <v>81</v>
      </c>
      <c r="D423" s="2">
        <v>6</v>
      </c>
      <c r="E423" s="17">
        <v>15</v>
      </c>
      <c r="F423" t="s">
        <v>68</v>
      </c>
      <c r="G423">
        <v>1</v>
      </c>
      <c r="H423">
        <v>32400</v>
      </c>
    </row>
    <row r="424" spans="1:8" x14ac:dyDescent="0.25">
      <c r="A424" s="2">
        <v>24</v>
      </c>
      <c r="B424" t="s">
        <v>65</v>
      </c>
      <c r="C424" t="s">
        <v>81</v>
      </c>
      <c r="D424" s="2">
        <v>6</v>
      </c>
      <c r="E424" s="17">
        <v>15</v>
      </c>
      <c r="F424" t="s">
        <v>69</v>
      </c>
      <c r="G424">
        <v>2</v>
      </c>
      <c r="H424">
        <v>180879.4</v>
      </c>
    </row>
    <row r="425" spans="1:8" x14ac:dyDescent="0.25">
      <c r="A425" s="2">
        <v>24</v>
      </c>
      <c r="B425" t="s">
        <v>65</v>
      </c>
      <c r="C425" t="s">
        <v>81</v>
      </c>
      <c r="D425" s="2">
        <v>6</v>
      </c>
      <c r="E425" s="17">
        <v>15</v>
      </c>
      <c r="F425" t="s">
        <v>78</v>
      </c>
      <c r="H425">
        <v>89229.21</v>
      </c>
    </row>
    <row r="426" spans="1:8" x14ac:dyDescent="0.25">
      <c r="A426" s="2">
        <v>24</v>
      </c>
      <c r="B426" t="s">
        <v>65</v>
      </c>
      <c r="C426" t="s">
        <v>81</v>
      </c>
      <c r="D426" s="2">
        <v>6</v>
      </c>
      <c r="E426" s="17">
        <v>15</v>
      </c>
      <c r="F426" t="s">
        <v>67</v>
      </c>
      <c r="G426">
        <v>2</v>
      </c>
      <c r="H426">
        <v>99.059999999999988</v>
      </c>
    </row>
    <row r="427" spans="1:8" x14ac:dyDescent="0.25">
      <c r="A427" s="2">
        <v>24</v>
      </c>
      <c r="B427" t="s">
        <v>65</v>
      </c>
      <c r="C427" t="s">
        <v>81</v>
      </c>
      <c r="D427" s="2">
        <v>6</v>
      </c>
      <c r="E427" s="17">
        <v>15</v>
      </c>
      <c r="F427" t="s">
        <v>73</v>
      </c>
      <c r="H427">
        <v>82811.7</v>
      </c>
    </row>
    <row r="428" spans="1:8" x14ac:dyDescent="0.25">
      <c r="A428" s="2">
        <v>24</v>
      </c>
      <c r="B428" t="s">
        <v>65</v>
      </c>
      <c r="C428" t="s">
        <v>81</v>
      </c>
      <c r="D428" s="2">
        <v>6</v>
      </c>
      <c r="E428" s="17">
        <v>15</v>
      </c>
      <c r="F428" t="s">
        <v>72</v>
      </c>
      <c r="G428">
        <v>2</v>
      </c>
      <c r="H428">
        <v>280641.09000000003</v>
      </c>
    </row>
    <row r="429" spans="1:8" x14ac:dyDescent="0.25">
      <c r="A429" s="2">
        <v>24</v>
      </c>
      <c r="B429" t="s">
        <v>65</v>
      </c>
      <c r="C429" t="s">
        <v>82</v>
      </c>
      <c r="D429" s="2">
        <v>3</v>
      </c>
      <c r="E429" s="17">
        <v>1</v>
      </c>
      <c r="F429" t="s">
        <v>70</v>
      </c>
      <c r="G429">
        <v>13</v>
      </c>
      <c r="H429">
        <v>4781163.1399999997</v>
      </c>
    </row>
    <row r="430" spans="1:8" x14ac:dyDescent="0.25">
      <c r="A430" s="2">
        <v>24</v>
      </c>
      <c r="B430" t="s">
        <v>65</v>
      </c>
      <c r="C430" t="s">
        <v>82</v>
      </c>
      <c r="D430" s="2">
        <v>3</v>
      </c>
      <c r="E430" s="17">
        <v>1</v>
      </c>
      <c r="F430" t="s">
        <v>77</v>
      </c>
      <c r="H430">
        <v>152812.29999999999</v>
      </c>
    </row>
    <row r="431" spans="1:8" x14ac:dyDescent="0.25">
      <c r="A431" s="2">
        <v>24</v>
      </c>
      <c r="B431" t="s">
        <v>65</v>
      </c>
      <c r="C431" t="s">
        <v>82</v>
      </c>
      <c r="D431" s="2">
        <v>3</v>
      </c>
      <c r="E431" s="17">
        <v>1</v>
      </c>
      <c r="F431" t="s">
        <v>73</v>
      </c>
      <c r="H431">
        <v>13998.710000000001</v>
      </c>
    </row>
    <row r="432" spans="1:8" x14ac:dyDescent="0.25">
      <c r="A432" s="2">
        <v>24</v>
      </c>
      <c r="B432" t="s">
        <v>65</v>
      </c>
      <c r="C432" t="s">
        <v>82</v>
      </c>
      <c r="D432" s="2">
        <v>3</v>
      </c>
      <c r="E432" s="17">
        <v>1</v>
      </c>
      <c r="F432" t="s">
        <v>74</v>
      </c>
      <c r="H432">
        <v>8615.0999999999985</v>
      </c>
    </row>
    <row r="433" spans="1:8" x14ac:dyDescent="0.25">
      <c r="A433" s="2">
        <v>24</v>
      </c>
      <c r="B433" t="s">
        <v>65</v>
      </c>
      <c r="C433" t="s">
        <v>82</v>
      </c>
      <c r="D433" s="2">
        <v>3</v>
      </c>
      <c r="E433" s="17">
        <v>2</v>
      </c>
      <c r="F433" t="s">
        <v>70</v>
      </c>
      <c r="G433">
        <v>299</v>
      </c>
      <c r="H433">
        <v>18501678.219999999</v>
      </c>
    </row>
    <row r="434" spans="1:8" x14ac:dyDescent="0.25">
      <c r="A434" s="2">
        <v>24</v>
      </c>
      <c r="B434" t="s">
        <v>65</v>
      </c>
      <c r="C434" t="s">
        <v>82</v>
      </c>
      <c r="D434" s="2">
        <v>3</v>
      </c>
      <c r="E434" s="17">
        <v>2</v>
      </c>
      <c r="F434" t="s">
        <v>75</v>
      </c>
      <c r="G434">
        <v>46</v>
      </c>
      <c r="H434">
        <v>618900</v>
      </c>
    </row>
    <row r="435" spans="1:8" x14ac:dyDescent="0.25">
      <c r="A435" s="2">
        <v>24</v>
      </c>
      <c r="B435" t="s">
        <v>65</v>
      </c>
      <c r="C435" t="s">
        <v>82</v>
      </c>
      <c r="D435" s="2">
        <v>3</v>
      </c>
      <c r="E435" s="17">
        <v>2</v>
      </c>
      <c r="F435" t="s">
        <v>77</v>
      </c>
      <c r="G435">
        <v>1</v>
      </c>
      <c r="H435">
        <v>168997.15000000002</v>
      </c>
    </row>
    <row r="436" spans="1:8" x14ac:dyDescent="0.25">
      <c r="A436" s="2">
        <v>24</v>
      </c>
      <c r="B436" t="s">
        <v>65</v>
      </c>
      <c r="C436" t="s">
        <v>82</v>
      </c>
      <c r="D436" s="2">
        <v>3</v>
      </c>
      <c r="E436" s="17">
        <v>2</v>
      </c>
      <c r="F436" t="s">
        <v>68</v>
      </c>
      <c r="G436">
        <v>31</v>
      </c>
      <c r="H436">
        <v>673238.75</v>
      </c>
    </row>
    <row r="437" spans="1:8" x14ac:dyDescent="0.25">
      <c r="A437" s="2">
        <v>24</v>
      </c>
      <c r="B437" t="s">
        <v>65</v>
      </c>
      <c r="C437" t="s">
        <v>82</v>
      </c>
      <c r="D437" s="2">
        <v>3</v>
      </c>
      <c r="E437" s="17">
        <v>2</v>
      </c>
      <c r="F437" t="s">
        <v>69</v>
      </c>
      <c r="G437">
        <v>48</v>
      </c>
      <c r="H437">
        <v>533828.85999999987</v>
      </c>
    </row>
    <row r="438" spans="1:8" x14ac:dyDescent="0.25">
      <c r="A438" s="2">
        <v>24</v>
      </c>
      <c r="B438" t="s">
        <v>65</v>
      </c>
      <c r="C438" t="s">
        <v>82</v>
      </c>
      <c r="D438" s="2">
        <v>3</v>
      </c>
      <c r="E438" s="17">
        <v>2</v>
      </c>
      <c r="F438" t="s">
        <v>78</v>
      </c>
      <c r="H438">
        <v>39764.370000000003</v>
      </c>
    </row>
    <row r="439" spans="1:8" x14ac:dyDescent="0.25">
      <c r="A439" s="2">
        <v>24</v>
      </c>
      <c r="B439" t="s">
        <v>65</v>
      </c>
      <c r="C439" t="s">
        <v>82</v>
      </c>
      <c r="D439" s="2">
        <v>3</v>
      </c>
      <c r="E439" s="17">
        <v>2</v>
      </c>
      <c r="F439" t="s">
        <v>67</v>
      </c>
      <c r="G439">
        <v>48</v>
      </c>
      <c r="H439">
        <v>3393.06</v>
      </c>
    </row>
    <row r="440" spans="1:8" x14ac:dyDescent="0.25">
      <c r="A440" s="2">
        <v>24</v>
      </c>
      <c r="B440" t="s">
        <v>65</v>
      </c>
      <c r="C440" t="s">
        <v>82</v>
      </c>
      <c r="D440" s="2">
        <v>3</v>
      </c>
      <c r="E440" s="17">
        <v>2</v>
      </c>
      <c r="F440" t="s">
        <v>73</v>
      </c>
      <c r="G440">
        <v>5</v>
      </c>
      <c r="H440">
        <v>343647.2</v>
      </c>
    </row>
    <row r="441" spans="1:8" x14ac:dyDescent="0.25">
      <c r="A441" s="2">
        <v>24</v>
      </c>
      <c r="B441" t="s">
        <v>65</v>
      </c>
      <c r="C441" t="s">
        <v>82</v>
      </c>
      <c r="D441" s="2">
        <v>3</v>
      </c>
      <c r="E441" s="17">
        <v>2</v>
      </c>
      <c r="F441" t="s">
        <v>79</v>
      </c>
      <c r="H441">
        <v>17253</v>
      </c>
    </row>
    <row r="442" spans="1:8" x14ac:dyDescent="0.25">
      <c r="A442" s="2">
        <v>24</v>
      </c>
      <c r="B442" t="s">
        <v>65</v>
      </c>
      <c r="C442" t="s">
        <v>82</v>
      </c>
      <c r="D442" s="2">
        <v>3</v>
      </c>
      <c r="E442" s="17">
        <v>2</v>
      </c>
      <c r="F442" t="s">
        <v>74</v>
      </c>
      <c r="G442">
        <v>1</v>
      </c>
      <c r="H442">
        <v>62533.270000000004</v>
      </c>
    </row>
    <row r="443" spans="1:8" x14ac:dyDescent="0.25">
      <c r="A443" s="2">
        <v>24</v>
      </c>
      <c r="B443" t="s">
        <v>65</v>
      </c>
      <c r="C443" t="s">
        <v>82</v>
      </c>
      <c r="D443" s="2">
        <v>3</v>
      </c>
      <c r="E443" s="17">
        <v>3</v>
      </c>
      <c r="F443" t="s">
        <v>70</v>
      </c>
      <c r="G443">
        <v>98</v>
      </c>
      <c r="H443">
        <v>10276583.199999997</v>
      </c>
    </row>
    <row r="444" spans="1:8" x14ac:dyDescent="0.25">
      <c r="A444" s="2">
        <v>24</v>
      </c>
      <c r="B444" t="s">
        <v>65</v>
      </c>
      <c r="C444" t="s">
        <v>82</v>
      </c>
      <c r="D444" s="2">
        <v>3</v>
      </c>
      <c r="E444" s="17">
        <v>3</v>
      </c>
      <c r="F444" t="s">
        <v>75</v>
      </c>
      <c r="G444">
        <v>87</v>
      </c>
      <c r="H444">
        <v>1119600</v>
      </c>
    </row>
    <row r="445" spans="1:8" x14ac:dyDescent="0.25">
      <c r="A445" s="2">
        <v>24</v>
      </c>
      <c r="B445" t="s">
        <v>65</v>
      </c>
      <c r="C445" t="s">
        <v>82</v>
      </c>
      <c r="D445" s="2">
        <v>3</v>
      </c>
      <c r="E445" s="17">
        <v>3</v>
      </c>
      <c r="F445" t="s">
        <v>77</v>
      </c>
      <c r="G445">
        <v>12</v>
      </c>
      <c r="H445">
        <v>283033.91000000003</v>
      </c>
    </row>
    <row r="446" spans="1:8" x14ac:dyDescent="0.25">
      <c r="A446" s="2">
        <v>24</v>
      </c>
      <c r="B446" t="s">
        <v>65</v>
      </c>
      <c r="C446" t="s">
        <v>82</v>
      </c>
      <c r="D446" s="2">
        <v>3</v>
      </c>
      <c r="E446" s="17">
        <v>3</v>
      </c>
      <c r="F446" t="s">
        <v>68</v>
      </c>
      <c r="G446">
        <v>60</v>
      </c>
      <c r="H446">
        <v>1290459.5</v>
      </c>
    </row>
    <row r="447" spans="1:8" x14ac:dyDescent="0.25">
      <c r="A447" s="2">
        <v>24</v>
      </c>
      <c r="B447" t="s">
        <v>65</v>
      </c>
      <c r="C447" t="s">
        <v>82</v>
      </c>
      <c r="D447" s="2">
        <v>3</v>
      </c>
      <c r="E447" s="17">
        <v>3</v>
      </c>
      <c r="F447" t="s">
        <v>69</v>
      </c>
      <c r="G447">
        <v>98</v>
      </c>
      <c r="H447">
        <v>1338222.4200000004</v>
      </c>
    </row>
    <row r="448" spans="1:8" x14ac:dyDescent="0.25">
      <c r="A448" s="2">
        <v>24</v>
      </c>
      <c r="B448" t="s">
        <v>65</v>
      </c>
      <c r="C448" t="s">
        <v>82</v>
      </c>
      <c r="D448" s="2">
        <v>3</v>
      </c>
      <c r="E448" s="17">
        <v>3</v>
      </c>
      <c r="F448" t="s">
        <v>78</v>
      </c>
      <c r="H448">
        <v>158339.13000000003</v>
      </c>
    </row>
    <row r="449" spans="1:8" x14ac:dyDescent="0.25">
      <c r="A449" s="2">
        <v>24</v>
      </c>
      <c r="B449" t="s">
        <v>65</v>
      </c>
      <c r="C449" t="s">
        <v>82</v>
      </c>
      <c r="D449" s="2">
        <v>3</v>
      </c>
      <c r="E449" s="17">
        <v>3</v>
      </c>
      <c r="F449" t="s">
        <v>67</v>
      </c>
      <c r="G449">
        <v>98</v>
      </c>
      <c r="H449">
        <v>7170.8</v>
      </c>
    </row>
    <row r="450" spans="1:8" x14ac:dyDescent="0.25">
      <c r="A450" s="2">
        <v>24</v>
      </c>
      <c r="B450" t="s">
        <v>65</v>
      </c>
      <c r="C450" t="s">
        <v>82</v>
      </c>
      <c r="D450" s="2">
        <v>3</v>
      </c>
      <c r="E450" s="17">
        <v>3</v>
      </c>
      <c r="F450" t="s">
        <v>73</v>
      </c>
      <c r="G450">
        <v>8</v>
      </c>
      <c r="H450">
        <v>893708.54</v>
      </c>
    </row>
    <row r="451" spans="1:8" x14ac:dyDescent="0.25">
      <c r="A451" s="2">
        <v>24</v>
      </c>
      <c r="B451" t="s">
        <v>65</v>
      </c>
      <c r="C451" t="s">
        <v>82</v>
      </c>
      <c r="D451" s="2">
        <v>3</v>
      </c>
      <c r="E451" s="17">
        <v>3</v>
      </c>
      <c r="F451" t="s">
        <v>79</v>
      </c>
      <c r="H451">
        <v>129761</v>
      </c>
    </row>
    <row r="452" spans="1:8" x14ac:dyDescent="0.25">
      <c r="A452" s="2">
        <v>24</v>
      </c>
      <c r="B452" t="s">
        <v>65</v>
      </c>
      <c r="C452" t="s">
        <v>82</v>
      </c>
      <c r="D452" s="2">
        <v>3</v>
      </c>
      <c r="E452" s="17">
        <v>3</v>
      </c>
      <c r="F452" t="s">
        <v>74</v>
      </c>
      <c r="G452">
        <v>12</v>
      </c>
      <c r="H452">
        <v>99963.76</v>
      </c>
    </row>
    <row r="453" spans="1:8" x14ac:dyDescent="0.25">
      <c r="A453" s="2">
        <v>24</v>
      </c>
      <c r="B453" t="s">
        <v>65</v>
      </c>
      <c r="C453" t="s">
        <v>82</v>
      </c>
      <c r="D453" s="2">
        <v>3</v>
      </c>
      <c r="E453" s="17">
        <v>4</v>
      </c>
      <c r="F453" t="s">
        <v>70</v>
      </c>
      <c r="G453">
        <v>17</v>
      </c>
      <c r="H453">
        <v>2554333.5</v>
      </c>
    </row>
    <row r="454" spans="1:8" x14ac:dyDescent="0.25">
      <c r="A454" s="2">
        <v>24</v>
      </c>
      <c r="B454" t="s">
        <v>65</v>
      </c>
      <c r="C454" t="s">
        <v>82</v>
      </c>
      <c r="D454" s="2">
        <v>3</v>
      </c>
      <c r="E454" s="17">
        <v>4</v>
      </c>
      <c r="F454" t="s">
        <v>75</v>
      </c>
      <c r="G454">
        <v>15</v>
      </c>
      <c r="H454">
        <v>214200</v>
      </c>
    </row>
    <row r="455" spans="1:8" x14ac:dyDescent="0.25">
      <c r="A455" s="2">
        <v>24</v>
      </c>
      <c r="B455" t="s">
        <v>65</v>
      </c>
      <c r="C455" t="s">
        <v>82</v>
      </c>
      <c r="D455" s="2">
        <v>3</v>
      </c>
      <c r="E455" s="17">
        <v>4</v>
      </c>
      <c r="F455" t="s">
        <v>77</v>
      </c>
      <c r="H455">
        <v>49590.57</v>
      </c>
    </row>
    <row r="456" spans="1:8" x14ac:dyDescent="0.25">
      <c r="A456" s="2">
        <v>24</v>
      </c>
      <c r="B456" t="s">
        <v>65</v>
      </c>
      <c r="C456" t="s">
        <v>82</v>
      </c>
      <c r="D456" s="2">
        <v>3</v>
      </c>
      <c r="E456" s="17">
        <v>4</v>
      </c>
      <c r="F456" t="s">
        <v>68</v>
      </c>
      <c r="G456">
        <v>14</v>
      </c>
      <c r="H456">
        <v>337133.25</v>
      </c>
    </row>
    <row r="457" spans="1:8" x14ac:dyDescent="0.25">
      <c r="A457" s="2">
        <v>24</v>
      </c>
      <c r="B457" t="s">
        <v>65</v>
      </c>
      <c r="C457" t="s">
        <v>82</v>
      </c>
      <c r="D457" s="2">
        <v>3</v>
      </c>
      <c r="E457" s="17">
        <v>4</v>
      </c>
      <c r="F457" t="s">
        <v>69</v>
      </c>
      <c r="G457">
        <v>17</v>
      </c>
      <c r="H457">
        <v>332059.63999999984</v>
      </c>
    </row>
    <row r="458" spans="1:8" x14ac:dyDescent="0.25">
      <c r="A458" s="2">
        <v>24</v>
      </c>
      <c r="B458" t="s">
        <v>65</v>
      </c>
      <c r="C458" t="s">
        <v>82</v>
      </c>
      <c r="D458" s="2">
        <v>3</v>
      </c>
      <c r="E458" s="17">
        <v>4</v>
      </c>
      <c r="F458" t="s">
        <v>78</v>
      </c>
      <c r="H458">
        <v>10034.549999999999</v>
      </c>
    </row>
    <row r="459" spans="1:8" x14ac:dyDescent="0.25">
      <c r="A459" s="2">
        <v>24</v>
      </c>
      <c r="B459" t="s">
        <v>65</v>
      </c>
      <c r="C459" t="s">
        <v>82</v>
      </c>
      <c r="D459" s="2">
        <v>3</v>
      </c>
      <c r="E459" s="17">
        <v>4</v>
      </c>
      <c r="F459" t="s">
        <v>67</v>
      </c>
      <c r="G459">
        <v>17</v>
      </c>
      <c r="H459">
        <v>1469.06</v>
      </c>
    </row>
    <row r="460" spans="1:8" x14ac:dyDescent="0.25">
      <c r="A460" s="2">
        <v>24</v>
      </c>
      <c r="B460" t="s">
        <v>65</v>
      </c>
      <c r="C460" t="s">
        <v>82</v>
      </c>
      <c r="D460" s="2">
        <v>3</v>
      </c>
      <c r="E460" s="17">
        <v>4</v>
      </c>
      <c r="F460" t="s">
        <v>73</v>
      </c>
      <c r="G460">
        <v>1</v>
      </c>
      <c r="H460">
        <v>216321.31</v>
      </c>
    </row>
    <row r="461" spans="1:8" x14ac:dyDescent="0.25">
      <c r="A461" s="2">
        <v>24</v>
      </c>
      <c r="B461" t="s">
        <v>65</v>
      </c>
      <c r="C461" t="s">
        <v>82</v>
      </c>
      <c r="D461" s="2">
        <v>3</v>
      </c>
      <c r="E461" s="17">
        <v>4</v>
      </c>
      <c r="F461" t="s">
        <v>74</v>
      </c>
      <c r="H461">
        <v>21584.17</v>
      </c>
    </row>
    <row r="462" spans="1:8" x14ac:dyDescent="0.25">
      <c r="A462" s="2">
        <v>24</v>
      </c>
      <c r="B462" t="s">
        <v>65</v>
      </c>
      <c r="C462" t="s">
        <v>82</v>
      </c>
      <c r="D462" s="2">
        <v>3</v>
      </c>
      <c r="E462" s="17">
        <v>5</v>
      </c>
      <c r="F462" t="s">
        <v>70</v>
      </c>
      <c r="G462">
        <v>29</v>
      </c>
      <c r="H462">
        <v>3642138.25</v>
      </c>
    </row>
    <row r="463" spans="1:8" x14ac:dyDescent="0.25">
      <c r="A463" s="2">
        <v>24</v>
      </c>
      <c r="B463" t="s">
        <v>65</v>
      </c>
      <c r="C463" t="s">
        <v>82</v>
      </c>
      <c r="D463" s="2">
        <v>3</v>
      </c>
      <c r="E463" s="17">
        <v>5</v>
      </c>
      <c r="F463" t="s">
        <v>75</v>
      </c>
      <c r="G463">
        <v>26</v>
      </c>
      <c r="H463">
        <v>309000</v>
      </c>
    </row>
    <row r="464" spans="1:8" x14ac:dyDescent="0.25">
      <c r="A464" s="2">
        <v>24</v>
      </c>
      <c r="B464" t="s">
        <v>65</v>
      </c>
      <c r="C464" t="s">
        <v>82</v>
      </c>
      <c r="D464" s="2">
        <v>3</v>
      </c>
      <c r="E464" s="17">
        <v>5</v>
      </c>
      <c r="F464" t="s">
        <v>77</v>
      </c>
      <c r="G464">
        <v>1</v>
      </c>
      <c r="H464">
        <v>23503.7</v>
      </c>
    </row>
    <row r="465" spans="1:8" x14ac:dyDescent="0.25">
      <c r="A465" s="2">
        <v>24</v>
      </c>
      <c r="B465" t="s">
        <v>65</v>
      </c>
      <c r="C465" t="s">
        <v>82</v>
      </c>
      <c r="D465" s="2">
        <v>3</v>
      </c>
      <c r="E465" s="17">
        <v>5</v>
      </c>
      <c r="F465" t="s">
        <v>68</v>
      </c>
      <c r="G465">
        <v>23</v>
      </c>
      <c r="H465">
        <v>456872.5</v>
      </c>
    </row>
    <row r="466" spans="1:8" x14ac:dyDescent="0.25">
      <c r="A466" s="2">
        <v>24</v>
      </c>
      <c r="B466" t="s">
        <v>65</v>
      </c>
      <c r="C466" t="s">
        <v>82</v>
      </c>
      <c r="D466" s="2">
        <v>3</v>
      </c>
      <c r="E466" s="17">
        <v>5</v>
      </c>
      <c r="F466" t="s">
        <v>69</v>
      </c>
      <c r="G466">
        <v>29</v>
      </c>
      <c r="H466">
        <v>473473.15999999986</v>
      </c>
    </row>
    <row r="467" spans="1:8" x14ac:dyDescent="0.25">
      <c r="A467" s="2">
        <v>24</v>
      </c>
      <c r="B467" t="s">
        <v>65</v>
      </c>
      <c r="C467" t="s">
        <v>82</v>
      </c>
      <c r="D467" s="2">
        <v>3</v>
      </c>
      <c r="E467" s="17">
        <v>5</v>
      </c>
      <c r="F467" t="s">
        <v>78</v>
      </c>
      <c r="H467">
        <v>93638.43</v>
      </c>
    </row>
    <row r="468" spans="1:8" x14ac:dyDescent="0.25">
      <c r="A468" s="2">
        <v>24</v>
      </c>
      <c r="B468" t="s">
        <v>65</v>
      </c>
      <c r="C468" t="s">
        <v>82</v>
      </c>
      <c r="D468" s="2">
        <v>3</v>
      </c>
      <c r="E468" s="17">
        <v>5</v>
      </c>
      <c r="F468" t="s">
        <v>67</v>
      </c>
      <c r="G468">
        <v>29</v>
      </c>
      <c r="H468">
        <v>1824.7899999999997</v>
      </c>
    </row>
    <row r="469" spans="1:8" x14ac:dyDescent="0.25">
      <c r="A469" s="2">
        <v>24</v>
      </c>
      <c r="B469" t="s">
        <v>65</v>
      </c>
      <c r="C469" t="s">
        <v>82</v>
      </c>
      <c r="D469" s="2">
        <v>3</v>
      </c>
      <c r="E469" s="17">
        <v>5</v>
      </c>
      <c r="F469" t="s">
        <v>73</v>
      </c>
      <c r="G469">
        <v>1</v>
      </c>
      <c r="H469">
        <v>325789.94</v>
      </c>
    </row>
    <row r="470" spans="1:8" x14ac:dyDescent="0.25">
      <c r="A470" s="2">
        <v>24</v>
      </c>
      <c r="B470" t="s">
        <v>65</v>
      </c>
      <c r="C470" t="s">
        <v>82</v>
      </c>
      <c r="D470" s="2">
        <v>3</v>
      </c>
      <c r="E470" s="17">
        <v>5</v>
      </c>
      <c r="F470" t="s">
        <v>79</v>
      </c>
      <c r="G470">
        <v>1</v>
      </c>
      <c r="H470">
        <v>53293.5</v>
      </c>
    </row>
    <row r="471" spans="1:8" x14ac:dyDescent="0.25">
      <c r="A471" s="2">
        <v>24</v>
      </c>
      <c r="B471" t="s">
        <v>65</v>
      </c>
      <c r="C471" t="s">
        <v>82</v>
      </c>
      <c r="D471" s="2">
        <v>3</v>
      </c>
      <c r="E471" s="17">
        <v>5</v>
      </c>
      <c r="F471" t="s">
        <v>74</v>
      </c>
      <c r="G471">
        <v>1</v>
      </c>
      <c r="H471">
        <v>78431.55</v>
      </c>
    </row>
    <row r="472" spans="1:8" x14ac:dyDescent="0.25">
      <c r="A472" s="2">
        <v>24</v>
      </c>
      <c r="B472" t="s">
        <v>65</v>
      </c>
      <c r="C472" t="s">
        <v>82</v>
      </c>
      <c r="D472" s="2">
        <v>3</v>
      </c>
      <c r="E472" s="17">
        <v>6</v>
      </c>
      <c r="F472" t="s">
        <v>70</v>
      </c>
      <c r="G472">
        <v>11</v>
      </c>
      <c r="H472">
        <v>2525886.25</v>
      </c>
    </row>
    <row r="473" spans="1:8" x14ac:dyDescent="0.25">
      <c r="A473" s="2">
        <v>24</v>
      </c>
      <c r="B473" t="s">
        <v>65</v>
      </c>
      <c r="C473" t="s">
        <v>82</v>
      </c>
      <c r="D473" s="2">
        <v>3</v>
      </c>
      <c r="E473" s="17">
        <v>6</v>
      </c>
      <c r="F473" t="s">
        <v>75</v>
      </c>
      <c r="G473">
        <v>12</v>
      </c>
      <c r="H473">
        <v>177900</v>
      </c>
    </row>
    <row r="474" spans="1:8" x14ac:dyDescent="0.25">
      <c r="A474" s="2">
        <v>24</v>
      </c>
      <c r="B474" t="s">
        <v>65</v>
      </c>
      <c r="C474" t="s">
        <v>82</v>
      </c>
      <c r="D474" s="2">
        <v>3</v>
      </c>
      <c r="E474" s="17">
        <v>6</v>
      </c>
      <c r="F474" t="s">
        <v>77</v>
      </c>
      <c r="H474">
        <v>7222.9</v>
      </c>
    </row>
    <row r="475" spans="1:8" x14ac:dyDescent="0.25">
      <c r="A475" s="2">
        <v>24</v>
      </c>
      <c r="B475" t="s">
        <v>65</v>
      </c>
      <c r="C475" t="s">
        <v>82</v>
      </c>
      <c r="D475" s="2">
        <v>3</v>
      </c>
      <c r="E475" s="17">
        <v>6</v>
      </c>
      <c r="F475" t="s">
        <v>68</v>
      </c>
      <c r="G475">
        <v>9</v>
      </c>
      <c r="H475">
        <v>202236</v>
      </c>
    </row>
    <row r="476" spans="1:8" x14ac:dyDescent="0.25">
      <c r="A476" s="2">
        <v>24</v>
      </c>
      <c r="B476" t="s">
        <v>65</v>
      </c>
      <c r="C476" t="s">
        <v>82</v>
      </c>
      <c r="D476" s="2">
        <v>3</v>
      </c>
      <c r="E476" s="17">
        <v>6</v>
      </c>
      <c r="F476" t="s">
        <v>69</v>
      </c>
      <c r="G476">
        <v>11</v>
      </c>
      <c r="H476">
        <v>328362.34999999998</v>
      </c>
    </row>
    <row r="477" spans="1:8" x14ac:dyDescent="0.25">
      <c r="A477" s="2">
        <v>24</v>
      </c>
      <c r="B477" t="s">
        <v>65</v>
      </c>
      <c r="C477" t="s">
        <v>82</v>
      </c>
      <c r="D477" s="2">
        <v>3</v>
      </c>
      <c r="E477" s="17">
        <v>6</v>
      </c>
      <c r="F477" t="s">
        <v>78</v>
      </c>
      <c r="H477">
        <v>132273.09</v>
      </c>
    </row>
    <row r="478" spans="1:8" x14ac:dyDescent="0.25">
      <c r="A478" s="2">
        <v>24</v>
      </c>
      <c r="B478" t="s">
        <v>65</v>
      </c>
      <c r="C478" t="s">
        <v>82</v>
      </c>
      <c r="D478" s="2">
        <v>3</v>
      </c>
      <c r="E478" s="17">
        <v>6</v>
      </c>
      <c r="F478" t="s">
        <v>67</v>
      </c>
      <c r="G478">
        <v>11</v>
      </c>
      <c r="H478">
        <v>996.93</v>
      </c>
    </row>
    <row r="479" spans="1:8" x14ac:dyDescent="0.25">
      <c r="A479" s="2">
        <v>24</v>
      </c>
      <c r="B479" t="s">
        <v>65</v>
      </c>
      <c r="C479" t="s">
        <v>82</v>
      </c>
      <c r="D479" s="2">
        <v>3</v>
      </c>
      <c r="E479" s="17">
        <v>6</v>
      </c>
      <c r="F479" t="s">
        <v>73</v>
      </c>
      <c r="H479">
        <v>209031.25</v>
      </c>
    </row>
    <row r="480" spans="1:8" x14ac:dyDescent="0.25">
      <c r="A480" s="2">
        <v>24</v>
      </c>
      <c r="B480" t="s">
        <v>65</v>
      </c>
      <c r="C480" t="s">
        <v>82</v>
      </c>
      <c r="D480" s="2">
        <v>3</v>
      </c>
      <c r="E480" s="17">
        <v>6</v>
      </c>
      <c r="F480" t="s">
        <v>79</v>
      </c>
      <c r="H480">
        <v>23686</v>
      </c>
    </row>
    <row r="481" spans="1:8" x14ac:dyDescent="0.25">
      <c r="A481" s="2">
        <v>24</v>
      </c>
      <c r="B481" t="s">
        <v>65</v>
      </c>
      <c r="C481" t="s">
        <v>82</v>
      </c>
      <c r="D481" s="2">
        <v>3</v>
      </c>
      <c r="E481" s="17">
        <v>6</v>
      </c>
      <c r="F481" t="s">
        <v>74</v>
      </c>
      <c r="H481">
        <v>56057.490000000005</v>
      </c>
    </row>
    <row r="482" spans="1:8" x14ac:dyDescent="0.25">
      <c r="A482" s="2">
        <v>24</v>
      </c>
      <c r="B482" t="s">
        <v>65</v>
      </c>
      <c r="C482" t="s">
        <v>82</v>
      </c>
      <c r="D482" s="2">
        <v>3</v>
      </c>
      <c r="E482" s="17">
        <v>7</v>
      </c>
      <c r="F482" t="s">
        <v>70</v>
      </c>
      <c r="G482">
        <v>25</v>
      </c>
      <c r="H482">
        <v>5122272.25</v>
      </c>
    </row>
    <row r="483" spans="1:8" x14ac:dyDescent="0.25">
      <c r="A483" s="2">
        <v>24</v>
      </c>
      <c r="B483" t="s">
        <v>65</v>
      </c>
      <c r="C483" t="s">
        <v>82</v>
      </c>
      <c r="D483" s="2">
        <v>3</v>
      </c>
      <c r="E483" s="17">
        <v>7</v>
      </c>
      <c r="F483" t="s">
        <v>75</v>
      </c>
      <c r="G483">
        <v>21</v>
      </c>
      <c r="H483">
        <v>283800</v>
      </c>
    </row>
    <row r="484" spans="1:8" x14ac:dyDescent="0.25">
      <c r="A484" s="2">
        <v>24</v>
      </c>
      <c r="B484" t="s">
        <v>65</v>
      </c>
      <c r="C484" t="s">
        <v>82</v>
      </c>
      <c r="D484" s="2">
        <v>3</v>
      </c>
      <c r="E484" s="17">
        <v>7</v>
      </c>
      <c r="F484" t="s">
        <v>77</v>
      </c>
      <c r="H484">
        <v>3952.76</v>
      </c>
    </row>
    <row r="485" spans="1:8" x14ac:dyDescent="0.25">
      <c r="A485" s="2">
        <v>24</v>
      </c>
      <c r="B485" t="s">
        <v>65</v>
      </c>
      <c r="C485" t="s">
        <v>82</v>
      </c>
      <c r="D485" s="2">
        <v>3</v>
      </c>
      <c r="E485" s="17">
        <v>7</v>
      </c>
      <c r="F485" t="s">
        <v>68</v>
      </c>
      <c r="G485">
        <v>15</v>
      </c>
      <c r="H485">
        <v>298461</v>
      </c>
    </row>
    <row r="486" spans="1:8" x14ac:dyDescent="0.25">
      <c r="A486" s="2">
        <v>24</v>
      </c>
      <c r="B486" t="s">
        <v>65</v>
      </c>
      <c r="C486" t="s">
        <v>82</v>
      </c>
      <c r="D486" s="2">
        <v>3</v>
      </c>
      <c r="E486" s="17">
        <v>7</v>
      </c>
      <c r="F486" t="s">
        <v>69</v>
      </c>
      <c r="G486">
        <v>25</v>
      </c>
      <c r="H486">
        <v>665890.82000000007</v>
      </c>
    </row>
    <row r="487" spans="1:8" x14ac:dyDescent="0.25">
      <c r="A487" s="2">
        <v>24</v>
      </c>
      <c r="B487" t="s">
        <v>65</v>
      </c>
      <c r="C487" t="s">
        <v>82</v>
      </c>
      <c r="D487" s="2">
        <v>3</v>
      </c>
      <c r="E487" s="17">
        <v>7</v>
      </c>
      <c r="F487" t="s">
        <v>78</v>
      </c>
      <c r="H487">
        <v>292315.95</v>
      </c>
    </row>
    <row r="488" spans="1:8" x14ac:dyDescent="0.25">
      <c r="A488" s="2">
        <v>24</v>
      </c>
      <c r="B488" t="s">
        <v>65</v>
      </c>
      <c r="C488" t="s">
        <v>82</v>
      </c>
      <c r="D488" s="2">
        <v>3</v>
      </c>
      <c r="E488" s="17">
        <v>7</v>
      </c>
      <c r="F488" t="s">
        <v>67</v>
      </c>
      <c r="G488">
        <v>25</v>
      </c>
      <c r="H488">
        <v>1772.32</v>
      </c>
    </row>
    <row r="489" spans="1:8" x14ac:dyDescent="0.25">
      <c r="A489" s="2">
        <v>24</v>
      </c>
      <c r="B489" t="s">
        <v>65</v>
      </c>
      <c r="C489" t="s">
        <v>82</v>
      </c>
      <c r="D489" s="2">
        <v>3</v>
      </c>
      <c r="E489" s="17">
        <v>7</v>
      </c>
      <c r="F489" t="s">
        <v>73</v>
      </c>
      <c r="G489">
        <v>2</v>
      </c>
      <c r="H489">
        <v>412171.26</v>
      </c>
    </row>
    <row r="490" spans="1:8" x14ac:dyDescent="0.25">
      <c r="A490" s="2">
        <v>24</v>
      </c>
      <c r="B490" t="s">
        <v>65</v>
      </c>
      <c r="C490" t="s">
        <v>82</v>
      </c>
      <c r="D490" s="2">
        <v>3</v>
      </c>
      <c r="E490" s="17">
        <v>7</v>
      </c>
      <c r="F490" t="s">
        <v>79</v>
      </c>
      <c r="H490">
        <v>17764.5</v>
      </c>
    </row>
    <row r="491" spans="1:8" x14ac:dyDescent="0.25">
      <c r="A491" s="2">
        <v>24</v>
      </c>
      <c r="B491" t="s">
        <v>65</v>
      </c>
      <c r="C491" t="s">
        <v>82</v>
      </c>
      <c r="D491" s="2">
        <v>3</v>
      </c>
      <c r="E491" s="17">
        <v>8</v>
      </c>
      <c r="F491" t="s">
        <v>70</v>
      </c>
      <c r="G491">
        <v>61</v>
      </c>
      <c r="H491">
        <v>16321440.75</v>
      </c>
    </row>
    <row r="492" spans="1:8" x14ac:dyDescent="0.25">
      <c r="A492" s="2">
        <v>24</v>
      </c>
      <c r="B492" t="s">
        <v>65</v>
      </c>
      <c r="C492" t="s">
        <v>82</v>
      </c>
      <c r="D492" s="2">
        <v>3</v>
      </c>
      <c r="E492" s="17">
        <v>8</v>
      </c>
      <c r="F492" t="s">
        <v>75</v>
      </c>
      <c r="G492">
        <v>57</v>
      </c>
      <c r="H492">
        <v>795600</v>
      </c>
    </row>
    <row r="493" spans="1:8" x14ac:dyDescent="0.25">
      <c r="A493" s="2">
        <v>24</v>
      </c>
      <c r="B493" t="s">
        <v>65</v>
      </c>
      <c r="C493" t="s">
        <v>82</v>
      </c>
      <c r="D493" s="2">
        <v>3</v>
      </c>
      <c r="E493" s="17">
        <v>8</v>
      </c>
      <c r="F493" t="s">
        <v>77</v>
      </c>
      <c r="H493">
        <v>21734.780000000002</v>
      </c>
    </row>
    <row r="494" spans="1:8" x14ac:dyDescent="0.25">
      <c r="A494" s="2">
        <v>24</v>
      </c>
      <c r="B494" t="s">
        <v>65</v>
      </c>
      <c r="C494" t="s">
        <v>82</v>
      </c>
      <c r="D494" s="2">
        <v>3</v>
      </c>
      <c r="E494" s="17">
        <v>8</v>
      </c>
      <c r="F494" t="s">
        <v>68</v>
      </c>
      <c r="G494">
        <v>45</v>
      </c>
      <c r="H494">
        <v>997395</v>
      </c>
    </row>
    <row r="495" spans="1:8" x14ac:dyDescent="0.25">
      <c r="A495" s="2">
        <v>24</v>
      </c>
      <c r="B495" t="s">
        <v>65</v>
      </c>
      <c r="C495" t="s">
        <v>82</v>
      </c>
      <c r="D495" s="2">
        <v>3</v>
      </c>
      <c r="E495" s="17">
        <v>8</v>
      </c>
      <c r="F495" t="s">
        <v>69</v>
      </c>
      <c r="G495">
        <v>60</v>
      </c>
      <c r="H495">
        <v>2088640.9400000004</v>
      </c>
    </row>
    <row r="496" spans="1:8" x14ac:dyDescent="0.25">
      <c r="A496" s="2">
        <v>24</v>
      </c>
      <c r="B496" t="s">
        <v>65</v>
      </c>
      <c r="C496" t="s">
        <v>82</v>
      </c>
      <c r="D496" s="2">
        <v>3</v>
      </c>
      <c r="E496" s="17">
        <v>8</v>
      </c>
      <c r="F496" t="s">
        <v>78</v>
      </c>
      <c r="H496">
        <v>410397.62999999995</v>
      </c>
    </row>
    <row r="497" spans="1:8" x14ac:dyDescent="0.25">
      <c r="A497" s="2">
        <v>24</v>
      </c>
      <c r="B497" t="s">
        <v>65</v>
      </c>
      <c r="C497" t="s">
        <v>82</v>
      </c>
      <c r="D497" s="2">
        <v>3</v>
      </c>
      <c r="E497" s="17">
        <v>8</v>
      </c>
      <c r="F497" t="s">
        <v>67</v>
      </c>
      <c r="G497">
        <v>61</v>
      </c>
      <c r="H497">
        <v>4384.16</v>
      </c>
    </row>
    <row r="498" spans="1:8" x14ac:dyDescent="0.25">
      <c r="A498" s="2">
        <v>24</v>
      </c>
      <c r="B498" t="s">
        <v>65</v>
      </c>
      <c r="C498" t="s">
        <v>82</v>
      </c>
      <c r="D498" s="2">
        <v>3</v>
      </c>
      <c r="E498" s="17">
        <v>8</v>
      </c>
      <c r="F498" t="s">
        <v>73</v>
      </c>
      <c r="G498">
        <v>6</v>
      </c>
      <c r="H498">
        <v>1358401.88</v>
      </c>
    </row>
    <row r="499" spans="1:8" x14ac:dyDescent="0.25">
      <c r="A499" s="2">
        <v>24</v>
      </c>
      <c r="B499" t="s">
        <v>65</v>
      </c>
      <c r="C499" t="s">
        <v>82</v>
      </c>
      <c r="D499" s="2">
        <v>3</v>
      </c>
      <c r="E499" s="17">
        <v>8</v>
      </c>
      <c r="F499" t="s">
        <v>72</v>
      </c>
      <c r="G499">
        <v>1</v>
      </c>
      <c r="H499">
        <v>94306.680000000008</v>
      </c>
    </row>
    <row r="500" spans="1:8" x14ac:dyDescent="0.25">
      <c r="A500" s="2">
        <v>24</v>
      </c>
      <c r="B500" t="s">
        <v>65</v>
      </c>
      <c r="C500" t="s">
        <v>82</v>
      </c>
      <c r="D500" s="2">
        <v>3</v>
      </c>
      <c r="E500" s="17">
        <v>8</v>
      </c>
      <c r="F500" t="s">
        <v>74</v>
      </c>
      <c r="G500">
        <v>1</v>
      </c>
      <c r="H500">
        <v>166517.82999999999</v>
      </c>
    </row>
    <row r="501" spans="1:8" x14ac:dyDescent="0.25">
      <c r="A501" s="2">
        <v>24</v>
      </c>
      <c r="B501" t="s">
        <v>65</v>
      </c>
      <c r="C501" t="s">
        <v>82</v>
      </c>
      <c r="D501" s="2">
        <v>3</v>
      </c>
      <c r="E501" s="17">
        <v>8</v>
      </c>
      <c r="F501" t="s">
        <v>71</v>
      </c>
      <c r="G501">
        <v>11</v>
      </c>
      <c r="H501">
        <v>637313.47000000009</v>
      </c>
    </row>
    <row r="502" spans="1:8" x14ac:dyDescent="0.25">
      <c r="A502" s="2">
        <v>24</v>
      </c>
      <c r="B502" t="s">
        <v>65</v>
      </c>
      <c r="C502" t="s">
        <v>82</v>
      </c>
      <c r="D502" s="2">
        <v>3</v>
      </c>
      <c r="E502" s="17">
        <v>9</v>
      </c>
      <c r="F502" t="s">
        <v>70</v>
      </c>
      <c r="G502">
        <v>28</v>
      </c>
      <c r="H502">
        <v>8305237.75</v>
      </c>
    </row>
    <row r="503" spans="1:8" x14ac:dyDescent="0.25">
      <c r="A503" s="2">
        <v>24</v>
      </c>
      <c r="B503" t="s">
        <v>65</v>
      </c>
      <c r="C503" t="s">
        <v>82</v>
      </c>
      <c r="D503" s="2">
        <v>3</v>
      </c>
      <c r="E503" s="17">
        <v>9</v>
      </c>
      <c r="F503" t="s">
        <v>75</v>
      </c>
      <c r="G503">
        <v>24</v>
      </c>
      <c r="H503">
        <v>299700</v>
      </c>
    </row>
    <row r="504" spans="1:8" x14ac:dyDescent="0.25">
      <c r="A504" s="2">
        <v>24</v>
      </c>
      <c r="B504" t="s">
        <v>65</v>
      </c>
      <c r="C504" t="s">
        <v>82</v>
      </c>
      <c r="D504" s="2">
        <v>3</v>
      </c>
      <c r="E504" s="17">
        <v>9</v>
      </c>
      <c r="F504" t="s">
        <v>77</v>
      </c>
      <c r="H504">
        <v>17365.98</v>
      </c>
    </row>
    <row r="505" spans="1:8" x14ac:dyDescent="0.25">
      <c r="A505" s="2">
        <v>24</v>
      </c>
      <c r="B505" t="s">
        <v>65</v>
      </c>
      <c r="C505" t="s">
        <v>82</v>
      </c>
      <c r="D505" s="2">
        <v>3</v>
      </c>
      <c r="E505" s="17">
        <v>9</v>
      </c>
      <c r="F505" t="s">
        <v>68</v>
      </c>
      <c r="G505">
        <v>19</v>
      </c>
      <c r="H505">
        <v>303528.25</v>
      </c>
    </row>
    <row r="506" spans="1:8" x14ac:dyDescent="0.25">
      <c r="A506" s="2">
        <v>24</v>
      </c>
      <c r="B506" t="s">
        <v>65</v>
      </c>
      <c r="C506" t="s">
        <v>82</v>
      </c>
      <c r="D506" s="2">
        <v>3</v>
      </c>
      <c r="E506" s="17">
        <v>9</v>
      </c>
      <c r="F506" t="s">
        <v>69</v>
      </c>
      <c r="G506">
        <v>28</v>
      </c>
      <c r="H506">
        <v>1079675.1799999995</v>
      </c>
    </row>
    <row r="507" spans="1:8" x14ac:dyDescent="0.25">
      <c r="A507" s="2">
        <v>24</v>
      </c>
      <c r="B507" t="s">
        <v>65</v>
      </c>
      <c r="C507" t="s">
        <v>82</v>
      </c>
      <c r="D507" s="2">
        <v>3</v>
      </c>
      <c r="E507" s="17">
        <v>9</v>
      </c>
      <c r="F507" t="s">
        <v>78</v>
      </c>
      <c r="H507">
        <v>246810.63000000003</v>
      </c>
    </row>
    <row r="508" spans="1:8" x14ac:dyDescent="0.25">
      <c r="A508" s="2">
        <v>24</v>
      </c>
      <c r="B508" t="s">
        <v>65</v>
      </c>
      <c r="C508" t="s">
        <v>82</v>
      </c>
      <c r="D508" s="2">
        <v>3</v>
      </c>
      <c r="E508" s="17">
        <v>9</v>
      </c>
      <c r="F508" t="s">
        <v>67</v>
      </c>
      <c r="G508">
        <v>28</v>
      </c>
      <c r="H508">
        <v>1923.9</v>
      </c>
    </row>
    <row r="509" spans="1:8" x14ac:dyDescent="0.25">
      <c r="A509" s="2">
        <v>24</v>
      </c>
      <c r="B509" t="s">
        <v>65</v>
      </c>
      <c r="C509" t="s">
        <v>82</v>
      </c>
      <c r="D509" s="2">
        <v>3</v>
      </c>
      <c r="E509" s="17">
        <v>9</v>
      </c>
      <c r="F509" t="s">
        <v>73</v>
      </c>
      <c r="G509">
        <v>4</v>
      </c>
      <c r="H509">
        <v>737319.38</v>
      </c>
    </row>
    <row r="510" spans="1:8" x14ac:dyDescent="0.25">
      <c r="A510" s="2">
        <v>24</v>
      </c>
      <c r="B510" t="s">
        <v>65</v>
      </c>
      <c r="C510" t="s">
        <v>82</v>
      </c>
      <c r="D510" s="2">
        <v>3</v>
      </c>
      <c r="E510" s="17">
        <v>9</v>
      </c>
      <c r="F510" t="s">
        <v>74</v>
      </c>
      <c r="G510">
        <v>1</v>
      </c>
      <c r="H510">
        <v>48618.879999999997</v>
      </c>
    </row>
    <row r="511" spans="1:8" x14ac:dyDescent="0.25">
      <c r="A511" s="2">
        <v>24</v>
      </c>
      <c r="B511" t="s">
        <v>65</v>
      </c>
      <c r="C511" t="s">
        <v>82</v>
      </c>
      <c r="D511" s="2">
        <v>3</v>
      </c>
      <c r="E511" s="17">
        <v>9</v>
      </c>
      <c r="F511" t="s">
        <v>71</v>
      </c>
      <c r="G511">
        <v>1</v>
      </c>
      <c r="H511">
        <v>39033.81</v>
      </c>
    </row>
    <row r="512" spans="1:8" x14ac:dyDescent="0.25">
      <c r="A512" s="2">
        <v>24</v>
      </c>
      <c r="B512" t="s">
        <v>65</v>
      </c>
      <c r="C512" t="s">
        <v>82</v>
      </c>
      <c r="D512" s="2">
        <v>3</v>
      </c>
      <c r="E512" s="17">
        <v>10</v>
      </c>
      <c r="F512" t="s">
        <v>70</v>
      </c>
      <c r="G512">
        <v>33</v>
      </c>
      <c r="H512">
        <v>11740496.709999997</v>
      </c>
    </row>
    <row r="513" spans="1:8" x14ac:dyDescent="0.25">
      <c r="A513" s="2">
        <v>24</v>
      </c>
      <c r="B513" t="s">
        <v>65</v>
      </c>
      <c r="C513" t="s">
        <v>82</v>
      </c>
      <c r="D513" s="2">
        <v>3</v>
      </c>
      <c r="E513" s="17">
        <v>10</v>
      </c>
      <c r="F513" t="s">
        <v>75</v>
      </c>
      <c r="G513">
        <v>22</v>
      </c>
      <c r="H513">
        <v>313988</v>
      </c>
    </row>
    <row r="514" spans="1:8" x14ac:dyDescent="0.25">
      <c r="A514" s="2">
        <v>24</v>
      </c>
      <c r="B514" t="s">
        <v>65</v>
      </c>
      <c r="C514" t="s">
        <v>82</v>
      </c>
      <c r="D514" s="2">
        <v>3</v>
      </c>
      <c r="E514" s="17">
        <v>10</v>
      </c>
      <c r="F514" t="s">
        <v>68</v>
      </c>
      <c r="G514">
        <v>25</v>
      </c>
      <c r="H514">
        <v>482596</v>
      </c>
    </row>
    <row r="515" spans="1:8" x14ac:dyDescent="0.25">
      <c r="A515" s="2">
        <v>24</v>
      </c>
      <c r="B515" t="s">
        <v>65</v>
      </c>
      <c r="C515" t="s">
        <v>82</v>
      </c>
      <c r="D515" s="2">
        <v>3</v>
      </c>
      <c r="E515" s="17">
        <v>10</v>
      </c>
      <c r="F515" t="s">
        <v>69</v>
      </c>
      <c r="G515">
        <v>31</v>
      </c>
      <c r="H515">
        <v>1435624.5300000007</v>
      </c>
    </row>
    <row r="516" spans="1:8" x14ac:dyDescent="0.25">
      <c r="A516" s="2">
        <v>24</v>
      </c>
      <c r="B516" t="s">
        <v>65</v>
      </c>
      <c r="C516" t="s">
        <v>82</v>
      </c>
      <c r="D516" s="2">
        <v>3</v>
      </c>
      <c r="E516" s="17">
        <v>10</v>
      </c>
      <c r="F516" t="s">
        <v>78</v>
      </c>
      <c r="H516">
        <v>123372.51000000001</v>
      </c>
    </row>
    <row r="517" spans="1:8" x14ac:dyDescent="0.25">
      <c r="A517" s="2">
        <v>24</v>
      </c>
      <c r="B517" t="s">
        <v>65</v>
      </c>
      <c r="C517" t="s">
        <v>82</v>
      </c>
      <c r="D517" s="2">
        <v>3</v>
      </c>
      <c r="E517" s="17">
        <v>10</v>
      </c>
      <c r="F517" t="s">
        <v>67</v>
      </c>
      <c r="G517">
        <v>33</v>
      </c>
      <c r="H517">
        <v>2209.5700000000002</v>
      </c>
    </row>
    <row r="518" spans="1:8" x14ac:dyDescent="0.25">
      <c r="A518" s="2">
        <v>24</v>
      </c>
      <c r="B518" t="s">
        <v>65</v>
      </c>
      <c r="C518" t="s">
        <v>82</v>
      </c>
      <c r="D518" s="2">
        <v>3</v>
      </c>
      <c r="E518" s="17">
        <v>10</v>
      </c>
      <c r="F518" t="s">
        <v>73</v>
      </c>
      <c r="G518">
        <v>3</v>
      </c>
      <c r="H518">
        <v>826539.72</v>
      </c>
    </row>
    <row r="519" spans="1:8" x14ac:dyDescent="0.25">
      <c r="A519" s="2">
        <v>24</v>
      </c>
      <c r="B519" t="s">
        <v>65</v>
      </c>
      <c r="C519" t="s">
        <v>82</v>
      </c>
      <c r="D519" s="2">
        <v>3</v>
      </c>
      <c r="E519" s="17">
        <v>10</v>
      </c>
      <c r="F519" t="s">
        <v>72</v>
      </c>
      <c r="G519">
        <v>11</v>
      </c>
      <c r="H519">
        <v>926724.7</v>
      </c>
    </row>
    <row r="520" spans="1:8" x14ac:dyDescent="0.25">
      <c r="A520" s="2">
        <v>24</v>
      </c>
      <c r="B520" t="s">
        <v>65</v>
      </c>
      <c r="C520" t="s">
        <v>82</v>
      </c>
      <c r="D520" s="2">
        <v>3</v>
      </c>
      <c r="E520" s="17">
        <v>10</v>
      </c>
      <c r="F520" t="s">
        <v>74</v>
      </c>
      <c r="G520">
        <v>1</v>
      </c>
      <c r="H520">
        <v>73087.83</v>
      </c>
    </row>
    <row r="521" spans="1:8" x14ac:dyDescent="0.25">
      <c r="A521" s="2">
        <v>24</v>
      </c>
      <c r="B521" t="s">
        <v>65</v>
      </c>
      <c r="C521" t="s">
        <v>82</v>
      </c>
      <c r="D521" s="2">
        <v>3</v>
      </c>
      <c r="E521" s="17">
        <v>10</v>
      </c>
      <c r="F521" t="s">
        <v>71</v>
      </c>
      <c r="G521">
        <v>5</v>
      </c>
      <c r="H521">
        <v>209424.36000000002</v>
      </c>
    </row>
    <row r="522" spans="1:8" x14ac:dyDescent="0.25">
      <c r="A522" s="2">
        <v>24</v>
      </c>
      <c r="B522" t="s">
        <v>65</v>
      </c>
      <c r="C522" t="s">
        <v>82</v>
      </c>
      <c r="D522" s="2">
        <v>3</v>
      </c>
      <c r="E522" s="17">
        <v>11</v>
      </c>
      <c r="F522" t="s">
        <v>70</v>
      </c>
      <c r="G522">
        <v>17</v>
      </c>
      <c r="H522">
        <v>7168462.3600000013</v>
      </c>
    </row>
    <row r="523" spans="1:8" x14ac:dyDescent="0.25">
      <c r="A523" s="2">
        <v>24</v>
      </c>
      <c r="B523" t="s">
        <v>65</v>
      </c>
      <c r="C523" t="s">
        <v>82</v>
      </c>
      <c r="D523" s="2">
        <v>3</v>
      </c>
      <c r="E523" s="17">
        <v>11</v>
      </c>
      <c r="F523" t="s">
        <v>75</v>
      </c>
      <c r="G523">
        <v>8</v>
      </c>
      <c r="H523">
        <v>207948</v>
      </c>
    </row>
    <row r="524" spans="1:8" x14ac:dyDescent="0.25">
      <c r="A524" s="2">
        <v>24</v>
      </c>
      <c r="B524" t="s">
        <v>65</v>
      </c>
      <c r="C524" t="s">
        <v>82</v>
      </c>
      <c r="D524" s="2">
        <v>3</v>
      </c>
      <c r="E524" s="17">
        <v>11</v>
      </c>
      <c r="F524" t="s">
        <v>68</v>
      </c>
      <c r="G524">
        <v>8</v>
      </c>
      <c r="H524">
        <v>171732</v>
      </c>
    </row>
    <row r="525" spans="1:8" x14ac:dyDescent="0.25">
      <c r="A525" s="2">
        <v>24</v>
      </c>
      <c r="B525" t="s">
        <v>65</v>
      </c>
      <c r="C525" t="s">
        <v>82</v>
      </c>
      <c r="D525" s="2">
        <v>3</v>
      </c>
      <c r="E525" s="17">
        <v>11</v>
      </c>
      <c r="F525" t="s">
        <v>69</v>
      </c>
      <c r="G525">
        <v>16</v>
      </c>
      <c r="H525">
        <v>921270.6100000001</v>
      </c>
    </row>
    <row r="526" spans="1:8" x14ac:dyDescent="0.25">
      <c r="A526" s="2">
        <v>24</v>
      </c>
      <c r="B526" t="s">
        <v>65</v>
      </c>
      <c r="C526" t="s">
        <v>82</v>
      </c>
      <c r="D526" s="2">
        <v>3</v>
      </c>
      <c r="E526" s="17">
        <v>11</v>
      </c>
      <c r="F526" t="s">
        <v>78</v>
      </c>
      <c r="H526">
        <v>175595.99999999997</v>
      </c>
    </row>
    <row r="527" spans="1:8" x14ac:dyDescent="0.25">
      <c r="A527" s="2">
        <v>24</v>
      </c>
      <c r="B527" t="s">
        <v>65</v>
      </c>
      <c r="C527" t="s">
        <v>82</v>
      </c>
      <c r="D527" s="2">
        <v>3</v>
      </c>
      <c r="E527" s="17">
        <v>11</v>
      </c>
      <c r="F527" t="s">
        <v>67</v>
      </c>
      <c r="G527">
        <v>16</v>
      </c>
      <c r="H527">
        <v>1101.8699999999999</v>
      </c>
    </row>
    <row r="528" spans="1:8" x14ac:dyDescent="0.25">
      <c r="A528" s="2">
        <v>24</v>
      </c>
      <c r="B528" t="s">
        <v>65</v>
      </c>
      <c r="C528" t="s">
        <v>82</v>
      </c>
      <c r="D528" s="2">
        <v>3</v>
      </c>
      <c r="E528" s="17">
        <v>11</v>
      </c>
      <c r="F528" t="s">
        <v>73</v>
      </c>
      <c r="H528">
        <v>534997.91</v>
      </c>
    </row>
    <row r="529" spans="1:8" x14ac:dyDescent="0.25">
      <c r="A529" s="2">
        <v>24</v>
      </c>
      <c r="B529" t="s">
        <v>65</v>
      </c>
      <c r="C529" t="s">
        <v>82</v>
      </c>
      <c r="D529" s="2">
        <v>3</v>
      </c>
      <c r="E529" s="17">
        <v>11</v>
      </c>
      <c r="F529" t="s">
        <v>72</v>
      </c>
      <c r="G529">
        <v>17</v>
      </c>
      <c r="H529">
        <v>924255.09000000008</v>
      </c>
    </row>
    <row r="530" spans="1:8" x14ac:dyDescent="0.25">
      <c r="A530" s="2">
        <v>24</v>
      </c>
      <c r="B530" t="s">
        <v>65</v>
      </c>
      <c r="C530" t="s">
        <v>82</v>
      </c>
      <c r="D530" s="2">
        <v>3</v>
      </c>
      <c r="E530" s="17">
        <v>11</v>
      </c>
      <c r="F530" t="s">
        <v>74</v>
      </c>
      <c r="H530">
        <v>71497.94</v>
      </c>
    </row>
    <row r="531" spans="1:8" x14ac:dyDescent="0.25">
      <c r="A531" s="2">
        <v>24</v>
      </c>
      <c r="B531" t="s">
        <v>65</v>
      </c>
      <c r="C531" t="s">
        <v>82</v>
      </c>
      <c r="D531" s="2">
        <v>3</v>
      </c>
      <c r="E531" s="17">
        <v>12</v>
      </c>
      <c r="F531" t="s">
        <v>70</v>
      </c>
      <c r="G531">
        <v>13</v>
      </c>
      <c r="H531">
        <v>6392168.5899999999</v>
      </c>
    </row>
    <row r="532" spans="1:8" x14ac:dyDescent="0.25">
      <c r="A532" s="2">
        <v>24</v>
      </c>
      <c r="B532" t="s">
        <v>65</v>
      </c>
      <c r="C532" t="s">
        <v>82</v>
      </c>
      <c r="D532" s="2">
        <v>3</v>
      </c>
      <c r="E532" s="17">
        <v>12</v>
      </c>
      <c r="F532" t="s">
        <v>75</v>
      </c>
      <c r="G532">
        <v>3</v>
      </c>
      <c r="H532">
        <v>92412</v>
      </c>
    </row>
    <row r="533" spans="1:8" x14ac:dyDescent="0.25">
      <c r="A533" s="2">
        <v>24</v>
      </c>
      <c r="B533" t="s">
        <v>65</v>
      </c>
      <c r="C533" t="s">
        <v>82</v>
      </c>
      <c r="D533" s="2">
        <v>3</v>
      </c>
      <c r="E533" s="17">
        <v>12</v>
      </c>
      <c r="F533" t="s">
        <v>68</v>
      </c>
      <c r="G533">
        <v>12</v>
      </c>
      <c r="H533">
        <v>236151</v>
      </c>
    </row>
    <row r="534" spans="1:8" x14ac:dyDescent="0.25">
      <c r="A534" s="2">
        <v>24</v>
      </c>
      <c r="B534" t="s">
        <v>65</v>
      </c>
      <c r="C534" t="s">
        <v>82</v>
      </c>
      <c r="D534" s="2">
        <v>3</v>
      </c>
      <c r="E534" s="17">
        <v>12</v>
      </c>
      <c r="F534" t="s">
        <v>69</v>
      </c>
      <c r="G534">
        <v>13</v>
      </c>
      <c r="H534">
        <v>831476.58000000007</v>
      </c>
    </row>
    <row r="535" spans="1:8" x14ac:dyDescent="0.25">
      <c r="A535" s="2">
        <v>24</v>
      </c>
      <c r="B535" t="s">
        <v>65</v>
      </c>
      <c r="C535" t="s">
        <v>82</v>
      </c>
      <c r="D535" s="2">
        <v>3</v>
      </c>
      <c r="E535" s="17">
        <v>12</v>
      </c>
      <c r="F535" t="s">
        <v>78</v>
      </c>
      <c r="H535">
        <v>239296.62</v>
      </c>
    </row>
    <row r="536" spans="1:8" x14ac:dyDescent="0.25">
      <c r="A536" s="2">
        <v>24</v>
      </c>
      <c r="B536" t="s">
        <v>65</v>
      </c>
      <c r="C536" t="s">
        <v>82</v>
      </c>
      <c r="D536" s="2">
        <v>3</v>
      </c>
      <c r="E536" s="17">
        <v>12</v>
      </c>
      <c r="F536" t="s">
        <v>67</v>
      </c>
      <c r="G536">
        <v>13</v>
      </c>
      <c r="H536">
        <v>874.5</v>
      </c>
    </row>
    <row r="537" spans="1:8" x14ac:dyDescent="0.25">
      <c r="A537" s="2">
        <v>24</v>
      </c>
      <c r="B537" t="s">
        <v>65</v>
      </c>
      <c r="C537" t="s">
        <v>82</v>
      </c>
      <c r="D537" s="2">
        <v>3</v>
      </c>
      <c r="E537" s="17">
        <v>12</v>
      </c>
      <c r="F537" t="s">
        <v>73</v>
      </c>
      <c r="H537">
        <v>472257.5</v>
      </c>
    </row>
    <row r="538" spans="1:8" x14ac:dyDescent="0.25">
      <c r="A538" s="2">
        <v>24</v>
      </c>
      <c r="B538" t="s">
        <v>65</v>
      </c>
      <c r="C538" t="s">
        <v>82</v>
      </c>
      <c r="D538" s="2">
        <v>3</v>
      </c>
      <c r="E538" s="17">
        <v>12</v>
      </c>
      <c r="F538" t="s">
        <v>72</v>
      </c>
      <c r="G538">
        <v>13</v>
      </c>
      <c r="H538">
        <v>1004771.58</v>
      </c>
    </row>
    <row r="539" spans="1:8" x14ac:dyDescent="0.25">
      <c r="A539" s="2">
        <v>24</v>
      </c>
      <c r="B539" t="s">
        <v>65</v>
      </c>
      <c r="C539" t="s">
        <v>82</v>
      </c>
      <c r="D539" s="2">
        <v>3</v>
      </c>
      <c r="E539" s="17">
        <v>12</v>
      </c>
      <c r="F539" t="s">
        <v>74</v>
      </c>
      <c r="G539">
        <v>1</v>
      </c>
      <c r="H539">
        <v>107596.56999999999</v>
      </c>
    </row>
    <row r="540" spans="1:8" x14ac:dyDescent="0.25">
      <c r="A540" s="2">
        <v>24</v>
      </c>
      <c r="B540" t="s">
        <v>65</v>
      </c>
      <c r="C540" t="s">
        <v>82</v>
      </c>
      <c r="D540" s="2">
        <v>3</v>
      </c>
      <c r="E540" s="17">
        <v>12</v>
      </c>
      <c r="F540" t="s">
        <v>71</v>
      </c>
      <c r="G540">
        <v>3</v>
      </c>
      <c r="H540">
        <v>203688.14</v>
      </c>
    </row>
    <row r="541" spans="1:8" x14ac:dyDescent="0.25">
      <c r="A541" s="2">
        <v>24</v>
      </c>
      <c r="B541" t="s">
        <v>65</v>
      </c>
      <c r="C541" t="s">
        <v>82</v>
      </c>
      <c r="D541" s="2">
        <v>3</v>
      </c>
      <c r="E541" s="17">
        <v>13</v>
      </c>
      <c r="F541" t="s">
        <v>70</v>
      </c>
      <c r="G541">
        <v>8</v>
      </c>
      <c r="H541">
        <v>4924694.93</v>
      </c>
    </row>
    <row r="542" spans="1:8" x14ac:dyDescent="0.25">
      <c r="A542" s="2">
        <v>24</v>
      </c>
      <c r="B542" t="s">
        <v>65</v>
      </c>
      <c r="C542" t="s">
        <v>82</v>
      </c>
      <c r="D542" s="2">
        <v>3</v>
      </c>
      <c r="E542" s="17">
        <v>13</v>
      </c>
      <c r="F542" t="s">
        <v>75</v>
      </c>
      <c r="G542">
        <v>4</v>
      </c>
      <c r="H542">
        <v>224496</v>
      </c>
    </row>
    <row r="543" spans="1:8" x14ac:dyDescent="0.25">
      <c r="A543" s="2">
        <v>24</v>
      </c>
      <c r="B543" t="s">
        <v>65</v>
      </c>
      <c r="C543" t="s">
        <v>82</v>
      </c>
      <c r="D543" s="2">
        <v>3</v>
      </c>
      <c r="E543" s="17">
        <v>13</v>
      </c>
      <c r="F543" t="s">
        <v>68</v>
      </c>
      <c r="G543">
        <v>6</v>
      </c>
      <c r="H543">
        <v>176271</v>
      </c>
    </row>
    <row r="544" spans="1:8" x14ac:dyDescent="0.25">
      <c r="A544" s="2">
        <v>24</v>
      </c>
      <c r="B544" t="s">
        <v>65</v>
      </c>
      <c r="C544" t="s">
        <v>82</v>
      </c>
      <c r="D544" s="2">
        <v>3</v>
      </c>
      <c r="E544" s="17">
        <v>13</v>
      </c>
      <c r="F544" t="s">
        <v>69</v>
      </c>
      <c r="G544">
        <v>8</v>
      </c>
      <c r="H544">
        <v>640208.84</v>
      </c>
    </row>
    <row r="545" spans="1:8" x14ac:dyDescent="0.25">
      <c r="A545" s="2">
        <v>24</v>
      </c>
      <c r="B545" t="s">
        <v>65</v>
      </c>
      <c r="C545" t="s">
        <v>82</v>
      </c>
      <c r="D545" s="2">
        <v>3</v>
      </c>
      <c r="E545" s="17">
        <v>13</v>
      </c>
      <c r="F545" t="s">
        <v>78</v>
      </c>
      <c r="H545">
        <v>86978.25</v>
      </c>
    </row>
    <row r="546" spans="1:8" x14ac:dyDescent="0.25">
      <c r="A546" s="2">
        <v>24</v>
      </c>
      <c r="B546" t="s">
        <v>65</v>
      </c>
      <c r="C546" t="s">
        <v>82</v>
      </c>
      <c r="D546" s="2">
        <v>3</v>
      </c>
      <c r="E546" s="17">
        <v>13</v>
      </c>
      <c r="F546" t="s">
        <v>67</v>
      </c>
      <c r="G546">
        <v>8</v>
      </c>
      <c r="H546">
        <v>559.67999999999995</v>
      </c>
    </row>
    <row r="547" spans="1:8" x14ac:dyDescent="0.25">
      <c r="A547" s="2">
        <v>24</v>
      </c>
      <c r="B547" t="s">
        <v>65</v>
      </c>
      <c r="C547" t="s">
        <v>82</v>
      </c>
      <c r="D547" s="2">
        <v>3</v>
      </c>
      <c r="E547" s="17">
        <v>13</v>
      </c>
      <c r="F547" t="s">
        <v>73</v>
      </c>
      <c r="G547">
        <v>1</v>
      </c>
      <c r="H547">
        <v>355624.89</v>
      </c>
    </row>
    <row r="548" spans="1:8" x14ac:dyDescent="0.25">
      <c r="A548" s="2">
        <v>24</v>
      </c>
      <c r="B548" t="s">
        <v>65</v>
      </c>
      <c r="C548" t="s">
        <v>82</v>
      </c>
      <c r="D548" s="2">
        <v>3</v>
      </c>
      <c r="E548" s="17">
        <v>13</v>
      </c>
      <c r="F548" t="s">
        <v>72</v>
      </c>
      <c r="G548">
        <v>8</v>
      </c>
      <c r="H548">
        <v>983822.06</v>
      </c>
    </row>
    <row r="549" spans="1:8" x14ac:dyDescent="0.25">
      <c r="A549" s="2">
        <v>24</v>
      </c>
      <c r="B549" t="s">
        <v>65</v>
      </c>
      <c r="C549" t="s">
        <v>82</v>
      </c>
      <c r="D549" s="2">
        <v>3</v>
      </c>
      <c r="E549" s="17">
        <v>13</v>
      </c>
      <c r="F549" t="s">
        <v>74</v>
      </c>
      <c r="G549">
        <v>1</v>
      </c>
      <c r="H549">
        <v>57023.13</v>
      </c>
    </row>
    <row r="550" spans="1:8" x14ac:dyDescent="0.25">
      <c r="A550" s="2">
        <v>24</v>
      </c>
      <c r="B550" t="s">
        <v>65</v>
      </c>
      <c r="C550" t="s">
        <v>82</v>
      </c>
      <c r="D550" s="2">
        <v>3</v>
      </c>
      <c r="E550" s="17">
        <v>14</v>
      </c>
      <c r="F550" t="s">
        <v>70</v>
      </c>
      <c r="G550">
        <v>3</v>
      </c>
      <c r="H550">
        <v>2169617.96</v>
      </c>
    </row>
    <row r="551" spans="1:8" x14ac:dyDescent="0.25">
      <c r="A551" s="2">
        <v>24</v>
      </c>
      <c r="B551" t="s">
        <v>65</v>
      </c>
      <c r="C551" t="s">
        <v>82</v>
      </c>
      <c r="D551" s="2">
        <v>3</v>
      </c>
      <c r="E551" s="17">
        <v>14</v>
      </c>
      <c r="F551" t="s">
        <v>75</v>
      </c>
      <c r="G551">
        <v>2</v>
      </c>
      <c r="H551">
        <v>89304</v>
      </c>
    </row>
    <row r="552" spans="1:8" x14ac:dyDescent="0.25">
      <c r="A552" s="2">
        <v>24</v>
      </c>
      <c r="B552" t="s">
        <v>65</v>
      </c>
      <c r="C552" t="s">
        <v>82</v>
      </c>
      <c r="D552" s="2">
        <v>3</v>
      </c>
      <c r="E552" s="17">
        <v>14</v>
      </c>
      <c r="F552" t="s">
        <v>68</v>
      </c>
      <c r="G552">
        <v>2</v>
      </c>
      <c r="H552">
        <v>44004</v>
      </c>
    </row>
    <row r="553" spans="1:8" x14ac:dyDescent="0.25">
      <c r="A553" s="2">
        <v>24</v>
      </c>
      <c r="B553" t="s">
        <v>65</v>
      </c>
      <c r="C553" t="s">
        <v>82</v>
      </c>
      <c r="D553" s="2">
        <v>3</v>
      </c>
      <c r="E553" s="17">
        <v>14</v>
      </c>
      <c r="F553" t="s">
        <v>69</v>
      </c>
      <c r="G553">
        <v>3</v>
      </c>
      <c r="H553">
        <v>282049.83999999997</v>
      </c>
    </row>
    <row r="554" spans="1:8" x14ac:dyDescent="0.25">
      <c r="A554" s="2">
        <v>24</v>
      </c>
      <c r="B554" t="s">
        <v>65</v>
      </c>
      <c r="C554" t="s">
        <v>82</v>
      </c>
      <c r="D554" s="2">
        <v>3</v>
      </c>
      <c r="E554" s="17">
        <v>14</v>
      </c>
      <c r="F554" t="s">
        <v>67</v>
      </c>
      <c r="G554">
        <v>3</v>
      </c>
      <c r="H554">
        <v>227.37</v>
      </c>
    </row>
    <row r="555" spans="1:8" x14ac:dyDescent="0.25">
      <c r="A555" s="2">
        <v>24</v>
      </c>
      <c r="B555" t="s">
        <v>65</v>
      </c>
      <c r="C555" t="s">
        <v>82</v>
      </c>
      <c r="D555" s="2">
        <v>3</v>
      </c>
      <c r="E555" s="17">
        <v>14</v>
      </c>
      <c r="F555" t="s">
        <v>73</v>
      </c>
      <c r="H555">
        <v>208855.93</v>
      </c>
    </row>
    <row r="556" spans="1:8" x14ac:dyDescent="0.25">
      <c r="A556" s="2">
        <v>24</v>
      </c>
      <c r="B556" t="s">
        <v>65</v>
      </c>
      <c r="C556" t="s">
        <v>82</v>
      </c>
      <c r="D556" s="2">
        <v>3</v>
      </c>
      <c r="E556" s="17">
        <v>14</v>
      </c>
      <c r="F556" t="s">
        <v>72</v>
      </c>
      <c r="G556">
        <v>3</v>
      </c>
      <c r="H556">
        <v>672183.81</v>
      </c>
    </row>
    <row r="557" spans="1:8" x14ac:dyDescent="0.25">
      <c r="A557" s="2">
        <v>24</v>
      </c>
      <c r="B557" t="s">
        <v>65</v>
      </c>
      <c r="C557" t="s">
        <v>82</v>
      </c>
      <c r="D557" s="2">
        <v>3</v>
      </c>
      <c r="E557" s="17">
        <v>14</v>
      </c>
      <c r="F557" t="s">
        <v>74</v>
      </c>
      <c r="G557">
        <v>1</v>
      </c>
      <c r="H557">
        <v>77938.880000000005</v>
      </c>
    </row>
    <row r="558" spans="1:8" x14ac:dyDescent="0.25">
      <c r="A558" s="2">
        <v>24</v>
      </c>
      <c r="B558" t="s">
        <v>65</v>
      </c>
      <c r="C558" t="s">
        <v>82</v>
      </c>
      <c r="D558" s="2">
        <v>3</v>
      </c>
      <c r="E558" s="17">
        <v>15</v>
      </c>
      <c r="F558" t="s">
        <v>70</v>
      </c>
      <c r="G558">
        <v>3</v>
      </c>
      <c r="H558">
        <v>2164133.75</v>
      </c>
    </row>
    <row r="559" spans="1:8" x14ac:dyDescent="0.25">
      <c r="A559" s="2">
        <v>24</v>
      </c>
      <c r="B559" t="s">
        <v>65</v>
      </c>
      <c r="C559" t="s">
        <v>82</v>
      </c>
      <c r="D559" s="2">
        <v>3</v>
      </c>
      <c r="E559" s="17">
        <v>15</v>
      </c>
      <c r="F559" t="s">
        <v>69</v>
      </c>
      <c r="G559">
        <v>2</v>
      </c>
      <c r="H559">
        <v>165966.84</v>
      </c>
    </row>
    <row r="560" spans="1:8" x14ac:dyDescent="0.25">
      <c r="A560" s="2">
        <v>24</v>
      </c>
      <c r="B560" t="s">
        <v>65</v>
      </c>
      <c r="C560" t="s">
        <v>82</v>
      </c>
      <c r="D560" s="2">
        <v>3</v>
      </c>
      <c r="E560" s="17">
        <v>15</v>
      </c>
      <c r="F560" t="s">
        <v>67</v>
      </c>
      <c r="G560">
        <v>3</v>
      </c>
      <c r="H560">
        <v>163.23999999999998</v>
      </c>
    </row>
    <row r="561" spans="1:8" x14ac:dyDescent="0.25">
      <c r="A561" s="2">
        <v>24</v>
      </c>
      <c r="B561" t="s">
        <v>65</v>
      </c>
      <c r="C561" t="s">
        <v>82</v>
      </c>
      <c r="D561" s="2">
        <v>3</v>
      </c>
      <c r="E561" s="17">
        <v>15</v>
      </c>
      <c r="F561" t="s">
        <v>73</v>
      </c>
      <c r="H561">
        <v>157266.20000000001</v>
      </c>
    </row>
    <row r="562" spans="1:8" x14ac:dyDescent="0.25">
      <c r="A562" s="2">
        <v>24</v>
      </c>
      <c r="B562" t="s">
        <v>65</v>
      </c>
      <c r="C562" t="s">
        <v>82</v>
      </c>
      <c r="D562" s="2">
        <v>3</v>
      </c>
      <c r="E562" s="17">
        <v>15</v>
      </c>
      <c r="F562" t="s">
        <v>72</v>
      </c>
      <c r="G562">
        <v>3</v>
      </c>
      <c r="H562">
        <v>800973.35</v>
      </c>
    </row>
    <row r="563" spans="1:8" x14ac:dyDescent="0.25">
      <c r="A563" s="2">
        <v>24</v>
      </c>
      <c r="B563" t="s">
        <v>65</v>
      </c>
      <c r="C563" t="s">
        <v>82</v>
      </c>
      <c r="D563" s="2">
        <v>3</v>
      </c>
      <c r="E563" s="17">
        <v>15</v>
      </c>
      <c r="F563" t="s">
        <v>74</v>
      </c>
      <c r="G563">
        <v>1</v>
      </c>
      <c r="H563">
        <v>100204</v>
      </c>
    </row>
    <row r="564" spans="1:8" x14ac:dyDescent="0.25">
      <c r="A564" s="2">
        <v>24</v>
      </c>
      <c r="B564" t="s">
        <v>65</v>
      </c>
      <c r="C564" t="s">
        <v>83</v>
      </c>
      <c r="D564" s="2">
        <v>5</v>
      </c>
      <c r="E564" s="17">
        <v>1</v>
      </c>
      <c r="F564" t="s">
        <v>73</v>
      </c>
      <c r="H564">
        <v>6476.5</v>
      </c>
    </row>
    <row r="565" spans="1:8" x14ac:dyDescent="0.25">
      <c r="A565" s="2">
        <v>24</v>
      </c>
      <c r="B565" t="s">
        <v>65</v>
      </c>
      <c r="C565" t="s">
        <v>83</v>
      </c>
      <c r="D565" s="2">
        <v>5</v>
      </c>
      <c r="E565" s="17">
        <v>2</v>
      </c>
      <c r="F565" t="s">
        <v>70</v>
      </c>
      <c r="G565">
        <v>285</v>
      </c>
      <c r="H565">
        <v>27123201.279999997</v>
      </c>
    </row>
    <row r="566" spans="1:8" x14ac:dyDescent="0.25">
      <c r="A566" s="2">
        <v>24</v>
      </c>
      <c r="B566" t="s">
        <v>65</v>
      </c>
      <c r="C566" t="s">
        <v>83</v>
      </c>
      <c r="D566" s="2">
        <v>5</v>
      </c>
      <c r="E566" s="17">
        <v>2</v>
      </c>
      <c r="F566" t="s">
        <v>75</v>
      </c>
      <c r="G566">
        <v>272</v>
      </c>
      <c r="H566">
        <v>4058700</v>
      </c>
    </row>
    <row r="567" spans="1:8" x14ac:dyDescent="0.25">
      <c r="A567" s="2">
        <v>24</v>
      </c>
      <c r="B567" t="s">
        <v>65</v>
      </c>
      <c r="C567" t="s">
        <v>83</v>
      </c>
      <c r="D567" s="2">
        <v>5</v>
      </c>
      <c r="E567" s="17">
        <v>2</v>
      </c>
      <c r="F567" t="s">
        <v>77</v>
      </c>
      <c r="G567">
        <v>4</v>
      </c>
      <c r="H567">
        <v>312844.45000000007</v>
      </c>
    </row>
    <row r="568" spans="1:8" x14ac:dyDescent="0.25">
      <c r="A568" s="2">
        <v>24</v>
      </c>
      <c r="B568" t="s">
        <v>65</v>
      </c>
      <c r="C568" t="s">
        <v>83</v>
      </c>
      <c r="D568" s="2">
        <v>5</v>
      </c>
      <c r="E568" s="17">
        <v>2</v>
      </c>
      <c r="F568" t="s">
        <v>68</v>
      </c>
      <c r="G568">
        <v>123</v>
      </c>
      <c r="H568">
        <v>2825261.25</v>
      </c>
    </row>
    <row r="569" spans="1:8" x14ac:dyDescent="0.25">
      <c r="A569" s="2">
        <v>24</v>
      </c>
      <c r="B569" t="s">
        <v>65</v>
      </c>
      <c r="C569" t="s">
        <v>83</v>
      </c>
      <c r="D569" s="2">
        <v>5</v>
      </c>
      <c r="E569" s="17">
        <v>2</v>
      </c>
      <c r="F569" t="s">
        <v>69</v>
      </c>
      <c r="G569">
        <v>285</v>
      </c>
      <c r="H569">
        <v>3531744.6299999924</v>
      </c>
    </row>
    <row r="570" spans="1:8" x14ac:dyDescent="0.25">
      <c r="A570" s="2">
        <v>24</v>
      </c>
      <c r="B570" t="s">
        <v>65</v>
      </c>
      <c r="C570" t="s">
        <v>83</v>
      </c>
      <c r="D570" s="2">
        <v>5</v>
      </c>
      <c r="E570" s="17">
        <v>2</v>
      </c>
      <c r="F570" t="s">
        <v>78</v>
      </c>
      <c r="H570">
        <v>221488.91999999995</v>
      </c>
    </row>
    <row r="571" spans="1:8" x14ac:dyDescent="0.25">
      <c r="A571" s="2">
        <v>24</v>
      </c>
      <c r="B571" t="s">
        <v>65</v>
      </c>
      <c r="C571" t="s">
        <v>83</v>
      </c>
      <c r="D571" s="2">
        <v>5</v>
      </c>
      <c r="E571" s="17">
        <v>2</v>
      </c>
      <c r="F571" t="s">
        <v>67</v>
      </c>
      <c r="G571">
        <v>284</v>
      </c>
      <c r="H571">
        <v>22824.100000000002</v>
      </c>
    </row>
    <row r="572" spans="1:8" x14ac:dyDescent="0.25">
      <c r="A572" s="2">
        <v>24</v>
      </c>
      <c r="B572" t="s">
        <v>65</v>
      </c>
      <c r="C572" t="s">
        <v>83</v>
      </c>
      <c r="D572" s="2">
        <v>5</v>
      </c>
      <c r="E572" s="17">
        <v>2</v>
      </c>
      <c r="F572" t="s">
        <v>73</v>
      </c>
      <c r="G572">
        <v>32</v>
      </c>
      <c r="H572">
        <v>2334950.29</v>
      </c>
    </row>
    <row r="573" spans="1:8" x14ac:dyDescent="0.25">
      <c r="A573" s="2">
        <v>24</v>
      </c>
      <c r="B573" t="s">
        <v>65</v>
      </c>
      <c r="C573" t="s">
        <v>83</v>
      </c>
      <c r="D573" s="2">
        <v>5</v>
      </c>
      <c r="E573" s="17">
        <v>2</v>
      </c>
      <c r="F573" t="s">
        <v>79</v>
      </c>
      <c r="G573">
        <v>7</v>
      </c>
      <c r="H573">
        <v>567816</v>
      </c>
    </row>
    <row r="574" spans="1:8" x14ac:dyDescent="0.25">
      <c r="A574" s="2">
        <v>24</v>
      </c>
      <c r="B574" t="s">
        <v>65</v>
      </c>
      <c r="C574" t="s">
        <v>83</v>
      </c>
      <c r="D574" s="2">
        <v>5</v>
      </c>
      <c r="E574" s="17">
        <v>2</v>
      </c>
      <c r="F574" t="s">
        <v>72</v>
      </c>
      <c r="H574">
        <v>219.48</v>
      </c>
    </row>
    <row r="575" spans="1:8" x14ac:dyDescent="0.25">
      <c r="A575" s="2">
        <v>24</v>
      </c>
      <c r="B575" t="s">
        <v>65</v>
      </c>
      <c r="C575" t="s">
        <v>83</v>
      </c>
      <c r="D575" s="2">
        <v>5</v>
      </c>
      <c r="E575" s="17">
        <v>2</v>
      </c>
      <c r="F575" t="s">
        <v>74</v>
      </c>
      <c r="G575">
        <v>4</v>
      </c>
      <c r="H575">
        <v>421601.64999999991</v>
      </c>
    </row>
    <row r="576" spans="1:8" x14ac:dyDescent="0.25">
      <c r="A576" s="2">
        <v>24</v>
      </c>
      <c r="B576" t="s">
        <v>65</v>
      </c>
      <c r="C576" t="s">
        <v>83</v>
      </c>
      <c r="D576" s="2">
        <v>5</v>
      </c>
      <c r="E576" s="17">
        <v>3</v>
      </c>
      <c r="F576" t="s">
        <v>70</v>
      </c>
      <c r="G576">
        <v>1030</v>
      </c>
      <c r="H576">
        <v>104935881.47</v>
      </c>
    </row>
    <row r="577" spans="1:8" x14ac:dyDescent="0.25">
      <c r="A577" s="2">
        <v>24</v>
      </c>
      <c r="B577" t="s">
        <v>65</v>
      </c>
      <c r="C577" t="s">
        <v>83</v>
      </c>
      <c r="D577" s="2">
        <v>5</v>
      </c>
      <c r="E577" s="17">
        <v>3</v>
      </c>
      <c r="F577" t="s">
        <v>75</v>
      </c>
      <c r="G577">
        <v>996</v>
      </c>
      <c r="H577">
        <v>13584000</v>
      </c>
    </row>
    <row r="578" spans="1:8" x14ac:dyDescent="0.25">
      <c r="A578" s="2">
        <v>24</v>
      </c>
      <c r="B578" t="s">
        <v>65</v>
      </c>
      <c r="C578" t="s">
        <v>83</v>
      </c>
      <c r="D578" s="2">
        <v>5</v>
      </c>
      <c r="E578" s="17">
        <v>3</v>
      </c>
      <c r="F578" t="s">
        <v>77</v>
      </c>
      <c r="G578">
        <v>30</v>
      </c>
      <c r="H578">
        <v>1875357.9800000007</v>
      </c>
    </row>
    <row r="579" spans="1:8" x14ac:dyDescent="0.25">
      <c r="A579" s="2">
        <v>24</v>
      </c>
      <c r="B579" t="s">
        <v>65</v>
      </c>
      <c r="C579" t="s">
        <v>83</v>
      </c>
      <c r="D579" s="2">
        <v>5</v>
      </c>
      <c r="E579" s="17">
        <v>3</v>
      </c>
      <c r="F579" t="s">
        <v>68</v>
      </c>
      <c r="G579">
        <v>451</v>
      </c>
      <c r="H579">
        <v>7404105.2699999996</v>
      </c>
    </row>
    <row r="580" spans="1:8" x14ac:dyDescent="0.25">
      <c r="A580" s="2">
        <v>24</v>
      </c>
      <c r="B580" t="s">
        <v>65</v>
      </c>
      <c r="C580" t="s">
        <v>83</v>
      </c>
      <c r="D580" s="2">
        <v>5</v>
      </c>
      <c r="E580" s="17">
        <v>3</v>
      </c>
      <c r="F580" t="s">
        <v>69</v>
      </c>
      <c r="G580">
        <v>1030</v>
      </c>
      <c r="H580">
        <v>13664583.119999999</v>
      </c>
    </row>
    <row r="581" spans="1:8" x14ac:dyDescent="0.25">
      <c r="A581" s="2">
        <v>24</v>
      </c>
      <c r="B581" t="s">
        <v>65</v>
      </c>
      <c r="C581" t="s">
        <v>83</v>
      </c>
      <c r="D581" s="2">
        <v>5</v>
      </c>
      <c r="E581" s="17">
        <v>3</v>
      </c>
      <c r="F581" t="s">
        <v>78</v>
      </c>
      <c r="H581">
        <v>562446.88999999978</v>
      </c>
    </row>
    <row r="582" spans="1:8" x14ac:dyDescent="0.25">
      <c r="A582" s="2">
        <v>24</v>
      </c>
      <c r="B582" t="s">
        <v>65</v>
      </c>
      <c r="C582" t="s">
        <v>83</v>
      </c>
      <c r="D582" s="2">
        <v>5</v>
      </c>
      <c r="E582" s="17">
        <v>3</v>
      </c>
      <c r="F582" t="s">
        <v>67</v>
      </c>
      <c r="G582">
        <v>1028</v>
      </c>
      <c r="H582">
        <v>73772.920000000013</v>
      </c>
    </row>
    <row r="583" spans="1:8" x14ac:dyDescent="0.25">
      <c r="A583" s="2">
        <v>24</v>
      </c>
      <c r="B583" t="s">
        <v>65</v>
      </c>
      <c r="C583" t="s">
        <v>83</v>
      </c>
      <c r="D583" s="2">
        <v>5</v>
      </c>
      <c r="E583" s="17">
        <v>3</v>
      </c>
      <c r="F583" t="s">
        <v>73</v>
      </c>
      <c r="G583">
        <v>102</v>
      </c>
      <c r="H583">
        <v>9175653.879999999</v>
      </c>
    </row>
    <row r="584" spans="1:8" x14ac:dyDescent="0.25">
      <c r="A584" s="2">
        <v>24</v>
      </c>
      <c r="B584" t="s">
        <v>65</v>
      </c>
      <c r="C584" t="s">
        <v>83</v>
      </c>
      <c r="D584" s="2">
        <v>5</v>
      </c>
      <c r="E584" s="17">
        <v>3</v>
      </c>
      <c r="F584" t="s">
        <v>79</v>
      </c>
      <c r="G584">
        <v>15</v>
      </c>
      <c r="H584">
        <v>986629</v>
      </c>
    </row>
    <row r="585" spans="1:8" x14ac:dyDescent="0.25">
      <c r="A585" s="2">
        <v>24</v>
      </c>
      <c r="B585" t="s">
        <v>65</v>
      </c>
      <c r="C585" t="s">
        <v>83</v>
      </c>
      <c r="D585" s="2">
        <v>5</v>
      </c>
      <c r="E585" s="17">
        <v>3</v>
      </c>
      <c r="F585" t="s">
        <v>72</v>
      </c>
      <c r="H585">
        <v>4736.6000000000004</v>
      </c>
    </row>
    <row r="586" spans="1:8" x14ac:dyDescent="0.25">
      <c r="A586" s="2">
        <v>24</v>
      </c>
      <c r="B586" t="s">
        <v>65</v>
      </c>
      <c r="C586" t="s">
        <v>83</v>
      </c>
      <c r="D586" s="2">
        <v>5</v>
      </c>
      <c r="E586" s="17">
        <v>3</v>
      </c>
      <c r="F586" t="s">
        <v>74</v>
      </c>
      <c r="G586">
        <v>43</v>
      </c>
      <c r="H586">
        <v>1747431.9600000009</v>
      </c>
    </row>
    <row r="587" spans="1:8" x14ac:dyDescent="0.25">
      <c r="A587" s="2">
        <v>24</v>
      </c>
      <c r="B587" t="s">
        <v>65</v>
      </c>
      <c r="C587" t="s">
        <v>83</v>
      </c>
      <c r="D587" s="2">
        <v>5</v>
      </c>
      <c r="E587" s="17">
        <v>4</v>
      </c>
      <c r="F587" t="s">
        <v>70</v>
      </c>
      <c r="G587">
        <v>245</v>
      </c>
      <c r="H587">
        <v>31006604.320000004</v>
      </c>
    </row>
    <row r="588" spans="1:8" x14ac:dyDescent="0.25">
      <c r="A588" s="2">
        <v>24</v>
      </c>
      <c r="B588" t="s">
        <v>65</v>
      </c>
      <c r="C588" t="s">
        <v>83</v>
      </c>
      <c r="D588" s="2">
        <v>5</v>
      </c>
      <c r="E588" s="17">
        <v>4</v>
      </c>
      <c r="F588" t="s">
        <v>75</v>
      </c>
      <c r="G588">
        <v>229</v>
      </c>
      <c r="H588">
        <v>3103500</v>
      </c>
    </row>
    <row r="589" spans="1:8" x14ac:dyDescent="0.25">
      <c r="A589" s="2">
        <v>24</v>
      </c>
      <c r="B589" t="s">
        <v>65</v>
      </c>
      <c r="C589" t="s">
        <v>83</v>
      </c>
      <c r="D589" s="2">
        <v>5</v>
      </c>
      <c r="E589" s="17">
        <v>4</v>
      </c>
      <c r="F589" t="s">
        <v>77</v>
      </c>
      <c r="G589">
        <v>17</v>
      </c>
      <c r="H589">
        <v>772262.94000000018</v>
      </c>
    </row>
    <row r="590" spans="1:8" x14ac:dyDescent="0.25">
      <c r="A590" s="2">
        <v>24</v>
      </c>
      <c r="B590" t="s">
        <v>65</v>
      </c>
      <c r="C590" t="s">
        <v>83</v>
      </c>
      <c r="D590" s="2">
        <v>5</v>
      </c>
      <c r="E590" s="17">
        <v>4</v>
      </c>
      <c r="F590" t="s">
        <v>68</v>
      </c>
      <c r="G590">
        <v>126</v>
      </c>
      <c r="H590">
        <v>2325121.5</v>
      </c>
    </row>
    <row r="591" spans="1:8" x14ac:dyDescent="0.25">
      <c r="A591" s="2">
        <v>24</v>
      </c>
      <c r="B591" t="s">
        <v>65</v>
      </c>
      <c r="C591" t="s">
        <v>83</v>
      </c>
      <c r="D591" s="2">
        <v>5</v>
      </c>
      <c r="E591" s="17">
        <v>4</v>
      </c>
      <c r="F591" t="s">
        <v>69</v>
      </c>
      <c r="G591">
        <v>245</v>
      </c>
      <c r="H591">
        <v>4033271.85</v>
      </c>
    </row>
    <row r="592" spans="1:8" x14ac:dyDescent="0.25">
      <c r="A592" s="2">
        <v>24</v>
      </c>
      <c r="B592" t="s">
        <v>65</v>
      </c>
      <c r="C592" t="s">
        <v>83</v>
      </c>
      <c r="D592" s="2">
        <v>5</v>
      </c>
      <c r="E592" s="17">
        <v>4</v>
      </c>
      <c r="F592" t="s">
        <v>78</v>
      </c>
      <c r="H592">
        <v>276653.6999999999</v>
      </c>
    </row>
    <row r="593" spans="1:8" x14ac:dyDescent="0.25">
      <c r="A593" s="2">
        <v>24</v>
      </c>
      <c r="B593" t="s">
        <v>65</v>
      </c>
      <c r="C593" t="s">
        <v>83</v>
      </c>
      <c r="D593" s="2">
        <v>5</v>
      </c>
      <c r="E593" s="17">
        <v>4</v>
      </c>
      <c r="F593" t="s">
        <v>67</v>
      </c>
      <c r="G593">
        <v>244</v>
      </c>
      <c r="H593">
        <v>17408.23</v>
      </c>
    </row>
    <row r="594" spans="1:8" x14ac:dyDescent="0.25">
      <c r="A594" s="2">
        <v>24</v>
      </c>
      <c r="B594" t="s">
        <v>65</v>
      </c>
      <c r="C594" t="s">
        <v>83</v>
      </c>
      <c r="D594" s="2">
        <v>5</v>
      </c>
      <c r="E594" s="17">
        <v>4</v>
      </c>
      <c r="F594" t="s">
        <v>73</v>
      </c>
      <c r="G594">
        <v>29</v>
      </c>
      <c r="H594">
        <v>2648970.29</v>
      </c>
    </row>
    <row r="595" spans="1:8" x14ac:dyDescent="0.25">
      <c r="A595" s="2">
        <v>24</v>
      </c>
      <c r="B595" t="s">
        <v>65</v>
      </c>
      <c r="C595" t="s">
        <v>83</v>
      </c>
      <c r="D595" s="2">
        <v>5</v>
      </c>
      <c r="E595" s="17">
        <v>4</v>
      </c>
      <c r="F595" t="s">
        <v>79</v>
      </c>
      <c r="G595">
        <v>9</v>
      </c>
      <c r="H595">
        <v>318736</v>
      </c>
    </row>
    <row r="596" spans="1:8" x14ac:dyDescent="0.25">
      <c r="A596" s="2">
        <v>24</v>
      </c>
      <c r="B596" t="s">
        <v>65</v>
      </c>
      <c r="C596" t="s">
        <v>83</v>
      </c>
      <c r="D596" s="2">
        <v>5</v>
      </c>
      <c r="E596" s="17">
        <v>4</v>
      </c>
      <c r="F596" t="s">
        <v>72</v>
      </c>
      <c r="H596">
        <v>297.39</v>
      </c>
    </row>
    <row r="597" spans="1:8" x14ac:dyDescent="0.25">
      <c r="A597" s="2">
        <v>24</v>
      </c>
      <c r="B597" t="s">
        <v>65</v>
      </c>
      <c r="C597" t="s">
        <v>83</v>
      </c>
      <c r="D597" s="2">
        <v>5</v>
      </c>
      <c r="E597" s="17">
        <v>4</v>
      </c>
      <c r="F597" t="s">
        <v>74</v>
      </c>
      <c r="G597">
        <v>69</v>
      </c>
      <c r="H597">
        <v>696184.75</v>
      </c>
    </row>
    <row r="598" spans="1:8" x14ac:dyDescent="0.25">
      <c r="A598" s="2">
        <v>24</v>
      </c>
      <c r="B598" t="s">
        <v>65</v>
      </c>
      <c r="C598" t="s">
        <v>83</v>
      </c>
      <c r="D598" s="2">
        <v>5</v>
      </c>
      <c r="E598" s="17">
        <v>4</v>
      </c>
      <c r="F598" t="s">
        <v>71</v>
      </c>
      <c r="G598">
        <v>1</v>
      </c>
      <c r="H598">
        <v>33390.230000000003</v>
      </c>
    </row>
    <row r="599" spans="1:8" x14ac:dyDescent="0.25">
      <c r="A599" s="2">
        <v>24</v>
      </c>
      <c r="B599" t="s">
        <v>65</v>
      </c>
      <c r="C599" t="s">
        <v>83</v>
      </c>
      <c r="D599" s="2">
        <v>5</v>
      </c>
      <c r="E599" s="17">
        <v>5</v>
      </c>
      <c r="F599" t="s">
        <v>70</v>
      </c>
      <c r="G599">
        <v>145</v>
      </c>
      <c r="H599">
        <v>20499785.100000001</v>
      </c>
    </row>
    <row r="600" spans="1:8" x14ac:dyDescent="0.25">
      <c r="A600" s="2">
        <v>24</v>
      </c>
      <c r="B600" t="s">
        <v>65</v>
      </c>
      <c r="C600" t="s">
        <v>83</v>
      </c>
      <c r="D600" s="2">
        <v>5</v>
      </c>
      <c r="E600" s="17">
        <v>5</v>
      </c>
      <c r="F600" t="s">
        <v>75</v>
      </c>
      <c r="G600">
        <v>135</v>
      </c>
      <c r="H600">
        <v>1820100</v>
      </c>
    </row>
    <row r="601" spans="1:8" x14ac:dyDescent="0.25">
      <c r="A601" s="2">
        <v>24</v>
      </c>
      <c r="B601" t="s">
        <v>65</v>
      </c>
      <c r="C601" t="s">
        <v>83</v>
      </c>
      <c r="D601" s="2">
        <v>5</v>
      </c>
      <c r="E601" s="17">
        <v>5</v>
      </c>
      <c r="F601" t="s">
        <v>77</v>
      </c>
      <c r="G601">
        <v>11</v>
      </c>
      <c r="H601">
        <v>547421.68999999994</v>
      </c>
    </row>
    <row r="602" spans="1:8" x14ac:dyDescent="0.25">
      <c r="A602" s="2">
        <v>24</v>
      </c>
      <c r="B602" t="s">
        <v>65</v>
      </c>
      <c r="C602" t="s">
        <v>83</v>
      </c>
      <c r="D602" s="2">
        <v>5</v>
      </c>
      <c r="E602" s="17">
        <v>5</v>
      </c>
      <c r="F602" t="s">
        <v>68</v>
      </c>
      <c r="G602">
        <v>92</v>
      </c>
      <c r="H602">
        <v>1982268.83</v>
      </c>
    </row>
    <row r="603" spans="1:8" x14ac:dyDescent="0.25">
      <c r="A603" s="2">
        <v>24</v>
      </c>
      <c r="B603" t="s">
        <v>65</v>
      </c>
      <c r="C603" t="s">
        <v>83</v>
      </c>
      <c r="D603" s="2">
        <v>5</v>
      </c>
      <c r="E603" s="17">
        <v>5</v>
      </c>
      <c r="F603" t="s">
        <v>69</v>
      </c>
      <c r="G603">
        <v>145</v>
      </c>
      <c r="H603">
        <v>2665088.6500000022</v>
      </c>
    </row>
    <row r="604" spans="1:8" x14ac:dyDescent="0.25">
      <c r="A604" s="2">
        <v>24</v>
      </c>
      <c r="B604" t="s">
        <v>65</v>
      </c>
      <c r="C604" t="s">
        <v>83</v>
      </c>
      <c r="D604" s="2">
        <v>5</v>
      </c>
      <c r="E604" s="17">
        <v>5</v>
      </c>
      <c r="F604" t="s">
        <v>78</v>
      </c>
      <c r="H604">
        <v>292905.87000000005</v>
      </c>
    </row>
    <row r="605" spans="1:8" x14ac:dyDescent="0.25">
      <c r="A605" s="2">
        <v>24</v>
      </c>
      <c r="B605" t="s">
        <v>65</v>
      </c>
      <c r="C605" t="s">
        <v>83</v>
      </c>
      <c r="D605" s="2">
        <v>5</v>
      </c>
      <c r="E605" s="17">
        <v>5</v>
      </c>
      <c r="F605" t="s">
        <v>67</v>
      </c>
      <c r="G605">
        <v>145</v>
      </c>
      <c r="H605">
        <v>10406.6</v>
      </c>
    </row>
    <row r="606" spans="1:8" x14ac:dyDescent="0.25">
      <c r="A606" s="2">
        <v>24</v>
      </c>
      <c r="B606" t="s">
        <v>65</v>
      </c>
      <c r="C606" t="s">
        <v>83</v>
      </c>
      <c r="D606" s="2">
        <v>5</v>
      </c>
      <c r="E606" s="17">
        <v>5</v>
      </c>
      <c r="F606" t="s">
        <v>73</v>
      </c>
      <c r="G606">
        <v>13</v>
      </c>
      <c r="H606">
        <v>1718773.2800000003</v>
      </c>
    </row>
    <row r="607" spans="1:8" x14ac:dyDescent="0.25">
      <c r="A607" s="2">
        <v>24</v>
      </c>
      <c r="B607" t="s">
        <v>65</v>
      </c>
      <c r="C607" t="s">
        <v>83</v>
      </c>
      <c r="D607" s="2">
        <v>5</v>
      </c>
      <c r="E607" s="17">
        <v>5</v>
      </c>
      <c r="F607" t="s">
        <v>79</v>
      </c>
      <c r="H607">
        <v>116589.19</v>
      </c>
    </row>
    <row r="608" spans="1:8" x14ac:dyDescent="0.25">
      <c r="A608" s="2">
        <v>24</v>
      </c>
      <c r="B608" t="s">
        <v>65</v>
      </c>
      <c r="C608" t="s">
        <v>83</v>
      </c>
      <c r="D608" s="2">
        <v>5</v>
      </c>
      <c r="E608" s="17">
        <v>5</v>
      </c>
      <c r="F608" t="s">
        <v>74</v>
      </c>
      <c r="G608">
        <v>2</v>
      </c>
      <c r="H608">
        <v>143848.79</v>
      </c>
    </row>
    <row r="609" spans="1:8" x14ac:dyDescent="0.25">
      <c r="A609" s="2">
        <v>24</v>
      </c>
      <c r="B609" t="s">
        <v>65</v>
      </c>
      <c r="C609" t="s">
        <v>83</v>
      </c>
      <c r="D609" s="2">
        <v>5</v>
      </c>
      <c r="E609" s="17">
        <v>5</v>
      </c>
      <c r="F609" t="s">
        <v>71</v>
      </c>
      <c r="G609">
        <v>1</v>
      </c>
      <c r="H609">
        <v>38258.180000000008</v>
      </c>
    </row>
    <row r="610" spans="1:8" x14ac:dyDescent="0.25">
      <c r="A610" s="2">
        <v>24</v>
      </c>
      <c r="B610" t="s">
        <v>65</v>
      </c>
      <c r="C610" t="s">
        <v>83</v>
      </c>
      <c r="D610" s="2">
        <v>5</v>
      </c>
      <c r="E610" s="17">
        <v>6</v>
      </c>
      <c r="F610" t="s">
        <v>70</v>
      </c>
      <c r="G610">
        <v>62</v>
      </c>
      <c r="H610">
        <v>13245165.220000001</v>
      </c>
    </row>
    <row r="611" spans="1:8" x14ac:dyDescent="0.25">
      <c r="A611" s="2">
        <v>24</v>
      </c>
      <c r="B611" t="s">
        <v>65</v>
      </c>
      <c r="C611" t="s">
        <v>83</v>
      </c>
      <c r="D611" s="2">
        <v>5</v>
      </c>
      <c r="E611" s="17">
        <v>6</v>
      </c>
      <c r="F611" t="s">
        <v>75</v>
      </c>
      <c r="G611">
        <v>61</v>
      </c>
      <c r="H611">
        <v>943200</v>
      </c>
    </row>
    <row r="612" spans="1:8" x14ac:dyDescent="0.25">
      <c r="A612" s="2">
        <v>24</v>
      </c>
      <c r="B612" t="s">
        <v>65</v>
      </c>
      <c r="C612" t="s">
        <v>83</v>
      </c>
      <c r="D612" s="2">
        <v>5</v>
      </c>
      <c r="E612" s="17">
        <v>6</v>
      </c>
      <c r="F612" t="s">
        <v>77</v>
      </c>
      <c r="H612">
        <v>26089.339999999997</v>
      </c>
    </row>
    <row r="613" spans="1:8" x14ac:dyDescent="0.25">
      <c r="A613" s="2">
        <v>24</v>
      </c>
      <c r="B613" t="s">
        <v>65</v>
      </c>
      <c r="C613" t="s">
        <v>83</v>
      </c>
      <c r="D613" s="2">
        <v>5</v>
      </c>
      <c r="E613" s="17">
        <v>6</v>
      </c>
      <c r="F613" t="s">
        <v>68</v>
      </c>
      <c r="G613">
        <v>44</v>
      </c>
      <c r="H613">
        <v>917633.94000000006</v>
      </c>
    </row>
    <row r="614" spans="1:8" x14ac:dyDescent="0.25">
      <c r="A614" s="2">
        <v>24</v>
      </c>
      <c r="B614" t="s">
        <v>65</v>
      </c>
      <c r="C614" t="s">
        <v>83</v>
      </c>
      <c r="D614" s="2">
        <v>5</v>
      </c>
      <c r="E614" s="17">
        <v>6</v>
      </c>
      <c r="F614" t="s">
        <v>69</v>
      </c>
      <c r="G614">
        <v>62</v>
      </c>
      <c r="H614">
        <v>1723046.5300000003</v>
      </c>
    </row>
    <row r="615" spans="1:8" x14ac:dyDescent="0.25">
      <c r="A615" s="2">
        <v>24</v>
      </c>
      <c r="B615" t="s">
        <v>65</v>
      </c>
      <c r="C615" t="s">
        <v>83</v>
      </c>
      <c r="D615" s="2">
        <v>5</v>
      </c>
      <c r="E615" s="17">
        <v>6</v>
      </c>
      <c r="F615" t="s">
        <v>78</v>
      </c>
      <c r="H615">
        <v>261944.18999999997</v>
      </c>
    </row>
    <row r="616" spans="1:8" x14ac:dyDescent="0.25">
      <c r="A616" s="2">
        <v>24</v>
      </c>
      <c r="B616" t="s">
        <v>65</v>
      </c>
      <c r="C616" t="s">
        <v>83</v>
      </c>
      <c r="D616" s="2">
        <v>5</v>
      </c>
      <c r="E616" s="17">
        <v>6</v>
      </c>
      <c r="F616" t="s">
        <v>67</v>
      </c>
      <c r="G616">
        <v>62</v>
      </c>
      <c r="H616">
        <v>5223.6799999999994</v>
      </c>
    </row>
    <row r="617" spans="1:8" x14ac:dyDescent="0.25">
      <c r="A617" s="2">
        <v>24</v>
      </c>
      <c r="B617" t="s">
        <v>65</v>
      </c>
      <c r="C617" t="s">
        <v>83</v>
      </c>
      <c r="D617" s="2">
        <v>5</v>
      </c>
      <c r="E617" s="17">
        <v>6</v>
      </c>
      <c r="F617" t="s">
        <v>73</v>
      </c>
      <c r="G617">
        <v>5</v>
      </c>
      <c r="H617">
        <v>1173888.9100000001</v>
      </c>
    </row>
    <row r="618" spans="1:8" x14ac:dyDescent="0.25">
      <c r="A618" s="2">
        <v>24</v>
      </c>
      <c r="B618" t="s">
        <v>65</v>
      </c>
      <c r="C618" t="s">
        <v>83</v>
      </c>
      <c r="D618" s="2">
        <v>5</v>
      </c>
      <c r="E618" s="17">
        <v>6</v>
      </c>
      <c r="F618" t="s">
        <v>79</v>
      </c>
      <c r="G618">
        <v>1</v>
      </c>
      <c r="H618">
        <v>70036.5</v>
      </c>
    </row>
    <row r="619" spans="1:8" x14ac:dyDescent="0.25">
      <c r="A619" s="2">
        <v>24</v>
      </c>
      <c r="B619" t="s">
        <v>65</v>
      </c>
      <c r="C619" t="s">
        <v>83</v>
      </c>
      <c r="D619" s="2">
        <v>5</v>
      </c>
      <c r="E619" s="17">
        <v>6</v>
      </c>
      <c r="F619" t="s">
        <v>74</v>
      </c>
      <c r="G619">
        <v>1</v>
      </c>
      <c r="H619">
        <v>68511.86</v>
      </c>
    </row>
    <row r="620" spans="1:8" x14ac:dyDescent="0.25">
      <c r="A620" s="2">
        <v>24</v>
      </c>
      <c r="B620" t="s">
        <v>65</v>
      </c>
      <c r="C620" t="s">
        <v>83</v>
      </c>
      <c r="D620" s="2">
        <v>5</v>
      </c>
      <c r="E620" s="17">
        <v>6</v>
      </c>
      <c r="F620" t="s">
        <v>71</v>
      </c>
      <c r="G620">
        <v>1</v>
      </c>
      <c r="H620">
        <v>74309.23</v>
      </c>
    </row>
    <row r="621" spans="1:8" x14ac:dyDescent="0.25">
      <c r="A621" s="2">
        <v>24</v>
      </c>
      <c r="B621" t="s">
        <v>65</v>
      </c>
      <c r="C621" t="s">
        <v>83</v>
      </c>
      <c r="D621" s="2">
        <v>5</v>
      </c>
      <c r="E621" s="17">
        <v>7</v>
      </c>
      <c r="F621" t="s">
        <v>70</v>
      </c>
      <c r="G621">
        <v>83</v>
      </c>
      <c r="H621">
        <v>17280329.68</v>
      </c>
    </row>
    <row r="622" spans="1:8" x14ac:dyDescent="0.25">
      <c r="A622" s="2">
        <v>24</v>
      </c>
      <c r="B622" t="s">
        <v>65</v>
      </c>
      <c r="C622" t="s">
        <v>83</v>
      </c>
      <c r="D622" s="2">
        <v>5</v>
      </c>
      <c r="E622" s="17">
        <v>7</v>
      </c>
      <c r="F622" t="s">
        <v>75</v>
      </c>
      <c r="G622">
        <v>80</v>
      </c>
      <c r="H622">
        <v>1047000</v>
      </c>
    </row>
    <row r="623" spans="1:8" x14ac:dyDescent="0.25">
      <c r="A623" s="2">
        <v>24</v>
      </c>
      <c r="B623" t="s">
        <v>65</v>
      </c>
      <c r="C623" t="s">
        <v>83</v>
      </c>
      <c r="D623" s="2">
        <v>5</v>
      </c>
      <c r="E623" s="17">
        <v>7</v>
      </c>
      <c r="F623" t="s">
        <v>77</v>
      </c>
      <c r="G623">
        <v>5</v>
      </c>
      <c r="H623">
        <v>228380.85</v>
      </c>
    </row>
    <row r="624" spans="1:8" x14ac:dyDescent="0.25">
      <c r="A624" s="2">
        <v>24</v>
      </c>
      <c r="B624" t="s">
        <v>65</v>
      </c>
      <c r="C624" t="s">
        <v>83</v>
      </c>
      <c r="D624" s="2">
        <v>5</v>
      </c>
      <c r="E624" s="17">
        <v>7</v>
      </c>
      <c r="F624" t="s">
        <v>68</v>
      </c>
      <c r="G624">
        <v>57</v>
      </c>
      <c r="H624">
        <v>1205364.8900000001</v>
      </c>
    </row>
    <row r="625" spans="1:8" x14ac:dyDescent="0.25">
      <c r="A625" s="2">
        <v>24</v>
      </c>
      <c r="B625" t="s">
        <v>65</v>
      </c>
      <c r="C625" t="s">
        <v>83</v>
      </c>
      <c r="D625" s="2">
        <v>5</v>
      </c>
      <c r="E625" s="17">
        <v>7</v>
      </c>
      <c r="F625" t="s">
        <v>69</v>
      </c>
      <c r="G625">
        <v>83</v>
      </c>
      <c r="H625">
        <v>2247329.5100000002</v>
      </c>
    </row>
    <row r="626" spans="1:8" x14ac:dyDescent="0.25">
      <c r="A626" s="2">
        <v>24</v>
      </c>
      <c r="B626" t="s">
        <v>65</v>
      </c>
      <c r="C626" t="s">
        <v>83</v>
      </c>
      <c r="D626" s="2">
        <v>5</v>
      </c>
      <c r="E626" s="17">
        <v>7</v>
      </c>
      <c r="F626" t="s">
        <v>78</v>
      </c>
      <c r="H626">
        <v>507018.14999999991</v>
      </c>
    </row>
    <row r="627" spans="1:8" x14ac:dyDescent="0.25">
      <c r="A627" s="2">
        <v>24</v>
      </c>
      <c r="B627" t="s">
        <v>65</v>
      </c>
      <c r="C627" t="s">
        <v>83</v>
      </c>
      <c r="D627" s="2">
        <v>5</v>
      </c>
      <c r="E627" s="17">
        <v>7</v>
      </c>
      <c r="F627" t="s">
        <v>67</v>
      </c>
      <c r="G627">
        <v>83</v>
      </c>
      <c r="H627">
        <v>5882.47</v>
      </c>
    </row>
    <row r="628" spans="1:8" x14ac:dyDescent="0.25">
      <c r="A628" s="2">
        <v>24</v>
      </c>
      <c r="B628" t="s">
        <v>65</v>
      </c>
      <c r="C628" t="s">
        <v>83</v>
      </c>
      <c r="D628" s="2">
        <v>5</v>
      </c>
      <c r="E628" s="17">
        <v>7</v>
      </c>
      <c r="F628" t="s">
        <v>73</v>
      </c>
      <c r="G628">
        <v>4</v>
      </c>
      <c r="H628">
        <v>1450962.68</v>
      </c>
    </row>
    <row r="629" spans="1:8" x14ac:dyDescent="0.25">
      <c r="A629" s="2">
        <v>24</v>
      </c>
      <c r="B629" t="s">
        <v>65</v>
      </c>
      <c r="C629" t="s">
        <v>83</v>
      </c>
      <c r="D629" s="2">
        <v>5</v>
      </c>
      <c r="E629" s="17">
        <v>7</v>
      </c>
      <c r="F629" t="s">
        <v>79</v>
      </c>
      <c r="G629">
        <v>1</v>
      </c>
      <c r="H629">
        <v>97704.5</v>
      </c>
    </row>
    <row r="630" spans="1:8" x14ac:dyDescent="0.25">
      <c r="A630" s="2">
        <v>24</v>
      </c>
      <c r="B630" t="s">
        <v>65</v>
      </c>
      <c r="C630" t="s">
        <v>83</v>
      </c>
      <c r="D630" s="2">
        <v>5</v>
      </c>
      <c r="E630" s="17">
        <v>7</v>
      </c>
      <c r="F630" t="s">
        <v>74</v>
      </c>
      <c r="G630">
        <v>3</v>
      </c>
      <c r="H630">
        <v>151312.18</v>
      </c>
    </row>
    <row r="631" spans="1:8" x14ac:dyDescent="0.25">
      <c r="A631" s="2">
        <v>24</v>
      </c>
      <c r="B631" t="s">
        <v>65</v>
      </c>
      <c r="C631" t="s">
        <v>83</v>
      </c>
      <c r="D631" s="2">
        <v>5</v>
      </c>
      <c r="E631" s="17">
        <v>7</v>
      </c>
      <c r="F631" t="s">
        <v>71</v>
      </c>
      <c r="H631">
        <v>158821</v>
      </c>
    </row>
    <row r="632" spans="1:8" x14ac:dyDescent="0.25">
      <c r="A632" s="2">
        <v>24</v>
      </c>
      <c r="B632" t="s">
        <v>65</v>
      </c>
      <c r="C632" t="s">
        <v>83</v>
      </c>
      <c r="D632" s="2">
        <v>5</v>
      </c>
      <c r="E632" s="17">
        <v>8</v>
      </c>
      <c r="F632" t="s">
        <v>70</v>
      </c>
      <c r="G632">
        <v>109</v>
      </c>
      <c r="H632">
        <v>25706669.989999998</v>
      </c>
    </row>
    <row r="633" spans="1:8" x14ac:dyDescent="0.25">
      <c r="A633" s="2">
        <v>24</v>
      </c>
      <c r="B633" t="s">
        <v>65</v>
      </c>
      <c r="C633" t="s">
        <v>83</v>
      </c>
      <c r="D633" s="2">
        <v>5</v>
      </c>
      <c r="E633" s="17">
        <v>8</v>
      </c>
      <c r="F633" t="s">
        <v>75</v>
      </c>
      <c r="G633">
        <v>98</v>
      </c>
      <c r="H633">
        <v>1188600</v>
      </c>
    </row>
    <row r="634" spans="1:8" x14ac:dyDescent="0.25">
      <c r="A634" s="2">
        <v>24</v>
      </c>
      <c r="B634" t="s">
        <v>65</v>
      </c>
      <c r="C634" t="s">
        <v>83</v>
      </c>
      <c r="D634" s="2">
        <v>5</v>
      </c>
      <c r="E634" s="17">
        <v>8</v>
      </c>
      <c r="F634" t="s">
        <v>77</v>
      </c>
      <c r="G634">
        <v>1</v>
      </c>
      <c r="H634">
        <v>249283.83000000002</v>
      </c>
    </row>
    <row r="635" spans="1:8" x14ac:dyDescent="0.25">
      <c r="A635" s="2">
        <v>24</v>
      </c>
      <c r="B635" t="s">
        <v>65</v>
      </c>
      <c r="C635" t="s">
        <v>83</v>
      </c>
      <c r="D635" s="2">
        <v>5</v>
      </c>
      <c r="E635" s="17">
        <v>8</v>
      </c>
      <c r="F635" t="s">
        <v>68</v>
      </c>
      <c r="G635">
        <v>63</v>
      </c>
      <c r="H635">
        <v>1195881</v>
      </c>
    </row>
    <row r="636" spans="1:8" x14ac:dyDescent="0.25">
      <c r="A636" s="2">
        <v>24</v>
      </c>
      <c r="B636" t="s">
        <v>65</v>
      </c>
      <c r="C636" t="s">
        <v>83</v>
      </c>
      <c r="D636" s="2">
        <v>5</v>
      </c>
      <c r="E636" s="17">
        <v>8</v>
      </c>
      <c r="F636" t="s">
        <v>69</v>
      </c>
      <c r="G636">
        <v>109</v>
      </c>
      <c r="H636">
        <v>3341940.100000001</v>
      </c>
    </row>
    <row r="637" spans="1:8" x14ac:dyDescent="0.25">
      <c r="A637" s="2">
        <v>24</v>
      </c>
      <c r="B637" t="s">
        <v>65</v>
      </c>
      <c r="C637" t="s">
        <v>83</v>
      </c>
      <c r="D637" s="2">
        <v>5</v>
      </c>
      <c r="E637" s="17">
        <v>8</v>
      </c>
      <c r="F637" t="s">
        <v>78</v>
      </c>
      <c r="H637">
        <v>650958.33000000019</v>
      </c>
    </row>
    <row r="638" spans="1:8" x14ac:dyDescent="0.25">
      <c r="A638" s="2">
        <v>24</v>
      </c>
      <c r="B638" t="s">
        <v>65</v>
      </c>
      <c r="C638" t="s">
        <v>83</v>
      </c>
      <c r="D638" s="2">
        <v>5</v>
      </c>
      <c r="E638" s="17">
        <v>8</v>
      </c>
      <c r="F638" t="s">
        <v>67</v>
      </c>
      <c r="G638">
        <v>109</v>
      </c>
      <c r="H638">
        <v>6914.380000000001</v>
      </c>
    </row>
    <row r="639" spans="1:8" x14ac:dyDescent="0.25">
      <c r="A639" s="2">
        <v>24</v>
      </c>
      <c r="B639" t="s">
        <v>65</v>
      </c>
      <c r="C639" t="s">
        <v>83</v>
      </c>
      <c r="D639" s="2">
        <v>5</v>
      </c>
      <c r="E639" s="17">
        <v>8</v>
      </c>
      <c r="F639" t="s">
        <v>73</v>
      </c>
      <c r="G639">
        <v>10</v>
      </c>
      <c r="H639">
        <v>2065596.24</v>
      </c>
    </row>
    <row r="640" spans="1:8" x14ac:dyDescent="0.25">
      <c r="A640" s="2">
        <v>24</v>
      </c>
      <c r="B640" t="s">
        <v>65</v>
      </c>
      <c r="C640" t="s">
        <v>83</v>
      </c>
      <c r="D640" s="2">
        <v>5</v>
      </c>
      <c r="E640" s="17">
        <v>8</v>
      </c>
      <c r="F640" t="s">
        <v>79</v>
      </c>
      <c r="H640">
        <v>17764.5</v>
      </c>
    </row>
    <row r="641" spans="1:8" x14ac:dyDescent="0.25">
      <c r="A641" s="2">
        <v>24</v>
      </c>
      <c r="B641" t="s">
        <v>65</v>
      </c>
      <c r="C641" t="s">
        <v>83</v>
      </c>
      <c r="D641" s="2">
        <v>5</v>
      </c>
      <c r="E641" s="17">
        <v>8</v>
      </c>
      <c r="F641" t="s">
        <v>74</v>
      </c>
      <c r="G641">
        <v>1</v>
      </c>
      <c r="H641">
        <v>53921.16</v>
      </c>
    </row>
    <row r="642" spans="1:8" x14ac:dyDescent="0.25">
      <c r="A642" s="2">
        <v>24</v>
      </c>
      <c r="B642" t="s">
        <v>65</v>
      </c>
      <c r="C642" t="s">
        <v>83</v>
      </c>
      <c r="D642" s="2">
        <v>5</v>
      </c>
      <c r="E642" s="17">
        <v>8</v>
      </c>
      <c r="F642" t="s">
        <v>71</v>
      </c>
      <c r="G642">
        <v>18</v>
      </c>
      <c r="H642">
        <v>685927.37000000011</v>
      </c>
    </row>
    <row r="643" spans="1:8" x14ac:dyDescent="0.25">
      <c r="A643" s="2">
        <v>24</v>
      </c>
      <c r="B643" t="s">
        <v>65</v>
      </c>
      <c r="C643" t="s">
        <v>83</v>
      </c>
      <c r="D643" s="2">
        <v>5</v>
      </c>
      <c r="E643" s="17">
        <v>9</v>
      </c>
      <c r="F643" t="s">
        <v>70</v>
      </c>
      <c r="G643">
        <v>146</v>
      </c>
      <c r="H643">
        <v>47609060.050000004</v>
      </c>
    </row>
    <row r="644" spans="1:8" x14ac:dyDescent="0.25">
      <c r="A644" s="2">
        <v>24</v>
      </c>
      <c r="B644" t="s">
        <v>65</v>
      </c>
      <c r="C644" t="s">
        <v>83</v>
      </c>
      <c r="D644" s="2">
        <v>5</v>
      </c>
      <c r="E644" s="17">
        <v>9</v>
      </c>
      <c r="F644" t="s">
        <v>75</v>
      </c>
      <c r="G644">
        <v>127</v>
      </c>
      <c r="H644">
        <v>1724700</v>
      </c>
    </row>
    <row r="645" spans="1:8" x14ac:dyDescent="0.25">
      <c r="A645" s="2">
        <v>24</v>
      </c>
      <c r="B645" t="s">
        <v>65</v>
      </c>
      <c r="C645" t="s">
        <v>83</v>
      </c>
      <c r="D645" s="2">
        <v>5</v>
      </c>
      <c r="E645" s="17">
        <v>9</v>
      </c>
      <c r="F645" t="s">
        <v>77</v>
      </c>
      <c r="G645">
        <v>2</v>
      </c>
      <c r="H645">
        <v>244443.48999999996</v>
      </c>
    </row>
    <row r="646" spans="1:8" x14ac:dyDescent="0.25">
      <c r="A646" s="2">
        <v>24</v>
      </c>
      <c r="B646" t="s">
        <v>65</v>
      </c>
      <c r="C646" t="s">
        <v>83</v>
      </c>
      <c r="D646" s="2">
        <v>5</v>
      </c>
      <c r="E646" s="17">
        <v>9</v>
      </c>
      <c r="F646" t="s">
        <v>68</v>
      </c>
      <c r="G646">
        <v>116</v>
      </c>
      <c r="H646">
        <v>2341356.8199999998</v>
      </c>
    </row>
    <row r="647" spans="1:8" x14ac:dyDescent="0.25">
      <c r="A647" s="2">
        <v>24</v>
      </c>
      <c r="B647" t="s">
        <v>65</v>
      </c>
      <c r="C647" t="s">
        <v>83</v>
      </c>
      <c r="D647" s="2">
        <v>5</v>
      </c>
      <c r="E647" s="17">
        <v>9</v>
      </c>
      <c r="F647" t="s">
        <v>69</v>
      </c>
      <c r="G647">
        <v>146</v>
      </c>
      <c r="H647">
        <v>6189891.170000012</v>
      </c>
    </row>
    <row r="648" spans="1:8" x14ac:dyDescent="0.25">
      <c r="A648" s="2">
        <v>24</v>
      </c>
      <c r="B648" t="s">
        <v>65</v>
      </c>
      <c r="C648" t="s">
        <v>83</v>
      </c>
      <c r="D648" s="2">
        <v>5</v>
      </c>
      <c r="E648" s="17">
        <v>9</v>
      </c>
      <c r="F648" t="s">
        <v>78</v>
      </c>
      <c r="H648">
        <v>670041.7200000002</v>
      </c>
    </row>
    <row r="649" spans="1:8" x14ac:dyDescent="0.25">
      <c r="A649" s="2">
        <v>24</v>
      </c>
      <c r="B649" t="s">
        <v>65</v>
      </c>
      <c r="C649" t="s">
        <v>83</v>
      </c>
      <c r="D649" s="2">
        <v>5</v>
      </c>
      <c r="E649" s="17">
        <v>9</v>
      </c>
      <c r="F649" t="s">
        <v>67</v>
      </c>
      <c r="G649">
        <v>146</v>
      </c>
      <c r="H649">
        <v>10540.589999999998</v>
      </c>
    </row>
    <row r="650" spans="1:8" x14ac:dyDescent="0.25">
      <c r="A650" s="2">
        <v>24</v>
      </c>
      <c r="B650" t="s">
        <v>65</v>
      </c>
      <c r="C650" t="s">
        <v>83</v>
      </c>
      <c r="D650" s="2">
        <v>5</v>
      </c>
      <c r="E650" s="17">
        <v>9</v>
      </c>
      <c r="F650" t="s">
        <v>73</v>
      </c>
      <c r="G650">
        <v>14</v>
      </c>
      <c r="H650">
        <v>4089642.0600000005</v>
      </c>
    </row>
    <row r="651" spans="1:8" x14ac:dyDescent="0.25">
      <c r="A651" s="2">
        <v>24</v>
      </c>
      <c r="B651" t="s">
        <v>65</v>
      </c>
      <c r="C651" t="s">
        <v>83</v>
      </c>
      <c r="D651" s="2">
        <v>5</v>
      </c>
      <c r="E651" s="17">
        <v>9</v>
      </c>
      <c r="F651" t="s">
        <v>79</v>
      </c>
      <c r="H651">
        <v>41450.5</v>
      </c>
    </row>
    <row r="652" spans="1:8" x14ac:dyDescent="0.25">
      <c r="A652" s="2">
        <v>24</v>
      </c>
      <c r="B652" t="s">
        <v>65</v>
      </c>
      <c r="C652" t="s">
        <v>83</v>
      </c>
      <c r="D652" s="2">
        <v>5</v>
      </c>
      <c r="E652" s="17">
        <v>9</v>
      </c>
      <c r="F652" t="s">
        <v>74</v>
      </c>
      <c r="G652">
        <v>5</v>
      </c>
      <c r="H652">
        <v>342281.79</v>
      </c>
    </row>
    <row r="653" spans="1:8" x14ac:dyDescent="0.25">
      <c r="A653" s="2">
        <v>24</v>
      </c>
      <c r="B653" t="s">
        <v>65</v>
      </c>
      <c r="C653" t="s">
        <v>83</v>
      </c>
      <c r="D653" s="2">
        <v>5</v>
      </c>
      <c r="E653" s="17">
        <v>9</v>
      </c>
      <c r="F653" t="s">
        <v>71</v>
      </c>
      <c r="G653">
        <v>44</v>
      </c>
      <c r="H653">
        <v>2282042.6700000004</v>
      </c>
    </row>
    <row r="654" spans="1:8" x14ac:dyDescent="0.25">
      <c r="A654" s="2">
        <v>24</v>
      </c>
      <c r="B654" t="s">
        <v>65</v>
      </c>
      <c r="C654" t="s">
        <v>83</v>
      </c>
      <c r="D654" s="2">
        <v>5</v>
      </c>
      <c r="E654" s="17">
        <v>10</v>
      </c>
      <c r="F654" t="s">
        <v>70</v>
      </c>
      <c r="G654">
        <v>67</v>
      </c>
      <c r="H654">
        <v>23494697.239999998</v>
      </c>
    </row>
    <row r="655" spans="1:8" x14ac:dyDescent="0.25">
      <c r="A655" s="2">
        <v>24</v>
      </c>
      <c r="B655" t="s">
        <v>65</v>
      </c>
      <c r="C655" t="s">
        <v>83</v>
      </c>
      <c r="D655" s="2">
        <v>5</v>
      </c>
      <c r="E655" s="17">
        <v>10</v>
      </c>
      <c r="F655" t="s">
        <v>75</v>
      </c>
      <c r="G655">
        <v>58</v>
      </c>
      <c r="H655">
        <v>727200</v>
      </c>
    </row>
    <row r="656" spans="1:8" x14ac:dyDescent="0.25">
      <c r="A656" s="2">
        <v>24</v>
      </c>
      <c r="B656" t="s">
        <v>65</v>
      </c>
      <c r="C656" t="s">
        <v>83</v>
      </c>
      <c r="D656" s="2">
        <v>5</v>
      </c>
      <c r="E656" s="17">
        <v>10</v>
      </c>
      <c r="F656" t="s">
        <v>77</v>
      </c>
      <c r="G656">
        <v>1</v>
      </c>
      <c r="H656">
        <v>36643.339999999997</v>
      </c>
    </row>
    <row r="657" spans="1:8" x14ac:dyDescent="0.25">
      <c r="A657" s="2">
        <v>24</v>
      </c>
      <c r="B657" t="s">
        <v>65</v>
      </c>
      <c r="C657" t="s">
        <v>83</v>
      </c>
      <c r="D657" s="2">
        <v>5</v>
      </c>
      <c r="E657" s="17">
        <v>10</v>
      </c>
      <c r="F657" t="s">
        <v>68</v>
      </c>
      <c r="G657">
        <v>51</v>
      </c>
      <c r="H657">
        <v>1029819.75</v>
      </c>
    </row>
    <row r="658" spans="1:8" x14ac:dyDescent="0.25">
      <c r="A658" s="2">
        <v>24</v>
      </c>
      <c r="B658" t="s">
        <v>65</v>
      </c>
      <c r="C658" t="s">
        <v>83</v>
      </c>
      <c r="D658" s="2">
        <v>5</v>
      </c>
      <c r="E658" s="17">
        <v>10</v>
      </c>
      <c r="F658" t="s">
        <v>69</v>
      </c>
      <c r="G658">
        <v>67</v>
      </c>
      <c r="H658">
        <v>3054765.56</v>
      </c>
    </row>
    <row r="659" spans="1:8" x14ac:dyDescent="0.25">
      <c r="A659" s="2">
        <v>24</v>
      </c>
      <c r="B659" t="s">
        <v>65</v>
      </c>
      <c r="C659" t="s">
        <v>83</v>
      </c>
      <c r="D659" s="2">
        <v>5</v>
      </c>
      <c r="E659" s="17">
        <v>10</v>
      </c>
      <c r="F659" t="s">
        <v>78</v>
      </c>
      <c r="H659">
        <v>472617.84</v>
      </c>
    </row>
    <row r="660" spans="1:8" x14ac:dyDescent="0.25">
      <c r="A660" s="2">
        <v>24</v>
      </c>
      <c r="B660" t="s">
        <v>65</v>
      </c>
      <c r="C660" t="s">
        <v>83</v>
      </c>
      <c r="D660" s="2">
        <v>5</v>
      </c>
      <c r="E660" s="17">
        <v>10</v>
      </c>
      <c r="F660" t="s">
        <v>67</v>
      </c>
      <c r="G660">
        <v>67</v>
      </c>
      <c r="H660">
        <v>4407.4799999999996</v>
      </c>
    </row>
    <row r="661" spans="1:8" x14ac:dyDescent="0.25">
      <c r="A661" s="2">
        <v>24</v>
      </c>
      <c r="B661" t="s">
        <v>65</v>
      </c>
      <c r="C661" t="s">
        <v>83</v>
      </c>
      <c r="D661" s="2">
        <v>5</v>
      </c>
      <c r="E661" s="17">
        <v>10</v>
      </c>
      <c r="F661" t="s">
        <v>73</v>
      </c>
      <c r="G661">
        <v>13</v>
      </c>
      <c r="H661">
        <v>1981362.7600000002</v>
      </c>
    </row>
    <row r="662" spans="1:8" x14ac:dyDescent="0.25">
      <c r="A662" s="2">
        <v>24</v>
      </c>
      <c r="B662" t="s">
        <v>65</v>
      </c>
      <c r="C662" t="s">
        <v>83</v>
      </c>
      <c r="D662" s="2">
        <v>5</v>
      </c>
      <c r="E662" s="17">
        <v>10</v>
      </c>
      <c r="F662" t="s">
        <v>72</v>
      </c>
      <c r="G662">
        <v>5</v>
      </c>
      <c r="H662">
        <v>346598.99</v>
      </c>
    </row>
    <row r="663" spans="1:8" x14ac:dyDescent="0.25">
      <c r="A663" s="2">
        <v>24</v>
      </c>
      <c r="B663" t="s">
        <v>65</v>
      </c>
      <c r="C663" t="s">
        <v>83</v>
      </c>
      <c r="D663" s="2">
        <v>5</v>
      </c>
      <c r="E663" s="17">
        <v>10</v>
      </c>
      <c r="F663" t="s">
        <v>74</v>
      </c>
      <c r="H663">
        <v>135834.08999999997</v>
      </c>
    </row>
    <row r="664" spans="1:8" x14ac:dyDescent="0.25">
      <c r="A664" s="2">
        <v>24</v>
      </c>
      <c r="B664" t="s">
        <v>65</v>
      </c>
      <c r="C664" t="s">
        <v>83</v>
      </c>
      <c r="D664" s="2">
        <v>5</v>
      </c>
      <c r="E664" s="17">
        <v>10</v>
      </c>
      <c r="F664" t="s">
        <v>71</v>
      </c>
      <c r="G664">
        <v>20</v>
      </c>
      <c r="H664">
        <v>903587.87000000011</v>
      </c>
    </row>
    <row r="665" spans="1:8" x14ac:dyDescent="0.25">
      <c r="A665" s="2">
        <v>24</v>
      </c>
      <c r="B665" t="s">
        <v>65</v>
      </c>
      <c r="C665" t="s">
        <v>83</v>
      </c>
      <c r="D665" s="2">
        <v>5</v>
      </c>
      <c r="E665" s="17">
        <v>11</v>
      </c>
      <c r="F665" t="s">
        <v>70</v>
      </c>
      <c r="G665">
        <v>17</v>
      </c>
      <c r="H665">
        <v>8295644.1600000001</v>
      </c>
    </row>
    <row r="666" spans="1:8" x14ac:dyDescent="0.25">
      <c r="A666" s="2">
        <v>24</v>
      </c>
      <c r="B666" t="s">
        <v>65</v>
      </c>
      <c r="C666" t="s">
        <v>83</v>
      </c>
      <c r="D666" s="2">
        <v>5</v>
      </c>
      <c r="E666" s="17">
        <v>11</v>
      </c>
      <c r="F666" t="s">
        <v>75</v>
      </c>
      <c r="G666">
        <v>7</v>
      </c>
      <c r="H666">
        <v>84276</v>
      </c>
    </row>
    <row r="667" spans="1:8" x14ac:dyDescent="0.25">
      <c r="A667" s="2">
        <v>24</v>
      </c>
      <c r="B667" t="s">
        <v>65</v>
      </c>
      <c r="C667" t="s">
        <v>83</v>
      </c>
      <c r="D667" s="2">
        <v>5</v>
      </c>
      <c r="E667" s="17">
        <v>11</v>
      </c>
      <c r="F667" t="s">
        <v>77</v>
      </c>
      <c r="H667">
        <v>3194.69</v>
      </c>
    </row>
    <row r="668" spans="1:8" x14ac:dyDescent="0.25">
      <c r="A668" s="2">
        <v>24</v>
      </c>
      <c r="B668" t="s">
        <v>65</v>
      </c>
      <c r="C668" t="s">
        <v>83</v>
      </c>
      <c r="D668" s="2">
        <v>5</v>
      </c>
      <c r="E668" s="17">
        <v>11</v>
      </c>
      <c r="F668" t="s">
        <v>68</v>
      </c>
      <c r="G668">
        <v>12</v>
      </c>
      <c r="H668">
        <v>288544.24</v>
      </c>
    </row>
    <row r="669" spans="1:8" x14ac:dyDescent="0.25">
      <c r="A669" s="2">
        <v>24</v>
      </c>
      <c r="B669" t="s">
        <v>65</v>
      </c>
      <c r="C669" t="s">
        <v>83</v>
      </c>
      <c r="D669" s="2">
        <v>5</v>
      </c>
      <c r="E669" s="17">
        <v>11</v>
      </c>
      <c r="F669" t="s">
        <v>69</v>
      </c>
      <c r="G669">
        <v>17</v>
      </c>
      <c r="H669">
        <v>1030456.8999999999</v>
      </c>
    </row>
    <row r="670" spans="1:8" x14ac:dyDescent="0.25">
      <c r="A670" s="2">
        <v>24</v>
      </c>
      <c r="B670" t="s">
        <v>65</v>
      </c>
      <c r="C670" t="s">
        <v>83</v>
      </c>
      <c r="D670" s="2">
        <v>5</v>
      </c>
      <c r="E670" s="17">
        <v>11</v>
      </c>
      <c r="F670" t="s">
        <v>78</v>
      </c>
      <c r="H670">
        <v>217150.59</v>
      </c>
    </row>
    <row r="671" spans="1:8" x14ac:dyDescent="0.25">
      <c r="A671" s="2">
        <v>24</v>
      </c>
      <c r="B671" t="s">
        <v>65</v>
      </c>
      <c r="C671" t="s">
        <v>83</v>
      </c>
      <c r="D671" s="2">
        <v>5</v>
      </c>
      <c r="E671" s="17">
        <v>11</v>
      </c>
      <c r="F671" t="s">
        <v>67</v>
      </c>
      <c r="G671">
        <v>17</v>
      </c>
      <c r="H671">
        <v>1300.0899999999999</v>
      </c>
    </row>
    <row r="672" spans="1:8" x14ac:dyDescent="0.25">
      <c r="A672" s="2">
        <v>24</v>
      </c>
      <c r="B672" t="s">
        <v>65</v>
      </c>
      <c r="C672" t="s">
        <v>83</v>
      </c>
      <c r="D672" s="2">
        <v>5</v>
      </c>
      <c r="E672" s="17">
        <v>11</v>
      </c>
      <c r="F672" t="s">
        <v>73</v>
      </c>
      <c r="H672">
        <v>598036.47999999998</v>
      </c>
    </row>
    <row r="673" spans="1:8" x14ac:dyDescent="0.25">
      <c r="A673" s="2">
        <v>24</v>
      </c>
      <c r="B673" t="s">
        <v>65</v>
      </c>
      <c r="C673" t="s">
        <v>83</v>
      </c>
      <c r="D673" s="2">
        <v>5</v>
      </c>
      <c r="E673" s="17">
        <v>11</v>
      </c>
      <c r="F673" t="s">
        <v>79</v>
      </c>
      <c r="H673">
        <v>32568</v>
      </c>
    </row>
    <row r="674" spans="1:8" x14ac:dyDescent="0.25">
      <c r="A674" s="2">
        <v>24</v>
      </c>
      <c r="B674" t="s">
        <v>65</v>
      </c>
      <c r="C674" t="s">
        <v>83</v>
      </c>
      <c r="D674" s="2">
        <v>5</v>
      </c>
      <c r="E674" s="17">
        <v>11</v>
      </c>
      <c r="F674" t="s">
        <v>72</v>
      </c>
      <c r="G674">
        <v>17</v>
      </c>
      <c r="H674">
        <v>966036.6599999998</v>
      </c>
    </row>
    <row r="675" spans="1:8" x14ac:dyDescent="0.25">
      <c r="A675" s="2">
        <v>24</v>
      </c>
      <c r="B675" t="s">
        <v>65</v>
      </c>
      <c r="C675" t="s">
        <v>83</v>
      </c>
      <c r="D675" s="2">
        <v>5</v>
      </c>
      <c r="E675" s="17">
        <v>11</v>
      </c>
      <c r="F675" t="s">
        <v>71</v>
      </c>
      <c r="H675">
        <v>39147.480000000003</v>
      </c>
    </row>
    <row r="676" spans="1:8" x14ac:dyDescent="0.25">
      <c r="A676" s="2">
        <v>24</v>
      </c>
      <c r="B676" t="s">
        <v>65</v>
      </c>
      <c r="C676" t="s">
        <v>83</v>
      </c>
      <c r="D676" s="2">
        <v>5</v>
      </c>
      <c r="E676" s="17">
        <v>12</v>
      </c>
      <c r="F676" t="s">
        <v>70</v>
      </c>
      <c r="G676">
        <v>34</v>
      </c>
      <c r="H676">
        <v>18768565.869999997</v>
      </c>
    </row>
    <row r="677" spans="1:8" x14ac:dyDescent="0.25">
      <c r="A677" s="2">
        <v>24</v>
      </c>
      <c r="B677" t="s">
        <v>65</v>
      </c>
      <c r="C677" t="s">
        <v>83</v>
      </c>
      <c r="D677" s="2">
        <v>5</v>
      </c>
      <c r="E677" s="17">
        <v>12</v>
      </c>
      <c r="F677" t="s">
        <v>75</v>
      </c>
      <c r="G677">
        <v>14</v>
      </c>
      <c r="H677">
        <v>230682</v>
      </c>
    </row>
    <row r="678" spans="1:8" x14ac:dyDescent="0.25">
      <c r="A678" s="2">
        <v>24</v>
      </c>
      <c r="B678" t="s">
        <v>65</v>
      </c>
      <c r="C678" t="s">
        <v>83</v>
      </c>
      <c r="D678" s="2">
        <v>5</v>
      </c>
      <c r="E678" s="17">
        <v>12</v>
      </c>
      <c r="F678" t="s">
        <v>68</v>
      </c>
      <c r="G678">
        <v>26</v>
      </c>
      <c r="H678">
        <v>555682</v>
      </c>
    </row>
    <row r="679" spans="1:8" x14ac:dyDescent="0.25">
      <c r="A679" s="2">
        <v>24</v>
      </c>
      <c r="B679" t="s">
        <v>65</v>
      </c>
      <c r="C679" t="s">
        <v>83</v>
      </c>
      <c r="D679" s="2">
        <v>5</v>
      </c>
      <c r="E679" s="17">
        <v>12</v>
      </c>
      <c r="F679" t="s">
        <v>69</v>
      </c>
      <c r="G679">
        <v>34</v>
      </c>
      <c r="H679">
        <v>2439906.3899999997</v>
      </c>
    </row>
    <row r="680" spans="1:8" x14ac:dyDescent="0.25">
      <c r="A680" s="2">
        <v>24</v>
      </c>
      <c r="B680" t="s">
        <v>65</v>
      </c>
      <c r="C680" t="s">
        <v>83</v>
      </c>
      <c r="D680" s="2">
        <v>5</v>
      </c>
      <c r="E680" s="17">
        <v>12</v>
      </c>
      <c r="F680" t="s">
        <v>78</v>
      </c>
      <c r="H680">
        <v>506350.32</v>
      </c>
    </row>
    <row r="681" spans="1:8" x14ac:dyDescent="0.25">
      <c r="A681" s="2">
        <v>24</v>
      </c>
      <c r="B681" t="s">
        <v>65</v>
      </c>
      <c r="C681" t="s">
        <v>83</v>
      </c>
      <c r="D681" s="2">
        <v>5</v>
      </c>
      <c r="E681" s="17">
        <v>12</v>
      </c>
      <c r="F681" t="s">
        <v>67</v>
      </c>
      <c r="G681">
        <v>34</v>
      </c>
      <c r="H681">
        <v>2483.5800000000004</v>
      </c>
    </row>
    <row r="682" spans="1:8" x14ac:dyDescent="0.25">
      <c r="A682" s="2">
        <v>24</v>
      </c>
      <c r="B682" t="s">
        <v>65</v>
      </c>
      <c r="C682" t="s">
        <v>83</v>
      </c>
      <c r="D682" s="2">
        <v>5</v>
      </c>
      <c r="E682" s="17">
        <v>12</v>
      </c>
      <c r="F682" t="s">
        <v>73</v>
      </c>
      <c r="G682">
        <v>3</v>
      </c>
      <c r="H682">
        <v>1385024.93</v>
      </c>
    </row>
    <row r="683" spans="1:8" x14ac:dyDescent="0.25">
      <c r="A683" s="2">
        <v>24</v>
      </c>
      <c r="B683" t="s">
        <v>65</v>
      </c>
      <c r="C683" t="s">
        <v>83</v>
      </c>
      <c r="D683" s="2">
        <v>5</v>
      </c>
      <c r="E683" s="17">
        <v>12</v>
      </c>
      <c r="F683" t="s">
        <v>79</v>
      </c>
      <c r="H683">
        <v>31206</v>
      </c>
    </row>
    <row r="684" spans="1:8" x14ac:dyDescent="0.25">
      <c r="A684" s="2">
        <v>24</v>
      </c>
      <c r="B684" t="s">
        <v>65</v>
      </c>
      <c r="C684" t="s">
        <v>83</v>
      </c>
      <c r="D684" s="2">
        <v>5</v>
      </c>
      <c r="E684" s="17">
        <v>12</v>
      </c>
      <c r="F684" t="s">
        <v>72</v>
      </c>
      <c r="G684">
        <v>34</v>
      </c>
      <c r="H684">
        <v>1827841.6500000001</v>
      </c>
    </row>
    <row r="685" spans="1:8" x14ac:dyDescent="0.25">
      <c r="A685" s="2">
        <v>24</v>
      </c>
      <c r="B685" t="s">
        <v>65</v>
      </c>
      <c r="C685" t="s">
        <v>83</v>
      </c>
      <c r="D685" s="2">
        <v>5</v>
      </c>
      <c r="E685" s="17">
        <v>12</v>
      </c>
      <c r="F685" t="s">
        <v>74</v>
      </c>
      <c r="H685">
        <v>233771.38</v>
      </c>
    </row>
    <row r="686" spans="1:8" x14ac:dyDescent="0.25">
      <c r="A686" s="2">
        <v>24</v>
      </c>
      <c r="B686" t="s">
        <v>65</v>
      </c>
      <c r="C686" t="s">
        <v>83</v>
      </c>
      <c r="D686" s="2">
        <v>5</v>
      </c>
      <c r="E686" s="17">
        <v>12</v>
      </c>
      <c r="F686" t="s">
        <v>71</v>
      </c>
      <c r="G686">
        <v>1</v>
      </c>
      <c r="H686">
        <v>41235.710000000006</v>
      </c>
    </row>
    <row r="687" spans="1:8" x14ac:dyDescent="0.25">
      <c r="A687" s="2">
        <v>24</v>
      </c>
      <c r="B687" t="s">
        <v>65</v>
      </c>
      <c r="C687" t="s">
        <v>83</v>
      </c>
      <c r="D687" s="2">
        <v>5</v>
      </c>
      <c r="E687" s="17">
        <v>13</v>
      </c>
      <c r="F687" t="s">
        <v>70</v>
      </c>
      <c r="G687">
        <v>11</v>
      </c>
      <c r="H687">
        <v>6601809.8399999999</v>
      </c>
    </row>
    <row r="688" spans="1:8" x14ac:dyDescent="0.25">
      <c r="A688" s="2">
        <v>24</v>
      </c>
      <c r="B688" t="s">
        <v>65</v>
      </c>
      <c r="C688" t="s">
        <v>83</v>
      </c>
      <c r="D688" s="2">
        <v>5</v>
      </c>
      <c r="E688" s="17">
        <v>13</v>
      </c>
      <c r="F688" t="s">
        <v>75</v>
      </c>
      <c r="G688">
        <v>7</v>
      </c>
      <c r="H688">
        <v>331644</v>
      </c>
    </row>
    <row r="689" spans="1:8" x14ac:dyDescent="0.25">
      <c r="A689" s="2">
        <v>24</v>
      </c>
      <c r="B689" t="s">
        <v>65</v>
      </c>
      <c r="C689" t="s">
        <v>83</v>
      </c>
      <c r="D689" s="2">
        <v>5</v>
      </c>
      <c r="E689" s="17">
        <v>13</v>
      </c>
      <c r="F689" t="s">
        <v>68</v>
      </c>
      <c r="G689">
        <v>9</v>
      </c>
      <c r="H689">
        <v>263966</v>
      </c>
    </row>
    <row r="690" spans="1:8" x14ac:dyDescent="0.25">
      <c r="A690" s="2">
        <v>24</v>
      </c>
      <c r="B690" t="s">
        <v>65</v>
      </c>
      <c r="C690" t="s">
        <v>83</v>
      </c>
      <c r="D690" s="2">
        <v>5</v>
      </c>
      <c r="E690" s="17">
        <v>13</v>
      </c>
      <c r="F690" t="s">
        <v>69</v>
      </c>
      <c r="G690">
        <v>11</v>
      </c>
      <c r="H690">
        <v>858263.58</v>
      </c>
    </row>
    <row r="691" spans="1:8" x14ac:dyDescent="0.25">
      <c r="A691" s="2">
        <v>24</v>
      </c>
      <c r="B691" t="s">
        <v>65</v>
      </c>
      <c r="C691" t="s">
        <v>83</v>
      </c>
      <c r="D691" s="2">
        <v>5</v>
      </c>
      <c r="E691" s="17">
        <v>13</v>
      </c>
      <c r="F691" t="s">
        <v>78</v>
      </c>
      <c r="H691">
        <v>216355.68000000002</v>
      </c>
    </row>
    <row r="692" spans="1:8" x14ac:dyDescent="0.25">
      <c r="A692" s="2">
        <v>24</v>
      </c>
      <c r="B692" t="s">
        <v>65</v>
      </c>
      <c r="C692" t="s">
        <v>83</v>
      </c>
      <c r="D692" s="2">
        <v>5</v>
      </c>
      <c r="E692" s="17">
        <v>13</v>
      </c>
      <c r="F692" t="s">
        <v>67</v>
      </c>
      <c r="G692">
        <v>11</v>
      </c>
      <c r="H692">
        <v>757.9</v>
      </c>
    </row>
    <row r="693" spans="1:8" x14ac:dyDescent="0.25">
      <c r="A693" s="2">
        <v>24</v>
      </c>
      <c r="B693" t="s">
        <v>65</v>
      </c>
      <c r="C693" t="s">
        <v>83</v>
      </c>
      <c r="D693" s="2">
        <v>5</v>
      </c>
      <c r="E693" s="17">
        <v>13</v>
      </c>
      <c r="F693" t="s">
        <v>73</v>
      </c>
      <c r="G693">
        <v>2</v>
      </c>
      <c r="H693">
        <v>558795.4800000001</v>
      </c>
    </row>
    <row r="694" spans="1:8" x14ac:dyDescent="0.25">
      <c r="A694" s="2">
        <v>24</v>
      </c>
      <c r="B694" t="s">
        <v>65</v>
      </c>
      <c r="C694" t="s">
        <v>83</v>
      </c>
      <c r="D694" s="2">
        <v>5</v>
      </c>
      <c r="E694" s="17">
        <v>13</v>
      </c>
      <c r="F694" t="s">
        <v>79</v>
      </c>
      <c r="G694">
        <v>1</v>
      </c>
      <c r="H694">
        <v>41450.5</v>
      </c>
    </row>
    <row r="695" spans="1:8" x14ac:dyDescent="0.25">
      <c r="A695" s="2">
        <v>24</v>
      </c>
      <c r="B695" t="s">
        <v>65</v>
      </c>
      <c r="C695" t="s">
        <v>83</v>
      </c>
      <c r="D695" s="2">
        <v>5</v>
      </c>
      <c r="E695" s="17">
        <v>13</v>
      </c>
      <c r="F695" t="s">
        <v>72</v>
      </c>
      <c r="G695">
        <v>11</v>
      </c>
      <c r="H695">
        <v>1372557.94</v>
      </c>
    </row>
    <row r="696" spans="1:8" x14ac:dyDescent="0.25">
      <c r="A696" s="2">
        <v>24</v>
      </c>
      <c r="B696" t="s">
        <v>65</v>
      </c>
      <c r="C696" t="s">
        <v>83</v>
      </c>
      <c r="D696" s="2">
        <v>5</v>
      </c>
      <c r="E696" s="17">
        <v>13</v>
      </c>
      <c r="F696" t="s">
        <v>74</v>
      </c>
      <c r="G696">
        <v>1</v>
      </c>
      <c r="H696">
        <v>124095.59</v>
      </c>
    </row>
    <row r="697" spans="1:8" x14ac:dyDescent="0.25">
      <c r="A697" s="2">
        <v>24</v>
      </c>
      <c r="B697" t="s">
        <v>65</v>
      </c>
      <c r="C697" t="s">
        <v>83</v>
      </c>
      <c r="D697" s="2">
        <v>5</v>
      </c>
      <c r="E697" s="17">
        <v>14</v>
      </c>
      <c r="F697" t="s">
        <v>70</v>
      </c>
      <c r="G697">
        <v>3</v>
      </c>
      <c r="H697">
        <v>2616464.7000000002</v>
      </c>
    </row>
    <row r="698" spans="1:8" x14ac:dyDescent="0.25">
      <c r="A698" s="2">
        <v>24</v>
      </c>
      <c r="B698" t="s">
        <v>65</v>
      </c>
      <c r="C698" t="s">
        <v>83</v>
      </c>
      <c r="D698" s="2">
        <v>5</v>
      </c>
      <c r="E698" s="17">
        <v>14</v>
      </c>
      <c r="F698" t="s">
        <v>75</v>
      </c>
      <c r="G698">
        <v>2</v>
      </c>
      <c r="H698">
        <v>264252</v>
      </c>
    </row>
    <row r="699" spans="1:8" x14ac:dyDescent="0.25">
      <c r="A699" s="2">
        <v>24</v>
      </c>
      <c r="B699" t="s">
        <v>65</v>
      </c>
      <c r="C699" t="s">
        <v>83</v>
      </c>
      <c r="D699" s="2">
        <v>5</v>
      </c>
      <c r="E699" s="17">
        <v>14</v>
      </c>
      <c r="F699" t="s">
        <v>68</v>
      </c>
      <c r="G699">
        <v>2</v>
      </c>
      <c r="H699">
        <v>37680</v>
      </c>
    </row>
    <row r="700" spans="1:8" x14ac:dyDescent="0.25">
      <c r="A700" s="2">
        <v>24</v>
      </c>
      <c r="B700" t="s">
        <v>65</v>
      </c>
      <c r="C700" t="s">
        <v>83</v>
      </c>
      <c r="D700" s="2">
        <v>5</v>
      </c>
      <c r="E700" s="17">
        <v>14</v>
      </c>
      <c r="F700" t="s">
        <v>69</v>
      </c>
      <c r="G700">
        <v>3</v>
      </c>
      <c r="H700">
        <v>340139.83999999997</v>
      </c>
    </row>
    <row r="701" spans="1:8" x14ac:dyDescent="0.25">
      <c r="A701" s="2">
        <v>24</v>
      </c>
      <c r="B701" t="s">
        <v>65</v>
      </c>
      <c r="C701" t="s">
        <v>83</v>
      </c>
      <c r="D701" s="2">
        <v>5</v>
      </c>
      <c r="E701" s="17">
        <v>14</v>
      </c>
      <c r="F701" t="s">
        <v>78</v>
      </c>
      <c r="H701">
        <v>49407.6</v>
      </c>
    </row>
    <row r="702" spans="1:8" x14ac:dyDescent="0.25">
      <c r="A702" s="2">
        <v>24</v>
      </c>
      <c r="B702" t="s">
        <v>65</v>
      </c>
      <c r="C702" t="s">
        <v>83</v>
      </c>
      <c r="D702" s="2">
        <v>5</v>
      </c>
      <c r="E702" s="17">
        <v>14</v>
      </c>
      <c r="F702" t="s">
        <v>67</v>
      </c>
      <c r="G702">
        <v>3</v>
      </c>
      <c r="H702">
        <v>285.66999999999996</v>
      </c>
    </row>
    <row r="703" spans="1:8" x14ac:dyDescent="0.25">
      <c r="A703" s="2">
        <v>24</v>
      </c>
      <c r="B703" t="s">
        <v>65</v>
      </c>
      <c r="C703" t="s">
        <v>83</v>
      </c>
      <c r="D703" s="2">
        <v>5</v>
      </c>
      <c r="E703" s="17">
        <v>14</v>
      </c>
      <c r="F703" t="s">
        <v>73</v>
      </c>
      <c r="H703">
        <v>158887.04000000001</v>
      </c>
    </row>
    <row r="704" spans="1:8" x14ac:dyDescent="0.25">
      <c r="A704" s="2">
        <v>24</v>
      </c>
      <c r="B704" t="s">
        <v>65</v>
      </c>
      <c r="C704" t="s">
        <v>83</v>
      </c>
      <c r="D704" s="2">
        <v>5</v>
      </c>
      <c r="E704" s="17">
        <v>14</v>
      </c>
      <c r="F704" t="s">
        <v>72</v>
      </c>
      <c r="G704">
        <v>3</v>
      </c>
      <c r="H704">
        <v>916746.16999999993</v>
      </c>
    </row>
    <row r="705" spans="1:8" x14ac:dyDescent="0.25">
      <c r="A705" s="2">
        <v>24</v>
      </c>
      <c r="B705" t="s">
        <v>65</v>
      </c>
      <c r="C705" t="s">
        <v>83</v>
      </c>
      <c r="D705" s="2">
        <v>5</v>
      </c>
      <c r="E705" s="17">
        <v>14</v>
      </c>
      <c r="F705" t="s">
        <v>74</v>
      </c>
      <c r="H705">
        <v>172567.17</v>
      </c>
    </row>
    <row r="706" spans="1:8" x14ac:dyDescent="0.25">
      <c r="A706" s="2">
        <v>24</v>
      </c>
      <c r="B706" t="s">
        <v>65</v>
      </c>
      <c r="C706" t="s">
        <v>83</v>
      </c>
      <c r="D706" s="2">
        <v>5</v>
      </c>
      <c r="E706" s="17">
        <v>15</v>
      </c>
      <c r="F706" t="s">
        <v>70</v>
      </c>
      <c r="G706">
        <v>2</v>
      </c>
      <c r="H706">
        <v>893054.32000000007</v>
      </c>
    </row>
    <row r="707" spans="1:8" x14ac:dyDescent="0.25">
      <c r="A707" s="2">
        <v>24</v>
      </c>
      <c r="B707" t="s">
        <v>65</v>
      </c>
      <c r="C707" t="s">
        <v>83</v>
      </c>
      <c r="D707" s="2">
        <v>5</v>
      </c>
      <c r="E707" s="17">
        <v>15</v>
      </c>
      <c r="F707" t="s">
        <v>69</v>
      </c>
      <c r="G707">
        <v>2</v>
      </c>
      <c r="H707">
        <v>116096.79</v>
      </c>
    </row>
    <row r="708" spans="1:8" x14ac:dyDescent="0.25">
      <c r="A708" s="2">
        <v>24</v>
      </c>
      <c r="B708" t="s">
        <v>65</v>
      </c>
      <c r="C708" t="s">
        <v>83</v>
      </c>
      <c r="D708" s="2">
        <v>5</v>
      </c>
      <c r="E708" s="17">
        <v>15</v>
      </c>
      <c r="F708" t="s">
        <v>67</v>
      </c>
      <c r="G708">
        <v>2</v>
      </c>
      <c r="H708">
        <v>64.13</v>
      </c>
    </row>
    <row r="709" spans="1:8" x14ac:dyDescent="0.25">
      <c r="A709" s="2">
        <v>24</v>
      </c>
      <c r="B709" t="s">
        <v>65</v>
      </c>
      <c r="C709" t="s">
        <v>83</v>
      </c>
      <c r="D709" s="2">
        <v>5</v>
      </c>
      <c r="E709" s="17">
        <v>15</v>
      </c>
      <c r="F709" t="s">
        <v>72</v>
      </c>
      <c r="G709">
        <v>2</v>
      </c>
      <c r="H709">
        <v>288167.15000000002</v>
      </c>
    </row>
    <row r="710" spans="1:8" x14ac:dyDescent="0.25">
      <c r="A710" s="2">
        <v>24</v>
      </c>
      <c r="B710" t="s">
        <v>65</v>
      </c>
      <c r="C710" t="s">
        <v>84</v>
      </c>
      <c r="D710" s="2">
        <v>4</v>
      </c>
      <c r="E710" s="17">
        <v>2</v>
      </c>
      <c r="F710" t="s">
        <v>70</v>
      </c>
      <c r="G710">
        <v>2</v>
      </c>
      <c r="H710">
        <v>170596.5</v>
      </c>
    </row>
    <row r="711" spans="1:8" x14ac:dyDescent="0.25">
      <c r="A711" s="2">
        <v>24</v>
      </c>
      <c r="B711" t="s">
        <v>65</v>
      </c>
      <c r="C711" t="s">
        <v>84</v>
      </c>
      <c r="D711" s="2">
        <v>4</v>
      </c>
      <c r="E711" s="17">
        <v>2</v>
      </c>
      <c r="F711" t="s">
        <v>75</v>
      </c>
      <c r="G711">
        <v>2</v>
      </c>
      <c r="H711">
        <v>27000</v>
      </c>
    </row>
    <row r="712" spans="1:8" x14ac:dyDescent="0.25">
      <c r="A712" s="2">
        <v>24</v>
      </c>
      <c r="B712" t="s">
        <v>65</v>
      </c>
      <c r="C712" t="s">
        <v>84</v>
      </c>
      <c r="D712" s="2">
        <v>4</v>
      </c>
      <c r="E712" s="17">
        <v>2</v>
      </c>
      <c r="F712" t="s">
        <v>68</v>
      </c>
      <c r="G712">
        <v>2</v>
      </c>
      <c r="H712">
        <v>57693.75</v>
      </c>
    </row>
    <row r="713" spans="1:8" x14ac:dyDescent="0.25">
      <c r="A713" s="2">
        <v>24</v>
      </c>
      <c r="B713" t="s">
        <v>65</v>
      </c>
      <c r="C713" t="s">
        <v>84</v>
      </c>
      <c r="D713" s="2">
        <v>4</v>
      </c>
      <c r="E713" s="17">
        <v>2</v>
      </c>
      <c r="F713" t="s">
        <v>69</v>
      </c>
      <c r="G713">
        <v>2</v>
      </c>
      <c r="H713">
        <v>22177.199999999997</v>
      </c>
    </row>
    <row r="714" spans="1:8" x14ac:dyDescent="0.25">
      <c r="A714" s="2">
        <v>24</v>
      </c>
      <c r="B714" t="s">
        <v>65</v>
      </c>
      <c r="C714" t="s">
        <v>84</v>
      </c>
      <c r="D714" s="2">
        <v>4</v>
      </c>
      <c r="E714" s="17">
        <v>2</v>
      </c>
      <c r="F714" t="s">
        <v>78</v>
      </c>
      <c r="H714">
        <v>14189.85</v>
      </c>
    </row>
    <row r="715" spans="1:8" x14ac:dyDescent="0.25">
      <c r="A715" s="2">
        <v>24</v>
      </c>
      <c r="B715" t="s">
        <v>65</v>
      </c>
      <c r="C715" t="s">
        <v>84</v>
      </c>
      <c r="D715" s="2">
        <v>4</v>
      </c>
      <c r="E715" s="17">
        <v>2</v>
      </c>
      <c r="F715" t="s">
        <v>67</v>
      </c>
      <c r="G715">
        <v>2</v>
      </c>
      <c r="H715">
        <v>139.91999999999999</v>
      </c>
    </row>
    <row r="716" spans="1:8" x14ac:dyDescent="0.25">
      <c r="A716" s="2">
        <v>24</v>
      </c>
      <c r="B716" t="s">
        <v>65</v>
      </c>
      <c r="C716" t="s">
        <v>84</v>
      </c>
      <c r="D716" s="2">
        <v>4</v>
      </c>
      <c r="E716" s="17">
        <v>2</v>
      </c>
      <c r="F716" t="s">
        <v>73</v>
      </c>
      <c r="H716">
        <v>14269</v>
      </c>
    </row>
    <row r="717" spans="1:8" x14ac:dyDescent="0.25">
      <c r="A717" s="2">
        <v>24</v>
      </c>
      <c r="B717" t="s">
        <v>65</v>
      </c>
      <c r="C717" t="s">
        <v>84</v>
      </c>
      <c r="D717" s="2">
        <v>4</v>
      </c>
      <c r="E717" s="17">
        <v>2</v>
      </c>
      <c r="F717" t="s">
        <v>74</v>
      </c>
      <c r="H717">
        <v>32675.930000000004</v>
      </c>
    </row>
    <row r="718" spans="1:8" x14ac:dyDescent="0.25">
      <c r="A718" s="2">
        <v>24</v>
      </c>
      <c r="B718" t="s">
        <v>65</v>
      </c>
      <c r="C718" t="s">
        <v>84</v>
      </c>
      <c r="D718" s="2">
        <v>4</v>
      </c>
      <c r="E718" s="17">
        <v>3</v>
      </c>
      <c r="F718" t="s">
        <v>70</v>
      </c>
      <c r="G718">
        <v>4</v>
      </c>
      <c r="H718">
        <v>401425.5</v>
      </c>
    </row>
    <row r="719" spans="1:8" x14ac:dyDescent="0.25">
      <c r="A719" s="2">
        <v>24</v>
      </c>
      <c r="B719" t="s">
        <v>65</v>
      </c>
      <c r="C719" t="s">
        <v>84</v>
      </c>
      <c r="D719" s="2">
        <v>4</v>
      </c>
      <c r="E719" s="17">
        <v>3</v>
      </c>
      <c r="F719" t="s">
        <v>75</v>
      </c>
      <c r="G719">
        <v>4</v>
      </c>
      <c r="H719">
        <v>51300</v>
      </c>
    </row>
    <row r="720" spans="1:8" x14ac:dyDescent="0.25">
      <c r="A720" s="2">
        <v>24</v>
      </c>
      <c r="B720" t="s">
        <v>65</v>
      </c>
      <c r="C720" t="s">
        <v>84</v>
      </c>
      <c r="D720" s="2">
        <v>4</v>
      </c>
      <c r="E720" s="17">
        <v>3</v>
      </c>
      <c r="F720" t="s">
        <v>68</v>
      </c>
      <c r="G720">
        <v>2</v>
      </c>
      <c r="H720">
        <v>26285</v>
      </c>
    </row>
    <row r="721" spans="1:8" x14ac:dyDescent="0.25">
      <c r="A721" s="2">
        <v>24</v>
      </c>
      <c r="B721" t="s">
        <v>65</v>
      </c>
      <c r="C721" t="s">
        <v>84</v>
      </c>
      <c r="D721" s="2">
        <v>4</v>
      </c>
      <c r="E721" s="17">
        <v>3</v>
      </c>
      <c r="F721" t="s">
        <v>69</v>
      </c>
      <c r="G721">
        <v>4</v>
      </c>
      <c r="H721">
        <v>52184.579999999994</v>
      </c>
    </row>
    <row r="722" spans="1:8" x14ac:dyDescent="0.25">
      <c r="A722" s="2">
        <v>24</v>
      </c>
      <c r="B722" t="s">
        <v>65</v>
      </c>
      <c r="C722" t="s">
        <v>84</v>
      </c>
      <c r="D722" s="2">
        <v>4</v>
      </c>
      <c r="E722" s="17">
        <v>3</v>
      </c>
      <c r="F722" t="s">
        <v>78</v>
      </c>
      <c r="H722">
        <v>20881.559999999998</v>
      </c>
    </row>
    <row r="723" spans="1:8" x14ac:dyDescent="0.25">
      <c r="A723" s="2">
        <v>24</v>
      </c>
      <c r="B723" t="s">
        <v>65</v>
      </c>
      <c r="C723" t="s">
        <v>84</v>
      </c>
      <c r="D723" s="2">
        <v>4</v>
      </c>
      <c r="E723" s="17">
        <v>3</v>
      </c>
      <c r="F723" t="s">
        <v>67</v>
      </c>
      <c r="G723">
        <v>4</v>
      </c>
      <c r="H723">
        <v>279.83999999999997</v>
      </c>
    </row>
    <row r="724" spans="1:8" x14ac:dyDescent="0.25">
      <c r="A724" s="2">
        <v>24</v>
      </c>
      <c r="B724" t="s">
        <v>65</v>
      </c>
      <c r="C724" t="s">
        <v>84</v>
      </c>
      <c r="D724" s="2">
        <v>4</v>
      </c>
      <c r="E724" s="17">
        <v>3</v>
      </c>
      <c r="F724" t="s">
        <v>73</v>
      </c>
      <c r="H724">
        <v>33448.25</v>
      </c>
    </row>
    <row r="725" spans="1:8" x14ac:dyDescent="0.25">
      <c r="A725" s="2">
        <v>24</v>
      </c>
      <c r="B725" t="s">
        <v>65</v>
      </c>
      <c r="C725" t="s">
        <v>84</v>
      </c>
      <c r="D725" s="2">
        <v>4</v>
      </c>
      <c r="E725" s="17">
        <v>4</v>
      </c>
      <c r="F725" t="s">
        <v>70</v>
      </c>
      <c r="H725">
        <v>101510.75</v>
      </c>
    </row>
    <row r="726" spans="1:8" x14ac:dyDescent="0.25">
      <c r="A726" s="2">
        <v>24</v>
      </c>
      <c r="B726" t="s">
        <v>65</v>
      </c>
      <c r="C726" t="s">
        <v>84</v>
      </c>
      <c r="D726" s="2">
        <v>4</v>
      </c>
      <c r="E726" s="17">
        <v>4</v>
      </c>
      <c r="F726" t="s">
        <v>75</v>
      </c>
      <c r="H726">
        <v>9900</v>
      </c>
    </row>
    <row r="727" spans="1:8" x14ac:dyDescent="0.25">
      <c r="A727" s="2">
        <v>24</v>
      </c>
      <c r="B727" t="s">
        <v>65</v>
      </c>
      <c r="C727" t="s">
        <v>84</v>
      </c>
      <c r="D727" s="2">
        <v>4</v>
      </c>
      <c r="E727" s="17">
        <v>4</v>
      </c>
      <c r="F727" t="s">
        <v>68</v>
      </c>
      <c r="H727">
        <v>21973</v>
      </c>
    </row>
    <row r="728" spans="1:8" x14ac:dyDescent="0.25">
      <c r="A728" s="2">
        <v>24</v>
      </c>
      <c r="B728" t="s">
        <v>65</v>
      </c>
      <c r="C728" t="s">
        <v>84</v>
      </c>
      <c r="D728" s="2">
        <v>4</v>
      </c>
      <c r="E728" s="17">
        <v>4</v>
      </c>
      <c r="F728" t="s">
        <v>69</v>
      </c>
      <c r="H728">
        <v>13196.18</v>
      </c>
    </row>
    <row r="729" spans="1:8" x14ac:dyDescent="0.25">
      <c r="A729" s="2">
        <v>24</v>
      </c>
      <c r="B729" t="s">
        <v>65</v>
      </c>
      <c r="C729" t="s">
        <v>84</v>
      </c>
      <c r="D729" s="2">
        <v>4</v>
      </c>
      <c r="E729" s="17">
        <v>4</v>
      </c>
      <c r="F729" t="s">
        <v>67</v>
      </c>
      <c r="H729">
        <v>64.13</v>
      </c>
    </row>
    <row r="730" spans="1:8" x14ac:dyDescent="0.25">
      <c r="A730" s="2">
        <v>24</v>
      </c>
      <c r="B730" t="s">
        <v>65</v>
      </c>
      <c r="C730" t="s">
        <v>84</v>
      </c>
      <c r="D730" s="2">
        <v>4</v>
      </c>
      <c r="E730" s="17">
        <v>4</v>
      </c>
      <c r="F730" t="s">
        <v>73</v>
      </c>
      <c r="H730">
        <v>8444.48</v>
      </c>
    </row>
    <row r="731" spans="1:8" x14ac:dyDescent="0.25">
      <c r="A731" s="2">
        <v>24</v>
      </c>
      <c r="B731" t="s">
        <v>65</v>
      </c>
      <c r="C731" t="s">
        <v>84</v>
      </c>
      <c r="D731" s="2">
        <v>4</v>
      </c>
      <c r="E731" s="17">
        <v>5</v>
      </c>
      <c r="F731" t="s">
        <v>70</v>
      </c>
      <c r="G731">
        <v>5</v>
      </c>
      <c r="H731">
        <v>887461.5</v>
      </c>
    </row>
    <row r="732" spans="1:8" x14ac:dyDescent="0.25">
      <c r="A732" s="2">
        <v>24</v>
      </c>
      <c r="B732" t="s">
        <v>65</v>
      </c>
      <c r="C732" t="s">
        <v>84</v>
      </c>
      <c r="D732" s="2">
        <v>4</v>
      </c>
      <c r="E732" s="17">
        <v>5</v>
      </c>
      <c r="F732" t="s">
        <v>75</v>
      </c>
      <c r="G732">
        <v>5</v>
      </c>
      <c r="H732">
        <v>83700</v>
      </c>
    </row>
    <row r="733" spans="1:8" x14ac:dyDescent="0.25">
      <c r="A733" s="2">
        <v>24</v>
      </c>
      <c r="B733" t="s">
        <v>65</v>
      </c>
      <c r="C733" t="s">
        <v>84</v>
      </c>
      <c r="D733" s="2">
        <v>4</v>
      </c>
      <c r="E733" s="17">
        <v>5</v>
      </c>
      <c r="F733" t="s">
        <v>68</v>
      </c>
      <c r="G733">
        <v>4</v>
      </c>
      <c r="H733">
        <v>111290.5</v>
      </c>
    </row>
    <row r="734" spans="1:8" x14ac:dyDescent="0.25">
      <c r="A734" s="2">
        <v>24</v>
      </c>
      <c r="B734" t="s">
        <v>65</v>
      </c>
      <c r="C734" t="s">
        <v>84</v>
      </c>
      <c r="D734" s="2">
        <v>4</v>
      </c>
      <c r="E734" s="17">
        <v>5</v>
      </c>
      <c r="F734" t="s">
        <v>69</v>
      </c>
      <c r="G734">
        <v>5</v>
      </c>
      <c r="H734">
        <v>115368.98999999999</v>
      </c>
    </row>
    <row r="735" spans="1:8" x14ac:dyDescent="0.25">
      <c r="A735" s="2">
        <v>24</v>
      </c>
      <c r="B735" t="s">
        <v>65</v>
      </c>
      <c r="C735" t="s">
        <v>84</v>
      </c>
      <c r="D735" s="2">
        <v>4</v>
      </c>
      <c r="E735" s="17">
        <v>5</v>
      </c>
      <c r="F735" t="s">
        <v>78</v>
      </c>
      <c r="H735">
        <v>27462.989999999998</v>
      </c>
    </row>
    <row r="736" spans="1:8" x14ac:dyDescent="0.25">
      <c r="A736" s="2">
        <v>24</v>
      </c>
      <c r="B736" t="s">
        <v>65</v>
      </c>
      <c r="C736" t="s">
        <v>84</v>
      </c>
      <c r="D736" s="2">
        <v>4</v>
      </c>
      <c r="E736" s="17">
        <v>5</v>
      </c>
      <c r="F736" t="s">
        <v>67</v>
      </c>
      <c r="G736">
        <v>5</v>
      </c>
      <c r="H736">
        <v>466.4</v>
      </c>
    </row>
    <row r="737" spans="1:8" x14ac:dyDescent="0.25">
      <c r="A737" s="2">
        <v>24</v>
      </c>
      <c r="B737" t="s">
        <v>65</v>
      </c>
      <c r="C737" t="s">
        <v>84</v>
      </c>
      <c r="D737" s="2">
        <v>4</v>
      </c>
      <c r="E737" s="17">
        <v>5</v>
      </c>
      <c r="F737" t="s">
        <v>73</v>
      </c>
      <c r="H737">
        <v>63917.51</v>
      </c>
    </row>
    <row r="738" spans="1:8" x14ac:dyDescent="0.25">
      <c r="A738" s="2">
        <v>24</v>
      </c>
      <c r="B738" t="s">
        <v>65</v>
      </c>
      <c r="C738" t="s">
        <v>84</v>
      </c>
      <c r="D738" s="2">
        <v>4</v>
      </c>
      <c r="E738" s="17">
        <v>5</v>
      </c>
      <c r="F738" t="s">
        <v>74</v>
      </c>
      <c r="H738">
        <v>15575.89</v>
      </c>
    </row>
    <row r="739" spans="1:8" x14ac:dyDescent="0.25">
      <c r="A739" s="2">
        <v>24</v>
      </c>
      <c r="B739" t="s">
        <v>65</v>
      </c>
      <c r="C739" t="s">
        <v>84</v>
      </c>
      <c r="D739" s="2">
        <v>4</v>
      </c>
      <c r="E739" s="17">
        <v>6</v>
      </c>
      <c r="F739" t="s">
        <v>70</v>
      </c>
      <c r="G739">
        <v>5</v>
      </c>
      <c r="H739">
        <v>1124532.75</v>
      </c>
    </row>
    <row r="740" spans="1:8" x14ac:dyDescent="0.25">
      <c r="A740" s="2">
        <v>24</v>
      </c>
      <c r="B740" t="s">
        <v>65</v>
      </c>
      <c r="C740" t="s">
        <v>84</v>
      </c>
      <c r="D740" s="2">
        <v>4</v>
      </c>
      <c r="E740" s="17">
        <v>6</v>
      </c>
      <c r="F740" t="s">
        <v>75</v>
      </c>
      <c r="G740">
        <v>5</v>
      </c>
      <c r="H740">
        <v>72900</v>
      </c>
    </row>
    <row r="741" spans="1:8" x14ac:dyDescent="0.25">
      <c r="A741" s="2">
        <v>24</v>
      </c>
      <c r="B741" t="s">
        <v>65</v>
      </c>
      <c r="C741" t="s">
        <v>84</v>
      </c>
      <c r="D741" s="2">
        <v>4</v>
      </c>
      <c r="E741" s="17">
        <v>6</v>
      </c>
      <c r="F741" t="s">
        <v>68</v>
      </c>
      <c r="G741">
        <v>2</v>
      </c>
      <c r="H741">
        <v>37075.75</v>
      </c>
    </row>
    <row r="742" spans="1:8" x14ac:dyDescent="0.25">
      <c r="A742" s="2">
        <v>24</v>
      </c>
      <c r="B742" t="s">
        <v>65</v>
      </c>
      <c r="C742" t="s">
        <v>84</v>
      </c>
      <c r="D742" s="2">
        <v>4</v>
      </c>
      <c r="E742" s="17">
        <v>6</v>
      </c>
      <c r="F742" t="s">
        <v>69</v>
      </c>
      <c r="G742">
        <v>5</v>
      </c>
      <c r="H742">
        <v>146187.93</v>
      </c>
    </row>
    <row r="743" spans="1:8" x14ac:dyDescent="0.25">
      <c r="A743" s="2">
        <v>24</v>
      </c>
      <c r="B743" t="s">
        <v>65</v>
      </c>
      <c r="C743" t="s">
        <v>84</v>
      </c>
      <c r="D743" s="2">
        <v>4</v>
      </c>
      <c r="E743" s="17">
        <v>6</v>
      </c>
      <c r="F743" t="s">
        <v>78</v>
      </c>
      <c r="H743">
        <v>14406.12</v>
      </c>
    </row>
    <row r="744" spans="1:8" x14ac:dyDescent="0.25">
      <c r="A744" s="2">
        <v>24</v>
      </c>
      <c r="B744" t="s">
        <v>65</v>
      </c>
      <c r="C744" t="s">
        <v>84</v>
      </c>
      <c r="D744" s="2">
        <v>4</v>
      </c>
      <c r="E744" s="17">
        <v>6</v>
      </c>
      <c r="F744" t="s">
        <v>67</v>
      </c>
      <c r="G744">
        <v>5</v>
      </c>
      <c r="H744">
        <v>466.4</v>
      </c>
    </row>
    <row r="745" spans="1:8" x14ac:dyDescent="0.25">
      <c r="A745" s="2">
        <v>24</v>
      </c>
      <c r="B745" t="s">
        <v>65</v>
      </c>
      <c r="C745" t="s">
        <v>84</v>
      </c>
      <c r="D745" s="2">
        <v>4</v>
      </c>
      <c r="E745" s="17">
        <v>6</v>
      </c>
      <c r="F745" t="s">
        <v>73</v>
      </c>
      <c r="G745">
        <v>1</v>
      </c>
      <c r="H745">
        <v>94570.89</v>
      </c>
    </row>
    <row r="746" spans="1:8" x14ac:dyDescent="0.25">
      <c r="A746" s="2">
        <v>24</v>
      </c>
      <c r="B746" t="s">
        <v>65</v>
      </c>
      <c r="C746" t="s">
        <v>84</v>
      </c>
      <c r="D746" s="2">
        <v>4</v>
      </c>
      <c r="E746" s="17">
        <v>7</v>
      </c>
      <c r="F746" t="s">
        <v>70</v>
      </c>
      <c r="G746">
        <v>16</v>
      </c>
      <c r="H746">
        <v>2981138.25</v>
      </c>
    </row>
    <row r="747" spans="1:8" x14ac:dyDescent="0.25">
      <c r="A747" s="2">
        <v>24</v>
      </c>
      <c r="B747" t="s">
        <v>65</v>
      </c>
      <c r="C747" t="s">
        <v>84</v>
      </c>
      <c r="D747" s="2">
        <v>4</v>
      </c>
      <c r="E747" s="17">
        <v>7</v>
      </c>
      <c r="F747" t="s">
        <v>75</v>
      </c>
      <c r="G747">
        <v>14</v>
      </c>
      <c r="H747">
        <v>169800</v>
      </c>
    </row>
    <row r="748" spans="1:8" x14ac:dyDescent="0.25">
      <c r="A748" s="2">
        <v>24</v>
      </c>
      <c r="B748" t="s">
        <v>65</v>
      </c>
      <c r="C748" t="s">
        <v>84</v>
      </c>
      <c r="D748" s="2">
        <v>4</v>
      </c>
      <c r="E748" s="17">
        <v>7</v>
      </c>
      <c r="F748" t="s">
        <v>68</v>
      </c>
      <c r="G748">
        <v>13</v>
      </c>
      <c r="H748">
        <v>287190</v>
      </c>
    </row>
    <row r="749" spans="1:8" x14ac:dyDescent="0.25">
      <c r="A749" s="2">
        <v>24</v>
      </c>
      <c r="B749" t="s">
        <v>65</v>
      </c>
      <c r="C749" t="s">
        <v>84</v>
      </c>
      <c r="D749" s="2">
        <v>4</v>
      </c>
      <c r="E749" s="17">
        <v>7</v>
      </c>
      <c r="F749" t="s">
        <v>69</v>
      </c>
      <c r="G749">
        <v>16</v>
      </c>
      <c r="H749">
        <v>387545.61</v>
      </c>
    </row>
    <row r="750" spans="1:8" x14ac:dyDescent="0.25">
      <c r="A750" s="2">
        <v>24</v>
      </c>
      <c r="B750" t="s">
        <v>65</v>
      </c>
      <c r="C750" t="s">
        <v>84</v>
      </c>
      <c r="D750" s="2">
        <v>4</v>
      </c>
      <c r="E750" s="17">
        <v>7</v>
      </c>
      <c r="F750" t="s">
        <v>78</v>
      </c>
      <c r="H750">
        <v>195339.03</v>
      </c>
    </row>
    <row r="751" spans="1:8" x14ac:dyDescent="0.25">
      <c r="A751" s="2">
        <v>24</v>
      </c>
      <c r="B751" t="s">
        <v>65</v>
      </c>
      <c r="C751" t="s">
        <v>84</v>
      </c>
      <c r="D751" s="2">
        <v>4</v>
      </c>
      <c r="E751" s="17">
        <v>7</v>
      </c>
      <c r="F751" t="s">
        <v>67</v>
      </c>
      <c r="G751">
        <v>16</v>
      </c>
      <c r="H751">
        <v>1014.42</v>
      </c>
    </row>
    <row r="752" spans="1:8" x14ac:dyDescent="0.25">
      <c r="A752" s="2">
        <v>24</v>
      </c>
      <c r="B752" t="s">
        <v>65</v>
      </c>
      <c r="C752" t="s">
        <v>84</v>
      </c>
      <c r="D752" s="2">
        <v>4</v>
      </c>
      <c r="E752" s="17">
        <v>7</v>
      </c>
      <c r="F752" t="s">
        <v>73</v>
      </c>
      <c r="G752">
        <v>1</v>
      </c>
      <c r="H752">
        <v>255550.25</v>
      </c>
    </row>
    <row r="753" spans="1:8" x14ac:dyDescent="0.25">
      <c r="A753" s="2">
        <v>24</v>
      </c>
      <c r="B753" t="s">
        <v>65</v>
      </c>
      <c r="C753" t="s">
        <v>84</v>
      </c>
      <c r="D753" s="2">
        <v>4</v>
      </c>
      <c r="E753" s="17">
        <v>8</v>
      </c>
      <c r="F753" t="s">
        <v>70</v>
      </c>
      <c r="G753">
        <v>26</v>
      </c>
      <c r="H753">
        <v>6885010.7000000002</v>
      </c>
    </row>
    <row r="754" spans="1:8" x14ac:dyDescent="0.25">
      <c r="A754" s="2">
        <v>24</v>
      </c>
      <c r="B754" t="s">
        <v>65</v>
      </c>
      <c r="C754" t="s">
        <v>84</v>
      </c>
      <c r="D754" s="2">
        <v>4</v>
      </c>
      <c r="E754" s="17">
        <v>8</v>
      </c>
      <c r="F754" t="s">
        <v>75</v>
      </c>
      <c r="G754">
        <v>24</v>
      </c>
      <c r="H754">
        <v>332400</v>
      </c>
    </row>
    <row r="755" spans="1:8" x14ac:dyDescent="0.25">
      <c r="A755" s="2">
        <v>24</v>
      </c>
      <c r="B755" t="s">
        <v>65</v>
      </c>
      <c r="C755" t="s">
        <v>84</v>
      </c>
      <c r="D755" s="2">
        <v>4</v>
      </c>
      <c r="E755" s="17">
        <v>8</v>
      </c>
      <c r="F755" t="s">
        <v>68</v>
      </c>
      <c r="G755">
        <v>16</v>
      </c>
      <c r="H755">
        <v>378886.62</v>
      </c>
    </row>
    <row r="756" spans="1:8" x14ac:dyDescent="0.25">
      <c r="A756" s="2">
        <v>24</v>
      </c>
      <c r="B756" t="s">
        <v>65</v>
      </c>
      <c r="C756" t="s">
        <v>84</v>
      </c>
      <c r="D756" s="2">
        <v>4</v>
      </c>
      <c r="E756" s="17">
        <v>8</v>
      </c>
      <c r="F756" t="s">
        <v>69</v>
      </c>
      <c r="G756">
        <v>26</v>
      </c>
      <c r="H756">
        <v>895046.02000000025</v>
      </c>
    </row>
    <row r="757" spans="1:8" x14ac:dyDescent="0.25">
      <c r="A757" s="2">
        <v>24</v>
      </c>
      <c r="B757" t="s">
        <v>65</v>
      </c>
      <c r="C757" t="s">
        <v>84</v>
      </c>
      <c r="D757" s="2">
        <v>4</v>
      </c>
      <c r="E757" s="17">
        <v>8</v>
      </c>
      <c r="F757" t="s">
        <v>78</v>
      </c>
      <c r="H757">
        <v>234711.81</v>
      </c>
    </row>
    <row r="758" spans="1:8" x14ac:dyDescent="0.25">
      <c r="A758" s="2">
        <v>24</v>
      </c>
      <c r="B758" t="s">
        <v>65</v>
      </c>
      <c r="C758" t="s">
        <v>84</v>
      </c>
      <c r="D758" s="2">
        <v>4</v>
      </c>
      <c r="E758" s="17">
        <v>8</v>
      </c>
      <c r="F758" t="s">
        <v>67</v>
      </c>
      <c r="G758">
        <v>26</v>
      </c>
      <c r="H758">
        <v>1894.75</v>
      </c>
    </row>
    <row r="759" spans="1:8" x14ac:dyDescent="0.25">
      <c r="A759" s="2">
        <v>24</v>
      </c>
      <c r="B759" t="s">
        <v>65</v>
      </c>
      <c r="C759" t="s">
        <v>84</v>
      </c>
      <c r="D759" s="2">
        <v>4</v>
      </c>
      <c r="E759" s="17">
        <v>8</v>
      </c>
      <c r="F759" t="s">
        <v>73</v>
      </c>
      <c r="G759">
        <v>1</v>
      </c>
      <c r="H759">
        <v>528709.21</v>
      </c>
    </row>
    <row r="760" spans="1:8" x14ac:dyDescent="0.25">
      <c r="A760" s="2">
        <v>24</v>
      </c>
      <c r="B760" t="s">
        <v>65</v>
      </c>
      <c r="C760" t="s">
        <v>84</v>
      </c>
      <c r="D760" s="2">
        <v>4</v>
      </c>
      <c r="E760" s="17">
        <v>8</v>
      </c>
      <c r="F760" t="s">
        <v>79</v>
      </c>
      <c r="H760">
        <v>17764.5</v>
      </c>
    </row>
    <row r="761" spans="1:8" x14ac:dyDescent="0.25">
      <c r="A761" s="2">
        <v>24</v>
      </c>
      <c r="B761" t="s">
        <v>65</v>
      </c>
      <c r="C761" t="s">
        <v>84</v>
      </c>
      <c r="D761" s="2">
        <v>4</v>
      </c>
      <c r="E761" s="17">
        <v>8</v>
      </c>
      <c r="F761" t="s">
        <v>74</v>
      </c>
      <c r="H761">
        <v>3416.49</v>
      </c>
    </row>
    <row r="762" spans="1:8" x14ac:dyDescent="0.25">
      <c r="A762" s="2">
        <v>24</v>
      </c>
      <c r="B762" t="s">
        <v>65</v>
      </c>
      <c r="C762" t="s">
        <v>84</v>
      </c>
      <c r="D762" s="2">
        <v>4</v>
      </c>
      <c r="E762" s="17">
        <v>9</v>
      </c>
      <c r="F762" t="s">
        <v>70</v>
      </c>
      <c r="G762">
        <v>24</v>
      </c>
      <c r="H762">
        <v>7309615</v>
      </c>
    </row>
    <row r="763" spans="1:8" x14ac:dyDescent="0.25">
      <c r="A763" s="2">
        <v>24</v>
      </c>
      <c r="B763" t="s">
        <v>65</v>
      </c>
      <c r="C763" t="s">
        <v>84</v>
      </c>
      <c r="D763" s="2">
        <v>4</v>
      </c>
      <c r="E763" s="17">
        <v>9</v>
      </c>
      <c r="F763" t="s">
        <v>75</v>
      </c>
      <c r="G763">
        <v>20</v>
      </c>
      <c r="H763">
        <v>264300</v>
      </c>
    </row>
    <row r="764" spans="1:8" x14ac:dyDescent="0.25">
      <c r="A764" s="2">
        <v>24</v>
      </c>
      <c r="B764" t="s">
        <v>65</v>
      </c>
      <c r="C764" t="s">
        <v>84</v>
      </c>
      <c r="D764" s="2">
        <v>4</v>
      </c>
      <c r="E764" s="17">
        <v>9</v>
      </c>
      <c r="F764" t="s">
        <v>68</v>
      </c>
      <c r="G764">
        <v>17</v>
      </c>
      <c r="H764">
        <v>316467.5</v>
      </c>
    </row>
    <row r="765" spans="1:8" x14ac:dyDescent="0.25">
      <c r="A765" s="2">
        <v>24</v>
      </c>
      <c r="B765" t="s">
        <v>65</v>
      </c>
      <c r="C765" t="s">
        <v>84</v>
      </c>
      <c r="D765" s="2">
        <v>4</v>
      </c>
      <c r="E765" s="17">
        <v>9</v>
      </c>
      <c r="F765" t="s">
        <v>69</v>
      </c>
      <c r="G765">
        <v>24</v>
      </c>
      <c r="H765">
        <v>950245</v>
      </c>
    </row>
    <row r="766" spans="1:8" x14ac:dyDescent="0.25">
      <c r="A766" s="2">
        <v>24</v>
      </c>
      <c r="B766" t="s">
        <v>65</v>
      </c>
      <c r="C766" t="s">
        <v>84</v>
      </c>
      <c r="D766" s="2">
        <v>4</v>
      </c>
      <c r="E766" s="17">
        <v>9</v>
      </c>
      <c r="F766" t="s">
        <v>78</v>
      </c>
      <c r="H766">
        <v>259676.30999999997</v>
      </c>
    </row>
    <row r="767" spans="1:8" x14ac:dyDescent="0.25">
      <c r="A767" s="2">
        <v>24</v>
      </c>
      <c r="B767" t="s">
        <v>65</v>
      </c>
      <c r="C767" t="s">
        <v>84</v>
      </c>
      <c r="D767" s="2">
        <v>4</v>
      </c>
      <c r="E767" s="17">
        <v>9</v>
      </c>
      <c r="F767" t="s">
        <v>67</v>
      </c>
      <c r="G767">
        <v>24</v>
      </c>
      <c r="H767">
        <v>1667.6899999999998</v>
      </c>
    </row>
    <row r="768" spans="1:8" x14ac:dyDescent="0.25">
      <c r="A768" s="2">
        <v>24</v>
      </c>
      <c r="B768" t="s">
        <v>65</v>
      </c>
      <c r="C768" t="s">
        <v>84</v>
      </c>
      <c r="D768" s="2">
        <v>4</v>
      </c>
      <c r="E768" s="17">
        <v>9</v>
      </c>
      <c r="F768" t="s">
        <v>73</v>
      </c>
      <c r="G768">
        <v>2</v>
      </c>
      <c r="H768">
        <v>648442.25</v>
      </c>
    </row>
    <row r="769" spans="1:8" x14ac:dyDescent="0.25">
      <c r="A769" s="2">
        <v>24</v>
      </c>
      <c r="B769" t="s">
        <v>65</v>
      </c>
      <c r="C769" t="s">
        <v>84</v>
      </c>
      <c r="D769" s="2">
        <v>4</v>
      </c>
      <c r="E769" s="17">
        <v>9</v>
      </c>
      <c r="F769" t="s">
        <v>72</v>
      </c>
      <c r="H769">
        <v>3012.16</v>
      </c>
    </row>
    <row r="770" spans="1:8" x14ac:dyDescent="0.25">
      <c r="A770" s="2">
        <v>24</v>
      </c>
      <c r="B770" t="s">
        <v>65</v>
      </c>
      <c r="C770" t="s">
        <v>84</v>
      </c>
      <c r="D770" s="2">
        <v>4</v>
      </c>
      <c r="E770" s="17">
        <v>9</v>
      </c>
      <c r="F770" t="s">
        <v>74</v>
      </c>
      <c r="H770">
        <v>202304.27000000002</v>
      </c>
    </row>
    <row r="771" spans="1:8" x14ac:dyDescent="0.25">
      <c r="A771" s="2">
        <v>24</v>
      </c>
      <c r="B771" t="s">
        <v>65</v>
      </c>
      <c r="C771" t="s">
        <v>84</v>
      </c>
      <c r="D771" s="2">
        <v>4</v>
      </c>
      <c r="E771" s="17">
        <v>9</v>
      </c>
      <c r="F771" t="s">
        <v>71</v>
      </c>
      <c r="G771">
        <v>1</v>
      </c>
      <c r="H771">
        <v>39050.370000000003</v>
      </c>
    </row>
    <row r="772" spans="1:8" x14ac:dyDescent="0.25">
      <c r="A772" s="2">
        <v>24</v>
      </c>
      <c r="B772" t="s">
        <v>65</v>
      </c>
      <c r="C772" t="s">
        <v>84</v>
      </c>
      <c r="D772" s="2">
        <v>4</v>
      </c>
      <c r="E772" s="17">
        <v>10</v>
      </c>
      <c r="F772" t="s">
        <v>70</v>
      </c>
      <c r="G772">
        <v>17</v>
      </c>
      <c r="H772">
        <v>6982180.2499999991</v>
      </c>
    </row>
    <row r="773" spans="1:8" x14ac:dyDescent="0.25">
      <c r="A773" s="2">
        <v>24</v>
      </c>
      <c r="B773" t="s">
        <v>65</v>
      </c>
      <c r="C773" t="s">
        <v>84</v>
      </c>
      <c r="D773" s="2">
        <v>4</v>
      </c>
      <c r="E773" s="17">
        <v>10</v>
      </c>
      <c r="F773" t="s">
        <v>75</v>
      </c>
      <c r="G773">
        <v>17</v>
      </c>
      <c r="H773">
        <v>183300</v>
      </c>
    </row>
    <row r="774" spans="1:8" x14ac:dyDescent="0.25">
      <c r="A774" s="2">
        <v>24</v>
      </c>
      <c r="B774" t="s">
        <v>65</v>
      </c>
      <c r="C774" t="s">
        <v>84</v>
      </c>
      <c r="D774" s="2">
        <v>4</v>
      </c>
      <c r="E774" s="17">
        <v>10</v>
      </c>
      <c r="F774" t="s">
        <v>68</v>
      </c>
      <c r="G774">
        <v>13</v>
      </c>
      <c r="H774">
        <v>282593</v>
      </c>
    </row>
    <row r="775" spans="1:8" x14ac:dyDescent="0.25">
      <c r="A775" s="2">
        <v>24</v>
      </c>
      <c r="B775" t="s">
        <v>65</v>
      </c>
      <c r="C775" t="s">
        <v>84</v>
      </c>
      <c r="D775" s="2">
        <v>4</v>
      </c>
      <c r="E775" s="17">
        <v>10</v>
      </c>
      <c r="F775" t="s">
        <v>69</v>
      </c>
      <c r="G775">
        <v>17</v>
      </c>
      <c r="H775">
        <v>907680.03</v>
      </c>
    </row>
    <row r="776" spans="1:8" x14ac:dyDescent="0.25">
      <c r="A776" s="2">
        <v>24</v>
      </c>
      <c r="B776" t="s">
        <v>65</v>
      </c>
      <c r="C776" t="s">
        <v>84</v>
      </c>
      <c r="D776" s="2">
        <v>4</v>
      </c>
      <c r="E776" s="17">
        <v>10</v>
      </c>
      <c r="F776" t="s">
        <v>78</v>
      </c>
      <c r="H776">
        <v>200118.81</v>
      </c>
    </row>
    <row r="777" spans="1:8" x14ac:dyDescent="0.25">
      <c r="A777" s="2">
        <v>24</v>
      </c>
      <c r="B777" t="s">
        <v>65</v>
      </c>
      <c r="C777" t="s">
        <v>84</v>
      </c>
      <c r="D777" s="2">
        <v>4</v>
      </c>
      <c r="E777" s="17">
        <v>10</v>
      </c>
      <c r="F777" t="s">
        <v>67</v>
      </c>
      <c r="G777">
        <v>17</v>
      </c>
      <c r="H777">
        <v>1259.28</v>
      </c>
    </row>
    <row r="778" spans="1:8" x14ac:dyDescent="0.25">
      <c r="A778" s="2">
        <v>24</v>
      </c>
      <c r="B778" t="s">
        <v>65</v>
      </c>
      <c r="C778" t="s">
        <v>84</v>
      </c>
      <c r="D778" s="2">
        <v>4</v>
      </c>
      <c r="E778" s="17">
        <v>10</v>
      </c>
      <c r="F778" t="s">
        <v>73</v>
      </c>
      <c r="G778">
        <v>1</v>
      </c>
      <c r="H778">
        <v>593389.67000000004</v>
      </c>
    </row>
    <row r="779" spans="1:8" x14ac:dyDescent="0.25">
      <c r="A779" s="2">
        <v>24</v>
      </c>
      <c r="B779" t="s">
        <v>65</v>
      </c>
      <c r="C779" t="s">
        <v>84</v>
      </c>
      <c r="D779" s="2">
        <v>4</v>
      </c>
      <c r="E779" s="17">
        <v>11</v>
      </c>
      <c r="F779" t="s">
        <v>70</v>
      </c>
      <c r="G779">
        <v>10</v>
      </c>
      <c r="H779">
        <v>5338061.7699999986</v>
      </c>
    </row>
    <row r="780" spans="1:8" x14ac:dyDescent="0.25">
      <c r="A780" s="2">
        <v>24</v>
      </c>
      <c r="B780" t="s">
        <v>65</v>
      </c>
      <c r="C780" t="s">
        <v>84</v>
      </c>
      <c r="D780" s="2">
        <v>4</v>
      </c>
      <c r="E780" s="17">
        <v>11</v>
      </c>
      <c r="F780" t="s">
        <v>75</v>
      </c>
      <c r="G780">
        <v>4</v>
      </c>
      <c r="H780">
        <v>72998</v>
      </c>
    </row>
    <row r="781" spans="1:8" x14ac:dyDescent="0.25">
      <c r="A781" s="2">
        <v>24</v>
      </c>
      <c r="B781" t="s">
        <v>65</v>
      </c>
      <c r="C781" t="s">
        <v>84</v>
      </c>
      <c r="D781" s="2">
        <v>4</v>
      </c>
      <c r="E781" s="17">
        <v>11</v>
      </c>
      <c r="F781" t="s">
        <v>68</v>
      </c>
      <c r="G781">
        <v>9</v>
      </c>
      <c r="H781">
        <v>177643</v>
      </c>
    </row>
    <row r="782" spans="1:8" x14ac:dyDescent="0.25">
      <c r="A782" s="2">
        <v>24</v>
      </c>
      <c r="B782" t="s">
        <v>65</v>
      </c>
      <c r="C782" t="s">
        <v>84</v>
      </c>
      <c r="D782" s="2">
        <v>4</v>
      </c>
      <c r="E782" s="17">
        <v>11</v>
      </c>
      <c r="F782" t="s">
        <v>69</v>
      </c>
      <c r="G782">
        <v>10</v>
      </c>
      <c r="H782">
        <v>693945.85</v>
      </c>
    </row>
    <row r="783" spans="1:8" x14ac:dyDescent="0.25">
      <c r="A783" s="2">
        <v>24</v>
      </c>
      <c r="B783" t="s">
        <v>65</v>
      </c>
      <c r="C783" t="s">
        <v>84</v>
      </c>
      <c r="D783" s="2">
        <v>4</v>
      </c>
      <c r="E783" s="17">
        <v>11</v>
      </c>
      <c r="F783" t="s">
        <v>78</v>
      </c>
      <c r="H783">
        <v>169137.45</v>
      </c>
    </row>
    <row r="784" spans="1:8" x14ac:dyDescent="0.25">
      <c r="A784" s="2">
        <v>24</v>
      </c>
      <c r="B784" t="s">
        <v>65</v>
      </c>
      <c r="C784" t="s">
        <v>84</v>
      </c>
      <c r="D784" s="2">
        <v>4</v>
      </c>
      <c r="E784" s="17">
        <v>11</v>
      </c>
      <c r="F784" t="s">
        <v>67</v>
      </c>
      <c r="G784">
        <v>10</v>
      </c>
      <c r="H784">
        <v>787.04999999999984</v>
      </c>
    </row>
    <row r="785" spans="1:8" x14ac:dyDescent="0.25">
      <c r="A785" s="2">
        <v>24</v>
      </c>
      <c r="B785" t="s">
        <v>65</v>
      </c>
      <c r="C785" t="s">
        <v>84</v>
      </c>
      <c r="D785" s="2">
        <v>4</v>
      </c>
      <c r="E785" s="17">
        <v>11</v>
      </c>
      <c r="F785" t="s">
        <v>73</v>
      </c>
      <c r="H785">
        <v>327674.03000000003</v>
      </c>
    </row>
    <row r="786" spans="1:8" x14ac:dyDescent="0.25">
      <c r="A786" s="2">
        <v>24</v>
      </c>
      <c r="B786" t="s">
        <v>65</v>
      </c>
      <c r="C786" t="s">
        <v>84</v>
      </c>
      <c r="D786" s="2">
        <v>4</v>
      </c>
      <c r="E786" s="17">
        <v>11</v>
      </c>
      <c r="F786" t="s">
        <v>79</v>
      </c>
      <c r="H786">
        <v>8882</v>
      </c>
    </row>
    <row r="787" spans="1:8" x14ac:dyDescent="0.25">
      <c r="A787" s="2">
        <v>24</v>
      </c>
      <c r="B787" t="s">
        <v>65</v>
      </c>
      <c r="C787" t="s">
        <v>84</v>
      </c>
      <c r="D787" s="2">
        <v>4</v>
      </c>
      <c r="E787" s="17">
        <v>11</v>
      </c>
      <c r="F787" t="s">
        <v>72</v>
      </c>
      <c r="G787">
        <v>10</v>
      </c>
      <c r="H787">
        <v>596680.84000000008</v>
      </c>
    </row>
    <row r="788" spans="1:8" x14ac:dyDescent="0.25">
      <c r="A788" s="2">
        <v>24</v>
      </c>
      <c r="B788" t="s">
        <v>65</v>
      </c>
      <c r="C788" t="s">
        <v>84</v>
      </c>
      <c r="D788" s="2">
        <v>4</v>
      </c>
      <c r="E788" s="17">
        <v>11</v>
      </c>
      <c r="F788" t="s">
        <v>74</v>
      </c>
      <c r="H788">
        <v>245252.3</v>
      </c>
    </row>
    <row r="789" spans="1:8" x14ac:dyDescent="0.25">
      <c r="A789" s="2">
        <v>24</v>
      </c>
      <c r="B789" t="s">
        <v>65</v>
      </c>
      <c r="C789" t="s">
        <v>84</v>
      </c>
      <c r="D789" s="2">
        <v>4</v>
      </c>
      <c r="E789" s="17">
        <v>12</v>
      </c>
      <c r="F789" t="s">
        <v>70</v>
      </c>
      <c r="G789">
        <v>16</v>
      </c>
      <c r="H789">
        <v>7322937.1600000001</v>
      </c>
    </row>
    <row r="790" spans="1:8" x14ac:dyDescent="0.25">
      <c r="A790" s="2">
        <v>24</v>
      </c>
      <c r="B790" t="s">
        <v>65</v>
      </c>
      <c r="C790" t="s">
        <v>84</v>
      </c>
      <c r="D790" s="2">
        <v>4</v>
      </c>
      <c r="E790" s="17">
        <v>12</v>
      </c>
      <c r="F790" t="s">
        <v>75</v>
      </c>
      <c r="G790">
        <v>6</v>
      </c>
      <c r="H790">
        <v>216816</v>
      </c>
    </row>
    <row r="791" spans="1:8" x14ac:dyDescent="0.25">
      <c r="A791" s="2">
        <v>24</v>
      </c>
      <c r="B791" t="s">
        <v>65</v>
      </c>
      <c r="C791" t="s">
        <v>84</v>
      </c>
      <c r="D791" s="2">
        <v>4</v>
      </c>
      <c r="E791" s="17">
        <v>12</v>
      </c>
      <c r="F791" t="s">
        <v>68</v>
      </c>
      <c r="G791">
        <v>14</v>
      </c>
      <c r="H791">
        <v>220808</v>
      </c>
    </row>
    <row r="792" spans="1:8" x14ac:dyDescent="0.25">
      <c r="A792" s="2">
        <v>24</v>
      </c>
      <c r="B792" t="s">
        <v>65</v>
      </c>
      <c r="C792" t="s">
        <v>84</v>
      </c>
      <c r="D792" s="2">
        <v>4</v>
      </c>
      <c r="E792" s="17">
        <v>12</v>
      </c>
      <c r="F792" t="s">
        <v>69</v>
      </c>
      <c r="G792">
        <v>16</v>
      </c>
      <c r="H792">
        <v>951979.22000000009</v>
      </c>
    </row>
    <row r="793" spans="1:8" x14ac:dyDescent="0.25">
      <c r="A793" s="2">
        <v>24</v>
      </c>
      <c r="B793" t="s">
        <v>65</v>
      </c>
      <c r="C793" t="s">
        <v>84</v>
      </c>
      <c r="D793" s="2">
        <v>4</v>
      </c>
      <c r="E793" s="17">
        <v>12</v>
      </c>
      <c r="F793" t="s">
        <v>78</v>
      </c>
      <c r="H793">
        <v>456364.2</v>
      </c>
    </row>
    <row r="794" spans="1:8" x14ac:dyDescent="0.25">
      <c r="A794" s="2">
        <v>24</v>
      </c>
      <c r="B794" t="s">
        <v>65</v>
      </c>
      <c r="C794" t="s">
        <v>84</v>
      </c>
      <c r="D794" s="2">
        <v>4</v>
      </c>
      <c r="E794" s="17">
        <v>12</v>
      </c>
      <c r="F794" t="s">
        <v>67</v>
      </c>
      <c r="G794">
        <v>16</v>
      </c>
      <c r="H794">
        <v>985.27</v>
      </c>
    </row>
    <row r="795" spans="1:8" x14ac:dyDescent="0.25">
      <c r="A795" s="2">
        <v>24</v>
      </c>
      <c r="B795" t="s">
        <v>65</v>
      </c>
      <c r="C795" t="s">
        <v>84</v>
      </c>
      <c r="D795" s="2">
        <v>4</v>
      </c>
      <c r="E795" s="17">
        <v>12</v>
      </c>
      <c r="F795" t="s">
        <v>73</v>
      </c>
      <c r="G795">
        <v>1</v>
      </c>
      <c r="H795">
        <v>428042.05999999994</v>
      </c>
    </row>
    <row r="796" spans="1:8" x14ac:dyDescent="0.25">
      <c r="A796" s="2">
        <v>24</v>
      </c>
      <c r="B796" t="s">
        <v>65</v>
      </c>
      <c r="C796" t="s">
        <v>84</v>
      </c>
      <c r="D796" s="2">
        <v>4</v>
      </c>
      <c r="E796" s="17">
        <v>12</v>
      </c>
      <c r="F796" t="s">
        <v>79</v>
      </c>
      <c r="H796">
        <v>8882</v>
      </c>
    </row>
    <row r="797" spans="1:8" x14ac:dyDescent="0.25">
      <c r="A797" s="2">
        <v>24</v>
      </c>
      <c r="B797" t="s">
        <v>65</v>
      </c>
      <c r="C797" t="s">
        <v>84</v>
      </c>
      <c r="D797" s="2">
        <v>4</v>
      </c>
      <c r="E797" s="17">
        <v>12</v>
      </c>
      <c r="F797" t="s">
        <v>72</v>
      </c>
      <c r="G797">
        <v>16</v>
      </c>
      <c r="H797">
        <v>974460.56000000017</v>
      </c>
    </row>
    <row r="798" spans="1:8" x14ac:dyDescent="0.25">
      <c r="A798" s="2">
        <v>24</v>
      </c>
      <c r="B798" t="s">
        <v>65</v>
      </c>
      <c r="C798" t="s">
        <v>84</v>
      </c>
      <c r="D798" s="2">
        <v>4</v>
      </c>
      <c r="E798" s="17">
        <v>12</v>
      </c>
      <c r="F798" t="s">
        <v>74</v>
      </c>
      <c r="G798">
        <v>1</v>
      </c>
      <c r="H798">
        <v>197885</v>
      </c>
    </row>
    <row r="799" spans="1:8" x14ac:dyDescent="0.25">
      <c r="A799" s="2">
        <v>24</v>
      </c>
      <c r="B799" t="s">
        <v>65</v>
      </c>
      <c r="C799" t="s">
        <v>84</v>
      </c>
      <c r="D799" s="2">
        <v>4</v>
      </c>
      <c r="E799" s="17">
        <v>13</v>
      </c>
      <c r="F799" t="s">
        <v>70</v>
      </c>
      <c r="G799">
        <v>7</v>
      </c>
      <c r="H799">
        <v>4281020.2799999993</v>
      </c>
    </row>
    <row r="800" spans="1:8" x14ac:dyDescent="0.25">
      <c r="A800" s="2">
        <v>24</v>
      </c>
      <c r="B800" t="s">
        <v>65</v>
      </c>
      <c r="C800" t="s">
        <v>84</v>
      </c>
      <c r="D800" s="2">
        <v>4</v>
      </c>
      <c r="E800" s="17">
        <v>13</v>
      </c>
      <c r="F800" t="s">
        <v>75</v>
      </c>
      <c r="G800">
        <v>4</v>
      </c>
      <c r="H800">
        <v>270480</v>
      </c>
    </row>
    <row r="801" spans="1:8" x14ac:dyDescent="0.25">
      <c r="A801" s="2">
        <v>24</v>
      </c>
      <c r="B801" t="s">
        <v>65</v>
      </c>
      <c r="C801" t="s">
        <v>84</v>
      </c>
      <c r="D801" s="2">
        <v>4</v>
      </c>
      <c r="E801" s="17">
        <v>13</v>
      </c>
      <c r="F801" t="s">
        <v>68</v>
      </c>
      <c r="G801">
        <v>5</v>
      </c>
      <c r="H801">
        <v>134076</v>
      </c>
    </row>
    <row r="802" spans="1:8" x14ac:dyDescent="0.25">
      <c r="A802" s="2">
        <v>24</v>
      </c>
      <c r="B802" t="s">
        <v>65</v>
      </c>
      <c r="C802" t="s">
        <v>84</v>
      </c>
      <c r="D802" s="2">
        <v>4</v>
      </c>
      <c r="E802" s="17">
        <v>13</v>
      </c>
      <c r="F802" t="s">
        <v>69</v>
      </c>
      <c r="G802">
        <v>7</v>
      </c>
      <c r="H802">
        <v>556531.23</v>
      </c>
    </row>
    <row r="803" spans="1:8" x14ac:dyDescent="0.25">
      <c r="A803" s="2">
        <v>24</v>
      </c>
      <c r="B803" t="s">
        <v>65</v>
      </c>
      <c r="C803" t="s">
        <v>84</v>
      </c>
      <c r="D803" s="2">
        <v>4</v>
      </c>
      <c r="E803" s="17">
        <v>13</v>
      </c>
      <c r="F803" t="s">
        <v>78</v>
      </c>
      <c r="H803">
        <v>176683.80000000002</v>
      </c>
    </row>
    <row r="804" spans="1:8" x14ac:dyDescent="0.25">
      <c r="A804" s="2">
        <v>24</v>
      </c>
      <c r="B804" t="s">
        <v>65</v>
      </c>
      <c r="C804" t="s">
        <v>84</v>
      </c>
      <c r="D804" s="2">
        <v>4</v>
      </c>
      <c r="E804" s="17">
        <v>13</v>
      </c>
      <c r="F804" t="s">
        <v>67</v>
      </c>
      <c r="G804">
        <v>7</v>
      </c>
      <c r="H804">
        <v>489.71999999999991</v>
      </c>
    </row>
    <row r="805" spans="1:8" x14ac:dyDescent="0.25">
      <c r="A805" s="2">
        <v>24</v>
      </c>
      <c r="B805" t="s">
        <v>65</v>
      </c>
      <c r="C805" t="s">
        <v>84</v>
      </c>
      <c r="D805" s="2">
        <v>4</v>
      </c>
      <c r="E805" s="17">
        <v>13</v>
      </c>
      <c r="F805" t="s">
        <v>73</v>
      </c>
      <c r="H805">
        <v>310890.69</v>
      </c>
    </row>
    <row r="806" spans="1:8" x14ac:dyDescent="0.25">
      <c r="A806" s="2">
        <v>24</v>
      </c>
      <c r="B806" t="s">
        <v>65</v>
      </c>
      <c r="C806" t="s">
        <v>84</v>
      </c>
      <c r="D806" s="2">
        <v>4</v>
      </c>
      <c r="E806" s="17">
        <v>13</v>
      </c>
      <c r="F806" t="s">
        <v>79</v>
      </c>
      <c r="G806">
        <v>1</v>
      </c>
      <c r="H806">
        <v>17764</v>
      </c>
    </row>
    <row r="807" spans="1:8" x14ac:dyDescent="0.25">
      <c r="A807" s="2">
        <v>24</v>
      </c>
      <c r="B807" t="s">
        <v>65</v>
      </c>
      <c r="C807" t="s">
        <v>84</v>
      </c>
      <c r="D807" s="2">
        <v>4</v>
      </c>
      <c r="E807" s="17">
        <v>13</v>
      </c>
      <c r="F807" t="s">
        <v>72</v>
      </c>
      <c r="G807">
        <v>7</v>
      </c>
      <c r="H807">
        <v>971919.41</v>
      </c>
    </row>
    <row r="808" spans="1:8" x14ac:dyDescent="0.25">
      <c r="A808" s="2">
        <v>24</v>
      </c>
      <c r="B808" t="s">
        <v>65</v>
      </c>
      <c r="C808" t="s">
        <v>84</v>
      </c>
      <c r="D808" s="2">
        <v>4</v>
      </c>
      <c r="E808" s="17">
        <v>13</v>
      </c>
      <c r="F808" t="s">
        <v>74</v>
      </c>
      <c r="G808">
        <v>2</v>
      </c>
      <c r="H808">
        <v>180431.75999999998</v>
      </c>
    </row>
    <row r="809" spans="1:8" x14ac:dyDescent="0.25">
      <c r="A809" s="2">
        <v>24</v>
      </c>
      <c r="B809" t="s">
        <v>65</v>
      </c>
      <c r="C809" t="s">
        <v>84</v>
      </c>
      <c r="D809" s="2">
        <v>4</v>
      </c>
      <c r="E809" s="17">
        <v>14</v>
      </c>
      <c r="F809" t="s">
        <v>70</v>
      </c>
      <c r="G809">
        <v>9</v>
      </c>
      <c r="H809">
        <v>5696346.75</v>
      </c>
    </row>
    <row r="810" spans="1:8" x14ac:dyDescent="0.25">
      <c r="A810" s="2">
        <v>24</v>
      </c>
      <c r="B810" t="s">
        <v>65</v>
      </c>
      <c r="C810" t="s">
        <v>84</v>
      </c>
      <c r="D810" s="2">
        <v>4</v>
      </c>
      <c r="E810" s="17">
        <v>14</v>
      </c>
      <c r="F810" t="s">
        <v>75</v>
      </c>
      <c r="G810">
        <v>5</v>
      </c>
      <c r="H810">
        <v>186116</v>
      </c>
    </row>
    <row r="811" spans="1:8" x14ac:dyDescent="0.25">
      <c r="A811" s="2">
        <v>24</v>
      </c>
      <c r="B811" t="s">
        <v>65</v>
      </c>
      <c r="C811" t="s">
        <v>84</v>
      </c>
      <c r="D811" s="2">
        <v>4</v>
      </c>
      <c r="E811" s="17">
        <v>14</v>
      </c>
      <c r="F811" t="s">
        <v>68</v>
      </c>
      <c r="G811">
        <v>5</v>
      </c>
      <c r="H811">
        <v>104608</v>
      </c>
    </row>
    <row r="812" spans="1:8" x14ac:dyDescent="0.25">
      <c r="A812" s="2">
        <v>24</v>
      </c>
      <c r="B812" t="s">
        <v>65</v>
      </c>
      <c r="C812" t="s">
        <v>84</v>
      </c>
      <c r="D812" s="2">
        <v>4</v>
      </c>
      <c r="E812" s="17">
        <v>14</v>
      </c>
      <c r="F812" t="s">
        <v>69</v>
      </c>
      <c r="G812">
        <v>9</v>
      </c>
      <c r="H812">
        <v>740523.80999999982</v>
      </c>
    </row>
    <row r="813" spans="1:8" x14ac:dyDescent="0.25">
      <c r="A813" s="2">
        <v>24</v>
      </c>
      <c r="B813" t="s">
        <v>65</v>
      </c>
      <c r="C813" t="s">
        <v>84</v>
      </c>
      <c r="D813" s="2">
        <v>4</v>
      </c>
      <c r="E813" s="17">
        <v>14</v>
      </c>
      <c r="F813" t="s">
        <v>78</v>
      </c>
      <c r="H813">
        <v>104174.39999999999</v>
      </c>
    </row>
    <row r="814" spans="1:8" x14ac:dyDescent="0.25">
      <c r="A814" s="2">
        <v>24</v>
      </c>
      <c r="B814" t="s">
        <v>65</v>
      </c>
      <c r="C814" t="s">
        <v>84</v>
      </c>
      <c r="D814" s="2">
        <v>4</v>
      </c>
      <c r="E814" s="17">
        <v>14</v>
      </c>
      <c r="F814" t="s">
        <v>67</v>
      </c>
      <c r="G814">
        <v>9</v>
      </c>
      <c r="H814">
        <v>600.4899999999999</v>
      </c>
    </row>
    <row r="815" spans="1:8" x14ac:dyDescent="0.25">
      <c r="A815" s="2">
        <v>24</v>
      </c>
      <c r="B815" t="s">
        <v>65</v>
      </c>
      <c r="C815" t="s">
        <v>84</v>
      </c>
      <c r="D815" s="2">
        <v>4</v>
      </c>
      <c r="E815" s="17">
        <v>14</v>
      </c>
      <c r="F815" t="s">
        <v>73</v>
      </c>
      <c r="H815">
        <v>391653.62</v>
      </c>
    </row>
    <row r="816" spans="1:8" x14ac:dyDescent="0.25">
      <c r="A816" s="2">
        <v>24</v>
      </c>
      <c r="B816" t="s">
        <v>65</v>
      </c>
      <c r="C816" t="s">
        <v>84</v>
      </c>
      <c r="D816" s="2">
        <v>4</v>
      </c>
      <c r="E816" s="17">
        <v>14</v>
      </c>
      <c r="F816" t="s">
        <v>79</v>
      </c>
      <c r="H816">
        <v>8882</v>
      </c>
    </row>
    <row r="817" spans="1:8" x14ac:dyDescent="0.25">
      <c r="A817" s="2">
        <v>24</v>
      </c>
      <c r="B817" t="s">
        <v>65</v>
      </c>
      <c r="C817" t="s">
        <v>84</v>
      </c>
      <c r="D817" s="2">
        <v>4</v>
      </c>
      <c r="E817" s="17">
        <v>14</v>
      </c>
      <c r="F817" t="s">
        <v>72</v>
      </c>
      <c r="G817">
        <v>9</v>
      </c>
      <c r="H817">
        <v>2357232.1199999996</v>
      </c>
    </row>
    <row r="818" spans="1:8" x14ac:dyDescent="0.25">
      <c r="A818" s="2">
        <v>24</v>
      </c>
      <c r="B818" t="s">
        <v>65</v>
      </c>
      <c r="C818" t="s">
        <v>84</v>
      </c>
      <c r="D818" s="2">
        <v>4</v>
      </c>
      <c r="E818" s="17">
        <v>14</v>
      </c>
      <c r="F818" t="s">
        <v>74</v>
      </c>
      <c r="G818">
        <v>2</v>
      </c>
      <c r="H818">
        <v>32183.71</v>
      </c>
    </row>
    <row r="819" spans="1:8" x14ac:dyDescent="0.25">
      <c r="A819" s="2">
        <v>24</v>
      </c>
      <c r="B819" t="s">
        <v>65</v>
      </c>
      <c r="C819" t="s">
        <v>84</v>
      </c>
      <c r="D819" s="2">
        <v>4</v>
      </c>
      <c r="E819" s="17">
        <v>15</v>
      </c>
      <c r="F819" t="s">
        <v>70</v>
      </c>
      <c r="G819">
        <v>4</v>
      </c>
      <c r="H819">
        <v>3427049.92</v>
      </c>
    </row>
    <row r="820" spans="1:8" x14ac:dyDescent="0.25">
      <c r="A820" s="2">
        <v>24</v>
      </c>
      <c r="B820" t="s">
        <v>65</v>
      </c>
      <c r="C820" t="s">
        <v>84</v>
      </c>
      <c r="D820" s="2">
        <v>4</v>
      </c>
      <c r="E820" s="17">
        <v>15</v>
      </c>
      <c r="F820" t="s">
        <v>75</v>
      </c>
      <c r="G820">
        <v>1</v>
      </c>
      <c r="H820">
        <v>60000</v>
      </c>
    </row>
    <row r="821" spans="1:8" x14ac:dyDescent="0.25">
      <c r="A821" s="2">
        <v>24</v>
      </c>
      <c r="B821" t="s">
        <v>65</v>
      </c>
      <c r="C821" t="s">
        <v>84</v>
      </c>
      <c r="D821" s="2">
        <v>4</v>
      </c>
      <c r="E821" s="17">
        <v>15</v>
      </c>
      <c r="F821" t="s">
        <v>68</v>
      </c>
      <c r="G821">
        <v>2</v>
      </c>
      <c r="H821">
        <v>41604</v>
      </c>
    </row>
    <row r="822" spans="1:8" x14ac:dyDescent="0.25">
      <c r="A822" s="2">
        <v>24</v>
      </c>
      <c r="B822" t="s">
        <v>65</v>
      </c>
      <c r="C822" t="s">
        <v>84</v>
      </c>
      <c r="D822" s="2">
        <v>4</v>
      </c>
      <c r="E822" s="17">
        <v>15</v>
      </c>
      <c r="F822" t="s">
        <v>69</v>
      </c>
      <c r="G822">
        <v>4</v>
      </c>
      <c r="H822">
        <v>446446.27999999997</v>
      </c>
    </row>
    <row r="823" spans="1:8" x14ac:dyDescent="0.25">
      <c r="A823" s="2">
        <v>24</v>
      </c>
      <c r="B823" t="s">
        <v>65</v>
      </c>
      <c r="C823" t="s">
        <v>84</v>
      </c>
      <c r="D823" s="2">
        <v>4</v>
      </c>
      <c r="E823" s="17">
        <v>15</v>
      </c>
      <c r="F823" t="s">
        <v>67</v>
      </c>
      <c r="G823">
        <v>4</v>
      </c>
      <c r="H823">
        <v>279.83999999999997</v>
      </c>
    </row>
    <row r="824" spans="1:8" x14ac:dyDescent="0.25">
      <c r="A824" s="2">
        <v>24</v>
      </c>
      <c r="B824" t="s">
        <v>65</v>
      </c>
      <c r="C824" t="s">
        <v>84</v>
      </c>
      <c r="D824" s="2">
        <v>4</v>
      </c>
      <c r="E824" s="17">
        <v>15</v>
      </c>
      <c r="F824" t="s">
        <v>73</v>
      </c>
      <c r="H824">
        <v>202873.05</v>
      </c>
    </row>
    <row r="825" spans="1:8" x14ac:dyDescent="0.25">
      <c r="A825" s="2">
        <v>24</v>
      </c>
      <c r="B825" t="s">
        <v>65</v>
      </c>
      <c r="C825" t="s">
        <v>84</v>
      </c>
      <c r="D825" s="2">
        <v>4</v>
      </c>
      <c r="E825" s="17">
        <v>15</v>
      </c>
      <c r="F825" t="s">
        <v>72</v>
      </c>
      <c r="G825">
        <v>4</v>
      </c>
      <c r="H825">
        <v>1307673.2</v>
      </c>
    </row>
    <row r="826" spans="1:8" x14ac:dyDescent="0.25">
      <c r="A826" s="2">
        <v>24</v>
      </c>
      <c r="B826" t="s">
        <v>65</v>
      </c>
      <c r="C826" t="s">
        <v>84</v>
      </c>
      <c r="D826" s="2">
        <v>4</v>
      </c>
      <c r="E826" s="17">
        <v>15</v>
      </c>
      <c r="F826" t="s">
        <v>74</v>
      </c>
      <c r="H826">
        <v>16938.53</v>
      </c>
    </row>
    <row r="827" spans="1:8" x14ac:dyDescent="0.25">
      <c r="A827" s="2">
        <v>37</v>
      </c>
      <c r="B827" t="s">
        <v>85</v>
      </c>
      <c r="C827" t="s">
        <v>86</v>
      </c>
      <c r="D827" s="2">
        <v>1</v>
      </c>
      <c r="E827" s="17">
        <v>1</v>
      </c>
      <c r="F827" t="s">
        <v>70</v>
      </c>
      <c r="G827">
        <v>11</v>
      </c>
      <c r="H827">
        <v>447145.35000000003</v>
      </c>
    </row>
    <row r="828" spans="1:8" x14ac:dyDescent="0.25">
      <c r="A828" s="2">
        <v>37</v>
      </c>
      <c r="B828" t="s">
        <v>85</v>
      </c>
      <c r="C828" t="s">
        <v>86</v>
      </c>
      <c r="D828" s="2">
        <v>1</v>
      </c>
      <c r="E828" s="17">
        <v>1</v>
      </c>
      <c r="F828" t="s">
        <v>77</v>
      </c>
      <c r="H828">
        <v>3371.46</v>
      </c>
    </row>
    <row r="829" spans="1:8" x14ac:dyDescent="0.25">
      <c r="A829" s="2">
        <v>37</v>
      </c>
      <c r="B829" t="s">
        <v>85</v>
      </c>
      <c r="C829" t="s">
        <v>86</v>
      </c>
      <c r="D829" s="2">
        <v>1</v>
      </c>
      <c r="E829" s="17">
        <v>1</v>
      </c>
      <c r="F829" t="s">
        <v>67</v>
      </c>
      <c r="G829">
        <v>2</v>
      </c>
      <c r="H829">
        <v>174.7</v>
      </c>
    </row>
    <row r="830" spans="1:8" x14ac:dyDescent="0.25">
      <c r="A830" s="2">
        <v>37</v>
      </c>
      <c r="B830" t="s">
        <v>85</v>
      </c>
      <c r="C830" t="s">
        <v>86</v>
      </c>
      <c r="D830" s="2">
        <v>1</v>
      </c>
      <c r="E830" s="17">
        <v>1</v>
      </c>
      <c r="F830" t="s">
        <v>72</v>
      </c>
      <c r="G830">
        <v>2</v>
      </c>
      <c r="H830">
        <v>53410.020000000004</v>
      </c>
    </row>
    <row r="831" spans="1:8" x14ac:dyDescent="0.25">
      <c r="A831" s="2">
        <v>37</v>
      </c>
      <c r="B831" t="s">
        <v>85</v>
      </c>
      <c r="C831" t="s">
        <v>86</v>
      </c>
      <c r="D831" s="2">
        <v>1</v>
      </c>
      <c r="E831" s="17">
        <v>1</v>
      </c>
      <c r="F831" t="s">
        <v>87</v>
      </c>
      <c r="H831">
        <v>943986.66</v>
      </c>
    </row>
    <row r="832" spans="1:8" x14ac:dyDescent="0.25">
      <c r="A832" s="2">
        <v>37</v>
      </c>
      <c r="B832" t="s">
        <v>85</v>
      </c>
      <c r="C832" t="s">
        <v>86</v>
      </c>
      <c r="D832" s="2">
        <v>1</v>
      </c>
      <c r="E832" s="17">
        <v>2</v>
      </c>
      <c r="F832" t="s">
        <v>70</v>
      </c>
      <c r="G832">
        <v>4</v>
      </c>
      <c r="H832">
        <v>368756.25</v>
      </c>
    </row>
    <row r="833" spans="1:8" x14ac:dyDescent="0.25">
      <c r="A833" s="2">
        <v>37</v>
      </c>
      <c r="B833" t="s">
        <v>85</v>
      </c>
      <c r="C833" t="s">
        <v>86</v>
      </c>
      <c r="D833" s="2">
        <v>1</v>
      </c>
      <c r="E833" s="17">
        <v>2</v>
      </c>
      <c r="F833" t="s">
        <v>75</v>
      </c>
      <c r="G833">
        <v>3</v>
      </c>
      <c r="H833">
        <v>40500</v>
      </c>
    </row>
    <row r="834" spans="1:8" x14ac:dyDescent="0.25">
      <c r="A834" s="2">
        <v>37</v>
      </c>
      <c r="B834" t="s">
        <v>85</v>
      </c>
      <c r="C834" t="s">
        <v>86</v>
      </c>
      <c r="D834" s="2">
        <v>1</v>
      </c>
      <c r="E834" s="17">
        <v>2</v>
      </c>
      <c r="F834" t="s">
        <v>68</v>
      </c>
      <c r="G834">
        <v>3</v>
      </c>
      <c r="H834">
        <v>57888</v>
      </c>
    </row>
    <row r="835" spans="1:8" x14ac:dyDescent="0.25">
      <c r="A835" s="2">
        <v>37</v>
      </c>
      <c r="B835" t="s">
        <v>85</v>
      </c>
      <c r="C835" t="s">
        <v>86</v>
      </c>
      <c r="D835" s="2">
        <v>1</v>
      </c>
      <c r="E835" s="17">
        <v>2</v>
      </c>
      <c r="F835" t="s">
        <v>69</v>
      </c>
      <c r="G835">
        <v>3</v>
      </c>
      <c r="H835">
        <v>35251.699999999997</v>
      </c>
    </row>
    <row r="836" spans="1:8" x14ac:dyDescent="0.25">
      <c r="A836" s="2">
        <v>37</v>
      </c>
      <c r="B836" t="s">
        <v>85</v>
      </c>
      <c r="C836" t="s">
        <v>86</v>
      </c>
      <c r="D836" s="2">
        <v>1</v>
      </c>
      <c r="E836" s="17">
        <v>2</v>
      </c>
      <c r="F836" t="s">
        <v>78</v>
      </c>
      <c r="H836">
        <v>23440.079999999998</v>
      </c>
    </row>
    <row r="837" spans="1:8" x14ac:dyDescent="0.25">
      <c r="A837" s="2">
        <v>37</v>
      </c>
      <c r="B837" t="s">
        <v>85</v>
      </c>
      <c r="C837" t="s">
        <v>86</v>
      </c>
      <c r="D837" s="2">
        <v>1</v>
      </c>
      <c r="E837" s="17">
        <v>2</v>
      </c>
      <c r="F837" t="s">
        <v>67</v>
      </c>
      <c r="G837">
        <v>4</v>
      </c>
      <c r="H837">
        <v>297.33</v>
      </c>
    </row>
    <row r="838" spans="1:8" x14ac:dyDescent="0.25">
      <c r="A838" s="2">
        <v>37</v>
      </c>
      <c r="B838" t="s">
        <v>85</v>
      </c>
      <c r="C838" t="s">
        <v>86</v>
      </c>
      <c r="D838" s="2">
        <v>1</v>
      </c>
      <c r="E838" s="17">
        <v>2</v>
      </c>
      <c r="F838" t="s">
        <v>73</v>
      </c>
      <c r="H838">
        <v>22681.25</v>
      </c>
    </row>
    <row r="839" spans="1:8" x14ac:dyDescent="0.25">
      <c r="A839" s="2">
        <v>37</v>
      </c>
      <c r="B839" t="s">
        <v>85</v>
      </c>
      <c r="C839" t="s">
        <v>86</v>
      </c>
      <c r="D839" s="2">
        <v>1</v>
      </c>
      <c r="E839" s="17">
        <v>2</v>
      </c>
      <c r="F839" t="s">
        <v>72</v>
      </c>
      <c r="G839">
        <v>1</v>
      </c>
      <c r="H839">
        <v>36106.620000000003</v>
      </c>
    </row>
    <row r="840" spans="1:8" x14ac:dyDescent="0.25">
      <c r="A840" s="2">
        <v>37</v>
      </c>
      <c r="B840" t="s">
        <v>85</v>
      </c>
      <c r="C840" t="s">
        <v>86</v>
      </c>
      <c r="D840" s="2">
        <v>1</v>
      </c>
      <c r="E840" s="17">
        <v>3</v>
      </c>
      <c r="F840" t="s">
        <v>70</v>
      </c>
      <c r="G840">
        <v>4</v>
      </c>
      <c r="H840">
        <v>482334.3</v>
      </c>
    </row>
    <row r="841" spans="1:8" x14ac:dyDescent="0.25">
      <c r="A841" s="2">
        <v>37</v>
      </c>
      <c r="B841" t="s">
        <v>85</v>
      </c>
      <c r="C841" t="s">
        <v>86</v>
      </c>
      <c r="D841" s="2">
        <v>1</v>
      </c>
      <c r="E841" s="17">
        <v>3</v>
      </c>
      <c r="F841" t="s">
        <v>75</v>
      </c>
      <c r="G841">
        <v>2</v>
      </c>
      <c r="H841">
        <v>21900</v>
      </c>
    </row>
    <row r="842" spans="1:8" x14ac:dyDescent="0.25">
      <c r="A842" s="2">
        <v>37</v>
      </c>
      <c r="B842" t="s">
        <v>85</v>
      </c>
      <c r="C842" t="s">
        <v>86</v>
      </c>
      <c r="D842" s="2">
        <v>1</v>
      </c>
      <c r="E842" s="17">
        <v>3</v>
      </c>
      <c r="F842" t="s">
        <v>68</v>
      </c>
      <c r="G842">
        <v>3</v>
      </c>
      <c r="H842">
        <v>44352</v>
      </c>
    </row>
    <row r="843" spans="1:8" x14ac:dyDescent="0.25">
      <c r="A843" s="2">
        <v>37</v>
      </c>
      <c r="B843" t="s">
        <v>85</v>
      </c>
      <c r="C843" t="s">
        <v>86</v>
      </c>
      <c r="D843" s="2">
        <v>1</v>
      </c>
      <c r="E843" s="17">
        <v>3</v>
      </c>
      <c r="F843" t="s">
        <v>69</v>
      </c>
      <c r="G843">
        <v>3</v>
      </c>
      <c r="H843">
        <v>40299.79</v>
      </c>
    </row>
    <row r="844" spans="1:8" x14ac:dyDescent="0.25">
      <c r="A844" s="2">
        <v>37</v>
      </c>
      <c r="B844" t="s">
        <v>85</v>
      </c>
      <c r="C844" t="s">
        <v>86</v>
      </c>
      <c r="D844" s="2">
        <v>1</v>
      </c>
      <c r="E844" s="17">
        <v>3</v>
      </c>
      <c r="F844" t="s">
        <v>78</v>
      </c>
      <c r="H844">
        <v>26739.96</v>
      </c>
    </row>
    <row r="845" spans="1:8" x14ac:dyDescent="0.25">
      <c r="A845" s="2">
        <v>37</v>
      </c>
      <c r="B845" t="s">
        <v>85</v>
      </c>
      <c r="C845" t="s">
        <v>86</v>
      </c>
      <c r="D845" s="2">
        <v>1</v>
      </c>
      <c r="E845" s="17">
        <v>3</v>
      </c>
      <c r="F845" t="s">
        <v>67</v>
      </c>
      <c r="G845">
        <v>4</v>
      </c>
      <c r="H845">
        <v>343.87</v>
      </c>
    </row>
    <row r="846" spans="1:8" x14ac:dyDescent="0.25">
      <c r="A846" s="2">
        <v>37</v>
      </c>
      <c r="B846" t="s">
        <v>85</v>
      </c>
      <c r="C846" t="s">
        <v>86</v>
      </c>
      <c r="D846" s="2">
        <v>1</v>
      </c>
      <c r="E846" s="17">
        <v>3</v>
      </c>
      <c r="F846" t="s">
        <v>73</v>
      </c>
      <c r="G846">
        <v>1</v>
      </c>
      <c r="H846">
        <v>25803.5</v>
      </c>
    </row>
    <row r="847" spans="1:8" x14ac:dyDescent="0.25">
      <c r="A847" s="2">
        <v>37</v>
      </c>
      <c r="B847" t="s">
        <v>85</v>
      </c>
      <c r="C847" t="s">
        <v>86</v>
      </c>
      <c r="D847" s="2">
        <v>1</v>
      </c>
      <c r="E847" s="17">
        <v>3</v>
      </c>
      <c r="F847" t="s">
        <v>72</v>
      </c>
      <c r="G847">
        <v>1</v>
      </c>
      <c r="H847">
        <v>63762.65</v>
      </c>
    </row>
    <row r="848" spans="1:8" x14ac:dyDescent="0.25">
      <c r="A848" s="2">
        <v>37</v>
      </c>
      <c r="B848" t="s">
        <v>85</v>
      </c>
      <c r="C848" t="s">
        <v>86</v>
      </c>
      <c r="D848" s="2">
        <v>1</v>
      </c>
      <c r="E848" s="17">
        <v>5</v>
      </c>
      <c r="F848" t="s">
        <v>70</v>
      </c>
      <c r="G848">
        <v>17</v>
      </c>
      <c r="H848">
        <v>2417928.09</v>
      </c>
    </row>
    <row r="849" spans="1:8" x14ac:dyDescent="0.25">
      <c r="A849" s="2">
        <v>37</v>
      </c>
      <c r="B849" t="s">
        <v>85</v>
      </c>
      <c r="C849" t="s">
        <v>86</v>
      </c>
      <c r="D849" s="2">
        <v>1</v>
      </c>
      <c r="E849" s="17">
        <v>5</v>
      </c>
      <c r="F849" t="s">
        <v>75</v>
      </c>
      <c r="G849">
        <v>9</v>
      </c>
      <c r="H849">
        <v>141900</v>
      </c>
    </row>
    <row r="850" spans="1:8" x14ac:dyDescent="0.25">
      <c r="A850" s="2">
        <v>37</v>
      </c>
      <c r="B850" t="s">
        <v>85</v>
      </c>
      <c r="C850" t="s">
        <v>86</v>
      </c>
      <c r="D850" s="2">
        <v>1</v>
      </c>
      <c r="E850" s="17">
        <v>5</v>
      </c>
      <c r="F850" t="s">
        <v>77</v>
      </c>
      <c r="H850">
        <v>51323.240000000005</v>
      </c>
    </row>
    <row r="851" spans="1:8" x14ac:dyDescent="0.25">
      <c r="A851" s="2">
        <v>37</v>
      </c>
      <c r="B851" t="s">
        <v>85</v>
      </c>
      <c r="C851" t="s">
        <v>86</v>
      </c>
      <c r="D851" s="2">
        <v>1</v>
      </c>
      <c r="E851" s="17">
        <v>5</v>
      </c>
      <c r="F851" t="s">
        <v>68</v>
      </c>
      <c r="G851">
        <v>7</v>
      </c>
      <c r="H851">
        <v>168691</v>
      </c>
    </row>
    <row r="852" spans="1:8" x14ac:dyDescent="0.25">
      <c r="A852" s="2">
        <v>37</v>
      </c>
      <c r="B852" t="s">
        <v>85</v>
      </c>
      <c r="C852" t="s">
        <v>86</v>
      </c>
      <c r="D852" s="2">
        <v>1</v>
      </c>
      <c r="E852" s="17">
        <v>5</v>
      </c>
      <c r="F852" t="s">
        <v>69</v>
      </c>
      <c r="G852">
        <v>12</v>
      </c>
      <c r="H852">
        <v>233465.44000000003</v>
      </c>
    </row>
    <row r="853" spans="1:8" x14ac:dyDescent="0.25">
      <c r="A853" s="2">
        <v>37</v>
      </c>
      <c r="B853" t="s">
        <v>85</v>
      </c>
      <c r="C853" t="s">
        <v>86</v>
      </c>
      <c r="D853" s="2">
        <v>1</v>
      </c>
      <c r="E853" s="17">
        <v>5</v>
      </c>
      <c r="F853" t="s">
        <v>78</v>
      </c>
      <c r="H853">
        <v>83561.399999999994</v>
      </c>
    </row>
    <row r="854" spans="1:8" x14ac:dyDescent="0.25">
      <c r="A854" s="2">
        <v>37</v>
      </c>
      <c r="B854" t="s">
        <v>85</v>
      </c>
      <c r="C854" t="s">
        <v>86</v>
      </c>
      <c r="D854" s="2">
        <v>1</v>
      </c>
      <c r="E854" s="17">
        <v>5</v>
      </c>
      <c r="F854" t="s">
        <v>67</v>
      </c>
      <c r="G854">
        <v>17</v>
      </c>
      <c r="H854">
        <v>1230.1299999999999</v>
      </c>
    </row>
    <row r="855" spans="1:8" x14ac:dyDescent="0.25">
      <c r="A855" s="2">
        <v>37</v>
      </c>
      <c r="B855" t="s">
        <v>85</v>
      </c>
      <c r="C855" t="s">
        <v>86</v>
      </c>
      <c r="D855" s="2">
        <v>1</v>
      </c>
      <c r="E855" s="17">
        <v>5</v>
      </c>
      <c r="F855" t="s">
        <v>73</v>
      </c>
      <c r="G855">
        <v>1</v>
      </c>
      <c r="H855">
        <v>148863.53</v>
      </c>
    </row>
    <row r="856" spans="1:8" x14ac:dyDescent="0.25">
      <c r="A856" s="2">
        <v>37</v>
      </c>
      <c r="B856" t="s">
        <v>85</v>
      </c>
      <c r="C856" t="s">
        <v>86</v>
      </c>
      <c r="D856" s="2">
        <v>1</v>
      </c>
      <c r="E856" s="17">
        <v>5</v>
      </c>
      <c r="F856" t="s">
        <v>79</v>
      </c>
      <c r="H856">
        <v>17764.5</v>
      </c>
    </row>
    <row r="857" spans="1:8" x14ac:dyDescent="0.25">
      <c r="A857" s="2">
        <v>37</v>
      </c>
      <c r="B857" t="s">
        <v>85</v>
      </c>
      <c r="C857" t="s">
        <v>86</v>
      </c>
      <c r="D857" s="2">
        <v>1</v>
      </c>
      <c r="E857" s="17">
        <v>5</v>
      </c>
      <c r="F857" t="s">
        <v>72</v>
      </c>
      <c r="G857">
        <v>5</v>
      </c>
      <c r="H857">
        <v>232691.1</v>
      </c>
    </row>
    <row r="858" spans="1:8" x14ac:dyDescent="0.25">
      <c r="A858" s="2">
        <v>37</v>
      </c>
      <c r="B858" t="s">
        <v>85</v>
      </c>
      <c r="C858" t="s">
        <v>86</v>
      </c>
      <c r="D858" s="2">
        <v>1</v>
      </c>
      <c r="E858" s="17">
        <v>5</v>
      </c>
      <c r="F858" t="s">
        <v>74</v>
      </c>
      <c r="G858">
        <v>1</v>
      </c>
      <c r="H858">
        <v>101660.75</v>
      </c>
    </row>
    <row r="859" spans="1:8" x14ac:dyDescent="0.25">
      <c r="A859" s="2">
        <v>37</v>
      </c>
      <c r="B859" t="s">
        <v>85</v>
      </c>
      <c r="C859" t="s">
        <v>86</v>
      </c>
      <c r="D859" s="2">
        <v>1</v>
      </c>
      <c r="E859" s="17">
        <v>6</v>
      </c>
      <c r="F859" t="s">
        <v>70</v>
      </c>
      <c r="G859">
        <v>9</v>
      </c>
      <c r="H859">
        <v>1580928</v>
      </c>
    </row>
    <row r="860" spans="1:8" x14ac:dyDescent="0.25">
      <c r="A860" s="2">
        <v>37</v>
      </c>
      <c r="B860" t="s">
        <v>85</v>
      </c>
      <c r="C860" t="s">
        <v>86</v>
      </c>
      <c r="D860" s="2">
        <v>1</v>
      </c>
      <c r="E860" s="17">
        <v>6</v>
      </c>
      <c r="F860" t="s">
        <v>75</v>
      </c>
      <c r="G860">
        <v>8</v>
      </c>
      <c r="H860">
        <v>108000</v>
      </c>
    </row>
    <row r="861" spans="1:8" x14ac:dyDescent="0.25">
      <c r="A861" s="2">
        <v>37</v>
      </c>
      <c r="B861" t="s">
        <v>85</v>
      </c>
      <c r="C861" t="s">
        <v>86</v>
      </c>
      <c r="D861" s="2">
        <v>1</v>
      </c>
      <c r="E861" s="17">
        <v>6</v>
      </c>
      <c r="F861" t="s">
        <v>77</v>
      </c>
      <c r="G861">
        <v>2</v>
      </c>
      <c r="H861">
        <v>40425.96</v>
      </c>
    </row>
    <row r="862" spans="1:8" x14ac:dyDescent="0.25">
      <c r="A862" s="2">
        <v>37</v>
      </c>
      <c r="B862" t="s">
        <v>85</v>
      </c>
      <c r="C862" t="s">
        <v>86</v>
      </c>
      <c r="D862" s="2">
        <v>1</v>
      </c>
      <c r="E862" s="17">
        <v>6</v>
      </c>
      <c r="F862" t="s">
        <v>68</v>
      </c>
      <c r="G862">
        <v>7</v>
      </c>
      <c r="H862">
        <v>162982</v>
      </c>
    </row>
    <row r="863" spans="1:8" x14ac:dyDescent="0.25">
      <c r="A863" s="2">
        <v>37</v>
      </c>
      <c r="B863" t="s">
        <v>85</v>
      </c>
      <c r="C863" t="s">
        <v>86</v>
      </c>
      <c r="D863" s="2">
        <v>1</v>
      </c>
      <c r="E863" s="17">
        <v>6</v>
      </c>
      <c r="F863" t="s">
        <v>69</v>
      </c>
      <c r="G863">
        <v>9</v>
      </c>
      <c r="H863">
        <v>205518.63</v>
      </c>
    </row>
    <row r="864" spans="1:8" x14ac:dyDescent="0.25">
      <c r="A864" s="2">
        <v>37</v>
      </c>
      <c r="B864" t="s">
        <v>85</v>
      </c>
      <c r="C864" t="s">
        <v>86</v>
      </c>
      <c r="D864" s="2">
        <v>1</v>
      </c>
      <c r="E864" s="17">
        <v>6</v>
      </c>
      <c r="F864" t="s">
        <v>78</v>
      </c>
      <c r="H864">
        <v>96155.4</v>
      </c>
    </row>
    <row r="865" spans="1:8" x14ac:dyDescent="0.25">
      <c r="A865" s="2">
        <v>37</v>
      </c>
      <c r="B865" t="s">
        <v>85</v>
      </c>
      <c r="C865" t="s">
        <v>86</v>
      </c>
      <c r="D865" s="2">
        <v>1</v>
      </c>
      <c r="E865" s="17">
        <v>6</v>
      </c>
      <c r="F865" t="s">
        <v>67</v>
      </c>
      <c r="G865">
        <v>9</v>
      </c>
      <c r="H865">
        <v>629.64</v>
      </c>
    </row>
    <row r="866" spans="1:8" x14ac:dyDescent="0.25">
      <c r="A866" s="2">
        <v>37</v>
      </c>
      <c r="B866" t="s">
        <v>85</v>
      </c>
      <c r="C866" t="s">
        <v>86</v>
      </c>
      <c r="D866" s="2">
        <v>1</v>
      </c>
      <c r="E866" s="17">
        <v>6</v>
      </c>
      <c r="F866" t="s">
        <v>73</v>
      </c>
      <c r="G866">
        <v>1</v>
      </c>
      <c r="H866">
        <v>131752.25</v>
      </c>
    </row>
    <row r="867" spans="1:8" x14ac:dyDescent="0.25">
      <c r="A867" s="2">
        <v>37</v>
      </c>
      <c r="B867" t="s">
        <v>85</v>
      </c>
      <c r="C867" t="s">
        <v>86</v>
      </c>
      <c r="D867" s="2">
        <v>1</v>
      </c>
      <c r="E867" s="17">
        <v>6</v>
      </c>
      <c r="F867" t="s">
        <v>79</v>
      </c>
      <c r="H867">
        <v>8882</v>
      </c>
    </row>
    <row r="868" spans="1:8" x14ac:dyDescent="0.25">
      <c r="A868" s="2">
        <v>37</v>
      </c>
      <c r="B868" t="s">
        <v>85</v>
      </c>
      <c r="C868" t="s">
        <v>86</v>
      </c>
      <c r="D868" s="2">
        <v>1</v>
      </c>
      <c r="E868" s="17">
        <v>6</v>
      </c>
      <c r="F868" t="s">
        <v>74</v>
      </c>
      <c r="G868">
        <v>7</v>
      </c>
      <c r="H868">
        <v>62712.38</v>
      </c>
    </row>
    <row r="869" spans="1:8" x14ac:dyDescent="0.25">
      <c r="A869" s="2">
        <v>37</v>
      </c>
      <c r="B869" t="s">
        <v>85</v>
      </c>
      <c r="C869" t="s">
        <v>86</v>
      </c>
      <c r="D869" s="2">
        <v>1</v>
      </c>
      <c r="E869" s="17">
        <v>7</v>
      </c>
      <c r="F869" t="s">
        <v>70</v>
      </c>
      <c r="G869">
        <v>36</v>
      </c>
      <c r="H869">
        <v>7451898.9400000004</v>
      </c>
    </row>
    <row r="870" spans="1:8" x14ac:dyDescent="0.25">
      <c r="A870" s="2">
        <v>37</v>
      </c>
      <c r="B870" t="s">
        <v>85</v>
      </c>
      <c r="C870" t="s">
        <v>86</v>
      </c>
      <c r="D870" s="2">
        <v>1</v>
      </c>
      <c r="E870" s="17">
        <v>7</v>
      </c>
      <c r="F870" t="s">
        <v>75</v>
      </c>
      <c r="G870">
        <v>28</v>
      </c>
      <c r="H870">
        <v>374700</v>
      </c>
    </row>
    <row r="871" spans="1:8" x14ac:dyDescent="0.25">
      <c r="A871" s="2">
        <v>37</v>
      </c>
      <c r="B871" t="s">
        <v>85</v>
      </c>
      <c r="C871" t="s">
        <v>86</v>
      </c>
      <c r="D871" s="2">
        <v>1</v>
      </c>
      <c r="E871" s="17">
        <v>7</v>
      </c>
      <c r="F871" t="s">
        <v>77</v>
      </c>
      <c r="G871">
        <v>3</v>
      </c>
      <c r="H871">
        <v>220392.12</v>
      </c>
    </row>
    <row r="872" spans="1:8" x14ac:dyDescent="0.25">
      <c r="A872" s="2">
        <v>37</v>
      </c>
      <c r="B872" t="s">
        <v>85</v>
      </c>
      <c r="C872" t="s">
        <v>86</v>
      </c>
      <c r="D872" s="2">
        <v>1</v>
      </c>
      <c r="E872" s="17">
        <v>7</v>
      </c>
      <c r="F872" t="s">
        <v>68</v>
      </c>
      <c r="G872">
        <v>23</v>
      </c>
      <c r="H872">
        <v>450434</v>
      </c>
    </row>
    <row r="873" spans="1:8" x14ac:dyDescent="0.25">
      <c r="A873" s="2">
        <v>37</v>
      </c>
      <c r="B873" t="s">
        <v>85</v>
      </c>
      <c r="C873" t="s">
        <v>86</v>
      </c>
      <c r="D873" s="2">
        <v>1</v>
      </c>
      <c r="E873" s="17">
        <v>7</v>
      </c>
      <c r="F873" t="s">
        <v>69</v>
      </c>
      <c r="G873">
        <v>32</v>
      </c>
      <c r="H873">
        <v>891152.48999999964</v>
      </c>
    </row>
    <row r="874" spans="1:8" x14ac:dyDescent="0.25">
      <c r="A874" s="2">
        <v>37</v>
      </c>
      <c r="B874" t="s">
        <v>85</v>
      </c>
      <c r="C874" t="s">
        <v>86</v>
      </c>
      <c r="D874" s="2">
        <v>1</v>
      </c>
      <c r="E874" s="17">
        <v>7</v>
      </c>
      <c r="F874" t="s">
        <v>78</v>
      </c>
      <c r="H874">
        <v>233290.2</v>
      </c>
    </row>
    <row r="875" spans="1:8" x14ac:dyDescent="0.25">
      <c r="A875" s="2">
        <v>37</v>
      </c>
      <c r="B875" t="s">
        <v>85</v>
      </c>
      <c r="C875" t="s">
        <v>86</v>
      </c>
      <c r="D875" s="2">
        <v>1</v>
      </c>
      <c r="E875" s="17">
        <v>7</v>
      </c>
      <c r="F875" t="s">
        <v>67</v>
      </c>
      <c r="G875">
        <v>36</v>
      </c>
      <c r="H875">
        <v>2466.0900000000015</v>
      </c>
    </row>
    <row r="876" spans="1:8" x14ac:dyDescent="0.25">
      <c r="A876" s="2">
        <v>37</v>
      </c>
      <c r="B876" t="s">
        <v>85</v>
      </c>
      <c r="C876" t="s">
        <v>86</v>
      </c>
      <c r="D876" s="2">
        <v>1</v>
      </c>
      <c r="E876" s="17">
        <v>7</v>
      </c>
      <c r="F876" t="s">
        <v>73</v>
      </c>
      <c r="G876">
        <v>3</v>
      </c>
      <c r="H876">
        <v>573591.18000000005</v>
      </c>
    </row>
    <row r="877" spans="1:8" x14ac:dyDescent="0.25">
      <c r="A877" s="2">
        <v>37</v>
      </c>
      <c r="B877" t="s">
        <v>85</v>
      </c>
      <c r="C877" t="s">
        <v>86</v>
      </c>
      <c r="D877" s="2">
        <v>1</v>
      </c>
      <c r="E877" s="17">
        <v>7</v>
      </c>
      <c r="F877" t="s">
        <v>79</v>
      </c>
      <c r="H877">
        <v>8882</v>
      </c>
    </row>
    <row r="878" spans="1:8" x14ac:dyDescent="0.25">
      <c r="A878" s="2">
        <v>37</v>
      </c>
      <c r="B878" t="s">
        <v>85</v>
      </c>
      <c r="C878" t="s">
        <v>86</v>
      </c>
      <c r="D878" s="2">
        <v>1</v>
      </c>
      <c r="E878" s="17">
        <v>7</v>
      </c>
      <c r="F878" t="s">
        <v>72</v>
      </c>
      <c r="G878">
        <v>4</v>
      </c>
      <c r="H878">
        <v>222143.83000000002</v>
      </c>
    </row>
    <row r="879" spans="1:8" x14ac:dyDescent="0.25">
      <c r="A879" s="2">
        <v>37</v>
      </c>
      <c r="B879" t="s">
        <v>85</v>
      </c>
      <c r="C879" t="s">
        <v>86</v>
      </c>
      <c r="D879" s="2">
        <v>1</v>
      </c>
      <c r="E879" s="17">
        <v>7</v>
      </c>
      <c r="F879" t="s">
        <v>74</v>
      </c>
      <c r="G879">
        <v>5</v>
      </c>
      <c r="H879">
        <v>158186</v>
      </c>
    </row>
    <row r="880" spans="1:8" x14ac:dyDescent="0.25">
      <c r="A880" s="2">
        <v>37</v>
      </c>
      <c r="B880" t="s">
        <v>85</v>
      </c>
      <c r="C880" t="s">
        <v>86</v>
      </c>
      <c r="D880" s="2">
        <v>1</v>
      </c>
      <c r="E880" s="17">
        <v>8</v>
      </c>
      <c r="F880" t="s">
        <v>70</v>
      </c>
      <c r="G880">
        <v>14</v>
      </c>
      <c r="H880">
        <v>3968198.0700000003</v>
      </c>
    </row>
    <row r="881" spans="1:8" x14ac:dyDescent="0.25">
      <c r="A881" s="2">
        <v>37</v>
      </c>
      <c r="B881" t="s">
        <v>85</v>
      </c>
      <c r="C881" t="s">
        <v>86</v>
      </c>
      <c r="D881" s="2">
        <v>1</v>
      </c>
      <c r="E881" s="17">
        <v>8</v>
      </c>
      <c r="F881" t="s">
        <v>75</v>
      </c>
      <c r="G881">
        <v>13</v>
      </c>
      <c r="H881">
        <v>189900</v>
      </c>
    </row>
    <row r="882" spans="1:8" x14ac:dyDescent="0.25">
      <c r="A882" s="2">
        <v>37</v>
      </c>
      <c r="B882" t="s">
        <v>85</v>
      </c>
      <c r="C882" t="s">
        <v>86</v>
      </c>
      <c r="D882" s="2">
        <v>1</v>
      </c>
      <c r="E882" s="17">
        <v>8</v>
      </c>
      <c r="F882" t="s">
        <v>77</v>
      </c>
      <c r="G882">
        <v>1</v>
      </c>
      <c r="H882">
        <v>119649.59000000001</v>
      </c>
    </row>
    <row r="883" spans="1:8" x14ac:dyDescent="0.25">
      <c r="A883" s="2">
        <v>37</v>
      </c>
      <c r="B883" t="s">
        <v>85</v>
      </c>
      <c r="C883" t="s">
        <v>86</v>
      </c>
      <c r="D883" s="2">
        <v>1</v>
      </c>
      <c r="E883" s="17">
        <v>8</v>
      </c>
      <c r="F883" t="s">
        <v>68</v>
      </c>
      <c r="G883">
        <v>11</v>
      </c>
      <c r="H883">
        <v>315446.75</v>
      </c>
    </row>
    <row r="884" spans="1:8" x14ac:dyDescent="0.25">
      <c r="A884" s="2">
        <v>37</v>
      </c>
      <c r="B884" t="s">
        <v>85</v>
      </c>
      <c r="C884" t="s">
        <v>86</v>
      </c>
      <c r="D884" s="2">
        <v>1</v>
      </c>
      <c r="E884" s="17">
        <v>8</v>
      </c>
      <c r="F884" t="s">
        <v>69</v>
      </c>
      <c r="G884">
        <v>13</v>
      </c>
      <c r="H884">
        <v>514205.24</v>
      </c>
    </row>
    <row r="885" spans="1:8" x14ac:dyDescent="0.25">
      <c r="A885" s="2">
        <v>37</v>
      </c>
      <c r="B885" t="s">
        <v>85</v>
      </c>
      <c r="C885" t="s">
        <v>86</v>
      </c>
      <c r="D885" s="2">
        <v>1</v>
      </c>
      <c r="E885" s="17">
        <v>8</v>
      </c>
      <c r="F885" t="s">
        <v>78</v>
      </c>
      <c r="H885">
        <v>184541.52</v>
      </c>
    </row>
    <row r="886" spans="1:8" x14ac:dyDescent="0.25">
      <c r="A886" s="2">
        <v>37</v>
      </c>
      <c r="B886" t="s">
        <v>85</v>
      </c>
      <c r="C886" t="s">
        <v>86</v>
      </c>
      <c r="D886" s="2">
        <v>1</v>
      </c>
      <c r="E886" s="17">
        <v>8</v>
      </c>
      <c r="F886" t="s">
        <v>67</v>
      </c>
      <c r="G886">
        <v>14</v>
      </c>
      <c r="H886">
        <v>1078.55</v>
      </c>
    </row>
    <row r="887" spans="1:8" x14ac:dyDescent="0.25">
      <c r="A887" s="2">
        <v>37</v>
      </c>
      <c r="B887" t="s">
        <v>85</v>
      </c>
      <c r="C887" t="s">
        <v>86</v>
      </c>
      <c r="D887" s="2">
        <v>1</v>
      </c>
      <c r="E887" s="17">
        <v>8</v>
      </c>
      <c r="F887" t="s">
        <v>73</v>
      </c>
      <c r="H887">
        <v>323002.88</v>
      </c>
    </row>
    <row r="888" spans="1:8" x14ac:dyDescent="0.25">
      <c r="A888" s="2">
        <v>37</v>
      </c>
      <c r="B888" t="s">
        <v>85</v>
      </c>
      <c r="C888" t="s">
        <v>86</v>
      </c>
      <c r="D888" s="2">
        <v>1</v>
      </c>
      <c r="E888" s="17">
        <v>8</v>
      </c>
      <c r="F888" t="s">
        <v>72</v>
      </c>
      <c r="G888">
        <v>2</v>
      </c>
      <c r="H888">
        <v>19965.37</v>
      </c>
    </row>
    <row r="889" spans="1:8" x14ac:dyDescent="0.25">
      <c r="A889" s="2">
        <v>37</v>
      </c>
      <c r="B889" t="s">
        <v>85</v>
      </c>
      <c r="C889" t="s">
        <v>86</v>
      </c>
      <c r="D889" s="2">
        <v>1</v>
      </c>
      <c r="E889" s="17">
        <v>8</v>
      </c>
      <c r="F889" t="s">
        <v>74</v>
      </c>
      <c r="G889">
        <v>6</v>
      </c>
      <c r="H889">
        <v>211108.31999999998</v>
      </c>
    </row>
    <row r="890" spans="1:8" x14ac:dyDescent="0.25">
      <c r="A890" s="2">
        <v>37</v>
      </c>
      <c r="B890" t="s">
        <v>85</v>
      </c>
      <c r="C890" t="s">
        <v>86</v>
      </c>
      <c r="D890" s="2">
        <v>1</v>
      </c>
      <c r="E890" s="17">
        <v>9</v>
      </c>
      <c r="F890" t="s">
        <v>70</v>
      </c>
      <c r="G890">
        <v>31</v>
      </c>
      <c r="H890">
        <v>8256209.1999999993</v>
      </c>
    </row>
    <row r="891" spans="1:8" x14ac:dyDescent="0.25">
      <c r="A891" s="2">
        <v>37</v>
      </c>
      <c r="B891" t="s">
        <v>85</v>
      </c>
      <c r="C891" t="s">
        <v>86</v>
      </c>
      <c r="D891" s="2">
        <v>1</v>
      </c>
      <c r="E891" s="17">
        <v>9</v>
      </c>
      <c r="F891" t="s">
        <v>75</v>
      </c>
      <c r="G891">
        <v>24</v>
      </c>
      <c r="H891">
        <v>286800</v>
      </c>
    </row>
    <row r="892" spans="1:8" x14ac:dyDescent="0.25">
      <c r="A892" s="2">
        <v>37</v>
      </c>
      <c r="B892" t="s">
        <v>85</v>
      </c>
      <c r="C892" t="s">
        <v>86</v>
      </c>
      <c r="D892" s="2">
        <v>1</v>
      </c>
      <c r="E892" s="17">
        <v>9</v>
      </c>
      <c r="F892" t="s">
        <v>77</v>
      </c>
      <c r="G892">
        <v>2</v>
      </c>
      <c r="H892">
        <v>143175.71000000002</v>
      </c>
    </row>
    <row r="893" spans="1:8" x14ac:dyDescent="0.25">
      <c r="A893" s="2">
        <v>37</v>
      </c>
      <c r="B893" t="s">
        <v>85</v>
      </c>
      <c r="C893" t="s">
        <v>86</v>
      </c>
      <c r="D893" s="2">
        <v>1</v>
      </c>
      <c r="E893" s="17">
        <v>9</v>
      </c>
      <c r="F893" t="s">
        <v>68</v>
      </c>
      <c r="G893">
        <v>21</v>
      </c>
      <c r="H893">
        <v>383130.25</v>
      </c>
    </row>
    <row r="894" spans="1:8" x14ac:dyDescent="0.25">
      <c r="A894" s="2">
        <v>37</v>
      </c>
      <c r="B894" t="s">
        <v>85</v>
      </c>
      <c r="C894" t="s">
        <v>86</v>
      </c>
      <c r="D894" s="2">
        <v>1</v>
      </c>
      <c r="E894" s="17">
        <v>9</v>
      </c>
      <c r="F894" t="s">
        <v>69</v>
      </c>
      <c r="G894">
        <v>28</v>
      </c>
      <c r="H894">
        <v>956175.5299999998</v>
      </c>
    </row>
    <row r="895" spans="1:8" x14ac:dyDescent="0.25">
      <c r="A895" s="2">
        <v>37</v>
      </c>
      <c r="B895" t="s">
        <v>85</v>
      </c>
      <c r="C895" t="s">
        <v>86</v>
      </c>
      <c r="D895" s="2">
        <v>1</v>
      </c>
      <c r="E895" s="17">
        <v>9</v>
      </c>
      <c r="F895" t="s">
        <v>78</v>
      </c>
      <c r="H895">
        <v>201839.87</v>
      </c>
    </row>
    <row r="896" spans="1:8" x14ac:dyDescent="0.25">
      <c r="A896" s="2">
        <v>37</v>
      </c>
      <c r="B896" t="s">
        <v>85</v>
      </c>
      <c r="C896" t="s">
        <v>86</v>
      </c>
      <c r="D896" s="2">
        <v>1</v>
      </c>
      <c r="E896" s="17">
        <v>9</v>
      </c>
      <c r="F896" t="s">
        <v>67</v>
      </c>
      <c r="G896">
        <v>31</v>
      </c>
      <c r="H896">
        <v>1883.0900000000001</v>
      </c>
    </row>
    <row r="897" spans="1:8" x14ac:dyDescent="0.25">
      <c r="A897" s="2">
        <v>37</v>
      </c>
      <c r="B897" t="s">
        <v>85</v>
      </c>
      <c r="C897" t="s">
        <v>86</v>
      </c>
      <c r="D897" s="2">
        <v>1</v>
      </c>
      <c r="E897" s="17">
        <v>9</v>
      </c>
      <c r="F897" t="s">
        <v>73</v>
      </c>
      <c r="G897">
        <v>1</v>
      </c>
      <c r="H897">
        <v>576074.06000000006</v>
      </c>
    </row>
    <row r="898" spans="1:8" x14ac:dyDescent="0.25">
      <c r="A898" s="2">
        <v>37</v>
      </c>
      <c r="B898" t="s">
        <v>85</v>
      </c>
      <c r="C898" t="s">
        <v>86</v>
      </c>
      <c r="D898" s="2">
        <v>1</v>
      </c>
      <c r="E898" s="17">
        <v>9</v>
      </c>
      <c r="F898" t="s">
        <v>72</v>
      </c>
      <c r="G898">
        <v>3</v>
      </c>
      <c r="H898">
        <v>329918.40000000002</v>
      </c>
    </row>
    <row r="899" spans="1:8" x14ac:dyDescent="0.25">
      <c r="A899" s="2">
        <v>37</v>
      </c>
      <c r="B899" t="s">
        <v>85</v>
      </c>
      <c r="C899" t="s">
        <v>86</v>
      </c>
      <c r="D899" s="2">
        <v>1</v>
      </c>
      <c r="E899" s="17">
        <v>9</v>
      </c>
      <c r="F899" t="s">
        <v>74</v>
      </c>
      <c r="G899">
        <v>8</v>
      </c>
      <c r="H899">
        <v>392199.99</v>
      </c>
    </row>
    <row r="900" spans="1:8" x14ac:dyDescent="0.25">
      <c r="A900" s="2">
        <v>37</v>
      </c>
      <c r="B900" t="s">
        <v>85</v>
      </c>
      <c r="C900" t="s">
        <v>86</v>
      </c>
      <c r="D900" s="2">
        <v>1</v>
      </c>
      <c r="E900" s="17">
        <v>9</v>
      </c>
      <c r="F900" t="s">
        <v>88</v>
      </c>
      <c r="H900">
        <v>22780.2</v>
      </c>
    </row>
    <row r="901" spans="1:8" x14ac:dyDescent="0.25">
      <c r="A901" s="2">
        <v>37</v>
      </c>
      <c r="B901" t="s">
        <v>85</v>
      </c>
      <c r="C901" t="s">
        <v>86</v>
      </c>
      <c r="D901" s="2">
        <v>1</v>
      </c>
      <c r="E901" s="17">
        <v>10</v>
      </c>
      <c r="F901" t="s">
        <v>70</v>
      </c>
      <c r="G901">
        <v>7</v>
      </c>
      <c r="H901">
        <v>2869136.34</v>
      </c>
    </row>
    <row r="902" spans="1:8" x14ac:dyDescent="0.25">
      <c r="A902" s="2">
        <v>37</v>
      </c>
      <c r="B902" t="s">
        <v>85</v>
      </c>
      <c r="C902" t="s">
        <v>86</v>
      </c>
      <c r="D902" s="2">
        <v>1</v>
      </c>
      <c r="E902" s="17">
        <v>10</v>
      </c>
      <c r="F902" t="s">
        <v>75</v>
      </c>
      <c r="G902">
        <v>5</v>
      </c>
      <c r="H902">
        <v>66300</v>
      </c>
    </row>
    <row r="903" spans="1:8" x14ac:dyDescent="0.25">
      <c r="A903" s="2">
        <v>37</v>
      </c>
      <c r="B903" t="s">
        <v>85</v>
      </c>
      <c r="C903" t="s">
        <v>86</v>
      </c>
      <c r="D903" s="2">
        <v>1</v>
      </c>
      <c r="E903" s="17">
        <v>10</v>
      </c>
      <c r="F903" t="s">
        <v>77</v>
      </c>
      <c r="H903">
        <v>20346.77</v>
      </c>
    </row>
    <row r="904" spans="1:8" x14ac:dyDescent="0.25">
      <c r="A904" s="2">
        <v>37</v>
      </c>
      <c r="B904" t="s">
        <v>85</v>
      </c>
      <c r="C904" t="s">
        <v>86</v>
      </c>
      <c r="D904" s="2">
        <v>1</v>
      </c>
      <c r="E904" s="17">
        <v>10</v>
      </c>
      <c r="F904" t="s">
        <v>68</v>
      </c>
      <c r="G904">
        <v>6</v>
      </c>
      <c r="H904">
        <v>160988</v>
      </c>
    </row>
    <row r="905" spans="1:8" x14ac:dyDescent="0.25">
      <c r="A905" s="2">
        <v>37</v>
      </c>
      <c r="B905" t="s">
        <v>85</v>
      </c>
      <c r="C905" t="s">
        <v>86</v>
      </c>
      <c r="D905" s="2">
        <v>1</v>
      </c>
      <c r="E905" s="17">
        <v>10</v>
      </c>
      <c r="F905" t="s">
        <v>69</v>
      </c>
      <c r="G905">
        <v>6</v>
      </c>
      <c r="H905">
        <v>310670.90000000002</v>
      </c>
    </row>
    <row r="906" spans="1:8" x14ac:dyDescent="0.25">
      <c r="A906" s="2">
        <v>37</v>
      </c>
      <c r="B906" t="s">
        <v>85</v>
      </c>
      <c r="C906" t="s">
        <v>86</v>
      </c>
      <c r="D906" s="2">
        <v>1</v>
      </c>
      <c r="E906" s="17">
        <v>10</v>
      </c>
      <c r="F906" t="s">
        <v>78</v>
      </c>
      <c r="H906">
        <v>57403.92</v>
      </c>
    </row>
    <row r="907" spans="1:8" x14ac:dyDescent="0.25">
      <c r="A907" s="2">
        <v>37</v>
      </c>
      <c r="B907" t="s">
        <v>85</v>
      </c>
      <c r="C907" t="s">
        <v>86</v>
      </c>
      <c r="D907" s="2">
        <v>1</v>
      </c>
      <c r="E907" s="17">
        <v>10</v>
      </c>
      <c r="F907" t="s">
        <v>67</v>
      </c>
      <c r="G907">
        <v>7</v>
      </c>
      <c r="H907">
        <v>530.43000000000006</v>
      </c>
    </row>
    <row r="908" spans="1:8" x14ac:dyDescent="0.25">
      <c r="A908" s="2">
        <v>37</v>
      </c>
      <c r="B908" t="s">
        <v>85</v>
      </c>
      <c r="C908" t="s">
        <v>86</v>
      </c>
      <c r="D908" s="2">
        <v>1</v>
      </c>
      <c r="E908" s="17">
        <v>10</v>
      </c>
      <c r="F908" t="s">
        <v>73</v>
      </c>
      <c r="H908">
        <v>186820.5</v>
      </c>
    </row>
    <row r="909" spans="1:8" x14ac:dyDescent="0.25">
      <c r="A909" s="2">
        <v>37</v>
      </c>
      <c r="B909" t="s">
        <v>85</v>
      </c>
      <c r="C909" t="s">
        <v>86</v>
      </c>
      <c r="D909" s="2">
        <v>1</v>
      </c>
      <c r="E909" s="17">
        <v>10</v>
      </c>
      <c r="F909" t="s">
        <v>72</v>
      </c>
      <c r="G909">
        <v>1</v>
      </c>
      <c r="H909">
        <v>165604.46999999997</v>
      </c>
    </row>
    <row r="910" spans="1:8" x14ac:dyDescent="0.25">
      <c r="A910" s="2">
        <v>37</v>
      </c>
      <c r="B910" t="s">
        <v>85</v>
      </c>
      <c r="C910" t="s">
        <v>86</v>
      </c>
      <c r="D910" s="2">
        <v>1</v>
      </c>
      <c r="E910" s="17">
        <v>10</v>
      </c>
      <c r="F910" t="s">
        <v>74</v>
      </c>
      <c r="H910">
        <v>3788.2</v>
      </c>
    </row>
    <row r="911" spans="1:8" x14ac:dyDescent="0.25">
      <c r="A911" s="2">
        <v>37</v>
      </c>
      <c r="B911" t="s">
        <v>85</v>
      </c>
      <c r="C911" t="s">
        <v>86</v>
      </c>
      <c r="D911" s="2">
        <v>1</v>
      </c>
      <c r="E911" s="17">
        <v>11</v>
      </c>
      <c r="F911" t="s">
        <v>70</v>
      </c>
      <c r="G911">
        <v>17</v>
      </c>
      <c r="H911">
        <v>7868254.0399999991</v>
      </c>
    </row>
    <row r="912" spans="1:8" x14ac:dyDescent="0.25">
      <c r="A912" s="2">
        <v>37</v>
      </c>
      <c r="B912" t="s">
        <v>85</v>
      </c>
      <c r="C912" t="s">
        <v>86</v>
      </c>
      <c r="D912" s="2">
        <v>1</v>
      </c>
      <c r="E912" s="17">
        <v>11</v>
      </c>
      <c r="F912" t="s">
        <v>75</v>
      </c>
      <c r="G912">
        <v>6</v>
      </c>
      <c r="H912">
        <v>177624</v>
      </c>
    </row>
    <row r="913" spans="1:8" x14ac:dyDescent="0.25">
      <c r="A913" s="2">
        <v>37</v>
      </c>
      <c r="B913" t="s">
        <v>85</v>
      </c>
      <c r="C913" t="s">
        <v>86</v>
      </c>
      <c r="D913" s="2">
        <v>1</v>
      </c>
      <c r="E913" s="17">
        <v>11</v>
      </c>
      <c r="F913" t="s">
        <v>77</v>
      </c>
      <c r="G913">
        <v>1</v>
      </c>
      <c r="H913">
        <v>88075.02</v>
      </c>
    </row>
    <row r="914" spans="1:8" x14ac:dyDescent="0.25">
      <c r="A914" s="2">
        <v>37</v>
      </c>
      <c r="B914" t="s">
        <v>85</v>
      </c>
      <c r="C914" t="s">
        <v>86</v>
      </c>
      <c r="D914" s="2">
        <v>1</v>
      </c>
      <c r="E914" s="17">
        <v>11</v>
      </c>
      <c r="F914" t="s">
        <v>68</v>
      </c>
      <c r="G914">
        <v>11</v>
      </c>
      <c r="H914">
        <v>253730</v>
      </c>
    </row>
    <row r="915" spans="1:8" x14ac:dyDescent="0.25">
      <c r="A915" s="2">
        <v>37</v>
      </c>
      <c r="B915" t="s">
        <v>85</v>
      </c>
      <c r="C915" t="s">
        <v>86</v>
      </c>
      <c r="D915" s="2">
        <v>1</v>
      </c>
      <c r="E915" s="17">
        <v>11</v>
      </c>
      <c r="F915" t="s">
        <v>69</v>
      </c>
      <c r="G915">
        <v>15</v>
      </c>
      <c r="H915">
        <v>954245.3</v>
      </c>
    </row>
    <row r="916" spans="1:8" x14ac:dyDescent="0.25">
      <c r="A916" s="2">
        <v>37</v>
      </c>
      <c r="B916" t="s">
        <v>85</v>
      </c>
      <c r="C916" t="s">
        <v>86</v>
      </c>
      <c r="D916" s="2">
        <v>1</v>
      </c>
      <c r="E916" s="17">
        <v>11</v>
      </c>
      <c r="F916" t="s">
        <v>78</v>
      </c>
      <c r="H916">
        <v>97344.829999999987</v>
      </c>
    </row>
    <row r="917" spans="1:8" x14ac:dyDescent="0.25">
      <c r="A917" s="2">
        <v>37</v>
      </c>
      <c r="B917" t="s">
        <v>85</v>
      </c>
      <c r="C917" t="s">
        <v>86</v>
      </c>
      <c r="D917" s="2">
        <v>1</v>
      </c>
      <c r="E917" s="17">
        <v>11</v>
      </c>
      <c r="F917" t="s">
        <v>67</v>
      </c>
      <c r="G917">
        <v>16</v>
      </c>
      <c r="H917">
        <v>1200.8800000000001</v>
      </c>
    </row>
    <row r="918" spans="1:8" x14ac:dyDescent="0.25">
      <c r="A918" s="2">
        <v>37</v>
      </c>
      <c r="B918" t="s">
        <v>85</v>
      </c>
      <c r="C918" t="s">
        <v>86</v>
      </c>
      <c r="D918" s="2">
        <v>1</v>
      </c>
      <c r="E918" s="17">
        <v>11</v>
      </c>
      <c r="F918" t="s">
        <v>73</v>
      </c>
      <c r="G918">
        <v>2</v>
      </c>
      <c r="H918">
        <v>561466.43999999994</v>
      </c>
    </row>
    <row r="919" spans="1:8" x14ac:dyDescent="0.25">
      <c r="A919" s="2">
        <v>37</v>
      </c>
      <c r="B919" t="s">
        <v>85</v>
      </c>
      <c r="C919" t="s">
        <v>86</v>
      </c>
      <c r="D919" s="2">
        <v>1</v>
      </c>
      <c r="E919" s="17">
        <v>11</v>
      </c>
      <c r="F919" t="s">
        <v>72</v>
      </c>
      <c r="G919">
        <v>17</v>
      </c>
      <c r="H919">
        <v>1154302.3900000001</v>
      </c>
    </row>
    <row r="920" spans="1:8" x14ac:dyDescent="0.25">
      <c r="A920" s="2">
        <v>37</v>
      </c>
      <c r="B920" t="s">
        <v>85</v>
      </c>
      <c r="C920" t="s">
        <v>86</v>
      </c>
      <c r="D920" s="2">
        <v>1</v>
      </c>
      <c r="E920" s="17">
        <v>11</v>
      </c>
      <c r="F920" t="s">
        <v>74</v>
      </c>
      <c r="G920">
        <v>3</v>
      </c>
      <c r="H920">
        <v>319547.42000000004</v>
      </c>
    </row>
    <row r="921" spans="1:8" x14ac:dyDescent="0.25">
      <c r="A921" s="2">
        <v>37</v>
      </c>
      <c r="B921" t="s">
        <v>85</v>
      </c>
      <c r="C921" t="s">
        <v>86</v>
      </c>
      <c r="D921" s="2">
        <v>1</v>
      </c>
      <c r="E921" s="17">
        <v>12</v>
      </c>
      <c r="F921" t="s">
        <v>70</v>
      </c>
      <c r="G921">
        <v>17</v>
      </c>
      <c r="H921">
        <v>8985603.9899999984</v>
      </c>
    </row>
    <row r="922" spans="1:8" x14ac:dyDescent="0.25">
      <c r="A922" s="2">
        <v>37</v>
      </c>
      <c r="B922" t="s">
        <v>85</v>
      </c>
      <c r="C922" t="s">
        <v>86</v>
      </c>
      <c r="D922" s="2">
        <v>1</v>
      </c>
      <c r="E922" s="17">
        <v>12</v>
      </c>
      <c r="F922" t="s">
        <v>75</v>
      </c>
      <c r="G922">
        <v>10</v>
      </c>
      <c r="H922">
        <v>159948</v>
      </c>
    </row>
    <row r="923" spans="1:8" x14ac:dyDescent="0.25">
      <c r="A923" s="2">
        <v>37</v>
      </c>
      <c r="B923" t="s">
        <v>85</v>
      </c>
      <c r="C923" t="s">
        <v>86</v>
      </c>
      <c r="D923" s="2">
        <v>1</v>
      </c>
      <c r="E923" s="17">
        <v>12</v>
      </c>
      <c r="F923" t="s">
        <v>77</v>
      </c>
      <c r="H923">
        <v>31291.54</v>
      </c>
    </row>
    <row r="924" spans="1:8" x14ac:dyDescent="0.25">
      <c r="A924" s="2">
        <v>37</v>
      </c>
      <c r="B924" t="s">
        <v>85</v>
      </c>
      <c r="C924" t="s">
        <v>86</v>
      </c>
      <c r="D924" s="2">
        <v>1</v>
      </c>
      <c r="E924" s="17">
        <v>12</v>
      </c>
      <c r="F924" t="s">
        <v>68</v>
      </c>
      <c r="G924">
        <v>14</v>
      </c>
      <c r="H924">
        <v>199860</v>
      </c>
    </row>
    <row r="925" spans="1:8" x14ac:dyDescent="0.25">
      <c r="A925" s="2">
        <v>37</v>
      </c>
      <c r="B925" t="s">
        <v>85</v>
      </c>
      <c r="C925" t="s">
        <v>86</v>
      </c>
      <c r="D925" s="2">
        <v>1</v>
      </c>
      <c r="E925" s="17">
        <v>12</v>
      </c>
      <c r="F925" t="s">
        <v>69</v>
      </c>
      <c r="G925">
        <v>16</v>
      </c>
      <c r="H925">
        <v>1093895.48</v>
      </c>
    </row>
    <row r="926" spans="1:8" x14ac:dyDescent="0.25">
      <c r="A926" s="2">
        <v>37</v>
      </c>
      <c r="B926" t="s">
        <v>85</v>
      </c>
      <c r="C926" t="s">
        <v>86</v>
      </c>
      <c r="D926" s="2">
        <v>1</v>
      </c>
      <c r="E926" s="17">
        <v>12</v>
      </c>
      <c r="F926" t="s">
        <v>78</v>
      </c>
      <c r="H926">
        <v>312937.99</v>
      </c>
    </row>
    <row r="927" spans="1:8" x14ac:dyDescent="0.25">
      <c r="A927" s="2">
        <v>37</v>
      </c>
      <c r="B927" t="s">
        <v>85</v>
      </c>
      <c r="C927" t="s">
        <v>86</v>
      </c>
      <c r="D927" s="2">
        <v>1</v>
      </c>
      <c r="E927" s="17">
        <v>12</v>
      </c>
      <c r="F927" t="s">
        <v>67</v>
      </c>
      <c r="G927">
        <v>17</v>
      </c>
      <c r="H927">
        <v>1148.51</v>
      </c>
    </row>
    <row r="928" spans="1:8" x14ac:dyDescent="0.25">
      <c r="A928" s="2">
        <v>37</v>
      </c>
      <c r="B928" t="s">
        <v>85</v>
      </c>
      <c r="C928" t="s">
        <v>86</v>
      </c>
      <c r="D928" s="2">
        <v>1</v>
      </c>
      <c r="E928" s="17">
        <v>12</v>
      </c>
      <c r="F928" t="s">
        <v>73</v>
      </c>
      <c r="G928">
        <v>2</v>
      </c>
      <c r="H928">
        <v>623392.7699999999</v>
      </c>
    </row>
    <row r="929" spans="1:8" x14ac:dyDescent="0.25">
      <c r="A929" s="2">
        <v>37</v>
      </c>
      <c r="B929" t="s">
        <v>85</v>
      </c>
      <c r="C929" t="s">
        <v>86</v>
      </c>
      <c r="D929" s="2">
        <v>1</v>
      </c>
      <c r="E929" s="17">
        <v>12</v>
      </c>
      <c r="F929" t="s">
        <v>72</v>
      </c>
      <c r="G929">
        <v>17</v>
      </c>
      <c r="H929">
        <v>1032178.38</v>
      </c>
    </row>
    <row r="930" spans="1:8" x14ac:dyDescent="0.25">
      <c r="A930" s="2">
        <v>37</v>
      </c>
      <c r="B930" t="s">
        <v>85</v>
      </c>
      <c r="C930" t="s">
        <v>86</v>
      </c>
      <c r="D930" s="2">
        <v>1</v>
      </c>
      <c r="E930" s="17">
        <v>12</v>
      </c>
      <c r="F930" t="s">
        <v>74</v>
      </c>
      <c r="G930">
        <v>2</v>
      </c>
      <c r="H930">
        <v>230370.70999999996</v>
      </c>
    </row>
    <row r="931" spans="1:8" x14ac:dyDescent="0.25">
      <c r="A931" s="2">
        <v>37</v>
      </c>
      <c r="B931" t="s">
        <v>85</v>
      </c>
      <c r="C931" t="s">
        <v>86</v>
      </c>
      <c r="D931" s="2">
        <v>1</v>
      </c>
      <c r="E931" s="17">
        <v>13</v>
      </c>
      <c r="F931" t="s">
        <v>70</v>
      </c>
      <c r="G931">
        <v>11</v>
      </c>
      <c r="H931">
        <v>6395490.8399999999</v>
      </c>
    </row>
    <row r="932" spans="1:8" x14ac:dyDescent="0.25">
      <c r="A932" s="2">
        <v>37</v>
      </c>
      <c r="B932" t="s">
        <v>85</v>
      </c>
      <c r="C932" t="s">
        <v>86</v>
      </c>
      <c r="D932" s="2">
        <v>1</v>
      </c>
      <c r="E932" s="17">
        <v>13</v>
      </c>
      <c r="F932" t="s">
        <v>75</v>
      </c>
      <c r="G932">
        <v>6</v>
      </c>
      <c r="H932">
        <v>513416.04000000004</v>
      </c>
    </row>
    <row r="933" spans="1:8" x14ac:dyDescent="0.25">
      <c r="A933" s="2">
        <v>37</v>
      </c>
      <c r="B933" t="s">
        <v>85</v>
      </c>
      <c r="C933" t="s">
        <v>86</v>
      </c>
      <c r="D933" s="2">
        <v>1</v>
      </c>
      <c r="E933" s="17">
        <v>13</v>
      </c>
      <c r="F933" t="s">
        <v>68</v>
      </c>
      <c r="G933">
        <v>6</v>
      </c>
      <c r="H933">
        <v>123060</v>
      </c>
    </row>
    <row r="934" spans="1:8" x14ac:dyDescent="0.25">
      <c r="A934" s="2">
        <v>37</v>
      </c>
      <c r="B934" t="s">
        <v>85</v>
      </c>
      <c r="C934" t="s">
        <v>86</v>
      </c>
      <c r="D934" s="2">
        <v>1</v>
      </c>
      <c r="E934" s="17">
        <v>13</v>
      </c>
      <c r="F934" t="s">
        <v>69</v>
      </c>
      <c r="G934">
        <v>9</v>
      </c>
      <c r="H934">
        <v>692985.06</v>
      </c>
    </row>
    <row r="935" spans="1:8" x14ac:dyDescent="0.25">
      <c r="A935" s="2">
        <v>37</v>
      </c>
      <c r="B935" t="s">
        <v>85</v>
      </c>
      <c r="C935" t="s">
        <v>86</v>
      </c>
      <c r="D935" s="2">
        <v>1</v>
      </c>
      <c r="E935" s="17">
        <v>13</v>
      </c>
      <c r="F935" t="s">
        <v>67</v>
      </c>
      <c r="G935">
        <v>11</v>
      </c>
      <c r="H935">
        <v>746.2399999999999</v>
      </c>
    </row>
    <row r="936" spans="1:8" x14ac:dyDescent="0.25">
      <c r="A936" s="2">
        <v>37</v>
      </c>
      <c r="B936" t="s">
        <v>85</v>
      </c>
      <c r="C936" t="s">
        <v>86</v>
      </c>
      <c r="D936" s="2">
        <v>1</v>
      </c>
      <c r="E936" s="17">
        <v>13</v>
      </c>
      <c r="F936" t="s">
        <v>73</v>
      </c>
      <c r="G936">
        <v>2</v>
      </c>
      <c r="H936">
        <v>335889.80000000005</v>
      </c>
    </row>
    <row r="937" spans="1:8" x14ac:dyDescent="0.25">
      <c r="A937" s="2">
        <v>37</v>
      </c>
      <c r="B937" t="s">
        <v>85</v>
      </c>
      <c r="C937" t="s">
        <v>86</v>
      </c>
      <c r="D937" s="2">
        <v>1</v>
      </c>
      <c r="E937" s="17">
        <v>13</v>
      </c>
      <c r="F937" t="s">
        <v>72</v>
      </c>
      <c r="G937">
        <v>11</v>
      </c>
      <c r="H937">
        <v>1893195.89</v>
      </c>
    </row>
    <row r="938" spans="1:8" x14ac:dyDescent="0.25">
      <c r="A938" s="2">
        <v>37</v>
      </c>
      <c r="B938" t="s">
        <v>85</v>
      </c>
      <c r="C938" t="s">
        <v>86</v>
      </c>
      <c r="D938" s="2">
        <v>1</v>
      </c>
      <c r="E938" s="17">
        <v>13</v>
      </c>
      <c r="F938" t="s">
        <v>74</v>
      </c>
      <c r="G938">
        <v>2</v>
      </c>
      <c r="H938">
        <v>146419.79999999999</v>
      </c>
    </row>
    <row r="939" spans="1:8" x14ac:dyDescent="0.25">
      <c r="A939" s="2">
        <v>37</v>
      </c>
      <c r="B939" t="s">
        <v>85</v>
      </c>
      <c r="C939" t="s">
        <v>86</v>
      </c>
      <c r="D939" s="2">
        <v>1</v>
      </c>
      <c r="E939" s="17">
        <v>14</v>
      </c>
      <c r="F939" t="s">
        <v>70</v>
      </c>
      <c r="G939">
        <v>8</v>
      </c>
      <c r="H939">
        <v>6334169.1799999997</v>
      </c>
    </row>
    <row r="940" spans="1:8" x14ac:dyDescent="0.25">
      <c r="A940" s="2">
        <v>37</v>
      </c>
      <c r="B940" t="s">
        <v>85</v>
      </c>
      <c r="C940" t="s">
        <v>86</v>
      </c>
      <c r="D940" s="2">
        <v>1</v>
      </c>
      <c r="E940" s="17">
        <v>14</v>
      </c>
      <c r="F940" t="s">
        <v>75</v>
      </c>
      <c r="G940">
        <v>3</v>
      </c>
      <c r="H940">
        <v>79887.56</v>
      </c>
    </row>
    <row r="941" spans="1:8" x14ac:dyDescent="0.25">
      <c r="A941" s="2">
        <v>37</v>
      </c>
      <c r="B941" t="s">
        <v>85</v>
      </c>
      <c r="C941" t="s">
        <v>86</v>
      </c>
      <c r="D941" s="2">
        <v>1</v>
      </c>
      <c r="E941" s="17">
        <v>14</v>
      </c>
      <c r="F941" t="s">
        <v>68</v>
      </c>
      <c r="G941">
        <v>4</v>
      </c>
      <c r="H941">
        <v>83940</v>
      </c>
    </row>
    <row r="942" spans="1:8" x14ac:dyDescent="0.25">
      <c r="A942" s="2">
        <v>37</v>
      </c>
      <c r="B942" t="s">
        <v>85</v>
      </c>
      <c r="C942" t="s">
        <v>86</v>
      </c>
      <c r="D942" s="2">
        <v>1</v>
      </c>
      <c r="E942" s="17">
        <v>14</v>
      </c>
      <c r="F942" t="s">
        <v>69</v>
      </c>
      <c r="G942">
        <v>6</v>
      </c>
      <c r="H942">
        <v>615996.86</v>
      </c>
    </row>
    <row r="943" spans="1:8" x14ac:dyDescent="0.25">
      <c r="A943" s="2">
        <v>37</v>
      </c>
      <c r="B943" t="s">
        <v>85</v>
      </c>
      <c r="C943" t="s">
        <v>86</v>
      </c>
      <c r="D943" s="2">
        <v>1</v>
      </c>
      <c r="E943" s="17">
        <v>14</v>
      </c>
      <c r="F943" t="s">
        <v>67</v>
      </c>
      <c r="G943">
        <v>8</v>
      </c>
      <c r="H943">
        <v>629.64</v>
      </c>
    </row>
    <row r="944" spans="1:8" x14ac:dyDescent="0.25">
      <c r="A944" s="2">
        <v>37</v>
      </c>
      <c r="B944" t="s">
        <v>85</v>
      </c>
      <c r="C944" t="s">
        <v>86</v>
      </c>
      <c r="D944" s="2">
        <v>1</v>
      </c>
      <c r="E944" s="17">
        <v>14</v>
      </c>
      <c r="F944" t="s">
        <v>73</v>
      </c>
      <c r="H944">
        <v>373544.55000000005</v>
      </c>
    </row>
    <row r="945" spans="1:8" x14ac:dyDescent="0.25">
      <c r="A945" s="2">
        <v>37</v>
      </c>
      <c r="B945" t="s">
        <v>85</v>
      </c>
      <c r="C945" t="s">
        <v>86</v>
      </c>
      <c r="D945" s="2">
        <v>1</v>
      </c>
      <c r="E945" s="17">
        <v>14</v>
      </c>
      <c r="F945" t="s">
        <v>72</v>
      </c>
      <c r="G945">
        <v>8</v>
      </c>
      <c r="H945">
        <v>2520389.6799999997</v>
      </c>
    </row>
    <row r="946" spans="1:8" x14ac:dyDescent="0.25">
      <c r="A946" s="2">
        <v>37</v>
      </c>
      <c r="B946" t="s">
        <v>85</v>
      </c>
      <c r="C946" t="s">
        <v>86</v>
      </c>
      <c r="D946" s="2">
        <v>1</v>
      </c>
      <c r="E946" s="17">
        <v>14</v>
      </c>
      <c r="F946" t="s">
        <v>74</v>
      </c>
      <c r="G946">
        <v>5</v>
      </c>
      <c r="H946">
        <v>497048.85</v>
      </c>
    </row>
    <row r="947" spans="1:8" x14ac:dyDescent="0.25">
      <c r="A947" s="2">
        <v>37</v>
      </c>
      <c r="B947" t="s">
        <v>85</v>
      </c>
      <c r="C947" t="s">
        <v>86</v>
      </c>
      <c r="D947" s="2">
        <v>1</v>
      </c>
      <c r="E947" s="17">
        <v>15</v>
      </c>
      <c r="F947" t="s">
        <v>70</v>
      </c>
      <c r="G947">
        <v>3</v>
      </c>
      <c r="H947">
        <v>2397384.13</v>
      </c>
    </row>
    <row r="948" spans="1:8" x14ac:dyDescent="0.25">
      <c r="A948" s="2">
        <v>37</v>
      </c>
      <c r="B948" t="s">
        <v>85</v>
      </c>
      <c r="C948" t="s">
        <v>86</v>
      </c>
      <c r="D948" s="2">
        <v>1</v>
      </c>
      <c r="E948" s="17">
        <v>15</v>
      </c>
      <c r="F948" t="s">
        <v>69</v>
      </c>
      <c r="G948">
        <v>2</v>
      </c>
      <c r="H948">
        <v>194892.07</v>
      </c>
    </row>
    <row r="949" spans="1:8" x14ac:dyDescent="0.25">
      <c r="A949" s="2">
        <v>37</v>
      </c>
      <c r="B949" t="s">
        <v>85</v>
      </c>
      <c r="C949" t="s">
        <v>86</v>
      </c>
      <c r="D949" s="2">
        <v>1</v>
      </c>
      <c r="E949" s="17">
        <v>15</v>
      </c>
      <c r="F949" t="s">
        <v>67</v>
      </c>
      <c r="G949">
        <v>3</v>
      </c>
      <c r="H949">
        <v>204.05</v>
      </c>
    </row>
    <row r="950" spans="1:8" x14ac:dyDescent="0.25">
      <c r="A950" s="2">
        <v>37</v>
      </c>
      <c r="B950" t="s">
        <v>85</v>
      </c>
      <c r="C950" t="s">
        <v>86</v>
      </c>
      <c r="D950" s="2">
        <v>1</v>
      </c>
      <c r="E950" s="17">
        <v>15</v>
      </c>
      <c r="F950" t="s">
        <v>73</v>
      </c>
      <c r="G950">
        <v>1</v>
      </c>
      <c r="H950">
        <v>77439.64</v>
      </c>
    </row>
    <row r="951" spans="1:8" x14ac:dyDescent="0.25">
      <c r="A951" s="2">
        <v>37</v>
      </c>
      <c r="B951" t="s">
        <v>85</v>
      </c>
      <c r="C951" t="s">
        <v>86</v>
      </c>
      <c r="D951" s="2">
        <v>1</v>
      </c>
      <c r="E951" s="17">
        <v>15</v>
      </c>
      <c r="F951" t="s">
        <v>72</v>
      </c>
      <c r="G951">
        <v>3</v>
      </c>
      <c r="H951">
        <v>864898.09</v>
      </c>
    </row>
    <row r="952" spans="1:8" x14ac:dyDescent="0.25">
      <c r="A952" s="2">
        <v>37</v>
      </c>
      <c r="B952" t="s">
        <v>85</v>
      </c>
      <c r="C952" t="s">
        <v>86</v>
      </c>
      <c r="D952" s="2">
        <v>1</v>
      </c>
      <c r="E952" s="17">
        <v>15</v>
      </c>
      <c r="F952" t="s">
        <v>74</v>
      </c>
      <c r="H952">
        <v>8145.15</v>
      </c>
    </row>
    <row r="953" spans="1:8" x14ac:dyDescent="0.25">
      <c r="A953" s="2">
        <v>37</v>
      </c>
      <c r="B953" t="s">
        <v>85</v>
      </c>
      <c r="C953" t="s">
        <v>86</v>
      </c>
      <c r="D953" s="2">
        <v>1</v>
      </c>
      <c r="E953" s="17">
        <v>16</v>
      </c>
      <c r="F953" t="s">
        <v>70</v>
      </c>
      <c r="G953">
        <v>2</v>
      </c>
      <c r="H953">
        <v>3299681.1999999997</v>
      </c>
    </row>
    <row r="954" spans="1:8" x14ac:dyDescent="0.25">
      <c r="A954" s="2">
        <v>37</v>
      </c>
      <c r="B954" t="s">
        <v>85</v>
      </c>
      <c r="C954" t="s">
        <v>86</v>
      </c>
      <c r="D954" s="2">
        <v>1</v>
      </c>
      <c r="E954" s="17">
        <v>16</v>
      </c>
      <c r="F954" t="s">
        <v>68</v>
      </c>
      <c r="G954">
        <v>1</v>
      </c>
      <c r="H954">
        <v>6840</v>
      </c>
    </row>
    <row r="955" spans="1:8" x14ac:dyDescent="0.25">
      <c r="A955" s="2">
        <v>37</v>
      </c>
      <c r="B955" t="s">
        <v>85</v>
      </c>
      <c r="C955" t="s">
        <v>86</v>
      </c>
      <c r="D955" s="2">
        <v>1</v>
      </c>
      <c r="E955" s="17">
        <v>16</v>
      </c>
      <c r="F955" t="s">
        <v>69</v>
      </c>
      <c r="G955">
        <v>2</v>
      </c>
      <c r="H955">
        <v>568483.07999999996</v>
      </c>
    </row>
    <row r="956" spans="1:8" x14ac:dyDescent="0.25">
      <c r="A956" s="2">
        <v>37</v>
      </c>
      <c r="B956" t="s">
        <v>85</v>
      </c>
      <c r="C956" t="s">
        <v>86</v>
      </c>
      <c r="D956" s="2">
        <v>1</v>
      </c>
      <c r="E956" s="17">
        <v>16</v>
      </c>
      <c r="F956" t="s">
        <v>67</v>
      </c>
      <c r="H956">
        <v>46.64</v>
      </c>
    </row>
    <row r="957" spans="1:8" x14ac:dyDescent="0.25">
      <c r="A957" s="2">
        <v>37</v>
      </c>
      <c r="B957" t="s">
        <v>85</v>
      </c>
      <c r="C957" t="s">
        <v>86</v>
      </c>
      <c r="D957" s="2">
        <v>1</v>
      </c>
      <c r="E957" s="17">
        <v>16</v>
      </c>
      <c r="F957" t="s">
        <v>73</v>
      </c>
      <c r="G957">
        <v>1</v>
      </c>
      <c r="H957">
        <v>77859.789999999994</v>
      </c>
    </row>
    <row r="958" spans="1:8" x14ac:dyDescent="0.25">
      <c r="A958" s="2">
        <v>37</v>
      </c>
      <c r="B958" t="s">
        <v>85</v>
      </c>
      <c r="C958" t="s">
        <v>86</v>
      </c>
      <c r="D958" s="2">
        <v>1</v>
      </c>
      <c r="E958" s="17">
        <v>16</v>
      </c>
      <c r="F958" t="s">
        <v>72</v>
      </c>
      <c r="G958">
        <v>2</v>
      </c>
      <c r="H958">
        <v>1489042.3399999999</v>
      </c>
    </row>
    <row r="959" spans="1:8" x14ac:dyDescent="0.25">
      <c r="A959" s="2">
        <v>37</v>
      </c>
      <c r="B959" t="s">
        <v>85</v>
      </c>
      <c r="C959" t="s">
        <v>89</v>
      </c>
      <c r="D959" s="2">
        <v>3</v>
      </c>
      <c r="E959" s="17">
        <v>1</v>
      </c>
      <c r="F959" t="s">
        <v>70</v>
      </c>
      <c r="G959">
        <v>9</v>
      </c>
      <c r="H959">
        <v>302793.12</v>
      </c>
    </row>
    <row r="960" spans="1:8" x14ac:dyDescent="0.25">
      <c r="A960" s="2">
        <v>37</v>
      </c>
      <c r="B960" t="s">
        <v>85</v>
      </c>
      <c r="C960" t="s">
        <v>89</v>
      </c>
      <c r="D960" s="2">
        <v>3</v>
      </c>
      <c r="E960" s="17">
        <v>1</v>
      </c>
      <c r="F960" t="s">
        <v>77</v>
      </c>
      <c r="H960">
        <v>936.2</v>
      </c>
    </row>
    <row r="961" spans="1:8" x14ac:dyDescent="0.25">
      <c r="A961" s="2">
        <v>37</v>
      </c>
      <c r="B961" t="s">
        <v>85</v>
      </c>
      <c r="C961" t="s">
        <v>89</v>
      </c>
      <c r="D961" s="2">
        <v>3</v>
      </c>
      <c r="E961" s="17">
        <v>5</v>
      </c>
      <c r="F961" t="s">
        <v>70</v>
      </c>
      <c r="G961">
        <v>6</v>
      </c>
      <c r="H961">
        <v>794394</v>
      </c>
    </row>
    <row r="962" spans="1:8" x14ac:dyDescent="0.25">
      <c r="A962" s="2">
        <v>37</v>
      </c>
      <c r="B962" t="s">
        <v>85</v>
      </c>
      <c r="C962" t="s">
        <v>89</v>
      </c>
      <c r="D962" s="2">
        <v>3</v>
      </c>
      <c r="E962" s="17">
        <v>5</v>
      </c>
      <c r="F962" t="s">
        <v>77</v>
      </c>
      <c r="G962">
        <v>1</v>
      </c>
      <c r="H962">
        <v>33895.279999999999</v>
      </c>
    </row>
    <row r="963" spans="1:8" x14ac:dyDescent="0.25">
      <c r="A963" s="2">
        <v>37</v>
      </c>
      <c r="B963" t="s">
        <v>85</v>
      </c>
      <c r="C963" t="s">
        <v>89</v>
      </c>
      <c r="D963" s="2">
        <v>3</v>
      </c>
      <c r="E963" s="17">
        <v>5</v>
      </c>
      <c r="F963" t="s">
        <v>67</v>
      </c>
      <c r="G963">
        <v>6</v>
      </c>
      <c r="H963">
        <v>419.75999999999993</v>
      </c>
    </row>
    <row r="964" spans="1:8" x14ac:dyDescent="0.25">
      <c r="A964" s="2">
        <v>37</v>
      </c>
      <c r="B964" t="s">
        <v>85</v>
      </c>
      <c r="C964" t="s">
        <v>89</v>
      </c>
      <c r="D964" s="2">
        <v>3</v>
      </c>
      <c r="E964" s="17">
        <v>5</v>
      </c>
      <c r="F964" t="s">
        <v>72</v>
      </c>
      <c r="G964">
        <v>6</v>
      </c>
      <c r="H964">
        <v>293925.60000000003</v>
      </c>
    </row>
    <row r="965" spans="1:8" x14ac:dyDescent="0.25">
      <c r="A965" s="2">
        <v>37</v>
      </c>
      <c r="B965" t="s">
        <v>85</v>
      </c>
      <c r="C965" t="s">
        <v>89</v>
      </c>
      <c r="D965" s="2">
        <v>3</v>
      </c>
      <c r="E965" s="17">
        <v>6</v>
      </c>
      <c r="F965" t="s">
        <v>70</v>
      </c>
      <c r="G965">
        <v>3</v>
      </c>
      <c r="H965">
        <v>519751.5</v>
      </c>
    </row>
    <row r="966" spans="1:8" x14ac:dyDescent="0.25">
      <c r="A966" s="2">
        <v>37</v>
      </c>
      <c r="B966" t="s">
        <v>85</v>
      </c>
      <c r="C966" t="s">
        <v>89</v>
      </c>
      <c r="D966" s="2">
        <v>3</v>
      </c>
      <c r="E966" s="17">
        <v>6</v>
      </c>
      <c r="F966" t="s">
        <v>75</v>
      </c>
      <c r="G966">
        <v>3</v>
      </c>
      <c r="H966">
        <v>40500</v>
      </c>
    </row>
    <row r="967" spans="1:8" x14ac:dyDescent="0.25">
      <c r="A967" s="2">
        <v>37</v>
      </c>
      <c r="B967" t="s">
        <v>85</v>
      </c>
      <c r="C967" t="s">
        <v>89</v>
      </c>
      <c r="D967" s="2">
        <v>3</v>
      </c>
      <c r="E967" s="17">
        <v>6</v>
      </c>
      <c r="F967" t="s">
        <v>77</v>
      </c>
      <c r="H967">
        <v>6471.18</v>
      </c>
    </row>
    <row r="968" spans="1:8" x14ac:dyDescent="0.25">
      <c r="A968" s="2">
        <v>37</v>
      </c>
      <c r="B968" t="s">
        <v>85</v>
      </c>
      <c r="C968" t="s">
        <v>89</v>
      </c>
      <c r="D968" s="2">
        <v>3</v>
      </c>
      <c r="E968" s="17">
        <v>6</v>
      </c>
      <c r="F968" t="s">
        <v>68</v>
      </c>
      <c r="G968">
        <v>3</v>
      </c>
      <c r="H968">
        <v>60408</v>
      </c>
    </row>
    <row r="969" spans="1:8" x14ac:dyDescent="0.25">
      <c r="A969" s="2">
        <v>37</v>
      </c>
      <c r="B969" t="s">
        <v>85</v>
      </c>
      <c r="C969" t="s">
        <v>89</v>
      </c>
      <c r="D969" s="2">
        <v>3</v>
      </c>
      <c r="E969" s="17">
        <v>6</v>
      </c>
      <c r="F969" t="s">
        <v>69</v>
      </c>
      <c r="G969">
        <v>3</v>
      </c>
      <c r="H969">
        <v>67567.13</v>
      </c>
    </row>
    <row r="970" spans="1:8" x14ac:dyDescent="0.25">
      <c r="A970" s="2">
        <v>37</v>
      </c>
      <c r="B970" t="s">
        <v>85</v>
      </c>
      <c r="C970" t="s">
        <v>89</v>
      </c>
      <c r="D970" s="2">
        <v>3</v>
      </c>
      <c r="E970" s="17">
        <v>6</v>
      </c>
      <c r="F970" t="s">
        <v>78</v>
      </c>
      <c r="H970">
        <v>12805.44</v>
      </c>
    </row>
    <row r="971" spans="1:8" x14ac:dyDescent="0.25">
      <c r="A971" s="2">
        <v>37</v>
      </c>
      <c r="B971" t="s">
        <v>85</v>
      </c>
      <c r="C971" t="s">
        <v>89</v>
      </c>
      <c r="D971" s="2">
        <v>3</v>
      </c>
      <c r="E971" s="17">
        <v>6</v>
      </c>
      <c r="F971" t="s">
        <v>67</v>
      </c>
      <c r="G971">
        <v>3</v>
      </c>
      <c r="H971">
        <v>209.88</v>
      </c>
    </row>
    <row r="972" spans="1:8" x14ac:dyDescent="0.25">
      <c r="A972" s="2">
        <v>37</v>
      </c>
      <c r="B972" t="s">
        <v>85</v>
      </c>
      <c r="C972" t="s">
        <v>89</v>
      </c>
      <c r="D972" s="2">
        <v>3</v>
      </c>
      <c r="E972" s="17">
        <v>6</v>
      </c>
      <c r="F972" t="s">
        <v>73</v>
      </c>
      <c r="H972">
        <v>43265.25</v>
      </c>
    </row>
    <row r="973" spans="1:8" x14ac:dyDescent="0.25">
      <c r="A973" s="2">
        <v>37</v>
      </c>
      <c r="B973" t="s">
        <v>85</v>
      </c>
      <c r="C973" t="s">
        <v>89</v>
      </c>
      <c r="D973" s="2">
        <v>3</v>
      </c>
      <c r="E973" s="17">
        <v>7</v>
      </c>
      <c r="F973" t="s">
        <v>70</v>
      </c>
      <c r="G973">
        <v>9</v>
      </c>
      <c r="H973">
        <v>1736914.5</v>
      </c>
    </row>
    <row r="974" spans="1:8" x14ac:dyDescent="0.25">
      <c r="A974" s="2">
        <v>37</v>
      </c>
      <c r="B974" t="s">
        <v>85</v>
      </c>
      <c r="C974" t="s">
        <v>89</v>
      </c>
      <c r="D974" s="2">
        <v>3</v>
      </c>
      <c r="E974" s="17">
        <v>7</v>
      </c>
      <c r="F974" t="s">
        <v>75</v>
      </c>
      <c r="G974">
        <v>8</v>
      </c>
      <c r="H974">
        <v>95700</v>
      </c>
    </row>
    <row r="975" spans="1:8" x14ac:dyDescent="0.25">
      <c r="A975" s="2">
        <v>37</v>
      </c>
      <c r="B975" t="s">
        <v>85</v>
      </c>
      <c r="C975" t="s">
        <v>89</v>
      </c>
      <c r="D975" s="2">
        <v>3</v>
      </c>
      <c r="E975" s="17">
        <v>7</v>
      </c>
      <c r="F975" t="s">
        <v>77</v>
      </c>
      <c r="H975">
        <v>118907</v>
      </c>
    </row>
    <row r="976" spans="1:8" x14ac:dyDescent="0.25">
      <c r="A976" s="2">
        <v>37</v>
      </c>
      <c r="B976" t="s">
        <v>85</v>
      </c>
      <c r="C976" t="s">
        <v>89</v>
      </c>
      <c r="D976" s="2">
        <v>3</v>
      </c>
      <c r="E976" s="17">
        <v>7</v>
      </c>
      <c r="F976" t="s">
        <v>68</v>
      </c>
      <c r="G976">
        <v>8</v>
      </c>
      <c r="H976">
        <v>159749.75</v>
      </c>
    </row>
    <row r="977" spans="1:8" x14ac:dyDescent="0.25">
      <c r="A977" s="2">
        <v>37</v>
      </c>
      <c r="B977" t="s">
        <v>85</v>
      </c>
      <c r="C977" t="s">
        <v>89</v>
      </c>
      <c r="D977" s="2">
        <v>3</v>
      </c>
      <c r="E977" s="17">
        <v>7</v>
      </c>
      <c r="F977" t="s">
        <v>69</v>
      </c>
      <c r="G977">
        <v>9</v>
      </c>
      <c r="H977">
        <v>225797.24</v>
      </c>
    </row>
    <row r="978" spans="1:8" x14ac:dyDescent="0.25">
      <c r="A978" s="2">
        <v>37</v>
      </c>
      <c r="B978" t="s">
        <v>85</v>
      </c>
      <c r="C978" t="s">
        <v>89</v>
      </c>
      <c r="D978" s="2">
        <v>3</v>
      </c>
      <c r="E978" s="17">
        <v>7</v>
      </c>
      <c r="F978" t="s">
        <v>78</v>
      </c>
      <c r="H978">
        <v>111648.00000000001</v>
      </c>
    </row>
    <row r="979" spans="1:8" x14ac:dyDescent="0.25">
      <c r="A979" s="2">
        <v>37</v>
      </c>
      <c r="B979" t="s">
        <v>85</v>
      </c>
      <c r="C979" t="s">
        <v>89</v>
      </c>
      <c r="D979" s="2">
        <v>3</v>
      </c>
      <c r="E979" s="17">
        <v>7</v>
      </c>
      <c r="F979" t="s">
        <v>67</v>
      </c>
      <c r="G979">
        <v>9</v>
      </c>
      <c r="H979">
        <v>565.51</v>
      </c>
    </row>
    <row r="980" spans="1:8" x14ac:dyDescent="0.25">
      <c r="A980" s="2">
        <v>37</v>
      </c>
      <c r="B980" t="s">
        <v>85</v>
      </c>
      <c r="C980" t="s">
        <v>89</v>
      </c>
      <c r="D980" s="2">
        <v>3</v>
      </c>
      <c r="E980" s="17">
        <v>7</v>
      </c>
      <c r="F980" t="s">
        <v>73</v>
      </c>
      <c r="H980">
        <v>142835.87</v>
      </c>
    </row>
    <row r="981" spans="1:8" x14ac:dyDescent="0.25">
      <c r="A981" s="2">
        <v>37</v>
      </c>
      <c r="B981" t="s">
        <v>85</v>
      </c>
      <c r="C981" t="s">
        <v>89</v>
      </c>
      <c r="D981" s="2">
        <v>3</v>
      </c>
      <c r="E981" s="17">
        <v>7</v>
      </c>
      <c r="F981" t="s">
        <v>74</v>
      </c>
      <c r="G981">
        <v>1</v>
      </c>
      <c r="H981">
        <v>75773</v>
      </c>
    </row>
    <row r="982" spans="1:8" x14ac:dyDescent="0.25">
      <c r="A982" s="2">
        <v>37</v>
      </c>
      <c r="B982" t="s">
        <v>85</v>
      </c>
      <c r="C982" t="s">
        <v>89</v>
      </c>
      <c r="D982" s="2">
        <v>3</v>
      </c>
      <c r="E982" s="17">
        <v>8</v>
      </c>
      <c r="F982" t="s">
        <v>70</v>
      </c>
      <c r="G982">
        <v>11</v>
      </c>
      <c r="H982">
        <v>2952577.5</v>
      </c>
    </row>
    <row r="983" spans="1:8" x14ac:dyDescent="0.25">
      <c r="A983" s="2">
        <v>37</v>
      </c>
      <c r="B983" t="s">
        <v>85</v>
      </c>
      <c r="C983" t="s">
        <v>89</v>
      </c>
      <c r="D983" s="2">
        <v>3</v>
      </c>
      <c r="E983" s="17">
        <v>8</v>
      </c>
      <c r="F983" t="s">
        <v>75</v>
      </c>
      <c r="G983">
        <v>10</v>
      </c>
      <c r="H983">
        <v>135000</v>
      </c>
    </row>
    <row r="984" spans="1:8" x14ac:dyDescent="0.25">
      <c r="A984" s="2">
        <v>37</v>
      </c>
      <c r="B984" t="s">
        <v>85</v>
      </c>
      <c r="C984" t="s">
        <v>89</v>
      </c>
      <c r="D984" s="2">
        <v>3</v>
      </c>
      <c r="E984" s="17">
        <v>8</v>
      </c>
      <c r="F984" t="s">
        <v>68</v>
      </c>
      <c r="G984">
        <v>10</v>
      </c>
      <c r="H984">
        <v>223354</v>
      </c>
    </row>
    <row r="985" spans="1:8" x14ac:dyDescent="0.25">
      <c r="A985" s="2">
        <v>37</v>
      </c>
      <c r="B985" t="s">
        <v>85</v>
      </c>
      <c r="C985" t="s">
        <v>89</v>
      </c>
      <c r="D985" s="2">
        <v>3</v>
      </c>
      <c r="E985" s="17">
        <v>8</v>
      </c>
      <c r="F985" t="s">
        <v>69</v>
      </c>
      <c r="G985">
        <v>11</v>
      </c>
      <c r="H985">
        <v>383832.57</v>
      </c>
    </row>
    <row r="986" spans="1:8" x14ac:dyDescent="0.25">
      <c r="A986" s="2">
        <v>37</v>
      </c>
      <c r="B986" t="s">
        <v>85</v>
      </c>
      <c r="C986" t="s">
        <v>89</v>
      </c>
      <c r="D986" s="2">
        <v>3</v>
      </c>
      <c r="E986" s="17">
        <v>8</v>
      </c>
      <c r="F986" t="s">
        <v>78</v>
      </c>
      <c r="H986">
        <v>80365.200000000012</v>
      </c>
    </row>
    <row r="987" spans="1:8" x14ac:dyDescent="0.25">
      <c r="A987" s="2">
        <v>37</v>
      </c>
      <c r="B987" t="s">
        <v>85</v>
      </c>
      <c r="C987" t="s">
        <v>89</v>
      </c>
      <c r="D987" s="2">
        <v>3</v>
      </c>
      <c r="E987" s="17">
        <v>8</v>
      </c>
      <c r="F987" t="s">
        <v>67</v>
      </c>
      <c r="G987">
        <v>11</v>
      </c>
      <c r="H987">
        <v>769.56000000000017</v>
      </c>
    </row>
    <row r="988" spans="1:8" x14ac:dyDescent="0.25">
      <c r="A988" s="2">
        <v>37</v>
      </c>
      <c r="B988" t="s">
        <v>85</v>
      </c>
      <c r="C988" t="s">
        <v>89</v>
      </c>
      <c r="D988" s="2">
        <v>3</v>
      </c>
      <c r="E988" s="17">
        <v>8</v>
      </c>
      <c r="F988" t="s">
        <v>73</v>
      </c>
      <c r="G988">
        <v>1</v>
      </c>
      <c r="H988">
        <v>246400.66999999998</v>
      </c>
    </row>
    <row r="989" spans="1:8" x14ac:dyDescent="0.25">
      <c r="A989" s="2">
        <v>37</v>
      </c>
      <c r="B989" t="s">
        <v>85</v>
      </c>
      <c r="C989" t="s">
        <v>89</v>
      </c>
      <c r="D989" s="2">
        <v>3</v>
      </c>
      <c r="E989" s="17">
        <v>8</v>
      </c>
      <c r="F989" t="s">
        <v>79</v>
      </c>
      <c r="H989">
        <v>8882</v>
      </c>
    </row>
    <row r="990" spans="1:8" x14ac:dyDescent="0.25">
      <c r="A990" s="2">
        <v>37</v>
      </c>
      <c r="B990" t="s">
        <v>85</v>
      </c>
      <c r="C990" t="s">
        <v>89</v>
      </c>
      <c r="D990" s="2">
        <v>3</v>
      </c>
      <c r="E990" s="17">
        <v>9</v>
      </c>
      <c r="F990" t="s">
        <v>70</v>
      </c>
      <c r="G990">
        <v>30</v>
      </c>
      <c r="H990">
        <v>9608205.8999999985</v>
      </c>
    </row>
    <row r="991" spans="1:8" x14ac:dyDescent="0.25">
      <c r="A991" s="2">
        <v>37</v>
      </c>
      <c r="B991" t="s">
        <v>85</v>
      </c>
      <c r="C991" t="s">
        <v>89</v>
      </c>
      <c r="D991" s="2">
        <v>3</v>
      </c>
      <c r="E991" s="17">
        <v>9</v>
      </c>
      <c r="F991" t="s">
        <v>75</v>
      </c>
      <c r="G991">
        <v>27</v>
      </c>
      <c r="H991">
        <v>361800</v>
      </c>
    </row>
    <row r="992" spans="1:8" x14ac:dyDescent="0.25">
      <c r="A992" s="2">
        <v>37</v>
      </c>
      <c r="B992" t="s">
        <v>85</v>
      </c>
      <c r="C992" t="s">
        <v>89</v>
      </c>
      <c r="D992" s="2">
        <v>3</v>
      </c>
      <c r="E992" s="17">
        <v>9</v>
      </c>
      <c r="F992" t="s">
        <v>77</v>
      </c>
      <c r="G992">
        <v>1</v>
      </c>
      <c r="H992">
        <v>37544.379999999997</v>
      </c>
    </row>
    <row r="993" spans="1:8" x14ac:dyDescent="0.25">
      <c r="A993" s="2">
        <v>37</v>
      </c>
      <c r="B993" t="s">
        <v>85</v>
      </c>
      <c r="C993" t="s">
        <v>89</v>
      </c>
      <c r="D993" s="2">
        <v>3</v>
      </c>
      <c r="E993" s="17">
        <v>9</v>
      </c>
      <c r="F993" t="s">
        <v>68</v>
      </c>
      <c r="G993">
        <v>27</v>
      </c>
      <c r="H993">
        <v>506756.25</v>
      </c>
    </row>
    <row r="994" spans="1:8" x14ac:dyDescent="0.25">
      <c r="A994" s="2">
        <v>37</v>
      </c>
      <c r="B994" t="s">
        <v>85</v>
      </c>
      <c r="C994" t="s">
        <v>89</v>
      </c>
      <c r="D994" s="2">
        <v>3</v>
      </c>
      <c r="E994" s="17">
        <v>9</v>
      </c>
      <c r="F994" t="s">
        <v>69</v>
      </c>
      <c r="G994">
        <v>30</v>
      </c>
      <c r="H994">
        <v>1250510.8099999998</v>
      </c>
    </row>
    <row r="995" spans="1:8" x14ac:dyDescent="0.25">
      <c r="A995" s="2">
        <v>37</v>
      </c>
      <c r="B995" t="s">
        <v>85</v>
      </c>
      <c r="C995" t="s">
        <v>89</v>
      </c>
      <c r="D995" s="2">
        <v>3</v>
      </c>
      <c r="E995" s="17">
        <v>9</v>
      </c>
      <c r="F995" t="s">
        <v>78</v>
      </c>
      <c r="H995">
        <v>201962.27999999997</v>
      </c>
    </row>
    <row r="996" spans="1:8" x14ac:dyDescent="0.25">
      <c r="A996" s="2">
        <v>37</v>
      </c>
      <c r="B996" t="s">
        <v>85</v>
      </c>
      <c r="C996" t="s">
        <v>89</v>
      </c>
      <c r="D996" s="2">
        <v>3</v>
      </c>
      <c r="E996" s="17">
        <v>9</v>
      </c>
      <c r="F996" t="s">
        <v>67</v>
      </c>
      <c r="G996">
        <v>30</v>
      </c>
      <c r="H996">
        <v>2092.9700000000021</v>
      </c>
    </row>
    <row r="997" spans="1:8" x14ac:dyDescent="0.25">
      <c r="A997" s="2">
        <v>37</v>
      </c>
      <c r="B997" t="s">
        <v>85</v>
      </c>
      <c r="C997" t="s">
        <v>89</v>
      </c>
      <c r="D997" s="2">
        <v>3</v>
      </c>
      <c r="E997" s="17">
        <v>9</v>
      </c>
      <c r="F997" t="s">
        <v>73</v>
      </c>
      <c r="G997">
        <v>6</v>
      </c>
      <c r="H997">
        <v>802387.25</v>
      </c>
    </row>
    <row r="998" spans="1:8" x14ac:dyDescent="0.25">
      <c r="A998" s="2">
        <v>37</v>
      </c>
      <c r="B998" t="s">
        <v>85</v>
      </c>
      <c r="C998" t="s">
        <v>89</v>
      </c>
      <c r="D998" s="2">
        <v>3</v>
      </c>
      <c r="E998" s="17">
        <v>9</v>
      </c>
      <c r="F998" t="s">
        <v>79</v>
      </c>
      <c r="H998">
        <v>26135</v>
      </c>
    </row>
    <row r="999" spans="1:8" x14ac:dyDescent="0.25">
      <c r="A999" s="2">
        <v>37</v>
      </c>
      <c r="B999" t="s">
        <v>85</v>
      </c>
      <c r="C999" t="s">
        <v>89</v>
      </c>
      <c r="D999" s="2">
        <v>3</v>
      </c>
      <c r="E999" s="17">
        <v>9</v>
      </c>
      <c r="F999" t="s">
        <v>74</v>
      </c>
      <c r="G999">
        <v>1</v>
      </c>
      <c r="H999">
        <v>97805.18</v>
      </c>
    </row>
    <row r="1000" spans="1:8" x14ac:dyDescent="0.25">
      <c r="A1000" s="2">
        <v>37</v>
      </c>
      <c r="B1000" t="s">
        <v>85</v>
      </c>
      <c r="C1000" t="s">
        <v>89</v>
      </c>
      <c r="D1000" s="2">
        <v>3</v>
      </c>
      <c r="E1000" s="17">
        <v>10</v>
      </c>
      <c r="F1000" t="s">
        <v>70</v>
      </c>
      <c r="H1000">
        <v>105905.25</v>
      </c>
    </row>
    <row r="1001" spans="1:8" x14ac:dyDescent="0.25">
      <c r="A1001" s="2">
        <v>37</v>
      </c>
      <c r="B1001" t="s">
        <v>85</v>
      </c>
      <c r="C1001" t="s">
        <v>89</v>
      </c>
      <c r="D1001" s="2">
        <v>3</v>
      </c>
      <c r="E1001" s="17">
        <v>10</v>
      </c>
      <c r="F1001" t="s">
        <v>75</v>
      </c>
      <c r="H1001">
        <v>2700</v>
      </c>
    </row>
    <row r="1002" spans="1:8" x14ac:dyDescent="0.25">
      <c r="A1002" s="2">
        <v>37</v>
      </c>
      <c r="B1002" t="s">
        <v>85</v>
      </c>
      <c r="C1002" t="s">
        <v>89</v>
      </c>
      <c r="D1002" s="2">
        <v>3</v>
      </c>
      <c r="E1002" s="17">
        <v>10</v>
      </c>
      <c r="F1002" t="s">
        <v>68</v>
      </c>
      <c r="H1002">
        <v>3042</v>
      </c>
    </row>
    <row r="1003" spans="1:8" x14ac:dyDescent="0.25">
      <c r="A1003" s="2">
        <v>37</v>
      </c>
      <c r="B1003" t="s">
        <v>85</v>
      </c>
      <c r="C1003" t="s">
        <v>89</v>
      </c>
      <c r="D1003" s="2">
        <v>3</v>
      </c>
      <c r="E1003" s="17">
        <v>10</v>
      </c>
      <c r="F1003" t="s">
        <v>69</v>
      </c>
      <c r="H1003">
        <v>13767.62</v>
      </c>
    </row>
    <row r="1004" spans="1:8" x14ac:dyDescent="0.25">
      <c r="A1004" s="2">
        <v>37</v>
      </c>
      <c r="B1004" t="s">
        <v>85</v>
      </c>
      <c r="C1004" t="s">
        <v>89</v>
      </c>
      <c r="D1004" s="2">
        <v>3</v>
      </c>
      <c r="E1004" s="17">
        <v>10</v>
      </c>
      <c r="F1004" t="s">
        <v>67</v>
      </c>
      <c r="H1004">
        <v>17.489999999999998</v>
      </c>
    </row>
    <row r="1005" spans="1:8" x14ac:dyDescent="0.25">
      <c r="A1005" s="2">
        <v>37</v>
      </c>
      <c r="B1005" t="s">
        <v>85</v>
      </c>
      <c r="C1005" t="s">
        <v>89</v>
      </c>
      <c r="D1005" s="2">
        <v>3</v>
      </c>
      <c r="E1005" s="17">
        <v>10</v>
      </c>
      <c r="F1005" t="s">
        <v>73</v>
      </c>
      <c r="H1005">
        <v>38203.26</v>
      </c>
    </row>
    <row r="1006" spans="1:8" x14ac:dyDescent="0.25">
      <c r="A1006" s="2">
        <v>37</v>
      </c>
      <c r="B1006" t="s">
        <v>85</v>
      </c>
      <c r="C1006" t="s">
        <v>89</v>
      </c>
      <c r="D1006" s="2">
        <v>3</v>
      </c>
      <c r="E1006" s="17">
        <v>11</v>
      </c>
      <c r="F1006" t="s">
        <v>70</v>
      </c>
      <c r="G1006">
        <v>13</v>
      </c>
      <c r="H1006">
        <v>6047564.2099999981</v>
      </c>
    </row>
    <row r="1007" spans="1:8" x14ac:dyDescent="0.25">
      <c r="A1007" s="2">
        <v>37</v>
      </c>
      <c r="B1007" t="s">
        <v>85</v>
      </c>
      <c r="C1007" t="s">
        <v>89</v>
      </c>
      <c r="D1007" s="2">
        <v>3</v>
      </c>
      <c r="E1007" s="17">
        <v>11</v>
      </c>
      <c r="F1007" t="s">
        <v>75</v>
      </c>
      <c r="G1007">
        <v>7</v>
      </c>
      <c r="H1007">
        <v>201708</v>
      </c>
    </row>
    <row r="1008" spans="1:8" x14ac:dyDescent="0.25">
      <c r="A1008" s="2">
        <v>37</v>
      </c>
      <c r="B1008" t="s">
        <v>85</v>
      </c>
      <c r="C1008" t="s">
        <v>89</v>
      </c>
      <c r="D1008" s="2">
        <v>3</v>
      </c>
      <c r="E1008" s="17">
        <v>11</v>
      </c>
      <c r="F1008" t="s">
        <v>77</v>
      </c>
      <c r="G1008">
        <v>1</v>
      </c>
      <c r="H1008">
        <v>94256.86</v>
      </c>
    </row>
    <row r="1009" spans="1:8" x14ac:dyDescent="0.25">
      <c r="A1009" s="2">
        <v>37</v>
      </c>
      <c r="B1009" t="s">
        <v>85</v>
      </c>
      <c r="C1009" t="s">
        <v>89</v>
      </c>
      <c r="D1009" s="2">
        <v>3</v>
      </c>
      <c r="E1009" s="17">
        <v>11</v>
      </c>
      <c r="F1009" t="s">
        <v>68</v>
      </c>
      <c r="G1009">
        <v>9</v>
      </c>
      <c r="H1009">
        <v>146976</v>
      </c>
    </row>
    <row r="1010" spans="1:8" x14ac:dyDescent="0.25">
      <c r="A1010" s="2">
        <v>37</v>
      </c>
      <c r="B1010" t="s">
        <v>85</v>
      </c>
      <c r="C1010" t="s">
        <v>89</v>
      </c>
      <c r="D1010" s="2">
        <v>3</v>
      </c>
      <c r="E1010" s="17">
        <v>11</v>
      </c>
      <c r="F1010" t="s">
        <v>69</v>
      </c>
      <c r="G1010">
        <v>13</v>
      </c>
      <c r="H1010">
        <v>787593.59</v>
      </c>
    </row>
    <row r="1011" spans="1:8" x14ac:dyDescent="0.25">
      <c r="A1011" s="2">
        <v>37</v>
      </c>
      <c r="B1011" t="s">
        <v>85</v>
      </c>
      <c r="C1011" t="s">
        <v>89</v>
      </c>
      <c r="D1011" s="2">
        <v>3</v>
      </c>
      <c r="E1011" s="17">
        <v>11</v>
      </c>
      <c r="F1011" t="s">
        <v>78</v>
      </c>
      <c r="H1011">
        <v>107938.07999999999</v>
      </c>
    </row>
    <row r="1012" spans="1:8" x14ac:dyDescent="0.25">
      <c r="A1012" s="2">
        <v>37</v>
      </c>
      <c r="B1012" t="s">
        <v>85</v>
      </c>
      <c r="C1012" t="s">
        <v>89</v>
      </c>
      <c r="D1012" s="2">
        <v>3</v>
      </c>
      <c r="E1012" s="17">
        <v>11</v>
      </c>
      <c r="F1012" t="s">
        <v>67</v>
      </c>
      <c r="G1012">
        <v>13</v>
      </c>
      <c r="H1012">
        <v>909.48000000000025</v>
      </c>
    </row>
    <row r="1013" spans="1:8" x14ac:dyDescent="0.25">
      <c r="A1013" s="2">
        <v>37</v>
      </c>
      <c r="B1013" t="s">
        <v>85</v>
      </c>
      <c r="C1013" t="s">
        <v>89</v>
      </c>
      <c r="D1013" s="2">
        <v>3</v>
      </c>
      <c r="E1013" s="17">
        <v>11</v>
      </c>
      <c r="F1013" t="s">
        <v>73</v>
      </c>
      <c r="G1013">
        <v>2</v>
      </c>
      <c r="H1013">
        <v>352121.45</v>
      </c>
    </row>
    <row r="1014" spans="1:8" x14ac:dyDescent="0.25">
      <c r="A1014" s="2">
        <v>37</v>
      </c>
      <c r="B1014" t="s">
        <v>85</v>
      </c>
      <c r="C1014" t="s">
        <v>89</v>
      </c>
      <c r="D1014" s="2">
        <v>3</v>
      </c>
      <c r="E1014" s="17">
        <v>11</v>
      </c>
      <c r="F1014" t="s">
        <v>72</v>
      </c>
      <c r="G1014">
        <v>13</v>
      </c>
      <c r="H1014">
        <v>657862.24</v>
      </c>
    </row>
    <row r="1015" spans="1:8" x14ac:dyDescent="0.25">
      <c r="A1015" s="2">
        <v>37</v>
      </c>
      <c r="B1015" t="s">
        <v>85</v>
      </c>
      <c r="C1015" t="s">
        <v>89</v>
      </c>
      <c r="D1015" s="2">
        <v>3</v>
      </c>
      <c r="E1015" s="17">
        <v>12</v>
      </c>
      <c r="F1015" t="s">
        <v>70</v>
      </c>
      <c r="G1015">
        <v>6</v>
      </c>
      <c r="H1015">
        <v>3683391.7399999998</v>
      </c>
    </row>
    <row r="1016" spans="1:8" x14ac:dyDescent="0.25">
      <c r="A1016" s="2">
        <v>37</v>
      </c>
      <c r="B1016" t="s">
        <v>85</v>
      </c>
      <c r="C1016" t="s">
        <v>89</v>
      </c>
      <c r="D1016" s="2">
        <v>3</v>
      </c>
      <c r="E1016" s="17">
        <v>12</v>
      </c>
      <c r="F1016" t="s">
        <v>75</v>
      </c>
      <c r="G1016">
        <v>5</v>
      </c>
      <c r="H1016">
        <v>157396</v>
      </c>
    </row>
    <row r="1017" spans="1:8" x14ac:dyDescent="0.25">
      <c r="A1017" s="2">
        <v>37</v>
      </c>
      <c r="B1017" t="s">
        <v>85</v>
      </c>
      <c r="C1017" t="s">
        <v>89</v>
      </c>
      <c r="D1017" s="2">
        <v>3</v>
      </c>
      <c r="E1017" s="17">
        <v>12</v>
      </c>
      <c r="F1017" t="s">
        <v>77</v>
      </c>
      <c r="G1017">
        <v>1</v>
      </c>
      <c r="H1017">
        <v>17393.29</v>
      </c>
    </row>
    <row r="1018" spans="1:8" x14ac:dyDescent="0.25">
      <c r="A1018" s="2">
        <v>37</v>
      </c>
      <c r="B1018" t="s">
        <v>85</v>
      </c>
      <c r="C1018" t="s">
        <v>89</v>
      </c>
      <c r="D1018" s="2">
        <v>3</v>
      </c>
      <c r="E1018" s="17">
        <v>12</v>
      </c>
      <c r="F1018" t="s">
        <v>68</v>
      </c>
      <c r="G1018">
        <v>3</v>
      </c>
      <c r="H1018">
        <v>92424</v>
      </c>
    </row>
    <row r="1019" spans="1:8" x14ac:dyDescent="0.25">
      <c r="A1019" s="2">
        <v>37</v>
      </c>
      <c r="B1019" t="s">
        <v>85</v>
      </c>
      <c r="C1019" t="s">
        <v>89</v>
      </c>
      <c r="D1019" s="2">
        <v>3</v>
      </c>
      <c r="E1019" s="17">
        <v>12</v>
      </c>
      <c r="F1019" t="s">
        <v>69</v>
      </c>
      <c r="G1019">
        <v>6</v>
      </c>
      <c r="H1019">
        <v>478839.58999999997</v>
      </c>
    </row>
    <row r="1020" spans="1:8" x14ac:dyDescent="0.25">
      <c r="A1020" s="2">
        <v>37</v>
      </c>
      <c r="B1020" t="s">
        <v>85</v>
      </c>
      <c r="C1020" t="s">
        <v>89</v>
      </c>
      <c r="D1020" s="2">
        <v>3</v>
      </c>
      <c r="E1020" s="17">
        <v>12</v>
      </c>
      <c r="F1020" t="s">
        <v>78</v>
      </c>
      <c r="H1020">
        <v>80946.720000000001</v>
      </c>
    </row>
    <row r="1021" spans="1:8" x14ac:dyDescent="0.25">
      <c r="A1021" s="2">
        <v>37</v>
      </c>
      <c r="B1021" t="s">
        <v>85</v>
      </c>
      <c r="C1021" t="s">
        <v>89</v>
      </c>
      <c r="D1021" s="2">
        <v>3</v>
      </c>
      <c r="E1021" s="17">
        <v>12</v>
      </c>
      <c r="F1021" t="s">
        <v>67</v>
      </c>
      <c r="G1021">
        <v>6</v>
      </c>
      <c r="H1021">
        <v>478.05999999999995</v>
      </c>
    </row>
    <row r="1022" spans="1:8" x14ac:dyDescent="0.25">
      <c r="A1022" s="2">
        <v>37</v>
      </c>
      <c r="B1022" t="s">
        <v>85</v>
      </c>
      <c r="C1022" t="s">
        <v>89</v>
      </c>
      <c r="D1022" s="2">
        <v>3</v>
      </c>
      <c r="E1022" s="17">
        <v>12</v>
      </c>
      <c r="F1022" t="s">
        <v>73</v>
      </c>
      <c r="G1022">
        <v>1</v>
      </c>
      <c r="H1022">
        <v>182866.16999999998</v>
      </c>
    </row>
    <row r="1023" spans="1:8" x14ac:dyDescent="0.25">
      <c r="A1023" s="2">
        <v>37</v>
      </c>
      <c r="B1023" t="s">
        <v>85</v>
      </c>
      <c r="C1023" t="s">
        <v>89</v>
      </c>
      <c r="D1023" s="2">
        <v>3</v>
      </c>
      <c r="E1023" s="17">
        <v>12</v>
      </c>
      <c r="F1023" t="s">
        <v>72</v>
      </c>
      <c r="G1023">
        <v>6</v>
      </c>
      <c r="H1023">
        <v>388225.62999999995</v>
      </c>
    </row>
    <row r="1024" spans="1:8" x14ac:dyDescent="0.25">
      <c r="A1024" s="2">
        <v>37</v>
      </c>
      <c r="B1024" t="s">
        <v>85</v>
      </c>
      <c r="C1024" t="s">
        <v>89</v>
      </c>
      <c r="D1024" s="2">
        <v>3</v>
      </c>
      <c r="E1024" s="17">
        <v>13</v>
      </c>
      <c r="F1024" t="s">
        <v>70</v>
      </c>
      <c r="G1024">
        <v>4</v>
      </c>
      <c r="H1024">
        <v>2947453.73</v>
      </c>
    </row>
    <row r="1025" spans="1:8" x14ac:dyDescent="0.25">
      <c r="A1025" s="2">
        <v>37</v>
      </c>
      <c r="B1025" t="s">
        <v>85</v>
      </c>
      <c r="C1025" t="s">
        <v>89</v>
      </c>
      <c r="D1025" s="2">
        <v>3</v>
      </c>
      <c r="E1025" s="17">
        <v>13</v>
      </c>
      <c r="F1025" t="s">
        <v>75</v>
      </c>
      <c r="G1025">
        <v>2</v>
      </c>
      <c r="H1025">
        <v>188160</v>
      </c>
    </row>
    <row r="1026" spans="1:8" x14ac:dyDescent="0.25">
      <c r="A1026" s="2">
        <v>37</v>
      </c>
      <c r="B1026" t="s">
        <v>85</v>
      </c>
      <c r="C1026" t="s">
        <v>89</v>
      </c>
      <c r="D1026" s="2">
        <v>3</v>
      </c>
      <c r="E1026" s="17">
        <v>13</v>
      </c>
      <c r="F1026" t="s">
        <v>68</v>
      </c>
      <c r="G1026">
        <v>4</v>
      </c>
      <c r="H1026">
        <v>94560</v>
      </c>
    </row>
    <row r="1027" spans="1:8" x14ac:dyDescent="0.25">
      <c r="A1027" s="2">
        <v>37</v>
      </c>
      <c r="B1027" t="s">
        <v>85</v>
      </c>
      <c r="C1027" t="s">
        <v>89</v>
      </c>
      <c r="D1027" s="2">
        <v>3</v>
      </c>
      <c r="E1027" s="17">
        <v>13</v>
      </c>
      <c r="F1027" t="s">
        <v>69</v>
      </c>
      <c r="G1027">
        <v>4</v>
      </c>
      <c r="H1027">
        <v>358321.27</v>
      </c>
    </row>
    <row r="1028" spans="1:8" x14ac:dyDescent="0.25">
      <c r="A1028" s="2">
        <v>37</v>
      </c>
      <c r="B1028" t="s">
        <v>85</v>
      </c>
      <c r="C1028" t="s">
        <v>89</v>
      </c>
      <c r="D1028" s="2">
        <v>3</v>
      </c>
      <c r="E1028" s="17">
        <v>13</v>
      </c>
      <c r="F1028" t="s">
        <v>67</v>
      </c>
      <c r="G1028">
        <v>4</v>
      </c>
      <c r="H1028">
        <v>355.58</v>
      </c>
    </row>
    <row r="1029" spans="1:8" x14ac:dyDescent="0.25">
      <c r="A1029" s="2">
        <v>37</v>
      </c>
      <c r="B1029" t="s">
        <v>85</v>
      </c>
      <c r="C1029" t="s">
        <v>89</v>
      </c>
      <c r="D1029" s="2">
        <v>3</v>
      </c>
      <c r="E1029" s="17">
        <v>13</v>
      </c>
      <c r="F1029" t="s">
        <v>73</v>
      </c>
      <c r="G1029">
        <v>1</v>
      </c>
      <c r="H1029">
        <v>232366.29</v>
      </c>
    </row>
    <row r="1030" spans="1:8" x14ac:dyDescent="0.25">
      <c r="A1030" s="2">
        <v>37</v>
      </c>
      <c r="B1030" t="s">
        <v>85</v>
      </c>
      <c r="C1030" t="s">
        <v>89</v>
      </c>
      <c r="D1030" s="2">
        <v>3</v>
      </c>
      <c r="E1030" s="17">
        <v>13</v>
      </c>
      <c r="F1030" t="s">
        <v>79</v>
      </c>
      <c r="H1030">
        <v>8882</v>
      </c>
    </row>
    <row r="1031" spans="1:8" x14ac:dyDescent="0.25">
      <c r="A1031" s="2">
        <v>37</v>
      </c>
      <c r="B1031" t="s">
        <v>85</v>
      </c>
      <c r="C1031" t="s">
        <v>89</v>
      </c>
      <c r="D1031" s="2">
        <v>3</v>
      </c>
      <c r="E1031" s="17">
        <v>13</v>
      </c>
      <c r="F1031" t="s">
        <v>72</v>
      </c>
      <c r="G1031">
        <v>4</v>
      </c>
      <c r="H1031">
        <v>982544.42999999982</v>
      </c>
    </row>
    <row r="1032" spans="1:8" x14ac:dyDescent="0.25">
      <c r="A1032" s="2">
        <v>37</v>
      </c>
      <c r="B1032" t="s">
        <v>85</v>
      </c>
      <c r="C1032" t="s">
        <v>89</v>
      </c>
      <c r="D1032" s="2">
        <v>3</v>
      </c>
      <c r="E1032" s="17">
        <v>13</v>
      </c>
      <c r="F1032" t="s">
        <v>74</v>
      </c>
      <c r="H1032">
        <v>68748.350000000006</v>
      </c>
    </row>
    <row r="1033" spans="1:8" x14ac:dyDescent="0.25">
      <c r="A1033" s="2">
        <v>37</v>
      </c>
      <c r="B1033" t="s">
        <v>85</v>
      </c>
      <c r="C1033" t="s">
        <v>89</v>
      </c>
      <c r="D1033" s="2">
        <v>3</v>
      </c>
      <c r="E1033" s="17">
        <v>14</v>
      </c>
      <c r="F1033" t="s">
        <v>70</v>
      </c>
      <c r="G1033">
        <v>2</v>
      </c>
      <c r="H1033">
        <v>926570.59</v>
      </c>
    </row>
    <row r="1034" spans="1:8" x14ac:dyDescent="0.25">
      <c r="A1034" s="2">
        <v>37</v>
      </c>
      <c r="B1034" t="s">
        <v>85</v>
      </c>
      <c r="C1034" t="s">
        <v>89</v>
      </c>
      <c r="D1034" s="2">
        <v>3</v>
      </c>
      <c r="E1034" s="17">
        <v>14</v>
      </c>
      <c r="F1034" t="s">
        <v>68</v>
      </c>
      <c r="G1034">
        <v>1</v>
      </c>
      <c r="H1034">
        <v>24240</v>
      </c>
    </row>
    <row r="1035" spans="1:8" x14ac:dyDescent="0.25">
      <c r="A1035" s="2">
        <v>37</v>
      </c>
      <c r="B1035" t="s">
        <v>85</v>
      </c>
      <c r="C1035" t="s">
        <v>89</v>
      </c>
      <c r="D1035" s="2">
        <v>3</v>
      </c>
      <c r="E1035" s="17">
        <v>14</v>
      </c>
      <c r="F1035" t="s">
        <v>69</v>
      </c>
      <c r="G1035">
        <v>2</v>
      </c>
      <c r="H1035">
        <v>120453.93</v>
      </c>
    </row>
    <row r="1036" spans="1:8" x14ac:dyDescent="0.25">
      <c r="A1036" s="2">
        <v>37</v>
      </c>
      <c r="B1036" t="s">
        <v>85</v>
      </c>
      <c r="C1036" t="s">
        <v>89</v>
      </c>
      <c r="D1036" s="2">
        <v>3</v>
      </c>
      <c r="E1036" s="17">
        <v>14</v>
      </c>
      <c r="F1036" t="s">
        <v>78</v>
      </c>
      <c r="H1036">
        <v>49407.6</v>
      </c>
    </row>
    <row r="1037" spans="1:8" x14ac:dyDescent="0.25">
      <c r="A1037" s="2">
        <v>37</v>
      </c>
      <c r="B1037" t="s">
        <v>85</v>
      </c>
      <c r="C1037" t="s">
        <v>89</v>
      </c>
      <c r="D1037" s="2">
        <v>3</v>
      </c>
      <c r="E1037" s="17">
        <v>14</v>
      </c>
      <c r="F1037" t="s">
        <v>67</v>
      </c>
      <c r="G1037">
        <v>2</v>
      </c>
      <c r="H1037">
        <v>87.449999999999989</v>
      </c>
    </row>
    <row r="1038" spans="1:8" x14ac:dyDescent="0.25">
      <c r="A1038" s="2">
        <v>37</v>
      </c>
      <c r="B1038" t="s">
        <v>85</v>
      </c>
      <c r="C1038" t="s">
        <v>89</v>
      </c>
      <c r="D1038" s="2">
        <v>3</v>
      </c>
      <c r="E1038" s="17">
        <v>14</v>
      </c>
      <c r="F1038" t="s">
        <v>73</v>
      </c>
      <c r="H1038">
        <v>55324.200000000004</v>
      </c>
    </row>
    <row r="1039" spans="1:8" x14ac:dyDescent="0.25">
      <c r="A1039" s="2">
        <v>37</v>
      </c>
      <c r="B1039" t="s">
        <v>85</v>
      </c>
      <c r="C1039" t="s">
        <v>89</v>
      </c>
      <c r="D1039" s="2">
        <v>3</v>
      </c>
      <c r="E1039" s="17">
        <v>14</v>
      </c>
      <c r="F1039" t="s">
        <v>72</v>
      </c>
      <c r="G1039">
        <v>2</v>
      </c>
      <c r="H1039">
        <v>315683.12</v>
      </c>
    </row>
    <row r="1040" spans="1:8" x14ac:dyDescent="0.25">
      <c r="A1040" s="2">
        <v>37</v>
      </c>
      <c r="B1040" t="s">
        <v>85</v>
      </c>
      <c r="C1040" t="s">
        <v>89</v>
      </c>
      <c r="D1040" s="2">
        <v>3</v>
      </c>
      <c r="E1040" s="17">
        <v>15</v>
      </c>
      <c r="F1040" t="s">
        <v>70</v>
      </c>
      <c r="G1040">
        <v>1</v>
      </c>
      <c r="H1040">
        <v>914291.75999999989</v>
      </c>
    </row>
    <row r="1041" spans="1:8" x14ac:dyDescent="0.25">
      <c r="A1041" s="2">
        <v>37</v>
      </c>
      <c r="B1041" t="s">
        <v>85</v>
      </c>
      <c r="C1041" t="s">
        <v>89</v>
      </c>
      <c r="D1041" s="2">
        <v>3</v>
      </c>
      <c r="E1041" s="17">
        <v>15</v>
      </c>
      <c r="F1041" t="s">
        <v>69</v>
      </c>
      <c r="G1041">
        <v>1</v>
      </c>
      <c r="H1041">
        <v>118857.69999999998</v>
      </c>
    </row>
    <row r="1042" spans="1:8" x14ac:dyDescent="0.25">
      <c r="A1042" s="2">
        <v>37</v>
      </c>
      <c r="B1042" t="s">
        <v>85</v>
      </c>
      <c r="C1042" t="s">
        <v>89</v>
      </c>
      <c r="D1042" s="2">
        <v>3</v>
      </c>
      <c r="E1042" s="17">
        <v>15</v>
      </c>
      <c r="F1042" t="s">
        <v>67</v>
      </c>
      <c r="G1042">
        <v>1</v>
      </c>
      <c r="H1042">
        <v>69.95999999999998</v>
      </c>
    </row>
    <row r="1043" spans="1:8" x14ac:dyDescent="0.25">
      <c r="A1043" s="2">
        <v>37</v>
      </c>
      <c r="B1043" t="s">
        <v>85</v>
      </c>
      <c r="C1043" t="s">
        <v>89</v>
      </c>
      <c r="D1043" s="2">
        <v>3</v>
      </c>
      <c r="E1043" s="17">
        <v>15</v>
      </c>
      <c r="F1043" t="s">
        <v>73</v>
      </c>
      <c r="H1043">
        <v>76190.98</v>
      </c>
    </row>
    <row r="1044" spans="1:8" x14ac:dyDescent="0.25">
      <c r="A1044" s="2">
        <v>37</v>
      </c>
      <c r="B1044" t="s">
        <v>85</v>
      </c>
      <c r="C1044" t="s">
        <v>89</v>
      </c>
      <c r="D1044" s="2">
        <v>3</v>
      </c>
      <c r="E1044" s="17">
        <v>15</v>
      </c>
      <c r="F1044" t="s">
        <v>72</v>
      </c>
      <c r="G1044">
        <v>1</v>
      </c>
      <c r="H1044">
        <v>196790.40000000002</v>
      </c>
    </row>
    <row r="1045" spans="1:8" x14ac:dyDescent="0.25">
      <c r="A1045" s="2">
        <v>37</v>
      </c>
      <c r="B1045" t="s">
        <v>85</v>
      </c>
      <c r="C1045" t="s">
        <v>90</v>
      </c>
      <c r="D1045" s="2">
        <v>4</v>
      </c>
      <c r="E1045" s="17">
        <v>1</v>
      </c>
      <c r="F1045" t="s">
        <v>70</v>
      </c>
      <c r="G1045">
        <v>5</v>
      </c>
      <c r="H1045">
        <v>160376.70000000001</v>
      </c>
    </row>
    <row r="1046" spans="1:8" x14ac:dyDescent="0.25">
      <c r="A1046" s="2">
        <v>37</v>
      </c>
      <c r="B1046" t="s">
        <v>85</v>
      </c>
      <c r="C1046" t="s">
        <v>90</v>
      </c>
      <c r="D1046" s="2">
        <v>4</v>
      </c>
      <c r="E1046" s="17">
        <v>1</v>
      </c>
      <c r="F1046" t="s">
        <v>77</v>
      </c>
      <c r="H1046">
        <v>1439.63</v>
      </c>
    </row>
    <row r="1047" spans="1:8" x14ac:dyDescent="0.25">
      <c r="A1047" s="2">
        <v>37</v>
      </c>
      <c r="B1047" t="s">
        <v>85</v>
      </c>
      <c r="C1047" t="s">
        <v>90</v>
      </c>
      <c r="D1047" s="2">
        <v>4</v>
      </c>
      <c r="E1047" s="17">
        <v>1</v>
      </c>
      <c r="F1047" t="s">
        <v>67</v>
      </c>
      <c r="H1047">
        <v>5.83</v>
      </c>
    </row>
    <row r="1048" spans="1:8" x14ac:dyDescent="0.25">
      <c r="A1048" s="2">
        <v>37</v>
      </c>
      <c r="B1048" t="s">
        <v>85</v>
      </c>
      <c r="C1048" t="s">
        <v>90</v>
      </c>
      <c r="D1048" s="2">
        <v>4</v>
      </c>
      <c r="E1048" s="17">
        <v>1</v>
      </c>
      <c r="F1048" t="s">
        <v>87</v>
      </c>
      <c r="G1048">
        <v>4</v>
      </c>
      <c r="H1048">
        <v>4670133</v>
      </c>
    </row>
    <row r="1049" spans="1:8" x14ac:dyDescent="0.25">
      <c r="A1049" s="2">
        <v>37</v>
      </c>
      <c r="B1049" t="s">
        <v>85</v>
      </c>
      <c r="C1049" t="s">
        <v>90</v>
      </c>
      <c r="D1049" s="2">
        <v>4</v>
      </c>
      <c r="E1049" s="17">
        <v>2</v>
      </c>
      <c r="F1049" t="s">
        <v>70</v>
      </c>
      <c r="G1049">
        <v>11</v>
      </c>
      <c r="H1049">
        <v>1024630.8200000001</v>
      </c>
    </row>
    <row r="1050" spans="1:8" x14ac:dyDescent="0.25">
      <c r="A1050" s="2">
        <v>37</v>
      </c>
      <c r="B1050" t="s">
        <v>85</v>
      </c>
      <c r="C1050" t="s">
        <v>90</v>
      </c>
      <c r="D1050" s="2">
        <v>4</v>
      </c>
      <c r="E1050" s="17">
        <v>2</v>
      </c>
      <c r="F1050" t="s">
        <v>75</v>
      </c>
      <c r="G1050">
        <v>11</v>
      </c>
      <c r="H1050">
        <v>153000</v>
      </c>
    </row>
    <row r="1051" spans="1:8" x14ac:dyDescent="0.25">
      <c r="A1051" s="2">
        <v>37</v>
      </c>
      <c r="B1051" t="s">
        <v>85</v>
      </c>
      <c r="C1051" t="s">
        <v>90</v>
      </c>
      <c r="D1051" s="2">
        <v>4</v>
      </c>
      <c r="E1051" s="17">
        <v>2</v>
      </c>
      <c r="F1051" t="s">
        <v>77</v>
      </c>
      <c r="H1051">
        <v>19625.780000000002</v>
      </c>
    </row>
    <row r="1052" spans="1:8" x14ac:dyDescent="0.25">
      <c r="A1052" s="2">
        <v>37</v>
      </c>
      <c r="B1052" t="s">
        <v>85</v>
      </c>
      <c r="C1052" t="s">
        <v>90</v>
      </c>
      <c r="D1052" s="2">
        <v>4</v>
      </c>
      <c r="E1052" s="17">
        <v>2</v>
      </c>
      <c r="F1052" t="s">
        <v>68</v>
      </c>
      <c r="G1052">
        <v>11</v>
      </c>
      <c r="H1052">
        <v>275587.75</v>
      </c>
    </row>
    <row r="1053" spans="1:8" x14ac:dyDescent="0.25">
      <c r="A1053" s="2">
        <v>37</v>
      </c>
      <c r="B1053" t="s">
        <v>85</v>
      </c>
      <c r="C1053" t="s">
        <v>90</v>
      </c>
      <c r="D1053" s="2">
        <v>4</v>
      </c>
      <c r="E1053" s="17">
        <v>2</v>
      </c>
      <c r="F1053" t="s">
        <v>69</v>
      </c>
      <c r="G1053">
        <v>11</v>
      </c>
      <c r="H1053">
        <v>133263.77999999997</v>
      </c>
    </row>
    <row r="1054" spans="1:8" x14ac:dyDescent="0.25">
      <c r="A1054" s="2">
        <v>37</v>
      </c>
      <c r="B1054" t="s">
        <v>85</v>
      </c>
      <c r="C1054" t="s">
        <v>90</v>
      </c>
      <c r="D1054" s="2">
        <v>4</v>
      </c>
      <c r="E1054" s="17">
        <v>2</v>
      </c>
      <c r="F1054" t="s">
        <v>78</v>
      </c>
      <c r="H1054">
        <v>99423.360000000001</v>
      </c>
    </row>
    <row r="1055" spans="1:8" x14ac:dyDescent="0.25">
      <c r="A1055" s="2">
        <v>37</v>
      </c>
      <c r="B1055" t="s">
        <v>85</v>
      </c>
      <c r="C1055" t="s">
        <v>90</v>
      </c>
      <c r="D1055" s="2">
        <v>4</v>
      </c>
      <c r="E1055" s="17">
        <v>2</v>
      </c>
      <c r="F1055" t="s">
        <v>67</v>
      </c>
      <c r="G1055">
        <v>11</v>
      </c>
      <c r="H1055">
        <v>798.71</v>
      </c>
    </row>
    <row r="1056" spans="1:8" x14ac:dyDescent="0.25">
      <c r="A1056" s="2">
        <v>37</v>
      </c>
      <c r="B1056" t="s">
        <v>85</v>
      </c>
      <c r="C1056" t="s">
        <v>90</v>
      </c>
      <c r="D1056" s="2">
        <v>4</v>
      </c>
      <c r="E1056" s="17">
        <v>2</v>
      </c>
      <c r="F1056" t="s">
        <v>73</v>
      </c>
      <c r="G1056">
        <v>1</v>
      </c>
      <c r="H1056">
        <v>82314.73000000001</v>
      </c>
    </row>
    <row r="1057" spans="1:8" x14ac:dyDescent="0.25">
      <c r="A1057" s="2">
        <v>37</v>
      </c>
      <c r="B1057" t="s">
        <v>85</v>
      </c>
      <c r="C1057" t="s">
        <v>90</v>
      </c>
      <c r="D1057" s="2">
        <v>4</v>
      </c>
      <c r="E1057" s="17">
        <v>2</v>
      </c>
      <c r="F1057" t="s">
        <v>74</v>
      </c>
      <c r="G1057">
        <v>1</v>
      </c>
      <c r="H1057">
        <v>15418.61</v>
      </c>
    </row>
    <row r="1058" spans="1:8" x14ac:dyDescent="0.25">
      <c r="A1058" s="2">
        <v>37</v>
      </c>
      <c r="B1058" t="s">
        <v>85</v>
      </c>
      <c r="C1058" t="s">
        <v>90</v>
      </c>
      <c r="D1058" s="2">
        <v>4</v>
      </c>
      <c r="E1058" s="17">
        <v>3</v>
      </c>
      <c r="F1058" t="s">
        <v>70</v>
      </c>
      <c r="G1058">
        <v>6</v>
      </c>
      <c r="H1058">
        <v>666588.4800000001</v>
      </c>
    </row>
    <row r="1059" spans="1:8" x14ac:dyDescent="0.25">
      <c r="A1059" s="2">
        <v>37</v>
      </c>
      <c r="B1059" t="s">
        <v>85</v>
      </c>
      <c r="C1059" t="s">
        <v>90</v>
      </c>
      <c r="D1059" s="2">
        <v>4</v>
      </c>
      <c r="E1059" s="17">
        <v>3</v>
      </c>
      <c r="F1059" t="s">
        <v>75</v>
      </c>
      <c r="G1059">
        <v>5</v>
      </c>
      <c r="H1059">
        <v>67500</v>
      </c>
    </row>
    <row r="1060" spans="1:8" x14ac:dyDescent="0.25">
      <c r="A1060" s="2">
        <v>37</v>
      </c>
      <c r="B1060" t="s">
        <v>85</v>
      </c>
      <c r="C1060" t="s">
        <v>90</v>
      </c>
      <c r="D1060" s="2">
        <v>4</v>
      </c>
      <c r="E1060" s="17">
        <v>3</v>
      </c>
      <c r="F1060" t="s">
        <v>77</v>
      </c>
      <c r="H1060">
        <v>7885.52</v>
      </c>
    </row>
    <row r="1061" spans="1:8" x14ac:dyDescent="0.25">
      <c r="A1061" s="2">
        <v>37</v>
      </c>
      <c r="B1061" t="s">
        <v>85</v>
      </c>
      <c r="C1061" t="s">
        <v>90</v>
      </c>
      <c r="D1061" s="2">
        <v>4</v>
      </c>
      <c r="E1061" s="17">
        <v>3</v>
      </c>
      <c r="F1061" t="s">
        <v>68</v>
      </c>
      <c r="G1061">
        <v>5</v>
      </c>
      <c r="H1061">
        <v>100226.25</v>
      </c>
    </row>
    <row r="1062" spans="1:8" x14ac:dyDescent="0.25">
      <c r="A1062" s="2">
        <v>37</v>
      </c>
      <c r="B1062" t="s">
        <v>85</v>
      </c>
      <c r="C1062" t="s">
        <v>90</v>
      </c>
      <c r="D1062" s="2">
        <v>4</v>
      </c>
      <c r="E1062" s="17">
        <v>3</v>
      </c>
      <c r="F1062" t="s">
        <v>69</v>
      </c>
      <c r="G1062">
        <v>6</v>
      </c>
      <c r="H1062">
        <v>86726.8</v>
      </c>
    </row>
    <row r="1063" spans="1:8" x14ac:dyDescent="0.25">
      <c r="A1063" s="2">
        <v>37</v>
      </c>
      <c r="B1063" t="s">
        <v>85</v>
      </c>
      <c r="C1063" t="s">
        <v>90</v>
      </c>
      <c r="D1063" s="2">
        <v>4</v>
      </c>
      <c r="E1063" s="17">
        <v>3</v>
      </c>
      <c r="F1063" t="s">
        <v>78</v>
      </c>
      <c r="H1063">
        <v>75132.840000000011</v>
      </c>
    </row>
    <row r="1064" spans="1:8" x14ac:dyDescent="0.25">
      <c r="A1064" s="2">
        <v>37</v>
      </c>
      <c r="B1064" t="s">
        <v>85</v>
      </c>
      <c r="C1064" t="s">
        <v>90</v>
      </c>
      <c r="D1064" s="2">
        <v>4</v>
      </c>
      <c r="E1064" s="17">
        <v>3</v>
      </c>
      <c r="F1064" t="s">
        <v>67</v>
      </c>
      <c r="G1064">
        <v>6</v>
      </c>
      <c r="H1064">
        <v>460.56999999999994</v>
      </c>
    </row>
    <row r="1065" spans="1:8" x14ac:dyDescent="0.25">
      <c r="A1065" s="2">
        <v>37</v>
      </c>
      <c r="B1065" t="s">
        <v>85</v>
      </c>
      <c r="C1065" t="s">
        <v>90</v>
      </c>
      <c r="D1065" s="2">
        <v>4</v>
      </c>
      <c r="E1065" s="17">
        <v>3</v>
      </c>
      <c r="F1065" t="s">
        <v>73</v>
      </c>
      <c r="H1065">
        <v>59899.939999999995</v>
      </c>
    </row>
    <row r="1066" spans="1:8" x14ac:dyDescent="0.25">
      <c r="A1066" s="2">
        <v>37</v>
      </c>
      <c r="B1066" t="s">
        <v>85</v>
      </c>
      <c r="C1066" t="s">
        <v>90</v>
      </c>
      <c r="D1066" s="2">
        <v>4</v>
      </c>
      <c r="E1066" s="17">
        <v>4</v>
      </c>
      <c r="F1066" t="s">
        <v>70</v>
      </c>
      <c r="G1066">
        <v>10</v>
      </c>
      <c r="H1066">
        <v>1135103.53</v>
      </c>
    </row>
    <row r="1067" spans="1:8" x14ac:dyDescent="0.25">
      <c r="A1067" s="2">
        <v>37</v>
      </c>
      <c r="B1067" t="s">
        <v>85</v>
      </c>
      <c r="C1067" t="s">
        <v>90</v>
      </c>
      <c r="D1067" s="2">
        <v>4</v>
      </c>
      <c r="E1067" s="17">
        <v>4</v>
      </c>
      <c r="F1067" t="s">
        <v>75</v>
      </c>
      <c r="G1067">
        <v>5</v>
      </c>
      <c r="H1067">
        <v>66300</v>
      </c>
    </row>
    <row r="1068" spans="1:8" x14ac:dyDescent="0.25">
      <c r="A1068" s="2">
        <v>37</v>
      </c>
      <c r="B1068" t="s">
        <v>85</v>
      </c>
      <c r="C1068" t="s">
        <v>90</v>
      </c>
      <c r="D1068" s="2">
        <v>4</v>
      </c>
      <c r="E1068" s="17">
        <v>4</v>
      </c>
      <c r="F1068" t="s">
        <v>77</v>
      </c>
      <c r="G1068">
        <v>3</v>
      </c>
      <c r="H1068">
        <v>9794.98</v>
      </c>
    </row>
    <row r="1069" spans="1:8" x14ac:dyDescent="0.25">
      <c r="A1069" s="2">
        <v>37</v>
      </c>
      <c r="B1069" t="s">
        <v>85</v>
      </c>
      <c r="C1069" t="s">
        <v>90</v>
      </c>
      <c r="D1069" s="2">
        <v>4</v>
      </c>
      <c r="E1069" s="17">
        <v>4</v>
      </c>
      <c r="F1069" t="s">
        <v>68</v>
      </c>
      <c r="G1069">
        <v>1</v>
      </c>
      <c r="H1069">
        <v>10642</v>
      </c>
    </row>
    <row r="1070" spans="1:8" x14ac:dyDescent="0.25">
      <c r="A1070" s="2">
        <v>37</v>
      </c>
      <c r="B1070" t="s">
        <v>85</v>
      </c>
      <c r="C1070" t="s">
        <v>90</v>
      </c>
      <c r="D1070" s="2">
        <v>4</v>
      </c>
      <c r="E1070" s="17">
        <v>4</v>
      </c>
      <c r="F1070" t="s">
        <v>69</v>
      </c>
      <c r="G1070">
        <v>5</v>
      </c>
      <c r="H1070">
        <v>74503.799999999988</v>
      </c>
    </row>
    <row r="1071" spans="1:8" x14ac:dyDescent="0.25">
      <c r="A1071" s="2">
        <v>37</v>
      </c>
      <c r="B1071" t="s">
        <v>85</v>
      </c>
      <c r="C1071" t="s">
        <v>90</v>
      </c>
      <c r="D1071" s="2">
        <v>4</v>
      </c>
      <c r="E1071" s="17">
        <v>4</v>
      </c>
      <c r="F1071" t="s">
        <v>78</v>
      </c>
      <c r="H1071">
        <v>43121.04</v>
      </c>
    </row>
    <row r="1072" spans="1:8" x14ac:dyDescent="0.25">
      <c r="A1072" s="2">
        <v>37</v>
      </c>
      <c r="B1072" t="s">
        <v>85</v>
      </c>
      <c r="C1072" t="s">
        <v>90</v>
      </c>
      <c r="D1072" s="2">
        <v>4</v>
      </c>
      <c r="E1072" s="17">
        <v>4</v>
      </c>
      <c r="F1072" t="s">
        <v>67</v>
      </c>
      <c r="G1072">
        <v>10</v>
      </c>
      <c r="H1072">
        <v>705.37999999999988</v>
      </c>
    </row>
    <row r="1073" spans="1:8" x14ac:dyDescent="0.25">
      <c r="A1073" s="2">
        <v>37</v>
      </c>
      <c r="B1073" t="s">
        <v>85</v>
      </c>
      <c r="C1073" t="s">
        <v>90</v>
      </c>
      <c r="D1073" s="2">
        <v>4</v>
      </c>
      <c r="E1073" s="17">
        <v>4</v>
      </c>
      <c r="F1073" t="s">
        <v>73</v>
      </c>
      <c r="H1073">
        <v>48539.34</v>
      </c>
    </row>
    <row r="1074" spans="1:8" x14ac:dyDescent="0.25">
      <c r="A1074" s="2">
        <v>37</v>
      </c>
      <c r="B1074" t="s">
        <v>85</v>
      </c>
      <c r="C1074" t="s">
        <v>90</v>
      </c>
      <c r="D1074" s="2">
        <v>4</v>
      </c>
      <c r="E1074" s="17">
        <v>4</v>
      </c>
      <c r="F1074" t="s">
        <v>72</v>
      </c>
      <c r="G1074">
        <v>5</v>
      </c>
      <c r="H1074">
        <v>204867</v>
      </c>
    </row>
    <row r="1075" spans="1:8" x14ac:dyDescent="0.25">
      <c r="A1075" s="2">
        <v>37</v>
      </c>
      <c r="B1075" t="s">
        <v>85</v>
      </c>
      <c r="C1075" t="s">
        <v>90</v>
      </c>
      <c r="D1075" s="2">
        <v>4</v>
      </c>
      <c r="E1075" s="17">
        <v>5</v>
      </c>
      <c r="F1075" t="s">
        <v>70</v>
      </c>
      <c r="G1075">
        <v>15</v>
      </c>
      <c r="H1075">
        <v>2206138.23</v>
      </c>
    </row>
    <row r="1076" spans="1:8" x14ac:dyDescent="0.25">
      <c r="A1076" s="2">
        <v>37</v>
      </c>
      <c r="B1076" t="s">
        <v>85</v>
      </c>
      <c r="C1076" t="s">
        <v>90</v>
      </c>
      <c r="D1076" s="2">
        <v>4</v>
      </c>
      <c r="E1076" s="17">
        <v>5</v>
      </c>
      <c r="F1076" t="s">
        <v>75</v>
      </c>
      <c r="G1076">
        <v>7</v>
      </c>
      <c r="H1076">
        <v>94500</v>
      </c>
    </row>
    <row r="1077" spans="1:8" x14ac:dyDescent="0.25">
      <c r="A1077" s="2">
        <v>37</v>
      </c>
      <c r="B1077" t="s">
        <v>85</v>
      </c>
      <c r="C1077" t="s">
        <v>90</v>
      </c>
      <c r="D1077" s="2">
        <v>4</v>
      </c>
      <c r="E1077" s="17">
        <v>5</v>
      </c>
      <c r="F1077" t="s">
        <v>77</v>
      </c>
      <c r="G1077">
        <v>1</v>
      </c>
      <c r="H1077">
        <v>28708.970000000005</v>
      </c>
    </row>
    <row r="1078" spans="1:8" x14ac:dyDescent="0.25">
      <c r="A1078" s="2">
        <v>37</v>
      </c>
      <c r="B1078" t="s">
        <v>85</v>
      </c>
      <c r="C1078" t="s">
        <v>90</v>
      </c>
      <c r="D1078" s="2">
        <v>4</v>
      </c>
      <c r="E1078" s="17">
        <v>5</v>
      </c>
      <c r="F1078" t="s">
        <v>68</v>
      </c>
      <c r="G1078">
        <v>3</v>
      </c>
      <c r="H1078">
        <v>68104</v>
      </c>
    </row>
    <row r="1079" spans="1:8" x14ac:dyDescent="0.25">
      <c r="A1079" s="2">
        <v>37</v>
      </c>
      <c r="B1079" t="s">
        <v>85</v>
      </c>
      <c r="C1079" t="s">
        <v>90</v>
      </c>
      <c r="D1079" s="2">
        <v>4</v>
      </c>
      <c r="E1079" s="17">
        <v>5</v>
      </c>
      <c r="F1079" t="s">
        <v>69</v>
      </c>
      <c r="G1079">
        <v>8</v>
      </c>
      <c r="H1079">
        <v>151319.53</v>
      </c>
    </row>
    <row r="1080" spans="1:8" x14ac:dyDescent="0.25">
      <c r="A1080" s="2">
        <v>37</v>
      </c>
      <c r="B1080" t="s">
        <v>85</v>
      </c>
      <c r="C1080" t="s">
        <v>90</v>
      </c>
      <c r="D1080" s="2">
        <v>4</v>
      </c>
      <c r="E1080" s="17">
        <v>5</v>
      </c>
      <c r="F1080" t="s">
        <v>78</v>
      </c>
      <c r="H1080">
        <v>65139.360000000001</v>
      </c>
    </row>
    <row r="1081" spans="1:8" x14ac:dyDescent="0.25">
      <c r="A1081" s="2">
        <v>37</v>
      </c>
      <c r="B1081" t="s">
        <v>85</v>
      </c>
      <c r="C1081" t="s">
        <v>90</v>
      </c>
      <c r="D1081" s="2">
        <v>4</v>
      </c>
      <c r="E1081" s="17">
        <v>5</v>
      </c>
      <c r="F1081" t="s">
        <v>67</v>
      </c>
      <c r="G1081">
        <v>15</v>
      </c>
      <c r="H1081">
        <v>1113.53</v>
      </c>
    </row>
    <row r="1082" spans="1:8" x14ac:dyDescent="0.25">
      <c r="A1082" s="2">
        <v>37</v>
      </c>
      <c r="B1082" t="s">
        <v>85</v>
      </c>
      <c r="C1082" t="s">
        <v>90</v>
      </c>
      <c r="D1082" s="2">
        <v>4</v>
      </c>
      <c r="E1082" s="17">
        <v>5</v>
      </c>
      <c r="F1082" t="s">
        <v>73</v>
      </c>
      <c r="G1082">
        <v>1</v>
      </c>
      <c r="H1082">
        <v>97312.5</v>
      </c>
    </row>
    <row r="1083" spans="1:8" x14ac:dyDescent="0.25">
      <c r="A1083" s="2">
        <v>37</v>
      </c>
      <c r="B1083" t="s">
        <v>85</v>
      </c>
      <c r="C1083" t="s">
        <v>90</v>
      </c>
      <c r="D1083" s="2">
        <v>4</v>
      </c>
      <c r="E1083" s="17">
        <v>5</v>
      </c>
      <c r="F1083" t="s">
        <v>72</v>
      </c>
      <c r="G1083">
        <v>7</v>
      </c>
      <c r="H1083">
        <v>387749.95000000007</v>
      </c>
    </row>
    <row r="1084" spans="1:8" x14ac:dyDescent="0.25">
      <c r="A1084" s="2">
        <v>37</v>
      </c>
      <c r="B1084" t="s">
        <v>85</v>
      </c>
      <c r="C1084" t="s">
        <v>90</v>
      </c>
      <c r="D1084" s="2">
        <v>4</v>
      </c>
      <c r="E1084" s="17">
        <v>6</v>
      </c>
      <c r="F1084" t="s">
        <v>70</v>
      </c>
      <c r="G1084">
        <v>6</v>
      </c>
      <c r="H1084">
        <v>1063113.07</v>
      </c>
    </row>
    <row r="1085" spans="1:8" x14ac:dyDescent="0.25">
      <c r="A1085" s="2">
        <v>37</v>
      </c>
      <c r="B1085" t="s">
        <v>85</v>
      </c>
      <c r="C1085" t="s">
        <v>90</v>
      </c>
      <c r="D1085" s="2">
        <v>4</v>
      </c>
      <c r="E1085" s="17">
        <v>6</v>
      </c>
      <c r="F1085" t="s">
        <v>75</v>
      </c>
      <c r="G1085">
        <v>5</v>
      </c>
      <c r="H1085">
        <v>64200</v>
      </c>
    </row>
    <row r="1086" spans="1:8" x14ac:dyDescent="0.25">
      <c r="A1086" s="2">
        <v>37</v>
      </c>
      <c r="B1086" t="s">
        <v>85</v>
      </c>
      <c r="C1086" t="s">
        <v>90</v>
      </c>
      <c r="D1086" s="2">
        <v>4</v>
      </c>
      <c r="E1086" s="17">
        <v>6</v>
      </c>
      <c r="F1086" t="s">
        <v>77</v>
      </c>
      <c r="G1086">
        <v>1</v>
      </c>
      <c r="H1086">
        <v>9192.8599999999988</v>
      </c>
    </row>
    <row r="1087" spans="1:8" x14ac:dyDescent="0.25">
      <c r="A1087" s="2">
        <v>37</v>
      </c>
      <c r="B1087" t="s">
        <v>85</v>
      </c>
      <c r="C1087" t="s">
        <v>90</v>
      </c>
      <c r="D1087" s="2">
        <v>4</v>
      </c>
      <c r="E1087" s="17">
        <v>6</v>
      </c>
      <c r="F1087" t="s">
        <v>68</v>
      </c>
      <c r="G1087">
        <v>5</v>
      </c>
      <c r="H1087">
        <v>97655.25</v>
      </c>
    </row>
    <row r="1088" spans="1:8" x14ac:dyDescent="0.25">
      <c r="A1088" s="2">
        <v>37</v>
      </c>
      <c r="B1088" t="s">
        <v>85</v>
      </c>
      <c r="C1088" t="s">
        <v>90</v>
      </c>
      <c r="D1088" s="2">
        <v>4</v>
      </c>
      <c r="E1088" s="17">
        <v>6</v>
      </c>
      <c r="F1088" t="s">
        <v>69</v>
      </c>
      <c r="G1088">
        <v>6</v>
      </c>
      <c r="H1088">
        <v>139437.45000000001</v>
      </c>
    </row>
    <row r="1089" spans="1:8" x14ac:dyDescent="0.25">
      <c r="A1089" s="2">
        <v>37</v>
      </c>
      <c r="B1089" t="s">
        <v>85</v>
      </c>
      <c r="C1089" t="s">
        <v>90</v>
      </c>
      <c r="D1089" s="2">
        <v>4</v>
      </c>
      <c r="E1089" s="17">
        <v>6</v>
      </c>
      <c r="F1089" t="s">
        <v>78</v>
      </c>
      <c r="H1089">
        <v>53807.040000000001</v>
      </c>
    </row>
    <row r="1090" spans="1:8" x14ac:dyDescent="0.25">
      <c r="A1090" s="2">
        <v>37</v>
      </c>
      <c r="B1090" t="s">
        <v>85</v>
      </c>
      <c r="C1090" t="s">
        <v>90</v>
      </c>
      <c r="D1090" s="2">
        <v>4</v>
      </c>
      <c r="E1090" s="17">
        <v>6</v>
      </c>
      <c r="F1090" t="s">
        <v>67</v>
      </c>
      <c r="G1090">
        <v>6</v>
      </c>
      <c r="H1090">
        <v>419.76000000000005</v>
      </c>
    </row>
    <row r="1091" spans="1:8" x14ac:dyDescent="0.25">
      <c r="A1091" s="2">
        <v>37</v>
      </c>
      <c r="B1091" t="s">
        <v>85</v>
      </c>
      <c r="C1091" t="s">
        <v>90</v>
      </c>
      <c r="D1091" s="2">
        <v>4</v>
      </c>
      <c r="E1091" s="17">
        <v>6</v>
      </c>
      <c r="F1091" t="s">
        <v>73</v>
      </c>
      <c r="G1091">
        <v>1</v>
      </c>
      <c r="H1091">
        <v>89201.69</v>
      </c>
    </row>
    <row r="1092" spans="1:8" x14ac:dyDescent="0.25">
      <c r="A1092" s="2">
        <v>37</v>
      </c>
      <c r="B1092" t="s">
        <v>85</v>
      </c>
      <c r="C1092" t="s">
        <v>90</v>
      </c>
      <c r="D1092" s="2">
        <v>4</v>
      </c>
      <c r="E1092" s="17">
        <v>7</v>
      </c>
      <c r="F1092" t="s">
        <v>70</v>
      </c>
      <c r="G1092">
        <v>29</v>
      </c>
      <c r="H1092">
        <v>6497732.6600000001</v>
      </c>
    </row>
    <row r="1093" spans="1:8" x14ac:dyDescent="0.25">
      <c r="A1093" s="2">
        <v>37</v>
      </c>
      <c r="B1093" t="s">
        <v>85</v>
      </c>
      <c r="C1093" t="s">
        <v>90</v>
      </c>
      <c r="D1093" s="2">
        <v>4</v>
      </c>
      <c r="E1093" s="17">
        <v>7</v>
      </c>
      <c r="F1093" t="s">
        <v>75</v>
      </c>
      <c r="G1093">
        <v>25</v>
      </c>
      <c r="H1093">
        <v>338400</v>
      </c>
    </row>
    <row r="1094" spans="1:8" x14ac:dyDescent="0.25">
      <c r="A1094" s="2">
        <v>37</v>
      </c>
      <c r="B1094" t="s">
        <v>85</v>
      </c>
      <c r="C1094" t="s">
        <v>90</v>
      </c>
      <c r="D1094" s="2">
        <v>4</v>
      </c>
      <c r="E1094" s="17">
        <v>7</v>
      </c>
      <c r="F1094" t="s">
        <v>77</v>
      </c>
      <c r="G1094">
        <v>4</v>
      </c>
      <c r="H1094">
        <v>165151.95000000001</v>
      </c>
    </row>
    <row r="1095" spans="1:8" x14ac:dyDescent="0.25">
      <c r="A1095" s="2">
        <v>37</v>
      </c>
      <c r="B1095" t="s">
        <v>85</v>
      </c>
      <c r="C1095" t="s">
        <v>90</v>
      </c>
      <c r="D1095" s="2">
        <v>4</v>
      </c>
      <c r="E1095" s="17">
        <v>7</v>
      </c>
      <c r="F1095" t="s">
        <v>68</v>
      </c>
      <c r="G1095">
        <v>18</v>
      </c>
      <c r="H1095">
        <v>401774.75</v>
      </c>
    </row>
    <row r="1096" spans="1:8" x14ac:dyDescent="0.25">
      <c r="A1096" s="2">
        <v>37</v>
      </c>
      <c r="B1096" t="s">
        <v>85</v>
      </c>
      <c r="C1096" t="s">
        <v>90</v>
      </c>
      <c r="D1096" s="2">
        <v>4</v>
      </c>
      <c r="E1096" s="17">
        <v>7</v>
      </c>
      <c r="F1096" t="s">
        <v>69</v>
      </c>
      <c r="G1096">
        <v>27</v>
      </c>
      <c r="H1096">
        <v>796243.72</v>
      </c>
    </row>
    <row r="1097" spans="1:8" x14ac:dyDescent="0.25">
      <c r="A1097" s="2">
        <v>37</v>
      </c>
      <c r="B1097" t="s">
        <v>85</v>
      </c>
      <c r="C1097" t="s">
        <v>90</v>
      </c>
      <c r="D1097" s="2">
        <v>4</v>
      </c>
      <c r="E1097" s="17">
        <v>7</v>
      </c>
      <c r="F1097" t="s">
        <v>78</v>
      </c>
      <c r="H1097">
        <v>229338.80000000002</v>
      </c>
    </row>
    <row r="1098" spans="1:8" x14ac:dyDescent="0.25">
      <c r="A1098" s="2">
        <v>37</v>
      </c>
      <c r="B1098" t="s">
        <v>85</v>
      </c>
      <c r="C1098" t="s">
        <v>90</v>
      </c>
      <c r="D1098" s="2">
        <v>4</v>
      </c>
      <c r="E1098" s="17">
        <v>7</v>
      </c>
      <c r="F1098" t="s">
        <v>67</v>
      </c>
      <c r="G1098">
        <v>29</v>
      </c>
      <c r="H1098">
        <v>2186.1500000000015</v>
      </c>
    </row>
    <row r="1099" spans="1:8" x14ac:dyDescent="0.25">
      <c r="A1099" s="2">
        <v>37</v>
      </c>
      <c r="B1099" t="s">
        <v>85</v>
      </c>
      <c r="C1099" t="s">
        <v>90</v>
      </c>
      <c r="D1099" s="2">
        <v>4</v>
      </c>
      <c r="E1099" s="17">
        <v>7</v>
      </c>
      <c r="F1099" t="s">
        <v>73</v>
      </c>
      <c r="G1099">
        <v>2</v>
      </c>
      <c r="H1099">
        <v>506957.75</v>
      </c>
    </row>
    <row r="1100" spans="1:8" x14ac:dyDescent="0.25">
      <c r="A1100" s="2">
        <v>37</v>
      </c>
      <c r="B1100" t="s">
        <v>85</v>
      </c>
      <c r="C1100" t="s">
        <v>90</v>
      </c>
      <c r="D1100" s="2">
        <v>4</v>
      </c>
      <c r="E1100" s="17">
        <v>7</v>
      </c>
      <c r="F1100" t="s">
        <v>72</v>
      </c>
      <c r="G1100">
        <v>2</v>
      </c>
      <c r="H1100">
        <v>142891.14000000001</v>
      </c>
    </row>
    <row r="1101" spans="1:8" x14ac:dyDescent="0.25">
      <c r="A1101" s="2">
        <v>37</v>
      </c>
      <c r="B1101" t="s">
        <v>85</v>
      </c>
      <c r="C1101" t="s">
        <v>90</v>
      </c>
      <c r="D1101" s="2">
        <v>4</v>
      </c>
      <c r="E1101" s="17">
        <v>7</v>
      </c>
      <c r="F1101" t="s">
        <v>74</v>
      </c>
      <c r="G1101">
        <v>1</v>
      </c>
      <c r="H1101">
        <v>71264.72</v>
      </c>
    </row>
    <row r="1102" spans="1:8" x14ac:dyDescent="0.25">
      <c r="A1102" s="2">
        <v>37</v>
      </c>
      <c r="B1102" t="s">
        <v>85</v>
      </c>
      <c r="C1102" t="s">
        <v>90</v>
      </c>
      <c r="D1102" s="2">
        <v>4</v>
      </c>
      <c r="E1102" s="17">
        <v>8</v>
      </c>
      <c r="F1102" t="s">
        <v>70</v>
      </c>
      <c r="G1102">
        <v>3</v>
      </c>
      <c r="H1102">
        <v>961759.5</v>
      </c>
    </row>
    <row r="1103" spans="1:8" x14ac:dyDescent="0.25">
      <c r="A1103" s="2">
        <v>37</v>
      </c>
      <c r="B1103" t="s">
        <v>85</v>
      </c>
      <c r="C1103" t="s">
        <v>90</v>
      </c>
      <c r="D1103" s="2">
        <v>4</v>
      </c>
      <c r="E1103" s="17">
        <v>8</v>
      </c>
      <c r="F1103" t="s">
        <v>75</v>
      </c>
      <c r="G1103">
        <v>3</v>
      </c>
      <c r="H1103">
        <v>38700</v>
      </c>
    </row>
    <row r="1104" spans="1:8" x14ac:dyDescent="0.25">
      <c r="A1104" s="2">
        <v>37</v>
      </c>
      <c r="B1104" t="s">
        <v>85</v>
      </c>
      <c r="C1104" t="s">
        <v>90</v>
      </c>
      <c r="D1104" s="2">
        <v>4</v>
      </c>
      <c r="E1104" s="17">
        <v>8</v>
      </c>
      <c r="F1104" t="s">
        <v>68</v>
      </c>
      <c r="G1104">
        <v>3</v>
      </c>
      <c r="H1104">
        <v>39378</v>
      </c>
    </row>
    <row r="1105" spans="1:8" x14ac:dyDescent="0.25">
      <c r="A1105" s="2">
        <v>37</v>
      </c>
      <c r="B1105" t="s">
        <v>85</v>
      </c>
      <c r="C1105" t="s">
        <v>90</v>
      </c>
      <c r="D1105" s="2">
        <v>4</v>
      </c>
      <c r="E1105" s="17">
        <v>8</v>
      </c>
      <c r="F1105" t="s">
        <v>69</v>
      </c>
      <c r="G1105">
        <v>3</v>
      </c>
      <c r="H1105">
        <v>125027.98000000001</v>
      </c>
    </row>
    <row r="1106" spans="1:8" x14ac:dyDescent="0.25">
      <c r="A1106" s="2">
        <v>37</v>
      </c>
      <c r="B1106" t="s">
        <v>85</v>
      </c>
      <c r="C1106" t="s">
        <v>90</v>
      </c>
      <c r="D1106" s="2">
        <v>4</v>
      </c>
      <c r="E1106" s="17">
        <v>8</v>
      </c>
      <c r="F1106" t="s">
        <v>78</v>
      </c>
      <c r="H1106">
        <v>70548.84</v>
      </c>
    </row>
    <row r="1107" spans="1:8" x14ac:dyDescent="0.25">
      <c r="A1107" s="2">
        <v>37</v>
      </c>
      <c r="B1107" t="s">
        <v>85</v>
      </c>
      <c r="C1107" t="s">
        <v>90</v>
      </c>
      <c r="D1107" s="2">
        <v>4</v>
      </c>
      <c r="E1107" s="17">
        <v>8</v>
      </c>
      <c r="F1107" t="s">
        <v>67</v>
      </c>
      <c r="G1107">
        <v>3</v>
      </c>
      <c r="H1107">
        <v>244.85999999999999</v>
      </c>
    </row>
    <row r="1108" spans="1:8" x14ac:dyDescent="0.25">
      <c r="A1108" s="2">
        <v>37</v>
      </c>
      <c r="B1108" t="s">
        <v>85</v>
      </c>
      <c r="C1108" t="s">
        <v>90</v>
      </c>
      <c r="D1108" s="2">
        <v>4</v>
      </c>
      <c r="E1108" s="17">
        <v>8</v>
      </c>
      <c r="F1108" t="s">
        <v>73</v>
      </c>
      <c r="G1108">
        <v>1</v>
      </c>
      <c r="H1108">
        <v>94240.58</v>
      </c>
    </row>
    <row r="1109" spans="1:8" x14ac:dyDescent="0.25">
      <c r="A1109" s="2">
        <v>37</v>
      </c>
      <c r="B1109" t="s">
        <v>85</v>
      </c>
      <c r="C1109" t="s">
        <v>90</v>
      </c>
      <c r="D1109" s="2">
        <v>4</v>
      </c>
      <c r="E1109" s="17">
        <v>8</v>
      </c>
      <c r="F1109" t="s">
        <v>79</v>
      </c>
      <c r="H1109">
        <v>22324</v>
      </c>
    </row>
    <row r="1110" spans="1:8" x14ac:dyDescent="0.25">
      <c r="A1110" s="2">
        <v>37</v>
      </c>
      <c r="B1110" t="s">
        <v>85</v>
      </c>
      <c r="C1110" t="s">
        <v>90</v>
      </c>
      <c r="D1110" s="2">
        <v>4</v>
      </c>
      <c r="E1110" s="17">
        <v>8</v>
      </c>
      <c r="F1110" t="s">
        <v>74</v>
      </c>
      <c r="G1110">
        <v>1</v>
      </c>
      <c r="H1110">
        <v>20529.599999999999</v>
      </c>
    </row>
    <row r="1111" spans="1:8" x14ac:dyDescent="0.25">
      <c r="A1111" s="2">
        <v>37</v>
      </c>
      <c r="B1111" t="s">
        <v>85</v>
      </c>
      <c r="C1111" t="s">
        <v>90</v>
      </c>
      <c r="D1111" s="2">
        <v>4</v>
      </c>
      <c r="E1111" s="17">
        <v>9</v>
      </c>
      <c r="F1111" t="s">
        <v>70</v>
      </c>
      <c r="G1111">
        <v>14</v>
      </c>
      <c r="H1111">
        <v>4621261.25</v>
      </c>
    </row>
    <row r="1112" spans="1:8" x14ac:dyDescent="0.25">
      <c r="A1112" s="2">
        <v>37</v>
      </c>
      <c r="B1112" t="s">
        <v>85</v>
      </c>
      <c r="C1112" t="s">
        <v>90</v>
      </c>
      <c r="D1112" s="2">
        <v>4</v>
      </c>
      <c r="E1112" s="17">
        <v>9</v>
      </c>
      <c r="F1112" t="s">
        <v>75</v>
      </c>
      <c r="G1112">
        <v>10</v>
      </c>
      <c r="H1112">
        <v>144000</v>
      </c>
    </row>
    <row r="1113" spans="1:8" x14ac:dyDescent="0.25">
      <c r="A1113" s="2">
        <v>37</v>
      </c>
      <c r="B1113" t="s">
        <v>85</v>
      </c>
      <c r="C1113" t="s">
        <v>90</v>
      </c>
      <c r="D1113" s="2">
        <v>4</v>
      </c>
      <c r="E1113" s="17">
        <v>9</v>
      </c>
      <c r="F1113" t="s">
        <v>77</v>
      </c>
      <c r="H1113">
        <v>5133.34</v>
      </c>
    </row>
    <row r="1114" spans="1:8" x14ac:dyDescent="0.25">
      <c r="A1114" s="2">
        <v>37</v>
      </c>
      <c r="B1114" t="s">
        <v>85</v>
      </c>
      <c r="C1114" t="s">
        <v>90</v>
      </c>
      <c r="D1114" s="2">
        <v>4</v>
      </c>
      <c r="E1114" s="17">
        <v>9</v>
      </c>
      <c r="F1114" t="s">
        <v>68</v>
      </c>
      <c r="G1114">
        <v>11</v>
      </c>
      <c r="H1114">
        <v>237298.75</v>
      </c>
    </row>
    <row r="1115" spans="1:8" x14ac:dyDescent="0.25">
      <c r="A1115" s="2">
        <v>37</v>
      </c>
      <c r="B1115" t="s">
        <v>85</v>
      </c>
      <c r="C1115" t="s">
        <v>90</v>
      </c>
      <c r="D1115" s="2">
        <v>4</v>
      </c>
      <c r="E1115" s="17">
        <v>9</v>
      </c>
      <c r="F1115" t="s">
        <v>69</v>
      </c>
      <c r="G1115">
        <v>14</v>
      </c>
      <c r="H1115">
        <v>600760.87999999989</v>
      </c>
    </row>
    <row r="1116" spans="1:8" x14ac:dyDescent="0.25">
      <c r="A1116" s="2">
        <v>37</v>
      </c>
      <c r="B1116" t="s">
        <v>85</v>
      </c>
      <c r="C1116" t="s">
        <v>90</v>
      </c>
      <c r="D1116" s="2">
        <v>4</v>
      </c>
      <c r="E1116" s="17">
        <v>9</v>
      </c>
      <c r="F1116" t="s">
        <v>78</v>
      </c>
      <c r="H1116">
        <v>135769.79999999999</v>
      </c>
    </row>
    <row r="1117" spans="1:8" x14ac:dyDescent="0.25">
      <c r="A1117" s="2">
        <v>37</v>
      </c>
      <c r="B1117" t="s">
        <v>85</v>
      </c>
      <c r="C1117" t="s">
        <v>90</v>
      </c>
      <c r="D1117" s="2">
        <v>4</v>
      </c>
      <c r="E1117" s="17">
        <v>9</v>
      </c>
      <c r="F1117" t="s">
        <v>67</v>
      </c>
      <c r="G1117">
        <v>14</v>
      </c>
      <c r="H1117">
        <v>996.92999999999984</v>
      </c>
    </row>
    <row r="1118" spans="1:8" x14ac:dyDescent="0.25">
      <c r="A1118" s="2">
        <v>37</v>
      </c>
      <c r="B1118" t="s">
        <v>85</v>
      </c>
      <c r="C1118" t="s">
        <v>90</v>
      </c>
      <c r="D1118" s="2">
        <v>4</v>
      </c>
      <c r="E1118" s="17">
        <v>9</v>
      </c>
      <c r="F1118" t="s">
        <v>73</v>
      </c>
      <c r="G1118">
        <v>1</v>
      </c>
      <c r="H1118">
        <v>379542.12</v>
      </c>
    </row>
    <row r="1119" spans="1:8" x14ac:dyDescent="0.25">
      <c r="A1119" s="2">
        <v>37</v>
      </c>
      <c r="B1119" t="s">
        <v>85</v>
      </c>
      <c r="C1119" t="s">
        <v>90</v>
      </c>
      <c r="D1119" s="2">
        <v>4</v>
      </c>
      <c r="E1119" s="17">
        <v>10</v>
      </c>
      <c r="F1119" t="s">
        <v>70</v>
      </c>
      <c r="G1119">
        <v>2</v>
      </c>
      <c r="H1119">
        <v>1180912</v>
      </c>
    </row>
    <row r="1120" spans="1:8" x14ac:dyDescent="0.25">
      <c r="A1120" s="2">
        <v>37</v>
      </c>
      <c r="B1120" t="s">
        <v>85</v>
      </c>
      <c r="C1120" t="s">
        <v>90</v>
      </c>
      <c r="D1120" s="2">
        <v>4</v>
      </c>
      <c r="E1120" s="17">
        <v>10</v>
      </c>
      <c r="F1120" t="s">
        <v>75</v>
      </c>
      <c r="G1120">
        <v>2</v>
      </c>
      <c r="H1120">
        <v>21900</v>
      </c>
    </row>
    <row r="1121" spans="1:8" x14ac:dyDescent="0.25">
      <c r="A1121" s="2">
        <v>37</v>
      </c>
      <c r="B1121" t="s">
        <v>85</v>
      </c>
      <c r="C1121" t="s">
        <v>90</v>
      </c>
      <c r="D1121" s="2">
        <v>4</v>
      </c>
      <c r="E1121" s="17">
        <v>10</v>
      </c>
      <c r="F1121" t="s">
        <v>68</v>
      </c>
      <c r="G1121">
        <v>2</v>
      </c>
      <c r="H1121">
        <v>39831</v>
      </c>
    </row>
    <row r="1122" spans="1:8" x14ac:dyDescent="0.25">
      <c r="A1122" s="2">
        <v>37</v>
      </c>
      <c r="B1122" t="s">
        <v>85</v>
      </c>
      <c r="C1122" t="s">
        <v>90</v>
      </c>
      <c r="D1122" s="2">
        <v>4</v>
      </c>
      <c r="E1122" s="17">
        <v>10</v>
      </c>
      <c r="F1122" t="s">
        <v>69</v>
      </c>
      <c r="G1122">
        <v>2</v>
      </c>
      <c r="H1122">
        <v>153517.96000000002</v>
      </c>
    </row>
    <row r="1123" spans="1:8" x14ac:dyDescent="0.25">
      <c r="A1123" s="2">
        <v>37</v>
      </c>
      <c r="B1123" t="s">
        <v>85</v>
      </c>
      <c r="C1123" t="s">
        <v>90</v>
      </c>
      <c r="D1123" s="2">
        <v>4</v>
      </c>
      <c r="E1123" s="17">
        <v>10</v>
      </c>
      <c r="F1123" t="s">
        <v>78</v>
      </c>
      <c r="H1123">
        <v>29566.080000000002</v>
      </c>
    </row>
    <row r="1124" spans="1:8" x14ac:dyDescent="0.25">
      <c r="A1124" s="2">
        <v>37</v>
      </c>
      <c r="B1124" t="s">
        <v>85</v>
      </c>
      <c r="C1124" t="s">
        <v>90</v>
      </c>
      <c r="D1124" s="2">
        <v>4</v>
      </c>
      <c r="E1124" s="17">
        <v>10</v>
      </c>
      <c r="F1124" t="s">
        <v>67</v>
      </c>
      <c r="G1124">
        <v>2</v>
      </c>
      <c r="H1124">
        <v>198.22000000000003</v>
      </c>
    </row>
    <row r="1125" spans="1:8" x14ac:dyDescent="0.25">
      <c r="A1125" s="2">
        <v>37</v>
      </c>
      <c r="B1125" t="s">
        <v>85</v>
      </c>
      <c r="C1125" t="s">
        <v>90</v>
      </c>
      <c r="D1125" s="2">
        <v>4</v>
      </c>
      <c r="E1125" s="17">
        <v>10</v>
      </c>
      <c r="F1125" t="s">
        <v>73</v>
      </c>
      <c r="G1125">
        <v>1</v>
      </c>
      <c r="H1125">
        <v>110366.55</v>
      </c>
    </row>
    <row r="1126" spans="1:8" x14ac:dyDescent="0.25">
      <c r="A1126" s="2">
        <v>37</v>
      </c>
      <c r="B1126" t="s">
        <v>85</v>
      </c>
      <c r="C1126" t="s">
        <v>90</v>
      </c>
      <c r="D1126" s="2">
        <v>4</v>
      </c>
      <c r="E1126" s="17">
        <v>11</v>
      </c>
      <c r="F1126" t="s">
        <v>70</v>
      </c>
      <c r="G1126">
        <v>10</v>
      </c>
      <c r="H1126">
        <v>4684612.42</v>
      </c>
    </row>
    <row r="1127" spans="1:8" x14ac:dyDescent="0.25">
      <c r="A1127" s="2">
        <v>37</v>
      </c>
      <c r="B1127" t="s">
        <v>85</v>
      </c>
      <c r="C1127" t="s">
        <v>90</v>
      </c>
      <c r="D1127" s="2">
        <v>4</v>
      </c>
      <c r="E1127" s="17">
        <v>11</v>
      </c>
      <c r="F1127" t="s">
        <v>75</v>
      </c>
      <c r="G1127">
        <v>6</v>
      </c>
      <c r="H1127">
        <v>88230</v>
      </c>
    </row>
    <row r="1128" spans="1:8" x14ac:dyDescent="0.25">
      <c r="A1128" s="2">
        <v>37</v>
      </c>
      <c r="B1128" t="s">
        <v>85</v>
      </c>
      <c r="C1128" t="s">
        <v>90</v>
      </c>
      <c r="D1128" s="2">
        <v>4</v>
      </c>
      <c r="E1128" s="17">
        <v>11</v>
      </c>
      <c r="F1128" t="s">
        <v>77</v>
      </c>
      <c r="H1128">
        <v>10321.289999999999</v>
      </c>
    </row>
    <row r="1129" spans="1:8" x14ac:dyDescent="0.25">
      <c r="A1129" s="2">
        <v>37</v>
      </c>
      <c r="B1129" t="s">
        <v>85</v>
      </c>
      <c r="C1129" t="s">
        <v>90</v>
      </c>
      <c r="D1129" s="2">
        <v>4</v>
      </c>
      <c r="E1129" s="17">
        <v>11</v>
      </c>
      <c r="F1129" t="s">
        <v>68</v>
      </c>
      <c r="G1129">
        <v>6</v>
      </c>
      <c r="H1129">
        <v>90930.040000000008</v>
      </c>
    </row>
    <row r="1130" spans="1:8" x14ac:dyDescent="0.25">
      <c r="A1130" s="2">
        <v>37</v>
      </c>
      <c r="B1130" t="s">
        <v>85</v>
      </c>
      <c r="C1130" t="s">
        <v>90</v>
      </c>
      <c r="D1130" s="2">
        <v>4</v>
      </c>
      <c r="E1130" s="17">
        <v>11</v>
      </c>
      <c r="F1130" t="s">
        <v>69</v>
      </c>
      <c r="G1130">
        <v>10</v>
      </c>
      <c r="H1130">
        <v>609200.15</v>
      </c>
    </row>
    <row r="1131" spans="1:8" x14ac:dyDescent="0.25">
      <c r="A1131" s="2">
        <v>37</v>
      </c>
      <c r="B1131" t="s">
        <v>85</v>
      </c>
      <c r="C1131" t="s">
        <v>90</v>
      </c>
      <c r="D1131" s="2">
        <v>4</v>
      </c>
      <c r="E1131" s="17">
        <v>11</v>
      </c>
      <c r="F1131" t="s">
        <v>78</v>
      </c>
      <c r="H1131">
        <v>75283.950000000012</v>
      </c>
    </row>
    <row r="1132" spans="1:8" x14ac:dyDescent="0.25">
      <c r="A1132" s="2">
        <v>37</v>
      </c>
      <c r="B1132" t="s">
        <v>85</v>
      </c>
      <c r="C1132" t="s">
        <v>90</v>
      </c>
      <c r="D1132" s="2">
        <v>4</v>
      </c>
      <c r="E1132" s="17">
        <v>11</v>
      </c>
      <c r="F1132" t="s">
        <v>67</v>
      </c>
      <c r="G1132">
        <v>10</v>
      </c>
      <c r="H1132">
        <v>705.42999999999984</v>
      </c>
    </row>
    <row r="1133" spans="1:8" x14ac:dyDescent="0.25">
      <c r="A1133" s="2">
        <v>37</v>
      </c>
      <c r="B1133" t="s">
        <v>85</v>
      </c>
      <c r="C1133" t="s">
        <v>90</v>
      </c>
      <c r="D1133" s="2">
        <v>4</v>
      </c>
      <c r="E1133" s="17">
        <v>11</v>
      </c>
      <c r="F1133" t="s">
        <v>73</v>
      </c>
      <c r="H1133">
        <v>293766.18999999994</v>
      </c>
    </row>
    <row r="1134" spans="1:8" x14ac:dyDescent="0.25">
      <c r="A1134" s="2">
        <v>37</v>
      </c>
      <c r="B1134" t="s">
        <v>85</v>
      </c>
      <c r="C1134" t="s">
        <v>90</v>
      </c>
      <c r="D1134" s="2">
        <v>4</v>
      </c>
      <c r="E1134" s="17">
        <v>11</v>
      </c>
      <c r="F1134" t="s">
        <v>72</v>
      </c>
      <c r="G1134">
        <v>10</v>
      </c>
      <c r="H1134">
        <v>563589.85</v>
      </c>
    </row>
    <row r="1135" spans="1:8" x14ac:dyDescent="0.25">
      <c r="A1135" s="2">
        <v>37</v>
      </c>
      <c r="B1135" t="s">
        <v>85</v>
      </c>
      <c r="C1135" t="s">
        <v>90</v>
      </c>
      <c r="D1135" s="2">
        <v>4</v>
      </c>
      <c r="E1135" s="17">
        <v>11</v>
      </c>
      <c r="F1135" t="s">
        <v>88</v>
      </c>
      <c r="H1135">
        <v>24374.7</v>
      </c>
    </row>
    <row r="1136" spans="1:8" x14ac:dyDescent="0.25">
      <c r="A1136" s="2">
        <v>37</v>
      </c>
      <c r="B1136" t="s">
        <v>85</v>
      </c>
      <c r="C1136" t="s">
        <v>90</v>
      </c>
      <c r="D1136" s="2">
        <v>4</v>
      </c>
      <c r="E1136" s="17">
        <v>12</v>
      </c>
      <c r="F1136" t="s">
        <v>70</v>
      </c>
      <c r="G1136">
        <v>6</v>
      </c>
      <c r="H1136">
        <v>3734674.74</v>
      </c>
    </row>
    <row r="1137" spans="1:8" x14ac:dyDescent="0.25">
      <c r="A1137" s="2">
        <v>37</v>
      </c>
      <c r="B1137" t="s">
        <v>85</v>
      </c>
      <c r="C1137" t="s">
        <v>90</v>
      </c>
      <c r="D1137" s="2">
        <v>4</v>
      </c>
      <c r="E1137" s="17">
        <v>12</v>
      </c>
      <c r="F1137" t="s">
        <v>75</v>
      </c>
      <c r="G1137">
        <v>4</v>
      </c>
      <c r="H1137">
        <v>105120</v>
      </c>
    </row>
    <row r="1138" spans="1:8" x14ac:dyDescent="0.25">
      <c r="A1138" s="2">
        <v>37</v>
      </c>
      <c r="B1138" t="s">
        <v>85</v>
      </c>
      <c r="C1138" t="s">
        <v>90</v>
      </c>
      <c r="D1138" s="2">
        <v>4</v>
      </c>
      <c r="E1138" s="17">
        <v>12</v>
      </c>
      <c r="F1138" t="s">
        <v>77</v>
      </c>
      <c r="H1138">
        <v>6826.25</v>
      </c>
    </row>
    <row r="1139" spans="1:8" x14ac:dyDescent="0.25">
      <c r="A1139" s="2">
        <v>37</v>
      </c>
      <c r="B1139" t="s">
        <v>85</v>
      </c>
      <c r="C1139" t="s">
        <v>90</v>
      </c>
      <c r="D1139" s="2">
        <v>4</v>
      </c>
      <c r="E1139" s="17">
        <v>12</v>
      </c>
      <c r="F1139" t="s">
        <v>68</v>
      </c>
      <c r="G1139">
        <v>3</v>
      </c>
      <c r="H1139">
        <v>46200</v>
      </c>
    </row>
    <row r="1140" spans="1:8" x14ac:dyDescent="0.25">
      <c r="A1140" s="2">
        <v>37</v>
      </c>
      <c r="B1140" t="s">
        <v>85</v>
      </c>
      <c r="C1140" t="s">
        <v>90</v>
      </c>
      <c r="D1140" s="2">
        <v>4</v>
      </c>
      <c r="E1140" s="17">
        <v>12</v>
      </c>
      <c r="F1140" t="s">
        <v>69</v>
      </c>
      <c r="G1140">
        <v>6</v>
      </c>
      <c r="H1140">
        <v>485506.51000000013</v>
      </c>
    </row>
    <row r="1141" spans="1:8" x14ac:dyDescent="0.25">
      <c r="A1141" s="2">
        <v>37</v>
      </c>
      <c r="B1141" t="s">
        <v>85</v>
      </c>
      <c r="C1141" t="s">
        <v>90</v>
      </c>
      <c r="D1141" s="2">
        <v>4</v>
      </c>
      <c r="E1141" s="17">
        <v>12</v>
      </c>
      <c r="F1141" t="s">
        <v>78</v>
      </c>
      <c r="H1141">
        <v>118796.58</v>
      </c>
    </row>
    <row r="1142" spans="1:8" x14ac:dyDescent="0.25">
      <c r="A1142" s="2">
        <v>37</v>
      </c>
      <c r="B1142" t="s">
        <v>85</v>
      </c>
      <c r="C1142" t="s">
        <v>90</v>
      </c>
      <c r="D1142" s="2">
        <v>4</v>
      </c>
      <c r="E1142" s="17">
        <v>12</v>
      </c>
      <c r="F1142" t="s">
        <v>67</v>
      </c>
      <c r="G1142">
        <v>6</v>
      </c>
      <c r="H1142">
        <v>483.88999999999987</v>
      </c>
    </row>
    <row r="1143" spans="1:8" x14ac:dyDescent="0.25">
      <c r="A1143" s="2">
        <v>37</v>
      </c>
      <c r="B1143" t="s">
        <v>85</v>
      </c>
      <c r="C1143" t="s">
        <v>90</v>
      </c>
      <c r="D1143" s="2">
        <v>4</v>
      </c>
      <c r="E1143" s="17">
        <v>12</v>
      </c>
      <c r="F1143" t="s">
        <v>73</v>
      </c>
      <c r="H1143">
        <v>253960.27999999997</v>
      </c>
    </row>
    <row r="1144" spans="1:8" x14ac:dyDescent="0.25">
      <c r="A1144" s="2">
        <v>37</v>
      </c>
      <c r="B1144" t="s">
        <v>85</v>
      </c>
      <c r="C1144" t="s">
        <v>90</v>
      </c>
      <c r="D1144" s="2">
        <v>4</v>
      </c>
      <c r="E1144" s="17">
        <v>12</v>
      </c>
      <c r="F1144" t="s">
        <v>72</v>
      </c>
      <c r="G1144">
        <v>6</v>
      </c>
      <c r="H1144">
        <v>383761.81</v>
      </c>
    </row>
    <row r="1145" spans="1:8" x14ac:dyDescent="0.25">
      <c r="A1145" s="2">
        <v>37</v>
      </c>
      <c r="B1145" t="s">
        <v>85</v>
      </c>
      <c r="C1145" t="s">
        <v>90</v>
      </c>
      <c r="D1145" s="2">
        <v>4</v>
      </c>
      <c r="E1145" s="17">
        <v>12</v>
      </c>
      <c r="F1145" t="s">
        <v>74</v>
      </c>
      <c r="G1145">
        <v>1</v>
      </c>
      <c r="H1145">
        <v>18635.5</v>
      </c>
    </row>
    <row r="1146" spans="1:8" x14ac:dyDescent="0.25">
      <c r="A1146" s="2">
        <v>37</v>
      </c>
      <c r="B1146" t="s">
        <v>85</v>
      </c>
      <c r="C1146" t="s">
        <v>90</v>
      </c>
      <c r="D1146" s="2">
        <v>4</v>
      </c>
      <c r="E1146" s="17">
        <v>13</v>
      </c>
      <c r="F1146" t="s">
        <v>70</v>
      </c>
      <c r="G1146">
        <v>5</v>
      </c>
      <c r="H1146">
        <v>3218835.8699999996</v>
      </c>
    </row>
    <row r="1147" spans="1:8" x14ac:dyDescent="0.25">
      <c r="A1147" s="2">
        <v>37</v>
      </c>
      <c r="B1147" t="s">
        <v>85</v>
      </c>
      <c r="C1147" t="s">
        <v>90</v>
      </c>
      <c r="D1147" s="2">
        <v>4</v>
      </c>
      <c r="E1147" s="17">
        <v>13</v>
      </c>
      <c r="F1147" t="s">
        <v>75</v>
      </c>
      <c r="G1147">
        <v>2</v>
      </c>
      <c r="H1147">
        <v>33922.92</v>
      </c>
    </row>
    <row r="1148" spans="1:8" x14ac:dyDescent="0.25">
      <c r="A1148" s="2">
        <v>37</v>
      </c>
      <c r="B1148" t="s">
        <v>85</v>
      </c>
      <c r="C1148" t="s">
        <v>90</v>
      </c>
      <c r="D1148" s="2">
        <v>4</v>
      </c>
      <c r="E1148" s="17">
        <v>13</v>
      </c>
      <c r="F1148" t="s">
        <v>68</v>
      </c>
      <c r="G1148">
        <v>2</v>
      </c>
      <c r="H1148">
        <v>34416</v>
      </c>
    </row>
    <row r="1149" spans="1:8" x14ac:dyDescent="0.25">
      <c r="A1149" s="2">
        <v>37</v>
      </c>
      <c r="B1149" t="s">
        <v>85</v>
      </c>
      <c r="C1149" t="s">
        <v>90</v>
      </c>
      <c r="D1149" s="2">
        <v>4</v>
      </c>
      <c r="E1149" s="17">
        <v>13</v>
      </c>
      <c r="F1149" t="s">
        <v>69</v>
      </c>
      <c r="G1149">
        <v>5</v>
      </c>
      <c r="H1149">
        <v>418447.53</v>
      </c>
    </row>
    <row r="1150" spans="1:8" x14ac:dyDescent="0.25">
      <c r="A1150" s="2">
        <v>37</v>
      </c>
      <c r="B1150" t="s">
        <v>85</v>
      </c>
      <c r="C1150" t="s">
        <v>90</v>
      </c>
      <c r="D1150" s="2">
        <v>4</v>
      </c>
      <c r="E1150" s="17">
        <v>13</v>
      </c>
      <c r="F1150" t="s">
        <v>67</v>
      </c>
      <c r="G1150">
        <v>5</v>
      </c>
      <c r="H1150">
        <v>384.78</v>
      </c>
    </row>
    <row r="1151" spans="1:8" x14ac:dyDescent="0.25">
      <c r="A1151" s="2">
        <v>37</v>
      </c>
      <c r="B1151" t="s">
        <v>85</v>
      </c>
      <c r="C1151" t="s">
        <v>90</v>
      </c>
      <c r="D1151" s="2">
        <v>4</v>
      </c>
      <c r="E1151" s="17">
        <v>13</v>
      </c>
      <c r="F1151" t="s">
        <v>73</v>
      </c>
      <c r="H1151">
        <v>234161.1</v>
      </c>
    </row>
    <row r="1152" spans="1:8" x14ac:dyDescent="0.25">
      <c r="A1152" s="2">
        <v>37</v>
      </c>
      <c r="B1152" t="s">
        <v>85</v>
      </c>
      <c r="C1152" t="s">
        <v>90</v>
      </c>
      <c r="D1152" s="2">
        <v>4</v>
      </c>
      <c r="E1152" s="17">
        <v>13</v>
      </c>
      <c r="F1152" t="s">
        <v>79</v>
      </c>
      <c r="H1152">
        <v>8882</v>
      </c>
    </row>
    <row r="1153" spans="1:8" x14ac:dyDescent="0.25">
      <c r="A1153" s="2">
        <v>37</v>
      </c>
      <c r="B1153" t="s">
        <v>85</v>
      </c>
      <c r="C1153" t="s">
        <v>90</v>
      </c>
      <c r="D1153" s="2">
        <v>4</v>
      </c>
      <c r="E1153" s="17">
        <v>13</v>
      </c>
      <c r="F1153" t="s">
        <v>72</v>
      </c>
      <c r="G1153">
        <v>5</v>
      </c>
      <c r="H1153">
        <v>1346718.9</v>
      </c>
    </row>
    <row r="1154" spans="1:8" x14ac:dyDescent="0.25">
      <c r="A1154" s="2">
        <v>37</v>
      </c>
      <c r="B1154" t="s">
        <v>85</v>
      </c>
      <c r="C1154" t="s">
        <v>90</v>
      </c>
      <c r="D1154" s="2">
        <v>4</v>
      </c>
      <c r="E1154" s="17">
        <v>13</v>
      </c>
      <c r="F1154" t="s">
        <v>74</v>
      </c>
      <c r="H1154">
        <v>84048</v>
      </c>
    </row>
    <row r="1155" spans="1:8" x14ac:dyDescent="0.25">
      <c r="A1155" s="2">
        <v>37</v>
      </c>
      <c r="B1155" t="s">
        <v>85</v>
      </c>
      <c r="C1155" t="s">
        <v>90</v>
      </c>
      <c r="D1155" s="2">
        <v>4</v>
      </c>
      <c r="E1155" s="17">
        <v>14</v>
      </c>
      <c r="F1155" t="s">
        <v>70</v>
      </c>
      <c r="G1155">
        <v>2</v>
      </c>
      <c r="H1155">
        <v>1158459.96</v>
      </c>
    </row>
    <row r="1156" spans="1:8" x14ac:dyDescent="0.25">
      <c r="A1156" s="2">
        <v>37</v>
      </c>
      <c r="B1156" t="s">
        <v>85</v>
      </c>
      <c r="C1156" t="s">
        <v>90</v>
      </c>
      <c r="D1156" s="2">
        <v>4</v>
      </c>
      <c r="E1156" s="17">
        <v>14</v>
      </c>
      <c r="F1156" t="s">
        <v>69</v>
      </c>
      <c r="G1156">
        <v>2</v>
      </c>
      <c r="H1156">
        <v>150599.44</v>
      </c>
    </row>
    <row r="1157" spans="1:8" x14ac:dyDescent="0.25">
      <c r="A1157" s="2">
        <v>37</v>
      </c>
      <c r="B1157" t="s">
        <v>85</v>
      </c>
      <c r="C1157" t="s">
        <v>90</v>
      </c>
      <c r="D1157" s="2">
        <v>4</v>
      </c>
      <c r="E1157" s="17">
        <v>14</v>
      </c>
      <c r="F1157" t="s">
        <v>67</v>
      </c>
      <c r="G1157">
        <v>2</v>
      </c>
      <c r="H1157">
        <v>99.11</v>
      </c>
    </row>
    <row r="1158" spans="1:8" x14ac:dyDescent="0.25">
      <c r="A1158" s="2">
        <v>37</v>
      </c>
      <c r="B1158" t="s">
        <v>85</v>
      </c>
      <c r="C1158" t="s">
        <v>90</v>
      </c>
      <c r="D1158" s="2">
        <v>4</v>
      </c>
      <c r="E1158" s="17">
        <v>14</v>
      </c>
      <c r="F1158" t="s">
        <v>73</v>
      </c>
      <c r="H1158">
        <v>158230.54</v>
      </c>
    </row>
    <row r="1159" spans="1:8" x14ac:dyDescent="0.25">
      <c r="A1159" s="2">
        <v>37</v>
      </c>
      <c r="B1159" t="s">
        <v>85</v>
      </c>
      <c r="C1159" t="s">
        <v>90</v>
      </c>
      <c r="D1159" s="2">
        <v>4</v>
      </c>
      <c r="E1159" s="17">
        <v>14</v>
      </c>
      <c r="F1159" t="s">
        <v>72</v>
      </c>
      <c r="G1159">
        <v>2</v>
      </c>
      <c r="H1159">
        <v>247700.11000000004</v>
      </c>
    </row>
    <row r="1160" spans="1:8" x14ac:dyDescent="0.25">
      <c r="A1160" s="2">
        <v>37</v>
      </c>
      <c r="B1160" t="s">
        <v>85</v>
      </c>
      <c r="C1160" t="s">
        <v>90</v>
      </c>
      <c r="D1160" s="2">
        <v>4</v>
      </c>
      <c r="E1160" s="17">
        <v>15</v>
      </c>
      <c r="F1160" t="s">
        <v>70</v>
      </c>
      <c r="G1160">
        <v>1</v>
      </c>
      <c r="H1160">
        <v>871550.13000000012</v>
      </c>
    </row>
    <row r="1161" spans="1:8" x14ac:dyDescent="0.25">
      <c r="A1161" s="2">
        <v>37</v>
      </c>
      <c r="B1161" t="s">
        <v>85</v>
      </c>
      <c r="C1161" t="s">
        <v>90</v>
      </c>
      <c r="D1161" s="2">
        <v>4</v>
      </c>
      <c r="E1161" s="17">
        <v>15</v>
      </c>
      <c r="F1161" t="s">
        <v>68</v>
      </c>
      <c r="G1161">
        <v>1</v>
      </c>
      <c r="H1161">
        <v>20712</v>
      </c>
    </row>
    <row r="1162" spans="1:8" x14ac:dyDescent="0.25">
      <c r="A1162" s="2">
        <v>37</v>
      </c>
      <c r="B1162" t="s">
        <v>85</v>
      </c>
      <c r="C1162" t="s">
        <v>90</v>
      </c>
      <c r="D1162" s="2">
        <v>4</v>
      </c>
      <c r="E1162" s="17">
        <v>15</v>
      </c>
      <c r="F1162" t="s">
        <v>69</v>
      </c>
      <c r="G1162">
        <v>1</v>
      </c>
      <c r="H1162">
        <v>113301.34</v>
      </c>
    </row>
    <row r="1163" spans="1:8" x14ac:dyDescent="0.25">
      <c r="A1163" s="2">
        <v>37</v>
      </c>
      <c r="B1163" t="s">
        <v>85</v>
      </c>
      <c r="C1163" t="s">
        <v>90</v>
      </c>
      <c r="D1163" s="2">
        <v>4</v>
      </c>
      <c r="E1163" s="17">
        <v>15</v>
      </c>
      <c r="F1163" t="s">
        <v>67</v>
      </c>
      <c r="G1163">
        <v>1</v>
      </c>
      <c r="H1163">
        <v>75.789999999999992</v>
      </c>
    </row>
    <row r="1164" spans="1:8" x14ac:dyDescent="0.25">
      <c r="A1164" s="2">
        <v>37</v>
      </c>
      <c r="B1164" t="s">
        <v>85</v>
      </c>
      <c r="C1164" t="s">
        <v>90</v>
      </c>
      <c r="D1164" s="2">
        <v>4</v>
      </c>
      <c r="E1164" s="17">
        <v>15</v>
      </c>
      <c r="F1164" t="s">
        <v>73</v>
      </c>
      <c r="H1164">
        <v>69097.05</v>
      </c>
    </row>
    <row r="1165" spans="1:8" x14ac:dyDescent="0.25">
      <c r="A1165" s="2">
        <v>37</v>
      </c>
      <c r="B1165" t="s">
        <v>85</v>
      </c>
      <c r="C1165" t="s">
        <v>90</v>
      </c>
      <c r="D1165" s="2">
        <v>4</v>
      </c>
      <c r="E1165" s="17">
        <v>15</v>
      </c>
      <c r="F1165" t="s">
        <v>72</v>
      </c>
      <c r="G1165">
        <v>1</v>
      </c>
      <c r="H1165">
        <v>397006.56999999995</v>
      </c>
    </row>
    <row r="1166" spans="1:8" x14ac:dyDescent="0.25">
      <c r="A1166" s="2">
        <v>37</v>
      </c>
      <c r="B1166" t="s">
        <v>85</v>
      </c>
      <c r="C1166" t="s">
        <v>90</v>
      </c>
      <c r="D1166" s="2">
        <v>4</v>
      </c>
      <c r="E1166" s="17">
        <v>15</v>
      </c>
      <c r="F1166" t="s">
        <v>74</v>
      </c>
      <c r="G1166">
        <v>1</v>
      </c>
      <c r="H1166">
        <v>87621.75</v>
      </c>
    </row>
    <row r="1167" spans="1:8" x14ac:dyDescent="0.25">
      <c r="A1167" s="2">
        <v>37</v>
      </c>
      <c r="B1167" t="s">
        <v>85</v>
      </c>
      <c r="C1167" t="s">
        <v>91</v>
      </c>
      <c r="D1167" s="2">
        <v>2</v>
      </c>
      <c r="E1167" s="17">
        <v>1</v>
      </c>
      <c r="F1167" t="s">
        <v>70</v>
      </c>
      <c r="G1167">
        <v>5</v>
      </c>
      <c r="H1167">
        <v>159916.41999999998</v>
      </c>
    </row>
    <row r="1168" spans="1:8" x14ac:dyDescent="0.25">
      <c r="A1168" s="2">
        <v>37</v>
      </c>
      <c r="B1168" t="s">
        <v>85</v>
      </c>
      <c r="C1168" t="s">
        <v>91</v>
      </c>
      <c r="D1168" s="2">
        <v>2</v>
      </c>
      <c r="E1168" s="17">
        <v>1</v>
      </c>
      <c r="F1168" t="s">
        <v>77</v>
      </c>
      <c r="H1168">
        <v>2808.6899999999996</v>
      </c>
    </row>
    <row r="1169" spans="1:8" x14ac:dyDescent="0.25">
      <c r="A1169" s="2">
        <v>37</v>
      </c>
      <c r="B1169" t="s">
        <v>85</v>
      </c>
      <c r="C1169" t="s">
        <v>91</v>
      </c>
      <c r="D1169" s="2">
        <v>2</v>
      </c>
      <c r="E1169" s="17">
        <v>1</v>
      </c>
      <c r="F1169" t="s">
        <v>87</v>
      </c>
      <c r="G1169">
        <v>1</v>
      </c>
      <c r="H1169">
        <v>1894464</v>
      </c>
    </row>
    <row r="1170" spans="1:8" x14ac:dyDescent="0.25">
      <c r="A1170" s="2">
        <v>37</v>
      </c>
      <c r="B1170" t="s">
        <v>85</v>
      </c>
      <c r="C1170" t="s">
        <v>91</v>
      </c>
      <c r="D1170" s="2">
        <v>2</v>
      </c>
      <c r="E1170" s="17">
        <v>5</v>
      </c>
      <c r="F1170" t="s">
        <v>70</v>
      </c>
      <c r="G1170">
        <v>5</v>
      </c>
      <c r="H1170">
        <v>676121.75</v>
      </c>
    </row>
    <row r="1171" spans="1:8" x14ac:dyDescent="0.25">
      <c r="A1171" s="2">
        <v>37</v>
      </c>
      <c r="B1171" t="s">
        <v>85</v>
      </c>
      <c r="C1171" t="s">
        <v>91</v>
      </c>
      <c r="D1171" s="2">
        <v>2</v>
      </c>
      <c r="E1171" s="17">
        <v>5</v>
      </c>
      <c r="F1171" t="s">
        <v>77</v>
      </c>
      <c r="H1171">
        <v>20775.22</v>
      </c>
    </row>
    <row r="1172" spans="1:8" x14ac:dyDescent="0.25">
      <c r="A1172" s="2">
        <v>37</v>
      </c>
      <c r="B1172" t="s">
        <v>85</v>
      </c>
      <c r="C1172" t="s">
        <v>91</v>
      </c>
      <c r="D1172" s="2">
        <v>2</v>
      </c>
      <c r="E1172" s="17">
        <v>5</v>
      </c>
      <c r="F1172" t="s">
        <v>67</v>
      </c>
      <c r="G1172">
        <v>5</v>
      </c>
      <c r="H1172">
        <v>349.79999999999995</v>
      </c>
    </row>
    <row r="1173" spans="1:8" x14ac:dyDescent="0.25">
      <c r="A1173" s="2">
        <v>37</v>
      </c>
      <c r="B1173" t="s">
        <v>85</v>
      </c>
      <c r="C1173" t="s">
        <v>91</v>
      </c>
      <c r="D1173" s="2">
        <v>2</v>
      </c>
      <c r="E1173" s="17">
        <v>5</v>
      </c>
      <c r="F1173" t="s">
        <v>72</v>
      </c>
      <c r="G1173">
        <v>5</v>
      </c>
      <c r="H1173">
        <v>247070.36000000002</v>
      </c>
    </row>
    <row r="1174" spans="1:8" x14ac:dyDescent="0.25">
      <c r="A1174" s="2">
        <v>37</v>
      </c>
      <c r="B1174" t="s">
        <v>85</v>
      </c>
      <c r="C1174" t="s">
        <v>91</v>
      </c>
      <c r="D1174" s="2">
        <v>2</v>
      </c>
      <c r="E1174" s="17">
        <v>7</v>
      </c>
      <c r="F1174" t="s">
        <v>70</v>
      </c>
      <c r="G1174">
        <v>9</v>
      </c>
      <c r="H1174">
        <v>1748446.71</v>
      </c>
    </row>
    <row r="1175" spans="1:8" x14ac:dyDescent="0.25">
      <c r="A1175" s="2">
        <v>37</v>
      </c>
      <c r="B1175" t="s">
        <v>85</v>
      </c>
      <c r="C1175" t="s">
        <v>91</v>
      </c>
      <c r="D1175" s="2">
        <v>2</v>
      </c>
      <c r="E1175" s="17">
        <v>7</v>
      </c>
      <c r="F1175" t="s">
        <v>75</v>
      </c>
      <c r="G1175">
        <v>8</v>
      </c>
      <c r="H1175">
        <v>106200</v>
      </c>
    </row>
    <row r="1176" spans="1:8" x14ac:dyDescent="0.25">
      <c r="A1176" s="2">
        <v>37</v>
      </c>
      <c r="B1176" t="s">
        <v>85</v>
      </c>
      <c r="C1176" t="s">
        <v>91</v>
      </c>
      <c r="D1176" s="2">
        <v>2</v>
      </c>
      <c r="E1176" s="17">
        <v>7</v>
      </c>
      <c r="F1176" t="s">
        <v>77</v>
      </c>
      <c r="H1176">
        <v>14814.45</v>
      </c>
    </row>
    <row r="1177" spans="1:8" x14ac:dyDescent="0.25">
      <c r="A1177" s="2">
        <v>37</v>
      </c>
      <c r="B1177" t="s">
        <v>85</v>
      </c>
      <c r="C1177" t="s">
        <v>91</v>
      </c>
      <c r="D1177" s="2">
        <v>2</v>
      </c>
      <c r="E1177" s="17">
        <v>7</v>
      </c>
      <c r="F1177" t="s">
        <v>68</v>
      </c>
      <c r="G1177">
        <v>7</v>
      </c>
      <c r="H1177">
        <v>145044</v>
      </c>
    </row>
    <row r="1178" spans="1:8" x14ac:dyDescent="0.25">
      <c r="A1178" s="2">
        <v>37</v>
      </c>
      <c r="B1178" t="s">
        <v>85</v>
      </c>
      <c r="C1178" t="s">
        <v>91</v>
      </c>
      <c r="D1178" s="2">
        <v>2</v>
      </c>
      <c r="E1178" s="17">
        <v>7</v>
      </c>
      <c r="F1178" t="s">
        <v>69</v>
      </c>
      <c r="G1178">
        <v>8</v>
      </c>
      <c r="H1178">
        <v>226038.08000000002</v>
      </c>
    </row>
    <row r="1179" spans="1:8" x14ac:dyDescent="0.25">
      <c r="A1179" s="2">
        <v>37</v>
      </c>
      <c r="B1179" t="s">
        <v>85</v>
      </c>
      <c r="C1179" t="s">
        <v>91</v>
      </c>
      <c r="D1179" s="2">
        <v>2</v>
      </c>
      <c r="E1179" s="17">
        <v>7</v>
      </c>
      <c r="F1179" t="s">
        <v>67</v>
      </c>
      <c r="G1179">
        <v>9</v>
      </c>
      <c r="H1179">
        <v>571.34</v>
      </c>
    </row>
    <row r="1180" spans="1:8" x14ac:dyDescent="0.25">
      <c r="A1180" s="2">
        <v>37</v>
      </c>
      <c r="B1180" t="s">
        <v>85</v>
      </c>
      <c r="C1180" t="s">
        <v>91</v>
      </c>
      <c r="D1180" s="2">
        <v>2</v>
      </c>
      <c r="E1180" s="17">
        <v>7</v>
      </c>
      <c r="F1180" t="s">
        <v>73</v>
      </c>
      <c r="H1180">
        <v>143107.5</v>
      </c>
    </row>
    <row r="1181" spans="1:8" x14ac:dyDescent="0.25">
      <c r="A1181" s="2">
        <v>37</v>
      </c>
      <c r="B1181" t="s">
        <v>85</v>
      </c>
      <c r="C1181" t="s">
        <v>91</v>
      </c>
      <c r="D1181" s="2">
        <v>2</v>
      </c>
      <c r="E1181" s="17">
        <v>7</v>
      </c>
      <c r="F1181" t="s">
        <v>72</v>
      </c>
      <c r="G1181">
        <v>1</v>
      </c>
      <c r="H1181">
        <v>3581.4</v>
      </c>
    </row>
    <row r="1182" spans="1:8" x14ac:dyDescent="0.25">
      <c r="A1182" s="2">
        <v>37</v>
      </c>
      <c r="B1182" t="s">
        <v>85</v>
      </c>
      <c r="C1182" t="s">
        <v>91</v>
      </c>
      <c r="D1182" s="2">
        <v>2</v>
      </c>
      <c r="E1182" s="17">
        <v>8</v>
      </c>
      <c r="F1182" t="s">
        <v>70</v>
      </c>
      <c r="G1182">
        <v>2</v>
      </c>
      <c r="H1182">
        <v>531078</v>
      </c>
    </row>
    <row r="1183" spans="1:8" x14ac:dyDescent="0.25">
      <c r="A1183" s="2">
        <v>37</v>
      </c>
      <c r="B1183" t="s">
        <v>85</v>
      </c>
      <c r="C1183" t="s">
        <v>91</v>
      </c>
      <c r="D1183" s="2">
        <v>2</v>
      </c>
      <c r="E1183" s="17">
        <v>8</v>
      </c>
      <c r="F1183" t="s">
        <v>75</v>
      </c>
      <c r="G1183">
        <v>2</v>
      </c>
      <c r="H1183">
        <v>24300</v>
      </c>
    </row>
    <row r="1184" spans="1:8" x14ac:dyDescent="0.25">
      <c r="A1184" s="2">
        <v>37</v>
      </c>
      <c r="B1184" t="s">
        <v>85</v>
      </c>
      <c r="C1184" t="s">
        <v>91</v>
      </c>
      <c r="D1184" s="2">
        <v>2</v>
      </c>
      <c r="E1184" s="17">
        <v>8</v>
      </c>
      <c r="F1184" t="s">
        <v>77</v>
      </c>
      <c r="G1184">
        <v>1</v>
      </c>
      <c r="H1184">
        <v>18513.7</v>
      </c>
    </row>
    <row r="1185" spans="1:8" x14ac:dyDescent="0.25">
      <c r="A1185" s="2">
        <v>37</v>
      </c>
      <c r="B1185" t="s">
        <v>85</v>
      </c>
      <c r="C1185" t="s">
        <v>91</v>
      </c>
      <c r="D1185" s="2">
        <v>2</v>
      </c>
      <c r="E1185" s="17">
        <v>8</v>
      </c>
      <c r="F1185" t="s">
        <v>68</v>
      </c>
      <c r="G1185">
        <v>2</v>
      </c>
      <c r="H1185">
        <v>39475</v>
      </c>
    </row>
    <row r="1186" spans="1:8" x14ac:dyDescent="0.25">
      <c r="A1186" s="2">
        <v>37</v>
      </c>
      <c r="B1186" t="s">
        <v>85</v>
      </c>
      <c r="C1186" t="s">
        <v>91</v>
      </c>
      <c r="D1186" s="2">
        <v>2</v>
      </c>
      <c r="E1186" s="17">
        <v>8</v>
      </c>
      <c r="F1186" t="s">
        <v>69</v>
      </c>
      <c r="G1186">
        <v>2</v>
      </c>
      <c r="H1186">
        <v>69039.680000000008</v>
      </c>
    </row>
    <row r="1187" spans="1:8" x14ac:dyDescent="0.25">
      <c r="A1187" s="2">
        <v>37</v>
      </c>
      <c r="B1187" t="s">
        <v>85</v>
      </c>
      <c r="C1187" t="s">
        <v>91</v>
      </c>
      <c r="D1187" s="2">
        <v>2</v>
      </c>
      <c r="E1187" s="17">
        <v>8</v>
      </c>
      <c r="F1187" t="s">
        <v>78</v>
      </c>
      <c r="H1187">
        <v>19632.72</v>
      </c>
    </row>
    <row r="1188" spans="1:8" x14ac:dyDescent="0.25">
      <c r="A1188" s="2">
        <v>37</v>
      </c>
      <c r="B1188" t="s">
        <v>85</v>
      </c>
      <c r="C1188" t="s">
        <v>91</v>
      </c>
      <c r="D1188" s="2">
        <v>2</v>
      </c>
      <c r="E1188" s="17">
        <v>8</v>
      </c>
      <c r="F1188" t="s">
        <v>67</v>
      </c>
      <c r="G1188">
        <v>2</v>
      </c>
      <c r="H1188">
        <v>139.91999999999996</v>
      </c>
    </row>
    <row r="1189" spans="1:8" x14ac:dyDescent="0.25">
      <c r="A1189" s="2">
        <v>37</v>
      </c>
      <c r="B1189" t="s">
        <v>85</v>
      </c>
      <c r="C1189" t="s">
        <v>91</v>
      </c>
      <c r="D1189" s="2">
        <v>2</v>
      </c>
      <c r="E1189" s="17">
        <v>8</v>
      </c>
      <c r="F1189" t="s">
        <v>73</v>
      </c>
      <c r="H1189">
        <v>44420.5</v>
      </c>
    </row>
    <row r="1190" spans="1:8" x14ac:dyDescent="0.25">
      <c r="A1190" s="2">
        <v>37</v>
      </c>
      <c r="B1190" t="s">
        <v>85</v>
      </c>
      <c r="C1190" t="s">
        <v>91</v>
      </c>
      <c r="D1190" s="2">
        <v>2</v>
      </c>
      <c r="E1190" s="17">
        <v>9</v>
      </c>
      <c r="F1190" t="s">
        <v>70</v>
      </c>
      <c r="G1190">
        <v>5</v>
      </c>
      <c r="H1190">
        <v>720618.5</v>
      </c>
    </row>
    <row r="1191" spans="1:8" x14ac:dyDescent="0.25">
      <c r="A1191" s="2">
        <v>37</v>
      </c>
      <c r="B1191" t="s">
        <v>85</v>
      </c>
      <c r="C1191" t="s">
        <v>91</v>
      </c>
      <c r="D1191" s="2">
        <v>2</v>
      </c>
      <c r="E1191" s="17">
        <v>9</v>
      </c>
      <c r="F1191" t="s">
        <v>75</v>
      </c>
      <c r="G1191">
        <v>5</v>
      </c>
      <c r="H1191">
        <v>34500</v>
      </c>
    </row>
    <row r="1192" spans="1:8" x14ac:dyDescent="0.25">
      <c r="A1192" s="2">
        <v>37</v>
      </c>
      <c r="B1192" t="s">
        <v>85</v>
      </c>
      <c r="C1192" t="s">
        <v>91</v>
      </c>
      <c r="D1192" s="2">
        <v>2</v>
      </c>
      <c r="E1192" s="17">
        <v>9</v>
      </c>
      <c r="F1192" t="s">
        <v>68</v>
      </c>
      <c r="G1192">
        <v>2</v>
      </c>
      <c r="H1192">
        <v>19720</v>
      </c>
    </row>
    <row r="1193" spans="1:8" x14ac:dyDescent="0.25">
      <c r="A1193" s="2">
        <v>37</v>
      </c>
      <c r="B1193" t="s">
        <v>85</v>
      </c>
      <c r="C1193" t="s">
        <v>91</v>
      </c>
      <c r="D1193" s="2">
        <v>2</v>
      </c>
      <c r="E1193" s="17">
        <v>9</v>
      </c>
      <c r="F1193" t="s">
        <v>69</v>
      </c>
      <c r="G1193">
        <v>5</v>
      </c>
      <c r="H1193">
        <v>93679.96</v>
      </c>
    </row>
    <row r="1194" spans="1:8" x14ac:dyDescent="0.25">
      <c r="A1194" s="2">
        <v>37</v>
      </c>
      <c r="B1194" t="s">
        <v>85</v>
      </c>
      <c r="C1194" t="s">
        <v>91</v>
      </c>
      <c r="D1194" s="2">
        <v>2</v>
      </c>
      <c r="E1194" s="17">
        <v>9</v>
      </c>
      <c r="F1194" t="s">
        <v>67</v>
      </c>
      <c r="G1194">
        <v>5</v>
      </c>
      <c r="H1194">
        <v>157.40999999999997</v>
      </c>
    </row>
    <row r="1195" spans="1:8" x14ac:dyDescent="0.25">
      <c r="A1195" s="2">
        <v>37</v>
      </c>
      <c r="B1195" t="s">
        <v>85</v>
      </c>
      <c r="C1195" t="s">
        <v>91</v>
      </c>
      <c r="D1195" s="2">
        <v>2</v>
      </c>
      <c r="E1195" s="17">
        <v>9</v>
      </c>
      <c r="F1195" t="s">
        <v>73</v>
      </c>
      <c r="H1195">
        <v>52827.75</v>
      </c>
    </row>
    <row r="1196" spans="1:8" x14ac:dyDescent="0.25">
      <c r="A1196" s="2">
        <v>37</v>
      </c>
      <c r="B1196" t="s">
        <v>85</v>
      </c>
      <c r="C1196" t="s">
        <v>91</v>
      </c>
      <c r="D1196" s="2">
        <v>2</v>
      </c>
      <c r="E1196" s="17">
        <v>10</v>
      </c>
      <c r="F1196" t="s">
        <v>70</v>
      </c>
      <c r="G1196">
        <v>1</v>
      </c>
      <c r="H1196">
        <v>132811</v>
      </c>
    </row>
    <row r="1197" spans="1:8" x14ac:dyDescent="0.25">
      <c r="A1197" s="2">
        <v>37</v>
      </c>
      <c r="B1197" t="s">
        <v>85</v>
      </c>
      <c r="C1197" t="s">
        <v>91</v>
      </c>
      <c r="D1197" s="2">
        <v>2</v>
      </c>
      <c r="E1197" s="17">
        <v>10</v>
      </c>
      <c r="F1197" t="s">
        <v>67</v>
      </c>
      <c r="G1197">
        <v>1</v>
      </c>
      <c r="H1197">
        <v>23.32</v>
      </c>
    </row>
    <row r="1198" spans="1:8" x14ac:dyDescent="0.25">
      <c r="A1198" s="2">
        <v>37</v>
      </c>
      <c r="B1198" t="s">
        <v>85</v>
      </c>
      <c r="C1198" t="s">
        <v>91</v>
      </c>
      <c r="D1198" s="2">
        <v>2</v>
      </c>
      <c r="E1198" s="17">
        <v>10</v>
      </c>
      <c r="F1198" t="s">
        <v>72</v>
      </c>
      <c r="G1198">
        <v>1</v>
      </c>
      <c r="H1198">
        <v>56919</v>
      </c>
    </row>
    <row r="1199" spans="1:8" x14ac:dyDescent="0.25">
      <c r="A1199" s="2">
        <v>37</v>
      </c>
      <c r="B1199" t="s">
        <v>85</v>
      </c>
      <c r="C1199" t="s">
        <v>91</v>
      </c>
      <c r="D1199" s="2">
        <v>2</v>
      </c>
      <c r="E1199" s="17">
        <v>11</v>
      </c>
      <c r="F1199" t="s">
        <v>70</v>
      </c>
      <c r="G1199">
        <v>14</v>
      </c>
      <c r="H1199">
        <v>5681481.7099999981</v>
      </c>
    </row>
    <row r="1200" spans="1:8" x14ac:dyDescent="0.25">
      <c r="A1200" s="2">
        <v>37</v>
      </c>
      <c r="B1200" t="s">
        <v>85</v>
      </c>
      <c r="C1200" t="s">
        <v>91</v>
      </c>
      <c r="D1200" s="2">
        <v>2</v>
      </c>
      <c r="E1200" s="17">
        <v>11</v>
      </c>
      <c r="F1200" t="s">
        <v>75</v>
      </c>
      <c r="G1200">
        <v>7</v>
      </c>
      <c r="H1200">
        <v>214195.91999999998</v>
      </c>
    </row>
    <row r="1201" spans="1:8" x14ac:dyDescent="0.25">
      <c r="A1201" s="2">
        <v>37</v>
      </c>
      <c r="B1201" t="s">
        <v>85</v>
      </c>
      <c r="C1201" t="s">
        <v>91</v>
      </c>
      <c r="D1201" s="2">
        <v>2</v>
      </c>
      <c r="E1201" s="17">
        <v>11</v>
      </c>
      <c r="F1201" t="s">
        <v>77</v>
      </c>
      <c r="H1201">
        <v>24956.769999999997</v>
      </c>
    </row>
    <row r="1202" spans="1:8" x14ac:dyDescent="0.25">
      <c r="A1202" s="2">
        <v>37</v>
      </c>
      <c r="B1202" t="s">
        <v>85</v>
      </c>
      <c r="C1202" t="s">
        <v>91</v>
      </c>
      <c r="D1202" s="2">
        <v>2</v>
      </c>
      <c r="E1202" s="17">
        <v>11</v>
      </c>
      <c r="F1202" t="s">
        <v>68</v>
      </c>
      <c r="G1202">
        <v>9</v>
      </c>
      <c r="H1202">
        <v>158060</v>
      </c>
    </row>
    <row r="1203" spans="1:8" x14ac:dyDescent="0.25">
      <c r="A1203" s="2">
        <v>37</v>
      </c>
      <c r="B1203" t="s">
        <v>85</v>
      </c>
      <c r="C1203" t="s">
        <v>91</v>
      </c>
      <c r="D1203" s="2">
        <v>2</v>
      </c>
      <c r="E1203" s="17">
        <v>11</v>
      </c>
      <c r="F1203" t="s">
        <v>69</v>
      </c>
      <c r="G1203">
        <v>14</v>
      </c>
      <c r="H1203">
        <v>738590.12000000011</v>
      </c>
    </row>
    <row r="1204" spans="1:8" x14ac:dyDescent="0.25">
      <c r="A1204" s="2">
        <v>37</v>
      </c>
      <c r="B1204" t="s">
        <v>85</v>
      </c>
      <c r="C1204" t="s">
        <v>91</v>
      </c>
      <c r="D1204" s="2">
        <v>2</v>
      </c>
      <c r="E1204" s="17">
        <v>11</v>
      </c>
      <c r="F1204" t="s">
        <v>78</v>
      </c>
      <c r="H1204">
        <v>153200.34</v>
      </c>
    </row>
    <row r="1205" spans="1:8" x14ac:dyDescent="0.25">
      <c r="A1205" s="2">
        <v>37</v>
      </c>
      <c r="B1205" t="s">
        <v>85</v>
      </c>
      <c r="C1205" t="s">
        <v>91</v>
      </c>
      <c r="D1205" s="2">
        <v>2</v>
      </c>
      <c r="E1205" s="17">
        <v>11</v>
      </c>
      <c r="F1205" t="s">
        <v>67</v>
      </c>
      <c r="G1205">
        <v>14</v>
      </c>
      <c r="H1205">
        <v>874.50000000000091</v>
      </c>
    </row>
    <row r="1206" spans="1:8" x14ac:dyDescent="0.25">
      <c r="A1206" s="2">
        <v>37</v>
      </c>
      <c r="B1206" t="s">
        <v>85</v>
      </c>
      <c r="C1206" t="s">
        <v>91</v>
      </c>
      <c r="D1206" s="2">
        <v>2</v>
      </c>
      <c r="E1206" s="17">
        <v>11</v>
      </c>
      <c r="F1206" t="s">
        <v>73</v>
      </c>
      <c r="G1206">
        <v>2</v>
      </c>
      <c r="H1206">
        <v>360594.56</v>
      </c>
    </row>
    <row r="1207" spans="1:8" x14ac:dyDescent="0.25">
      <c r="A1207" s="2">
        <v>37</v>
      </c>
      <c r="B1207" t="s">
        <v>85</v>
      </c>
      <c r="C1207" t="s">
        <v>91</v>
      </c>
      <c r="D1207" s="2">
        <v>2</v>
      </c>
      <c r="E1207" s="17">
        <v>11</v>
      </c>
      <c r="F1207" t="s">
        <v>72</v>
      </c>
      <c r="G1207">
        <v>14</v>
      </c>
      <c r="H1207">
        <v>558113.57999999984</v>
      </c>
    </row>
    <row r="1208" spans="1:8" x14ac:dyDescent="0.25">
      <c r="A1208" s="2">
        <v>37</v>
      </c>
      <c r="B1208" t="s">
        <v>85</v>
      </c>
      <c r="C1208" t="s">
        <v>91</v>
      </c>
      <c r="D1208" s="2">
        <v>2</v>
      </c>
      <c r="E1208" s="17">
        <v>12</v>
      </c>
      <c r="F1208" t="s">
        <v>70</v>
      </c>
      <c r="G1208">
        <v>6</v>
      </c>
      <c r="H1208">
        <v>2872681.5</v>
      </c>
    </row>
    <row r="1209" spans="1:8" x14ac:dyDescent="0.25">
      <c r="A1209" s="2">
        <v>37</v>
      </c>
      <c r="B1209" t="s">
        <v>85</v>
      </c>
      <c r="C1209" t="s">
        <v>91</v>
      </c>
      <c r="D1209" s="2">
        <v>2</v>
      </c>
      <c r="E1209" s="17">
        <v>12</v>
      </c>
      <c r="F1209" t="s">
        <v>75</v>
      </c>
      <c r="G1209">
        <v>2</v>
      </c>
      <c r="H1209">
        <v>14945</v>
      </c>
    </row>
    <row r="1210" spans="1:8" x14ac:dyDescent="0.25">
      <c r="A1210" s="2">
        <v>37</v>
      </c>
      <c r="B1210" t="s">
        <v>85</v>
      </c>
      <c r="C1210" t="s">
        <v>91</v>
      </c>
      <c r="D1210" s="2">
        <v>2</v>
      </c>
      <c r="E1210" s="17">
        <v>12</v>
      </c>
      <c r="F1210" t="s">
        <v>77</v>
      </c>
      <c r="H1210">
        <v>45708.57</v>
      </c>
    </row>
    <row r="1211" spans="1:8" x14ac:dyDescent="0.25">
      <c r="A1211" s="2">
        <v>37</v>
      </c>
      <c r="B1211" t="s">
        <v>85</v>
      </c>
      <c r="C1211" t="s">
        <v>91</v>
      </c>
      <c r="D1211" s="2">
        <v>2</v>
      </c>
      <c r="E1211" s="17">
        <v>12</v>
      </c>
      <c r="F1211" t="s">
        <v>68</v>
      </c>
      <c r="G1211">
        <v>1</v>
      </c>
      <c r="H1211">
        <v>15808</v>
      </c>
    </row>
    <row r="1212" spans="1:8" x14ac:dyDescent="0.25">
      <c r="A1212" s="2">
        <v>37</v>
      </c>
      <c r="B1212" t="s">
        <v>85</v>
      </c>
      <c r="C1212" t="s">
        <v>91</v>
      </c>
      <c r="D1212" s="2">
        <v>2</v>
      </c>
      <c r="E1212" s="17">
        <v>12</v>
      </c>
      <c r="F1212" t="s">
        <v>69</v>
      </c>
      <c r="G1212">
        <v>6</v>
      </c>
      <c r="H1212">
        <v>373447.63</v>
      </c>
    </row>
    <row r="1213" spans="1:8" x14ac:dyDescent="0.25">
      <c r="A1213" s="2">
        <v>37</v>
      </c>
      <c r="B1213" t="s">
        <v>85</v>
      </c>
      <c r="C1213" t="s">
        <v>91</v>
      </c>
      <c r="D1213" s="2">
        <v>2</v>
      </c>
      <c r="E1213" s="17">
        <v>12</v>
      </c>
      <c r="F1213" t="s">
        <v>78</v>
      </c>
      <c r="H1213">
        <v>112829.07</v>
      </c>
    </row>
    <row r="1214" spans="1:8" x14ac:dyDescent="0.25">
      <c r="A1214" s="2">
        <v>37</v>
      </c>
      <c r="B1214" t="s">
        <v>85</v>
      </c>
      <c r="C1214" t="s">
        <v>91</v>
      </c>
      <c r="D1214" s="2">
        <v>2</v>
      </c>
      <c r="E1214" s="17">
        <v>12</v>
      </c>
      <c r="F1214" t="s">
        <v>67</v>
      </c>
      <c r="G1214">
        <v>6</v>
      </c>
      <c r="H1214">
        <v>378.94999999999993</v>
      </c>
    </row>
    <row r="1215" spans="1:8" x14ac:dyDescent="0.25">
      <c r="A1215" s="2">
        <v>37</v>
      </c>
      <c r="B1215" t="s">
        <v>85</v>
      </c>
      <c r="C1215" t="s">
        <v>91</v>
      </c>
      <c r="D1215" s="2">
        <v>2</v>
      </c>
      <c r="E1215" s="17">
        <v>12</v>
      </c>
      <c r="F1215" t="s">
        <v>73</v>
      </c>
      <c r="H1215">
        <v>314047.05</v>
      </c>
    </row>
    <row r="1216" spans="1:8" x14ac:dyDescent="0.25">
      <c r="A1216" s="2">
        <v>37</v>
      </c>
      <c r="B1216" t="s">
        <v>85</v>
      </c>
      <c r="C1216" t="s">
        <v>91</v>
      </c>
      <c r="D1216" s="2">
        <v>2</v>
      </c>
      <c r="E1216" s="17">
        <v>12</v>
      </c>
      <c r="F1216" t="s">
        <v>72</v>
      </c>
      <c r="G1216">
        <v>6</v>
      </c>
      <c r="H1216">
        <v>321622.71999999997</v>
      </c>
    </row>
    <row r="1217" spans="1:8" x14ac:dyDescent="0.25">
      <c r="A1217" s="2">
        <v>37</v>
      </c>
      <c r="B1217" t="s">
        <v>85</v>
      </c>
      <c r="C1217" t="s">
        <v>91</v>
      </c>
      <c r="D1217" s="2">
        <v>2</v>
      </c>
      <c r="E1217" s="17">
        <v>13</v>
      </c>
      <c r="F1217" t="s">
        <v>70</v>
      </c>
      <c r="G1217">
        <v>7</v>
      </c>
      <c r="H1217">
        <v>4323909.33</v>
      </c>
    </row>
    <row r="1218" spans="1:8" x14ac:dyDescent="0.25">
      <c r="A1218" s="2">
        <v>37</v>
      </c>
      <c r="B1218" t="s">
        <v>85</v>
      </c>
      <c r="C1218" t="s">
        <v>91</v>
      </c>
      <c r="D1218" s="2">
        <v>2</v>
      </c>
      <c r="E1218" s="17">
        <v>13</v>
      </c>
      <c r="F1218" t="s">
        <v>75</v>
      </c>
      <c r="G1218">
        <v>5</v>
      </c>
      <c r="H1218">
        <v>257450.28000000003</v>
      </c>
    </row>
    <row r="1219" spans="1:8" x14ac:dyDescent="0.25">
      <c r="A1219" s="2">
        <v>37</v>
      </c>
      <c r="B1219" t="s">
        <v>85</v>
      </c>
      <c r="C1219" t="s">
        <v>91</v>
      </c>
      <c r="D1219" s="2">
        <v>2</v>
      </c>
      <c r="E1219" s="17">
        <v>13</v>
      </c>
      <c r="F1219" t="s">
        <v>68</v>
      </c>
      <c r="G1219">
        <v>6</v>
      </c>
      <c r="H1219">
        <v>107740</v>
      </c>
    </row>
    <row r="1220" spans="1:8" x14ac:dyDescent="0.25">
      <c r="A1220" s="2">
        <v>37</v>
      </c>
      <c r="B1220" t="s">
        <v>85</v>
      </c>
      <c r="C1220" t="s">
        <v>91</v>
      </c>
      <c r="D1220" s="2">
        <v>2</v>
      </c>
      <c r="E1220" s="17">
        <v>13</v>
      </c>
      <c r="F1220" t="s">
        <v>69</v>
      </c>
      <c r="G1220">
        <v>7</v>
      </c>
      <c r="H1220">
        <v>562106.69999999995</v>
      </c>
    </row>
    <row r="1221" spans="1:8" x14ac:dyDescent="0.25">
      <c r="A1221" s="2">
        <v>37</v>
      </c>
      <c r="B1221" t="s">
        <v>85</v>
      </c>
      <c r="C1221" t="s">
        <v>91</v>
      </c>
      <c r="D1221" s="2">
        <v>2</v>
      </c>
      <c r="E1221" s="17">
        <v>13</v>
      </c>
      <c r="F1221" t="s">
        <v>78</v>
      </c>
      <c r="H1221">
        <v>34921.08</v>
      </c>
    </row>
    <row r="1222" spans="1:8" x14ac:dyDescent="0.25">
      <c r="A1222" s="2">
        <v>37</v>
      </c>
      <c r="B1222" t="s">
        <v>85</v>
      </c>
      <c r="C1222" t="s">
        <v>91</v>
      </c>
      <c r="D1222" s="2">
        <v>2</v>
      </c>
      <c r="E1222" s="17">
        <v>13</v>
      </c>
      <c r="F1222" t="s">
        <v>67</v>
      </c>
      <c r="G1222">
        <v>7</v>
      </c>
      <c r="H1222">
        <v>513.04000000000019</v>
      </c>
    </row>
    <row r="1223" spans="1:8" x14ac:dyDescent="0.25">
      <c r="A1223" s="2">
        <v>37</v>
      </c>
      <c r="B1223" t="s">
        <v>85</v>
      </c>
      <c r="C1223" t="s">
        <v>91</v>
      </c>
      <c r="D1223" s="2">
        <v>2</v>
      </c>
      <c r="E1223" s="17">
        <v>13</v>
      </c>
      <c r="F1223" t="s">
        <v>73</v>
      </c>
      <c r="G1223">
        <v>2</v>
      </c>
      <c r="H1223">
        <v>376406.55000000005</v>
      </c>
    </row>
    <row r="1224" spans="1:8" x14ac:dyDescent="0.25">
      <c r="A1224" s="2">
        <v>37</v>
      </c>
      <c r="B1224" t="s">
        <v>85</v>
      </c>
      <c r="C1224" t="s">
        <v>91</v>
      </c>
      <c r="D1224" s="2">
        <v>2</v>
      </c>
      <c r="E1224" s="17">
        <v>13</v>
      </c>
      <c r="F1224" t="s">
        <v>72</v>
      </c>
      <c r="G1224">
        <v>7</v>
      </c>
      <c r="H1224">
        <v>1267004</v>
      </c>
    </row>
    <row r="1225" spans="1:8" x14ac:dyDescent="0.25">
      <c r="A1225" s="2">
        <v>37</v>
      </c>
      <c r="B1225" t="s">
        <v>85</v>
      </c>
      <c r="C1225" t="s">
        <v>91</v>
      </c>
      <c r="D1225" s="2">
        <v>2</v>
      </c>
      <c r="E1225" s="17">
        <v>13</v>
      </c>
      <c r="F1225" t="s">
        <v>74</v>
      </c>
      <c r="H1225">
        <v>22640.55</v>
      </c>
    </row>
    <row r="1226" spans="1:8" x14ac:dyDescent="0.25">
      <c r="A1226" s="2">
        <v>37</v>
      </c>
      <c r="B1226" t="s">
        <v>85</v>
      </c>
      <c r="C1226" t="s">
        <v>91</v>
      </c>
      <c r="D1226" s="2">
        <v>2</v>
      </c>
      <c r="E1226" s="17">
        <v>14</v>
      </c>
      <c r="F1226" t="s">
        <v>70</v>
      </c>
      <c r="G1226">
        <v>3</v>
      </c>
      <c r="H1226">
        <v>1947674.74</v>
      </c>
    </row>
    <row r="1227" spans="1:8" x14ac:dyDescent="0.25">
      <c r="A1227" s="2">
        <v>37</v>
      </c>
      <c r="B1227" t="s">
        <v>85</v>
      </c>
      <c r="C1227" t="s">
        <v>91</v>
      </c>
      <c r="D1227" s="2">
        <v>2</v>
      </c>
      <c r="E1227" s="17">
        <v>14</v>
      </c>
      <c r="F1227" t="s">
        <v>68</v>
      </c>
      <c r="G1227">
        <v>2</v>
      </c>
      <c r="H1227">
        <v>45660</v>
      </c>
    </row>
    <row r="1228" spans="1:8" x14ac:dyDescent="0.25">
      <c r="A1228" s="2">
        <v>37</v>
      </c>
      <c r="B1228" t="s">
        <v>85</v>
      </c>
      <c r="C1228" t="s">
        <v>91</v>
      </c>
      <c r="D1228" s="2">
        <v>2</v>
      </c>
      <c r="E1228" s="17">
        <v>14</v>
      </c>
      <c r="F1228" t="s">
        <v>69</v>
      </c>
      <c r="G1228">
        <v>3</v>
      </c>
      <c r="H1228">
        <v>253197.29999999996</v>
      </c>
    </row>
    <row r="1229" spans="1:8" x14ac:dyDescent="0.25">
      <c r="A1229" s="2">
        <v>37</v>
      </c>
      <c r="B1229" t="s">
        <v>85</v>
      </c>
      <c r="C1229" t="s">
        <v>91</v>
      </c>
      <c r="D1229" s="2">
        <v>2</v>
      </c>
      <c r="E1229" s="17">
        <v>14</v>
      </c>
      <c r="F1229" t="s">
        <v>67</v>
      </c>
      <c r="G1229">
        <v>3</v>
      </c>
      <c r="H1229">
        <v>221.53999999999996</v>
      </c>
    </row>
    <row r="1230" spans="1:8" x14ac:dyDescent="0.25">
      <c r="A1230" s="2">
        <v>37</v>
      </c>
      <c r="B1230" t="s">
        <v>85</v>
      </c>
      <c r="C1230" t="s">
        <v>91</v>
      </c>
      <c r="D1230" s="2">
        <v>2</v>
      </c>
      <c r="E1230" s="17">
        <v>14</v>
      </c>
      <c r="F1230" t="s">
        <v>73</v>
      </c>
      <c r="H1230">
        <v>133958.27000000002</v>
      </c>
    </row>
    <row r="1231" spans="1:8" x14ac:dyDescent="0.25">
      <c r="A1231" s="2">
        <v>37</v>
      </c>
      <c r="B1231" t="s">
        <v>85</v>
      </c>
      <c r="C1231" t="s">
        <v>91</v>
      </c>
      <c r="D1231" s="2">
        <v>2</v>
      </c>
      <c r="E1231" s="17">
        <v>14</v>
      </c>
      <c r="F1231" t="s">
        <v>72</v>
      </c>
      <c r="G1231">
        <v>3</v>
      </c>
      <c r="H1231">
        <v>752073.67</v>
      </c>
    </row>
    <row r="1232" spans="1:8" x14ac:dyDescent="0.25">
      <c r="A1232" s="2">
        <v>37</v>
      </c>
      <c r="B1232" t="s">
        <v>85</v>
      </c>
      <c r="C1232" t="s">
        <v>91</v>
      </c>
      <c r="D1232" s="2">
        <v>2</v>
      </c>
      <c r="E1232" s="17">
        <v>15</v>
      </c>
      <c r="F1232" t="s">
        <v>70</v>
      </c>
      <c r="G1232">
        <v>1</v>
      </c>
      <c r="H1232">
        <v>107386.35</v>
      </c>
    </row>
    <row r="1233" spans="1:8" x14ac:dyDescent="0.25">
      <c r="A1233" s="2">
        <v>37</v>
      </c>
      <c r="B1233" t="s">
        <v>85</v>
      </c>
      <c r="C1233" t="s">
        <v>91</v>
      </c>
      <c r="D1233" s="2">
        <v>2</v>
      </c>
      <c r="E1233" s="17">
        <v>15</v>
      </c>
      <c r="F1233" t="s">
        <v>75</v>
      </c>
      <c r="G1233">
        <v>1</v>
      </c>
      <c r="H1233">
        <v>9275.4699999999993</v>
      </c>
    </row>
    <row r="1234" spans="1:8" x14ac:dyDescent="0.25">
      <c r="A1234" s="2">
        <v>37</v>
      </c>
      <c r="B1234" t="s">
        <v>85</v>
      </c>
      <c r="C1234" t="s">
        <v>91</v>
      </c>
      <c r="D1234" s="2">
        <v>2</v>
      </c>
      <c r="E1234" s="17">
        <v>15</v>
      </c>
      <c r="F1234" t="s">
        <v>68</v>
      </c>
      <c r="G1234">
        <v>1</v>
      </c>
      <c r="H1234">
        <v>2060</v>
      </c>
    </row>
    <row r="1235" spans="1:8" x14ac:dyDescent="0.25">
      <c r="A1235" s="2">
        <v>37</v>
      </c>
      <c r="B1235" t="s">
        <v>85</v>
      </c>
      <c r="C1235" t="s">
        <v>91</v>
      </c>
      <c r="D1235" s="2">
        <v>2</v>
      </c>
      <c r="E1235" s="17">
        <v>15</v>
      </c>
      <c r="F1235" t="s">
        <v>69</v>
      </c>
      <c r="G1235">
        <v>1</v>
      </c>
      <c r="H1235">
        <v>18299.54</v>
      </c>
    </row>
    <row r="1236" spans="1:8" x14ac:dyDescent="0.25">
      <c r="A1236" s="2">
        <v>37</v>
      </c>
      <c r="B1236" t="s">
        <v>85</v>
      </c>
      <c r="C1236" t="s">
        <v>91</v>
      </c>
      <c r="D1236" s="2">
        <v>2</v>
      </c>
      <c r="E1236" s="17">
        <v>15</v>
      </c>
      <c r="F1236" t="s">
        <v>67</v>
      </c>
      <c r="G1236">
        <v>1</v>
      </c>
      <c r="H1236">
        <v>11.61</v>
      </c>
    </row>
    <row r="1237" spans="1:8" x14ac:dyDescent="0.25">
      <c r="A1237" s="2">
        <v>37</v>
      </c>
      <c r="B1237" t="s">
        <v>85</v>
      </c>
      <c r="C1237" t="s">
        <v>91</v>
      </c>
      <c r="D1237" s="2">
        <v>2</v>
      </c>
      <c r="E1237" s="17">
        <v>15</v>
      </c>
      <c r="F1237" t="s">
        <v>73</v>
      </c>
      <c r="G1237">
        <v>1</v>
      </c>
      <c r="H1237">
        <v>77113.06</v>
      </c>
    </row>
    <row r="1238" spans="1:8" x14ac:dyDescent="0.25">
      <c r="A1238" s="2">
        <v>37</v>
      </c>
      <c r="B1238" t="s">
        <v>85</v>
      </c>
      <c r="C1238" t="s">
        <v>91</v>
      </c>
      <c r="D1238" s="2">
        <v>2</v>
      </c>
      <c r="E1238" s="17">
        <v>15</v>
      </c>
      <c r="F1238" t="s">
        <v>72</v>
      </c>
      <c r="G1238">
        <v>1</v>
      </c>
      <c r="H1238">
        <v>38007.19</v>
      </c>
    </row>
    <row r="1239" spans="1:8" x14ac:dyDescent="0.25">
      <c r="A1239" s="2">
        <v>14</v>
      </c>
      <c r="B1239" t="s">
        <v>13</v>
      </c>
      <c r="C1239" t="s">
        <v>92</v>
      </c>
      <c r="D1239" s="2" t="e">
        <v>#N/A</v>
      </c>
      <c r="E1239" s="17">
        <v>1</v>
      </c>
      <c r="F1239" t="s">
        <v>70</v>
      </c>
      <c r="G1239">
        <v>98</v>
      </c>
      <c r="H1239">
        <v>4275056.2299999995</v>
      </c>
    </row>
    <row r="1240" spans="1:8" x14ac:dyDescent="0.25">
      <c r="A1240" s="2">
        <v>14</v>
      </c>
      <c r="B1240" t="s">
        <v>13</v>
      </c>
      <c r="C1240" t="s">
        <v>92</v>
      </c>
      <c r="D1240" s="2" t="e">
        <v>#N/A</v>
      </c>
      <c r="E1240" s="17">
        <v>1</v>
      </c>
      <c r="F1240" t="s">
        <v>77</v>
      </c>
      <c r="G1240">
        <v>2</v>
      </c>
      <c r="H1240">
        <v>32652.959999999995</v>
      </c>
    </row>
    <row r="1241" spans="1:8" x14ac:dyDescent="0.25">
      <c r="A1241" s="2">
        <v>14</v>
      </c>
      <c r="B1241" t="s">
        <v>13</v>
      </c>
      <c r="C1241" t="s">
        <v>92</v>
      </c>
      <c r="D1241" s="2" t="e">
        <v>#N/A</v>
      </c>
      <c r="E1241" s="17">
        <v>1</v>
      </c>
      <c r="F1241" t="s">
        <v>67</v>
      </c>
      <c r="G1241">
        <v>97</v>
      </c>
      <c r="H1241">
        <v>6885.5200000000013</v>
      </c>
    </row>
    <row r="1242" spans="1:8" x14ac:dyDescent="0.25">
      <c r="A1242" s="2">
        <v>14</v>
      </c>
      <c r="B1242" t="s">
        <v>13</v>
      </c>
      <c r="C1242" t="s">
        <v>92</v>
      </c>
      <c r="D1242" s="2" t="e">
        <v>#N/A</v>
      </c>
      <c r="E1242" s="17">
        <v>1</v>
      </c>
      <c r="F1242" t="s">
        <v>74</v>
      </c>
      <c r="G1242">
        <v>53</v>
      </c>
      <c r="H1242">
        <v>4541353.3299999991</v>
      </c>
    </row>
    <row r="1243" spans="1:8" x14ac:dyDescent="0.25">
      <c r="A1243" s="2">
        <v>14</v>
      </c>
      <c r="B1243" t="s">
        <v>13</v>
      </c>
      <c r="C1243" t="s">
        <v>92</v>
      </c>
      <c r="D1243" s="2" t="e">
        <v>#N/A</v>
      </c>
      <c r="E1243" s="17">
        <v>1</v>
      </c>
      <c r="F1243" t="s">
        <v>87</v>
      </c>
      <c r="G1243">
        <v>55</v>
      </c>
      <c r="H1243">
        <v>19323106.780000016</v>
      </c>
    </row>
    <row r="1244" spans="1:8" x14ac:dyDescent="0.25">
      <c r="A1244" s="2">
        <v>14</v>
      </c>
      <c r="B1244" t="s">
        <v>13</v>
      </c>
      <c r="C1244" t="s">
        <v>92</v>
      </c>
      <c r="D1244" s="2" t="e">
        <v>#N/A</v>
      </c>
      <c r="E1244" s="17">
        <v>1</v>
      </c>
      <c r="F1244" t="s">
        <v>71</v>
      </c>
      <c r="H1244">
        <v>1359.5</v>
      </c>
    </row>
    <row r="1245" spans="1:8" x14ac:dyDescent="0.25">
      <c r="A1245" s="2">
        <v>14</v>
      </c>
      <c r="B1245" t="s">
        <v>13</v>
      </c>
      <c r="C1245" t="s">
        <v>92</v>
      </c>
      <c r="D1245" s="2" t="e">
        <v>#N/A</v>
      </c>
      <c r="E1245" s="17">
        <v>3</v>
      </c>
      <c r="F1245" t="s">
        <v>74</v>
      </c>
      <c r="G1245">
        <v>319</v>
      </c>
      <c r="H1245">
        <v>18212525.889999993</v>
      </c>
    </row>
    <row r="1246" spans="1:8" x14ac:dyDescent="0.25">
      <c r="A1246" s="2">
        <v>14</v>
      </c>
      <c r="B1246" t="s">
        <v>13</v>
      </c>
      <c r="C1246" t="s">
        <v>92</v>
      </c>
      <c r="D1246" s="2" t="e">
        <v>#N/A</v>
      </c>
      <c r="E1246" s="17">
        <v>3</v>
      </c>
      <c r="F1246" t="s">
        <v>87</v>
      </c>
      <c r="G1246">
        <v>18</v>
      </c>
      <c r="H1246">
        <v>1870666.37</v>
      </c>
    </row>
    <row r="1247" spans="1:8" x14ac:dyDescent="0.25">
      <c r="A1247" s="2">
        <v>14</v>
      </c>
      <c r="B1247" t="s">
        <v>13</v>
      </c>
      <c r="C1247" t="s">
        <v>92</v>
      </c>
      <c r="D1247" s="2" t="e">
        <v>#N/A</v>
      </c>
      <c r="E1247" s="17">
        <v>4</v>
      </c>
      <c r="F1247" t="s">
        <v>70</v>
      </c>
      <c r="G1247">
        <v>20</v>
      </c>
      <c r="H1247">
        <v>2318007.5</v>
      </c>
    </row>
    <row r="1248" spans="1:8" x14ac:dyDescent="0.25">
      <c r="A1248" s="2">
        <v>14</v>
      </c>
      <c r="B1248" t="s">
        <v>13</v>
      </c>
      <c r="C1248" t="s">
        <v>92</v>
      </c>
      <c r="D1248" s="2" t="e">
        <v>#N/A</v>
      </c>
      <c r="E1248" s="17">
        <v>4</v>
      </c>
      <c r="F1248" t="s">
        <v>75</v>
      </c>
      <c r="G1248">
        <v>19</v>
      </c>
      <c r="H1248">
        <v>256500</v>
      </c>
    </row>
    <row r="1249" spans="1:8" x14ac:dyDescent="0.25">
      <c r="A1249" s="2">
        <v>14</v>
      </c>
      <c r="B1249" t="s">
        <v>13</v>
      </c>
      <c r="C1249" t="s">
        <v>92</v>
      </c>
      <c r="D1249" s="2" t="e">
        <v>#N/A</v>
      </c>
      <c r="E1249" s="17">
        <v>4</v>
      </c>
      <c r="F1249" t="s">
        <v>77</v>
      </c>
      <c r="G1249">
        <v>1</v>
      </c>
      <c r="H1249">
        <v>1526578.61</v>
      </c>
    </row>
    <row r="1250" spans="1:8" x14ac:dyDescent="0.25">
      <c r="A1250" s="2">
        <v>14</v>
      </c>
      <c r="B1250" t="s">
        <v>13</v>
      </c>
      <c r="C1250" t="s">
        <v>92</v>
      </c>
      <c r="D1250" s="2" t="e">
        <v>#N/A</v>
      </c>
      <c r="E1250" s="17">
        <v>4</v>
      </c>
      <c r="F1250" t="s">
        <v>68</v>
      </c>
      <c r="G1250">
        <v>11</v>
      </c>
      <c r="H1250">
        <v>167508.75</v>
      </c>
    </row>
    <row r="1251" spans="1:8" x14ac:dyDescent="0.25">
      <c r="A1251" s="2">
        <v>14</v>
      </c>
      <c r="B1251" t="s">
        <v>13</v>
      </c>
      <c r="C1251" t="s">
        <v>92</v>
      </c>
      <c r="D1251" s="2" t="e">
        <v>#N/A</v>
      </c>
      <c r="E1251" s="17">
        <v>4</v>
      </c>
      <c r="F1251" t="s">
        <v>69</v>
      </c>
      <c r="G1251">
        <v>20</v>
      </c>
      <c r="H1251">
        <v>295459.4800000001</v>
      </c>
    </row>
    <row r="1252" spans="1:8" x14ac:dyDescent="0.25">
      <c r="A1252" s="2">
        <v>14</v>
      </c>
      <c r="B1252" t="s">
        <v>13</v>
      </c>
      <c r="C1252" t="s">
        <v>92</v>
      </c>
      <c r="D1252" s="2" t="e">
        <v>#N/A</v>
      </c>
      <c r="E1252" s="17">
        <v>4</v>
      </c>
      <c r="F1252" t="s">
        <v>67</v>
      </c>
      <c r="G1252">
        <v>20</v>
      </c>
      <c r="H1252">
        <v>1440.01</v>
      </c>
    </row>
    <row r="1253" spans="1:8" x14ac:dyDescent="0.25">
      <c r="A1253" s="2">
        <v>14</v>
      </c>
      <c r="B1253" t="s">
        <v>13</v>
      </c>
      <c r="C1253" t="s">
        <v>92</v>
      </c>
      <c r="D1253" s="2" t="e">
        <v>#N/A</v>
      </c>
      <c r="E1253" s="17">
        <v>4</v>
      </c>
      <c r="F1253" t="s">
        <v>73</v>
      </c>
      <c r="G1253">
        <v>2</v>
      </c>
      <c r="H1253">
        <v>186961.5</v>
      </c>
    </row>
    <row r="1254" spans="1:8" x14ac:dyDescent="0.25">
      <c r="A1254" s="2">
        <v>14</v>
      </c>
      <c r="B1254" t="s">
        <v>13</v>
      </c>
      <c r="C1254" t="s">
        <v>92</v>
      </c>
      <c r="D1254" s="2" t="e">
        <v>#N/A</v>
      </c>
      <c r="E1254" s="17">
        <v>4</v>
      </c>
      <c r="F1254" t="s">
        <v>72</v>
      </c>
      <c r="H1254">
        <v>25987.32</v>
      </c>
    </row>
    <row r="1255" spans="1:8" x14ac:dyDescent="0.25">
      <c r="A1255" s="2">
        <v>14</v>
      </c>
      <c r="B1255" t="s">
        <v>13</v>
      </c>
      <c r="C1255" t="s">
        <v>92</v>
      </c>
      <c r="D1255" s="2" t="e">
        <v>#N/A</v>
      </c>
      <c r="E1255" s="17">
        <v>4</v>
      </c>
      <c r="F1255" t="s">
        <v>74</v>
      </c>
      <c r="H1255">
        <v>37268</v>
      </c>
    </row>
    <row r="1256" spans="1:8" x14ac:dyDescent="0.25">
      <c r="A1256" s="2">
        <v>14</v>
      </c>
      <c r="B1256" t="s">
        <v>13</v>
      </c>
      <c r="C1256" t="s">
        <v>92</v>
      </c>
      <c r="D1256" s="2" t="e">
        <v>#N/A</v>
      </c>
      <c r="E1256" s="17">
        <v>5</v>
      </c>
      <c r="F1256" t="s">
        <v>70</v>
      </c>
      <c r="G1256">
        <v>41</v>
      </c>
      <c r="H1256">
        <v>5098131.42</v>
      </c>
    </row>
    <row r="1257" spans="1:8" x14ac:dyDescent="0.25">
      <c r="A1257" s="2">
        <v>14</v>
      </c>
      <c r="B1257" t="s">
        <v>13</v>
      </c>
      <c r="C1257" t="s">
        <v>92</v>
      </c>
      <c r="D1257" s="2" t="e">
        <v>#N/A</v>
      </c>
      <c r="E1257" s="17">
        <v>5</v>
      </c>
      <c r="F1257" t="s">
        <v>75</v>
      </c>
      <c r="G1257">
        <v>24</v>
      </c>
      <c r="H1257">
        <v>235500</v>
      </c>
    </row>
    <row r="1258" spans="1:8" x14ac:dyDescent="0.25">
      <c r="A1258" s="2">
        <v>14</v>
      </c>
      <c r="B1258" t="s">
        <v>13</v>
      </c>
      <c r="C1258" t="s">
        <v>92</v>
      </c>
      <c r="D1258" s="2" t="e">
        <v>#N/A</v>
      </c>
      <c r="E1258" s="17">
        <v>5</v>
      </c>
      <c r="F1258" t="s">
        <v>77</v>
      </c>
      <c r="G1258">
        <v>2</v>
      </c>
      <c r="H1258">
        <v>185597.18000000002</v>
      </c>
    </row>
    <row r="1259" spans="1:8" x14ac:dyDescent="0.25">
      <c r="A1259" s="2">
        <v>14</v>
      </c>
      <c r="B1259" t="s">
        <v>13</v>
      </c>
      <c r="C1259" t="s">
        <v>92</v>
      </c>
      <c r="D1259" s="2" t="e">
        <v>#N/A</v>
      </c>
      <c r="E1259" s="17">
        <v>5</v>
      </c>
      <c r="F1259" t="s">
        <v>68</v>
      </c>
      <c r="G1259">
        <v>12</v>
      </c>
      <c r="H1259">
        <v>151027.25</v>
      </c>
    </row>
    <row r="1260" spans="1:8" x14ac:dyDescent="0.25">
      <c r="A1260" s="2">
        <v>14</v>
      </c>
      <c r="B1260" t="s">
        <v>13</v>
      </c>
      <c r="C1260" t="s">
        <v>92</v>
      </c>
      <c r="D1260" s="2" t="e">
        <v>#N/A</v>
      </c>
      <c r="E1260" s="17">
        <v>5</v>
      </c>
      <c r="F1260" t="s">
        <v>69</v>
      </c>
      <c r="G1260">
        <v>31</v>
      </c>
      <c r="H1260">
        <v>458318.92999999982</v>
      </c>
    </row>
    <row r="1261" spans="1:8" x14ac:dyDescent="0.25">
      <c r="A1261" s="2">
        <v>14</v>
      </c>
      <c r="B1261" t="s">
        <v>13</v>
      </c>
      <c r="C1261" t="s">
        <v>92</v>
      </c>
      <c r="D1261" s="2" t="e">
        <v>#N/A</v>
      </c>
      <c r="E1261" s="17">
        <v>5</v>
      </c>
      <c r="F1261" t="s">
        <v>78</v>
      </c>
      <c r="H1261">
        <v>13367.25</v>
      </c>
    </row>
    <row r="1262" spans="1:8" x14ac:dyDescent="0.25">
      <c r="A1262" s="2">
        <v>14</v>
      </c>
      <c r="B1262" t="s">
        <v>13</v>
      </c>
      <c r="C1262" t="s">
        <v>92</v>
      </c>
      <c r="D1262" s="2" t="e">
        <v>#N/A</v>
      </c>
      <c r="E1262" s="17">
        <v>5</v>
      </c>
      <c r="F1262" t="s">
        <v>67</v>
      </c>
      <c r="G1262">
        <v>41</v>
      </c>
      <c r="H1262">
        <v>2728.3399999999997</v>
      </c>
    </row>
    <row r="1263" spans="1:8" x14ac:dyDescent="0.25">
      <c r="A1263" s="2">
        <v>14</v>
      </c>
      <c r="B1263" t="s">
        <v>13</v>
      </c>
      <c r="C1263" t="s">
        <v>92</v>
      </c>
      <c r="D1263" s="2" t="e">
        <v>#N/A</v>
      </c>
      <c r="E1263" s="17">
        <v>5</v>
      </c>
      <c r="F1263" t="s">
        <v>73</v>
      </c>
      <c r="G1263">
        <v>1</v>
      </c>
      <c r="H1263">
        <v>143476.23000000001</v>
      </c>
    </row>
    <row r="1264" spans="1:8" x14ac:dyDescent="0.25">
      <c r="A1264" s="2">
        <v>14</v>
      </c>
      <c r="B1264" t="s">
        <v>13</v>
      </c>
      <c r="C1264" t="s">
        <v>92</v>
      </c>
      <c r="D1264" s="2" t="e">
        <v>#N/A</v>
      </c>
      <c r="E1264" s="17">
        <v>5</v>
      </c>
      <c r="F1264" t="s">
        <v>72</v>
      </c>
      <c r="G1264">
        <v>10</v>
      </c>
      <c r="H1264">
        <v>585664.74000000011</v>
      </c>
    </row>
    <row r="1265" spans="1:8" x14ac:dyDescent="0.25">
      <c r="A1265" s="2">
        <v>14</v>
      </c>
      <c r="B1265" t="s">
        <v>13</v>
      </c>
      <c r="C1265" t="s">
        <v>92</v>
      </c>
      <c r="D1265" s="2" t="e">
        <v>#N/A</v>
      </c>
      <c r="E1265" s="17">
        <v>5</v>
      </c>
      <c r="F1265" t="s">
        <v>74</v>
      </c>
      <c r="G1265">
        <v>1</v>
      </c>
      <c r="H1265">
        <v>37262.75</v>
      </c>
    </row>
    <row r="1266" spans="1:8" x14ac:dyDescent="0.25">
      <c r="A1266" s="2">
        <v>14</v>
      </c>
      <c r="B1266" t="s">
        <v>13</v>
      </c>
      <c r="C1266" t="s">
        <v>92</v>
      </c>
      <c r="D1266" s="2" t="e">
        <v>#N/A</v>
      </c>
      <c r="E1266" s="17">
        <v>6</v>
      </c>
      <c r="F1266" t="s">
        <v>70</v>
      </c>
      <c r="G1266">
        <v>138</v>
      </c>
      <c r="H1266">
        <v>23157427.039999999</v>
      </c>
    </row>
    <row r="1267" spans="1:8" x14ac:dyDescent="0.25">
      <c r="A1267" s="2">
        <v>14</v>
      </c>
      <c r="B1267" t="s">
        <v>13</v>
      </c>
      <c r="C1267" t="s">
        <v>92</v>
      </c>
      <c r="D1267" s="2" t="e">
        <v>#N/A</v>
      </c>
      <c r="E1267" s="17">
        <v>6</v>
      </c>
      <c r="F1267" t="s">
        <v>75</v>
      </c>
      <c r="G1267">
        <v>109</v>
      </c>
      <c r="H1267">
        <v>1417200</v>
      </c>
    </row>
    <row r="1268" spans="1:8" x14ac:dyDescent="0.25">
      <c r="A1268" s="2">
        <v>14</v>
      </c>
      <c r="B1268" t="s">
        <v>13</v>
      </c>
      <c r="C1268" t="s">
        <v>92</v>
      </c>
      <c r="D1268" s="2" t="e">
        <v>#N/A</v>
      </c>
      <c r="E1268" s="17">
        <v>6</v>
      </c>
      <c r="F1268" t="s">
        <v>77</v>
      </c>
      <c r="G1268">
        <v>6</v>
      </c>
      <c r="H1268">
        <v>570505.31999999995</v>
      </c>
    </row>
    <row r="1269" spans="1:8" x14ac:dyDescent="0.25">
      <c r="A1269" s="2">
        <v>14</v>
      </c>
      <c r="B1269" t="s">
        <v>13</v>
      </c>
      <c r="C1269" t="s">
        <v>92</v>
      </c>
      <c r="D1269" s="2" t="e">
        <v>#N/A</v>
      </c>
      <c r="E1269" s="17">
        <v>6</v>
      </c>
      <c r="F1269" t="s">
        <v>68</v>
      </c>
      <c r="G1269">
        <v>82</v>
      </c>
      <c r="H1269">
        <v>1633322</v>
      </c>
    </row>
    <row r="1270" spans="1:8" x14ac:dyDescent="0.25">
      <c r="A1270" s="2">
        <v>14</v>
      </c>
      <c r="B1270" t="s">
        <v>13</v>
      </c>
      <c r="C1270" t="s">
        <v>92</v>
      </c>
      <c r="D1270" s="2" t="e">
        <v>#N/A</v>
      </c>
      <c r="E1270" s="17">
        <v>6</v>
      </c>
      <c r="F1270" t="s">
        <v>69</v>
      </c>
      <c r="G1270">
        <v>115</v>
      </c>
      <c r="H1270">
        <v>2436017.15</v>
      </c>
    </row>
    <row r="1271" spans="1:8" x14ac:dyDescent="0.25">
      <c r="A1271" s="2">
        <v>14</v>
      </c>
      <c r="B1271" t="s">
        <v>13</v>
      </c>
      <c r="C1271" t="s">
        <v>92</v>
      </c>
      <c r="D1271" s="2" t="e">
        <v>#N/A</v>
      </c>
      <c r="E1271" s="17">
        <v>6</v>
      </c>
      <c r="F1271" t="s">
        <v>78</v>
      </c>
      <c r="H1271">
        <v>413930.55000000022</v>
      </c>
    </row>
    <row r="1272" spans="1:8" x14ac:dyDescent="0.25">
      <c r="A1272" s="2">
        <v>14</v>
      </c>
      <c r="B1272" t="s">
        <v>13</v>
      </c>
      <c r="C1272" t="s">
        <v>92</v>
      </c>
      <c r="D1272" s="2" t="e">
        <v>#N/A</v>
      </c>
      <c r="E1272" s="17">
        <v>6</v>
      </c>
      <c r="F1272" t="s">
        <v>67</v>
      </c>
      <c r="G1272">
        <v>138</v>
      </c>
      <c r="H1272">
        <v>10027.129999999999</v>
      </c>
    </row>
    <row r="1273" spans="1:8" x14ac:dyDescent="0.25">
      <c r="A1273" s="2">
        <v>14</v>
      </c>
      <c r="B1273" t="s">
        <v>13</v>
      </c>
      <c r="C1273" t="s">
        <v>92</v>
      </c>
      <c r="D1273" s="2" t="e">
        <v>#N/A</v>
      </c>
      <c r="E1273" s="17">
        <v>6</v>
      </c>
      <c r="F1273" t="s">
        <v>73</v>
      </c>
      <c r="G1273">
        <v>11</v>
      </c>
      <c r="H1273">
        <v>1489710.4900000002</v>
      </c>
    </row>
    <row r="1274" spans="1:8" x14ac:dyDescent="0.25">
      <c r="A1274" s="2">
        <v>14</v>
      </c>
      <c r="B1274" t="s">
        <v>13</v>
      </c>
      <c r="C1274" t="s">
        <v>92</v>
      </c>
      <c r="D1274" s="2" t="e">
        <v>#N/A</v>
      </c>
      <c r="E1274" s="17">
        <v>6</v>
      </c>
      <c r="F1274" t="s">
        <v>72</v>
      </c>
      <c r="G1274">
        <v>24</v>
      </c>
      <c r="H1274">
        <v>1686602.62</v>
      </c>
    </row>
    <row r="1275" spans="1:8" x14ac:dyDescent="0.25">
      <c r="A1275" s="2">
        <v>14</v>
      </c>
      <c r="B1275" t="s">
        <v>13</v>
      </c>
      <c r="C1275" t="s">
        <v>92</v>
      </c>
      <c r="D1275" s="2" t="e">
        <v>#N/A</v>
      </c>
      <c r="E1275" s="17">
        <v>6</v>
      </c>
      <c r="F1275" t="s">
        <v>74</v>
      </c>
      <c r="G1275">
        <v>8</v>
      </c>
      <c r="H1275">
        <v>674058.80999999982</v>
      </c>
    </row>
    <row r="1276" spans="1:8" x14ac:dyDescent="0.25">
      <c r="A1276" s="2">
        <v>14</v>
      </c>
      <c r="B1276" t="s">
        <v>13</v>
      </c>
      <c r="C1276" t="s">
        <v>92</v>
      </c>
      <c r="D1276" s="2" t="e">
        <v>#N/A</v>
      </c>
      <c r="E1276" s="17">
        <v>7</v>
      </c>
      <c r="F1276" t="s">
        <v>70</v>
      </c>
      <c r="G1276">
        <v>54</v>
      </c>
      <c r="H1276">
        <v>11017477.140000001</v>
      </c>
    </row>
    <row r="1277" spans="1:8" x14ac:dyDescent="0.25">
      <c r="A1277" s="2">
        <v>14</v>
      </c>
      <c r="B1277" t="s">
        <v>13</v>
      </c>
      <c r="C1277" t="s">
        <v>92</v>
      </c>
      <c r="D1277" s="2" t="e">
        <v>#N/A</v>
      </c>
      <c r="E1277" s="17">
        <v>7</v>
      </c>
      <c r="F1277" t="s">
        <v>75</v>
      </c>
      <c r="G1277">
        <v>42</v>
      </c>
      <c r="H1277">
        <v>552600</v>
      </c>
    </row>
    <row r="1278" spans="1:8" x14ac:dyDescent="0.25">
      <c r="A1278" s="2">
        <v>14</v>
      </c>
      <c r="B1278" t="s">
        <v>13</v>
      </c>
      <c r="C1278" t="s">
        <v>92</v>
      </c>
      <c r="D1278" s="2" t="e">
        <v>#N/A</v>
      </c>
      <c r="E1278" s="17">
        <v>7</v>
      </c>
      <c r="F1278" t="s">
        <v>77</v>
      </c>
      <c r="G1278">
        <v>1</v>
      </c>
      <c r="H1278">
        <v>162110.21999999997</v>
      </c>
    </row>
    <row r="1279" spans="1:8" x14ac:dyDescent="0.25">
      <c r="A1279" s="2">
        <v>14</v>
      </c>
      <c r="B1279" t="s">
        <v>13</v>
      </c>
      <c r="C1279" t="s">
        <v>92</v>
      </c>
      <c r="D1279" s="2" t="e">
        <v>#N/A</v>
      </c>
      <c r="E1279" s="17">
        <v>7</v>
      </c>
      <c r="F1279" t="s">
        <v>68</v>
      </c>
      <c r="G1279">
        <v>42</v>
      </c>
      <c r="H1279">
        <v>769981.75</v>
      </c>
    </row>
    <row r="1280" spans="1:8" x14ac:dyDescent="0.25">
      <c r="A1280" s="2">
        <v>14</v>
      </c>
      <c r="B1280" t="s">
        <v>13</v>
      </c>
      <c r="C1280" t="s">
        <v>92</v>
      </c>
      <c r="D1280" s="2" t="e">
        <v>#N/A</v>
      </c>
      <c r="E1280" s="17">
        <v>7</v>
      </c>
      <c r="F1280" t="s">
        <v>69</v>
      </c>
      <c r="G1280">
        <v>46</v>
      </c>
      <c r="H1280">
        <v>1232078.3999999994</v>
      </c>
    </row>
    <row r="1281" spans="1:8" x14ac:dyDescent="0.25">
      <c r="A1281" s="2">
        <v>14</v>
      </c>
      <c r="B1281" t="s">
        <v>13</v>
      </c>
      <c r="C1281" t="s">
        <v>92</v>
      </c>
      <c r="D1281" s="2" t="e">
        <v>#N/A</v>
      </c>
      <c r="E1281" s="17">
        <v>7</v>
      </c>
      <c r="F1281" t="s">
        <v>78</v>
      </c>
      <c r="H1281">
        <v>196218.3</v>
      </c>
    </row>
    <row r="1282" spans="1:8" x14ac:dyDescent="0.25">
      <c r="A1282" s="2">
        <v>14</v>
      </c>
      <c r="B1282" t="s">
        <v>13</v>
      </c>
      <c r="C1282" t="s">
        <v>92</v>
      </c>
      <c r="D1282" s="2" t="e">
        <v>#N/A</v>
      </c>
      <c r="E1282" s="17">
        <v>7</v>
      </c>
      <c r="F1282" t="s">
        <v>67</v>
      </c>
      <c r="G1282">
        <v>54</v>
      </c>
      <c r="H1282">
        <v>3731.1</v>
      </c>
    </row>
    <row r="1283" spans="1:8" x14ac:dyDescent="0.25">
      <c r="A1283" s="2">
        <v>14</v>
      </c>
      <c r="B1283" t="s">
        <v>13</v>
      </c>
      <c r="C1283" t="s">
        <v>92</v>
      </c>
      <c r="D1283" s="2" t="e">
        <v>#N/A</v>
      </c>
      <c r="E1283" s="17">
        <v>7</v>
      </c>
      <c r="F1283" t="s">
        <v>73</v>
      </c>
      <c r="G1283">
        <v>9</v>
      </c>
      <c r="H1283">
        <v>793177.54999999993</v>
      </c>
    </row>
    <row r="1284" spans="1:8" x14ac:dyDescent="0.25">
      <c r="A1284" s="2">
        <v>14</v>
      </c>
      <c r="B1284" t="s">
        <v>13</v>
      </c>
      <c r="C1284" t="s">
        <v>92</v>
      </c>
      <c r="D1284" s="2" t="e">
        <v>#N/A</v>
      </c>
      <c r="E1284" s="17">
        <v>7</v>
      </c>
      <c r="F1284" t="s">
        <v>79</v>
      </c>
      <c r="H1284">
        <v>44411</v>
      </c>
    </row>
    <row r="1285" spans="1:8" x14ac:dyDescent="0.25">
      <c r="A1285" s="2">
        <v>14</v>
      </c>
      <c r="B1285" t="s">
        <v>13</v>
      </c>
      <c r="C1285" t="s">
        <v>92</v>
      </c>
      <c r="D1285" s="2" t="e">
        <v>#N/A</v>
      </c>
      <c r="E1285" s="17">
        <v>7</v>
      </c>
      <c r="F1285" t="s">
        <v>72</v>
      </c>
      <c r="G1285">
        <v>9</v>
      </c>
      <c r="H1285">
        <v>587134.75999999978</v>
      </c>
    </row>
    <row r="1286" spans="1:8" x14ac:dyDescent="0.25">
      <c r="A1286" s="2">
        <v>14</v>
      </c>
      <c r="B1286" t="s">
        <v>13</v>
      </c>
      <c r="C1286" t="s">
        <v>92</v>
      </c>
      <c r="D1286" s="2" t="e">
        <v>#N/A</v>
      </c>
      <c r="E1286" s="17">
        <v>7</v>
      </c>
      <c r="F1286" t="s">
        <v>74</v>
      </c>
      <c r="G1286">
        <v>5</v>
      </c>
      <c r="H1286">
        <v>336695.07</v>
      </c>
    </row>
    <row r="1287" spans="1:8" x14ac:dyDescent="0.25">
      <c r="A1287" s="2">
        <v>14</v>
      </c>
      <c r="B1287" t="s">
        <v>13</v>
      </c>
      <c r="C1287" t="s">
        <v>92</v>
      </c>
      <c r="D1287" s="2" t="e">
        <v>#N/A</v>
      </c>
      <c r="E1287" s="17">
        <v>8</v>
      </c>
      <c r="F1287" t="s">
        <v>70</v>
      </c>
      <c r="G1287">
        <v>69</v>
      </c>
      <c r="H1287">
        <v>17793559.140000001</v>
      </c>
    </row>
    <row r="1288" spans="1:8" x14ac:dyDescent="0.25">
      <c r="A1288" s="2">
        <v>14</v>
      </c>
      <c r="B1288" t="s">
        <v>13</v>
      </c>
      <c r="C1288" t="s">
        <v>92</v>
      </c>
      <c r="D1288" s="2" t="e">
        <v>#N/A</v>
      </c>
      <c r="E1288" s="17">
        <v>8</v>
      </c>
      <c r="F1288" t="s">
        <v>75</v>
      </c>
      <c r="G1288">
        <v>57</v>
      </c>
      <c r="H1288">
        <v>762600</v>
      </c>
    </row>
    <row r="1289" spans="1:8" x14ac:dyDescent="0.25">
      <c r="A1289" s="2">
        <v>14</v>
      </c>
      <c r="B1289" t="s">
        <v>13</v>
      </c>
      <c r="C1289" t="s">
        <v>92</v>
      </c>
      <c r="D1289" s="2" t="e">
        <v>#N/A</v>
      </c>
      <c r="E1289" s="17">
        <v>8</v>
      </c>
      <c r="F1289" t="s">
        <v>77</v>
      </c>
      <c r="G1289">
        <v>3</v>
      </c>
      <c r="H1289">
        <v>288833.89</v>
      </c>
    </row>
    <row r="1290" spans="1:8" x14ac:dyDescent="0.25">
      <c r="A1290" s="2">
        <v>14</v>
      </c>
      <c r="B1290" t="s">
        <v>13</v>
      </c>
      <c r="C1290" t="s">
        <v>92</v>
      </c>
      <c r="D1290" s="2" t="e">
        <v>#N/A</v>
      </c>
      <c r="E1290" s="17">
        <v>8</v>
      </c>
      <c r="F1290" t="s">
        <v>68</v>
      </c>
      <c r="G1290">
        <v>53</v>
      </c>
      <c r="H1290">
        <v>1083685.5</v>
      </c>
    </row>
    <row r="1291" spans="1:8" x14ac:dyDescent="0.25">
      <c r="A1291" s="2">
        <v>14</v>
      </c>
      <c r="B1291" t="s">
        <v>13</v>
      </c>
      <c r="C1291" t="s">
        <v>92</v>
      </c>
      <c r="D1291" s="2" t="e">
        <v>#N/A</v>
      </c>
      <c r="E1291" s="17">
        <v>8</v>
      </c>
      <c r="F1291" t="s">
        <v>69</v>
      </c>
      <c r="G1291">
        <v>60</v>
      </c>
      <c r="H1291">
        <v>2030666.12</v>
      </c>
    </row>
    <row r="1292" spans="1:8" x14ac:dyDescent="0.25">
      <c r="A1292" s="2">
        <v>14</v>
      </c>
      <c r="B1292" t="s">
        <v>13</v>
      </c>
      <c r="C1292" t="s">
        <v>92</v>
      </c>
      <c r="D1292" s="2" t="e">
        <v>#N/A</v>
      </c>
      <c r="E1292" s="17">
        <v>8</v>
      </c>
      <c r="F1292" t="s">
        <v>78</v>
      </c>
      <c r="H1292">
        <v>432046.35</v>
      </c>
    </row>
    <row r="1293" spans="1:8" x14ac:dyDescent="0.25">
      <c r="A1293" s="2">
        <v>14</v>
      </c>
      <c r="B1293" t="s">
        <v>13</v>
      </c>
      <c r="C1293" t="s">
        <v>92</v>
      </c>
      <c r="D1293" s="2" t="e">
        <v>#N/A</v>
      </c>
      <c r="E1293" s="17">
        <v>8</v>
      </c>
      <c r="F1293" t="s">
        <v>67</v>
      </c>
      <c r="G1293">
        <v>69</v>
      </c>
      <c r="H1293">
        <v>4879.5099999999993</v>
      </c>
    </row>
    <row r="1294" spans="1:8" x14ac:dyDescent="0.25">
      <c r="A1294" s="2">
        <v>14</v>
      </c>
      <c r="B1294" t="s">
        <v>13</v>
      </c>
      <c r="C1294" t="s">
        <v>92</v>
      </c>
      <c r="D1294" s="2" t="e">
        <v>#N/A</v>
      </c>
      <c r="E1294" s="17">
        <v>8</v>
      </c>
      <c r="F1294" t="s">
        <v>73</v>
      </c>
      <c r="G1294">
        <v>9</v>
      </c>
      <c r="H1294">
        <v>1301012.97</v>
      </c>
    </row>
    <row r="1295" spans="1:8" x14ac:dyDescent="0.25">
      <c r="A1295" s="2">
        <v>14</v>
      </c>
      <c r="B1295" t="s">
        <v>13</v>
      </c>
      <c r="C1295" t="s">
        <v>92</v>
      </c>
      <c r="D1295" s="2" t="e">
        <v>#N/A</v>
      </c>
      <c r="E1295" s="17">
        <v>8</v>
      </c>
      <c r="F1295" t="s">
        <v>79</v>
      </c>
      <c r="H1295">
        <v>8882</v>
      </c>
    </row>
    <row r="1296" spans="1:8" x14ac:dyDescent="0.25">
      <c r="A1296" s="2">
        <v>14</v>
      </c>
      <c r="B1296" t="s">
        <v>13</v>
      </c>
      <c r="C1296" t="s">
        <v>92</v>
      </c>
      <c r="D1296" s="2" t="e">
        <v>#N/A</v>
      </c>
      <c r="E1296" s="17">
        <v>8</v>
      </c>
      <c r="F1296" t="s">
        <v>72</v>
      </c>
      <c r="G1296">
        <v>9</v>
      </c>
      <c r="H1296">
        <v>802892.52999999991</v>
      </c>
    </row>
    <row r="1297" spans="1:8" x14ac:dyDescent="0.25">
      <c r="A1297" s="2">
        <v>14</v>
      </c>
      <c r="B1297" t="s">
        <v>13</v>
      </c>
      <c r="C1297" t="s">
        <v>92</v>
      </c>
      <c r="D1297" s="2" t="e">
        <v>#N/A</v>
      </c>
      <c r="E1297" s="17">
        <v>8</v>
      </c>
      <c r="F1297" t="s">
        <v>74</v>
      </c>
      <c r="G1297">
        <v>3</v>
      </c>
      <c r="H1297">
        <v>304745.38</v>
      </c>
    </row>
    <row r="1298" spans="1:8" x14ac:dyDescent="0.25">
      <c r="A1298" s="2">
        <v>14</v>
      </c>
      <c r="B1298" t="s">
        <v>13</v>
      </c>
      <c r="C1298" t="s">
        <v>92</v>
      </c>
      <c r="D1298" s="2" t="e">
        <v>#N/A</v>
      </c>
      <c r="E1298" s="17">
        <v>9</v>
      </c>
      <c r="F1298" t="s">
        <v>70</v>
      </c>
      <c r="G1298">
        <v>59</v>
      </c>
      <c r="H1298">
        <v>19880507.050000001</v>
      </c>
    </row>
    <row r="1299" spans="1:8" x14ac:dyDescent="0.25">
      <c r="A1299" s="2">
        <v>14</v>
      </c>
      <c r="B1299" t="s">
        <v>13</v>
      </c>
      <c r="C1299" t="s">
        <v>92</v>
      </c>
      <c r="D1299" s="2" t="e">
        <v>#N/A</v>
      </c>
      <c r="E1299" s="17">
        <v>9</v>
      </c>
      <c r="F1299" t="s">
        <v>75</v>
      </c>
      <c r="G1299">
        <v>10</v>
      </c>
      <c r="H1299">
        <v>155100</v>
      </c>
    </row>
    <row r="1300" spans="1:8" x14ac:dyDescent="0.25">
      <c r="A1300" s="2">
        <v>14</v>
      </c>
      <c r="B1300" t="s">
        <v>13</v>
      </c>
      <c r="C1300" t="s">
        <v>92</v>
      </c>
      <c r="D1300" s="2" t="e">
        <v>#N/A</v>
      </c>
      <c r="E1300" s="17">
        <v>9</v>
      </c>
      <c r="F1300" t="s">
        <v>77</v>
      </c>
      <c r="H1300">
        <v>58951.5</v>
      </c>
    </row>
    <row r="1301" spans="1:8" x14ac:dyDescent="0.25">
      <c r="A1301" s="2">
        <v>14</v>
      </c>
      <c r="B1301" t="s">
        <v>13</v>
      </c>
      <c r="C1301" t="s">
        <v>92</v>
      </c>
      <c r="D1301" s="2" t="e">
        <v>#N/A</v>
      </c>
      <c r="E1301" s="17">
        <v>9</v>
      </c>
      <c r="F1301" t="s">
        <v>68</v>
      </c>
      <c r="G1301">
        <v>18</v>
      </c>
      <c r="H1301">
        <v>500902</v>
      </c>
    </row>
    <row r="1302" spans="1:8" x14ac:dyDescent="0.25">
      <c r="A1302" s="2">
        <v>14</v>
      </c>
      <c r="B1302" t="s">
        <v>13</v>
      </c>
      <c r="C1302" t="s">
        <v>92</v>
      </c>
      <c r="D1302" s="2" t="e">
        <v>#N/A</v>
      </c>
      <c r="E1302" s="17">
        <v>9</v>
      </c>
      <c r="F1302" t="s">
        <v>69</v>
      </c>
      <c r="G1302">
        <v>36</v>
      </c>
      <c r="H1302">
        <v>1674346.929999999</v>
      </c>
    </row>
    <row r="1303" spans="1:8" x14ac:dyDescent="0.25">
      <c r="A1303" s="2">
        <v>14</v>
      </c>
      <c r="B1303" t="s">
        <v>13</v>
      </c>
      <c r="C1303" t="s">
        <v>92</v>
      </c>
      <c r="D1303" s="2" t="e">
        <v>#N/A</v>
      </c>
      <c r="E1303" s="17">
        <v>9</v>
      </c>
      <c r="F1303" t="s">
        <v>78</v>
      </c>
      <c r="H1303">
        <v>122676.14999999998</v>
      </c>
    </row>
    <row r="1304" spans="1:8" x14ac:dyDescent="0.25">
      <c r="A1304" s="2">
        <v>14</v>
      </c>
      <c r="B1304" t="s">
        <v>13</v>
      </c>
      <c r="C1304" t="s">
        <v>92</v>
      </c>
      <c r="D1304" s="2" t="e">
        <v>#N/A</v>
      </c>
      <c r="E1304" s="17">
        <v>9</v>
      </c>
      <c r="F1304" t="s">
        <v>67</v>
      </c>
      <c r="G1304">
        <v>59</v>
      </c>
      <c r="H1304">
        <v>4570.7199999999993</v>
      </c>
    </row>
    <row r="1305" spans="1:8" x14ac:dyDescent="0.25">
      <c r="A1305" s="2">
        <v>14</v>
      </c>
      <c r="B1305" t="s">
        <v>13</v>
      </c>
      <c r="C1305" t="s">
        <v>92</v>
      </c>
      <c r="D1305" s="2" t="e">
        <v>#N/A</v>
      </c>
      <c r="E1305" s="17">
        <v>9</v>
      </c>
      <c r="F1305" t="s">
        <v>73</v>
      </c>
      <c r="G1305">
        <v>1</v>
      </c>
      <c r="H1305">
        <v>1290530.6499999999</v>
      </c>
    </row>
    <row r="1306" spans="1:8" x14ac:dyDescent="0.25">
      <c r="A1306" s="2">
        <v>14</v>
      </c>
      <c r="B1306" t="s">
        <v>13</v>
      </c>
      <c r="C1306" t="s">
        <v>92</v>
      </c>
      <c r="D1306" s="2" t="e">
        <v>#N/A</v>
      </c>
      <c r="E1306" s="17">
        <v>9</v>
      </c>
      <c r="F1306" t="s">
        <v>79</v>
      </c>
      <c r="H1306">
        <v>17764.5</v>
      </c>
    </row>
    <row r="1307" spans="1:8" x14ac:dyDescent="0.25">
      <c r="A1307" s="2">
        <v>14</v>
      </c>
      <c r="B1307" t="s">
        <v>13</v>
      </c>
      <c r="C1307" t="s">
        <v>92</v>
      </c>
      <c r="D1307" s="2" t="e">
        <v>#N/A</v>
      </c>
      <c r="E1307" s="17">
        <v>9</v>
      </c>
      <c r="F1307" t="s">
        <v>72</v>
      </c>
      <c r="G1307">
        <v>11</v>
      </c>
      <c r="H1307">
        <v>1219560.68</v>
      </c>
    </row>
    <row r="1308" spans="1:8" x14ac:dyDescent="0.25">
      <c r="A1308" s="2">
        <v>14</v>
      </c>
      <c r="B1308" t="s">
        <v>13</v>
      </c>
      <c r="C1308" t="s">
        <v>92</v>
      </c>
      <c r="D1308" s="2" t="e">
        <v>#N/A</v>
      </c>
      <c r="E1308" s="17">
        <v>9</v>
      </c>
      <c r="F1308" t="s">
        <v>74</v>
      </c>
      <c r="G1308">
        <v>58</v>
      </c>
      <c r="H1308">
        <v>1050000</v>
      </c>
    </row>
    <row r="1309" spans="1:8" x14ac:dyDescent="0.25">
      <c r="A1309" s="2">
        <v>14</v>
      </c>
      <c r="B1309" t="s">
        <v>13</v>
      </c>
      <c r="C1309" t="s">
        <v>92</v>
      </c>
      <c r="D1309" s="2" t="e">
        <v>#N/A</v>
      </c>
      <c r="E1309" s="17">
        <v>10</v>
      </c>
      <c r="F1309" t="s">
        <v>70</v>
      </c>
      <c r="G1309">
        <v>89</v>
      </c>
      <c r="H1309">
        <v>34834795.170000002</v>
      </c>
    </row>
    <row r="1310" spans="1:8" x14ac:dyDescent="0.25">
      <c r="A1310" s="2">
        <v>14</v>
      </c>
      <c r="B1310" t="s">
        <v>13</v>
      </c>
      <c r="C1310" t="s">
        <v>92</v>
      </c>
      <c r="D1310" s="2" t="e">
        <v>#N/A</v>
      </c>
      <c r="E1310" s="17">
        <v>10</v>
      </c>
      <c r="F1310" t="s">
        <v>75</v>
      </c>
      <c r="G1310">
        <v>70</v>
      </c>
      <c r="H1310">
        <v>878400</v>
      </c>
    </row>
    <row r="1311" spans="1:8" x14ac:dyDescent="0.25">
      <c r="A1311" s="2">
        <v>14</v>
      </c>
      <c r="B1311" t="s">
        <v>13</v>
      </c>
      <c r="C1311" t="s">
        <v>92</v>
      </c>
      <c r="D1311" s="2" t="e">
        <v>#N/A</v>
      </c>
      <c r="E1311" s="17">
        <v>10</v>
      </c>
      <c r="F1311" t="s">
        <v>77</v>
      </c>
      <c r="G1311">
        <v>2</v>
      </c>
      <c r="H1311">
        <v>714732.99</v>
      </c>
    </row>
    <row r="1312" spans="1:8" x14ac:dyDescent="0.25">
      <c r="A1312" s="2">
        <v>14</v>
      </c>
      <c r="B1312" t="s">
        <v>13</v>
      </c>
      <c r="C1312" t="s">
        <v>92</v>
      </c>
      <c r="D1312" s="2" t="e">
        <v>#N/A</v>
      </c>
      <c r="E1312" s="17">
        <v>10</v>
      </c>
      <c r="F1312" t="s">
        <v>68</v>
      </c>
      <c r="G1312">
        <v>61</v>
      </c>
      <c r="H1312">
        <v>1267296.25</v>
      </c>
    </row>
    <row r="1313" spans="1:8" x14ac:dyDescent="0.25">
      <c r="A1313" s="2">
        <v>14</v>
      </c>
      <c r="B1313" t="s">
        <v>13</v>
      </c>
      <c r="C1313" t="s">
        <v>92</v>
      </c>
      <c r="D1313" s="2" t="e">
        <v>#N/A</v>
      </c>
      <c r="E1313" s="17">
        <v>10</v>
      </c>
      <c r="F1313" t="s">
        <v>69</v>
      </c>
      <c r="G1313">
        <v>81</v>
      </c>
      <c r="H1313">
        <v>4196700.9199999981</v>
      </c>
    </row>
    <row r="1314" spans="1:8" x14ac:dyDescent="0.25">
      <c r="A1314" s="2">
        <v>14</v>
      </c>
      <c r="B1314" t="s">
        <v>13</v>
      </c>
      <c r="C1314" t="s">
        <v>92</v>
      </c>
      <c r="D1314" s="2" t="e">
        <v>#N/A</v>
      </c>
      <c r="E1314" s="17">
        <v>10</v>
      </c>
      <c r="F1314" t="s">
        <v>78</v>
      </c>
      <c r="H1314">
        <v>419180.97</v>
      </c>
    </row>
    <row r="1315" spans="1:8" x14ac:dyDescent="0.25">
      <c r="A1315" s="2">
        <v>14</v>
      </c>
      <c r="B1315" t="s">
        <v>13</v>
      </c>
      <c r="C1315" t="s">
        <v>92</v>
      </c>
      <c r="D1315" s="2" t="e">
        <v>#N/A</v>
      </c>
      <c r="E1315" s="17">
        <v>10</v>
      </c>
      <c r="F1315" t="s">
        <v>67</v>
      </c>
      <c r="G1315">
        <v>89</v>
      </c>
      <c r="H1315">
        <v>4819.8099999999995</v>
      </c>
    </row>
    <row r="1316" spans="1:8" x14ac:dyDescent="0.25">
      <c r="A1316" s="2">
        <v>14</v>
      </c>
      <c r="B1316" t="s">
        <v>13</v>
      </c>
      <c r="C1316" t="s">
        <v>92</v>
      </c>
      <c r="D1316" s="2" t="e">
        <v>#N/A</v>
      </c>
      <c r="E1316" s="17">
        <v>10</v>
      </c>
      <c r="F1316" t="s">
        <v>73</v>
      </c>
      <c r="G1316">
        <v>4</v>
      </c>
      <c r="H1316">
        <v>2695062.37</v>
      </c>
    </row>
    <row r="1317" spans="1:8" x14ac:dyDescent="0.25">
      <c r="A1317" s="2">
        <v>14</v>
      </c>
      <c r="B1317" t="s">
        <v>13</v>
      </c>
      <c r="C1317" t="s">
        <v>92</v>
      </c>
      <c r="D1317" s="2" t="e">
        <v>#N/A</v>
      </c>
      <c r="E1317" s="17">
        <v>10</v>
      </c>
      <c r="F1317" t="s">
        <v>79</v>
      </c>
      <c r="H1317">
        <v>35529</v>
      </c>
    </row>
    <row r="1318" spans="1:8" x14ac:dyDescent="0.25">
      <c r="A1318" s="2">
        <v>14</v>
      </c>
      <c r="B1318" t="s">
        <v>13</v>
      </c>
      <c r="C1318" t="s">
        <v>92</v>
      </c>
      <c r="D1318" s="2" t="e">
        <v>#N/A</v>
      </c>
      <c r="E1318" s="17">
        <v>10</v>
      </c>
      <c r="F1318" t="s">
        <v>72</v>
      </c>
      <c r="G1318">
        <v>8</v>
      </c>
      <c r="H1318">
        <v>976324.34</v>
      </c>
    </row>
    <row r="1319" spans="1:8" x14ac:dyDescent="0.25">
      <c r="A1319" s="2">
        <v>14</v>
      </c>
      <c r="B1319" t="s">
        <v>13</v>
      </c>
      <c r="C1319" t="s">
        <v>92</v>
      </c>
      <c r="D1319" s="2" t="e">
        <v>#N/A</v>
      </c>
      <c r="E1319" s="17">
        <v>10</v>
      </c>
      <c r="F1319" t="s">
        <v>74</v>
      </c>
      <c r="G1319">
        <v>5</v>
      </c>
      <c r="H1319">
        <v>930660.86</v>
      </c>
    </row>
    <row r="1320" spans="1:8" x14ac:dyDescent="0.25">
      <c r="A1320" s="2">
        <v>14</v>
      </c>
      <c r="B1320" t="s">
        <v>13</v>
      </c>
      <c r="C1320" t="s">
        <v>92</v>
      </c>
      <c r="D1320" s="2" t="e">
        <v>#N/A</v>
      </c>
      <c r="E1320" s="17">
        <v>10</v>
      </c>
      <c r="F1320" t="s">
        <v>93</v>
      </c>
      <c r="G1320">
        <v>20</v>
      </c>
      <c r="H1320">
        <v>1175</v>
      </c>
    </row>
    <row r="1321" spans="1:8" x14ac:dyDescent="0.25">
      <c r="A1321" s="2">
        <v>14</v>
      </c>
      <c r="B1321" t="s">
        <v>13</v>
      </c>
      <c r="C1321" t="s">
        <v>92</v>
      </c>
      <c r="D1321" s="2" t="e">
        <v>#N/A</v>
      </c>
      <c r="E1321" s="17">
        <v>11</v>
      </c>
      <c r="F1321" t="s">
        <v>70</v>
      </c>
      <c r="G1321">
        <v>41</v>
      </c>
      <c r="H1321">
        <v>22450167.679999992</v>
      </c>
    </row>
    <row r="1322" spans="1:8" x14ac:dyDescent="0.25">
      <c r="A1322" s="2">
        <v>14</v>
      </c>
      <c r="B1322" t="s">
        <v>13</v>
      </c>
      <c r="C1322" t="s">
        <v>92</v>
      </c>
      <c r="D1322" s="2" t="e">
        <v>#N/A</v>
      </c>
      <c r="E1322" s="17">
        <v>11</v>
      </c>
      <c r="F1322" t="s">
        <v>75</v>
      </c>
      <c r="G1322">
        <v>11</v>
      </c>
      <c r="H1322">
        <v>211915</v>
      </c>
    </row>
    <row r="1323" spans="1:8" x14ac:dyDescent="0.25">
      <c r="A1323" s="2">
        <v>14</v>
      </c>
      <c r="B1323" t="s">
        <v>13</v>
      </c>
      <c r="C1323" t="s">
        <v>92</v>
      </c>
      <c r="D1323" s="2" t="e">
        <v>#N/A</v>
      </c>
      <c r="E1323" s="17">
        <v>11</v>
      </c>
      <c r="F1323" t="s">
        <v>77</v>
      </c>
      <c r="G1323">
        <v>5</v>
      </c>
      <c r="H1323">
        <v>144391.62</v>
      </c>
    </row>
    <row r="1324" spans="1:8" x14ac:dyDescent="0.25">
      <c r="A1324" s="2">
        <v>14</v>
      </c>
      <c r="B1324" t="s">
        <v>13</v>
      </c>
      <c r="C1324" t="s">
        <v>92</v>
      </c>
      <c r="D1324" s="2" t="e">
        <v>#N/A</v>
      </c>
      <c r="E1324" s="17">
        <v>11</v>
      </c>
      <c r="F1324" t="s">
        <v>68</v>
      </c>
      <c r="G1324">
        <v>13</v>
      </c>
      <c r="H1324">
        <v>321212</v>
      </c>
    </row>
    <row r="1325" spans="1:8" x14ac:dyDescent="0.25">
      <c r="A1325" s="2">
        <v>14</v>
      </c>
      <c r="B1325" t="s">
        <v>13</v>
      </c>
      <c r="C1325" t="s">
        <v>92</v>
      </c>
      <c r="D1325" s="2" t="e">
        <v>#N/A</v>
      </c>
      <c r="E1325" s="17">
        <v>11</v>
      </c>
      <c r="F1325" t="s">
        <v>69</v>
      </c>
      <c r="G1325">
        <v>25</v>
      </c>
      <c r="H1325">
        <v>2058301.1300000004</v>
      </c>
    </row>
    <row r="1326" spans="1:8" x14ac:dyDescent="0.25">
      <c r="A1326" s="2">
        <v>14</v>
      </c>
      <c r="B1326" t="s">
        <v>13</v>
      </c>
      <c r="C1326" t="s">
        <v>92</v>
      </c>
      <c r="D1326" s="2" t="e">
        <v>#N/A</v>
      </c>
      <c r="E1326" s="17">
        <v>11</v>
      </c>
      <c r="F1326" t="s">
        <v>78</v>
      </c>
      <c r="H1326">
        <v>250908.75</v>
      </c>
    </row>
    <row r="1327" spans="1:8" x14ac:dyDescent="0.25">
      <c r="A1327" s="2">
        <v>14</v>
      </c>
      <c r="B1327" t="s">
        <v>13</v>
      </c>
      <c r="C1327" t="s">
        <v>92</v>
      </c>
      <c r="D1327" s="2" t="e">
        <v>#N/A</v>
      </c>
      <c r="E1327" s="17">
        <v>11</v>
      </c>
      <c r="F1327" t="s">
        <v>67</v>
      </c>
      <c r="G1327">
        <v>41</v>
      </c>
      <c r="H1327">
        <v>2591.73</v>
      </c>
    </row>
    <row r="1328" spans="1:8" x14ac:dyDescent="0.25">
      <c r="A1328" s="2">
        <v>14</v>
      </c>
      <c r="B1328" t="s">
        <v>13</v>
      </c>
      <c r="C1328" t="s">
        <v>92</v>
      </c>
      <c r="D1328" s="2" t="e">
        <v>#N/A</v>
      </c>
      <c r="E1328" s="17">
        <v>11</v>
      </c>
      <c r="F1328" t="s">
        <v>73</v>
      </c>
      <c r="G1328">
        <v>1</v>
      </c>
      <c r="H1328">
        <v>1254232.2599999998</v>
      </c>
    </row>
    <row r="1329" spans="1:8" x14ac:dyDescent="0.25">
      <c r="A1329" s="2">
        <v>14</v>
      </c>
      <c r="B1329" t="s">
        <v>13</v>
      </c>
      <c r="C1329" t="s">
        <v>92</v>
      </c>
      <c r="D1329" s="2" t="e">
        <v>#N/A</v>
      </c>
      <c r="E1329" s="17">
        <v>11</v>
      </c>
      <c r="F1329" t="s">
        <v>79</v>
      </c>
      <c r="H1329">
        <v>26646.5</v>
      </c>
    </row>
    <row r="1330" spans="1:8" x14ac:dyDescent="0.25">
      <c r="A1330" s="2">
        <v>14</v>
      </c>
      <c r="B1330" t="s">
        <v>13</v>
      </c>
      <c r="C1330" t="s">
        <v>92</v>
      </c>
      <c r="D1330" s="2" t="e">
        <v>#N/A</v>
      </c>
      <c r="E1330" s="17">
        <v>11</v>
      </c>
      <c r="F1330" t="s">
        <v>72</v>
      </c>
      <c r="G1330">
        <v>41</v>
      </c>
      <c r="H1330">
        <v>5108477.8899999969</v>
      </c>
    </row>
    <row r="1331" spans="1:8" x14ac:dyDescent="0.25">
      <c r="A1331" s="2">
        <v>14</v>
      </c>
      <c r="B1331" t="s">
        <v>13</v>
      </c>
      <c r="C1331" t="s">
        <v>92</v>
      </c>
      <c r="D1331" s="2" t="e">
        <v>#N/A</v>
      </c>
      <c r="E1331" s="17">
        <v>11</v>
      </c>
      <c r="F1331" t="s">
        <v>74</v>
      </c>
      <c r="G1331">
        <v>9</v>
      </c>
      <c r="H1331">
        <v>220451.9</v>
      </c>
    </row>
    <row r="1332" spans="1:8" x14ac:dyDescent="0.25">
      <c r="A1332" s="2">
        <v>14</v>
      </c>
      <c r="B1332" t="s">
        <v>13</v>
      </c>
      <c r="C1332" t="s">
        <v>92</v>
      </c>
      <c r="D1332" s="2" t="e">
        <v>#N/A</v>
      </c>
      <c r="E1332" s="17">
        <v>11</v>
      </c>
      <c r="F1332" t="s">
        <v>93</v>
      </c>
      <c r="G1332">
        <v>12</v>
      </c>
      <c r="H1332">
        <v>750</v>
      </c>
    </row>
    <row r="1333" spans="1:8" x14ac:dyDescent="0.25">
      <c r="A1333" s="2">
        <v>14</v>
      </c>
      <c r="B1333" t="s">
        <v>13</v>
      </c>
      <c r="C1333" t="s">
        <v>92</v>
      </c>
      <c r="D1333" s="2" t="e">
        <v>#N/A</v>
      </c>
      <c r="E1333" s="17">
        <v>12</v>
      </c>
      <c r="F1333" t="s">
        <v>70</v>
      </c>
      <c r="G1333">
        <v>165</v>
      </c>
      <c r="H1333">
        <v>83195474.659999967</v>
      </c>
    </row>
    <row r="1334" spans="1:8" x14ac:dyDescent="0.25">
      <c r="A1334" s="2">
        <v>14</v>
      </c>
      <c r="B1334" t="s">
        <v>13</v>
      </c>
      <c r="C1334" t="s">
        <v>92</v>
      </c>
      <c r="D1334" s="2" t="e">
        <v>#N/A</v>
      </c>
      <c r="E1334" s="17">
        <v>12</v>
      </c>
      <c r="F1334" t="s">
        <v>75</v>
      </c>
      <c r="G1334">
        <v>43</v>
      </c>
      <c r="H1334">
        <v>897014.8</v>
      </c>
    </row>
    <row r="1335" spans="1:8" x14ac:dyDescent="0.25">
      <c r="A1335" s="2">
        <v>14</v>
      </c>
      <c r="B1335" t="s">
        <v>13</v>
      </c>
      <c r="C1335" t="s">
        <v>92</v>
      </c>
      <c r="D1335" s="2" t="e">
        <v>#N/A</v>
      </c>
      <c r="E1335" s="17">
        <v>12</v>
      </c>
      <c r="F1335" t="s">
        <v>77</v>
      </c>
      <c r="G1335">
        <v>7</v>
      </c>
      <c r="H1335">
        <v>476598.9</v>
      </c>
    </row>
    <row r="1336" spans="1:8" x14ac:dyDescent="0.25">
      <c r="A1336" s="2">
        <v>14</v>
      </c>
      <c r="B1336" t="s">
        <v>13</v>
      </c>
      <c r="C1336" t="s">
        <v>92</v>
      </c>
      <c r="D1336" s="2" t="e">
        <v>#N/A</v>
      </c>
      <c r="E1336" s="17">
        <v>12</v>
      </c>
      <c r="F1336" t="s">
        <v>68</v>
      </c>
      <c r="G1336">
        <v>89</v>
      </c>
      <c r="H1336">
        <v>1685526.4500000002</v>
      </c>
    </row>
    <row r="1337" spans="1:8" x14ac:dyDescent="0.25">
      <c r="A1337" s="2">
        <v>14</v>
      </c>
      <c r="B1337" t="s">
        <v>13</v>
      </c>
      <c r="C1337" t="s">
        <v>92</v>
      </c>
      <c r="D1337" s="2" t="e">
        <v>#N/A</v>
      </c>
      <c r="E1337" s="17">
        <v>12</v>
      </c>
      <c r="F1337" t="s">
        <v>69</v>
      </c>
      <c r="G1337">
        <v>141</v>
      </c>
      <c r="H1337">
        <v>9569206.1999999993</v>
      </c>
    </row>
    <row r="1338" spans="1:8" x14ac:dyDescent="0.25">
      <c r="A1338" s="2">
        <v>14</v>
      </c>
      <c r="B1338" t="s">
        <v>13</v>
      </c>
      <c r="C1338" t="s">
        <v>92</v>
      </c>
      <c r="D1338" s="2" t="e">
        <v>#N/A</v>
      </c>
      <c r="E1338" s="17">
        <v>12</v>
      </c>
      <c r="F1338" t="s">
        <v>78</v>
      </c>
      <c r="H1338">
        <v>1600416.4499999997</v>
      </c>
    </row>
    <row r="1339" spans="1:8" x14ac:dyDescent="0.25">
      <c r="A1339" s="2">
        <v>14</v>
      </c>
      <c r="B1339" t="s">
        <v>13</v>
      </c>
      <c r="C1339" t="s">
        <v>92</v>
      </c>
      <c r="D1339" s="2" t="e">
        <v>#N/A</v>
      </c>
      <c r="E1339" s="17">
        <v>12</v>
      </c>
      <c r="F1339" t="s">
        <v>67</v>
      </c>
      <c r="G1339">
        <v>164</v>
      </c>
      <c r="H1339">
        <v>8485.83</v>
      </c>
    </row>
    <row r="1340" spans="1:8" x14ac:dyDescent="0.25">
      <c r="A1340" s="2">
        <v>14</v>
      </c>
      <c r="B1340" t="s">
        <v>13</v>
      </c>
      <c r="C1340" t="s">
        <v>92</v>
      </c>
      <c r="D1340" s="2" t="e">
        <v>#N/A</v>
      </c>
      <c r="E1340" s="17">
        <v>12</v>
      </c>
      <c r="F1340" t="s">
        <v>73</v>
      </c>
      <c r="G1340">
        <v>9</v>
      </c>
      <c r="H1340">
        <v>5550395.7100000009</v>
      </c>
    </row>
    <row r="1341" spans="1:8" x14ac:dyDescent="0.25">
      <c r="A1341" s="2">
        <v>14</v>
      </c>
      <c r="B1341" t="s">
        <v>13</v>
      </c>
      <c r="C1341" t="s">
        <v>92</v>
      </c>
      <c r="D1341" s="2" t="e">
        <v>#N/A</v>
      </c>
      <c r="E1341" s="17">
        <v>12</v>
      </c>
      <c r="F1341" t="s">
        <v>79</v>
      </c>
      <c r="H1341">
        <v>121075</v>
      </c>
    </row>
    <row r="1342" spans="1:8" x14ac:dyDescent="0.25">
      <c r="A1342" s="2">
        <v>14</v>
      </c>
      <c r="B1342" t="s">
        <v>13</v>
      </c>
      <c r="C1342" t="s">
        <v>92</v>
      </c>
      <c r="D1342" s="2" t="e">
        <v>#N/A</v>
      </c>
      <c r="E1342" s="17">
        <v>12</v>
      </c>
      <c r="F1342" t="s">
        <v>72</v>
      </c>
      <c r="G1342">
        <v>165</v>
      </c>
      <c r="H1342">
        <v>14071062.949999996</v>
      </c>
    </row>
    <row r="1343" spans="1:8" x14ac:dyDescent="0.25">
      <c r="A1343" s="2">
        <v>14</v>
      </c>
      <c r="B1343" t="s">
        <v>13</v>
      </c>
      <c r="C1343" t="s">
        <v>92</v>
      </c>
      <c r="D1343" s="2" t="e">
        <v>#N/A</v>
      </c>
      <c r="E1343" s="17">
        <v>12</v>
      </c>
      <c r="F1343" t="s">
        <v>74</v>
      </c>
      <c r="G1343">
        <v>27</v>
      </c>
      <c r="H1343">
        <v>1317437.32</v>
      </c>
    </row>
    <row r="1344" spans="1:8" x14ac:dyDescent="0.25">
      <c r="A1344" s="2">
        <v>14</v>
      </c>
      <c r="B1344" t="s">
        <v>13</v>
      </c>
      <c r="C1344" t="s">
        <v>92</v>
      </c>
      <c r="D1344" s="2" t="e">
        <v>#N/A</v>
      </c>
      <c r="E1344" s="17">
        <v>12</v>
      </c>
      <c r="F1344" t="s">
        <v>76</v>
      </c>
      <c r="H1344">
        <v>57381.03</v>
      </c>
    </row>
    <row r="1345" spans="1:8" x14ac:dyDescent="0.25">
      <c r="A1345" s="2">
        <v>14</v>
      </c>
      <c r="B1345" t="s">
        <v>13</v>
      </c>
      <c r="C1345" t="s">
        <v>92</v>
      </c>
      <c r="D1345" s="2" t="e">
        <v>#N/A</v>
      </c>
      <c r="E1345" s="17">
        <v>12</v>
      </c>
      <c r="F1345" t="s">
        <v>93</v>
      </c>
      <c r="G1345">
        <v>44</v>
      </c>
      <c r="H1345">
        <v>2695</v>
      </c>
    </row>
    <row r="1346" spans="1:8" x14ac:dyDescent="0.25">
      <c r="A1346" s="2">
        <v>14</v>
      </c>
      <c r="B1346" t="s">
        <v>13</v>
      </c>
      <c r="C1346" t="s">
        <v>92</v>
      </c>
      <c r="D1346" s="2" t="e">
        <v>#N/A</v>
      </c>
      <c r="E1346" s="17">
        <v>13</v>
      </c>
      <c r="F1346" t="s">
        <v>70</v>
      </c>
      <c r="G1346">
        <v>51</v>
      </c>
      <c r="H1346">
        <v>32667136.750000011</v>
      </c>
    </row>
    <row r="1347" spans="1:8" x14ac:dyDescent="0.25">
      <c r="A1347" s="2">
        <v>14</v>
      </c>
      <c r="B1347" t="s">
        <v>13</v>
      </c>
      <c r="C1347" t="s">
        <v>92</v>
      </c>
      <c r="D1347" s="2" t="e">
        <v>#N/A</v>
      </c>
      <c r="E1347" s="17">
        <v>13</v>
      </c>
      <c r="F1347" t="s">
        <v>75</v>
      </c>
      <c r="G1347">
        <v>14</v>
      </c>
      <c r="H1347">
        <v>522030.03999999992</v>
      </c>
    </row>
    <row r="1348" spans="1:8" x14ac:dyDescent="0.25">
      <c r="A1348" s="2">
        <v>14</v>
      </c>
      <c r="B1348" t="s">
        <v>13</v>
      </c>
      <c r="C1348" t="s">
        <v>92</v>
      </c>
      <c r="D1348" s="2" t="e">
        <v>#N/A</v>
      </c>
      <c r="E1348" s="17">
        <v>13</v>
      </c>
      <c r="F1348" t="s">
        <v>77</v>
      </c>
      <c r="H1348">
        <v>6553.2</v>
      </c>
    </row>
    <row r="1349" spans="1:8" x14ac:dyDescent="0.25">
      <c r="A1349" s="2">
        <v>14</v>
      </c>
      <c r="B1349" t="s">
        <v>13</v>
      </c>
      <c r="C1349" t="s">
        <v>92</v>
      </c>
      <c r="D1349" s="2" t="e">
        <v>#N/A</v>
      </c>
      <c r="E1349" s="17">
        <v>13</v>
      </c>
      <c r="F1349" t="s">
        <v>68</v>
      </c>
      <c r="G1349">
        <v>28</v>
      </c>
      <c r="H1349">
        <v>594877.03999999992</v>
      </c>
    </row>
    <row r="1350" spans="1:8" x14ac:dyDescent="0.25">
      <c r="A1350" s="2">
        <v>14</v>
      </c>
      <c r="B1350" t="s">
        <v>13</v>
      </c>
      <c r="C1350" t="s">
        <v>92</v>
      </c>
      <c r="D1350" s="2" t="e">
        <v>#N/A</v>
      </c>
      <c r="E1350" s="17">
        <v>13</v>
      </c>
      <c r="F1350" t="s">
        <v>69</v>
      </c>
      <c r="G1350">
        <v>46</v>
      </c>
      <c r="H1350">
        <v>3797180.41</v>
      </c>
    </row>
    <row r="1351" spans="1:8" x14ac:dyDescent="0.25">
      <c r="A1351" s="2">
        <v>14</v>
      </c>
      <c r="B1351" t="s">
        <v>13</v>
      </c>
      <c r="C1351" t="s">
        <v>92</v>
      </c>
      <c r="D1351" s="2" t="e">
        <v>#N/A</v>
      </c>
      <c r="E1351" s="17">
        <v>13</v>
      </c>
      <c r="F1351" t="s">
        <v>78</v>
      </c>
      <c r="H1351">
        <v>1155798.1800000002</v>
      </c>
    </row>
    <row r="1352" spans="1:8" x14ac:dyDescent="0.25">
      <c r="A1352" s="2">
        <v>14</v>
      </c>
      <c r="B1352" t="s">
        <v>13</v>
      </c>
      <c r="C1352" t="s">
        <v>92</v>
      </c>
      <c r="D1352" s="2" t="e">
        <v>#N/A</v>
      </c>
      <c r="E1352" s="17">
        <v>13</v>
      </c>
      <c r="F1352" t="s">
        <v>67</v>
      </c>
      <c r="G1352">
        <v>51</v>
      </c>
      <c r="H1352">
        <v>3795.1800000000003</v>
      </c>
    </row>
    <row r="1353" spans="1:8" x14ac:dyDescent="0.25">
      <c r="A1353" s="2">
        <v>14</v>
      </c>
      <c r="B1353" t="s">
        <v>13</v>
      </c>
      <c r="C1353" t="s">
        <v>92</v>
      </c>
      <c r="D1353" s="2" t="e">
        <v>#N/A</v>
      </c>
      <c r="E1353" s="17">
        <v>13</v>
      </c>
      <c r="F1353" t="s">
        <v>73</v>
      </c>
      <c r="G1353">
        <v>7</v>
      </c>
      <c r="H1353">
        <v>2252675.14</v>
      </c>
    </row>
    <row r="1354" spans="1:8" x14ac:dyDescent="0.25">
      <c r="A1354" s="2">
        <v>14</v>
      </c>
      <c r="B1354" t="s">
        <v>13</v>
      </c>
      <c r="C1354" t="s">
        <v>92</v>
      </c>
      <c r="D1354" s="2" t="e">
        <v>#N/A</v>
      </c>
      <c r="E1354" s="17">
        <v>13</v>
      </c>
      <c r="F1354" t="s">
        <v>79</v>
      </c>
      <c r="H1354">
        <v>44411</v>
      </c>
    </row>
    <row r="1355" spans="1:8" x14ac:dyDescent="0.25">
      <c r="A1355" s="2">
        <v>14</v>
      </c>
      <c r="B1355" t="s">
        <v>13</v>
      </c>
      <c r="C1355" t="s">
        <v>92</v>
      </c>
      <c r="D1355" s="2" t="e">
        <v>#N/A</v>
      </c>
      <c r="E1355" s="17">
        <v>13</v>
      </c>
      <c r="F1355" t="s">
        <v>72</v>
      </c>
      <c r="G1355">
        <v>51</v>
      </c>
      <c r="H1355">
        <v>9638854.9199999981</v>
      </c>
    </row>
    <row r="1356" spans="1:8" x14ac:dyDescent="0.25">
      <c r="A1356" s="2">
        <v>14</v>
      </c>
      <c r="B1356" t="s">
        <v>13</v>
      </c>
      <c r="C1356" t="s">
        <v>92</v>
      </c>
      <c r="D1356" s="2" t="e">
        <v>#N/A</v>
      </c>
      <c r="E1356" s="17">
        <v>13</v>
      </c>
      <c r="F1356" t="s">
        <v>74</v>
      </c>
      <c r="G1356">
        <v>4</v>
      </c>
      <c r="H1356">
        <v>386199.82999999996</v>
      </c>
    </row>
    <row r="1357" spans="1:8" x14ac:dyDescent="0.25">
      <c r="A1357" s="2">
        <v>14</v>
      </c>
      <c r="B1357" t="s">
        <v>13</v>
      </c>
      <c r="C1357" t="s">
        <v>92</v>
      </c>
      <c r="D1357" s="2" t="e">
        <v>#N/A</v>
      </c>
      <c r="E1357" s="17">
        <v>14</v>
      </c>
      <c r="F1357" t="s">
        <v>70</v>
      </c>
      <c r="G1357">
        <v>14</v>
      </c>
      <c r="H1357">
        <v>9625702.3699999992</v>
      </c>
    </row>
    <row r="1358" spans="1:8" x14ac:dyDescent="0.25">
      <c r="A1358" s="2">
        <v>14</v>
      </c>
      <c r="B1358" t="s">
        <v>13</v>
      </c>
      <c r="C1358" t="s">
        <v>92</v>
      </c>
      <c r="D1358" s="2" t="e">
        <v>#N/A</v>
      </c>
      <c r="E1358" s="17">
        <v>14</v>
      </c>
      <c r="F1358" t="s">
        <v>75</v>
      </c>
      <c r="G1358">
        <v>6</v>
      </c>
      <c r="H1358">
        <v>275391</v>
      </c>
    </row>
    <row r="1359" spans="1:8" x14ac:dyDescent="0.25">
      <c r="A1359" s="2">
        <v>14</v>
      </c>
      <c r="B1359" t="s">
        <v>13</v>
      </c>
      <c r="C1359" t="s">
        <v>92</v>
      </c>
      <c r="D1359" s="2" t="e">
        <v>#N/A</v>
      </c>
      <c r="E1359" s="17">
        <v>14</v>
      </c>
      <c r="F1359" t="s">
        <v>68</v>
      </c>
      <c r="G1359">
        <v>10</v>
      </c>
      <c r="H1359">
        <v>174034</v>
      </c>
    </row>
    <row r="1360" spans="1:8" x14ac:dyDescent="0.25">
      <c r="A1360" s="2">
        <v>14</v>
      </c>
      <c r="B1360" t="s">
        <v>13</v>
      </c>
      <c r="C1360" t="s">
        <v>92</v>
      </c>
      <c r="D1360" s="2" t="e">
        <v>#N/A</v>
      </c>
      <c r="E1360" s="17">
        <v>14</v>
      </c>
      <c r="F1360" t="s">
        <v>69</v>
      </c>
      <c r="G1360">
        <v>13</v>
      </c>
      <c r="H1360">
        <v>1163095.5699999998</v>
      </c>
    </row>
    <row r="1361" spans="1:8" x14ac:dyDescent="0.25">
      <c r="A1361" s="2">
        <v>14</v>
      </c>
      <c r="B1361" t="s">
        <v>13</v>
      </c>
      <c r="C1361" t="s">
        <v>92</v>
      </c>
      <c r="D1361" s="2" t="e">
        <v>#N/A</v>
      </c>
      <c r="E1361" s="17">
        <v>14</v>
      </c>
      <c r="F1361" t="s">
        <v>78</v>
      </c>
      <c r="H1361">
        <v>379971.66000000003</v>
      </c>
    </row>
    <row r="1362" spans="1:8" x14ac:dyDescent="0.25">
      <c r="A1362" s="2">
        <v>14</v>
      </c>
      <c r="B1362" t="s">
        <v>13</v>
      </c>
      <c r="C1362" t="s">
        <v>92</v>
      </c>
      <c r="D1362" s="2" t="e">
        <v>#N/A</v>
      </c>
      <c r="E1362" s="17">
        <v>14</v>
      </c>
      <c r="F1362" t="s">
        <v>67</v>
      </c>
      <c r="G1362">
        <v>14</v>
      </c>
      <c r="H1362">
        <v>950.29</v>
      </c>
    </row>
    <row r="1363" spans="1:8" x14ac:dyDescent="0.25">
      <c r="A1363" s="2">
        <v>14</v>
      </c>
      <c r="B1363" t="s">
        <v>13</v>
      </c>
      <c r="C1363" t="s">
        <v>92</v>
      </c>
      <c r="D1363" s="2" t="e">
        <v>#N/A</v>
      </c>
      <c r="E1363" s="17">
        <v>14</v>
      </c>
      <c r="F1363" t="s">
        <v>73</v>
      </c>
      <c r="H1363">
        <v>767110.66</v>
      </c>
    </row>
    <row r="1364" spans="1:8" x14ac:dyDescent="0.25">
      <c r="A1364" s="2">
        <v>14</v>
      </c>
      <c r="B1364" t="s">
        <v>13</v>
      </c>
      <c r="C1364" t="s">
        <v>92</v>
      </c>
      <c r="D1364" s="2" t="e">
        <v>#N/A</v>
      </c>
      <c r="E1364" s="17">
        <v>14</v>
      </c>
      <c r="F1364" t="s">
        <v>79</v>
      </c>
      <c r="H1364">
        <v>17764.5</v>
      </c>
    </row>
    <row r="1365" spans="1:8" x14ac:dyDescent="0.25">
      <c r="A1365" s="2">
        <v>14</v>
      </c>
      <c r="B1365" t="s">
        <v>13</v>
      </c>
      <c r="C1365" t="s">
        <v>92</v>
      </c>
      <c r="D1365" s="2" t="e">
        <v>#N/A</v>
      </c>
      <c r="E1365" s="17">
        <v>14</v>
      </c>
      <c r="F1365" t="s">
        <v>72</v>
      </c>
      <c r="G1365">
        <v>14</v>
      </c>
      <c r="H1365">
        <v>3168934.7599999993</v>
      </c>
    </row>
    <row r="1366" spans="1:8" x14ac:dyDescent="0.25">
      <c r="A1366" s="2">
        <v>14</v>
      </c>
      <c r="B1366" t="s">
        <v>13</v>
      </c>
      <c r="C1366" t="s">
        <v>92</v>
      </c>
      <c r="D1366" s="2" t="e">
        <v>#N/A</v>
      </c>
      <c r="E1366" s="17">
        <v>14</v>
      </c>
      <c r="F1366" t="s">
        <v>74</v>
      </c>
      <c r="G1366">
        <v>2</v>
      </c>
      <c r="H1366">
        <v>110520</v>
      </c>
    </row>
    <row r="1367" spans="1:8" x14ac:dyDescent="0.25">
      <c r="A1367" s="2">
        <v>14</v>
      </c>
      <c r="B1367" t="s">
        <v>13</v>
      </c>
      <c r="C1367" t="s">
        <v>92</v>
      </c>
      <c r="D1367" s="2" t="e">
        <v>#N/A</v>
      </c>
      <c r="E1367" s="17">
        <v>15</v>
      </c>
      <c r="F1367" t="s">
        <v>70</v>
      </c>
      <c r="G1367">
        <v>8</v>
      </c>
      <c r="H1367">
        <v>7395028.6200000001</v>
      </c>
    </row>
    <row r="1368" spans="1:8" x14ac:dyDescent="0.25">
      <c r="A1368" s="2">
        <v>14</v>
      </c>
      <c r="B1368" t="s">
        <v>13</v>
      </c>
      <c r="C1368" t="s">
        <v>92</v>
      </c>
      <c r="D1368" s="2" t="e">
        <v>#N/A</v>
      </c>
      <c r="E1368" s="17">
        <v>15</v>
      </c>
      <c r="F1368" t="s">
        <v>75</v>
      </c>
      <c r="G1368">
        <v>1</v>
      </c>
      <c r="H1368">
        <v>6792</v>
      </c>
    </row>
    <row r="1369" spans="1:8" x14ac:dyDescent="0.25">
      <c r="A1369" s="2">
        <v>14</v>
      </c>
      <c r="B1369" t="s">
        <v>13</v>
      </c>
      <c r="C1369" t="s">
        <v>92</v>
      </c>
      <c r="D1369" s="2" t="e">
        <v>#N/A</v>
      </c>
      <c r="E1369" s="17">
        <v>15</v>
      </c>
      <c r="F1369" t="s">
        <v>68</v>
      </c>
      <c r="G1369">
        <v>5</v>
      </c>
      <c r="H1369">
        <v>92352</v>
      </c>
    </row>
    <row r="1370" spans="1:8" x14ac:dyDescent="0.25">
      <c r="A1370" s="2">
        <v>14</v>
      </c>
      <c r="B1370" t="s">
        <v>13</v>
      </c>
      <c r="C1370" t="s">
        <v>92</v>
      </c>
      <c r="D1370" s="2" t="e">
        <v>#N/A</v>
      </c>
      <c r="E1370" s="17">
        <v>15</v>
      </c>
      <c r="F1370" t="s">
        <v>69</v>
      </c>
      <c r="G1370">
        <v>8</v>
      </c>
      <c r="H1370">
        <v>961352.22999999986</v>
      </c>
    </row>
    <row r="1371" spans="1:8" x14ac:dyDescent="0.25">
      <c r="A1371" s="2">
        <v>14</v>
      </c>
      <c r="B1371" t="s">
        <v>13</v>
      </c>
      <c r="C1371" t="s">
        <v>92</v>
      </c>
      <c r="D1371" s="2" t="e">
        <v>#N/A</v>
      </c>
      <c r="E1371" s="17">
        <v>15</v>
      </c>
      <c r="F1371" t="s">
        <v>78</v>
      </c>
      <c r="H1371">
        <v>505910.69999999995</v>
      </c>
    </row>
    <row r="1372" spans="1:8" x14ac:dyDescent="0.25">
      <c r="A1372" s="2">
        <v>14</v>
      </c>
      <c r="B1372" t="s">
        <v>13</v>
      </c>
      <c r="C1372" t="s">
        <v>92</v>
      </c>
      <c r="D1372" s="2" t="e">
        <v>#N/A</v>
      </c>
      <c r="E1372" s="17">
        <v>15</v>
      </c>
      <c r="F1372" t="s">
        <v>67</v>
      </c>
      <c r="G1372">
        <v>8</v>
      </c>
      <c r="H1372">
        <v>577.16999999999996</v>
      </c>
    </row>
    <row r="1373" spans="1:8" x14ac:dyDescent="0.25">
      <c r="A1373" s="2">
        <v>14</v>
      </c>
      <c r="B1373" t="s">
        <v>13</v>
      </c>
      <c r="C1373" t="s">
        <v>92</v>
      </c>
      <c r="D1373" s="2" t="e">
        <v>#N/A</v>
      </c>
      <c r="E1373" s="17">
        <v>15</v>
      </c>
      <c r="F1373" t="s">
        <v>73</v>
      </c>
      <c r="H1373">
        <v>448016.98</v>
      </c>
    </row>
    <row r="1374" spans="1:8" x14ac:dyDescent="0.25">
      <c r="A1374" s="2">
        <v>14</v>
      </c>
      <c r="B1374" t="s">
        <v>13</v>
      </c>
      <c r="C1374" t="s">
        <v>92</v>
      </c>
      <c r="D1374" s="2" t="e">
        <v>#N/A</v>
      </c>
      <c r="E1374" s="17">
        <v>15</v>
      </c>
      <c r="F1374" t="s">
        <v>79</v>
      </c>
      <c r="H1374">
        <v>41450.5</v>
      </c>
    </row>
    <row r="1375" spans="1:8" x14ac:dyDescent="0.25">
      <c r="A1375" s="2">
        <v>14</v>
      </c>
      <c r="B1375" t="s">
        <v>13</v>
      </c>
      <c r="C1375" t="s">
        <v>92</v>
      </c>
      <c r="D1375" s="2" t="e">
        <v>#N/A</v>
      </c>
      <c r="E1375" s="17">
        <v>15</v>
      </c>
      <c r="F1375" t="s">
        <v>72</v>
      </c>
      <c r="G1375">
        <v>8</v>
      </c>
      <c r="H1375">
        <v>2126705.2200000007</v>
      </c>
    </row>
    <row r="1376" spans="1:8" x14ac:dyDescent="0.25">
      <c r="A1376" s="2">
        <v>14</v>
      </c>
      <c r="B1376" t="s">
        <v>13</v>
      </c>
      <c r="C1376" t="s">
        <v>92</v>
      </c>
      <c r="D1376" s="2" t="e">
        <v>#N/A</v>
      </c>
      <c r="E1376" s="17">
        <v>15</v>
      </c>
      <c r="F1376" t="s">
        <v>74</v>
      </c>
      <c r="H1376">
        <v>138422.51</v>
      </c>
    </row>
    <row r="1377" spans="1:8" x14ac:dyDescent="0.25">
      <c r="A1377" s="2">
        <v>14</v>
      </c>
      <c r="B1377" t="s">
        <v>13</v>
      </c>
      <c r="C1377" t="s">
        <v>92</v>
      </c>
      <c r="D1377" s="2" t="e">
        <v>#N/A</v>
      </c>
      <c r="E1377" s="17">
        <v>16</v>
      </c>
      <c r="F1377" t="s">
        <v>70</v>
      </c>
      <c r="G1377">
        <v>3</v>
      </c>
      <c r="H1377">
        <v>3474171.5599999996</v>
      </c>
    </row>
    <row r="1378" spans="1:8" x14ac:dyDescent="0.25">
      <c r="A1378" s="2">
        <v>14</v>
      </c>
      <c r="B1378" t="s">
        <v>13</v>
      </c>
      <c r="C1378" t="s">
        <v>92</v>
      </c>
      <c r="D1378" s="2" t="e">
        <v>#N/A</v>
      </c>
      <c r="E1378" s="17">
        <v>16</v>
      </c>
      <c r="F1378" t="s">
        <v>68</v>
      </c>
      <c r="G1378">
        <v>1</v>
      </c>
      <c r="H1378">
        <v>15000</v>
      </c>
    </row>
    <row r="1379" spans="1:8" x14ac:dyDescent="0.25">
      <c r="A1379" s="2">
        <v>14</v>
      </c>
      <c r="B1379" t="s">
        <v>13</v>
      </c>
      <c r="C1379" t="s">
        <v>92</v>
      </c>
      <c r="D1379" s="2" t="e">
        <v>#N/A</v>
      </c>
      <c r="E1379" s="17">
        <v>16</v>
      </c>
      <c r="F1379" t="s">
        <v>69</v>
      </c>
      <c r="G1379">
        <v>3</v>
      </c>
      <c r="H1379">
        <v>691668.15000000014</v>
      </c>
    </row>
    <row r="1380" spans="1:8" x14ac:dyDescent="0.25">
      <c r="A1380" s="2">
        <v>14</v>
      </c>
      <c r="B1380" t="s">
        <v>13</v>
      </c>
      <c r="C1380" t="s">
        <v>92</v>
      </c>
      <c r="D1380" s="2" t="e">
        <v>#N/A</v>
      </c>
      <c r="E1380" s="17">
        <v>16</v>
      </c>
      <c r="F1380" t="s">
        <v>67</v>
      </c>
      <c r="G1380">
        <v>1</v>
      </c>
      <c r="H1380">
        <v>58.25</v>
      </c>
    </row>
    <row r="1381" spans="1:8" x14ac:dyDescent="0.25">
      <c r="A1381" s="2">
        <v>14</v>
      </c>
      <c r="B1381" t="s">
        <v>13</v>
      </c>
      <c r="C1381" t="s">
        <v>92</v>
      </c>
      <c r="D1381" s="2" t="e">
        <v>#N/A</v>
      </c>
      <c r="E1381" s="17">
        <v>16</v>
      </c>
      <c r="F1381" t="s">
        <v>73</v>
      </c>
      <c r="H1381">
        <v>381784.54000000004</v>
      </c>
    </row>
    <row r="1382" spans="1:8" x14ac:dyDescent="0.25">
      <c r="A1382" s="2">
        <v>14</v>
      </c>
      <c r="B1382" t="s">
        <v>13</v>
      </c>
      <c r="C1382" t="s">
        <v>92</v>
      </c>
      <c r="D1382" s="2" t="e">
        <v>#N/A</v>
      </c>
      <c r="E1382" s="17">
        <v>16</v>
      </c>
      <c r="F1382" t="s">
        <v>72</v>
      </c>
      <c r="G1382">
        <v>3</v>
      </c>
      <c r="H1382">
        <v>1709257.2399999998</v>
      </c>
    </row>
    <row r="1383" spans="1:8" x14ac:dyDescent="0.25">
      <c r="A1383" s="2">
        <v>41</v>
      </c>
      <c r="B1383" t="s">
        <v>94</v>
      </c>
      <c r="C1383" t="s">
        <v>95</v>
      </c>
      <c r="D1383" s="2">
        <v>1</v>
      </c>
      <c r="E1383" s="17">
        <v>1</v>
      </c>
      <c r="F1383" t="s">
        <v>96</v>
      </c>
      <c r="G1383">
        <v>1</v>
      </c>
      <c r="H1383">
        <v>249050</v>
      </c>
    </row>
    <row r="1384" spans="1:8" x14ac:dyDescent="0.25">
      <c r="A1384" s="2">
        <v>41</v>
      </c>
      <c r="B1384" t="s">
        <v>94</v>
      </c>
      <c r="C1384" t="s">
        <v>95</v>
      </c>
      <c r="D1384" s="2">
        <v>1</v>
      </c>
      <c r="E1384" s="17">
        <v>2</v>
      </c>
      <c r="F1384" t="s">
        <v>70</v>
      </c>
      <c r="G1384">
        <v>3</v>
      </c>
      <c r="H1384">
        <v>352626.63</v>
      </c>
    </row>
    <row r="1385" spans="1:8" x14ac:dyDescent="0.25">
      <c r="A1385" s="2">
        <v>41</v>
      </c>
      <c r="B1385" t="s">
        <v>94</v>
      </c>
      <c r="C1385" t="s">
        <v>95</v>
      </c>
      <c r="D1385" s="2">
        <v>1</v>
      </c>
      <c r="E1385" s="17">
        <v>2</v>
      </c>
      <c r="F1385" t="s">
        <v>75</v>
      </c>
      <c r="G1385">
        <v>3</v>
      </c>
      <c r="H1385">
        <v>35400</v>
      </c>
    </row>
    <row r="1386" spans="1:8" x14ac:dyDescent="0.25">
      <c r="A1386" s="2">
        <v>41</v>
      </c>
      <c r="B1386" t="s">
        <v>94</v>
      </c>
      <c r="C1386" t="s">
        <v>95</v>
      </c>
      <c r="D1386" s="2">
        <v>1</v>
      </c>
      <c r="E1386" s="17">
        <v>2</v>
      </c>
      <c r="F1386" t="s">
        <v>68</v>
      </c>
      <c r="G1386">
        <v>2</v>
      </c>
      <c r="H1386">
        <v>40281</v>
      </c>
    </row>
    <row r="1387" spans="1:8" x14ac:dyDescent="0.25">
      <c r="A1387" s="2">
        <v>41</v>
      </c>
      <c r="B1387" t="s">
        <v>94</v>
      </c>
      <c r="C1387" t="s">
        <v>95</v>
      </c>
      <c r="D1387" s="2">
        <v>1</v>
      </c>
      <c r="E1387" s="17">
        <v>2</v>
      </c>
      <c r="F1387" t="s">
        <v>69</v>
      </c>
      <c r="G1387">
        <v>3</v>
      </c>
      <c r="H1387">
        <v>36527.340000000004</v>
      </c>
    </row>
    <row r="1388" spans="1:8" x14ac:dyDescent="0.25">
      <c r="A1388" s="2">
        <v>41</v>
      </c>
      <c r="B1388" t="s">
        <v>94</v>
      </c>
      <c r="C1388" t="s">
        <v>95</v>
      </c>
      <c r="D1388" s="2">
        <v>1</v>
      </c>
      <c r="E1388" s="17">
        <v>2</v>
      </c>
      <c r="F1388" t="s">
        <v>67</v>
      </c>
      <c r="G1388">
        <v>3</v>
      </c>
      <c r="H1388">
        <v>320.64999999999998</v>
      </c>
    </row>
    <row r="1389" spans="1:8" x14ac:dyDescent="0.25">
      <c r="A1389" s="2">
        <v>41</v>
      </c>
      <c r="B1389" t="s">
        <v>94</v>
      </c>
      <c r="C1389" t="s">
        <v>95</v>
      </c>
      <c r="D1389" s="2">
        <v>1</v>
      </c>
      <c r="E1389" s="17">
        <v>2</v>
      </c>
      <c r="F1389" t="s">
        <v>73</v>
      </c>
      <c r="H1389">
        <v>18521.07</v>
      </c>
    </row>
    <row r="1390" spans="1:8" x14ac:dyDescent="0.25">
      <c r="A1390" s="2">
        <v>41</v>
      </c>
      <c r="B1390" t="s">
        <v>94</v>
      </c>
      <c r="C1390" t="s">
        <v>95</v>
      </c>
      <c r="D1390" s="2">
        <v>1</v>
      </c>
      <c r="E1390" s="17">
        <v>2</v>
      </c>
      <c r="F1390" t="s">
        <v>72</v>
      </c>
      <c r="H1390">
        <v>28760.1</v>
      </c>
    </row>
    <row r="1391" spans="1:8" x14ac:dyDescent="0.25">
      <c r="A1391" s="2">
        <v>41</v>
      </c>
      <c r="B1391" t="s">
        <v>94</v>
      </c>
      <c r="C1391" t="s">
        <v>95</v>
      </c>
      <c r="D1391" s="2">
        <v>1</v>
      </c>
      <c r="E1391" s="17">
        <v>3</v>
      </c>
      <c r="F1391" t="s">
        <v>70</v>
      </c>
      <c r="G1391">
        <v>4</v>
      </c>
      <c r="H1391">
        <v>377988</v>
      </c>
    </row>
    <row r="1392" spans="1:8" x14ac:dyDescent="0.25">
      <c r="A1392" s="2">
        <v>41</v>
      </c>
      <c r="B1392" t="s">
        <v>94</v>
      </c>
      <c r="C1392" t="s">
        <v>95</v>
      </c>
      <c r="D1392" s="2">
        <v>1</v>
      </c>
      <c r="E1392" s="17">
        <v>3</v>
      </c>
      <c r="F1392" t="s">
        <v>75</v>
      </c>
      <c r="G1392">
        <v>4</v>
      </c>
      <c r="H1392">
        <v>54000</v>
      </c>
    </row>
    <row r="1393" spans="1:8" x14ac:dyDescent="0.25">
      <c r="A1393" s="2">
        <v>41</v>
      </c>
      <c r="B1393" t="s">
        <v>94</v>
      </c>
      <c r="C1393" t="s">
        <v>95</v>
      </c>
      <c r="D1393" s="2">
        <v>1</v>
      </c>
      <c r="E1393" s="17">
        <v>3</v>
      </c>
      <c r="F1393" t="s">
        <v>77</v>
      </c>
      <c r="H1393">
        <v>35522.119999999995</v>
      </c>
    </row>
    <row r="1394" spans="1:8" x14ac:dyDescent="0.25">
      <c r="A1394" s="2">
        <v>41</v>
      </c>
      <c r="B1394" t="s">
        <v>94</v>
      </c>
      <c r="C1394" t="s">
        <v>95</v>
      </c>
      <c r="D1394" s="2">
        <v>1</v>
      </c>
      <c r="E1394" s="17">
        <v>3</v>
      </c>
      <c r="F1394" t="s">
        <v>68</v>
      </c>
      <c r="G1394">
        <v>4</v>
      </c>
      <c r="H1394">
        <v>81114.25</v>
      </c>
    </row>
    <row r="1395" spans="1:8" x14ac:dyDescent="0.25">
      <c r="A1395" s="2">
        <v>41</v>
      </c>
      <c r="B1395" t="s">
        <v>94</v>
      </c>
      <c r="C1395" t="s">
        <v>95</v>
      </c>
      <c r="D1395" s="2">
        <v>1</v>
      </c>
      <c r="E1395" s="17">
        <v>3</v>
      </c>
      <c r="F1395" t="s">
        <v>69</v>
      </c>
      <c r="G1395">
        <v>4</v>
      </c>
      <c r="H1395">
        <v>49137.920000000006</v>
      </c>
    </row>
    <row r="1396" spans="1:8" x14ac:dyDescent="0.25">
      <c r="A1396" s="2">
        <v>41</v>
      </c>
      <c r="B1396" t="s">
        <v>94</v>
      </c>
      <c r="C1396" t="s">
        <v>95</v>
      </c>
      <c r="D1396" s="2">
        <v>1</v>
      </c>
      <c r="E1396" s="17">
        <v>3</v>
      </c>
      <c r="F1396" t="s">
        <v>67</v>
      </c>
      <c r="G1396">
        <v>4</v>
      </c>
      <c r="H1396">
        <v>279.83999999999997</v>
      </c>
    </row>
    <row r="1397" spans="1:8" x14ac:dyDescent="0.25">
      <c r="A1397" s="2">
        <v>41</v>
      </c>
      <c r="B1397" t="s">
        <v>94</v>
      </c>
      <c r="C1397" t="s">
        <v>95</v>
      </c>
      <c r="D1397" s="2">
        <v>1</v>
      </c>
      <c r="E1397" s="17">
        <v>3</v>
      </c>
      <c r="F1397" t="s">
        <v>73</v>
      </c>
      <c r="G1397">
        <v>3</v>
      </c>
      <c r="H1397">
        <v>31499</v>
      </c>
    </row>
    <row r="1398" spans="1:8" x14ac:dyDescent="0.25">
      <c r="A1398" s="2">
        <v>41</v>
      </c>
      <c r="B1398" t="s">
        <v>94</v>
      </c>
      <c r="C1398" t="s">
        <v>95</v>
      </c>
      <c r="D1398" s="2">
        <v>1</v>
      </c>
      <c r="E1398" s="17">
        <v>4</v>
      </c>
      <c r="F1398" t="s">
        <v>70</v>
      </c>
      <c r="G1398">
        <v>2</v>
      </c>
      <c r="H1398">
        <v>255985.79</v>
      </c>
    </row>
    <row r="1399" spans="1:8" x14ac:dyDescent="0.25">
      <c r="A1399" s="2">
        <v>41</v>
      </c>
      <c r="B1399" t="s">
        <v>94</v>
      </c>
      <c r="C1399" t="s">
        <v>95</v>
      </c>
      <c r="D1399" s="2">
        <v>1</v>
      </c>
      <c r="E1399" s="17">
        <v>4</v>
      </c>
      <c r="F1399" t="s">
        <v>75</v>
      </c>
      <c r="G1399">
        <v>2</v>
      </c>
      <c r="H1399">
        <v>23400</v>
      </c>
    </row>
    <row r="1400" spans="1:8" x14ac:dyDescent="0.25">
      <c r="A1400" s="2">
        <v>41</v>
      </c>
      <c r="B1400" t="s">
        <v>94</v>
      </c>
      <c r="C1400" t="s">
        <v>95</v>
      </c>
      <c r="D1400" s="2">
        <v>1</v>
      </c>
      <c r="E1400" s="17">
        <v>4</v>
      </c>
      <c r="F1400" t="s">
        <v>77</v>
      </c>
      <c r="H1400">
        <v>10269.93</v>
      </c>
    </row>
    <row r="1401" spans="1:8" x14ac:dyDescent="0.25">
      <c r="A1401" s="2">
        <v>41</v>
      </c>
      <c r="B1401" t="s">
        <v>94</v>
      </c>
      <c r="C1401" t="s">
        <v>95</v>
      </c>
      <c r="D1401" s="2">
        <v>1</v>
      </c>
      <c r="E1401" s="17">
        <v>4</v>
      </c>
      <c r="F1401" t="s">
        <v>68</v>
      </c>
      <c r="G1401">
        <v>2</v>
      </c>
      <c r="H1401">
        <v>36702.5</v>
      </c>
    </row>
    <row r="1402" spans="1:8" x14ac:dyDescent="0.25">
      <c r="A1402" s="2">
        <v>41</v>
      </c>
      <c r="B1402" t="s">
        <v>94</v>
      </c>
      <c r="C1402" t="s">
        <v>95</v>
      </c>
      <c r="D1402" s="2">
        <v>1</v>
      </c>
      <c r="E1402" s="17">
        <v>4</v>
      </c>
      <c r="F1402" t="s">
        <v>69</v>
      </c>
      <c r="G1402">
        <v>2</v>
      </c>
      <c r="H1402">
        <v>33277.61</v>
      </c>
    </row>
    <row r="1403" spans="1:8" x14ac:dyDescent="0.25">
      <c r="A1403" s="2">
        <v>41</v>
      </c>
      <c r="B1403" t="s">
        <v>94</v>
      </c>
      <c r="C1403" t="s">
        <v>95</v>
      </c>
      <c r="D1403" s="2">
        <v>1</v>
      </c>
      <c r="E1403" s="17">
        <v>4</v>
      </c>
      <c r="F1403" t="s">
        <v>67</v>
      </c>
      <c r="G1403">
        <v>2</v>
      </c>
      <c r="H1403">
        <v>157.41</v>
      </c>
    </row>
    <row r="1404" spans="1:8" x14ac:dyDescent="0.25">
      <c r="A1404" s="2">
        <v>41</v>
      </c>
      <c r="B1404" t="s">
        <v>94</v>
      </c>
      <c r="C1404" t="s">
        <v>95</v>
      </c>
      <c r="D1404" s="2">
        <v>1</v>
      </c>
      <c r="E1404" s="17">
        <v>4</v>
      </c>
      <c r="F1404" t="s">
        <v>73</v>
      </c>
      <c r="H1404">
        <v>13096.53</v>
      </c>
    </row>
    <row r="1405" spans="1:8" x14ac:dyDescent="0.25">
      <c r="A1405" s="2">
        <v>41</v>
      </c>
      <c r="B1405" t="s">
        <v>94</v>
      </c>
      <c r="C1405" t="s">
        <v>95</v>
      </c>
      <c r="D1405" s="2">
        <v>1</v>
      </c>
      <c r="E1405" s="17">
        <v>5</v>
      </c>
      <c r="F1405" t="s">
        <v>70</v>
      </c>
      <c r="G1405">
        <v>4</v>
      </c>
      <c r="H1405">
        <v>584068.25</v>
      </c>
    </row>
    <row r="1406" spans="1:8" x14ac:dyDescent="0.25">
      <c r="A1406" s="2">
        <v>41</v>
      </c>
      <c r="B1406" t="s">
        <v>94</v>
      </c>
      <c r="C1406" t="s">
        <v>95</v>
      </c>
      <c r="D1406" s="2">
        <v>1</v>
      </c>
      <c r="E1406" s="17">
        <v>5</v>
      </c>
      <c r="F1406" t="s">
        <v>75</v>
      </c>
      <c r="G1406">
        <v>4</v>
      </c>
      <c r="H1406">
        <v>55800</v>
      </c>
    </row>
    <row r="1407" spans="1:8" x14ac:dyDescent="0.25">
      <c r="A1407" s="2">
        <v>41</v>
      </c>
      <c r="B1407" t="s">
        <v>94</v>
      </c>
      <c r="C1407" t="s">
        <v>95</v>
      </c>
      <c r="D1407" s="2">
        <v>1</v>
      </c>
      <c r="E1407" s="17">
        <v>5</v>
      </c>
      <c r="F1407" t="s">
        <v>77</v>
      </c>
      <c r="H1407">
        <v>40957.230000000003</v>
      </c>
    </row>
    <row r="1408" spans="1:8" x14ac:dyDescent="0.25">
      <c r="A1408" s="2">
        <v>41</v>
      </c>
      <c r="B1408" t="s">
        <v>94</v>
      </c>
      <c r="C1408" t="s">
        <v>95</v>
      </c>
      <c r="D1408" s="2">
        <v>1</v>
      </c>
      <c r="E1408" s="17">
        <v>5</v>
      </c>
      <c r="F1408" t="s">
        <v>68</v>
      </c>
      <c r="G1408">
        <v>4</v>
      </c>
      <c r="H1408">
        <v>92334.209999999992</v>
      </c>
    </row>
    <row r="1409" spans="1:8" x14ac:dyDescent="0.25">
      <c r="A1409" s="2">
        <v>41</v>
      </c>
      <c r="B1409" t="s">
        <v>94</v>
      </c>
      <c r="C1409" t="s">
        <v>95</v>
      </c>
      <c r="D1409" s="2">
        <v>1</v>
      </c>
      <c r="E1409" s="17">
        <v>5</v>
      </c>
      <c r="F1409" t="s">
        <v>69</v>
      </c>
      <c r="G1409">
        <v>4</v>
      </c>
      <c r="H1409">
        <v>75928.12999999999</v>
      </c>
    </row>
    <row r="1410" spans="1:8" x14ac:dyDescent="0.25">
      <c r="A1410" s="2">
        <v>41</v>
      </c>
      <c r="B1410" t="s">
        <v>94</v>
      </c>
      <c r="C1410" t="s">
        <v>95</v>
      </c>
      <c r="D1410" s="2">
        <v>1</v>
      </c>
      <c r="E1410" s="17">
        <v>5</v>
      </c>
      <c r="F1410" t="s">
        <v>67</v>
      </c>
      <c r="G1410">
        <v>4</v>
      </c>
      <c r="H1410">
        <v>297.27999999999992</v>
      </c>
    </row>
    <row r="1411" spans="1:8" x14ac:dyDescent="0.25">
      <c r="A1411" s="2">
        <v>41</v>
      </c>
      <c r="B1411" t="s">
        <v>94</v>
      </c>
      <c r="C1411" t="s">
        <v>95</v>
      </c>
      <c r="D1411" s="2">
        <v>1</v>
      </c>
      <c r="E1411" s="17">
        <v>5</v>
      </c>
      <c r="F1411" t="s">
        <v>73</v>
      </c>
      <c r="G1411">
        <v>3</v>
      </c>
      <c r="H1411">
        <v>46555.35</v>
      </c>
    </row>
    <row r="1412" spans="1:8" x14ac:dyDescent="0.25">
      <c r="A1412" s="2">
        <v>41</v>
      </c>
      <c r="B1412" t="s">
        <v>94</v>
      </c>
      <c r="C1412" t="s">
        <v>95</v>
      </c>
      <c r="D1412" s="2">
        <v>1</v>
      </c>
      <c r="E1412" s="17">
        <v>6</v>
      </c>
      <c r="F1412" t="s">
        <v>70</v>
      </c>
      <c r="G1412">
        <v>2</v>
      </c>
      <c r="H1412">
        <v>252063.12</v>
      </c>
    </row>
    <row r="1413" spans="1:8" x14ac:dyDescent="0.25">
      <c r="A1413" s="2">
        <v>41</v>
      </c>
      <c r="B1413" t="s">
        <v>94</v>
      </c>
      <c r="C1413" t="s">
        <v>95</v>
      </c>
      <c r="D1413" s="2">
        <v>1</v>
      </c>
      <c r="E1413" s="17">
        <v>6</v>
      </c>
      <c r="F1413" t="s">
        <v>75</v>
      </c>
      <c r="G1413">
        <v>2</v>
      </c>
      <c r="H1413">
        <v>21300</v>
      </c>
    </row>
    <row r="1414" spans="1:8" x14ac:dyDescent="0.25">
      <c r="A1414" s="2">
        <v>41</v>
      </c>
      <c r="B1414" t="s">
        <v>94</v>
      </c>
      <c r="C1414" t="s">
        <v>95</v>
      </c>
      <c r="D1414" s="2">
        <v>1</v>
      </c>
      <c r="E1414" s="17">
        <v>6</v>
      </c>
      <c r="F1414" t="s">
        <v>77</v>
      </c>
      <c r="H1414">
        <v>13007.62</v>
      </c>
    </row>
    <row r="1415" spans="1:8" x14ac:dyDescent="0.25">
      <c r="A1415" s="2">
        <v>41</v>
      </c>
      <c r="B1415" t="s">
        <v>94</v>
      </c>
      <c r="C1415" t="s">
        <v>95</v>
      </c>
      <c r="D1415" s="2">
        <v>1</v>
      </c>
      <c r="E1415" s="17">
        <v>6</v>
      </c>
      <c r="F1415" t="s">
        <v>68</v>
      </c>
      <c r="G1415">
        <v>2</v>
      </c>
      <c r="H1415">
        <v>32472.409999999996</v>
      </c>
    </row>
    <row r="1416" spans="1:8" x14ac:dyDescent="0.25">
      <c r="A1416" s="2">
        <v>41</v>
      </c>
      <c r="B1416" t="s">
        <v>94</v>
      </c>
      <c r="C1416" t="s">
        <v>95</v>
      </c>
      <c r="D1416" s="2">
        <v>1</v>
      </c>
      <c r="E1416" s="17">
        <v>6</v>
      </c>
      <c r="F1416" t="s">
        <v>69</v>
      </c>
      <c r="G1416">
        <v>2</v>
      </c>
      <c r="H1416">
        <v>32767.89</v>
      </c>
    </row>
    <row r="1417" spans="1:8" x14ac:dyDescent="0.25">
      <c r="A1417" s="2">
        <v>41</v>
      </c>
      <c r="B1417" t="s">
        <v>94</v>
      </c>
      <c r="C1417" t="s">
        <v>95</v>
      </c>
      <c r="D1417" s="2">
        <v>1</v>
      </c>
      <c r="E1417" s="17">
        <v>6</v>
      </c>
      <c r="F1417" t="s">
        <v>67</v>
      </c>
      <c r="G1417">
        <v>2</v>
      </c>
      <c r="H1417">
        <v>110.76999999999998</v>
      </c>
    </row>
    <row r="1418" spans="1:8" x14ac:dyDescent="0.25">
      <c r="A1418" s="2">
        <v>41</v>
      </c>
      <c r="B1418" t="s">
        <v>94</v>
      </c>
      <c r="C1418" t="s">
        <v>95</v>
      </c>
      <c r="D1418" s="2">
        <v>1</v>
      </c>
      <c r="E1418" s="17">
        <v>6</v>
      </c>
      <c r="F1418" t="s">
        <v>73</v>
      </c>
      <c r="H1418">
        <v>13248.75</v>
      </c>
    </row>
    <row r="1419" spans="1:8" x14ac:dyDescent="0.25">
      <c r="A1419" s="2">
        <v>41</v>
      </c>
      <c r="B1419" t="s">
        <v>94</v>
      </c>
      <c r="C1419" t="s">
        <v>95</v>
      </c>
      <c r="D1419" s="2">
        <v>1</v>
      </c>
      <c r="E1419" s="17">
        <v>7</v>
      </c>
      <c r="F1419" t="s">
        <v>70</v>
      </c>
      <c r="G1419">
        <v>7</v>
      </c>
      <c r="H1419">
        <v>1581340.75</v>
      </c>
    </row>
    <row r="1420" spans="1:8" x14ac:dyDescent="0.25">
      <c r="A1420" s="2">
        <v>41</v>
      </c>
      <c r="B1420" t="s">
        <v>94</v>
      </c>
      <c r="C1420" t="s">
        <v>95</v>
      </c>
      <c r="D1420" s="2">
        <v>1</v>
      </c>
      <c r="E1420" s="17">
        <v>7</v>
      </c>
      <c r="F1420" t="s">
        <v>75</v>
      </c>
      <c r="G1420">
        <v>7</v>
      </c>
      <c r="H1420">
        <v>90300</v>
      </c>
    </row>
    <row r="1421" spans="1:8" x14ac:dyDescent="0.25">
      <c r="A1421" s="2">
        <v>41</v>
      </c>
      <c r="B1421" t="s">
        <v>94</v>
      </c>
      <c r="C1421" t="s">
        <v>95</v>
      </c>
      <c r="D1421" s="2">
        <v>1</v>
      </c>
      <c r="E1421" s="17">
        <v>7</v>
      </c>
      <c r="F1421" t="s">
        <v>77</v>
      </c>
      <c r="H1421">
        <v>78398.679999999993</v>
      </c>
    </row>
    <row r="1422" spans="1:8" x14ac:dyDescent="0.25">
      <c r="A1422" s="2">
        <v>41</v>
      </c>
      <c r="B1422" t="s">
        <v>94</v>
      </c>
      <c r="C1422" t="s">
        <v>95</v>
      </c>
      <c r="D1422" s="2">
        <v>1</v>
      </c>
      <c r="E1422" s="17">
        <v>7</v>
      </c>
      <c r="F1422" t="s">
        <v>68</v>
      </c>
      <c r="G1422">
        <v>6</v>
      </c>
      <c r="H1422">
        <v>165163.62</v>
      </c>
    </row>
    <row r="1423" spans="1:8" x14ac:dyDescent="0.25">
      <c r="A1423" s="2">
        <v>41</v>
      </c>
      <c r="B1423" t="s">
        <v>94</v>
      </c>
      <c r="C1423" t="s">
        <v>95</v>
      </c>
      <c r="D1423" s="2">
        <v>1</v>
      </c>
      <c r="E1423" s="17">
        <v>7</v>
      </c>
      <c r="F1423" t="s">
        <v>69</v>
      </c>
      <c r="G1423">
        <v>7</v>
      </c>
      <c r="H1423">
        <v>188319.90000000002</v>
      </c>
    </row>
    <row r="1424" spans="1:8" x14ac:dyDescent="0.25">
      <c r="A1424" s="2">
        <v>41</v>
      </c>
      <c r="B1424" t="s">
        <v>94</v>
      </c>
      <c r="C1424" t="s">
        <v>95</v>
      </c>
      <c r="D1424" s="2">
        <v>1</v>
      </c>
      <c r="E1424" s="17">
        <v>7</v>
      </c>
      <c r="F1424" t="s">
        <v>67</v>
      </c>
      <c r="G1424">
        <v>7</v>
      </c>
      <c r="H1424">
        <v>536.3599999999999</v>
      </c>
    </row>
    <row r="1425" spans="1:8" x14ac:dyDescent="0.25">
      <c r="A1425" s="2">
        <v>41</v>
      </c>
      <c r="B1425" t="s">
        <v>94</v>
      </c>
      <c r="C1425" t="s">
        <v>95</v>
      </c>
      <c r="D1425" s="2">
        <v>1</v>
      </c>
      <c r="E1425" s="17">
        <v>7</v>
      </c>
      <c r="F1425" t="s">
        <v>73</v>
      </c>
      <c r="G1425">
        <v>4</v>
      </c>
      <c r="H1425">
        <v>126298.04</v>
      </c>
    </row>
    <row r="1426" spans="1:8" x14ac:dyDescent="0.25">
      <c r="A1426" s="2">
        <v>41</v>
      </c>
      <c r="B1426" t="s">
        <v>94</v>
      </c>
      <c r="C1426" t="s">
        <v>95</v>
      </c>
      <c r="D1426" s="2">
        <v>1</v>
      </c>
      <c r="E1426" s="17">
        <v>7</v>
      </c>
      <c r="F1426" t="s">
        <v>72</v>
      </c>
      <c r="H1426">
        <v>24207.599999999999</v>
      </c>
    </row>
    <row r="1427" spans="1:8" x14ac:dyDescent="0.25">
      <c r="A1427" s="2">
        <v>41</v>
      </c>
      <c r="B1427" t="s">
        <v>94</v>
      </c>
      <c r="C1427" t="s">
        <v>95</v>
      </c>
      <c r="D1427" s="2">
        <v>1</v>
      </c>
      <c r="E1427" s="17">
        <v>8</v>
      </c>
      <c r="F1427" t="s">
        <v>70</v>
      </c>
      <c r="G1427">
        <v>5</v>
      </c>
      <c r="H1427">
        <v>1235336.5</v>
      </c>
    </row>
    <row r="1428" spans="1:8" x14ac:dyDescent="0.25">
      <c r="A1428" s="2">
        <v>41</v>
      </c>
      <c r="B1428" t="s">
        <v>94</v>
      </c>
      <c r="C1428" t="s">
        <v>95</v>
      </c>
      <c r="D1428" s="2">
        <v>1</v>
      </c>
      <c r="E1428" s="17">
        <v>8</v>
      </c>
      <c r="F1428" t="s">
        <v>75</v>
      </c>
      <c r="G1428">
        <v>5</v>
      </c>
      <c r="H1428">
        <v>64800</v>
      </c>
    </row>
    <row r="1429" spans="1:8" x14ac:dyDescent="0.25">
      <c r="A1429" s="2">
        <v>41</v>
      </c>
      <c r="B1429" t="s">
        <v>94</v>
      </c>
      <c r="C1429" t="s">
        <v>95</v>
      </c>
      <c r="D1429" s="2">
        <v>1</v>
      </c>
      <c r="E1429" s="17">
        <v>8</v>
      </c>
      <c r="F1429" t="s">
        <v>77</v>
      </c>
      <c r="H1429">
        <v>33621.550000000003</v>
      </c>
    </row>
    <row r="1430" spans="1:8" x14ac:dyDescent="0.25">
      <c r="A1430" s="2">
        <v>41</v>
      </c>
      <c r="B1430" t="s">
        <v>94</v>
      </c>
      <c r="C1430" t="s">
        <v>95</v>
      </c>
      <c r="D1430" s="2">
        <v>1</v>
      </c>
      <c r="E1430" s="17">
        <v>8</v>
      </c>
      <c r="F1430" t="s">
        <v>68</v>
      </c>
      <c r="G1430">
        <v>4</v>
      </c>
      <c r="H1430">
        <v>104513.14</v>
      </c>
    </row>
    <row r="1431" spans="1:8" x14ac:dyDescent="0.25">
      <c r="A1431" s="2">
        <v>41</v>
      </c>
      <c r="B1431" t="s">
        <v>94</v>
      </c>
      <c r="C1431" t="s">
        <v>95</v>
      </c>
      <c r="D1431" s="2">
        <v>1</v>
      </c>
      <c r="E1431" s="17">
        <v>8</v>
      </c>
      <c r="F1431" t="s">
        <v>69</v>
      </c>
      <c r="G1431">
        <v>5</v>
      </c>
      <c r="H1431">
        <v>160592.95999999999</v>
      </c>
    </row>
    <row r="1432" spans="1:8" x14ac:dyDescent="0.25">
      <c r="A1432" s="2">
        <v>41</v>
      </c>
      <c r="B1432" t="s">
        <v>94</v>
      </c>
      <c r="C1432" t="s">
        <v>95</v>
      </c>
      <c r="D1432" s="2">
        <v>1</v>
      </c>
      <c r="E1432" s="17">
        <v>8</v>
      </c>
      <c r="F1432" t="s">
        <v>78</v>
      </c>
      <c r="G1432">
        <v>1</v>
      </c>
      <c r="H1432">
        <v>19056.72</v>
      </c>
    </row>
    <row r="1433" spans="1:8" x14ac:dyDescent="0.25">
      <c r="A1433" s="2">
        <v>41</v>
      </c>
      <c r="B1433" t="s">
        <v>94</v>
      </c>
      <c r="C1433" t="s">
        <v>95</v>
      </c>
      <c r="D1433" s="2">
        <v>1</v>
      </c>
      <c r="E1433" s="17">
        <v>8</v>
      </c>
      <c r="F1433" t="s">
        <v>67</v>
      </c>
      <c r="G1433">
        <v>5</v>
      </c>
      <c r="H1433">
        <v>332.30999999999995</v>
      </c>
    </row>
    <row r="1434" spans="1:8" x14ac:dyDescent="0.25">
      <c r="A1434" s="2">
        <v>41</v>
      </c>
      <c r="B1434" t="s">
        <v>94</v>
      </c>
      <c r="C1434" t="s">
        <v>95</v>
      </c>
      <c r="D1434" s="2">
        <v>1</v>
      </c>
      <c r="E1434" s="17">
        <v>8</v>
      </c>
      <c r="F1434" t="s">
        <v>73</v>
      </c>
      <c r="G1434">
        <v>5</v>
      </c>
      <c r="H1434">
        <v>109279.5</v>
      </c>
    </row>
    <row r="1435" spans="1:8" x14ac:dyDescent="0.25">
      <c r="A1435" s="2">
        <v>41</v>
      </c>
      <c r="B1435" t="s">
        <v>94</v>
      </c>
      <c r="C1435" t="s">
        <v>95</v>
      </c>
      <c r="D1435" s="2">
        <v>1</v>
      </c>
      <c r="E1435" s="17">
        <v>8</v>
      </c>
      <c r="F1435" t="s">
        <v>79</v>
      </c>
      <c r="G1435">
        <v>1</v>
      </c>
      <c r="H1435">
        <v>8882</v>
      </c>
    </row>
    <row r="1436" spans="1:8" x14ac:dyDescent="0.25">
      <c r="A1436" s="2">
        <v>41</v>
      </c>
      <c r="B1436" t="s">
        <v>94</v>
      </c>
      <c r="C1436" t="s">
        <v>95</v>
      </c>
      <c r="D1436" s="2">
        <v>1</v>
      </c>
      <c r="E1436" s="17">
        <v>9</v>
      </c>
      <c r="F1436" t="s">
        <v>70</v>
      </c>
      <c r="G1436">
        <v>1</v>
      </c>
      <c r="H1436">
        <v>472898.75</v>
      </c>
    </row>
    <row r="1437" spans="1:8" x14ac:dyDescent="0.25">
      <c r="A1437" s="2">
        <v>41</v>
      </c>
      <c r="B1437" t="s">
        <v>94</v>
      </c>
      <c r="C1437" t="s">
        <v>95</v>
      </c>
      <c r="D1437" s="2">
        <v>1</v>
      </c>
      <c r="E1437" s="17">
        <v>9</v>
      </c>
      <c r="F1437" t="s">
        <v>75</v>
      </c>
      <c r="H1437">
        <v>6300</v>
      </c>
    </row>
    <row r="1438" spans="1:8" x14ac:dyDescent="0.25">
      <c r="A1438" s="2">
        <v>41</v>
      </c>
      <c r="B1438" t="s">
        <v>94</v>
      </c>
      <c r="C1438" t="s">
        <v>95</v>
      </c>
      <c r="D1438" s="2">
        <v>1</v>
      </c>
      <c r="E1438" s="17">
        <v>9</v>
      </c>
      <c r="F1438" t="s">
        <v>77</v>
      </c>
      <c r="H1438">
        <v>1310.6400000000001</v>
      </c>
    </row>
    <row r="1439" spans="1:8" x14ac:dyDescent="0.25">
      <c r="A1439" s="2">
        <v>41</v>
      </c>
      <c r="B1439" t="s">
        <v>94</v>
      </c>
      <c r="C1439" t="s">
        <v>95</v>
      </c>
      <c r="D1439" s="2">
        <v>1</v>
      </c>
      <c r="E1439" s="17">
        <v>9</v>
      </c>
      <c r="F1439" t="s">
        <v>68</v>
      </c>
      <c r="H1439">
        <v>15555</v>
      </c>
    </row>
    <row r="1440" spans="1:8" x14ac:dyDescent="0.25">
      <c r="A1440" s="2">
        <v>41</v>
      </c>
      <c r="B1440" t="s">
        <v>94</v>
      </c>
      <c r="C1440" t="s">
        <v>95</v>
      </c>
      <c r="D1440" s="2">
        <v>1</v>
      </c>
      <c r="E1440" s="17">
        <v>9</v>
      </c>
      <c r="F1440" t="s">
        <v>69</v>
      </c>
      <c r="H1440">
        <v>23807.79</v>
      </c>
    </row>
    <row r="1441" spans="1:8" x14ac:dyDescent="0.25">
      <c r="A1441" s="2">
        <v>41</v>
      </c>
      <c r="B1441" t="s">
        <v>94</v>
      </c>
      <c r="C1441" t="s">
        <v>95</v>
      </c>
      <c r="D1441" s="2">
        <v>1</v>
      </c>
      <c r="E1441" s="17">
        <v>9</v>
      </c>
      <c r="F1441" t="s">
        <v>67</v>
      </c>
      <c r="G1441">
        <v>1</v>
      </c>
      <c r="H1441">
        <v>110.76999999999998</v>
      </c>
    </row>
    <row r="1442" spans="1:8" x14ac:dyDescent="0.25">
      <c r="A1442" s="2">
        <v>41</v>
      </c>
      <c r="B1442" t="s">
        <v>94</v>
      </c>
      <c r="C1442" t="s">
        <v>95</v>
      </c>
      <c r="D1442" s="2">
        <v>1</v>
      </c>
      <c r="E1442" s="17">
        <v>9</v>
      </c>
      <c r="F1442" t="s">
        <v>73</v>
      </c>
      <c r="H1442">
        <v>22567</v>
      </c>
    </row>
    <row r="1443" spans="1:8" x14ac:dyDescent="0.25">
      <c r="A1443" s="2">
        <v>41</v>
      </c>
      <c r="B1443" t="s">
        <v>94</v>
      </c>
      <c r="C1443" t="s">
        <v>95</v>
      </c>
      <c r="D1443" s="2">
        <v>1</v>
      </c>
      <c r="E1443" s="17">
        <v>9</v>
      </c>
      <c r="F1443" t="s">
        <v>72</v>
      </c>
      <c r="G1443">
        <v>1</v>
      </c>
      <c r="H1443">
        <v>132260.85000000003</v>
      </c>
    </row>
    <row r="1444" spans="1:8" x14ac:dyDescent="0.25">
      <c r="A1444" s="2">
        <v>41</v>
      </c>
      <c r="B1444" t="s">
        <v>94</v>
      </c>
      <c r="C1444" t="s">
        <v>95</v>
      </c>
      <c r="D1444" s="2">
        <v>1</v>
      </c>
      <c r="E1444" s="17">
        <v>10</v>
      </c>
      <c r="F1444" t="s">
        <v>70</v>
      </c>
      <c r="G1444">
        <v>6</v>
      </c>
      <c r="H1444">
        <v>3027143.62</v>
      </c>
    </row>
    <row r="1445" spans="1:8" x14ac:dyDescent="0.25">
      <c r="A1445" s="2">
        <v>41</v>
      </c>
      <c r="B1445" t="s">
        <v>94</v>
      </c>
      <c r="C1445" t="s">
        <v>95</v>
      </c>
      <c r="D1445" s="2">
        <v>1</v>
      </c>
      <c r="E1445" s="17">
        <v>10</v>
      </c>
      <c r="F1445" t="s">
        <v>75</v>
      </c>
      <c r="G1445">
        <v>6</v>
      </c>
      <c r="H1445">
        <v>97500</v>
      </c>
    </row>
    <row r="1446" spans="1:8" x14ac:dyDescent="0.25">
      <c r="A1446" s="2">
        <v>41</v>
      </c>
      <c r="B1446" t="s">
        <v>94</v>
      </c>
      <c r="C1446" t="s">
        <v>95</v>
      </c>
      <c r="D1446" s="2">
        <v>1</v>
      </c>
      <c r="E1446" s="17">
        <v>10</v>
      </c>
      <c r="F1446" t="s">
        <v>77</v>
      </c>
      <c r="H1446">
        <v>49749.71</v>
      </c>
    </row>
    <row r="1447" spans="1:8" x14ac:dyDescent="0.25">
      <c r="A1447" s="2">
        <v>41</v>
      </c>
      <c r="B1447" t="s">
        <v>94</v>
      </c>
      <c r="C1447" t="s">
        <v>95</v>
      </c>
      <c r="D1447" s="2">
        <v>1</v>
      </c>
      <c r="E1447" s="17">
        <v>10</v>
      </c>
      <c r="F1447" t="s">
        <v>68</v>
      </c>
      <c r="G1447">
        <v>6</v>
      </c>
      <c r="H1447">
        <v>191081.90000000002</v>
      </c>
    </row>
    <row r="1448" spans="1:8" x14ac:dyDescent="0.25">
      <c r="A1448" s="2">
        <v>41</v>
      </c>
      <c r="B1448" t="s">
        <v>94</v>
      </c>
      <c r="C1448" t="s">
        <v>95</v>
      </c>
      <c r="D1448" s="2">
        <v>1</v>
      </c>
      <c r="E1448" s="17">
        <v>10</v>
      </c>
      <c r="F1448" t="s">
        <v>69</v>
      </c>
      <c r="G1448">
        <v>6</v>
      </c>
      <c r="H1448">
        <v>393526.94999999984</v>
      </c>
    </row>
    <row r="1449" spans="1:8" x14ac:dyDescent="0.25">
      <c r="A1449" s="2">
        <v>41</v>
      </c>
      <c r="B1449" t="s">
        <v>94</v>
      </c>
      <c r="C1449" t="s">
        <v>95</v>
      </c>
      <c r="D1449" s="2">
        <v>1</v>
      </c>
      <c r="E1449" s="17">
        <v>10</v>
      </c>
      <c r="F1449" t="s">
        <v>67</v>
      </c>
      <c r="G1449">
        <v>6</v>
      </c>
      <c r="H1449">
        <v>524.70000000000016</v>
      </c>
    </row>
    <row r="1450" spans="1:8" x14ac:dyDescent="0.25">
      <c r="A1450" s="2">
        <v>41</v>
      </c>
      <c r="B1450" t="s">
        <v>94</v>
      </c>
      <c r="C1450" t="s">
        <v>95</v>
      </c>
      <c r="D1450" s="2">
        <v>1</v>
      </c>
      <c r="E1450" s="17">
        <v>10</v>
      </c>
      <c r="F1450" t="s">
        <v>73</v>
      </c>
      <c r="G1450">
        <v>1</v>
      </c>
      <c r="H1450">
        <v>269288.38</v>
      </c>
    </row>
    <row r="1451" spans="1:8" x14ac:dyDescent="0.25">
      <c r="A1451" s="2">
        <v>41</v>
      </c>
      <c r="B1451" t="s">
        <v>94</v>
      </c>
      <c r="C1451" t="s">
        <v>95</v>
      </c>
      <c r="D1451" s="2">
        <v>1</v>
      </c>
      <c r="E1451" s="17">
        <v>11</v>
      </c>
      <c r="F1451" t="s">
        <v>70</v>
      </c>
      <c r="H1451">
        <v>35596.129999999997</v>
      </c>
    </row>
    <row r="1452" spans="1:8" x14ac:dyDescent="0.25">
      <c r="A1452" s="2">
        <v>41</v>
      </c>
      <c r="B1452" t="s">
        <v>94</v>
      </c>
      <c r="C1452" t="s">
        <v>95</v>
      </c>
      <c r="D1452" s="2">
        <v>1</v>
      </c>
      <c r="E1452" s="17">
        <v>11</v>
      </c>
      <c r="F1452" t="s">
        <v>69</v>
      </c>
      <c r="H1452">
        <v>4627.47</v>
      </c>
    </row>
    <row r="1453" spans="1:8" x14ac:dyDescent="0.25">
      <c r="A1453" s="2">
        <v>41</v>
      </c>
      <c r="B1453" t="s">
        <v>94</v>
      </c>
      <c r="C1453" t="s">
        <v>95</v>
      </c>
      <c r="D1453" s="2">
        <v>1</v>
      </c>
      <c r="E1453" s="17">
        <v>11</v>
      </c>
      <c r="F1453" t="s">
        <v>67</v>
      </c>
      <c r="H1453">
        <v>5.83</v>
      </c>
    </row>
    <row r="1454" spans="1:8" x14ac:dyDescent="0.25">
      <c r="A1454" s="2">
        <v>41</v>
      </c>
      <c r="B1454" t="s">
        <v>94</v>
      </c>
      <c r="C1454" t="s">
        <v>95</v>
      </c>
      <c r="D1454" s="2">
        <v>1</v>
      </c>
      <c r="E1454" s="17">
        <v>11</v>
      </c>
      <c r="F1454" t="s">
        <v>72</v>
      </c>
      <c r="H1454">
        <v>4271.53</v>
      </c>
    </row>
    <row r="1455" spans="1:8" x14ac:dyDescent="0.25">
      <c r="A1455" s="2">
        <v>41</v>
      </c>
      <c r="B1455" t="s">
        <v>94</v>
      </c>
      <c r="C1455" t="s">
        <v>95</v>
      </c>
      <c r="D1455" s="2">
        <v>1</v>
      </c>
      <c r="E1455" s="17">
        <v>12</v>
      </c>
      <c r="F1455" t="s">
        <v>70</v>
      </c>
      <c r="G1455">
        <v>9</v>
      </c>
      <c r="H1455">
        <v>4151005.8800000008</v>
      </c>
    </row>
    <row r="1456" spans="1:8" x14ac:dyDescent="0.25">
      <c r="A1456" s="2">
        <v>41</v>
      </c>
      <c r="B1456" t="s">
        <v>94</v>
      </c>
      <c r="C1456" t="s">
        <v>95</v>
      </c>
      <c r="D1456" s="2">
        <v>1</v>
      </c>
      <c r="E1456" s="17">
        <v>12</v>
      </c>
      <c r="F1456" t="s">
        <v>77</v>
      </c>
      <c r="H1456">
        <v>42841.55</v>
      </c>
    </row>
    <row r="1457" spans="1:8" x14ac:dyDescent="0.25">
      <c r="A1457" s="2">
        <v>41</v>
      </c>
      <c r="B1457" t="s">
        <v>94</v>
      </c>
      <c r="C1457" t="s">
        <v>95</v>
      </c>
      <c r="D1457" s="2">
        <v>1</v>
      </c>
      <c r="E1457" s="17">
        <v>12</v>
      </c>
      <c r="F1457" t="s">
        <v>68</v>
      </c>
      <c r="G1457">
        <v>4</v>
      </c>
      <c r="H1457">
        <v>90416</v>
      </c>
    </row>
    <row r="1458" spans="1:8" x14ac:dyDescent="0.25">
      <c r="A1458" s="2">
        <v>41</v>
      </c>
      <c r="B1458" t="s">
        <v>94</v>
      </c>
      <c r="C1458" t="s">
        <v>95</v>
      </c>
      <c r="D1458" s="2">
        <v>1</v>
      </c>
      <c r="E1458" s="17">
        <v>12</v>
      </c>
      <c r="F1458" t="s">
        <v>69</v>
      </c>
      <c r="G1458">
        <v>9</v>
      </c>
      <c r="H1458">
        <v>539629.42000000004</v>
      </c>
    </row>
    <row r="1459" spans="1:8" x14ac:dyDescent="0.25">
      <c r="A1459" s="2">
        <v>41</v>
      </c>
      <c r="B1459" t="s">
        <v>94</v>
      </c>
      <c r="C1459" t="s">
        <v>95</v>
      </c>
      <c r="D1459" s="2">
        <v>1</v>
      </c>
      <c r="E1459" s="17">
        <v>12</v>
      </c>
      <c r="F1459" t="s">
        <v>78</v>
      </c>
      <c r="H1459">
        <v>18478.8</v>
      </c>
    </row>
    <row r="1460" spans="1:8" x14ac:dyDescent="0.25">
      <c r="A1460" s="2">
        <v>41</v>
      </c>
      <c r="B1460" t="s">
        <v>94</v>
      </c>
      <c r="C1460" t="s">
        <v>95</v>
      </c>
      <c r="D1460" s="2">
        <v>1</v>
      </c>
      <c r="E1460" s="17">
        <v>12</v>
      </c>
      <c r="F1460" t="s">
        <v>67</v>
      </c>
      <c r="G1460">
        <v>9</v>
      </c>
      <c r="H1460">
        <v>588.83000000000027</v>
      </c>
    </row>
    <row r="1461" spans="1:8" x14ac:dyDescent="0.25">
      <c r="A1461" s="2">
        <v>41</v>
      </c>
      <c r="B1461" t="s">
        <v>94</v>
      </c>
      <c r="C1461" t="s">
        <v>95</v>
      </c>
      <c r="D1461" s="2">
        <v>1</v>
      </c>
      <c r="E1461" s="17">
        <v>12</v>
      </c>
      <c r="F1461" t="s">
        <v>73</v>
      </c>
      <c r="G1461">
        <v>2</v>
      </c>
      <c r="H1461">
        <v>422480.79000000004</v>
      </c>
    </row>
    <row r="1462" spans="1:8" x14ac:dyDescent="0.25">
      <c r="A1462" s="2">
        <v>41</v>
      </c>
      <c r="B1462" t="s">
        <v>94</v>
      </c>
      <c r="C1462" t="s">
        <v>95</v>
      </c>
      <c r="D1462" s="2">
        <v>1</v>
      </c>
      <c r="E1462" s="17">
        <v>12</v>
      </c>
      <c r="F1462" t="s">
        <v>72</v>
      </c>
      <c r="G1462">
        <v>9</v>
      </c>
      <c r="H1462">
        <v>540591.59</v>
      </c>
    </row>
    <row r="1463" spans="1:8" x14ac:dyDescent="0.25">
      <c r="A1463" s="2">
        <v>41</v>
      </c>
      <c r="B1463" t="s">
        <v>94</v>
      </c>
      <c r="C1463" t="s">
        <v>95</v>
      </c>
      <c r="D1463" s="2">
        <v>1</v>
      </c>
      <c r="E1463" s="17">
        <v>13</v>
      </c>
      <c r="F1463" t="s">
        <v>70</v>
      </c>
      <c r="G1463">
        <v>8</v>
      </c>
      <c r="H1463">
        <v>6362757.7399999993</v>
      </c>
    </row>
    <row r="1464" spans="1:8" x14ac:dyDescent="0.25">
      <c r="A1464" s="2">
        <v>41</v>
      </c>
      <c r="B1464" t="s">
        <v>94</v>
      </c>
      <c r="C1464" t="s">
        <v>95</v>
      </c>
      <c r="D1464" s="2">
        <v>1</v>
      </c>
      <c r="E1464" s="17">
        <v>13</v>
      </c>
      <c r="F1464" t="s">
        <v>75</v>
      </c>
      <c r="G1464">
        <v>1</v>
      </c>
      <c r="H1464">
        <v>12420</v>
      </c>
    </row>
    <row r="1465" spans="1:8" x14ac:dyDescent="0.25">
      <c r="A1465" s="2">
        <v>41</v>
      </c>
      <c r="B1465" t="s">
        <v>94</v>
      </c>
      <c r="C1465" t="s">
        <v>95</v>
      </c>
      <c r="D1465" s="2">
        <v>1</v>
      </c>
      <c r="E1465" s="17">
        <v>13</v>
      </c>
      <c r="F1465" t="s">
        <v>68</v>
      </c>
      <c r="G1465">
        <v>2</v>
      </c>
      <c r="H1465">
        <v>40582</v>
      </c>
    </row>
    <row r="1466" spans="1:8" x14ac:dyDescent="0.25">
      <c r="A1466" s="2">
        <v>41</v>
      </c>
      <c r="B1466" t="s">
        <v>94</v>
      </c>
      <c r="C1466" t="s">
        <v>95</v>
      </c>
      <c r="D1466" s="2">
        <v>1</v>
      </c>
      <c r="E1466" s="17">
        <v>13</v>
      </c>
      <c r="F1466" t="s">
        <v>69</v>
      </c>
      <c r="G1466">
        <v>8</v>
      </c>
      <c r="H1466">
        <v>782448.69000000006</v>
      </c>
    </row>
    <row r="1467" spans="1:8" x14ac:dyDescent="0.25">
      <c r="A1467" s="2">
        <v>41</v>
      </c>
      <c r="B1467" t="s">
        <v>94</v>
      </c>
      <c r="C1467" t="s">
        <v>95</v>
      </c>
      <c r="D1467" s="2">
        <v>1</v>
      </c>
      <c r="E1467" s="17">
        <v>13</v>
      </c>
      <c r="F1467" t="s">
        <v>67</v>
      </c>
      <c r="G1467">
        <v>8</v>
      </c>
      <c r="H1467">
        <v>705.43000000000029</v>
      </c>
    </row>
    <row r="1468" spans="1:8" x14ac:dyDescent="0.25">
      <c r="A1468" s="2">
        <v>41</v>
      </c>
      <c r="B1468" t="s">
        <v>94</v>
      </c>
      <c r="C1468" t="s">
        <v>95</v>
      </c>
      <c r="D1468" s="2">
        <v>1</v>
      </c>
      <c r="E1468" s="17">
        <v>13</v>
      </c>
      <c r="F1468" t="s">
        <v>73</v>
      </c>
      <c r="H1468">
        <v>288176.82</v>
      </c>
    </row>
    <row r="1469" spans="1:8" x14ac:dyDescent="0.25">
      <c r="A1469" s="2">
        <v>41</v>
      </c>
      <c r="B1469" t="s">
        <v>94</v>
      </c>
      <c r="C1469" t="s">
        <v>95</v>
      </c>
      <c r="D1469" s="2">
        <v>1</v>
      </c>
      <c r="E1469" s="17">
        <v>13</v>
      </c>
      <c r="F1469" t="s">
        <v>72</v>
      </c>
      <c r="G1469">
        <v>8</v>
      </c>
      <c r="H1469">
        <v>1637360.59</v>
      </c>
    </row>
    <row r="1470" spans="1:8" x14ac:dyDescent="0.25">
      <c r="A1470" s="2">
        <v>41</v>
      </c>
      <c r="B1470" t="s">
        <v>94</v>
      </c>
      <c r="C1470" t="s">
        <v>95</v>
      </c>
      <c r="D1470" s="2">
        <v>1</v>
      </c>
      <c r="E1470" s="17">
        <v>13</v>
      </c>
      <c r="F1470" t="s">
        <v>74</v>
      </c>
      <c r="G1470">
        <v>1</v>
      </c>
      <c r="H1470">
        <v>119395.20999999999</v>
      </c>
    </row>
    <row r="1471" spans="1:8" x14ac:dyDescent="0.25">
      <c r="A1471" s="2">
        <v>41</v>
      </c>
      <c r="B1471" t="s">
        <v>94</v>
      </c>
      <c r="C1471" t="s">
        <v>95</v>
      </c>
      <c r="D1471" s="2">
        <v>1</v>
      </c>
      <c r="E1471" s="17">
        <v>14</v>
      </c>
      <c r="F1471" t="s">
        <v>70</v>
      </c>
      <c r="G1471">
        <v>1</v>
      </c>
      <c r="H1471">
        <v>2326329.2000000002</v>
      </c>
    </row>
    <row r="1472" spans="1:8" x14ac:dyDescent="0.25">
      <c r="A1472" s="2">
        <v>41</v>
      </c>
      <c r="B1472" t="s">
        <v>94</v>
      </c>
      <c r="C1472" t="s">
        <v>95</v>
      </c>
      <c r="D1472" s="2">
        <v>1</v>
      </c>
      <c r="E1472" s="17">
        <v>14</v>
      </c>
      <c r="F1472" t="s">
        <v>68</v>
      </c>
      <c r="H1472">
        <v>5040</v>
      </c>
    </row>
    <row r="1473" spans="1:8" x14ac:dyDescent="0.25">
      <c r="A1473" s="2">
        <v>41</v>
      </c>
      <c r="B1473" t="s">
        <v>94</v>
      </c>
      <c r="C1473" t="s">
        <v>95</v>
      </c>
      <c r="D1473" s="2">
        <v>1</v>
      </c>
      <c r="E1473" s="17">
        <v>14</v>
      </c>
      <c r="F1473" t="s">
        <v>69</v>
      </c>
      <c r="G1473">
        <v>1</v>
      </c>
      <c r="H1473">
        <v>293092.83</v>
      </c>
    </row>
    <row r="1474" spans="1:8" x14ac:dyDescent="0.25">
      <c r="A1474" s="2">
        <v>41</v>
      </c>
      <c r="B1474" t="s">
        <v>94</v>
      </c>
      <c r="C1474" t="s">
        <v>95</v>
      </c>
      <c r="D1474" s="2">
        <v>1</v>
      </c>
      <c r="E1474" s="17">
        <v>14</v>
      </c>
      <c r="F1474" t="s">
        <v>67</v>
      </c>
      <c r="G1474">
        <v>1</v>
      </c>
      <c r="H1474">
        <v>209.88</v>
      </c>
    </row>
    <row r="1475" spans="1:8" x14ac:dyDescent="0.25">
      <c r="A1475" s="2">
        <v>41</v>
      </c>
      <c r="B1475" t="s">
        <v>94</v>
      </c>
      <c r="C1475" t="s">
        <v>95</v>
      </c>
      <c r="D1475" s="2">
        <v>1</v>
      </c>
      <c r="E1475" s="17">
        <v>14</v>
      </c>
      <c r="F1475" t="s">
        <v>73</v>
      </c>
      <c r="H1475">
        <v>290331.78999999998</v>
      </c>
    </row>
    <row r="1476" spans="1:8" x14ac:dyDescent="0.25">
      <c r="A1476" s="2">
        <v>41</v>
      </c>
      <c r="B1476" t="s">
        <v>94</v>
      </c>
      <c r="C1476" t="s">
        <v>95</v>
      </c>
      <c r="D1476" s="2">
        <v>1</v>
      </c>
      <c r="E1476" s="17">
        <v>14</v>
      </c>
      <c r="F1476" t="s">
        <v>72</v>
      </c>
      <c r="G1476">
        <v>1</v>
      </c>
      <c r="H1476">
        <v>510984.34</v>
      </c>
    </row>
    <row r="1477" spans="1:8" x14ac:dyDescent="0.25">
      <c r="A1477" s="2">
        <v>41</v>
      </c>
      <c r="B1477" t="s">
        <v>94</v>
      </c>
      <c r="C1477" t="s">
        <v>95</v>
      </c>
      <c r="D1477" s="2">
        <v>1</v>
      </c>
      <c r="E1477" s="17">
        <v>15</v>
      </c>
      <c r="F1477" t="s">
        <v>70</v>
      </c>
      <c r="G1477">
        <v>1</v>
      </c>
      <c r="H1477">
        <v>1350730.3299999998</v>
      </c>
    </row>
    <row r="1478" spans="1:8" x14ac:dyDescent="0.25">
      <c r="A1478" s="2">
        <v>41</v>
      </c>
      <c r="B1478" t="s">
        <v>94</v>
      </c>
      <c r="C1478" t="s">
        <v>95</v>
      </c>
      <c r="D1478" s="2">
        <v>1</v>
      </c>
      <c r="E1478" s="17">
        <v>15</v>
      </c>
      <c r="F1478" t="s">
        <v>69</v>
      </c>
      <c r="H1478">
        <v>59325.369999999995</v>
      </c>
    </row>
    <row r="1479" spans="1:8" x14ac:dyDescent="0.25">
      <c r="A1479" s="2">
        <v>41</v>
      </c>
      <c r="B1479" t="s">
        <v>94</v>
      </c>
      <c r="C1479" t="s">
        <v>95</v>
      </c>
      <c r="D1479" s="2">
        <v>1</v>
      </c>
      <c r="E1479" s="17">
        <v>15</v>
      </c>
      <c r="F1479" t="s">
        <v>67</v>
      </c>
      <c r="G1479">
        <v>1</v>
      </c>
      <c r="H1479">
        <v>99.109999999999985</v>
      </c>
    </row>
    <row r="1480" spans="1:8" x14ac:dyDescent="0.25">
      <c r="A1480" s="2">
        <v>41</v>
      </c>
      <c r="B1480" t="s">
        <v>94</v>
      </c>
      <c r="C1480" t="s">
        <v>95</v>
      </c>
      <c r="D1480" s="2">
        <v>1</v>
      </c>
      <c r="E1480" s="17">
        <v>15</v>
      </c>
      <c r="F1480" t="s">
        <v>73</v>
      </c>
      <c r="H1480">
        <v>37281.589999999997</v>
      </c>
    </row>
    <row r="1481" spans="1:8" x14ac:dyDescent="0.25">
      <c r="A1481" s="2">
        <v>41</v>
      </c>
      <c r="B1481" t="s">
        <v>94</v>
      </c>
      <c r="C1481" t="s">
        <v>95</v>
      </c>
      <c r="D1481" s="2">
        <v>1</v>
      </c>
      <c r="E1481" s="17">
        <v>15</v>
      </c>
      <c r="F1481" t="s">
        <v>72</v>
      </c>
      <c r="G1481">
        <v>1</v>
      </c>
      <c r="H1481">
        <v>627680.15</v>
      </c>
    </row>
    <row r="1482" spans="1:8" x14ac:dyDescent="0.25">
      <c r="A1482" s="2">
        <v>41</v>
      </c>
      <c r="B1482" t="s">
        <v>94</v>
      </c>
      <c r="C1482" t="s">
        <v>97</v>
      </c>
      <c r="D1482" s="2">
        <v>4</v>
      </c>
      <c r="E1482" s="17">
        <v>5</v>
      </c>
      <c r="F1482" t="s">
        <v>70</v>
      </c>
      <c r="G1482">
        <v>2</v>
      </c>
      <c r="H1482">
        <v>710670.5</v>
      </c>
    </row>
    <row r="1483" spans="1:8" x14ac:dyDescent="0.25">
      <c r="A1483" s="2">
        <v>41</v>
      </c>
      <c r="B1483" t="s">
        <v>94</v>
      </c>
      <c r="C1483" t="s">
        <v>97</v>
      </c>
      <c r="D1483" s="2">
        <v>4</v>
      </c>
      <c r="E1483" s="17">
        <v>5</v>
      </c>
      <c r="F1483" t="s">
        <v>75</v>
      </c>
      <c r="G1483">
        <v>2</v>
      </c>
      <c r="H1483">
        <v>36900</v>
      </c>
    </row>
    <row r="1484" spans="1:8" x14ac:dyDescent="0.25">
      <c r="A1484" s="2">
        <v>41</v>
      </c>
      <c r="B1484" t="s">
        <v>94</v>
      </c>
      <c r="C1484" t="s">
        <v>97</v>
      </c>
      <c r="D1484" s="2">
        <v>4</v>
      </c>
      <c r="E1484" s="17">
        <v>5</v>
      </c>
      <c r="F1484" t="s">
        <v>68</v>
      </c>
      <c r="H1484">
        <v>3290</v>
      </c>
    </row>
    <row r="1485" spans="1:8" x14ac:dyDescent="0.25">
      <c r="A1485" s="2">
        <v>41</v>
      </c>
      <c r="B1485" t="s">
        <v>94</v>
      </c>
      <c r="C1485" t="s">
        <v>97</v>
      </c>
      <c r="D1485" s="2">
        <v>4</v>
      </c>
      <c r="E1485" s="17">
        <v>5</v>
      </c>
      <c r="F1485" t="s">
        <v>69</v>
      </c>
      <c r="G1485">
        <v>2</v>
      </c>
      <c r="H1485">
        <v>52378.26999999999</v>
      </c>
    </row>
    <row r="1486" spans="1:8" x14ac:dyDescent="0.25">
      <c r="A1486" s="2">
        <v>41</v>
      </c>
      <c r="B1486" t="s">
        <v>94</v>
      </c>
      <c r="C1486" t="s">
        <v>97</v>
      </c>
      <c r="D1486" s="2">
        <v>4</v>
      </c>
      <c r="E1486" s="17">
        <v>5</v>
      </c>
      <c r="F1486" t="s">
        <v>67</v>
      </c>
      <c r="G1486">
        <v>2</v>
      </c>
      <c r="H1486">
        <v>367.28999999999996</v>
      </c>
    </row>
    <row r="1487" spans="1:8" x14ac:dyDescent="0.25">
      <c r="A1487" s="2">
        <v>41</v>
      </c>
      <c r="B1487" t="s">
        <v>94</v>
      </c>
      <c r="C1487" t="s">
        <v>97</v>
      </c>
      <c r="D1487" s="2">
        <v>4</v>
      </c>
      <c r="E1487" s="17">
        <v>5</v>
      </c>
      <c r="F1487" t="s">
        <v>73</v>
      </c>
      <c r="G1487">
        <v>1</v>
      </c>
      <c r="H1487">
        <v>38470.000000000007</v>
      </c>
    </row>
    <row r="1488" spans="1:8" x14ac:dyDescent="0.25">
      <c r="A1488" s="2">
        <v>41</v>
      </c>
      <c r="B1488" t="s">
        <v>94</v>
      </c>
      <c r="C1488" t="s">
        <v>97</v>
      </c>
      <c r="D1488" s="2">
        <v>4</v>
      </c>
      <c r="E1488" s="17">
        <v>5</v>
      </c>
      <c r="F1488" t="s">
        <v>72</v>
      </c>
      <c r="H1488">
        <v>76185.22</v>
      </c>
    </row>
    <row r="1489" spans="1:8" x14ac:dyDescent="0.25">
      <c r="A1489" s="2">
        <v>41</v>
      </c>
      <c r="B1489" t="s">
        <v>94</v>
      </c>
      <c r="C1489" t="s">
        <v>97</v>
      </c>
      <c r="D1489" s="2">
        <v>4</v>
      </c>
      <c r="E1489" s="17">
        <v>6</v>
      </c>
      <c r="F1489" t="s">
        <v>70</v>
      </c>
      <c r="G1489">
        <v>2</v>
      </c>
      <c r="H1489">
        <v>336390.75</v>
      </c>
    </row>
    <row r="1490" spans="1:8" x14ac:dyDescent="0.25">
      <c r="A1490" s="2">
        <v>41</v>
      </c>
      <c r="B1490" t="s">
        <v>94</v>
      </c>
      <c r="C1490" t="s">
        <v>97</v>
      </c>
      <c r="D1490" s="2">
        <v>4</v>
      </c>
      <c r="E1490" s="17">
        <v>6</v>
      </c>
      <c r="F1490" t="s">
        <v>75</v>
      </c>
      <c r="G1490">
        <v>2</v>
      </c>
      <c r="H1490">
        <v>27000</v>
      </c>
    </row>
    <row r="1491" spans="1:8" x14ac:dyDescent="0.25">
      <c r="A1491" s="2">
        <v>41</v>
      </c>
      <c r="B1491" t="s">
        <v>94</v>
      </c>
      <c r="C1491" t="s">
        <v>97</v>
      </c>
      <c r="D1491" s="2">
        <v>4</v>
      </c>
      <c r="E1491" s="17">
        <v>6</v>
      </c>
      <c r="F1491" t="s">
        <v>68</v>
      </c>
      <c r="G1491">
        <v>2</v>
      </c>
      <c r="H1491">
        <v>51108</v>
      </c>
    </row>
    <row r="1492" spans="1:8" x14ac:dyDescent="0.25">
      <c r="A1492" s="2">
        <v>41</v>
      </c>
      <c r="B1492" t="s">
        <v>94</v>
      </c>
      <c r="C1492" t="s">
        <v>97</v>
      </c>
      <c r="D1492" s="2">
        <v>4</v>
      </c>
      <c r="E1492" s="17">
        <v>6</v>
      </c>
      <c r="F1492" t="s">
        <v>69</v>
      </c>
      <c r="G1492">
        <v>2</v>
      </c>
      <c r="H1492">
        <v>43730.409999999996</v>
      </c>
    </row>
    <row r="1493" spans="1:8" x14ac:dyDescent="0.25">
      <c r="A1493" s="2">
        <v>41</v>
      </c>
      <c r="B1493" t="s">
        <v>94</v>
      </c>
      <c r="C1493" t="s">
        <v>97</v>
      </c>
      <c r="D1493" s="2">
        <v>4</v>
      </c>
      <c r="E1493" s="17">
        <v>6</v>
      </c>
      <c r="F1493" t="s">
        <v>67</v>
      </c>
      <c r="G1493">
        <v>2</v>
      </c>
      <c r="H1493">
        <v>139.91999999999999</v>
      </c>
    </row>
    <row r="1494" spans="1:8" x14ac:dyDescent="0.25">
      <c r="A1494" s="2">
        <v>41</v>
      </c>
      <c r="B1494" t="s">
        <v>94</v>
      </c>
      <c r="C1494" t="s">
        <v>97</v>
      </c>
      <c r="D1494" s="2">
        <v>4</v>
      </c>
      <c r="E1494" s="17">
        <v>6</v>
      </c>
      <c r="F1494" t="s">
        <v>73</v>
      </c>
      <c r="G1494">
        <v>2</v>
      </c>
      <c r="H1494">
        <v>28136.5</v>
      </c>
    </row>
    <row r="1495" spans="1:8" x14ac:dyDescent="0.25">
      <c r="A1495" s="2">
        <v>41</v>
      </c>
      <c r="B1495" t="s">
        <v>94</v>
      </c>
      <c r="C1495" t="s">
        <v>97</v>
      </c>
      <c r="D1495" s="2">
        <v>4</v>
      </c>
      <c r="E1495" s="17">
        <v>7</v>
      </c>
      <c r="F1495" t="s">
        <v>70</v>
      </c>
      <c r="G1495">
        <v>1</v>
      </c>
      <c r="H1495">
        <v>275586.25</v>
      </c>
    </row>
    <row r="1496" spans="1:8" x14ac:dyDescent="0.25">
      <c r="A1496" s="2">
        <v>41</v>
      </c>
      <c r="B1496" t="s">
        <v>94</v>
      </c>
      <c r="C1496" t="s">
        <v>97</v>
      </c>
      <c r="D1496" s="2">
        <v>4</v>
      </c>
      <c r="E1496" s="17">
        <v>7</v>
      </c>
      <c r="F1496" t="s">
        <v>75</v>
      </c>
      <c r="G1496">
        <v>1</v>
      </c>
      <c r="H1496">
        <v>17100</v>
      </c>
    </row>
    <row r="1497" spans="1:8" x14ac:dyDescent="0.25">
      <c r="A1497" s="2">
        <v>41</v>
      </c>
      <c r="B1497" t="s">
        <v>94</v>
      </c>
      <c r="C1497" t="s">
        <v>97</v>
      </c>
      <c r="D1497" s="2">
        <v>4</v>
      </c>
      <c r="E1497" s="17">
        <v>7</v>
      </c>
      <c r="F1497" t="s">
        <v>68</v>
      </c>
      <c r="G1497">
        <v>1</v>
      </c>
      <c r="H1497">
        <v>27917</v>
      </c>
    </row>
    <row r="1498" spans="1:8" x14ac:dyDescent="0.25">
      <c r="A1498" s="2">
        <v>41</v>
      </c>
      <c r="B1498" t="s">
        <v>94</v>
      </c>
      <c r="C1498" t="s">
        <v>97</v>
      </c>
      <c r="D1498" s="2">
        <v>4</v>
      </c>
      <c r="E1498" s="17">
        <v>7</v>
      </c>
      <c r="F1498" t="s">
        <v>69</v>
      </c>
      <c r="G1498">
        <v>1</v>
      </c>
      <c r="H1498">
        <v>35826.01</v>
      </c>
    </row>
    <row r="1499" spans="1:8" x14ac:dyDescent="0.25">
      <c r="A1499" s="2">
        <v>41</v>
      </c>
      <c r="B1499" t="s">
        <v>94</v>
      </c>
      <c r="C1499" t="s">
        <v>97</v>
      </c>
      <c r="D1499" s="2">
        <v>4</v>
      </c>
      <c r="E1499" s="17">
        <v>7</v>
      </c>
      <c r="F1499" t="s">
        <v>67</v>
      </c>
      <c r="G1499">
        <v>1</v>
      </c>
      <c r="H1499">
        <v>93.279999999999987</v>
      </c>
    </row>
    <row r="1500" spans="1:8" x14ac:dyDescent="0.25">
      <c r="A1500" s="2">
        <v>41</v>
      </c>
      <c r="B1500" t="s">
        <v>94</v>
      </c>
      <c r="C1500" t="s">
        <v>97</v>
      </c>
      <c r="D1500" s="2">
        <v>4</v>
      </c>
      <c r="E1500" s="17">
        <v>7</v>
      </c>
      <c r="F1500" t="s">
        <v>73</v>
      </c>
      <c r="G1500">
        <v>1</v>
      </c>
      <c r="H1500">
        <v>17360.25</v>
      </c>
    </row>
    <row r="1501" spans="1:8" x14ac:dyDescent="0.25">
      <c r="A1501" s="2">
        <v>41</v>
      </c>
      <c r="B1501" t="s">
        <v>94</v>
      </c>
      <c r="C1501" t="s">
        <v>97</v>
      </c>
      <c r="D1501" s="2">
        <v>4</v>
      </c>
      <c r="E1501" s="17">
        <v>9</v>
      </c>
      <c r="F1501" t="s">
        <v>78</v>
      </c>
      <c r="H1501">
        <v>21960</v>
      </c>
    </row>
    <row r="1502" spans="1:8" x14ac:dyDescent="0.25">
      <c r="A1502" s="2">
        <v>41</v>
      </c>
      <c r="B1502" t="s">
        <v>94</v>
      </c>
      <c r="C1502" t="s">
        <v>97</v>
      </c>
      <c r="D1502" s="2">
        <v>4</v>
      </c>
      <c r="E1502" s="17">
        <v>9</v>
      </c>
      <c r="F1502" t="s">
        <v>72</v>
      </c>
      <c r="H1502">
        <v>11453.17</v>
      </c>
    </row>
    <row r="1503" spans="1:8" x14ac:dyDescent="0.25">
      <c r="A1503" s="2">
        <v>41</v>
      </c>
      <c r="B1503" t="s">
        <v>94</v>
      </c>
      <c r="C1503" t="s">
        <v>97</v>
      </c>
      <c r="D1503" s="2">
        <v>4</v>
      </c>
      <c r="E1503" s="17">
        <v>10</v>
      </c>
      <c r="F1503" t="s">
        <v>70</v>
      </c>
      <c r="G1503">
        <v>7</v>
      </c>
      <c r="H1503">
        <v>3055068.8</v>
      </c>
    </row>
    <row r="1504" spans="1:8" x14ac:dyDescent="0.25">
      <c r="A1504" s="2">
        <v>41</v>
      </c>
      <c r="B1504" t="s">
        <v>94</v>
      </c>
      <c r="C1504" t="s">
        <v>97</v>
      </c>
      <c r="D1504" s="2">
        <v>4</v>
      </c>
      <c r="E1504" s="17">
        <v>10</v>
      </c>
      <c r="F1504" t="s">
        <v>75</v>
      </c>
      <c r="G1504">
        <v>6</v>
      </c>
      <c r="H1504">
        <v>81900</v>
      </c>
    </row>
    <row r="1505" spans="1:8" x14ac:dyDescent="0.25">
      <c r="A1505" s="2">
        <v>41</v>
      </c>
      <c r="B1505" t="s">
        <v>94</v>
      </c>
      <c r="C1505" t="s">
        <v>97</v>
      </c>
      <c r="D1505" s="2">
        <v>4</v>
      </c>
      <c r="E1505" s="17">
        <v>10</v>
      </c>
      <c r="F1505" t="s">
        <v>77</v>
      </c>
      <c r="H1505">
        <v>1802.13</v>
      </c>
    </row>
    <row r="1506" spans="1:8" x14ac:dyDescent="0.25">
      <c r="A1506" s="2">
        <v>41</v>
      </c>
      <c r="B1506" t="s">
        <v>94</v>
      </c>
      <c r="C1506" t="s">
        <v>97</v>
      </c>
      <c r="D1506" s="2">
        <v>4</v>
      </c>
      <c r="E1506" s="17">
        <v>10</v>
      </c>
      <c r="F1506" t="s">
        <v>68</v>
      </c>
      <c r="G1506">
        <v>5</v>
      </c>
      <c r="H1506">
        <v>113934</v>
      </c>
    </row>
    <row r="1507" spans="1:8" x14ac:dyDescent="0.25">
      <c r="A1507" s="2">
        <v>41</v>
      </c>
      <c r="B1507" t="s">
        <v>94</v>
      </c>
      <c r="C1507" t="s">
        <v>97</v>
      </c>
      <c r="D1507" s="2">
        <v>4</v>
      </c>
      <c r="E1507" s="17">
        <v>10</v>
      </c>
      <c r="F1507" t="s">
        <v>69</v>
      </c>
      <c r="G1507">
        <v>6</v>
      </c>
      <c r="H1507">
        <v>285754.20999999996</v>
      </c>
    </row>
    <row r="1508" spans="1:8" x14ac:dyDescent="0.25">
      <c r="A1508" s="2">
        <v>41</v>
      </c>
      <c r="B1508" t="s">
        <v>94</v>
      </c>
      <c r="C1508" t="s">
        <v>97</v>
      </c>
      <c r="D1508" s="2">
        <v>4</v>
      </c>
      <c r="E1508" s="17">
        <v>10</v>
      </c>
      <c r="F1508" t="s">
        <v>67</v>
      </c>
      <c r="G1508">
        <v>7</v>
      </c>
      <c r="H1508">
        <v>583.00000000000023</v>
      </c>
    </row>
    <row r="1509" spans="1:8" x14ac:dyDescent="0.25">
      <c r="A1509" s="2">
        <v>41</v>
      </c>
      <c r="B1509" t="s">
        <v>94</v>
      </c>
      <c r="C1509" t="s">
        <v>97</v>
      </c>
      <c r="D1509" s="2">
        <v>4</v>
      </c>
      <c r="E1509" s="17">
        <v>10</v>
      </c>
      <c r="F1509" t="s">
        <v>73</v>
      </c>
      <c r="H1509">
        <v>180829.5</v>
      </c>
    </row>
    <row r="1510" spans="1:8" x14ac:dyDescent="0.25">
      <c r="A1510" s="2">
        <v>41</v>
      </c>
      <c r="B1510" t="s">
        <v>94</v>
      </c>
      <c r="C1510" t="s">
        <v>97</v>
      </c>
      <c r="D1510" s="2">
        <v>4</v>
      </c>
      <c r="E1510" s="17">
        <v>10</v>
      </c>
      <c r="F1510" t="s">
        <v>72</v>
      </c>
      <c r="G1510">
        <v>1</v>
      </c>
      <c r="H1510">
        <v>334268.95999999996</v>
      </c>
    </row>
    <row r="1511" spans="1:8" x14ac:dyDescent="0.25">
      <c r="A1511" s="2">
        <v>41</v>
      </c>
      <c r="B1511" t="s">
        <v>94</v>
      </c>
      <c r="C1511" t="s">
        <v>97</v>
      </c>
      <c r="D1511" s="2">
        <v>4</v>
      </c>
      <c r="E1511" s="17">
        <v>12</v>
      </c>
      <c r="F1511" t="s">
        <v>70</v>
      </c>
      <c r="G1511">
        <v>4</v>
      </c>
      <c r="H1511">
        <v>1976020.5499999996</v>
      </c>
    </row>
    <row r="1512" spans="1:8" x14ac:dyDescent="0.25">
      <c r="A1512" s="2">
        <v>41</v>
      </c>
      <c r="B1512" t="s">
        <v>94</v>
      </c>
      <c r="C1512" t="s">
        <v>97</v>
      </c>
      <c r="D1512" s="2">
        <v>4</v>
      </c>
      <c r="E1512" s="17">
        <v>12</v>
      </c>
      <c r="F1512" t="s">
        <v>77</v>
      </c>
      <c r="H1512">
        <v>1310.6400000000001</v>
      </c>
    </row>
    <row r="1513" spans="1:8" x14ac:dyDescent="0.25">
      <c r="A1513" s="2">
        <v>41</v>
      </c>
      <c r="B1513" t="s">
        <v>94</v>
      </c>
      <c r="C1513" t="s">
        <v>97</v>
      </c>
      <c r="D1513" s="2">
        <v>4</v>
      </c>
      <c r="E1513" s="17">
        <v>12</v>
      </c>
      <c r="F1513" t="s">
        <v>68</v>
      </c>
      <c r="G1513">
        <v>3</v>
      </c>
      <c r="H1513">
        <v>66560</v>
      </c>
    </row>
    <row r="1514" spans="1:8" x14ac:dyDescent="0.25">
      <c r="A1514" s="2">
        <v>41</v>
      </c>
      <c r="B1514" t="s">
        <v>94</v>
      </c>
      <c r="C1514" t="s">
        <v>97</v>
      </c>
      <c r="D1514" s="2">
        <v>4</v>
      </c>
      <c r="E1514" s="17">
        <v>12</v>
      </c>
      <c r="F1514" t="s">
        <v>69</v>
      </c>
      <c r="G1514">
        <v>4</v>
      </c>
      <c r="H1514">
        <v>256882.08</v>
      </c>
    </row>
    <row r="1515" spans="1:8" x14ac:dyDescent="0.25">
      <c r="A1515" s="2">
        <v>41</v>
      </c>
      <c r="B1515" t="s">
        <v>94</v>
      </c>
      <c r="C1515" t="s">
        <v>97</v>
      </c>
      <c r="D1515" s="2">
        <v>4</v>
      </c>
      <c r="E1515" s="17">
        <v>12</v>
      </c>
      <c r="F1515" t="s">
        <v>67</v>
      </c>
      <c r="G1515">
        <v>4</v>
      </c>
      <c r="H1515">
        <v>279.83999999999997</v>
      </c>
    </row>
    <row r="1516" spans="1:8" x14ac:dyDescent="0.25">
      <c r="A1516" s="2">
        <v>41</v>
      </c>
      <c r="B1516" t="s">
        <v>94</v>
      </c>
      <c r="C1516" t="s">
        <v>97</v>
      </c>
      <c r="D1516" s="2">
        <v>4</v>
      </c>
      <c r="E1516" s="17">
        <v>12</v>
      </c>
      <c r="F1516" t="s">
        <v>73</v>
      </c>
      <c r="G1516">
        <v>2</v>
      </c>
      <c r="H1516">
        <v>150853.78</v>
      </c>
    </row>
    <row r="1517" spans="1:8" x14ac:dyDescent="0.25">
      <c r="A1517" s="2">
        <v>41</v>
      </c>
      <c r="B1517" t="s">
        <v>94</v>
      </c>
      <c r="C1517" t="s">
        <v>97</v>
      </c>
      <c r="D1517" s="2">
        <v>4</v>
      </c>
      <c r="E1517" s="17">
        <v>12</v>
      </c>
      <c r="F1517" t="s">
        <v>72</v>
      </c>
      <c r="G1517">
        <v>4</v>
      </c>
      <c r="H1517">
        <v>194612.13</v>
      </c>
    </row>
    <row r="1518" spans="1:8" x14ac:dyDescent="0.25">
      <c r="A1518" s="2">
        <v>41</v>
      </c>
      <c r="B1518" t="s">
        <v>94</v>
      </c>
      <c r="C1518" t="s">
        <v>97</v>
      </c>
      <c r="D1518" s="2">
        <v>4</v>
      </c>
      <c r="E1518" s="17">
        <v>13</v>
      </c>
      <c r="F1518" t="s">
        <v>70</v>
      </c>
      <c r="G1518">
        <v>3</v>
      </c>
      <c r="H1518">
        <v>1842019.2000000002</v>
      </c>
    </row>
    <row r="1519" spans="1:8" x14ac:dyDescent="0.25">
      <c r="A1519" s="2">
        <v>41</v>
      </c>
      <c r="B1519" t="s">
        <v>94</v>
      </c>
      <c r="C1519" t="s">
        <v>97</v>
      </c>
      <c r="D1519" s="2">
        <v>4</v>
      </c>
      <c r="E1519" s="17">
        <v>13</v>
      </c>
      <c r="F1519" t="s">
        <v>75</v>
      </c>
      <c r="G1519">
        <v>1</v>
      </c>
      <c r="H1519">
        <v>31992</v>
      </c>
    </row>
    <row r="1520" spans="1:8" x14ac:dyDescent="0.25">
      <c r="A1520" s="2">
        <v>41</v>
      </c>
      <c r="B1520" t="s">
        <v>94</v>
      </c>
      <c r="C1520" t="s">
        <v>97</v>
      </c>
      <c r="D1520" s="2">
        <v>4</v>
      </c>
      <c r="E1520" s="17">
        <v>13</v>
      </c>
      <c r="F1520" t="s">
        <v>69</v>
      </c>
      <c r="G1520">
        <v>3</v>
      </c>
      <c r="H1520">
        <v>239462.06999999998</v>
      </c>
    </row>
    <row r="1521" spans="1:8" x14ac:dyDescent="0.25">
      <c r="A1521" s="2">
        <v>41</v>
      </c>
      <c r="B1521" t="s">
        <v>94</v>
      </c>
      <c r="C1521" t="s">
        <v>97</v>
      </c>
      <c r="D1521" s="2">
        <v>4</v>
      </c>
      <c r="E1521" s="17">
        <v>13</v>
      </c>
      <c r="F1521" t="s">
        <v>67</v>
      </c>
      <c r="G1521">
        <v>3</v>
      </c>
      <c r="H1521">
        <v>209.87999999999997</v>
      </c>
    </row>
    <row r="1522" spans="1:8" x14ac:dyDescent="0.25">
      <c r="A1522" s="2">
        <v>41</v>
      </c>
      <c r="B1522" t="s">
        <v>94</v>
      </c>
      <c r="C1522" t="s">
        <v>97</v>
      </c>
      <c r="D1522" s="2">
        <v>4</v>
      </c>
      <c r="E1522" s="17">
        <v>13</v>
      </c>
      <c r="F1522" t="s">
        <v>73</v>
      </c>
      <c r="H1522">
        <v>153501.6</v>
      </c>
    </row>
    <row r="1523" spans="1:8" x14ac:dyDescent="0.25">
      <c r="A1523" s="2">
        <v>41</v>
      </c>
      <c r="B1523" t="s">
        <v>94</v>
      </c>
      <c r="C1523" t="s">
        <v>97</v>
      </c>
      <c r="D1523" s="2">
        <v>4</v>
      </c>
      <c r="E1523" s="17">
        <v>13</v>
      </c>
      <c r="F1523" t="s">
        <v>72</v>
      </c>
      <c r="G1523">
        <v>3</v>
      </c>
      <c r="H1523">
        <v>364480.68</v>
      </c>
    </row>
    <row r="1524" spans="1:8" x14ac:dyDescent="0.25">
      <c r="A1524" s="2">
        <v>41</v>
      </c>
      <c r="B1524" t="s">
        <v>94</v>
      </c>
      <c r="C1524" t="s">
        <v>97</v>
      </c>
      <c r="D1524" s="2">
        <v>4</v>
      </c>
      <c r="E1524" s="17">
        <v>13</v>
      </c>
      <c r="F1524" t="s">
        <v>74</v>
      </c>
      <c r="H1524">
        <v>90221.3</v>
      </c>
    </row>
    <row r="1525" spans="1:8" x14ac:dyDescent="0.25">
      <c r="A1525" s="2">
        <v>41</v>
      </c>
      <c r="B1525" t="s">
        <v>94</v>
      </c>
      <c r="C1525" t="s">
        <v>98</v>
      </c>
      <c r="D1525" s="2">
        <v>2</v>
      </c>
      <c r="E1525" s="17">
        <v>6</v>
      </c>
      <c r="F1525" t="s">
        <v>70</v>
      </c>
      <c r="G1525">
        <v>2</v>
      </c>
      <c r="H1525">
        <v>317970</v>
      </c>
    </row>
    <row r="1526" spans="1:8" x14ac:dyDescent="0.25">
      <c r="A1526" s="2">
        <v>41</v>
      </c>
      <c r="B1526" t="s">
        <v>94</v>
      </c>
      <c r="C1526" t="s">
        <v>98</v>
      </c>
      <c r="D1526" s="2">
        <v>2</v>
      </c>
      <c r="E1526" s="17">
        <v>6</v>
      </c>
      <c r="F1526" t="s">
        <v>75</v>
      </c>
      <c r="G1526">
        <v>1</v>
      </c>
      <c r="H1526">
        <v>13500</v>
      </c>
    </row>
    <row r="1527" spans="1:8" x14ac:dyDescent="0.25">
      <c r="A1527" s="2">
        <v>41</v>
      </c>
      <c r="B1527" t="s">
        <v>94</v>
      </c>
      <c r="C1527" t="s">
        <v>98</v>
      </c>
      <c r="D1527" s="2">
        <v>2</v>
      </c>
      <c r="E1527" s="17">
        <v>6</v>
      </c>
      <c r="F1527" t="s">
        <v>77</v>
      </c>
      <c r="H1527">
        <v>9108.98</v>
      </c>
    </row>
    <row r="1528" spans="1:8" x14ac:dyDescent="0.25">
      <c r="A1528" s="2">
        <v>41</v>
      </c>
      <c r="B1528" t="s">
        <v>94</v>
      </c>
      <c r="C1528" t="s">
        <v>98</v>
      </c>
      <c r="D1528" s="2">
        <v>2</v>
      </c>
      <c r="E1528" s="17">
        <v>6</v>
      </c>
      <c r="F1528" t="s">
        <v>68</v>
      </c>
      <c r="G1528">
        <v>1</v>
      </c>
      <c r="H1528">
        <v>3840.75</v>
      </c>
    </row>
    <row r="1529" spans="1:8" x14ac:dyDescent="0.25">
      <c r="A1529" s="2">
        <v>41</v>
      </c>
      <c r="B1529" t="s">
        <v>94</v>
      </c>
      <c r="C1529" t="s">
        <v>98</v>
      </c>
      <c r="D1529" s="2">
        <v>2</v>
      </c>
      <c r="E1529" s="17">
        <v>6</v>
      </c>
      <c r="F1529" t="s">
        <v>69</v>
      </c>
      <c r="G1529">
        <v>2</v>
      </c>
      <c r="H1529">
        <v>41335.719999999994</v>
      </c>
    </row>
    <row r="1530" spans="1:8" x14ac:dyDescent="0.25">
      <c r="A1530" s="2">
        <v>41</v>
      </c>
      <c r="B1530" t="s">
        <v>94</v>
      </c>
      <c r="C1530" t="s">
        <v>98</v>
      </c>
      <c r="D1530" s="2">
        <v>2</v>
      </c>
      <c r="E1530" s="17">
        <v>6</v>
      </c>
      <c r="F1530" t="s">
        <v>67</v>
      </c>
      <c r="G1530">
        <v>2</v>
      </c>
      <c r="H1530">
        <v>139.91999999999999</v>
      </c>
    </row>
    <row r="1531" spans="1:8" x14ac:dyDescent="0.25">
      <c r="A1531" s="2">
        <v>41</v>
      </c>
      <c r="B1531" t="s">
        <v>94</v>
      </c>
      <c r="C1531" t="s">
        <v>98</v>
      </c>
      <c r="D1531" s="2">
        <v>2</v>
      </c>
      <c r="E1531" s="17">
        <v>6</v>
      </c>
      <c r="F1531" t="s">
        <v>73</v>
      </c>
      <c r="H1531">
        <v>26497.5</v>
      </c>
    </row>
    <row r="1532" spans="1:8" x14ac:dyDescent="0.25">
      <c r="A1532" s="2">
        <v>41</v>
      </c>
      <c r="B1532" t="s">
        <v>94</v>
      </c>
      <c r="C1532" t="s">
        <v>98</v>
      </c>
      <c r="D1532" s="2">
        <v>2</v>
      </c>
      <c r="E1532" s="17">
        <v>7</v>
      </c>
      <c r="F1532" t="s">
        <v>70</v>
      </c>
      <c r="G1532">
        <v>1</v>
      </c>
      <c r="H1532">
        <v>198487.5</v>
      </c>
    </row>
    <row r="1533" spans="1:8" x14ac:dyDescent="0.25">
      <c r="A1533" s="2">
        <v>41</v>
      </c>
      <c r="B1533" t="s">
        <v>94</v>
      </c>
      <c r="C1533" t="s">
        <v>98</v>
      </c>
      <c r="D1533" s="2">
        <v>2</v>
      </c>
      <c r="E1533" s="17">
        <v>7</v>
      </c>
      <c r="F1533" t="s">
        <v>75</v>
      </c>
      <c r="G1533">
        <v>1</v>
      </c>
      <c r="H1533">
        <v>13500</v>
      </c>
    </row>
    <row r="1534" spans="1:8" x14ac:dyDescent="0.25">
      <c r="A1534" s="2">
        <v>41</v>
      </c>
      <c r="B1534" t="s">
        <v>94</v>
      </c>
      <c r="C1534" t="s">
        <v>98</v>
      </c>
      <c r="D1534" s="2">
        <v>2</v>
      </c>
      <c r="E1534" s="17">
        <v>7</v>
      </c>
      <c r="F1534" t="s">
        <v>68</v>
      </c>
      <c r="G1534">
        <v>1</v>
      </c>
      <c r="H1534">
        <v>8762</v>
      </c>
    </row>
    <row r="1535" spans="1:8" x14ac:dyDescent="0.25">
      <c r="A1535" s="2">
        <v>41</v>
      </c>
      <c r="B1535" t="s">
        <v>94</v>
      </c>
      <c r="C1535" t="s">
        <v>98</v>
      </c>
      <c r="D1535" s="2">
        <v>2</v>
      </c>
      <c r="E1535" s="17">
        <v>7</v>
      </c>
      <c r="F1535" t="s">
        <v>69</v>
      </c>
      <c r="G1535">
        <v>1</v>
      </c>
      <c r="H1535">
        <v>25803.179999999997</v>
      </c>
    </row>
    <row r="1536" spans="1:8" x14ac:dyDescent="0.25">
      <c r="A1536" s="2">
        <v>41</v>
      </c>
      <c r="B1536" t="s">
        <v>94</v>
      </c>
      <c r="C1536" t="s">
        <v>98</v>
      </c>
      <c r="D1536" s="2">
        <v>2</v>
      </c>
      <c r="E1536" s="17">
        <v>7</v>
      </c>
      <c r="F1536" t="s">
        <v>67</v>
      </c>
      <c r="G1536">
        <v>1</v>
      </c>
      <c r="H1536">
        <v>69.959999999999994</v>
      </c>
    </row>
    <row r="1537" spans="1:8" x14ac:dyDescent="0.25">
      <c r="A1537" s="2">
        <v>41</v>
      </c>
      <c r="B1537" t="s">
        <v>94</v>
      </c>
      <c r="C1537" t="s">
        <v>98</v>
      </c>
      <c r="D1537" s="2">
        <v>2</v>
      </c>
      <c r="E1537" s="17">
        <v>7</v>
      </c>
      <c r="F1537" t="s">
        <v>73</v>
      </c>
      <c r="G1537">
        <v>1</v>
      </c>
      <c r="H1537">
        <v>16602</v>
      </c>
    </row>
    <row r="1538" spans="1:8" x14ac:dyDescent="0.25">
      <c r="A1538" s="2">
        <v>41</v>
      </c>
      <c r="B1538" t="s">
        <v>94</v>
      </c>
      <c r="C1538" t="s">
        <v>98</v>
      </c>
      <c r="D1538" s="2">
        <v>2</v>
      </c>
      <c r="E1538" s="17">
        <v>9</v>
      </c>
      <c r="F1538" t="s">
        <v>77</v>
      </c>
      <c r="H1538">
        <v>2894.33</v>
      </c>
    </row>
    <row r="1539" spans="1:8" x14ac:dyDescent="0.25">
      <c r="A1539" s="2">
        <v>41</v>
      </c>
      <c r="B1539" t="s">
        <v>94</v>
      </c>
      <c r="C1539" t="s">
        <v>98</v>
      </c>
      <c r="D1539" s="2">
        <v>2</v>
      </c>
      <c r="E1539" s="17">
        <v>10</v>
      </c>
      <c r="F1539" t="s">
        <v>70</v>
      </c>
      <c r="G1539">
        <v>6</v>
      </c>
      <c r="H1539">
        <v>2159999.5</v>
      </c>
    </row>
    <row r="1540" spans="1:8" x14ac:dyDescent="0.25">
      <c r="A1540" s="2">
        <v>41</v>
      </c>
      <c r="B1540" t="s">
        <v>94</v>
      </c>
      <c r="C1540" t="s">
        <v>98</v>
      </c>
      <c r="D1540" s="2">
        <v>2</v>
      </c>
      <c r="E1540" s="17">
        <v>10</v>
      </c>
      <c r="F1540" t="s">
        <v>75</v>
      </c>
      <c r="G1540">
        <v>5</v>
      </c>
      <c r="H1540">
        <v>66600</v>
      </c>
    </row>
    <row r="1541" spans="1:8" x14ac:dyDescent="0.25">
      <c r="A1541" s="2">
        <v>41</v>
      </c>
      <c r="B1541" t="s">
        <v>94</v>
      </c>
      <c r="C1541" t="s">
        <v>98</v>
      </c>
      <c r="D1541" s="2">
        <v>2</v>
      </c>
      <c r="E1541" s="17">
        <v>10</v>
      </c>
      <c r="F1541" t="s">
        <v>77</v>
      </c>
      <c r="H1541">
        <v>9392.92</v>
      </c>
    </row>
    <row r="1542" spans="1:8" x14ac:dyDescent="0.25">
      <c r="A1542" s="2">
        <v>41</v>
      </c>
      <c r="B1542" t="s">
        <v>94</v>
      </c>
      <c r="C1542" t="s">
        <v>98</v>
      </c>
      <c r="D1542" s="2">
        <v>2</v>
      </c>
      <c r="E1542" s="17">
        <v>10</v>
      </c>
      <c r="F1542" t="s">
        <v>68</v>
      </c>
      <c r="G1542">
        <v>6</v>
      </c>
      <c r="H1542">
        <v>117803</v>
      </c>
    </row>
    <row r="1543" spans="1:8" x14ac:dyDescent="0.25">
      <c r="A1543" s="2">
        <v>41</v>
      </c>
      <c r="B1543" t="s">
        <v>94</v>
      </c>
      <c r="C1543" t="s">
        <v>98</v>
      </c>
      <c r="D1543" s="2">
        <v>2</v>
      </c>
      <c r="E1543" s="17">
        <v>10</v>
      </c>
      <c r="F1543" t="s">
        <v>69</v>
      </c>
      <c r="G1543">
        <v>6</v>
      </c>
      <c r="H1543">
        <v>280798.64999999997</v>
      </c>
    </row>
    <row r="1544" spans="1:8" x14ac:dyDescent="0.25">
      <c r="A1544" s="2">
        <v>41</v>
      </c>
      <c r="B1544" t="s">
        <v>94</v>
      </c>
      <c r="C1544" t="s">
        <v>98</v>
      </c>
      <c r="D1544" s="2">
        <v>2</v>
      </c>
      <c r="E1544" s="17">
        <v>10</v>
      </c>
      <c r="F1544" t="s">
        <v>67</v>
      </c>
      <c r="G1544">
        <v>6</v>
      </c>
      <c r="H1544">
        <v>408.09999999999991</v>
      </c>
    </row>
    <row r="1545" spans="1:8" x14ac:dyDescent="0.25">
      <c r="A1545" s="2">
        <v>41</v>
      </c>
      <c r="B1545" t="s">
        <v>94</v>
      </c>
      <c r="C1545" t="s">
        <v>98</v>
      </c>
      <c r="D1545" s="2">
        <v>2</v>
      </c>
      <c r="E1545" s="17">
        <v>10</v>
      </c>
      <c r="F1545" t="s">
        <v>73</v>
      </c>
      <c r="G1545">
        <v>1</v>
      </c>
      <c r="H1545">
        <v>185150.25</v>
      </c>
    </row>
    <row r="1546" spans="1:8" x14ac:dyDescent="0.25">
      <c r="A1546" s="2">
        <v>41</v>
      </c>
      <c r="B1546" t="s">
        <v>94</v>
      </c>
      <c r="C1546" t="s">
        <v>98</v>
      </c>
      <c r="D1546" s="2">
        <v>2</v>
      </c>
      <c r="E1546" s="17">
        <v>12</v>
      </c>
      <c r="F1546" t="s">
        <v>70</v>
      </c>
      <c r="G1546">
        <v>5</v>
      </c>
      <c r="H1546">
        <v>3056093.8900000006</v>
      </c>
    </row>
    <row r="1547" spans="1:8" x14ac:dyDescent="0.25">
      <c r="A1547" s="2">
        <v>41</v>
      </c>
      <c r="B1547" t="s">
        <v>94</v>
      </c>
      <c r="C1547" t="s">
        <v>98</v>
      </c>
      <c r="D1547" s="2">
        <v>2</v>
      </c>
      <c r="E1547" s="17">
        <v>12</v>
      </c>
      <c r="F1547" t="s">
        <v>77</v>
      </c>
      <c r="H1547">
        <v>28315.29</v>
      </c>
    </row>
    <row r="1548" spans="1:8" x14ac:dyDescent="0.25">
      <c r="A1548" s="2">
        <v>41</v>
      </c>
      <c r="B1548" t="s">
        <v>94</v>
      </c>
      <c r="C1548" t="s">
        <v>98</v>
      </c>
      <c r="D1548" s="2">
        <v>2</v>
      </c>
      <c r="E1548" s="17">
        <v>12</v>
      </c>
      <c r="F1548" t="s">
        <v>68</v>
      </c>
      <c r="G1548">
        <v>4</v>
      </c>
      <c r="H1548">
        <v>68919</v>
      </c>
    </row>
    <row r="1549" spans="1:8" x14ac:dyDescent="0.25">
      <c r="A1549" s="2">
        <v>41</v>
      </c>
      <c r="B1549" t="s">
        <v>94</v>
      </c>
      <c r="C1549" t="s">
        <v>98</v>
      </c>
      <c r="D1549" s="2">
        <v>2</v>
      </c>
      <c r="E1549" s="17">
        <v>12</v>
      </c>
      <c r="F1549" t="s">
        <v>69</v>
      </c>
      <c r="G1549">
        <v>5</v>
      </c>
      <c r="H1549">
        <v>397291.27000000008</v>
      </c>
    </row>
    <row r="1550" spans="1:8" x14ac:dyDescent="0.25">
      <c r="A1550" s="2">
        <v>41</v>
      </c>
      <c r="B1550" t="s">
        <v>94</v>
      </c>
      <c r="C1550" t="s">
        <v>98</v>
      </c>
      <c r="D1550" s="2">
        <v>2</v>
      </c>
      <c r="E1550" s="17">
        <v>12</v>
      </c>
      <c r="F1550" t="s">
        <v>67</v>
      </c>
      <c r="G1550">
        <v>5</v>
      </c>
      <c r="H1550">
        <v>431.46999999999991</v>
      </c>
    </row>
    <row r="1551" spans="1:8" x14ac:dyDescent="0.25">
      <c r="A1551" s="2">
        <v>41</v>
      </c>
      <c r="B1551" t="s">
        <v>94</v>
      </c>
      <c r="C1551" t="s">
        <v>98</v>
      </c>
      <c r="D1551" s="2">
        <v>2</v>
      </c>
      <c r="E1551" s="17">
        <v>12</v>
      </c>
      <c r="F1551" t="s">
        <v>73</v>
      </c>
      <c r="H1551">
        <v>204500.14</v>
      </c>
    </row>
    <row r="1552" spans="1:8" x14ac:dyDescent="0.25">
      <c r="A1552" s="2">
        <v>41</v>
      </c>
      <c r="B1552" t="s">
        <v>94</v>
      </c>
      <c r="C1552" t="s">
        <v>98</v>
      </c>
      <c r="D1552" s="2">
        <v>2</v>
      </c>
      <c r="E1552" s="17">
        <v>12</v>
      </c>
      <c r="F1552" t="s">
        <v>72</v>
      </c>
      <c r="G1552">
        <v>5</v>
      </c>
      <c r="H1552">
        <v>461777.14</v>
      </c>
    </row>
    <row r="1553" spans="1:8" x14ac:dyDescent="0.25">
      <c r="A1553" s="2">
        <v>41</v>
      </c>
      <c r="B1553" t="s">
        <v>94</v>
      </c>
      <c r="C1553" t="s">
        <v>98</v>
      </c>
      <c r="D1553" s="2">
        <v>2</v>
      </c>
      <c r="E1553" s="17">
        <v>13</v>
      </c>
      <c r="F1553" t="s">
        <v>70</v>
      </c>
      <c r="G1553">
        <v>5</v>
      </c>
      <c r="H1553">
        <v>2801302.35</v>
      </c>
    </row>
    <row r="1554" spans="1:8" x14ac:dyDescent="0.25">
      <c r="A1554" s="2">
        <v>41</v>
      </c>
      <c r="B1554" t="s">
        <v>94</v>
      </c>
      <c r="C1554" t="s">
        <v>98</v>
      </c>
      <c r="D1554" s="2">
        <v>2</v>
      </c>
      <c r="E1554" s="17">
        <v>13</v>
      </c>
      <c r="F1554" t="s">
        <v>75</v>
      </c>
      <c r="G1554">
        <v>1</v>
      </c>
      <c r="H1554">
        <v>97200</v>
      </c>
    </row>
    <row r="1555" spans="1:8" x14ac:dyDescent="0.25">
      <c r="A1555" s="2">
        <v>41</v>
      </c>
      <c r="B1555" t="s">
        <v>94</v>
      </c>
      <c r="C1555" t="s">
        <v>98</v>
      </c>
      <c r="D1555" s="2">
        <v>2</v>
      </c>
      <c r="E1555" s="17">
        <v>13</v>
      </c>
      <c r="F1555" t="s">
        <v>68</v>
      </c>
      <c r="G1555">
        <v>5</v>
      </c>
      <c r="H1555">
        <v>91928</v>
      </c>
    </row>
    <row r="1556" spans="1:8" x14ac:dyDescent="0.25">
      <c r="A1556" s="2">
        <v>41</v>
      </c>
      <c r="B1556" t="s">
        <v>94</v>
      </c>
      <c r="C1556" t="s">
        <v>98</v>
      </c>
      <c r="D1556" s="2">
        <v>2</v>
      </c>
      <c r="E1556" s="17">
        <v>13</v>
      </c>
      <c r="F1556" t="s">
        <v>69</v>
      </c>
      <c r="G1556">
        <v>5</v>
      </c>
      <c r="H1556">
        <v>364168.39</v>
      </c>
    </row>
    <row r="1557" spans="1:8" x14ac:dyDescent="0.25">
      <c r="A1557" s="2">
        <v>41</v>
      </c>
      <c r="B1557" t="s">
        <v>94</v>
      </c>
      <c r="C1557" t="s">
        <v>98</v>
      </c>
      <c r="D1557" s="2">
        <v>2</v>
      </c>
      <c r="E1557" s="17">
        <v>13</v>
      </c>
      <c r="F1557" t="s">
        <v>67</v>
      </c>
      <c r="G1557">
        <v>5</v>
      </c>
      <c r="H1557">
        <v>343.96999999999997</v>
      </c>
    </row>
    <row r="1558" spans="1:8" x14ac:dyDescent="0.25">
      <c r="A1558" s="2">
        <v>41</v>
      </c>
      <c r="B1558" t="s">
        <v>94</v>
      </c>
      <c r="C1558" t="s">
        <v>98</v>
      </c>
      <c r="D1558" s="2">
        <v>2</v>
      </c>
      <c r="E1558" s="17">
        <v>13</v>
      </c>
      <c r="F1558" t="s">
        <v>73</v>
      </c>
      <c r="H1558">
        <v>189110.49999999997</v>
      </c>
    </row>
    <row r="1559" spans="1:8" x14ac:dyDescent="0.25">
      <c r="A1559" s="2">
        <v>41</v>
      </c>
      <c r="B1559" t="s">
        <v>94</v>
      </c>
      <c r="C1559" t="s">
        <v>98</v>
      </c>
      <c r="D1559" s="2">
        <v>2</v>
      </c>
      <c r="E1559" s="17">
        <v>13</v>
      </c>
      <c r="F1559" t="s">
        <v>72</v>
      </c>
      <c r="G1559">
        <v>5</v>
      </c>
      <c r="H1559">
        <v>981152.25999999989</v>
      </c>
    </row>
    <row r="1560" spans="1:8" x14ac:dyDescent="0.25">
      <c r="A1560" s="2">
        <v>41</v>
      </c>
      <c r="B1560" t="s">
        <v>94</v>
      </c>
      <c r="C1560" t="s">
        <v>98</v>
      </c>
      <c r="D1560" s="2">
        <v>2</v>
      </c>
      <c r="E1560" s="17">
        <v>14</v>
      </c>
      <c r="F1560" t="s">
        <v>70</v>
      </c>
      <c r="G1560">
        <v>1</v>
      </c>
      <c r="H1560">
        <v>331222.39</v>
      </c>
    </row>
    <row r="1561" spans="1:8" x14ac:dyDescent="0.25">
      <c r="A1561" s="2">
        <v>41</v>
      </c>
      <c r="B1561" t="s">
        <v>94</v>
      </c>
      <c r="C1561" t="s">
        <v>98</v>
      </c>
      <c r="D1561" s="2">
        <v>2</v>
      </c>
      <c r="E1561" s="17">
        <v>14</v>
      </c>
      <c r="F1561" t="s">
        <v>69</v>
      </c>
      <c r="G1561">
        <v>1</v>
      </c>
      <c r="H1561">
        <v>43058.82</v>
      </c>
    </row>
    <row r="1562" spans="1:8" x14ac:dyDescent="0.25">
      <c r="A1562" s="2">
        <v>41</v>
      </c>
      <c r="B1562" t="s">
        <v>94</v>
      </c>
      <c r="C1562" t="s">
        <v>98</v>
      </c>
      <c r="D1562" s="2">
        <v>2</v>
      </c>
      <c r="E1562" s="17">
        <v>14</v>
      </c>
      <c r="F1562" t="s">
        <v>67</v>
      </c>
      <c r="G1562">
        <v>1</v>
      </c>
      <c r="H1562">
        <v>29.15</v>
      </c>
    </row>
    <row r="1563" spans="1:8" x14ac:dyDescent="0.25">
      <c r="A1563" s="2">
        <v>41</v>
      </c>
      <c r="B1563" t="s">
        <v>94</v>
      </c>
      <c r="C1563" t="s">
        <v>98</v>
      </c>
      <c r="D1563" s="2">
        <v>2</v>
      </c>
      <c r="E1563" s="17">
        <v>14</v>
      </c>
      <c r="F1563" t="s">
        <v>73</v>
      </c>
      <c r="H1563">
        <v>55965.38</v>
      </c>
    </row>
    <row r="1564" spans="1:8" x14ac:dyDescent="0.25">
      <c r="A1564" s="2">
        <v>41</v>
      </c>
      <c r="B1564" t="s">
        <v>94</v>
      </c>
      <c r="C1564" t="s">
        <v>98</v>
      </c>
      <c r="D1564" s="2">
        <v>2</v>
      </c>
      <c r="E1564" s="17">
        <v>14</v>
      </c>
      <c r="F1564" t="s">
        <v>72</v>
      </c>
      <c r="G1564">
        <v>1</v>
      </c>
      <c r="H1564">
        <v>74450.600000000006</v>
      </c>
    </row>
    <row r="1565" spans="1:8" x14ac:dyDescent="0.25">
      <c r="A1565" s="2">
        <v>41</v>
      </c>
      <c r="B1565" t="s">
        <v>94</v>
      </c>
      <c r="C1565" t="s">
        <v>99</v>
      </c>
      <c r="D1565" s="2">
        <v>3</v>
      </c>
      <c r="E1565" s="17">
        <v>2</v>
      </c>
      <c r="F1565" t="s">
        <v>70</v>
      </c>
      <c r="G1565">
        <v>1</v>
      </c>
      <c r="H1565">
        <v>32565</v>
      </c>
    </row>
    <row r="1566" spans="1:8" x14ac:dyDescent="0.25">
      <c r="A1566" s="2">
        <v>41</v>
      </c>
      <c r="B1566" t="s">
        <v>94</v>
      </c>
      <c r="C1566" t="s">
        <v>99</v>
      </c>
      <c r="D1566" s="2">
        <v>3</v>
      </c>
      <c r="E1566" s="17">
        <v>2</v>
      </c>
      <c r="F1566" t="s">
        <v>67</v>
      </c>
      <c r="G1566">
        <v>1</v>
      </c>
      <c r="H1566">
        <v>29.15</v>
      </c>
    </row>
    <row r="1567" spans="1:8" x14ac:dyDescent="0.25">
      <c r="A1567" s="2">
        <v>41</v>
      </c>
      <c r="B1567" t="s">
        <v>94</v>
      </c>
      <c r="C1567" t="s">
        <v>99</v>
      </c>
      <c r="D1567" s="2">
        <v>3</v>
      </c>
      <c r="E1567" s="17">
        <v>2</v>
      </c>
      <c r="F1567" t="s">
        <v>72</v>
      </c>
      <c r="G1567">
        <v>1</v>
      </c>
      <c r="H1567">
        <v>12049.05</v>
      </c>
    </row>
    <row r="1568" spans="1:8" x14ac:dyDescent="0.25">
      <c r="A1568" s="2">
        <v>41</v>
      </c>
      <c r="B1568" t="s">
        <v>94</v>
      </c>
      <c r="C1568" t="s">
        <v>99</v>
      </c>
      <c r="D1568" s="2">
        <v>3</v>
      </c>
      <c r="E1568" s="17">
        <v>4</v>
      </c>
      <c r="F1568" t="s">
        <v>70</v>
      </c>
      <c r="G1568">
        <v>1</v>
      </c>
      <c r="H1568">
        <v>46141.25</v>
      </c>
    </row>
    <row r="1569" spans="1:8" x14ac:dyDescent="0.25">
      <c r="A1569" s="2">
        <v>41</v>
      </c>
      <c r="B1569" t="s">
        <v>94</v>
      </c>
      <c r="C1569" t="s">
        <v>99</v>
      </c>
      <c r="D1569" s="2">
        <v>3</v>
      </c>
      <c r="E1569" s="17">
        <v>4</v>
      </c>
      <c r="F1569" t="s">
        <v>67</v>
      </c>
      <c r="G1569">
        <v>1</v>
      </c>
      <c r="H1569">
        <v>29.15</v>
      </c>
    </row>
    <row r="1570" spans="1:8" x14ac:dyDescent="0.25">
      <c r="A1570" s="2">
        <v>41</v>
      </c>
      <c r="B1570" t="s">
        <v>94</v>
      </c>
      <c r="C1570" t="s">
        <v>99</v>
      </c>
      <c r="D1570" s="2">
        <v>3</v>
      </c>
      <c r="E1570" s="17">
        <v>4</v>
      </c>
      <c r="F1570" t="s">
        <v>72</v>
      </c>
      <c r="G1570">
        <v>1</v>
      </c>
      <c r="H1570">
        <v>17072.25</v>
      </c>
    </row>
    <row r="1571" spans="1:8" x14ac:dyDescent="0.25">
      <c r="A1571" s="2">
        <v>41</v>
      </c>
      <c r="B1571" t="s">
        <v>94</v>
      </c>
      <c r="C1571" t="s">
        <v>99</v>
      </c>
      <c r="D1571" s="2">
        <v>3</v>
      </c>
      <c r="E1571" s="17">
        <v>6</v>
      </c>
      <c r="F1571" t="s">
        <v>70</v>
      </c>
      <c r="G1571">
        <v>1</v>
      </c>
      <c r="H1571">
        <v>163187.25</v>
      </c>
    </row>
    <row r="1572" spans="1:8" x14ac:dyDescent="0.25">
      <c r="A1572" s="2">
        <v>41</v>
      </c>
      <c r="B1572" t="s">
        <v>94</v>
      </c>
      <c r="C1572" t="s">
        <v>99</v>
      </c>
      <c r="D1572" s="2">
        <v>3</v>
      </c>
      <c r="E1572" s="17">
        <v>6</v>
      </c>
      <c r="F1572" t="s">
        <v>75</v>
      </c>
      <c r="G1572">
        <v>1</v>
      </c>
      <c r="H1572">
        <v>13500</v>
      </c>
    </row>
    <row r="1573" spans="1:8" x14ac:dyDescent="0.25">
      <c r="A1573" s="2">
        <v>41</v>
      </c>
      <c r="B1573" t="s">
        <v>94</v>
      </c>
      <c r="C1573" t="s">
        <v>99</v>
      </c>
      <c r="D1573" s="2">
        <v>3</v>
      </c>
      <c r="E1573" s="17">
        <v>6</v>
      </c>
      <c r="F1573" t="s">
        <v>68</v>
      </c>
      <c r="G1573">
        <v>1</v>
      </c>
      <c r="H1573">
        <v>18088</v>
      </c>
    </row>
    <row r="1574" spans="1:8" x14ac:dyDescent="0.25">
      <c r="A1574" s="2">
        <v>41</v>
      </c>
      <c r="B1574" t="s">
        <v>94</v>
      </c>
      <c r="C1574" t="s">
        <v>99</v>
      </c>
      <c r="D1574" s="2">
        <v>3</v>
      </c>
      <c r="E1574" s="17">
        <v>6</v>
      </c>
      <c r="F1574" t="s">
        <v>69</v>
      </c>
      <c r="G1574">
        <v>1</v>
      </c>
      <c r="H1574">
        <v>21214.160000000003</v>
      </c>
    </row>
    <row r="1575" spans="1:8" x14ac:dyDescent="0.25">
      <c r="A1575" s="2">
        <v>41</v>
      </c>
      <c r="B1575" t="s">
        <v>94</v>
      </c>
      <c r="C1575" t="s">
        <v>99</v>
      </c>
      <c r="D1575" s="2">
        <v>3</v>
      </c>
      <c r="E1575" s="17">
        <v>6</v>
      </c>
      <c r="F1575" t="s">
        <v>67</v>
      </c>
      <c r="G1575">
        <v>1</v>
      </c>
      <c r="H1575">
        <v>69.959999999999994</v>
      </c>
    </row>
    <row r="1576" spans="1:8" x14ac:dyDescent="0.25">
      <c r="A1576" s="2">
        <v>41</v>
      </c>
      <c r="B1576" t="s">
        <v>94</v>
      </c>
      <c r="C1576" t="s">
        <v>99</v>
      </c>
      <c r="D1576" s="2">
        <v>3</v>
      </c>
      <c r="E1576" s="17">
        <v>6</v>
      </c>
      <c r="F1576" t="s">
        <v>73</v>
      </c>
      <c r="G1576">
        <v>1</v>
      </c>
      <c r="H1576">
        <v>13649.25</v>
      </c>
    </row>
    <row r="1577" spans="1:8" x14ac:dyDescent="0.25">
      <c r="A1577" s="2">
        <v>41</v>
      </c>
      <c r="B1577" t="s">
        <v>94</v>
      </c>
      <c r="C1577" t="s">
        <v>99</v>
      </c>
      <c r="D1577" s="2">
        <v>3</v>
      </c>
      <c r="E1577" s="17">
        <v>7</v>
      </c>
      <c r="F1577" t="s">
        <v>70</v>
      </c>
      <c r="G1577">
        <v>2</v>
      </c>
      <c r="H1577">
        <v>457982</v>
      </c>
    </row>
    <row r="1578" spans="1:8" x14ac:dyDescent="0.25">
      <c r="A1578" s="2">
        <v>41</v>
      </c>
      <c r="B1578" t="s">
        <v>94</v>
      </c>
      <c r="C1578" t="s">
        <v>99</v>
      </c>
      <c r="D1578" s="2">
        <v>3</v>
      </c>
      <c r="E1578" s="17">
        <v>7</v>
      </c>
      <c r="F1578" t="s">
        <v>75</v>
      </c>
      <c r="G1578">
        <v>1</v>
      </c>
      <c r="H1578">
        <v>23400</v>
      </c>
    </row>
    <row r="1579" spans="1:8" x14ac:dyDescent="0.25">
      <c r="A1579" s="2">
        <v>41</v>
      </c>
      <c r="B1579" t="s">
        <v>94</v>
      </c>
      <c r="C1579" t="s">
        <v>99</v>
      </c>
      <c r="D1579" s="2">
        <v>3</v>
      </c>
      <c r="E1579" s="17">
        <v>7</v>
      </c>
      <c r="F1579" t="s">
        <v>68</v>
      </c>
      <c r="G1579">
        <v>1</v>
      </c>
      <c r="H1579">
        <v>28904.75</v>
      </c>
    </row>
    <row r="1580" spans="1:8" x14ac:dyDescent="0.25">
      <c r="A1580" s="2">
        <v>41</v>
      </c>
      <c r="B1580" t="s">
        <v>94</v>
      </c>
      <c r="C1580" t="s">
        <v>99</v>
      </c>
      <c r="D1580" s="2">
        <v>3</v>
      </c>
      <c r="E1580" s="17">
        <v>7</v>
      </c>
      <c r="F1580" t="s">
        <v>69</v>
      </c>
      <c r="G1580">
        <v>1</v>
      </c>
      <c r="H1580">
        <v>48905.569999999992</v>
      </c>
    </row>
    <row r="1581" spans="1:8" x14ac:dyDescent="0.25">
      <c r="A1581" s="2">
        <v>41</v>
      </c>
      <c r="B1581" t="s">
        <v>94</v>
      </c>
      <c r="C1581" t="s">
        <v>99</v>
      </c>
      <c r="D1581" s="2">
        <v>3</v>
      </c>
      <c r="E1581" s="17">
        <v>7</v>
      </c>
      <c r="F1581" t="s">
        <v>67</v>
      </c>
      <c r="G1581">
        <v>2</v>
      </c>
      <c r="H1581">
        <v>163.23999999999998</v>
      </c>
    </row>
    <row r="1582" spans="1:8" x14ac:dyDescent="0.25">
      <c r="A1582" s="2">
        <v>41</v>
      </c>
      <c r="B1582" t="s">
        <v>94</v>
      </c>
      <c r="C1582" t="s">
        <v>99</v>
      </c>
      <c r="D1582" s="2">
        <v>3</v>
      </c>
      <c r="E1582" s="17">
        <v>7</v>
      </c>
      <c r="F1582" t="s">
        <v>73</v>
      </c>
      <c r="H1582">
        <v>32713</v>
      </c>
    </row>
    <row r="1583" spans="1:8" x14ac:dyDescent="0.25">
      <c r="A1583" s="2">
        <v>41</v>
      </c>
      <c r="B1583" t="s">
        <v>94</v>
      </c>
      <c r="C1583" t="s">
        <v>99</v>
      </c>
      <c r="D1583" s="2">
        <v>3</v>
      </c>
      <c r="E1583" s="17">
        <v>7</v>
      </c>
      <c r="F1583" t="s">
        <v>72</v>
      </c>
      <c r="G1583">
        <v>1</v>
      </c>
      <c r="H1583">
        <v>30259.5</v>
      </c>
    </row>
    <row r="1584" spans="1:8" x14ac:dyDescent="0.25">
      <c r="A1584" s="2">
        <v>41</v>
      </c>
      <c r="B1584" t="s">
        <v>94</v>
      </c>
      <c r="C1584" t="s">
        <v>99</v>
      </c>
      <c r="D1584" s="2">
        <v>3</v>
      </c>
      <c r="E1584" s="17">
        <v>8</v>
      </c>
      <c r="F1584" t="s">
        <v>70</v>
      </c>
      <c r="G1584">
        <v>1</v>
      </c>
      <c r="H1584">
        <v>223434.75</v>
      </c>
    </row>
    <row r="1585" spans="1:8" x14ac:dyDescent="0.25">
      <c r="A1585" s="2">
        <v>41</v>
      </c>
      <c r="B1585" t="s">
        <v>94</v>
      </c>
      <c r="C1585" t="s">
        <v>99</v>
      </c>
      <c r="D1585" s="2">
        <v>3</v>
      </c>
      <c r="E1585" s="17">
        <v>8</v>
      </c>
      <c r="F1585" t="s">
        <v>75</v>
      </c>
      <c r="G1585">
        <v>1</v>
      </c>
      <c r="H1585">
        <v>12600</v>
      </c>
    </row>
    <row r="1586" spans="1:8" x14ac:dyDescent="0.25">
      <c r="A1586" s="2">
        <v>41</v>
      </c>
      <c r="B1586" t="s">
        <v>94</v>
      </c>
      <c r="C1586" t="s">
        <v>99</v>
      </c>
      <c r="D1586" s="2">
        <v>3</v>
      </c>
      <c r="E1586" s="17">
        <v>8</v>
      </c>
      <c r="F1586" t="s">
        <v>68</v>
      </c>
      <c r="G1586">
        <v>1</v>
      </c>
      <c r="H1586">
        <v>15673</v>
      </c>
    </row>
    <row r="1587" spans="1:8" x14ac:dyDescent="0.25">
      <c r="A1587" s="2">
        <v>41</v>
      </c>
      <c r="B1587" t="s">
        <v>94</v>
      </c>
      <c r="C1587" t="s">
        <v>99</v>
      </c>
      <c r="D1587" s="2">
        <v>3</v>
      </c>
      <c r="E1587" s="17">
        <v>8</v>
      </c>
      <c r="F1587" t="s">
        <v>69</v>
      </c>
      <c r="G1587">
        <v>1</v>
      </c>
      <c r="H1587">
        <v>29046.32</v>
      </c>
    </row>
    <row r="1588" spans="1:8" x14ac:dyDescent="0.25">
      <c r="A1588" s="2">
        <v>41</v>
      </c>
      <c r="B1588" t="s">
        <v>94</v>
      </c>
      <c r="C1588" t="s">
        <v>99</v>
      </c>
      <c r="D1588" s="2">
        <v>3</v>
      </c>
      <c r="E1588" s="17">
        <v>8</v>
      </c>
      <c r="F1588" t="s">
        <v>67</v>
      </c>
      <c r="G1588">
        <v>1</v>
      </c>
      <c r="H1588">
        <v>64.13</v>
      </c>
    </row>
    <row r="1589" spans="1:8" x14ac:dyDescent="0.25">
      <c r="A1589" s="2">
        <v>41</v>
      </c>
      <c r="B1589" t="s">
        <v>94</v>
      </c>
      <c r="C1589" t="s">
        <v>99</v>
      </c>
      <c r="D1589" s="2">
        <v>3</v>
      </c>
      <c r="E1589" s="17">
        <v>8</v>
      </c>
      <c r="F1589" t="s">
        <v>73</v>
      </c>
      <c r="G1589">
        <v>1</v>
      </c>
      <c r="H1589">
        <v>20312.25</v>
      </c>
    </row>
    <row r="1590" spans="1:8" x14ac:dyDescent="0.25">
      <c r="A1590" s="2">
        <v>41</v>
      </c>
      <c r="B1590" t="s">
        <v>94</v>
      </c>
      <c r="C1590" t="s">
        <v>99</v>
      </c>
      <c r="D1590" s="2">
        <v>3</v>
      </c>
      <c r="E1590" s="17">
        <v>10</v>
      </c>
      <c r="F1590" t="s">
        <v>70</v>
      </c>
      <c r="G1590">
        <v>5</v>
      </c>
      <c r="H1590">
        <v>1721693</v>
      </c>
    </row>
    <row r="1591" spans="1:8" x14ac:dyDescent="0.25">
      <c r="A1591" s="2">
        <v>41</v>
      </c>
      <c r="B1591" t="s">
        <v>94</v>
      </c>
      <c r="C1591" t="s">
        <v>99</v>
      </c>
      <c r="D1591" s="2">
        <v>3</v>
      </c>
      <c r="E1591" s="17">
        <v>10</v>
      </c>
      <c r="F1591" t="s">
        <v>75</v>
      </c>
      <c r="G1591">
        <v>5</v>
      </c>
      <c r="H1591">
        <v>63600</v>
      </c>
    </row>
    <row r="1592" spans="1:8" x14ac:dyDescent="0.25">
      <c r="A1592" s="2">
        <v>41</v>
      </c>
      <c r="B1592" t="s">
        <v>94</v>
      </c>
      <c r="C1592" t="s">
        <v>99</v>
      </c>
      <c r="D1592" s="2">
        <v>3</v>
      </c>
      <c r="E1592" s="17">
        <v>10</v>
      </c>
      <c r="F1592" t="s">
        <v>68</v>
      </c>
      <c r="G1592">
        <v>5</v>
      </c>
      <c r="H1592">
        <v>103842</v>
      </c>
    </row>
    <row r="1593" spans="1:8" x14ac:dyDescent="0.25">
      <c r="A1593" s="2">
        <v>41</v>
      </c>
      <c r="B1593" t="s">
        <v>94</v>
      </c>
      <c r="C1593" t="s">
        <v>99</v>
      </c>
      <c r="D1593" s="2">
        <v>3</v>
      </c>
      <c r="E1593" s="17">
        <v>10</v>
      </c>
      <c r="F1593" t="s">
        <v>69</v>
      </c>
      <c r="G1593">
        <v>5</v>
      </c>
      <c r="H1593">
        <v>223819.13</v>
      </c>
    </row>
    <row r="1594" spans="1:8" x14ac:dyDescent="0.25">
      <c r="A1594" s="2">
        <v>41</v>
      </c>
      <c r="B1594" t="s">
        <v>94</v>
      </c>
      <c r="C1594" t="s">
        <v>99</v>
      </c>
      <c r="D1594" s="2">
        <v>3</v>
      </c>
      <c r="E1594" s="17">
        <v>10</v>
      </c>
      <c r="F1594" t="s">
        <v>67</v>
      </c>
      <c r="G1594">
        <v>5</v>
      </c>
      <c r="H1594">
        <v>326.47999999999996</v>
      </c>
    </row>
    <row r="1595" spans="1:8" x14ac:dyDescent="0.25">
      <c r="A1595" s="2">
        <v>41</v>
      </c>
      <c r="B1595" t="s">
        <v>94</v>
      </c>
      <c r="C1595" t="s">
        <v>99</v>
      </c>
      <c r="D1595" s="2">
        <v>3</v>
      </c>
      <c r="E1595" s="17">
        <v>10</v>
      </c>
      <c r="F1595" t="s">
        <v>73</v>
      </c>
      <c r="G1595">
        <v>2</v>
      </c>
      <c r="H1595">
        <v>153902.25</v>
      </c>
    </row>
    <row r="1596" spans="1:8" x14ac:dyDescent="0.25">
      <c r="A1596" s="2">
        <v>41</v>
      </c>
      <c r="B1596" t="s">
        <v>94</v>
      </c>
      <c r="C1596" t="s">
        <v>99</v>
      </c>
      <c r="D1596" s="2">
        <v>3</v>
      </c>
      <c r="E1596" s="17">
        <v>11</v>
      </c>
      <c r="F1596" t="s">
        <v>70</v>
      </c>
      <c r="G1596">
        <v>1</v>
      </c>
      <c r="H1596">
        <v>391557.43000000005</v>
      </c>
    </row>
    <row r="1597" spans="1:8" x14ac:dyDescent="0.25">
      <c r="A1597" s="2">
        <v>41</v>
      </c>
      <c r="B1597" t="s">
        <v>94</v>
      </c>
      <c r="C1597" t="s">
        <v>99</v>
      </c>
      <c r="D1597" s="2">
        <v>3</v>
      </c>
      <c r="E1597" s="17">
        <v>11</v>
      </c>
      <c r="F1597" t="s">
        <v>69</v>
      </c>
      <c r="G1597">
        <v>1</v>
      </c>
      <c r="H1597">
        <v>50902.23</v>
      </c>
    </row>
    <row r="1598" spans="1:8" x14ac:dyDescent="0.25">
      <c r="A1598" s="2">
        <v>41</v>
      </c>
      <c r="B1598" t="s">
        <v>94</v>
      </c>
      <c r="C1598" t="s">
        <v>99</v>
      </c>
      <c r="D1598" s="2">
        <v>3</v>
      </c>
      <c r="E1598" s="17">
        <v>11</v>
      </c>
      <c r="F1598" t="s">
        <v>67</v>
      </c>
      <c r="G1598">
        <v>1</v>
      </c>
      <c r="H1598">
        <v>64.13</v>
      </c>
    </row>
    <row r="1599" spans="1:8" x14ac:dyDescent="0.25">
      <c r="A1599" s="2">
        <v>41</v>
      </c>
      <c r="B1599" t="s">
        <v>94</v>
      </c>
      <c r="C1599" t="s">
        <v>99</v>
      </c>
      <c r="D1599" s="2">
        <v>3</v>
      </c>
      <c r="E1599" s="17">
        <v>11</v>
      </c>
      <c r="F1599" t="s">
        <v>73</v>
      </c>
      <c r="H1599">
        <v>35596.129999999997</v>
      </c>
    </row>
    <row r="1600" spans="1:8" x14ac:dyDescent="0.25">
      <c r="A1600" s="2">
        <v>41</v>
      </c>
      <c r="B1600" t="s">
        <v>94</v>
      </c>
      <c r="C1600" t="s">
        <v>99</v>
      </c>
      <c r="D1600" s="2">
        <v>3</v>
      </c>
      <c r="E1600" s="17">
        <v>11</v>
      </c>
      <c r="F1600" t="s">
        <v>72</v>
      </c>
      <c r="G1600">
        <v>1</v>
      </c>
      <c r="H1600">
        <v>46986.83</v>
      </c>
    </row>
    <row r="1601" spans="1:8" x14ac:dyDescent="0.25">
      <c r="A1601" s="2">
        <v>41</v>
      </c>
      <c r="B1601" t="s">
        <v>94</v>
      </c>
      <c r="C1601" t="s">
        <v>99</v>
      </c>
      <c r="D1601" s="2">
        <v>3</v>
      </c>
      <c r="E1601" s="17">
        <v>12</v>
      </c>
      <c r="F1601" t="s">
        <v>70</v>
      </c>
      <c r="G1601">
        <v>2</v>
      </c>
      <c r="H1601">
        <v>1126940.26</v>
      </c>
    </row>
    <row r="1602" spans="1:8" x14ac:dyDescent="0.25">
      <c r="A1602" s="2">
        <v>41</v>
      </c>
      <c r="B1602" t="s">
        <v>94</v>
      </c>
      <c r="C1602" t="s">
        <v>99</v>
      </c>
      <c r="D1602" s="2">
        <v>3</v>
      </c>
      <c r="E1602" s="17">
        <v>12</v>
      </c>
      <c r="F1602" t="s">
        <v>77</v>
      </c>
      <c r="H1602">
        <v>1310.6400000000001</v>
      </c>
    </row>
    <row r="1603" spans="1:8" x14ac:dyDescent="0.25">
      <c r="A1603" s="2">
        <v>41</v>
      </c>
      <c r="B1603" t="s">
        <v>94</v>
      </c>
      <c r="C1603" t="s">
        <v>99</v>
      </c>
      <c r="D1603" s="2">
        <v>3</v>
      </c>
      <c r="E1603" s="17">
        <v>12</v>
      </c>
      <c r="F1603" t="s">
        <v>68</v>
      </c>
      <c r="G1603">
        <v>1</v>
      </c>
      <c r="H1603">
        <v>45840</v>
      </c>
    </row>
    <row r="1604" spans="1:8" x14ac:dyDescent="0.25">
      <c r="A1604" s="2">
        <v>41</v>
      </c>
      <c r="B1604" t="s">
        <v>94</v>
      </c>
      <c r="C1604" t="s">
        <v>99</v>
      </c>
      <c r="D1604" s="2">
        <v>3</v>
      </c>
      <c r="E1604" s="17">
        <v>12</v>
      </c>
      <c r="F1604" t="s">
        <v>69</v>
      </c>
      <c r="G1604">
        <v>2</v>
      </c>
      <c r="H1604">
        <v>146501.79</v>
      </c>
    </row>
    <row r="1605" spans="1:8" x14ac:dyDescent="0.25">
      <c r="A1605" s="2">
        <v>41</v>
      </c>
      <c r="B1605" t="s">
        <v>94</v>
      </c>
      <c r="C1605" t="s">
        <v>99</v>
      </c>
      <c r="D1605" s="2">
        <v>3</v>
      </c>
      <c r="E1605" s="17">
        <v>12</v>
      </c>
      <c r="F1605" t="s">
        <v>67</v>
      </c>
      <c r="G1605">
        <v>2</v>
      </c>
      <c r="H1605">
        <v>157.41</v>
      </c>
    </row>
    <row r="1606" spans="1:8" x14ac:dyDescent="0.25">
      <c r="A1606" s="2">
        <v>41</v>
      </c>
      <c r="B1606" t="s">
        <v>94</v>
      </c>
      <c r="C1606" t="s">
        <v>99</v>
      </c>
      <c r="D1606" s="2">
        <v>3</v>
      </c>
      <c r="E1606" s="17">
        <v>12</v>
      </c>
      <c r="F1606" t="s">
        <v>73</v>
      </c>
      <c r="G1606">
        <v>1</v>
      </c>
      <c r="H1606">
        <v>83354.69</v>
      </c>
    </row>
    <row r="1607" spans="1:8" x14ac:dyDescent="0.25">
      <c r="A1607" s="2">
        <v>41</v>
      </c>
      <c r="B1607" t="s">
        <v>94</v>
      </c>
      <c r="C1607" t="s">
        <v>99</v>
      </c>
      <c r="D1607" s="2">
        <v>3</v>
      </c>
      <c r="E1607" s="17">
        <v>12</v>
      </c>
      <c r="F1607" t="s">
        <v>72</v>
      </c>
      <c r="G1607">
        <v>2</v>
      </c>
      <c r="H1607">
        <v>137336.59</v>
      </c>
    </row>
    <row r="1608" spans="1:8" x14ac:dyDescent="0.25">
      <c r="A1608" s="2">
        <v>41</v>
      </c>
      <c r="B1608" t="s">
        <v>94</v>
      </c>
      <c r="C1608" t="s">
        <v>99</v>
      </c>
      <c r="D1608" s="2">
        <v>3</v>
      </c>
      <c r="E1608" s="17">
        <v>13</v>
      </c>
      <c r="F1608" t="s">
        <v>70</v>
      </c>
      <c r="G1608">
        <v>8</v>
      </c>
      <c r="H1608">
        <v>4172854.8799999994</v>
      </c>
    </row>
    <row r="1609" spans="1:8" x14ac:dyDescent="0.25">
      <c r="A1609" s="2">
        <v>41</v>
      </c>
      <c r="B1609" t="s">
        <v>94</v>
      </c>
      <c r="C1609" t="s">
        <v>99</v>
      </c>
      <c r="D1609" s="2">
        <v>3</v>
      </c>
      <c r="E1609" s="17">
        <v>13</v>
      </c>
      <c r="F1609" t="s">
        <v>68</v>
      </c>
      <c r="G1609">
        <v>2</v>
      </c>
      <c r="H1609">
        <v>40722</v>
      </c>
    </row>
    <row r="1610" spans="1:8" x14ac:dyDescent="0.25">
      <c r="A1610" s="2">
        <v>41</v>
      </c>
      <c r="B1610" t="s">
        <v>94</v>
      </c>
      <c r="C1610" t="s">
        <v>99</v>
      </c>
      <c r="D1610" s="2">
        <v>3</v>
      </c>
      <c r="E1610" s="17">
        <v>13</v>
      </c>
      <c r="F1610" t="s">
        <v>69</v>
      </c>
      <c r="G1610">
        <v>7</v>
      </c>
      <c r="H1610">
        <v>503871.90999999992</v>
      </c>
    </row>
    <row r="1611" spans="1:8" x14ac:dyDescent="0.25">
      <c r="A1611" s="2">
        <v>41</v>
      </c>
      <c r="B1611" t="s">
        <v>94</v>
      </c>
      <c r="C1611" t="s">
        <v>99</v>
      </c>
      <c r="D1611" s="2">
        <v>3</v>
      </c>
      <c r="E1611" s="17">
        <v>13</v>
      </c>
      <c r="F1611" t="s">
        <v>67</v>
      </c>
      <c r="G1611">
        <v>8</v>
      </c>
      <c r="H1611">
        <v>460.57000000000016</v>
      </c>
    </row>
    <row r="1612" spans="1:8" x14ac:dyDescent="0.25">
      <c r="A1612" s="2">
        <v>41</v>
      </c>
      <c r="B1612" t="s">
        <v>94</v>
      </c>
      <c r="C1612" t="s">
        <v>99</v>
      </c>
      <c r="D1612" s="2">
        <v>3</v>
      </c>
      <c r="E1612" s="17">
        <v>13</v>
      </c>
      <c r="F1612" t="s">
        <v>73</v>
      </c>
      <c r="G1612">
        <v>1</v>
      </c>
      <c r="H1612">
        <v>354616.35</v>
      </c>
    </row>
    <row r="1613" spans="1:8" x14ac:dyDescent="0.25">
      <c r="A1613" s="2">
        <v>41</v>
      </c>
      <c r="B1613" t="s">
        <v>94</v>
      </c>
      <c r="C1613" t="s">
        <v>99</v>
      </c>
      <c r="D1613" s="2">
        <v>3</v>
      </c>
      <c r="E1613" s="17">
        <v>13</v>
      </c>
      <c r="F1613" t="s">
        <v>72</v>
      </c>
      <c r="G1613">
        <v>8</v>
      </c>
      <c r="H1613">
        <v>1112106.5900000001</v>
      </c>
    </row>
    <row r="1614" spans="1:8" x14ac:dyDescent="0.25">
      <c r="A1614" s="2">
        <v>41</v>
      </c>
      <c r="B1614" t="s">
        <v>94</v>
      </c>
      <c r="C1614" t="s">
        <v>99</v>
      </c>
      <c r="D1614" s="2">
        <v>3</v>
      </c>
      <c r="E1614" s="17">
        <v>14</v>
      </c>
      <c r="F1614" t="s">
        <v>70</v>
      </c>
      <c r="G1614">
        <v>3</v>
      </c>
      <c r="H1614">
        <v>1425205.46</v>
      </c>
    </row>
    <row r="1615" spans="1:8" x14ac:dyDescent="0.25">
      <c r="A1615" s="2">
        <v>41</v>
      </c>
      <c r="B1615" t="s">
        <v>94</v>
      </c>
      <c r="C1615" t="s">
        <v>99</v>
      </c>
      <c r="D1615" s="2">
        <v>3</v>
      </c>
      <c r="E1615" s="17">
        <v>14</v>
      </c>
      <c r="F1615" t="s">
        <v>68</v>
      </c>
      <c r="G1615">
        <v>1</v>
      </c>
      <c r="H1615">
        <v>20160</v>
      </c>
    </row>
    <row r="1616" spans="1:8" x14ac:dyDescent="0.25">
      <c r="A1616" s="2">
        <v>41</v>
      </c>
      <c r="B1616" t="s">
        <v>94</v>
      </c>
      <c r="C1616" t="s">
        <v>99</v>
      </c>
      <c r="D1616" s="2">
        <v>3</v>
      </c>
      <c r="E1616" s="17">
        <v>14</v>
      </c>
      <c r="F1616" t="s">
        <v>69</v>
      </c>
      <c r="G1616">
        <v>3</v>
      </c>
      <c r="H1616">
        <v>185276.34999999998</v>
      </c>
    </row>
    <row r="1617" spans="1:8" x14ac:dyDescent="0.25">
      <c r="A1617" s="2">
        <v>41</v>
      </c>
      <c r="B1617" t="s">
        <v>94</v>
      </c>
      <c r="C1617" t="s">
        <v>99</v>
      </c>
      <c r="D1617" s="2">
        <v>3</v>
      </c>
      <c r="E1617" s="17">
        <v>14</v>
      </c>
      <c r="F1617" t="s">
        <v>67</v>
      </c>
      <c r="G1617">
        <v>3</v>
      </c>
      <c r="H1617">
        <v>128.26</v>
      </c>
    </row>
    <row r="1618" spans="1:8" x14ac:dyDescent="0.25">
      <c r="A1618" s="2">
        <v>41</v>
      </c>
      <c r="B1618" t="s">
        <v>94</v>
      </c>
      <c r="C1618" t="s">
        <v>99</v>
      </c>
      <c r="D1618" s="2">
        <v>3</v>
      </c>
      <c r="E1618" s="17">
        <v>14</v>
      </c>
      <c r="F1618" t="s">
        <v>73</v>
      </c>
      <c r="H1618">
        <v>92965</v>
      </c>
    </row>
    <row r="1619" spans="1:8" x14ac:dyDescent="0.25">
      <c r="A1619" s="2">
        <v>41</v>
      </c>
      <c r="B1619" t="s">
        <v>94</v>
      </c>
      <c r="C1619" t="s">
        <v>99</v>
      </c>
      <c r="D1619" s="2">
        <v>3</v>
      </c>
      <c r="E1619" s="17">
        <v>14</v>
      </c>
      <c r="F1619" t="s">
        <v>72</v>
      </c>
      <c r="G1619">
        <v>3</v>
      </c>
      <c r="H1619">
        <v>289710.75</v>
      </c>
    </row>
    <row r="1620" spans="1:8" x14ac:dyDescent="0.25">
      <c r="A1620" s="2">
        <v>3</v>
      </c>
      <c r="B1620" t="s">
        <v>16</v>
      </c>
      <c r="C1620" t="s">
        <v>100</v>
      </c>
      <c r="D1620" s="2">
        <v>1</v>
      </c>
      <c r="E1620" s="17">
        <v>1</v>
      </c>
      <c r="F1620" t="s">
        <v>87</v>
      </c>
      <c r="G1620">
        <v>1</v>
      </c>
      <c r="H1620">
        <v>1155769.58</v>
      </c>
    </row>
    <row r="1621" spans="1:8" x14ac:dyDescent="0.25">
      <c r="A1621" s="2">
        <v>3</v>
      </c>
      <c r="B1621" t="s">
        <v>16</v>
      </c>
      <c r="C1621" t="s">
        <v>100</v>
      </c>
      <c r="D1621" s="2">
        <v>1</v>
      </c>
      <c r="E1621" s="17">
        <v>3</v>
      </c>
      <c r="F1621" t="s">
        <v>70</v>
      </c>
      <c r="G1621">
        <v>3</v>
      </c>
      <c r="H1621">
        <v>97177.48000000001</v>
      </c>
    </row>
    <row r="1622" spans="1:8" x14ac:dyDescent="0.25">
      <c r="A1622" s="2">
        <v>3</v>
      </c>
      <c r="B1622" t="s">
        <v>16</v>
      </c>
      <c r="C1622" t="s">
        <v>100</v>
      </c>
      <c r="D1622" s="2">
        <v>1</v>
      </c>
      <c r="E1622" s="17">
        <v>3</v>
      </c>
      <c r="F1622" t="s">
        <v>75</v>
      </c>
      <c r="G1622">
        <v>2</v>
      </c>
      <c r="H1622">
        <v>7200</v>
      </c>
    </row>
    <row r="1623" spans="1:8" x14ac:dyDescent="0.25">
      <c r="A1623" s="2">
        <v>3</v>
      </c>
      <c r="B1623" t="s">
        <v>16</v>
      </c>
      <c r="C1623" t="s">
        <v>100</v>
      </c>
      <c r="D1623" s="2">
        <v>1</v>
      </c>
      <c r="E1623" s="17">
        <v>3</v>
      </c>
      <c r="F1623" t="s">
        <v>77</v>
      </c>
      <c r="G1623">
        <v>1</v>
      </c>
      <c r="H1623">
        <v>403.2</v>
      </c>
    </row>
    <row r="1624" spans="1:8" x14ac:dyDescent="0.25">
      <c r="A1624" s="2">
        <v>3</v>
      </c>
      <c r="B1624" t="s">
        <v>16</v>
      </c>
      <c r="C1624" t="s">
        <v>100</v>
      </c>
      <c r="D1624" s="2">
        <v>1</v>
      </c>
      <c r="E1624" s="17">
        <v>3</v>
      </c>
      <c r="F1624" t="s">
        <v>69</v>
      </c>
      <c r="G1624">
        <v>2</v>
      </c>
      <c r="H1624">
        <v>8764</v>
      </c>
    </row>
    <row r="1625" spans="1:8" x14ac:dyDescent="0.25">
      <c r="A1625" s="2">
        <v>3</v>
      </c>
      <c r="B1625" t="s">
        <v>16</v>
      </c>
      <c r="C1625" t="s">
        <v>100</v>
      </c>
      <c r="D1625" s="2">
        <v>1</v>
      </c>
      <c r="E1625" s="17">
        <v>3</v>
      </c>
      <c r="F1625" t="s">
        <v>67</v>
      </c>
      <c r="G1625">
        <v>3</v>
      </c>
      <c r="H1625">
        <v>81.61999999999999</v>
      </c>
    </row>
    <row r="1626" spans="1:8" x14ac:dyDescent="0.25">
      <c r="A1626" s="2">
        <v>3</v>
      </c>
      <c r="B1626" t="s">
        <v>16</v>
      </c>
      <c r="C1626" t="s">
        <v>100</v>
      </c>
      <c r="D1626" s="2">
        <v>1</v>
      </c>
      <c r="E1626" s="17">
        <v>3</v>
      </c>
      <c r="F1626" t="s">
        <v>72</v>
      </c>
      <c r="G1626">
        <v>1</v>
      </c>
      <c r="H1626">
        <v>11011.67</v>
      </c>
    </row>
    <row r="1627" spans="1:8" x14ac:dyDescent="0.25">
      <c r="A1627" s="2">
        <v>3</v>
      </c>
      <c r="B1627" t="s">
        <v>16</v>
      </c>
      <c r="C1627" t="s">
        <v>100</v>
      </c>
      <c r="D1627" s="2">
        <v>1</v>
      </c>
      <c r="E1627" s="17">
        <v>4</v>
      </c>
      <c r="F1627" t="s">
        <v>70</v>
      </c>
      <c r="G1627">
        <v>1</v>
      </c>
      <c r="H1627">
        <v>83761.5</v>
      </c>
    </row>
    <row r="1628" spans="1:8" x14ac:dyDescent="0.25">
      <c r="A1628" s="2">
        <v>3</v>
      </c>
      <c r="B1628" t="s">
        <v>16</v>
      </c>
      <c r="C1628" t="s">
        <v>100</v>
      </c>
      <c r="D1628" s="2">
        <v>1</v>
      </c>
      <c r="E1628" s="17">
        <v>4</v>
      </c>
      <c r="F1628" t="s">
        <v>67</v>
      </c>
      <c r="G1628">
        <v>1</v>
      </c>
      <c r="H1628">
        <v>52.47</v>
      </c>
    </row>
    <row r="1629" spans="1:8" x14ac:dyDescent="0.25">
      <c r="A1629" s="2">
        <v>3</v>
      </c>
      <c r="B1629" t="s">
        <v>16</v>
      </c>
      <c r="C1629" t="s">
        <v>100</v>
      </c>
      <c r="D1629" s="2">
        <v>1</v>
      </c>
      <c r="E1629" s="17">
        <v>4</v>
      </c>
      <c r="F1629" t="s">
        <v>72</v>
      </c>
      <c r="G1629">
        <v>1</v>
      </c>
      <c r="H1629">
        <v>30749.199999999997</v>
      </c>
    </row>
    <row r="1630" spans="1:8" x14ac:dyDescent="0.25">
      <c r="A1630" s="2">
        <v>3</v>
      </c>
      <c r="B1630" t="s">
        <v>16</v>
      </c>
      <c r="C1630" t="s">
        <v>100</v>
      </c>
      <c r="D1630" s="2">
        <v>1</v>
      </c>
      <c r="E1630" s="17">
        <v>5</v>
      </c>
      <c r="F1630" t="s">
        <v>70</v>
      </c>
      <c r="G1630">
        <v>3</v>
      </c>
      <c r="H1630">
        <v>382305.25</v>
      </c>
    </row>
    <row r="1631" spans="1:8" x14ac:dyDescent="0.25">
      <c r="A1631" s="2">
        <v>3</v>
      </c>
      <c r="B1631" t="s">
        <v>16</v>
      </c>
      <c r="C1631" t="s">
        <v>100</v>
      </c>
      <c r="D1631" s="2">
        <v>1</v>
      </c>
      <c r="E1631" s="17">
        <v>5</v>
      </c>
      <c r="F1631" t="s">
        <v>75</v>
      </c>
      <c r="G1631">
        <v>3</v>
      </c>
      <c r="H1631">
        <v>32400</v>
      </c>
    </row>
    <row r="1632" spans="1:8" x14ac:dyDescent="0.25">
      <c r="A1632" s="2">
        <v>3</v>
      </c>
      <c r="B1632" t="s">
        <v>16</v>
      </c>
      <c r="C1632" t="s">
        <v>100</v>
      </c>
      <c r="D1632" s="2">
        <v>1</v>
      </c>
      <c r="E1632" s="17">
        <v>5</v>
      </c>
      <c r="F1632" t="s">
        <v>77</v>
      </c>
      <c r="H1632">
        <v>9458.5299999999988</v>
      </c>
    </row>
    <row r="1633" spans="1:8" x14ac:dyDescent="0.25">
      <c r="A1633" s="2">
        <v>3</v>
      </c>
      <c r="B1633" t="s">
        <v>16</v>
      </c>
      <c r="C1633" t="s">
        <v>100</v>
      </c>
      <c r="D1633" s="2">
        <v>1</v>
      </c>
      <c r="E1633" s="17">
        <v>5</v>
      </c>
      <c r="F1633" t="s">
        <v>68</v>
      </c>
      <c r="G1633">
        <v>1</v>
      </c>
      <c r="H1633">
        <v>25626</v>
      </c>
    </row>
    <row r="1634" spans="1:8" x14ac:dyDescent="0.25">
      <c r="A1634" s="2">
        <v>3</v>
      </c>
      <c r="B1634" t="s">
        <v>16</v>
      </c>
      <c r="C1634" t="s">
        <v>100</v>
      </c>
      <c r="D1634" s="2">
        <v>1</v>
      </c>
      <c r="E1634" s="17">
        <v>5</v>
      </c>
      <c r="F1634" t="s">
        <v>69</v>
      </c>
      <c r="G1634">
        <v>3</v>
      </c>
      <c r="H1634">
        <v>49699.31</v>
      </c>
    </row>
    <row r="1635" spans="1:8" x14ac:dyDescent="0.25">
      <c r="A1635" s="2">
        <v>3</v>
      </c>
      <c r="B1635" t="s">
        <v>16</v>
      </c>
      <c r="C1635" t="s">
        <v>100</v>
      </c>
      <c r="D1635" s="2">
        <v>1</v>
      </c>
      <c r="E1635" s="17">
        <v>5</v>
      </c>
      <c r="F1635" t="s">
        <v>67</v>
      </c>
      <c r="G1635">
        <v>3</v>
      </c>
      <c r="H1635">
        <v>192.39</v>
      </c>
    </row>
    <row r="1636" spans="1:8" x14ac:dyDescent="0.25">
      <c r="A1636" s="2">
        <v>3</v>
      </c>
      <c r="B1636" t="s">
        <v>16</v>
      </c>
      <c r="C1636" t="s">
        <v>100</v>
      </c>
      <c r="D1636" s="2">
        <v>1</v>
      </c>
      <c r="E1636" s="17">
        <v>5</v>
      </c>
      <c r="F1636" t="s">
        <v>73</v>
      </c>
      <c r="G1636">
        <v>1</v>
      </c>
      <c r="H1636">
        <v>5407.66</v>
      </c>
    </row>
    <row r="1637" spans="1:8" x14ac:dyDescent="0.25">
      <c r="A1637" s="2">
        <v>3</v>
      </c>
      <c r="B1637" t="s">
        <v>16</v>
      </c>
      <c r="C1637" t="s">
        <v>100</v>
      </c>
      <c r="D1637" s="2">
        <v>1</v>
      </c>
      <c r="E1637" s="17">
        <v>5</v>
      </c>
      <c r="F1637" t="s">
        <v>72</v>
      </c>
      <c r="G1637">
        <v>1</v>
      </c>
      <c r="H1637">
        <v>19798.66</v>
      </c>
    </row>
    <row r="1638" spans="1:8" x14ac:dyDescent="0.25">
      <c r="A1638" s="2">
        <v>3</v>
      </c>
      <c r="B1638" t="s">
        <v>16</v>
      </c>
      <c r="C1638" t="s">
        <v>100</v>
      </c>
      <c r="D1638" s="2">
        <v>1</v>
      </c>
      <c r="E1638" s="17">
        <v>6</v>
      </c>
      <c r="F1638" t="s">
        <v>70</v>
      </c>
      <c r="G1638">
        <v>7</v>
      </c>
      <c r="H1638">
        <v>488826.61</v>
      </c>
    </row>
    <row r="1639" spans="1:8" x14ac:dyDescent="0.25">
      <c r="A1639" s="2">
        <v>3</v>
      </c>
      <c r="B1639" t="s">
        <v>16</v>
      </c>
      <c r="C1639" t="s">
        <v>100</v>
      </c>
      <c r="D1639" s="2">
        <v>1</v>
      </c>
      <c r="E1639" s="17">
        <v>6</v>
      </c>
      <c r="F1639" t="s">
        <v>75</v>
      </c>
      <c r="G1639">
        <v>3</v>
      </c>
      <c r="H1639">
        <v>31500</v>
      </c>
    </row>
    <row r="1640" spans="1:8" x14ac:dyDescent="0.25">
      <c r="A1640" s="2">
        <v>3</v>
      </c>
      <c r="B1640" t="s">
        <v>16</v>
      </c>
      <c r="C1640" t="s">
        <v>100</v>
      </c>
      <c r="D1640" s="2">
        <v>1</v>
      </c>
      <c r="E1640" s="17">
        <v>6</v>
      </c>
      <c r="F1640" t="s">
        <v>68</v>
      </c>
      <c r="G1640">
        <v>2</v>
      </c>
      <c r="H1640">
        <v>14771</v>
      </c>
    </row>
    <row r="1641" spans="1:8" x14ac:dyDescent="0.25">
      <c r="A1641" s="2">
        <v>3</v>
      </c>
      <c r="B1641" t="s">
        <v>16</v>
      </c>
      <c r="C1641" t="s">
        <v>100</v>
      </c>
      <c r="D1641" s="2">
        <v>1</v>
      </c>
      <c r="E1641" s="17">
        <v>6</v>
      </c>
      <c r="F1641" t="s">
        <v>69</v>
      </c>
      <c r="G1641">
        <v>7</v>
      </c>
      <c r="H1641">
        <v>63546.77</v>
      </c>
    </row>
    <row r="1642" spans="1:8" x14ac:dyDescent="0.25">
      <c r="A1642" s="2">
        <v>3</v>
      </c>
      <c r="B1642" t="s">
        <v>16</v>
      </c>
      <c r="C1642" t="s">
        <v>100</v>
      </c>
      <c r="D1642" s="2">
        <v>1</v>
      </c>
      <c r="E1642" s="17">
        <v>6</v>
      </c>
      <c r="F1642" t="s">
        <v>67</v>
      </c>
      <c r="G1642">
        <v>6</v>
      </c>
      <c r="H1642">
        <v>198.21999999999997</v>
      </c>
    </row>
    <row r="1643" spans="1:8" x14ac:dyDescent="0.25">
      <c r="A1643" s="2">
        <v>3</v>
      </c>
      <c r="B1643" t="s">
        <v>16</v>
      </c>
      <c r="C1643" t="s">
        <v>100</v>
      </c>
      <c r="D1643" s="2">
        <v>1</v>
      </c>
      <c r="E1643" s="17">
        <v>6</v>
      </c>
      <c r="F1643" t="s">
        <v>73</v>
      </c>
      <c r="H1643">
        <v>43559.25</v>
      </c>
    </row>
    <row r="1644" spans="1:8" x14ac:dyDescent="0.25">
      <c r="A1644" s="2">
        <v>3</v>
      </c>
      <c r="B1644" t="s">
        <v>16</v>
      </c>
      <c r="C1644" t="s">
        <v>100</v>
      </c>
      <c r="D1644" s="2">
        <v>1</v>
      </c>
      <c r="E1644" s="17">
        <v>6</v>
      </c>
      <c r="F1644" t="s">
        <v>72</v>
      </c>
      <c r="G1644">
        <v>2</v>
      </c>
      <c r="H1644">
        <v>18600</v>
      </c>
    </row>
    <row r="1645" spans="1:8" x14ac:dyDescent="0.25">
      <c r="A1645" s="2">
        <v>3</v>
      </c>
      <c r="B1645" t="s">
        <v>16</v>
      </c>
      <c r="C1645" t="s">
        <v>100</v>
      </c>
      <c r="D1645" s="2">
        <v>1</v>
      </c>
      <c r="E1645" s="17">
        <v>7</v>
      </c>
      <c r="F1645" t="s">
        <v>70</v>
      </c>
      <c r="G1645">
        <v>3</v>
      </c>
      <c r="H1645">
        <v>131592.25</v>
      </c>
    </row>
    <row r="1646" spans="1:8" x14ac:dyDescent="0.25">
      <c r="A1646" s="2">
        <v>3</v>
      </c>
      <c r="B1646" t="s">
        <v>16</v>
      </c>
      <c r="C1646" t="s">
        <v>100</v>
      </c>
      <c r="D1646" s="2">
        <v>1</v>
      </c>
      <c r="E1646" s="17">
        <v>7</v>
      </c>
      <c r="F1646" t="s">
        <v>75</v>
      </c>
      <c r="G1646">
        <v>2</v>
      </c>
      <c r="H1646">
        <v>5700</v>
      </c>
    </row>
    <row r="1647" spans="1:8" x14ac:dyDescent="0.25">
      <c r="A1647" s="2">
        <v>3</v>
      </c>
      <c r="B1647" t="s">
        <v>16</v>
      </c>
      <c r="C1647" t="s">
        <v>100</v>
      </c>
      <c r="D1647" s="2">
        <v>1</v>
      </c>
      <c r="E1647" s="17">
        <v>7</v>
      </c>
      <c r="F1647" t="s">
        <v>68</v>
      </c>
      <c r="G1647">
        <v>2</v>
      </c>
      <c r="H1647">
        <v>7865.25</v>
      </c>
    </row>
    <row r="1648" spans="1:8" x14ac:dyDescent="0.25">
      <c r="A1648" s="2">
        <v>3</v>
      </c>
      <c r="B1648" t="s">
        <v>16</v>
      </c>
      <c r="C1648" t="s">
        <v>100</v>
      </c>
      <c r="D1648" s="2">
        <v>1</v>
      </c>
      <c r="E1648" s="17">
        <v>7</v>
      </c>
      <c r="F1648" t="s">
        <v>69</v>
      </c>
      <c r="G1648">
        <v>3</v>
      </c>
      <c r="H1648">
        <v>17106.879999999997</v>
      </c>
    </row>
    <row r="1649" spans="1:8" x14ac:dyDescent="0.25">
      <c r="A1649" s="2">
        <v>3</v>
      </c>
      <c r="B1649" t="s">
        <v>16</v>
      </c>
      <c r="C1649" t="s">
        <v>100</v>
      </c>
      <c r="D1649" s="2">
        <v>1</v>
      </c>
      <c r="E1649" s="17">
        <v>7</v>
      </c>
      <c r="F1649" t="s">
        <v>67</v>
      </c>
      <c r="G1649">
        <v>3</v>
      </c>
      <c r="H1649">
        <v>46.64</v>
      </c>
    </row>
    <row r="1650" spans="1:8" x14ac:dyDescent="0.25">
      <c r="A1650" s="2">
        <v>3</v>
      </c>
      <c r="B1650" t="s">
        <v>16</v>
      </c>
      <c r="C1650" t="s">
        <v>100</v>
      </c>
      <c r="D1650" s="2">
        <v>1</v>
      </c>
      <c r="E1650" s="17">
        <v>8</v>
      </c>
      <c r="F1650" t="s">
        <v>70</v>
      </c>
      <c r="G1650">
        <v>6</v>
      </c>
      <c r="H1650">
        <v>802804.55</v>
      </c>
    </row>
    <row r="1651" spans="1:8" x14ac:dyDescent="0.25">
      <c r="A1651" s="2">
        <v>3</v>
      </c>
      <c r="B1651" t="s">
        <v>16</v>
      </c>
      <c r="C1651" t="s">
        <v>100</v>
      </c>
      <c r="D1651" s="2">
        <v>1</v>
      </c>
      <c r="E1651" s="17">
        <v>8</v>
      </c>
      <c r="F1651" t="s">
        <v>75</v>
      </c>
      <c r="G1651">
        <v>5</v>
      </c>
      <c r="H1651">
        <v>31500</v>
      </c>
    </row>
    <row r="1652" spans="1:8" x14ac:dyDescent="0.25">
      <c r="A1652" s="2">
        <v>3</v>
      </c>
      <c r="B1652" t="s">
        <v>16</v>
      </c>
      <c r="C1652" t="s">
        <v>100</v>
      </c>
      <c r="D1652" s="2">
        <v>1</v>
      </c>
      <c r="E1652" s="17">
        <v>8</v>
      </c>
      <c r="F1652" t="s">
        <v>77</v>
      </c>
      <c r="G1652">
        <v>1</v>
      </c>
      <c r="H1652">
        <v>6885.41</v>
      </c>
    </row>
    <row r="1653" spans="1:8" x14ac:dyDescent="0.25">
      <c r="A1653" s="2">
        <v>3</v>
      </c>
      <c r="B1653" t="s">
        <v>16</v>
      </c>
      <c r="C1653" t="s">
        <v>100</v>
      </c>
      <c r="D1653" s="2">
        <v>1</v>
      </c>
      <c r="E1653" s="17">
        <v>8</v>
      </c>
      <c r="F1653" t="s">
        <v>68</v>
      </c>
      <c r="G1653">
        <v>3</v>
      </c>
      <c r="H1653">
        <v>11105</v>
      </c>
    </row>
    <row r="1654" spans="1:8" x14ac:dyDescent="0.25">
      <c r="A1654" s="2">
        <v>3</v>
      </c>
      <c r="B1654" t="s">
        <v>16</v>
      </c>
      <c r="C1654" t="s">
        <v>100</v>
      </c>
      <c r="D1654" s="2">
        <v>1</v>
      </c>
      <c r="E1654" s="17">
        <v>8</v>
      </c>
      <c r="F1654" t="s">
        <v>69</v>
      </c>
      <c r="G1654">
        <v>6</v>
      </c>
      <c r="H1654">
        <v>104363.8</v>
      </c>
    </row>
    <row r="1655" spans="1:8" x14ac:dyDescent="0.25">
      <c r="A1655" s="2">
        <v>3</v>
      </c>
      <c r="B1655" t="s">
        <v>16</v>
      </c>
      <c r="C1655" t="s">
        <v>100</v>
      </c>
      <c r="D1655" s="2">
        <v>1</v>
      </c>
      <c r="E1655" s="17">
        <v>8</v>
      </c>
      <c r="F1655" t="s">
        <v>78</v>
      </c>
      <c r="H1655">
        <v>9354.75</v>
      </c>
    </row>
    <row r="1656" spans="1:8" x14ac:dyDescent="0.25">
      <c r="A1656" s="2">
        <v>3</v>
      </c>
      <c r="B1656" t="s">
        <v>16</v>
      </c>
      <c r="C1656" t="s">
        <v>100</v>
      </c>
      <c r="D1656" s="2">
        <v>1</v>
      </c>
      <c r="E1656" s="17">
        <v>8</v>
      </c>
      <c r="F1656" t="s">
        <v>67</v>
      </c>
      <c r="G1656">
        <v>6</v>
      </c>
      <c r="H1656">
        <v>215.70999999999998</v>
      </c>
    </row>
    <row r="1657" spans="1:8" x14ac:dyDescent="0.25">
      <c r="A1657" s="2">
        <v>3</v>
      </c>
      <c r="B1657" t="s">
        <v>16</v>
      </c>
      <c r="C1657" t="s">
        <v>100</v>
      </c>
      <c r="D1657" s="2">
        <v>1</v>
      </c>
      <c r="E1657" s="17">
        <v>8</v>
      </c>
      <c r="F1657" t="s">
        <v>73</v>
      </c>
      <c r="G1657">
        <v>1</v>
      </c>
      <c r="H1657">
        <v>61903.45</v>
      </c>
    </row>
    <row r="1658" spans="1:8" x14ac:dyDescent="0.25">
      <c r="A1658" s="2">
        <v>3</v>
      </c>
      <c r="B1658" t="s">
        <v>16</v>
      </c>
      <c r="C1658" t="s">
        <v>100</v>
      </c>
      <c r="D1658" s="2">
        <v>1</v>
      </c>
      <c r="E1658" s="17">
        <v>8</v>
      </c>
      <c r="F1658" t="s">
        <v>72</v>
      </c>
      <c r="G1658">
        <v>2</v>
      </c>
      <c r="H1658">
        <v>17393.66</v>
      </c>
    </row>
    <row r="1659" spans="1:8" x14ac:dyDescent="0.25">
      <c r="A1659" s="2">
        <v>3</v>
      </c>
      <c r="B1659" t="s">
        <v>16</v>
      </c>
      <c r="C1659" t="s">
        <v>100</v>
      </c>
      <c r="D1659" s="2">
        <v>1</v>
      </c>
      <c r="E1659" s="17">
        <v>8</v>
      </c>
      <c r="F1659" t="s">
        <v>74</v>
      </c>
      <c r="H1659">
        <v>6485.49</v>
      </c>
    </row>
    <row r="1660" spans="1:8" x14ac:dyDescent="0.25">
      <c r="A1660" s="2">
        <v>3</v>
      </c>
      <c r="B1660" t="s">
        <v>16</v>
      </c>
      <c r="C1660" t="s">
        <v>100</v>
      </c>
      <c r="D1660" s="2">
        <v>1</v>
      </c>
      <c r="E1660" s="17">
        <v>9</v>
      </c>
      <c r="F1660" t="s">
        <v>70</v>
      </c>
      <c r="G1660">
        <v>3</v>
      </c>
      <c r="H1660">
        <v>346827.75</v>
      </c>
    </row>
    <row r="1661" spans="1:8" x14ac:dyDescent="0.25">
      <c r="A1661" s="2">
        <v>3</v>
      </c>
      <c r="B1661" t="s">
        <v>16</v>
      </c>
      <c r="C1661" t="s">
        <v>100</v>
      </c>
      <c r="D1661" s="2">
        <v>1</v>
      </c>
      <c r="E1661" s="17">
        <v>9</v>
      </c>
      <c r="F1661" t="s">
        <v>75</v>
      </c>
      <c r="G1661">
        <v>3</v>
      </c>
      <c r="H1661">
        <v>19200</v>
      </c>
    </row>
    <row r="1662" spans="1:8" x14ac:dyDescent="0.25">
      <c r="A1662" s="2">
        <v>3</v>
      </c>
      <c r="B1662" t="s">
        <v>16</v>
      </c>
      <c r="C1662" t="s">
        <v>100</v>
      </c>
      <c r="D1662" s="2">
        <v>1</v>
      </c>
      <c r="E1662" s="17">
        <v>9</v>
      </c>
      <c r="F1662" t="s">
        <v>77</v>
      </c>
      <c r="G1662">
        <v>1</v>
      </c>
      <c r="H1662">
        <v>3725.33</v>
      </c>
    </row>
    <row r="1663" spans="1:8" x14ac:dyDescent="0.25">
      <c r="A1663" s="2">
        <v>3</v>
      </c>
      <c r="B1663" t="s">
        <v>16</v>
      </c>
      <c r="C1663" t="s">
        <v>100</v>
      </c>
      <c r="D1663" s="2">
        <v>1</v>
      </c>
      <c r="E1663" s="17">
        <v>9</v>
      </c>
      <c r="F1663" t="s">
        <v>68</v>
      </c>
      <c r="G1663">
        <v>2</v>
      </c>
      <c r="H1663">
        <v>26983</v>
      </c>
    </row>
    <row r="1664" spans="1:8" x14ac:dyDescent="0.25">
      <c r="A1664" s="2">
        <v>3</v>
      </c>
      <c r="B1664" t="s">
        <v>16</v>
      </c>
      <c r="C1664" t="s">
        <v>100</v>
      </c>
      <c r="D1664" s="2">
        <v>1</v>
      </c>
      <c r="E1664" s="17">
        <v>9</v>
      </c>
      <c r="F1664" t="s">
        <v>69</v>
      </c>
      <c r="G1664">
        <v>3</v>
      </c>
      <c r="H1664">
        <v>45087.33</v>
      </c>
    </row>
    <row r="1665" spans="1:8" x14ac:dyDescent="0.25">
      <c r="A1665" s="2">
        <v>3</v>
      </c>
      <c r="B1665" t="s">
        <v>16</v>
      </c>
      <c r="C1665" t="s">
        <v>100</v>
      </c>
      <c r="D1665" s="2">
        <v>1</v>
      </c>
      <c r="E1665" s="17">
        <v>9</v>
      </c>
      <c r="F1665" t="s">
        <v>78</v>
      </c>
      <c r="G1665">
        <v>1</v>
      </c>
      <c r="H1665">
        <v>33363</v>
      </c>
    </row>
    <row r="1666" spans="1:8" x14ac:dyDescent="0.25">
      <c r="A1666" s="2">
        <v>3</v>
      </c>
      <c r="B1666" t="s">
        <v>16</v>
      </c>
      <c r="C1666" t="s">
        <v>100</v>
      </c>
      <c r="D1666" s="2">
        <v>1</v>
      </c>
      <c r="E1666" s="17">
        <v>9</v>
      </c>
      <c r="F1666" t="s">
        <v>67</v>
      </c>
      <c r="G1666">
        <v>2</v>
      </c>
      <c r="H1666">
        <v>81.61999999999999</v>
      </c>
    </row>
    <row r="1667" spans="1:8" x14ac:dyDescent="0.25">
      <c r="A1667" s="2">
        <v>3</v>
      </c>
      <c r="B1667" t="s">
        <v>16</v>
      </c>
      <c r="C1667" t="s">
        <v>100</v>
      </c>
      <c r="D1667" s="2">
        <v>1</v>
      </c>
      <c r="E1667" s="17">
        <v>9</v>
      </c>
      <c r="F1667" t="s">
        <v>73</v>
      </c>
      <c r="H1667">
        <v>24146.75</v>
      </c>
    </row>
    <row r="1668" spans="1:8" x14ac:dyDescent="0.25">
      <c r="A1668" s="2">
        <v>3</v>
      </c>
      <c r="B1668" t="s">
        <v>16</v>
      </c>
      <c r="C1668" t="s">
        <v>100</v>
      </c>
      <c r="D1668" s="2">
        <v>1</v>
      </c>
      <c r="E1668" s="17">
        <v>9</v>
      </c>
      <c r="F1668" t="s">
        <v>74</v>
      </c>
      <c r="G1668">
        <v>1</v>
      </c>
      <c r="H1668">
        <v>16902.690000000002</v>
      </c>
    </row>
    <row r="1669" spans="1:8" x14ac:dyDescent="0.25">
      <c r="A1669" s="2">
        <v>3</v>
      </c>
      <c r="B1669" t="s">
        <v>16</v>
      </c>
      <c r="C1669" t="s">
        <v>100</v>
      </c>
      <c r="D1669" s="2">
        <v>1</v>
      </c>
      <c r="E1669" s="17">
        <v>10</v>
      </c>
      <c r="F1669" t="s">
        <v>70</v>
      </c>
      <c r="H1669">
        <v>355007.5</v>
      </c>
    </row>
    <row r="1670" spans="1:8" x14ac:dyDescent="0.25">
      <c r="A1670" s="2">
        <v>3</v>
      </c>
      <c r="B1670" t="s">
        <v>16</v>
      </c>
      <c r="C1670" t="s">
        <v>100</v>
      </c>
      <c r="D1670" s="2">
        <v>1</v>
      </c>
      <c r="E1670" s="17">
        <v>10</v>
      </c>
      <c r="F1670" t="s">
        <v>68</v>
      </c>
      <c r="H1670">
        <v>19301</v>
      </c>
    </row>
    <row r="1671" spans="1:8" x14ac:dyDescent="0.25">
      <c r="A1671" s="2">
        <v>3</v>
      </c>
      <c r="B1671" t="s">
        <v>16</v>
      </c>
      <c r="C1671" t="s">
        <v>100</v>
      </c>
      <c r="D1671" s="2">
        <v>1</v>
      </c>
      <c r="E1671" s="17">
        <v>10</v>
      </c>
      <c r="F1671" t="s">
        <v>69</v>
      </c>
      <c r="H1671">
        <v>46150.820000000007</v>
      </c>
    </row>
    <row r="1672" spans="1:8" x14ac:dyDescent="0.25">
      <c r="A1672" s="2">
        <v>3</v>
      </c>
      <c r="B1672" t="s">
        <v>16</v>
      </c>
      <c r="C1672" t="s">
        <v>100</v>
      </c>
      <c r="D1672" s="2">
        <v>1</v>
      </c>
      <c r="E1672" s="17">
        <v>10</v>
      </c>
      <c r="F1672" t="s">
        <v>67</v>
      </c>
      <c r="H1672">
        <v>58.3</v>
      </c>
    </row>
    <row r="1673" spans="1:8" x14ac:dyDescent="0.25">
      <c r="A1673" s="2">
        <v>3</v>
      </c>
      <c r="B1673" t="s">
        <v>16</v>
      </c>
      <c r="C1673" t="s">
        <v>100</v>
      </c>
      <c r="D1673" s="2">
        <v>1</v>
      </c>
      <c r="E1673" s="17">
        <v>10</v>
      </c>
      <c r="F1673" t="s">
        <v>73</v>
      </c>
      <c r="H1673">
        <v>17896.259999999998</v>
      </c>
    </row>
    <row r="1674" spans="1:8" x14ac:dyDescent="0.25">
      <c r="A1674" s="2">
        <v>3</v>
      </c>
      <c r="B1674" t="s">
        <v>16</v>
      </c>
      <c r="C1674" t="s">
        <v>100</v>
      </c>
      <c r="D1674" s="2">
        <v>1</v>
      </c>
      <c r="E1674" s="17">
        <v>10</v>
      </c>
      <c r="F1674" t="s">
        <v>72</v>
      </c>
      <c r="H1674">
        <v>12400</v>
      </c>
    </row>
    <row r="1675" spans="1:8" x14ac:dyDescent="0.25">
      <c r="A1675" s="2">
        <v>3</v>
      </c>
      <c r="B1675" t="s">
        <v>16</v>
      </c>
      <c r="C1675" t="s">
        <v>100</v>
      </c>
      <c r="D1675" s="2">
        <v>1</v>
      </c>
      <c r="E1675" s="17">
        <v>11</v>
      </c>
      <c r="F1675" t="s">
        <v>70</v>
      </c>
      <c r="G1675">
        <v>10</v>
      </c>
      <c r="H1675">
        <v>2265832.21</v>
      </c>
    </row>
    <row r="1676" spans="1:8" x14ac:dyDescent="0.25">
      <c r="A1676" s="2">
        <v>3</v>
      </c>
      <c r="B1676" t="s">
        <v>16</v>
      </c>
      <c r="C1676" t="s">
        <v>100</v>
      </c>
      <c r="D1676" s="2">
        <v>1</v>
      </c>
      <c r="E1676" s="17">
        <v>11</v>
      </c>
      <c r="F1676" t="s">
        <v>75</v>
      </c>
      <c r="G1676">
        <v>1</v>
      </c>
      <c r="H1676">
        <v>3056</v>
      </c>
    </row>
    <row r="1677" spans="1:8" x14ac:dyDescent="0.25">
      <c r="A1677" s="2">
        <v>3</v>
      </c>
      <c r="B1677" t="s">
        <v>16</v>
      </c>
      <c r="C1677" t="s">
        <v>100</v>
      </c>
      <c r="D1677" s="2">
        <v>1</v>
      </c>
      <c r="E1677" s="17">
        <v>11</v>
      </c>
      <c r="F1677" t="s">
        <v>77</v>
      </c>
      <c r="G1677">
        <v>2</v>
      </c>
      <c r="H1677">
        <v>6484.95</v>
      </c>
    </row>
    <row r="1678" spans="1:8" x14ac:dyDescent="0.25">
      <c r="A1678" s="2">
        <v>3</v>
      </c>
      <c r="B1678" t="s">
        <v>16</v>
      </c>
      <c r="C1678" t="s">
        <v>100</v>
      </c>
      <c r="D1678" s="2">
        <v>1</v>
      </c>
      <c r="E1678" s="17">
        <v>11</v>
      </c>
      <c r="F1678" t="s">
        <v>68</v>
      </c>
      <c r="G1678">
        <v>2</v>
      </c>
      <c r="H1678">
        <v>23204</v>
      </c>
    </row>
    <row r="1679" spans="1:8" x14ac:dyDescent="0.25">
      <c r="A1679" s="2">
        <v>3</v>
      </c>
      <c r="B1679" t="s">
        <v>16</v>
      </c>
      <c r="C1679" t="s">
        <v>100</v>
      </c>
      <c r="D1679" s="2">
        <v>1</v>
      </c>
      <c r="E1679" s="17">
        <v>11</v>
      </c>
      <c r="F1679" t="s">
        <v>69</v>
      </c>
      <c r="G1679">
        <v>10</v>
      </c>
      <c r="H1679">
        <v>294556.97999999992</v>
      </c>
    </row>
    <row r="1680" spans="1:8" x14ac:dyDescent="0.25">
      <c r="A1680" s="2">
        <v>3</v>
      </c>
      <c r="B1680" t="s">
        <v>16</v>
      </c>
      <c r="C1680" t="s">
        <v>100</v>
      </c>
      <c r="D1680" s="2">
        <v>1</v>
      </c>
      <c r="E1680" s="17">
        <v>11</v>
      </c>
      <c r="F1680" t="s">
        <v>67</v>
      </c>
      <c r="G1680">
        <v>10</v>
      </c>
      <c r="H1680">
        <v>396.43999999999988</v>
      </c>
    </row>
    <row r="1681" spans="1:8" x14ac:dyDescent="0.25">
      <c r="A1681" s="2">
        <v>3</v>
      </c>
      <c r="B1681" t="s">
        <v>16</v>
      </c>
      <c r="C1681" t="s">
        <v>100</v>
      </c>
      <c r="D1681" s="2">
        <v>1</v>
      </c>
      <c r="E1681" s="17">
        <v>11</v>
      </c>
      <c r="F1681" t="s">
        <v>73</v>
      </c>
      <c r="H1681">
        <v>144697.53000000003</v>
      </c>
    </row>
    <row r="1682" spans="1:8" x14ac:dyDescent="0.25">
      <c r="A1682" s="2">
        <v>3</v>
      </c>
      <c r="B1682" t="s">
        <v>16</v>
      </c>
      <c r="C1682" t="s">
        <v>100</v>
      </c>
      <c r="D1682" s="2">
        <v>1</v>
      </c>
      <c r="E1682" s="17">
        <v>11</v>
      </c>
      <c r="F1682" t="s">
        <v>72</v>
      </c>
      <c r="G1682">
        <v>10</v>
      </c>
      <c r="H1682">
        <v>456622.43</v>
      </c>
    </row>
    <row r="1683" spans="1:8" x14ac:dyDescent="0.25">
      <c r="A1683" s="2">
        <v>3</v>
      </c>
      <c r="B1683" t="s">
        <v>16</v>
      </c>
      <c r="C1683" t="s">
        <v>100</v>
      </c>
      <c r="D1683" s="2">
        <v>1</v>
      </c>
      <c r="E1683" s="17">
        <v>11</v>
      </c>
      <c r="F1683" t="s">
        <v>74</v>
      </c>
      <c r="G1683">
        <v>3</v>
      </c>
      <c r="H1683">
        <v>170600.64</v>
      </c>
    </row>
    <row r="1684" spans="1:8" x14ac:dyDescent="0.25">
      <c r="A1684" s="2">
        <v>3</v>
      </c>
      <c r="B1684" t="s">
        <v>16</v>
      </c>
      <c r="C1684" t="s">
        <v>100</v>
      </c>
      <c r="D1684" s="2">
        <v>1</v>
      </c>
      <c r="E1684" s="17">
        <v>12</v>
      </c>
      <c r="F1684" t="s">
        <v>70</v>
      </c>
      <c r="G1684">
        <v>3</v>
      </c>
      <c r="H1684">
        <v>1287813.6700000002</v>
      </c>
    </row>
    <row r="1685" spans="1:8" x14ac:dyDescent="0.25">
      <c r="A1685" s="2">
        <v>3</v>
      </c>
      <c r="B1685" t="s">
        <v>16</v>
      </c>
      <c r="C1685" t="s">
        <v>100</v>
      </c>
      <c r="D1685" s="2">
        <v>1</v>
      </c>
      <c r="E1685" s="17">
        <v>12</v>
      </c>
      <c r="F1685" t="s">
        <v>75</v>
      </c>
      <c r="G1685">
        <v>1</v>
      </c>
      <c r="H1685">
        <v>541</v>
      </c>
    </row>
    <row r="1686" spans="1:8" x14ac:dyDescent="0.25">
      <c r="A1686" s="2">
        <v>3</v>
      </c>
      <c r="B1686" t="s">
        <v>16</v>
      </c>
      <c r="C1686" t="s">
        <v>100</v>
      </c>
      <c r="D1686" s="2">
        <v>1</v>
      </c>
      <c r="E1686" s="17">
        <v>12</v>
      </c>
      <c r="F1686" t="s">
        <v>68</v>
      </c>
      <c r="H1686">
        <v>1600</v>
      </c>
    </row>
    <row r="1687" spans="1:8" x14ac:dyDescent="0.25">
      <c r="A1687" s="2">
        <v>3</v>
      </c>
      <c r="B1687" t="s">
        <v>16</v>
      </c>
      <c r="C1687" t="s">
        <v>100</v>
      </c>
      <c r="D1687" s="2">
        <v>1</v>
      </c>
      <c r="E1687" s="17">
        <v>12</v>
      </c>
      <c r="F1687" t="s">
        <v>69</v>
      </c>
      <c r="G1687">
        <v>3</v>
      </c>
      <c r="H1687">
        <v>167415.32999999996</v>
      </c>
    </row>
    <row r="1688" spans="1:8" x14ac:dyDescent="0.25">
      <c r="A1688" s="2">
        <v>3</v>
      </c>
      <c r="B1688" t="s">
        <v>16</v>
      </c>
      <c r="C1688" t="s">
        <v>100</v>
      </c>
      <c r="D1688" s="2">
        <v>1</v>
      </c>
      <c r="E1688" s="17">
        <v>12</v>
      </c>
      <c r="F1688" t="s">
        <v>67</v>
      </c>
      <c r="G1688">
        <v>3</v>
      </c>
      <c r="H1688">
        <v>174.89999999999998</v>
      </c>
    </row>
    <row r="1689" spans="1:8" x14ac:dyDescent="0.25">
      <c r="A1689" s="2">
        <v>3</v>
      </c>
      <c r="B1689" t="s">
        <v>16</v>
      </c>
      <c r="C1689" t="s">
        <v>100</v>
      </c>
      <c r="D1689" s="2">
        <v>1</v>
      </c>
      <c r="E1689" s="17">
        <v>12</v>
      </c>
      <c r="F1689" t="s">
        <v>73</v>
      </c>
      <c r="H1689">
        <v>171835.84</v>
      </c>
    </row>
    <row r="1690" spans="1:8" x14ac:dyDescent="0.25">
      <c r="A1690" s="2">
        <v>3</v>
      </c>
      <c r="B1690" t="s">
        <v>16</v>
      </c>
      <c r="C1690" t="s">
        <v>100</v>
      </c>
      <c r="D1690" s="2">
        <v>1</v>
      </c>
      <c r="E1690" s="17">
        <v>12</v>
      </c>
      <c r="F1690" t="s">
        <v>72</v>
      </c>
      <c r="G1690">
        <v>3</v>
      </c>
      <c r="H1690">
        <v>219347.91999999998</v>
      </c>
    </row>
    <row r="1691" spans="1:8" x14ac:dyDescent="0.25">
      <c r="A1691" s="2">
        <v>3</v>
      </c>
      <c r="B1691" t="s">
        <v>16</v>
      </c>
      <c r="C1691" t="s">
        <v>100</v>
      </c>
      <c r="D1691" s="2">
        <v>1</v>
      </c>
      <c r="E1691" s="17">
        <v>12</v>
      </c>
      <c r="F1691" t="s">
        <v>74</v>
      </c>
      <c r="G1691">
        <v>2</v>
      </c>
      <c r="H1691">
        <v>129024.75</v>
      </c>
    </row>
    <row r="1692" spans="1:8" x14ac:dyDescent="0.25">
      <c r="A1692" s="2">
        <v>3</v>
      </c>
      <c r="B1692" t="s">
        <v>16</v>
      </c>
      <c r="C1692" t="s">
        <v>100</v>
      </c>
      <c r="D1692" s="2">
        <v>1</v>
      </c>
      <c r="E1692" s="17">
        <v>13</v>
      </c>
      <c r="F1692" t="s">
        <v>70</v>
      </c>
      <c r="G1692">
        <v>10</v>
      </c>
      <c r="H1692">
        <v>4476341.17</v>
      </c>
    </row>
    <row r="1693" spans="1:8" x14ac:dyDescent="0.25">
      <c r="A1693" s="2">
        <v>3</v>
      </c>
      <c r="B1693" t="s">
        <v>16</v>
      </c>
      <c r="C1693" t="s">
        <v>100</v>
      </c>
      <c r="D1693" s="2">
        <v>1</v>
      </c>
      <c r="E1693" s="17">
        <v>13</v>
      </c>
      <c r="F1693" t="s">
        <v>75</v>
      </c>
      <c r="G1693">
        <v>1</v>
      </c>
      <c r="H1693">
        <v>6731</v>
      </c>
    </row>
    <row r="1694" spans="1:8" x14ac:dyDescent="0.25">
      <c r="A1694" s="2">
        <v>3</v>
      </c>
      <c r="B1694" t="s">
        <v>16</v>
      </c>
      <c r="C1694" t="s">
        <v>100</v>
      </c>
      <c r="D1694" s="2">
        <v>1</v>
      </c>
      <c r="E1694" s="17">
        <v>13</v>
      </c>
      <c r="F1694" t="s">
        <v>68</v>
      </c>
      <c r="G1694">
        <v>3</v>
      </c>
      <c r="H1694">
        <v>65956</v>
      </c>
    </row>
    <row r="1695" spans="1:8" x14ac:dyDescent="0.25">
      <c r="A1695" s="2">
        <v>3</v>
      </c>
      <c r="B1695" t="s">
        <v>16</v>
      </c>
      <c r="C1695" t="s">
        <v>100</v>
      </c>
      <c r="D1695" s="2">
        <v>1</v>
      </c>
      <c r="E1695" s="17">
        <v>13</v>
      </c>
      <c r="F1695" t="s">
        <v>69</v>
      </c>
      <c r="G1695">
        <v>9</v>
      </c>
      <c r="H1695">
        <v>526024.59000000008</v>
      </c>
    </row>
    <row r="1696" spans="1:8" x14ac:dyDescent="0.25">
      <c r="A1696" s="2">
        <v>3</v>
      </c>
      <c r="B1696" t="s">
        <v>16</v>
      </c>
      <c r="C1696" t="s">
        <v>100</v>
      </c>
      <c r="D1696" s="2">
        <v>1</v>
      </c>
      <c r="E1696" s="17">
        <v>13</v>
      </c>
      <c r="F1696" t="s">
        <v>78</v>
      </c>
      <c r="G1696">
        <v>1</v>
      </c>
      <c r="H1696">
        <v>67594.180000000008</v>
      </c>
    </row>
    <row r="1697" spans="1:8" x14ac:dyDescent="0.25">
      <c r="A1697" s="2">
        <v>3</v>
      </c>
      <c r="B1697" t="s">
        <v>16</v>
      </c>
      <c r="C1697" t="s">
        <v>100</v>
      </c>
      <c r="D1697" s="2">
        <v>1</v>
      </c>
      <c r="E1697" s="17">
        <v>13</v>
      </c>
      <c r="F1697" t="s">
        <v>67</v>
      </c>
      <c r="G1697">
        <v>10</v>
      </c>
      <c r="H1697">
        <v>524.69999999999993</v>
      </c>
    </row>
    <row r="1698" spans="1:8" x14ac:dyDescent="0.25">
      <c r="A1698" s="2">
        <v>3</v>
      </c>
      <c r="B1698" t="s">
        <v>16</v>
      </c>
      <c r="C1698" t="s">
        <v>100</v>
      </c>
      <c r="D1698" s="2">
        <v>1</v>
      </c>
      <c r="E1698" s="17">
        <v>13</v>
      </c>
      <c r="F1698" t="s">
        <v>73</v>
      </c>
      <c r="H1698">
        <v>89475.96</v>
      </c>
    </row>
    <row r="1699" spans="1:8" x14ac:dyDescent="0.25">
      <c r="A1699" s="2">
        <v>3</v>
      </c>
      <c r="B1699" t="s">
        <v>16</v>
      </c>
      <c r="C1699" t="s">
        <v>100</v>
      </c>
      <c r="D1699" s="2">
        <v>1</v>
      </c>
      <c r="E1699" s="17">
        <v>13</v>
      </c>
      <c r="F1699" t="s">
        <v>72</v>
      </c>
      <c r="G1699">
        <v>10</v>
      </c>
      <c r="H1699">
        <v>1047308.86</v>
      </c>
    </row>
    <row r="1700" spans="1:8" x14ac:dyDescent="0.25">
      <c r="A1700" s="2">
        <v>3</v>
      </c>
      <c r="B1700" t="s">
        <v>16</v>
      </c>
      <c r="C1700" t="s">
        <v>100</v>
      </c>
      <c r="D1700" s="2">
        <v>1</v>
      </c>
      <c r="E1700" s="17">
        <v>13</v>
      </c>
      <c r="F1700" t="s">
        <v>74</v>
      </c>
      <c r="G1700">
        <v>4</v>
      </c>
      <c r="H1700">
        <v>347243.94</v>
      </c>
    </row>
    <row r="1701" spans="1:8" x14ac:dyDescent="0.25">
      <c r="A1701" s="2">
        <v>3</v>
      </c>
      <c r="B1701" t="s">
        <v>16</v>
      </c>
      <c r="C1701" t="s">
        <v>100</v>
      </c>
      <c r="D1701" s="2">
        <v>1</v>
      </c>
      <c r="E1701" s="17">
        <v>14</v>
      </c>
      <c r="F1701" t="s">
        <v>70</v>
      </c>
      <c r="G1701">
        <v>3</v>
      </c>
      <c r="H1701">
        <v>1589043.8699999999</v>
      </c>
    </row>
    <row r="1702" spans="1:8" x14ac:dyDescent="0.25">
      <c r="A1702" s="2">
        <v>3</v>
      </c>
      <c r="B1702" t="s">
        <v>16</v>
      </c>
      <c r="C1702" t="s">
        <v>100</v>
      </c>
      <c r="D1702" s="2">
        <v>1</v>
      </c>
      <c r="E1702" s="17">
        <v>14</v>
      </c>
      <c r="F1702" t="s">
        <v>75</v>
      </c>
      <c r="G1702">
        <v>2</v>
      </c>
      <c r="H1702">
        <v>42717</v>
      </c>
    </row>
    <row r="1703" spans="1:8" x14ac:dyDescent="0.25">
      <c r="A1703" s="2">
        <v>3</v>
      </c>
      <c r="B1703" t="s">
        <v>16</v>
      </c>
      <c r="C1703" t="s">
        <v>100</v>
      </c>
      <c r="D1703" s="2">
        <v>1</v>
      </c>
      <c r="E1703" s="17">
        <v>14</v>
      </c>
      <c r="F1703" t="s">
        <v>68</v>
      </c>
      <c r="G1703">
        <v>2</v>
      </c>
      <c r="H1703">
        <v>39360</v>
      </c>
    </row>
    <row r="1704" spans="1:8" x14ac:dyDescent="0.25">
      <c r="A1704" s="2">
        <v>3</v>
      </c>
      <c r="B1704" t="s">
        <v>16</v>
      </c>
      <c r="C1704" t="s">
        <v>100</v>
      </c>
      <c r="D1704" s="2">
        <v>1</v>
      </c>
      <c r="E1704" s="17">
        <v>14</v>
      </c>
      <c r="F1704" t="s">
        <v>69</v>
      </c>
      <c r="G1704">
        <v>2</v>
      </c>
      <c r="H1704">
        <v>119613.59</v>
      </c>
    </row>
    <row r="1705" spans="1:8" x14ac:dyDescent="0.25">
      <c r="A1705" s="2">
        <v>3</v>
      </c>
      <c r="B1705" t="s">
        <v>16</v>
      </c>
      <c r="C1705" t="s">
        <v>100</v>
      </c>
      <c r="D1705" s="2">
        <v>1</v>
      </c>
      <c r="E1705" s="17">
        <v>14</v>
      </c>
      <c r="F1705" t="s">
        <v>78</v>
      </c>
      <c r="H1705">
        <v>47474.039999999994</v>
      </c>
    </row>
    <row r="1706" spans="1:8" x14ac:dyDescent="0.25">
      <c r="A1706" s="2">
        <v>3</v>
      </c>
      <c r="B1706" t="s">
        <v>16</v>
      </c>
      <c r="C1706" t="s">
        <v>100</v>
      </c>
      <c r="D1706" s="2">
        <v>1</v>
      </c>
      <c r="E1706" s="17">
        <v>14</v>
      </c>
      <c r="F1706" t="s">
        <v>67</v>
      </c>
      <c r="G1706">
        <v>3</v>
      </c>
      <c r="H1706">
        <v>163.23999999999998</v>
      </c>
    </row>
    <row r="1707" spans="1:8" x14ac:dyDescent="0.25">
      <c r="A1707" s="2">
        <v>3</v>
      </c>
      <c r="B1707" t="s">
        <v>16</v>
      </c>
      <c r="C1707" t="s">
        <v>100</v>
      </c>
      <c r="D1707" s="2">
        <v>1</v>
      </c>
      <c r="E1707" s="17">
        <v>14</v>
      </c>
      <c r="F1707" t="s">
        <v>73</v>
      </c>
      <c r="H1707">
        <v>111106.19</v>
      </c>
    </row>
    <row r="1708" spans="1:8" x14ac:dyDescent="0.25">
      <c r="A1708" s="2">
        <v>3</v>
      </c>
      <c r="B1708" t="s">
        <v>16</v>
      </c>
      <c r="C1708" t="s">
        <v>100</v>
      </c>
      <c r="D1708" s="2">
        <v>1</v>
      </c>
      <c r="E1708" s="17">
        <v>14</v>
      </c>
      <c r="F1708" t="s">
        <v>72</v>
      </c>
      <c r="G1708">
        <v>3</v>
      </c>
      <c r="H1708">
        <v>608001.09</v>
      </c>
    </row>
    <row r="1709" spans="1:8" x14ac:dyDescent="0.25">
      <c r="A1709" s="2">
        <v>3</v>
      </c>
      <c r="B1709" t="s">
        <v>16</v>
      </c>
      <c r="C1709" t="s">
        <v>100</v>
      </c>
      <c r="D1709" s="2">
        <v>1</v>
      </c>
      <c r="E1709" s="17">
        <v>14</v>
      </c>
      <c r="F1709" t="s">
        <v>74</v>
      </c>
      <c r="H1709">
        <v>53496</v>
      </c>
    </row>
    <row r="1710" spans="1:8" x14ac:dyDescent="0.25">
      <c r="A1710" s="2">
        <v>3</v>
      </c>
      <c r="B1710" t="s">
        <v>16</v>
      </c>
      <c r="C1710" t="s">
        <v>100</v>
      </c>
      <c r="D1710" s="2">
        <v>1</v>
      </c>
      <c r="E1710" s="17">
        <v>15</v>
      </c>
      <c r="F1710" t="s">
        <v>70</v>
      </c>
      <c r="G1710">
        <v>4</v>
      </c>
      <c r="H1710">
        <v>1794352.4100000001</v>
      </c>
    </row>
    <row r="1711" spans="1:8" x14ac:dyDescent="0.25">
      <c r="A1711" s="2">
        <v>3</v>
      </c>
      <c r="B1711" t="s">
        <v>16</v>
      </c>
      <c r="C1711" t="s">
        <v>100</v>
      </c>
      <c r="D1711" s="2">
        <v>1</v>
      </c>
      <c r="E1711" s="17">
        <v>15</v>
      </c>
      <c r="F1711" t="s">
        <v>69</v>
      </c>
      <c r="G1711">
        <v>2</v>
      </c>
      <c r="H1711">
        <v>19519</v>
      </c>
    </row>
    <row r="1712" spans="1:8" x14ac:dyDescent="0.25">
      <c r="A1712" s="2">
        <v>3</v>
      </c>
      <c r="B1712" t="s">
        <v>16</v>
      </c>
      <c r="C1712" t="s">
        <v>100</v>
      </c>
      <c r="D1712" s="2">
        <v>1</v>
      </c>
      <c r="E1712" s="17">
        <v>15</v>
      </c>
      <c r="F1712" t="s">
        <v>67</v>
      </c>
      <c r="G1712">
        <v>4</v>
      </c>
      <c r="H1712">
        <v>139.91999999999999</v>
      </c>
    </row>
    <row r="1713" spans="1:8" x14ac:dyDescent="0.25">
      <c r="A1713" s="2">
        <v>3</v>
      </c>
      <c r="B1713" t="s">
        <v>16</v>
      </c>
      <c r="C1713" t="s">
        <v>100</v>
      </c>
      <c r="D1713" s="2">
        <v>1</v>
      </c>
      <c r="E1713" s="17">
        <v>15</v>
      </c>
      <c r="F1713" t="s">
        <v>72</v>
      </c>
      <c r="G1713">
        <v>4</v>
      </c>
      <c r="H1713">
        <v>869005.16999999993</v>
      </c>
    </row>
    <row r="1714" spans="1:8" x14ac:dyDescent="0.25">
      <c r="A1714" s="2">
        <v>3</v>
      </c>
      <c r="B1714" t="s">
        <v>16</v>
      </c>
      <c r="C1714" t="s">
        <v>100</v>
      </c>
      <c r="D1714" s="2">
        <v>1</v>
      </c>
      <c r="E1714" s="17">
        <v>15</v>
      </c>
      <c r="F1714" t="s">
        <v>74</v>
      </c>
      <c r="G1714">
        <v>2</v>
      </c>
      <c r="H1714">
        <v>374001</v>
      </c>
    </row>
    <row r="1715" spans="1:8" x14ac:dyDescent="0.25">
      <c r="A1715" s="2">
        <v>3</v>
      </c>
      <c r="B1715" t="s">
        <v>16</v>
      </c>
      <c r="C1715" t="s">
        <v>100</v>
      </c>
      <c r="D1715" s="2">
        <v>1</v>
      </c>
      <c r="E1715" s="17">
        <v>16</v>
      </c>
      <c r="F1715" t="s">
        <v>70</v>
      </c>
      <c r="G1715">
        <v>2</v>
      </c>
      <c r="H1715">
        <v>2316043.4</v>
      </c>
    </row>
    <row r="1716" spans="1:8" x14ac:dyDescent="0.25">
      <c r="A1716" s="2">
        <v>3</v>
      </c>
      <c r="B1716" t="s">
        <v>16</v>
      </c>
      <c r="C1716" t="s">
        <v>100</v>
      </c>
      <c r="D1716" s="2">
        <v>1</v>
      </c>
      <c r="E1716" s="17">
        <v>16</v>
      </c>
      <c r="F1716" t="s">
        <v>68</v>
      </c>
      <c r="G1716">
        <v>1</v>
      </c>
      <c r="H1716">
        <v>20680</v>
      </c>
    </row>
    <row r="1717" spans="1:8" x14ac:dyDescent="0.25">
      <c r="A1717" s="2">
        <v>3</v>
      </c>
      <c r="B1717" t="s">
        <v>16</v>
      </c>
      <c r="C1717" t="s">
        <v>100</v>
      </c>
      <c r="D1717" s="2">
        <v>1</v>
      </c>
      <c r="E1717" s="17">
        <v>16</v>
      </c>
      <c r="F1717" t="s">
        <v>69</v>
      </c>
      <c r="G1717">
        <v>2</v>
      </c>
      <c r="H1717">
        <v>521109.48</v>
      </c>
    </row>
    <row r="1718" spans="1:8" x14ac:dyDescent="0.25">
      <c r="A1718" s="2">
        <v>3</v>
      </c>
      <c r="B1718" t="s">
        <v>16</v>
      </c>
      <c r="C1718" t="s">
        <v>100</v>
      </c>
      <c r="D1718" s="2">
        <v>1</v>
      </c>
      <c r="E1718" s="17">
        <v>16</v>
      </c>
      <c r="F1718" t="s">
        <v>73</v>
      </c>
      <c r="G1718">
        <v>2</v>
      </c>
      <c r="H1718">
        <v>112689.60000000001</v>
      </c>
    </row>
    <row r="1719" spans="1:8" x14ac:dyDescent="0.25">
      <c r="A1719" s="2">
        <v>3</v>
      </c>
      <c r="B1719" t="s">
        <v>16</v>
      </c>
      <c r="C1719" t="s">
        <v>100</v>
      </c>
      <c r="D1719" s="2">
        <v>1</v>
      </c>
      <c r="E1719" s="17">
        <v>16</v>
      </c>
      <c r="F1719" t="s">
        <v>72</v>
      </c>
      <c r="G1719">
        <v>2</v>
      </c>
      <c r="H1719">
        <v>827568.83000000007</v>
      </c>
    </row>
    <row r="1720" spans="1:8" x14ac:dyDescent="0.25">
      <c r="A1720" s="2">
        <v>3</v>
      </c>
      <c r="B1720" t="s">
        <v>16</v>
      </c>
      <c r="C1720" t="s">
        <v>101</v>
      </c>
      <c r="D1720" s="2">
        <v>2</v>
      </c>
      <c r="E1720" s="17">
        <v>7</v>
      </c>
      <c r="F1720" t="s">
        <v>70</v>
      </c>
      <c r="H1720">
        <v>39471.5</v>
      </c>
    </row>
    <row r="1721" spans="1:8" x14ac:dyDescent="0.25">
      <c r="A1721" s="2">
        <v>3</v>
      </c>
      <c r="B1721" t="s">
        <v>16</v>
      </c>
      <c r="C1721" t="s">
        <v>101</v>
      </c>
      <c r="D1721" s="2">
        <v>2</v>
      </c>
      <c r="E1721" s="17">
        <v>7</v>
      </c>
      <c r="F1721" t="s">
        <v>75</v>
      </c>
      <c r="H1721">
        <v>1800</v>
      </c>
    </row>
    <row r="1722" spans="1:8" x14ac:dyDescent="0.25">
      <c r="A1722" s="2">
        <v>3</v>
      </c>
      <c r="B1722" t="s">
        <v>16</v>
      </c>
      <c r="C1722" t="s">
        <v>101</v>
      </c>
      <c r="D1722" s="2">
        <v>2</v>
      </c>
      <c r="E1722" s="17">
        <v>7</v>
      </c>
      <c r="F1722" t="s">
        <v>68</v>
      </c>
      <c r="H1722">
        <v>3760</v>
      </c>
    </row>
    <row r="1723" spans="1:8" x14ac:dyDescent="0.25">
      <c r="A1723" s="2">
        <v>3</v>
      </c>
      <c r="B1723" t="s">
        <v>16</v>
      </c>
      <c r="C1723" t="s">
        <v>101</v>
      </c>
      <c r="D1723" s="2">
        <v>2</v>
      </c>
      <c r="E1723" s="17">
        <v>7</v>
      </c>
      <c r="F1723" t="s">
        <v>69</v>
      </c>
      <c r="H1723">
        <v>5131.2700000000004</v>
      </c>
    </row>
    <row r="1724" spans="1:8" x14ac:dyDescent="0.25">
      <c r="A1724" s="2">
        <v>3</v>
      </c>
      <c r="B1724" t="s">
        <v>16</v>
      </c>
      <c r="C1724" t="s">
        <v>101</v>
      </c>
      <c r="D1724" s="2">
        <v>2</v>
      </c>
      <c r="E1724" s="17">
        <v>7</v>
      </c>
      <c r="F1724" t="s">
        <v>67</v>
      </c>
      <c r="H1724">
        <v>11.66</v>
      </c>
    </row>
    <row r="1725" spans="1:8" x14ac:dyDescent="0.25">
      <c r="A1725" s="2">
        <v>3</v>
      </c>
      <c r="B1725" t="s">
        <v>16</v>
      </c>
      <c r="C1725" t="s">
        <v>101</v>
      </c>
      <c r="D1725" s="2">
        <v>2</v>
      </c>
      <c r="E1725" s="17">
        <v>7</v>
      </c>
      <c r="F1725" t="s">
        <v>73</v>
      </c>
      <c r="H1725">
        <v>19159.5</v>
      </c>
    </row>
    <row r="1726" spans="1:8" x14ac:dyDescent="0.25">
      <c r="A1726" s="2">
        <v>3</v>
      </c>
      <c r="B1726" t="s">
        <v>16</v>
      </c>
      <c r="C1726" t="s">
        <v>101</v>
      </c>
      <c r="D1726" s="2">
        <v>2</v>
      </c>
      <c r="E1726" s="17">
        <v>8</v>
      </c>
      <c r="F1726" t="s">
        <v>70</v>
      </c>
      <c r="G1726">
        <v>2</v>
      </c>
      <c r="H1726">
        <v>489523</v>
      </c>
    </row>
    <row r="1727" spans="1:8" x14ac:dyDescent="0.25">
      <c r="A1727" s="2">
        <v>3</v>
      </c>
      <c r="B1727" t="s">
        <v>16</v>
      </c>
      <c r="C1727" t="s">
        <v>101</v>
      </c>
      <c r="D1727" s="2">
        <v>2</v>
      </c>
      <c r="E1727" s="17">
        <v>8</v>
      </c>
      <c r="F1727" t="s">
        <v>75</v>
      </c>
      <c r="G1727">
        <v>2</v>
      </c>
      <c r="H1727">
        <v>25200</v>
      </c>
    </row>
    <row r="1728" spans="1:8" x14ac:dyDescent="0.25">
      <c r="A1728" s="2">
        <v>3</v>
      </c>
      <c r="B1728" t="s">
        <v>16</v>
      </c>
      <c r="C1728" t="s">
        <v>101</v>
      </c>
      <c r="D1728" s="2">
        <v>2</v>
      </c>
      <c r="E1728" s="17">
        <v>8</v>
      </c>
      <c r="F1728" t="s">
        <v>77</v>
      </c>
      <c r="G1728">
        <v>1</v>
      </c>
      <c r="H1728">
        <v>12178.05</v>
      </c>
    </row>
    <row r="1729" spans="1:8" x14ac:dyDescent="0.25">
      <c r="A1729" s="2">
        <v>3</v>
      </c>
      <c r="B1729" t="s">
        <v>16</v>
      </c>
      <c r="C1729" t="s">
        <v>101</v>
      </c>
      <c r="D1729" s="2">
        <v>2</v>
      </c>
      <c r="E1729" s="17">
        <v>8</v>
      </c>
      <c r="F1729" t="s">
        <v>68</v>
      </c>
      <c r="G1729">
        <v>2</v>
      </c>
      <c r="H1729">
        <v>27237</v>
      </c>
    </row>
    <row r="1730" spans="1:8" x14ac:dyDescent="0.25">
      <c r="A1730" s="2">
        <v>3</v>
      </c>
      <c r="B1730" t="s">
        <v>16</v>
      </c>
      <c r="C1730" t="s">
        <v>101</v>
      </c>
      <c r="D1730" s="2">
        <v>2</v>
      </c>
      <c r="E1730" s="17">
        <v>8</v>
      </c>
      <c r="F1730" t="s">
        <v>69</v>
      </c>
      <c r="G1730">
        <v>2</v>
      </c>
      <c r="H1730">
        <v>63637.58</v>
      </c>
    </row>
    <row r="1731" spans="1:8" x14ac:dyDescent="0.25">
      <c r="A1731" s="2">
        <v>3</v>
      </c>
      <c r="B1731" t="s">
        <v>16</v>
      </c>
      <c r="C1731" t="s">
        <v>101</v>
      </c>
      <c r="D1731" s="2">
        <v>2</v>
      </c>
      <c r="E1731" s="17">
        <v>8</v>
      </c>
      <c r="F1731" t="s">
        <v>67</v>
      </c>
      <c r="G1731">
        <v>2</v>
      </c>
      <c r="H1731">
        <v>128.26</v>
      </c>
    </row>
    <row r="1732" spans="1:8" x14ac:dyDescent="0.25">
      <c r="A1732" s="2">
        <v>3</v>
      </c>
      <c r="B1732" t="s">
        <v>16</v>
      </c>
      <c r="C1732" t="s">
        <v>101</v>
      </c>
      <c r="D1732" s="2">
        <v>2</v>
      </c>
      <c r="E1732" s="17">
        <v>8</v>
      </c>
      <c r="F1732" t="s">
        <v>73</v>
      </c>
      <c r="H1732">
        <v>44239</v>
      </c>
    </row>
    <row r="1733" spans="1:8" x14ac:dyDescent="0.25">
      <c r="A1733" s="2">
        <v>3</v>
      </c>
      <c r="B1733" t="s">
        <v>16</v>
      </c>
      <c r="C1733" t="s">
        <v>101</v>
      </c>
      <c r="D1733" s="2">
        <v>2</v>
      </c>
      <c r="E1733" s="17">
        <v>9</v>
      </c>
      <c r="F1733" t="s">
        <v>70</v>
      </c>
      <c r="H1733">
        <v>141945.75</v>
      </c>
    </row>
    <row r="1734" spans="1:8" x14ac:dyDescent="0.25">
      <c r="A1734" s="2">
        <v>3</v>
      </c>
      <c r="B1734" t="s">
        <v>16</v>
      </c>
      <c r="C1734" t="s">
        <v>101</v>
      </c>
      <c r="D1734" s="2">
        <v>2</v>
      </c>
      <c r="E1734" s="17">
        <v>9</v>
      </c>
      <c r="F1734" t="s">
        <v>75</v>
      </c>
      <c r="H1734">
        <v>4500</v>
      </c>
    </row>
    <row r="1735" spans="1:8" x14ac:dyDescent="0.25">
      <c r="A1735" s="2">
        <v>3</v>
      </c>
      <c r="B1735" t="s">
        <v>16</v>
      </c>
      <c r="C1735" t="s">
        <v>101</v>
      </c>
      <c r="D1735" s="2">
        <v>2</v>
      </c>
      <c r="E1735" s="17">
        <v>9</v>
      </c>
      <c r="F1735" t="s">
        <v>68</v>
      </c>
      <c r="H1735">
        <v>5150</v>
      </c>
    </row>
    <row r="1736" spans="1:8" x14ac:dyDescent="0.25">
      <c r="A1736" s="2">
        <v>3</v>
      </c>
      <c r="B1736" t="s">
        <v>16</v>
      </c>
      <c r="C1736" t="s">
        <v>101</v>
      </c>
      <c r="D1736" s="2">
        <v>2</v>
      </c>
      <c r="E1736" s="17">
        <v>9</v>
      </c>
      <c r="F1736" t="s">
        <v>69</v>
      </c>
      <c r="H1736">
        <v>18452.87</v>
      </c>
    </row>
    <row r="1737" spans="1:8" x14ac:dyDescent="0.25">
      <c r="A1737" s="2">
        <v>3</v>
      </c>
      <c r="B1737" t="s">
        <v>16</v>
      </c>
      <c r="C1737" t="s">
        <v>101</v>
      </c>
      <c r="D1737" s="2">
        <v>2</v>
      </c>
      <c r="E1737" s="17">
        <v>9</v>
      </c>
      <c r="F1737" t="s">
        <v>67</v>
      </c>
      <c r="H1737">
        <v>29.15</v>
      </c>
    </row>
    <row r="1738" spans="1:8" x14ac:dyDescent="0.25">
      <c r="A1738" s="2">
        <v>3</v>
      </c>
      <c r="B1738" t="s">
        <v>16</v>
      </c>
      <c r="C1738" t="s">
        <v>101</v>
      </c>
      <c r="D1738" s="2">
        <v>2</v>
      </c>
      <c r="E1738" s="17">
        <v>11</v>
      </c>
      <c r="F1738" t="s">
        <v>70</v>
      </c>
      <c r="G1738">
        <v>1</v>
      </c>
      <c r="H1738">
        <v>407281.61</v>
      </c>
    </row>
    <row r="1739" spans="1:8" x14ac:dyDescent="0.25">
      <c r="A1739" s="2">
        <v>3</v>
      </c>
      <c r="B1739" t="s">
        <v>16</v>
      </c>
      <c r="C1739" t="s">
        <v>101</v>
      </c>
      <c r="D1739" s="2">
        <v>2</v>
      </c>
      <c r="E1739" s="17">
        <v>11</v>
      </c>
      <c r="F1739" t="s">
        <v>75</v>
      </c>
      <c r="G1739">
        <v>1</v>
      </c>
      <c r="H1739">
        <v>47993</v>
      </c>
    </row>
    <row r="1740" spans="1:8" x14ac:dyDescent="0.25">
      <c r="A1740" s="2">
        <v>3</v>
      </c>
      <c r="B1740" t="s">
        <v>16</v>
      </c>
      <c r="C1740" t="s">
        <v>101</v>
      </c>
      <c r="D1740" s="2">
        <v>2</v>
      </c>
      <c r="E1740" s="17">
        <v>11</v>
      </c>
      <c r="F1740" t="s">
        <v>68</v>
      </c>
      <c r="G1740">
        <v>1</v>
      </c>
      <c r="H1740">
        <v>25520</v>
      </c>
    </row>
    <row r="1741" spans="1:8" x14ac:dyDescent="0.25">
      <c r="A1741" s="2">
        <v>3</v>
      </c>
      <c r="B1741" t="s">
        <v>16</v>
      </c>
      <c r="C1741" t="s">
        <v>101</v>
      </c>
      <c r="D1741" s="2">
        <v>2</v>
      </c>
      <c r="E1741" s="17">
        <v>11</v>
      </c>
      <c r="F1741" t="s">
        <v>69</v>
      </c>
      <c r="G1741">
        <v>1</v>
      </c>
      <c r="H1741">
        <v>52946.369999999995</v>
      </c>
    </row>
    <row r="1742" spans="1:8" x14ac:dyDescent="0.25">
      <c r="A1742" s="2">
        <v>3</v>
      </c>
      <c r="B1742" t="s">
        <v>16</v>
      </c>
      <c r="C1742" t="s">
        <v>101</v>
      </c>
      <c r="D1742" s="2">
        <v>2</v>
      </c>
      <c r="E1742" s="17">
        <v>11</v>
      </c>
      <c r="F1742" t="s">
        <v>67</v>
      </c>
      <c r="G1742">
        <v>1</v>
      </c>
      <c r="H1742">
        <v>69.959999999999994</v>
      </c>
    </row>
    <row r="1743" spans="1:8" x14ac:dyDescent="0.25">
      <c r="A1743" s="2">
        <v>3</v>
      </c>
      <c r="B1743" t="s">
        <v>16</v>
      </c>
      <c r="C1743" t="s">
        <v>101</v>
      </c>
      <c r="D1743" s="2">
        <v>2</v>
      </c>
      <c r="E1743" s="17">
        <v>11</v>
      </c>
      <c r="F1743" t="s">
        <v>73</v>
      </c>
      <c r="H1743">
        <v>33613.86</v>
      </c>
    </row>
    <row r="1744" spans="1:8" x14ac:dyDescent="0.25">
      <c r="A1744" s="2">
        <v>3</v>
      </c>
      <c r="B1744" t="s">
        <v>16</v>
      </c>
      <c r="C1744" t="s">
        <v>101</v>
      </c>
      <c r="D1744" s="2">
        <v>2</v>
      </c>
      <c r="E1744" s="17">
        <v>11</v>
      </c>
      <c r="F1744" t="s">
        <v>72</v>
      </c>
      <c r="G1744">
        <v>1</v>
      </c>
      <c r="H1744">
        <v>10372.829999999998</v>
      </c>
    </row>
    <row r="1745" spans="1:8" x14ac:dyDescent="0.25">
      <c r="A1745" s="2">
        <v>3</v>
      </c>
      <c r="B1745" t="s">
        <v>16</v>
      </c>
      <c r="C1745" t="s">
        <v>101</v>
      </c>
      <c r="D1745" s="2">
        <v>2</v>
      </c>
      <c r="E1745" s="17">
        <v>11</v>
      </c>
      <c r="F1745" t="s">
        <v>74</v>
      </c>
      <c r="H1745">
        <v>5090</v>
      </c>
    </row>
    <row r="1746" spans="1:8" x14ac:dyDescent="0.25">
      <c r="A1746" s="2">
        <v>3</v>
      </c>
      <c r="B1746" t="s">
        <v>16</v>
      </c>
      <c r="C1746" t="s">
        <v>101</v>
      </c>
      <c r="D1746" s="2">
        <v>2</v>
      </c>
      <c r="E1746" s="17">
        <v>12</v>
      </c>
      <c r="F1746" t="s">
        <v>70</v>
      </c>
      <c r="G1746">
        <v>1</v>
      </c>
      <c r="H1746">
        <v>469362.31</v>
      </c>
    </row>
    <row r="1747" spans="1:8" x14ac:dyDescent="0.25">
      <c r="A1747" s="2">
        <v>3</v>
      </c>
      <c r="B1747" t="s">
        <v>16</v>
      </c>
      <c r="C1747" t="s">
        <v>101</v>
      </c>
      <c r="D1747" s="2">
        <v>2</v>
      </c>
      <c r="E1747" s="17">
        <v>12</v>
      </c>
      <c r="F1747" t="s">
        <v>77</v>
      </c>
      <c r="H1747">
        <v>1965.96</v>
      </c>
    </row>
    <row r="1748" spans="1:8" x14ac:dyDescent="0.25">
      <c r="A1748" s="2">
        <v>3</v>
      </c>
      <c r="B1748" t="s">
        <v>16</v>
      </c>
      <c r="C1748" t="s">
        <v>101</v>
      </c>
      <c r="D1748" s="2">
        <v>2</v>
      </c>
      <c r="E1748" s="17">
        <v>12</v>
      </c>
      <c r="F1748" t="s">
        <v>68</v>
      </c>
      <c r="G1748">
        <v>1</v>
      </c>
      <c r="H1748">
        <v>7920</v>
      </c>
    </row>
    <row r="1749" spans="1:8" x14ac:dyDescent="0.25">
      <c r="A1749" s="2">
        <v>3</v>
      </c>
      <c r="B1749" t="s">
        <v>16</v>
      </c>
      <c r="C1749" t="s">
        <v>101</v>
      </c>
      <c r="D1749" s="2">
        <v>2</v>
      </c>
      <c r="E1749" s="17">
        <v>12</v>
      </c>
      <c r="F1749" t="s">
        <v>69</v>
      </c>
      <c r="G1749">
        <v>1</v>
      </c>
      <c r="H1749">
        <v>61016.95</v>
      </c>
    </row>
    <row r="1750" spans="1:8" x14ac:dyDescent="0.25">
      <c r="A1750" s="2">
        <v>3</v>
      </c>
      <c r="B1750" t="s">
        <v>16</v>
      </c>
      <c r="C1750" t="s">
        <v>101</v>
      </c>
      <c r="D1750" s="2">
        <v>2</v>
      </c>
      <c r="E1750" s="17">
        <v>12</v>
      </c>
      <c r="F1750" t="s">
        <v>78</v>
      </c>
      <c r="G1750">
        <v>1</v>
      </c>
      <c r="H1750">
        <v>40774.68</v>
      </c>
    </row>
    <row r="1751" spans="1:8" x14ac:dyDescent="0.25">
      <c r="A1751" s="2">
        <v>3</v>
      </c>
      <c r="B1751" t="s">
        <v>16</v>
      </c>
      <c r="C1751" t="s">
        <v>101</v>
      </c>
      <c r="D1751" s="2">
        <v>2</v>
      </c>
      <c r="E1751" s="17">
        <v>12</v>
      </c>
      <c r="F1751" t="s">
        <v>67</v>
      </c>
      <c r="G1751">
        <v>1</v>
      </c>
      <c r="H1751">
        <v>64.13</v>
      </c>
    </row>
    <row r="1752" spans="1:8" x14ac:dyDescent="0.25">
      <c r="A1752" s="2">
        <v>3</v>
      </c>
      <c r="B1752" t="s">
        <v>16</v>
      </c>
      <c r="C1752" t="s">
        <v>101</v>
      </c>
      <c r="D1752" s="2">
        <v>2</v>
      </c>
      <c r="E1752" s="17">
        <v>12</v>
      </c>
      <c r="F1752" t="s">
        <v>72</v>
      </c>
      <c r="G1752">
        <v>1</v>
      </c>
      <c r="H1752">
        <v>132218.14000000001</v>
      </c>
    </row>
    <row r="1753" spans="1:8" x14ac:dyDescent="0.25">
      <c r="A1753" s="2">
        <v>3</v>
      </c>
      <c r="B1753" t="s">
        <v>16</v>
      </c>
      <c r="C1753" t="s">
        <v>101</v>
      </c>
      <c r="D1753" s="2">
        <v>2</v>
      </c>
      <c r="E1753" s="17">
        <v>12</v>
      </c>
      <c r="F1753" t="s">
        <v>74</v>
      </c>
      <c r="G1753">
        <v>1</v>
      </c>
      <c r="H1753">
        <v>65090.180000000008</v>
      </c>
    </row>
    <row r="1754" spans="1:8" x14ac:dyDescent="0.25">
      <c r="A1754" s="2">
        <v>3</v>
      </c>
      <c r="B1754" t="s">
        <v>16</v>
      </c>
      <c r="C1754" t="s">
        <v>101</v>
      </c>
      <c r="D1754" s="2">
        <v>2</v>
      </c>
      <c r="E1754" s="17">
        <v>13</v>
      </c>
      <c r="F1754" t="s">
        <v>70</v>
      </c>
      <c r="H1754">
        <v>89567.7</v>
      </c>
    </row>
    <row r="1755" spans="1:8" x14ac:dyDescent="0.25">
      <c r="A1755" s="2">
        <v>3</v>
      </c>
      <c r="B1755" t="s">
        <v>16</v>
      </c>
      <c r="C1755" t="s">
        <v>101</v>
      </c>
      <c r="D1755" s="2">
        <v>2</v>
      </c>
      <c r="E1755" s="17">
        <v>13</v>
      </c>
      <c r="F1755" t="s">
        <v>68</v>
      </c>
      <c r="H1755">
        <v>1440</v>
      </c>
    </row>
    <row r="1756" spans="1:8" x14ac:dyDescent="0.25">
      <c r="A1756" s="2">
        <v>3</v>
      </c>
      <c r="B1756" t="s">
        <v>16</v>
      </c>
      <c r="C1756" t="s">
        <v>101</v>
      </c>
      <c r="D1756" s="2">
        <v>2</v>
      </c>
      <c r="E1756" s="17">
        <v>13</v>
      </c>
      <c r="F1756" t="s">
        <v>69</v>
      </c>
      <c r="H1756">
        <v>11643.76</v>
      </c>
    </row>
    <row r="1757" spans="1:8" x14ac:dyDescent="0.25">
      <c r="A1757" s="2">
        <v>3</v>
      </c>
      <c r="B1757" t="s">
        <v>16</v>
      </c>
      <c r="C1757" t="s">
        <v>101</v>
      </c>
      <c r="D1757" s="2">
        <v>2</v>
      </c>
      <c r="E1757" s="17">
        <v>13</v>
      </c>
      <c r="F1757" t="s">
        <v>67</v>
      </c>
      <c r="H1757">
        <v>11.66</v>
      </c>
    </row>
    <row r="1758" spans="1:8" x14ac:dyDescent="0.25">
      <c r="A1758" s="2">
        <v>3</v>
      </c>
      <c r="B1758" t="s">
        <v>16</v>
      </c>
      <c r="C1758" t="s">
        <v>101</v>
      </c>
      <c r="D1758" s="2">
        <v>2</v>
      </c>
      <c r="E1758" s="17">
        <v>13</v>
      </c>
      <c r="F1758" t="s">
        <v>73</v>
      </c>
      <c r="H1758">
        <v>66565.84</v>
      </c>
    </row>
    <row r="1759" spans="1:8" x14ac:dyDescent="0.25">
      <c r="A1759" s="2">
        <v>3</v>
      </c>
      <c r="B1759" t="s">
        <v>16</v>
      </c>
      <c r="C1759" t="s">
        <v>101</v>
      </c>
      <c r="D1759" s="2">
        <v>2</v>
      </c>
      <c r="E1759" s="17">
        <v>13</v>
      </c>
      <c r="F1759" t="s">
        <v>72</v>
      </c>
      <c r="H1759">
        <v>39164.020000000004</v>
      </c>
    </row>
    <row r="1760" spans="1:8" x14ac:dyDescent="0.25">
      <c r="A1760" s="2">
        <v>3</v>
      </c>
      <c r="B1760" t="s">
        <v>16</v>
      </c>
      <c r="C1760" t="s">
        <v>101</v>
      </c>
      <c r="D1760" s="2">
        <v>2</v>
      </c>
      <c r="E1760" s="17">
        <v>14</v>
      </c>
      <c r="F1760" t="s">
        <v>70</v>
      </c>
      <c r="G1760">
        <v>1</v>
      </c>
      <c r="H1760">
        <v>682194.33</v>
      </c>
    </row>
    <row r="1761" spans="1:8" x14ac:dyDescent="0.25">
      <c r="A1761" s="2">
        <v>3</v>
      </c>
      <c r="B1761" t="s">
        <v>16</v>
      </c>
      <c r="C1761" t="s">
        <v>101</v>
      </c>
      <c r="D1761" s="2">
        <v>2</v>
      </c>
      <c r="E1761" s="17">
        <v>14</v>
      </c>
      <c r="F1761" t="s">
        <v>69</v>
      </c>
      <c r="G1761">
        <v>1</v>
      </c>
      <c r="H1761">
        <v>88685.1</v>
      </c>
    </row>
    <row r="1762" spans="1:8" x14ac:dyDescent="0.25">
      <c r="A1762" s="2">
        <v>3</v>
      </c>
      <c r="B1762" t="s">
        <v>16</v>
      </c>
      <c r="C1762" t="s">
        <v>101</v>
      </c>
      <c r="D1762" s="2">
        <v>2</v>
      </c>
      <c r="E1762" s="17">
        <v>14</v>
      </c>
      <c r="F1762" t="s">
        <v>67</v>
      </c>
      <c r="G1762">
        <v>1</v>
      </c>
      <c r="H1762">
        <v>64.13</v>
      </c>
    </row>
    <row r="1763" spans="1:8" x14ac:dyDescent="0.25">
      <c r="A1763" s="2">
        <v>3</v>
      </c>
      <c r="B1763" t="s">
        <v>16</v>
      </c>
      <c r="C1763" t="s">
        <v>101</v>
      </c>
      <c r="D1763" s="2">
        <v>2</v>
      </c>
      <c r="E1763" s="17">
        <v>14</v>
      </c>
      <c r="F1763" t="s">
        <v>73</v>
      </c>
      <c r="H1763">
        <v>61725.13</v>
      </c>
    </row>
    <row r="1764" spans="1:8" x14ac:dyDescent="0.25">
      <c r="A1764" s="2">
        <v>3</v>
      </c>
      <c r="B1764" t="s">
        <v>16</v>
      </c>
      <c r="C1764" t="s">
        <v>101</v>
      </c>
      <c r="D1764" s="2">
        <v>2</v>
      </c>
      <c r="E1764" s="17">
        <v>14</v>
      </c>
      <c r="F1764" t="s">
        <v>72</v>
      </c>
      <c r="G1764">
        <v>1</v>
      </c>
      <c r="H1764">
        <v>146834.22</v>
      </c>
    </row>
    <row r="1765" spans="1:8" x14ac:dyDescent="0.25">
      <c r="A1765" s="2">
        <v>3</v>
      </c>
      <c r="B1765" t="s">
        <v>16</v>
      </c>
      <c r="C1765" t="s">
        <v>102</v>
      </c>
      <c r="D1765" s="2">
        <v>4</v>
      </c>
      <c r="E1765" s="17">
        <v>6</v>
      </c>
      <c r="F1765" t="s">
        <v>70</v>
      </c>
      <c r="G1765">
        <v>1</v>
      </c>
      <c r="H1765">
        <v>63884.25</v>
      </c>
    </row>
    <row r="1766" spans="1:8" x14ac:dyDescent="0.25">
      <c r="A1766" s="2">
        <v>3</v>
      </c>
      <c r="B1766" t="s">
        <v>16</v>
      </c>
      <c r="C1766" t="s">
        <v>102</v>
      </c>
      <c r="D1766" s="2">
        <v>4</v>
      </c>
      <c r="E1766" s="17">
        <v>6</v>
      </c>
      <c r="F1766" t="s">
        <v>67</v>
      </c>
      <c r="G1766">
        <v>1</v>
      </c>
      <c r="H1766">
        <v>29.150000000000002</v>
      </c>
    </row>
    <row r="1767" spans="1:8" x14ac:dyDescent="0.25">
      <c r="A1767" s="2">
        <v>3</v>
      </c>
      <c r="B1767" t="s">
        <v>16</v>
      </c>
      <c r="C1767" t="s">
        <v>102</v>
      </c>
      <c r="D1767" s="2">
        <v>4</v>
      </c>
      <c r="E1767" s="17">
        <v>6</v>
      </c>
      <c r="F1767" t="s">
        <v>72</v>
      </c>
      <c r="G1767">
        <v>1</v>
      </c>
      <c r="H1767">
        <v>23637.14</v>
      </c>
    </row>
    <row r="1768" spans="1:8" x14ac:dyDescent="0.25">
      <c r="A1768" s="2">
        <v>3</v>
      </c>
      <c r="B1768" t="s">
        <v>16</v>
      </c>
      <c r="C1768" t="s">
        <v>102</v>
      </c>
      <c r="D1768" s="2">
        <v>4</v>
      </c>
      <c r="E1768" s="17">
        <v>7</v>
      </c>
      <c r="F1768" t="s">
        <v>70</v>
      </c>
      <c r="G1768">
        <v>1</v>
      </c>
      <c r="H1768">
        <v>173731.5</v>
      </c>
    </row>
    <row r="1769" spans="1:8" x14ac:dyDescent="0.25">
      <c r="A1769" s="2">
        <v>3</v>
      </c>
      <c r="B1769" t="s">
        <v>16</v>
      </c>
      <c r="C1769" t="s">
        <v>102</v>
      </c>
      <c r="D1769" s="2">
        <v>4</v>
      </c>
      <c r="E1769" s="17">
        <v>7</v>
      </c>
      <c r="F1769" t="s">
        <v>75</v>
      </c>
      <c r="H1769">
        <v>7200</v>
      </c>
    </row>
    <row r="1770" spans="1:8" x14ac:dyDescent="0.25">
      <c r="A1770" s="2">
        <v>3</v>
      </c>
      <c r="B1770" t="s">
        <v>16</v>
      </c>
      <c r="C1770" t="s">
        <v>102</v>
      </c>
      <c r="D1770" s="2">
        <v>4</v>
      </c>
      <c r="E1770" s="17">
        <v>7</v>
      </c>
      <c r="F1770" t="s">
        <v>77</v>
      </c>
      <c r="G1770">
        <v>1</v>
      </c>
      <c r="H1770">
        <v>13270.23</v>
      </c>
    </row>
    <row r="1771" spans="1:8" x14ac:dyDescent="0.25">
      <c r="A1771" s="2">
        <v>3</v>
      </c>
      <c r="B1771" t="s">
        <v>16</v>
      </c>
      <c r="C1771" t="s">
        <v>102</v>
      </c>
      <c r="D1771" s="2">
        <v>4</v>
      </c>
      <c r="E1771" s="17">
        <v>7</v>
      </c>
      <c r="F1771" t="s">
        <v>68</v>
      </c>
      <c r="G1771">
        <v>1</v>
      </c>
      <c r="H1771">
        <v>17237</v>
      </c>
    </row>
    <row r="1772" spans="1:8" x14ac:dyDescent="0.25">
      <c r="A1772" s="2">
        <v>3</v>
      </c>
      <c r="B1772" t="s">
        <v>16</v>
      </c>
      <c r="C1772" t="s">
        <v>102</v>
      </c>
      <c r="D1772" s="2">
        <v>4</v>
      </c>
      <c r="E1772" s="17">
        <v>7</v>
      </c>
      <c r="F1772" t="s">
        <v>69</v>
      </c>
      <c r="G1772">
        <v>1</v>
      </c>
      <c r="H1772">
        <v>22585.05</v>
      </c>
    </row>
    <row r="1773" spans="1:8" x14ac:dyDescent="0.25">
      <c r="A1773" s="2">
        <v>3</v>
      </c>
      <c r="B1773" t="s">
        <v>16</v>
      </c>
      <c r="C1773" t="s">
        <v>102</v>
      </c>
      <c r="D1773" s="2">
        <v>4</v>
      </c>
      <c r="E1773" s="17">
        <v>7</v>
      </c>
      <c r="F1773" t="s">
        <v>67</v>
      </c>
      <c r="G1773">
        <v>1</v>
      </c>
      <c r="H1773">
        <v>52.47</v>
      </c>
    </row>
    <row r="1774" spans="1:8" x14ac:dyDescent="0.25">
      <c r="A1774" s="2">
        <v>3</v>
      </c>
      <c r="B1774" t="s">
        <v>16</v>
      </c>
      <c r="C1774" t="s">
        <v>102</v>
      </c>
      <c r="D1774" s="2">
        <v>4</v>
      </c>
      <c r="E1774" s="17">
        <v>7</v>
      </c>
      <c r="F1774" t="s">
        <v>73</v>
      </c>
      <c r="H1774">
        <v>108</v>
      </c>
    </row>
    <row r="1775" spans="1:8" x14ac:dyDescent="0.25">
      <c r="A1775" s="2">
        <v>3</v>
      </c>
      <c r="B1775" t="s">
        <v>16</v>
      </c>
      <c r="C1775" t="s">
        <v>102</v>
      </c>
      <c r="D1775" s="2">
        <v>4</v>
      </c>
      <c r="E1775" s="17">
        <v>11</v>
      </c>
      <c r="F1775" t="s">
        <v>70</v>
      </c>
      <c r="G1775">
        <v>1</v>
      </c>
      <c r="H1775">
        <v>122606.70000000001</v>
      </c>
    </row>
    <row r="1776" spans="1:8" x14ac:dyDescent="0.25">
      <c r="A1776" s="2">
        <v>3</v>
      </c>
      <c r="B1776" t="s">
        <v>16</v>
      </c>
      <c r="C1776" t="s">
        <v>102</v>
      </c>
      <c r="D1776" s="2">
        <v>4</v>
      </c>
      <c r="E1776" s="17">
        <v>11</v>
      </c>
      <c r="F1776" t="s">
        <v>69</v>
      </c>
      <c r="G1776">
        <v>1</v>
      </c>
      <c r="H1776">
        <v>15938.809999999998</v>
      </c>
    </row>
    <row r="1777" spans="1:8" x14ac:dyDescent="0.25">
      <c r="A1777" s="2">
        <v>3</v>
      </c>
      <c r="B1777" t="s">
        <v>16</v>
      </c>
      <c r="C1777" t="s">
        <v>102</v>
      </c>
      <c r="D1777" s="2">
        <v>4</v>
      </c>
      <c r="E1777" s="17">
        <v>11</v>
      </c>
      <c r="F1777" t="s">
        <v>67</v>
      </c>
      <c r="G1777">
        <v>1</v>
      </c>
      <c r="H1777">
        <v>23.32</v>
      </c>
    </row>
    <row r="1778" spans="1:8" x14ac:dyDescent="0.25">
      <c r="A1778" s="2">
        <v>3</v>
      </c>
      <c r="B1778" t="s">
        <v>16</v>
      </c>
      <c r="C1778" t="s">
        <v>102</v>
      </c>
      <c r="D1778" s="2">
        <v>4</v>
      </c>
      <c r="E1778" s="17">
        <v>11</v>
      </c>
      <c r="F1778" t="s">
        <v>73</v>
      </c>
      <c r="H1778">
        <v>4733.1400000000003</v>
      </c>
    </row>
    <row r="1779" spans="1:8" x14ac:dyDescent="0.25">
      <c r="A1779" s="2">
        <v>3</v>
      </c>
      <c r="B1779" t="s">
        <v>16</v>
      </c>
      <c r="C1779" t="s">
        <v>102</v>
      </c>
      <c r="D1779" s="2">
        <v>4</v>
      </c>
      <c r="E1779" s="17">
        <v>11</v>
      </c>
      <c r="F1779" t="s">
        <v>72</v>
      </c>
      <c r="G1779">
        <v>1</v>
      </c>
      <c r="H1779">
        <v>26296.71</v>
      </c>
    </row>
    <row r="1780" spans="1:8" x14ac:dyDescent="0.25">
      <c r="A1780" s="2">
        <v>3</v>
      </c>
      <c r="B1780" t="s">
        <v>16</v>
      </c>
      <c r="C1780" t="s">
        <v>102</v>
      </c>
      <c r="D1780" s="2">
        <v>4</v>
      </c>
      <c r="E1780" s="17">
        <v>12</v>
      </c>
      <c r="F1780" t="s">
        <v>70</v>
      </c>
      <c r="G1780">
        <v>1</v>
      </c>
      <c r="H1780">
        <v>469362.31</v>
      </c>
    </row>
    <row r="1781" spans="1:8" x14ac:dyDescent="0.25">
      <c r="A1781" s="2">
        <v>3</v>
      </c>
      <c r="B1781" t="s">
        <v>16</v>
      </c>
      <c r="C1781" t="s">
        <v>102</v>
      </c>
      <c r="D1781" s="2">
        <v>4</v>
      </c>
      <c r="E1781" s="17">
        <v>12</v>
      </c>
      <c r="F1781" t="s">
        <v>68</v>
      </c>
      <c r="G1781">
        <v>1</v>
      </c>
      <c r="H1781">
        <v>25520</v>
      </c>
    </row>
    <row r="1782" spans="1:8" x14ac:dyDescent="0.25">
      <c r="A1782" s="2">
        <v>3</v>
      </c>
      <c r="B1782" t="s">
        <v>16</v>
      </c>
      <c r="C1782" t="s">
        <v>102</v>
      </c>
      <c r="D1782" s="2">
        <v>4</v>
      </c>
      <c r="E1782" s="17">
        <v>12</v>
      </c>
      <c r="F1782" t="s">
        <v>69</v>
      </c>
      <c r="G1782">
        <v>1</v>
      </c>
      <c r="H1782">
        <v>61016.95</v>
      </c>
    </row>
    <row r="1783" spans="1:8" x14ac:dyDescent="0.25">
      <c r="A1783" s="2">
        <v>3</v>
      </c>
      <c r="B1783" t="s">
        <v>16</v>
      </c>
      <c r="C1783" t="s">
        <v>102</v>
      </c>
      <c r="D1783" s="2">
        <v>4</v>
      </c>
      <c r="E1783" s="17">
        <v>12</v>
      </c>
      <c r="F1783" t="s">
        <v>78</v>
      </c>
      <c r="G1783">
        <v>1</v>
      </c>
      <c r="H1783">
        <v>47570.46</v>
      </c>
    </row>
    <row r="1784" spans="1:8" x14ac:dyDescent="0.25">
      <c r="A1784" s="2">
        <v>3</v>
      </c>
      <c r="B1784" t="s">
        <v>16</v>
      </c>
      <c r="C1784" t="s">
        <v>102</v>
      </c>
      <c r="D1784" s="2">
        <v>4</v>
      </c>
      <c r="E1784" s="17">
        <v>12</v>
      </c>
      <c r="F1784" t="s">
        <v>67</v>
      </c>
      <c r="G1784">
        <v>1</v>
      </c>
      <c r="H1784">
        <v>64.13</v>
      </c>
    </row>
    <row r="1785" spans="1:8" x14ac:dyDescent="0.25">
      <c r="A1785" s="2">
        <v>3</v>
      </c>
      <c r="B1785" t="s">
        <v>16</v>
      </c>
      <c r="C1785" t="s">
        <v>102</v>
      </c>
      <c r="D1785" s="2">
        <v>4</v>
      </c>
      <c r="E1785" s="17">
        <v>12</v>
      </c>
      <c r="F1785" t="s">
        <v>73</v>
      </c>
      <c r="G1785">
        <v>1</v>
      </c>
      <c r="H1785">
        <v>42417.03</v>
      </c>
    </row>
    <row r="1786" spans="1:8" x14ac:dyDescent="0.25">
      <c r="A1786" s="2">
        <v>3</v>
      </c>
      <c r="B1786" t="s">
        <v>16</v>
      </c>
      <c r="C1786" t="s">
        <v>102</v>
      </c>
      <c r="D1786" s="2">
        <v>4</v>
      </c>
      <c r="E1786" s="17">
        <v>12</v>
      </c>
      <c r="F1786" t="s">
        <v>72</v>
      </c>
      <c r="G1786">
        <v>1</v>
      </c>
      <c r="H1786">
        <v>75504.639999999999</v>
      </c>
    </row>
    <row r="1787" spans="1:8" x14ac:dyDescent="0.25">
      <c r="A1787" s="2">
        <v>3</v>
      </c>
      <c r="B1787" t="s">
        <v>16</v>
      </c>
      <c r="C1787" t="s">
        <v>102</v>
      </c>
      <c r="D1787" s="2">
        <v>4</v>
      </c>
      <c r="E1787" s="17">
        <v>13</v>
      </c>
      <c r="F1787" t="s">
        <v>70</v>
      </c>
      <c r="G1787">
        <v>1</v>
      </c>
      <c r="H1787">
        <v>607638.30000000005</v>
      </c>
    </row>
    <row r="1788" spans="1:8" x14ac:dyDescent="0.25">
      <c r="A1788" s="2">
        <v>3</v>
      </c>
      <c r="B1788" t="s">
        <v>16</v>
      </c>
      <c r="C1788" t="s">
        <v>102</v>
      </c>
      <c r="D1788" s="2">
        <v>4</v>
      </c>
      <c r="E1788" s="17">
        <v>13</v>
      </c>
      <c r="F1788" t="s">
        <v>68</v>
      </c>
      <c r="G1788">
        <v>1</v>
      </c>
      <c r="H1788">
        <v>16980</v>
      </c>
    </row>
    <row r="1789" spans="1:8" x14ac:dyDescent="0.25">
      <c r="A1789" s="2">
        <v>3</v>
      </c>
      <c r="B1789" t="s">
        <v>16</v>
      </c>
      <c r="C1789" t="s">
        <v>102</v>
      </c>
      <c r="D1789" s="2">
        <v>4</v>
      </c>
      <c r="E1789" s="17">
        <v>13</v>
      </c>
      <c r="F1789" t="s">
        <v>69</v>
      </c>
      <c r="G1789">
        <v>1</v>
      </c>
      <c r="H1789">
        <v>78992.75</v>
      </c>
    </row>
    <row r="1790" spans="1:8" x14ac:dyDescent="0.25">
      <c r="A1790" s="2">
        <v>3</v>
      </c>
      <c r="B1790" t="s">
        <v>16</v>
      </c>
      <c r="C1790" t="s">
        <v>102</v>
      </c>
      <c r="D1790" s="2">
        <v>4</v>
      </c>
      <c r="E1790" s="17">
        <v>13</v>
      </c>
      <c r="F1790" t="s">
        <v>67</v>
      </c>
      <c r="G1790">
        <v>1</v>
      </c>
      <c r="H1790">
        <v>75.789999999999992</v>
      </c>
    </row>
    <row r="1791" spans="1:8" x14ac:dyDescent="0.25">
      <c r="A1791" s="2">
        <v>3</v>
      </c>
      <c r="B1791" t="s">
        <v>16</v>
      </c>
      <c r="C1791" t="s">
        <v>102</v>
      </c>
      <c r="D1791" s="2">
        <v>4</v>
      </c>
      <c r="E1791" s="17">
        <v>13</v>
      </c>
      <c r="F1791" t="s">
        <v>73</v>
      </c>
      <c r="H1791">
        <v>46548.75</v>
      </c>
    </row>
    <row r="1792" spans="1:8" x14ac:dyDescent="0.25">
      <c r="A1792" s="2">
        <v>3</v>
      </c>
      <c r="B1792" t="s">
        <v>16</v>
      </c>
      <c r="C1792" t="s">
        <v>102</v>
      </c>
      <c r="D1792" s="2">
        <v>4</v>
      </c>
      <c r="E1792" s="17">
        <v>13</v>
      </c>
      <c r="F1792" t="s">
        <v>72</v>
      </c>
      <c r="G1792">
        <v>1</v>
      </c>
      <c r="H1792">
        <v>258482.70999999996</v>
      </c>
    </row>
    <row r="1793" spans="1:8" x14ac:dyDescent="0.25">
      <c r="A1793" s="2">
        <v>3</v>
      </c>
      <c r="B1793" t="s">
        <v>16</v>
      </c>
      <c r="C1793" t="s">
        <v>102</v>
      </c>
      <c r="D1793" s="2">
        <v>4</v>
      </c>
      <c r="E1793" s="17">
        <v>14</v>
      </c>
      <c r="F1793" t="s">
        <v>70</v>
      </c>
      <c r="G1793">
        <v>1</v>
      </c>
      <c r="H1793">
        <v>705146.8</v>
      </c>
    </row>
    <row r="1794" spans="1:8" x14ac:dyDescent="0.25">
      <c r="A1794" s="2">
        <v>3</v>
      </c>
      <c r="B1794" t="s">
        <v>16</v>
      </c>
      <c r="C1794" t="s">
        <v>102</v>
      </c>
      <c r="D1794" s="2">
        <v>4</v>
      </c>
      <c r="E1794" s="17">
        <v>14</v>
      </c>
      <c r="F1794" t="s">
        <v>69</v>
      </c>
      <c r="G1794">
        <v>1</v>
      </c>
      <c r="H1794">
        <v>91668.86</v>
      </c>
    </row>
    <row r="1795" spans="1:8" x14ac:dyDescent="0.25">
      <c r="A1795" s="2">
        <v>3</v>
      </c>
      <c r="B1795" t="s">
        <v>16</v>
      </c>
      <c r="C1795" t="s">
        <v>102</v>
      </c>
      <c r="D1795" s="2">
        <v>4</v>
      </c>
      <c r="E1795" s="17">
        <v>14</v>
      </c>
      <c r="F1795" t="s">
        <v>67</v>
      </c>
      <c r="G1795">
        <v>1</v>
      </c>
      <c r="H1795">
        <v>58.3</v>
      </c>
    </row>
    <row r="1796" spans="1:8" x14ac:dyDescent="0.25">
      <c r="A1796" s="2">
        <v>3</v>
      </c>
      <c r="B1796" t="s">
        <v>16</v>
      </c>
      <c r="C1796" t="s">
        <v>102</v>
      </c>
      <c r="D1796" s="2">
        <v>4</v>
      </c>
      <c r="E1796" s="17">
        <v>14</v>
      </c>
      <c r="F1796" t="s">
        <v>73</v>
      </c>
      <c r="H1796">
        <v>52205.25</v>
      </c>
    </row>
    <row r="1797" spans="1:8" x14ac:dyDescent="0.25">
      <c r="A1797" s="2">
        <v>3</v>
      </c>
      <c r="B1797" t="s">
        <v>16</v>
      </c>
      <c r="C1797" t="s">
        <v>102</v>
      </c>
      <c r="D1797" s="2">
        <v>4</v>
      </c>
      <c r="E1797" s="17">
        <v>14</v>
      </c>
      <c r="F1797" t="s">
        <v>72</v>
      </c>
      <c r="G1797">
        <v>1</v>
      </c>
      <c r="H1797">
        <v>151774.40000000002</v>
      </c>
    </row>
    <row r="1798" spans="1:8" x14ac:dyDescent="0.25">
      <c r="A1798" s="2">
        <v>3</v>
      </c>
      <c r="B1798" t="s">
        <v>16</v>
      </c>
      <c r="C1798" t="s">
        <v>102</v>
      </c>
      <c r="D1798" s="2">
        <v>4</v>
      </c>
      <c r="E1798" s="17">
        <v>14</v>
      </c>
      <c r="F1798" t="s">
        <v>74</v>
      </c>
      <c r="H1798">
        <v>4070</v>
      </c>
    </row>
    <row r="1799" spans="1:8" x14ac:dyDescent="0.25">
      <c r="A1799" s="2">
        <v>3</v>
      </c>
      <c r="B1799" t="s">
        <v>16</v>
      </c>
      <c r="C1799" t="s">
        <v>102</v>
      </c>
      <c r="D1799" s="2">
        <v>4</v>
      </c>
      <c r="E1799" s="17">
        <v>15</v>
      </c>
      <c r="F1799" t="s">
        <v>70</v>
      </c>
      <c r="H1799">
        <v>11203.5</v>
      </c>
    </row>
    <row r="1800" spans="1:8" x14ac:dyDescent="0.25">
      <c r="A1800" s="2">
        <v>3</v>
      </c>
      <c r="B1800" t="s">
        <v>16</v>
      </c>
      <c r="C1800" t="s">
        <v>102</v>
      </c>
      <c r="D1800" s="2">
        <v>4</v>
      </c>
      <c r="E1800" s="17">
        <v>15</v>
      </c>
      <c r="F1800" t="s">
        <v>69</v>
      </c>
      <c r="H1800">
        <v>1456.45</v>
      </c>
    </row>
    <row r="1801" spans="1:8" x14ac:dyDescent="0.25">
      <c r="A1801" s="2">
        <v>3</v>
      </c>
      <c r="B1801" t="s">
        <v>16</v>
      </c>
      <c r="C1801" t="s">
        <v>102</v>
      </c>
      <c r="D1801" s="2">
        <v>4</v>
      </c>
      <c r="E1801" s="17">
        <v>15</v>
      </c>
      <c r="F1801" t="s">
        <v>72</v>
      </c>
      <c r="H1801">
        <v>2411.4</v>
      </c>
    </row>
    <row r="1802" spans="1:8" x14ac:dyDescent="0.25">
      <c r="A1802" s="2">
        <v>3</v>
      </c>
      <c r="B1802" t="s">
        <v>16</v>
      </c>
      <c r="C1802" t="s">
        <v>103</v>
      </c>
      <c r="D1802" s="2">
        <v>3</v>
      </c>
      <c r="E1802" s="17">
        <v>3</v>
      </c>
      <c r="F1802" t="s">
        <v>72</v>
      </c>
      <c r="H1802">
        <v>6382.12</v>
      </c>
    </row>
    <row r="1803" spans="1:8" x14ac:dyDescent="0.25">
      <c r="A1803" s="2">
        <v>3</v>
      </c>
      <c r="B1803" t="s">
        <v>16</v>
      </c>
      <c r="C1803" t="s">
        <v>103</v>
      </c>
      <c r="D1803" s="2">
        <v>3</v>
      </c>
      <c r="E1803" s="17">
        <v>4</v>
      </c>
      <c r="F1803" t="s">
        <v>70</v>
      </c>
      <c r="H1803">
        <v>74826.5</v>
      </c>
    </row>
    <row r="1804" spans="1:8" x14ac:dyDescent="0.25">
      <c r="A1804" s="2">
        <v>3</v>
      </c>
      <c r="B1804" t="s">
        <v>16</v>
      </c>
      <c r="C1804" t="s">
        <v>103</v>
      </c>
      <c r="D1804" s="2">
        <v>3</v>
      </c>
      <c r="E1804" s="17">
        <v>4</v>
      </c>
      <c r="F1804" t="s">
        <v>67</v>
      </c>
      <c r="H1804">
        <v>46.64</v>
      </c>
    </row>
    <row r="1805" spans="1:8" x14ac:dyDescent="0.25">
      <c r="A1805" s="2">
        <v>3</v>
      </c>
      <c r="B1805" t="s">
        <v>16</v>
      </c>
      <c r="C1805" t="s">
        <v>103</v>
      </c>
      <c r="D1805" s="2">
        <v>3</v>
      </c>
      <c r="E1805" s="17">
        <v>4</v>
      </c>
      <c r="F1805" t="s">
        <v>72</v>
      </c>
      <c r="H1805">
        <v>20467.55</v>
      </c>
    </row>
    <row r="1806" spans="1:8" x14ac:dyDescent="0.25">
      <c r="A1806" s="2">
        <v>3</v>
      </c>
      <c r="B1806" t="s">
        <v>16</v>
      </c>
      <c r="C1806" t="s">
        <v>103</v>
      </c>
      <c r="D1806" s="2">
        <v>3</v>
      </c>
      <c r="E1806" s="17">
        <v>5</v>
      </c>
      <c r="F1806" t="s">
        <v>70</v>
      </c>
      <c r="H1806">
        <v>11033.25</v>
      </c>
    </row>
    <row r="1807" spans="1:8" x14ac:dyDescent="0.25">
      <c r="A1807" s="2">
        <v>3</v>
      </c>
      <c r="B1807" t="s">
        <v>16</v>
      </c>
      <c r="C1807" t="s">
        <v>103</v>
      </c>
      <c r="D1807" s="2">
        <v>3</v>
      </c>
      <c r="E1807" s="17">
        <v>5</v>
      </c>
      <c r="F1807" t="s">
        <v>75</v>
      </c>
      <c r="H1807">
        <v>900</v>
      </c>
    </row>
    <row r="1808" spans="1:8" x14ac:dyDescent="0.25">
      <c r="A1808" s="2">
        <v>3</v>
      </c>
      <c r="B1808" t="s">
        <v>16</v>
      </c>
      <c r="C1808" t="s">
        <v>103</v>
      </c>
      <c r="D1808" s="2">
        <v>3</v>
      </c>
      <c r="E1808" s="17">
        <v>5</v>
      </c>
      <c r="F1808" t="s">
        <v>69</v>
      </c>
      <c r="H1808">
        <v>1434.31</v>
      </c>
    </row>
    <row r="1809" spans="1:8" x14ac:dyDescent="0.25">
      <c r="A1809" s="2">
        <v>3</v>
      </c>
      <c r="B1809" t="s">
        <v>16</v>
      </c>
      <c r="C1809" t="s">
        <v>103</v>
      </c>
      <c r="D1809" s="2">
        <v>3</v>
      </c>
      <c r="E1809" s="17">
        <v>5</v>
      </c>
      <c r="F1809" t="s">
        <v>67</v>
      </c>
      <c r="H1809">
        <v>5.83</v>
      </c>
    </row>
    <row r="1810" spans="1:8" x14ac:dyDescent="0.25">
      <c r="A1810" s="2">
        <v>3</v>
      </c>
      <c r="B1810" t="s">
        <v>16</v>
      </c>
      <c r="C1810" t="s">
        <v>103</v>
      </c>
      <c r="D1810" s="2">
        <v>3</v>
      </c>
      <c r="E1810" s="17">
        <v>5</v>
      </c>
      <c r="F1810" t="s">
        <v>72</v>
      </c>
      <c r="H1810">
        <v>1240</v>
      </c>
    </row>
    <row r="1811" spans="1:8" x14ac:dyDescent="0.25">
      <c r="A1811" s="2">
        <v>3</v>
      </c>
      <c r="B1811" t="s">
        <v>16</v>
      </c>
      <c r="C1811" t="s">
        <v>103</v>
      </c>
      <c r="D1811" s="2">
        <v>3</v>
      </c>
      <c r="E1811" s="17">
        <v>6</v>
      </c>
      <c r="F1811" t="s">
        <v>70</v>
      </c>
      <c r="G1811">
        <v>10</v>
      </c>
      <c r="H1811">
        <v>622077.38</v>
      </c>
    </row>
    <row r="1812" spans="1:8" x14ac:dyDescent="0.25">
      <c r="A1812" s="2">
        <v>3</v>
      </c>
      <c r="B1812" t="s">
        <v>16</v>
      </c>
      <c r="C1812" t="s">
        <v>103</v>
      </c>
      <c r="D1812" s="2">
        <v>3</v>
      </c>
      <c r="E1812" s="17">
        <v>6</v>
      </c>
      <c r="F1812" t="s">
        <v>75</v>
      </c>
      <c r="H1812">
        <v>900</v>
      </c>
    </row>
    <row r="1813" spans="1:8" x14ac:dyDescent="0.25">
      <c r="A1813" s="2">
        <v>3</v>
      </c>
      <c r="B1813" t="s">
        <v>16</v>
      </c>
      <c r="C1813" t="s">
        <v>103</v>
      </c>
      <c r="D1813" s="2">
        <v>3</v>
      </c>
      <c r="E1813" s="17">
        <v>6</v>
      </c>
      <c r="F1813" t="s">
        <v>69</v>
      </c>
      <c r="H1813">
        <v>1940.09</v>
      </c>
    </row>
    <row r="1814" spans="1:8" x14ac:dyDescent="0.25">
      <c r="A1814" s="2">
        <v>3</v>
      </c>
      <c r="B1814" t="s">
        <v>16</v>
      </c>
      <c r="C1814" t="s">
        <v>103</v>
      </c>
      <c r="D1814" s="2">
        <v>3</v>
      </c>
      <c r="E1814" s="17">
        <v>6</v>
      </c>
      <c r="F1814" t="s">
        <v>67</v>
      </c>
      <c r="G1814">
        <v>10</v>
      </c>
      <c r="H1814">
        <v>274.00999999999993</v>
      </c>
    </row>
    <row r="1815" spans="1:8" x14ac:dyDescent="0.25">
      <c r="A1815" s="2">
        <v>3</v>
      </c>
      <c r="B1815" t="s">
        <v>16</v>
      </c>
      <c r="C1815" t="s">
        <v>103</v>
      </c>
      <c r="D1815" s="2">
        <v>3</v>
      </c>
      <c r="E1815" s="17">
        <v>6</v>
      </c>
      <c r="F1815" t="s">
        <v>72</v>
      </c>
      <c r="G1815">
        <v>10</v>
      </c>
      <c r="H1815">
        <v>230551.3</v>
      </c>
    </row>
    <row r="1816" spans="1:8" x14ac:dyDescent="0.25">
      <c r="A1816" s="2">
        <v>3</v>
      </c>
      <c r="B1816" t="s">
        <v>16</v>
      </c>
      <c r="C1816" t="s">
        <v>103</v>
      </c>
      <c r="D1816" s="2">
        <v>3</v>
      </c>
      <c r="E1816" s="17">
        <v>8</v>
      </c>
      <c r="F1816" t="s">
        <v>70</v>
      </c>
      <c r="G1816">
        <v>2</v>
      </c>
      <c r="H1816">
        <v>303073</v>
      </c>
    </row>
    <row r="1817" spans="1:8" x14ac:dyDescent="0.25">
      <c r="A1817" s="2">
        <v>3</v>
      </c>
      <c r="B1817" t="s">
        <v>16</v>
      </c>
      <c r="C1817" t="s">
        <v>103</v>
      </c>
      <c r="D1817" s="2">
        <v>3</v>
      </c>
      <c r="E1817" s="17">
        <v>8</v>
      </c>
      <c r="F1817" t="s">
        <v>75</v>
      </c>
      <c r="G1817">
        <v>1</v>
      </c>
      <c r="H1817">
        <v>12600</v>
      </c>
    </row>
    <row r="1818" spans="1:8" x14ac:dyDescent="0.25">
      <c r="A1818" s="2">
        <v>3</v>
      </c>
      <c r="B1818" t="s">
        <v>16</v>
      </c>
      <c r="C1818" t="s">
        <v>103</v>
      </c>
      <c r="D1818" s="2">
        <v>3</v>
      </c>
      <c r="E1818" s="17">
        <v>8</v>
      </c>
      <c r="F1818" t="s">
        <v>68</v>
      </c>
      <c r="H1818">
        <v>9140</v>
      </c>
    </row>
    <row r="1819" spans="1:8" x14ac:dyDescent="0.25">
      <c r="A1819" s="2">
        <v>3</v>
      </c>
      <c r="B1819" t="s">
        <v>16</v>
      </c>
      <c r="C1819" t="s">
        <v>103</v>
      </c>
      <c r="D1819" s="2">
        <v>3</v>
      </c>
      <c r="E1819" s="17">
        <v>8</v>
      </c>
      <c r="F1819" t="s">
        <v>69</v>
      </c>
      <c r="G1819">
        <v>1</v>
      </c>
      <c r="H1819">
        <v>31477.510000000002</v>
      </c>
    </row>
    <row r="1820" spans="1:8" x14ac:dyDescent="0.25">
      <c r="A1820" s="2">
        <v>3</v>
      </c>
      <c r="B1820" t="s">
        <v>16</v>
      </c>
      <c r="C1820" t="s">
        <v>103</v>
      </c>
      <c r="D1820" s="2">
        <v>3</v>
      </c>
      <c r="E1820" s="17">
        <v>8</v>
      </c>
      <c r="F1820" t="s">
        <v>78</v>
      </c>
      <c r="G1820">
        <v>1</v>
      </c>
      <c r="H1820">
        <v>17178.63</v>
      </c>
    </row>
    <row r="1821" spans="1:8" x14ac:dyDescent="0.25">
      <c r="A1821" s="2">
        <v>3</v>
      </c>
      <c r="B1821" t="s">
        <v>16</v>
      </c>
      <c r="C1821" t="s">
        <v>103</v>
      </c>
      <c r="D1821" s="2">
        <v>3</v>
      </c>
      <c r="E1821" s="17">
        <v>8</v>
      </c>
      <c r="F1821" t="s">
        <v>67</v>
      </c>
      <c r="G1821">
        <v>2</v>
      </c>
      <c r="H1821">
        <v>81.61999999999999</v>
      </c>
    </row>
    <row r="1822" spans="1:8" x14ac:dyDescent="0.25">
      <c r="A1822" s="2">
        <v>3</v>
      </c>
      <c r="B1822" t="s">
        <v>16</v>
      </c>
      <c r="C1822" t="s">
        <v>103</v>
      </c>
      <c r="D1822" s="2">
        <v>3</v>
      </c>
      <c r="E1822" s="17">
        <v>8</v>
      </c>
      <c r="F1822" t="s">
        <v>73</v>
      </c>
      <c r="H1822">
        <v>21882.25</v>
      </c>
    </row>
    <row r="1823" spans="1:8" x14ac:dyDescent="0.25">
      <c r="A1823" s="2">
        <v>3</v>
      </c>
      <c r="B1823" t="s">
        <v>16</v>
      </c>
      <c r="C1823" t="s">
        <v>103</v>
      </c>
      <c r="D1823" s="2">
        <v>3</v>
      </c>
      <c r="E1823" s="17">
        <v>8</v>
      </c>
      <c r="F1823" t="s">
        <v>72</v>
      </c>
      <c r="G1823">
        <v>1</v>
      </c>
      <c r="H1823">
        <v>22546.59</v>
      </c>
    </row>
    <row r="1824" spans="1:8" x14ac:dyDescent="0.25">
      <c r="A1824" s="2">
        <v>3</v>
      </c>
      <c r="B1824" t="s">
        <v>16</v>
      </c>
      <c r="C1824" t="s">
        <v>103</v>
      </c>
      <c r="D1824" s="2">
        <v>3</v>
      </c>
      <c r="E1824" s="17">
        <v>9</v>
      </c>
      <c r="F1824" t="s">
        <v>70</v>
      </c>
      <c r="G1824">
        <v>1</v>
      </c>
      <c r="H1824">
        <v>168135</v>
      </c>
    </row>
    <row r="1825" spans="1:8" x14ac:dyDescent="0.25">
      <c r="A1825" s="2">
        <v>3</v>
      </c>
      <c r="B1825" t="s">
        <v>16</v>
      </c>
      <c r="C1825" t="s">
        <v>103</v>
      </c>
      <c r="D1825" s="2">
        <v>3</v>
      </c>
      <c r="E1825" s="17">
        <v>9</v>
      </c>
      <c r="F1825" t="s">
        <v>75</v>
      </c>
      <c r="G1825">
        <v>1</v>
      </c>
      <c r="H1825">
        <v>6900</v>
      </c>
    </row>
    <row r="1826" spans="1:8" x14ac:dyDescent="0.25">
      <c r="A1826" s="2">
        <v>3</v>
      </c>
      <c r="B1826" t="s">
        <v>16</v>
      </c>
      <c r="C1826" t="s">
        <v>103</v>
      </c>
      <c r="D1826" s="2">
        <v>3</v>
      </c>
      <c r="E1826" s="17">
        <v>9</v>
      </c>
      <c r="F1826" t="s">
        <v>68</v>
      </c>
      <c r="G1826">
        <v>1</v>
      </c>
      <c r="H1826">
        <v>10933</v>
      </c>
    </row>
    <row r="1827" spans="1:8" x14ac:dyDescent="0.25">
      <c r="A1827" s="2">
        <v>3</v>
      </c>
      <c r="B1827" t="s">
        <v>16</v>
      </c>
      <c r="C1827" t="s">
        <v>103</v>
      </c>
      <c r="D1827" s="2">
        <v>3</v>
      </c>
      <c r="E1827" s="17">
        <v>9</v>
      </c>
      <c r="F1827" t="s">
        <v>69</v>
      </c>
      <c r="G1827">
        <v>1</v>
      </c>
      <c r="H1827">
        <v>21857.46</v>
      </c>
    </row>
    <row r="1828" spans="1:8" x14ac:dyDescent="0.25">
      <c r="A1828" s="2">
        <v>3</v>
      </c>
      <c r="B1828" t="s">
        <v>16</v>
      </c>
      <c r="C1828" t="s">
        <v>103</v>
      </c>
      <c r="D1828" s="2">
        <v>3</v>
      </c>
      <c r="E1828" s="17">
        <v>9</v>
      </c>
      <c r="F1828" t="s">
        <v>67</v>
      </c>
      <c r="G1828">
        <v>1</v>
      </c>
      <c r="H1828">
        <v>34.980000000000004</v>
      </c>
    </row>
    <row r="1829" spans="1:8" x14ac:dyDescent="0.25">
      <c r="A1829" s="2">
        <v>3</v>
      </c>
      <c r="B1829" t="s">
        <v>16</v>
      </c>
      <c r="C1829" t="s">
        <v>103</v>
      </c>
      <c r="D1829" s="2">
        <v>3</v>
      </c>
      <c r="E1829" s="17">
        <v>9</v>
      </c>
      <c r="F1829" t="s">
        <v>73</v>
      </c>
      <c r="H1829">
        <v>28022.5</v>
      </c>
    </row>
    <row r="1830" spans="1:8" x14ac:dyDescent="0.25">
      <c r="A1830" s="2">
        <v>3</v>
      </c>
      <c r="B1830" t="s">
        <v>16</v>
      </c>
      <c r="C1830" t="s">
        <v>103</v>
      </c>
      <c r="D1830" s="2">
        <v>3</v>
      </c>
      <c r="E1830" s="17">
        <v>10</v>
      </c>
      <c r="F1830" t="s">
        <v>70</v>
      </c>
      <c r="G1830">
        <v>1</v>
      </c>
      <c r="H1830">
        <v>366618</v>
      </c>
    </row>
    <row r="1831" spans="1:8" x14ac:dyDescent="0.25">
      <c r="A1831" s="2">
        <v>3</v>
      </c>
      <c r="B1831" t="s">
        <v>16</v>
      </c>
      <c r="C1831" t="s">
        <v>103</v>
      </c>
      <c r="D1831" s="2">
        <v>3</v>
      </c>
      <c r="E1831" s="17">
        <v>10</v>
      </c>
      <c r="F1831" t="s">
        <v>68</v>
      </c>
      <c r="G1831">
        <v>1</v>
      </c>
      <c r="H1831">
        <v>24900</v>
      </c>
    </row>
    <row r="1832" spans="1:8" x14ac:dyDescent="0.25">
      <c r="A1832" s="2">
        <v>3</v>
      </c>
      <c r="B1832" t="s">
        <v>16</v>
      </c>
      <c r="C1832" t="s">
        <v>103</v>
      </c>
      <c r="D1832" s="2">
        <v>3</v>
      </c>
      <c r="E1832" s="17">
        <v>10</v>
      </c>
      <c r="F1832" t="s">
        <v>69</v>
      </c>
      <c r="G1832">
        <v>1</v>
      </c>
      <c r="H1832">
        <v>47660.229999999996</v>
      </c>
    </row>
    <row r="1833" spans="1:8" x14ac:dyDescent="0.25">
      <c r="A1833" s="2">
        <v>3</v>
      </c>
      <c r="B1833" t="s">
        <v>16</v>
      </c>
      <c r="C1833" t="s">
        <v>103</v>
      </c>
      <c r="D1833" s="2">
        <v>3</v>
      </c>
      <c r="E1833" s="17">
        <v>10</v>
      </c>
      <c r="F1833" t="s">
        <v>67</v>
      </c>
      <c r="G1833">
        <v>1</v>
      </c>
      <c r="H1833">
        <v>64.13</v>
      </c>
    </row>
    <row r="1834" spans="1:8" x14ac:dyDescent="0.25">
      <c r="A1834" s="2">
        <v>3</v>
      </c>
      <c r="B1834" t="s">
        <v>16</v>
      </c>
      <c r="C1834" t="s">
        <v>103</v>
      </c>
      <c r="D1834" s="2">
        <v>3</v>
      </c>
      <c r="E1834" s="17">
        <v>10</v>
      </c>
      <c r="F1834" t="s">
        <v>73</v>
      </c>
      <c r="H1834">
        <v>32784.69</v>
      </c>
    </row>
    <row r="1835" spans="1:8" x14ac:dyDescent="0.25">
      <c r="A1835" s="2">
        <v>3</v>
      </c>
      <c r="B1835" t="s">
        <v>16</v>
      </c>
      <c r="C1835" t="s">
        <v>103</v>
      </c>
      <c r="D1835" s="2">
        <v>3</v>
      </c>
      <c r="E1835" s="17">
        <v>11</v>
      </c>
      <c r="F1835" t="s">
        <v>70</v>
      </c>
      <c r="G1835">
        <v>2</v>
      </c>
      <c r="H1835">
        <v>635927.37000000011</v>
      </c>
    </row>
    <row r="1836" spans="1:8" x14ac:dyDescent="0.25">
      <c r="A1836" s="2">
        <v>3</v>
      </c>
      <c r="B1836" t="s">
        <v>16</v>
      </c>
      <c r="C1836" t="s">
        <v>103</v>
      </c>
      <c r="D1836" s="2">
        <v>3</v>
      </c>
      <c r="E1836" s="17">
        <v>11</v>
      </c>
      <c r="F1836" t="s">
        <v>68</v>
      </c>
      <c r="G1836">
        <v>1</v>
      </c>
      <c r="H1836">
        <v>6875</v>
      </c>
    </row>
    <row r="1837" spans="1:8" x14ac:dyDescent="0.25">
      <c r="A1837" s="2">
        <v>3</v>
      </c>
      <c r="B1837" t="s">
        <v>16</v>
      </c>
      <c r="C1837" t="s">
        <v>103</v>
      </c>
      <c r="D1837" s="2">
        <v>3</v>
      </c>
      <c r="E1837" s="17">
        <v>11</v>
      </c>
      <c r="F1837" t="s">
        <v>69</v>
      </c>
      <c r="G1837">
        <v>2</v>
      </c>
      <c r="H1837">
        <v>82670.16</v>
      </c>
    </row>
    <row r="1838" spans="1:8" x14ac:dyDescent="0.25">
      <c r="A1838" s="2">
        <v>3</v>
      </c>
      <c r="B1838" t="s">
        <v>16</v>
      </c>
      <c r="C1838" t="s">
        <v>103</v>
      </c>
      <c r="D1838" s="2">
        <v>3</v>
      </c>
      <c r="E1838" s="17">
        <v>11</v>
      </c>
      <c r="F1838" t="s">
        <v>67</v>
      </c>
      <c r="G1838">
        <v>2</v>
      </c>
      <c r="H1838">
        <v>104.93999999999998</v>
      </c>
    </row>
    <row r="1839" spans="1:8" x14ac:dyDescent="0.25">
      <c r="A1839" s="2">
        <v>3</v>
      </c>
      <c r="B1839" t="s">
        <v>16</v>
      </c>
      <c r="C1839" t="s">
        <v>103</v>
      </c>
      <c r="D1839" s="2">
        <v>3</v>
      </c>
      <c r="E1839" s="17">
        <v>11</v>
      </c>
      <c r="F1839" t="s">
        <v>73</v>
      </c>
      <c r="H1839">
        <v>49662.29</v>
      </c>
    </row>
    <row r="1840" spans="1:8" x14ac:dyDescent="0.25">
      <c r="A1840" s="2">
        <v>3</v>
      </c>
      <c r="B1840" t="s">
        <v>16</v>
      </c>
      <c r="C1840" t="s">
        <v>103</v>
      </c>
      <c r="D1840" s="2">
        <v>3</v>
      </c>
      <c r="E1840" s="17">
        <v>11</v>
      </c>
      <c r="F1840" t="s">
        <v>72</v>
      </c>
      <c r="G1840">
        <v>2</v>
      </c>
      <c r="H1840">
        <v>106048.15999999999</v>
      </c>
    </row>
    <row r="1841" spans="1:8" x14ac:dyDescent="0.25">
      <c r="A1841" s="2">
        <v>3</v>
      </c>
      <c r="B1841" t="s">
        <v>16</v>
      </c>
      <c r="C1841" t="s">
        <v>103</v>
      </c>
      <c r="D1841" s="2">
        <v>3</v>
      </c>
      <c r="E1841" s="17">
        <v>11</v>
      </c>
      <c r="F1841" t="s">
        <v>74</v>
      </c>
      <c r="G1841">
        <v>1</v>
      </c>
      <c r="H1841">
        <v>35630</v>
      </c>
    </row>
    <row r="1842" spans="1:8" x14ac:dyDescent="0.25">
      <c r="A1842" s="2">
        <v>3</v>
      </c>
      <c r="B1842" t="s">
        <v>16</v>
      </c>
      <c r="C1842" t="s">
        <v>103</v>
      </c>
      <c r="D1842" s="2">
        <v>3</v>
      </c>
      <c r="E1842" s="17">
        <v>13</v>
      </c>
      <c r="F1842" t="s">
        <v>70</v>
      </c>
      <c r="G1842">
        <v>5</v>
      </c>
      <c r="H1842">
        <v>2428482.29</v>
      </c>
    </row>
    <row r="1843" spans="1:8" x14ac:dyDescent="0.25">
      <c r="A1843" s="2">
        <v>3</v>
      </c>
      <c r="B1843" t="s">
        <v>16</v>
      </c>
      <c r="C1843" t="s">
        <v>103</v>
      </c>
      <c r="D1843" s="2">
        <v>3</v>
      </c>
      <c r="E1843" s="17">
        <v>13</v>
      </c>
      <c r="F1843" t="s">
        <v>68</v>
      </c>
      <c r="G1843">
        <v>3</v>
      </c>
      <c r="H1843">
        <v>50915</v>
      </c>
    </row>
    <row r="1844" spans="1:8" x14ac:dyDescent="0.25">
      <c r="A1844" s="2">
        <v>3</v>
      </c>
      <c r="B1844" t="s">
        <v>16</v>
      </c>
      <c r="C1844" t="s">
        <v>103</v>
      </c>
      <c r="D1844" s="2">
        <v>3</v>
      </c>
      <c r="E1844" s="17">
        <v>13</v>
      </c>
      <c r="F1844" t="s">
        <v>69</v>
      </c>
      <c r="G1844">
        <v>5</v>
      </c>
      <c r="H1844">
        <v>315701.93</v>
      </c>
    </row>
    <row r="1845" spans="1:8" x14ac:dyDescent="0.25">
      <c r="A1845" s="2">
        <v>3</v>
      </c>
      <c r="B1845" t="s">
        <v>16</v>
      </c>
      <c r="C1845" t="s">
        <v>103</v>
      </c>
      <c r="D1845" s="2">
        <v>3</v>
      </c>
      <c r="E1845" s="17">
        <v>13</v>
      </c>
      <c r="F1845" t="s">
        <v>67</v>
      </c>
      <c r="G1845">
        <v>5</v>
      </c>
      <c r="H1845">
        <v>285.66999999999996</v>
      </c>
    </row>
    <row r="1846" spans="1:8" x14ac:dyDescent="0.25">
      <c r="A1846" s="2">
        <v>3</v>
      </c>
      <c r="B1846" t="s">
        <v>16</v>
      </c>
      <c r="C1846" t="s">
        <v>103</v>
      </c>
      <c r="D1846" s="2">
        <v>3</v>
      </c>
      <c r="E1846" s="17">
        <v>13</v>
      </c>
      <c r="F1846" t="s">
        <v>73</v>
      </c>
      <c r="H1846">
        <v>99036.700000000012</v>
      </c>
    </row>
    <row r="1847" spans="1:8" x14ac:dyDescent="0.25">
      <c r="A1847" s="2">
        <v>3</v>
      </c>
      <c r="B1847" t="s">
        <v>16</v>
      </c>
      <c r="C1847" t="s">
        <v>103</v>
      </c>
      <c r="D1847" s="2">
        <v>3</v>
      </c>
      <c r="E1847" s="17">
        <v>13</v>
      </c>
      <c r="F1847" t="s">
        <v>72</v>
      </c>
      <c r="G1847">
        <v>5</v>
      </c>
      <c r="H1847">
        <v>784564.73</v>
      </c>
    </row>
    <row r="1848" spans="1:8" x14ac:dyDescent="0.25">
      <c r="A1848" s="2">
        <v>3</v>
      </c>
      <c r="B1848" t="s">
        <v>16</v>
      </c>
      <c r="C1848" t="s">
        <v>103</v>
      </c>
      <c r="D1848" s="2">
        <v>3</v>
      </c>
      <c r="E1848" s="17">
        <v>13</v>
      </c>
      <c r="F1848" t="s">
        <v>74</v>
      </c>
      <c r="G1848">
        <v>1</v>
      </c>
      <c r="H1848">
        <v>77160.72</v>
      </c>
    </row>
    <row r="1849" spans="1:8" x14ac:dyDescent="0.25">
      <c r="A1849" s="2">
        <v>3</v>
      </c>
      <c r="B1849" t="s">
        <v>16</v>
      </c>
      <c r="C1849" t="s">
        <v>103</v>
      </c>
      <c r="D1849" s="2">
        <v>3</v>
      </c>
      <c r="E1849" s="17">
        <v>14</v>
      </c>
      <c r="F1849" t="s">
        <v>70</v>
      </c>
      <c r="G1849">
        <v>4</v>
      </c>
      <c r="H1849">
        <v>2244351.15</v>
      </c>
    </row>
    <row r="1850" spans="1:8" x14ac:dyDescent="0.25">
      <c r="A1850" s="2">
        <v>3</v>
      </c>
      <c r="B1850" t="s">
        <v>16</v>
      </c>
      <c r="C1850" t="s">
        <v>103</v>
      </c>
      <c r="D1850" s="2">
        <v>3</v>
      </c>
      <c r="E1850" s="17">
        <v>14</v>
      </c>
      <c r="F1850" t="s">
        <v>68</v>
      </c>
      <c r="G1850">
        <v>2</v>
      </c>
      <c r="H1850">
        <v>33980</v>
      </c>
    </row>
    <row r="1851" spans="1:8" x14ac:dyDescent="0.25">
      <c r="A1851" s="2">
        <v>3</v>
      </c>
      <c r="B1851" t="s">
        <v>16</v>
      </c>
      <c r="C1851" t="s">
        <v>103</v>
      </c>
      <c r="D1851" s="2">
        <v>3</v>
      </c>
      <c r="E1851" s="17">
        <v>14</v>
      </c>
      <c r="F1851" t="s">
        <v>69</v>
      </c>
      <c r="G1851">
        <v>4</v>
      </c>
      <c r="H1851">
        <v>291765.12</v>
      </c>
    </row>
    <row r="1852" spans="1:8" x14ac:dyDescent="0.25">
      <c r="A1852" s="2">
        <v>3</v>
      </c>
      <c r="B1852" t="s">
        <v>16</v>
      </c>
      <c r="C1852" t="s">
        <v>103</v>
      </c>
      <c r="D1852" s="2">
        <v>3</v>
      </c>
      <c r="E1852" s="17">
        <v>14</v>
      </c>
      <c r="F1852" t="s">
        <v>67</v>
      </c>
      <c r="G1852">
        <v>4</v>
      </c>
      <c r="H1852">
        <v>227.36999999999998</v>
      </c>
    </row>
    <row r="1853" spans="1:8" x14ac:dyDescent="0.25">
      <c r="A1853" s="2">
        <v>3</v>
      </c>
      <c r="B1853" t="s">
        <v>16</v>
      </c>
      <c r="C1853" t="s">
        <v>103</v>
      </c>
      <c r="D1853" s="2">
        <v>3</v>
      </c>
      <c r="E1853" s="17">
        <v>14</v>
      </c>
      <c r="F1853" t="s">
        <v>73</v>
      </c>
      <c r="G1853">
        <v>1</v>
      </c>
      <c r="H1853">
        <v>57822.950000000004</v>
      </c>
    </row>
    <row r="1854" spans="1:8" x14ac:dyDescent="0.25">
      <c r="A1854" s="2">
        <v>3</v>
      </c>
      <c r="B1854" t="s">
        <v>16</v>
      </c>
      <c r="C1854" t="s">
        <v>103</v>
      </c>
      <c r="D1854" s="2">
        <v>3</v>
      </c>
      <c r="E1854" s="17">
        <v>14</v>
      </c>
      <c r="F1854" t="s">
        <v>72</v>
      </c>
      <c r="G1854">
        <v>4</v>
      </c>
      <c r="H1854">
        <v>730073.58000000007</v>
      </c>
    </row>
    <row r="1855" spans="1:8" x14ac:dyDescent="0.25">
      <c r="A1855" s="2">
        <v>4</v>
      </c>
      <c r="B1855" t="s">
        <v>17</v>
      </c>
      <c r="C1855" t="s">
        <v>104</v>
      </c>
      <c r="D1855" s="2">
        <v>1</v>
      </c>
      <c r="E1855" s="17">
        <v>1</v>
      </c>
      <c r="F1855" t="s">
        <v>96</v>
      </c>
      <c r="G1855">
        <v>2</v>
      </c>
      <c r="H1855">
        <v>313890.32</v>
      </c>
    </row>
    <row r="1856" spans="1:8" x14ac:dyDescent="0.25">
      <c r="A1856" s="2">
        <v>4</v>
      </c>
      <c r="B1856" t="s">
        <v>17</v>
      </c>
      <c r="C1856" t="s">
        <v>104</v>
      </c>
      <c r="D1856" s="2">
        <v>1</v>
      </c>
      <c r="E1856" s="17">
        <v>2</v>
      </c>
      <c r="F1856" t="s">
        <v>77</v>
      </c>
      <c r="H1856">
        <v>43545.359999999986</v>
      </c>
    </row>
    <row r="1857" spans="1:8" x14ac:dyDescent="0.25">
      <c r="A1857" s="2">
        <v>4</v>
      </c>
      <c r="B1857" t="s">
        <v>17</v>
      </c>
      <c r="C1857" t="s">
        <v>104</v>
      </c>
      <c r="D1857" s="2">
        <v>1</v>
      </c>
      <c r="E1857" s="17">
        <v>2</v>
      </c>
      <c r="F1857" t="s">
        <v>74</v>
      </c>
      <c r="H1857">
        <v>358.89</v>
      </c>
    </row>
    <row r="1858" spans="1:8" x14ac:dyDescent="0.25">
      <c r="A1858" s="2">
        <v>4</v>
      </c>
      <c r="B1858" t="s">
        <v>17</v>
      </c>
      <c r="C1858" t="s">
        <v>104</v>
      </c>
      <c r="D1858" s="2">
        <v>1</v>
      </c>
      <c r="E1858" s="17">
        <v>3</v>
      </c>
      <c r="F1858" t="s">
        <v>70</v>
      </c>
      <c r="G1858">
        <v>20</v>
      </c>
      <c r="H1858">
        <v>2005330.5</v>
      </c>
    </row>
    <row r="1859" spans="1:8" x14ac:dyDescent="0.25">
      <c r="A1859" s="2">
        <v>4</v>
      </c>
      <c r="B1859" t="s">
        <v>17</v>
      </c>
      <c r="C1859" t="s">
        <v>104</v>
      </c>
      <c r="D1859" s="2">
        <v>1</v>
      </c>
      <c r="E1859" s="17">
        <v>3</v>
      </c>
      <c r="F1859" t="s">
        <v>75</v>
      </c>
      <c r="G1859">
        <v>18</v>
      </c>
      <c r="H1859">
        <v>235500</v>
      </c>
    </row>
    <row r="1860" spans="1:8" x14ac:dyDescent="0.25">
      <c r="A1860" s="2">
        <v>4</v>
      </c>
      <c r="B1860" t="s">
        <v>17</v>
      </c>
      <c r="C1860" t="s">
        <v>104</v>
      </c>
      <c r="D1860" s="2">
        <v>1</v>
      </c>
      <c r="E1860" s="17">
        <v>3</v>
      </c>
      <c r="F1860" t="s">
        <v>77</v>
      </c>
      <c r="H1860">
        <v>51840.35</v>
      </c>
    </row>
    <row r="1861" spans="1:8" x14ac:dyDescent="0.25">
      <c r="A1861" s="2">
        <v>4</v>
      </c>
      <c r="B1861" t="s">
        <v>17</v>
      </c>
      <c r="C1861" t="s">
        <v>104</v>
      </c>
      <c r="D1861" s="2">
        <v>1</v>
      </c>
      <c r="E1861" s="17">
        <v>3</v>
      </c>
      <c r="F1861" t="s">
        <v>68</v>
      </c>
      <c r="G1861">
        <v>13</v>
      </c>
      <c r="H1861">
        <v>181149</v>
      </c>
    </row>
    <row r="1862" spans="1:8" x14ac:dyDescent="0.25">
      <c r="A1862" s="2">
        <v>4</v>
      </c>
      <c r="B1862" t="s">
        <v>17</v>
      </c>
      <c r="C1862" t="s">
        <v>104</v>
      </c>
      <c r="D1862" s="2">
        <v>1</v>
      </c>
      <c r="E1862" s="17">
        <v>3</v>
      </c>
      <c r="F1862" t="s">
        <v>69</v>
      </c>
      <c r="G1862">
        <v>20</v>
      </c>
      <c r="H1862">
        <v>254243.01000000004</v>
      </c>
    </row>
    <row r="1863" spans="1:8" x14ac:dyDescent="0.25">
      <c r="A1863" s="2">
        <v>4</v>
      </c>
      <c r="B1863" t="s">
        <v>17</v>
      </c>
      <c r="C1863" t="s">
        <v>104</v>
      </c>
      <c r="D1863" s="2">
        <v>1</v>
      </c>
      <c r="E1863" s="17">
        <v>3</v>
      </c>
      <c r="F1863" t="s">
        <v>78</v>
      </c>
      <c r="H1863">
        <v>41887.679999999993</v>
      </c>
    </row>
    <row r="1864" spans="1:8" x14ac:dyDescent="0.25">
      <c r="A1864" s="2">
        <v>4</v>
      </c>
      <c r="B1864" t="s">
        <v>17</v>
      </c>
      <c r="C1864" t="s">
        <v>104</v>
      </c>
      <c r="D1864" s="2">
        <v>1</v>
      </c>
      <c r="E1864" s="17">
        <v>3</v>
      </c>
      <c r="F1864" t="s">
        <v>67</v>
      </c>
      <c r="G1864">
        <v>20</v>
      </c>
      <c r="H1864">
        <v>1434.1299999999997</v>
      </c>
    </row>
    <row r="1865" spans="1:8" x14ac:dyDescent="0.25">
      <c r="A1865" s="2">
        <v>4</v>
      </c>
      <c r="B1865" t="s">
        <v>17</v>
      </c>
      <c r="C1865" t="s">
        <v>104</v>
      </c>
      <c r="D1865" s="2">
        <v>1</v>
      </c>
      <c r="E1865" s="17">
        <v>3</v>
      </c>
      <c r="F1865" t="s">
        <v>73</v>
      </c>
      <c r="G1865">
        <v>3</v>
      </c>
      <c r="H1865">
        <v>163279.75</v>
      </c>
    </row>
    <row r="1866" spans="1:8" x14ac:dyDescent="0.25">
      <c r="A1866" s="2">
        <v>4</v>
      </c>
      <c r="B1866" t="s">
        <v>17</v>
      </c>
      <c r="C1866" t="s">
        <v>104</v>
      </c>
      <c r="D1866" s="2">
        <v>1</v>
      </c>
      <c r="E1866" s="17">
        <v>3</v>
      </c>
      <c r="F1866" t="s">
        <v>79</v>
      </c>
      <c r="H1866">
        <v>53293.5</v>
      </c>
    </row>
    <row r="1867" spans="1:8" x14ac:dyDescent="0.25">
      <c r="A1867" s="2">
        <v>4</v>
      </c>
      <c r="B1867" t="s">
        <v>17</v>
      </c>
      <c r="C1867" t="s">
        <v>104</v>
      </c>
      <c r="D1867" s="2">
        <v>1</v>
      </c>
      <c r="E1867" s="17">
        <v>3</v>
      </c>
      <c r="F1867" t="s">
        <v>72</v>
      </c>
      <c r="H1867">
        <v>18148.760000000002</v>
      </c>
    </row>
    <row r="1868" spans="1:8" x14ac:dyDescent="0.25">
      <c r="A1868" s="2">
        <v>4</v>
      </c>
      <c r="B1868" t="s">
        <v>17</v>
      </c>
      <c r="C1868" t="s">
        <v>104</v>
      </c>
      <c r="D1868" s="2">
        <v>1</v>
      </c>
      <c r="E1868" s="17">
        <v>3</v>
      </c>
      <c r="F1868" t="s">
        <v>74</v>
      </c>
      <c r="G1868">
        <v>10</v>
      </c>
      <c r="H1868">
        <v>74107.42</v>
      </c>
    </row>
    <row r="1869" spans="1:8" x14ac:dyDescent="0.25">
      <c r="A1869" s="2">
        <v>4</v>
      </c>
      <c r="B1869" t="s">
        <v>17</v>
      </c>
      <c r="C1869" t="s">
        <v>104</v>
      </c>
      <c r="D1869" s="2">
        <v>1</v>
      </c>
      <c r="E1869" s="17">
        <v>4</v>
      </c>
      <c r="F1869" t="s">
        <v>70</v>
      </c>
      <c r="G1869">
        <v>3</v>
      </c>
      <c r="H1869">
        <v>303295.39</v>
      </c>
    </row>
    <row r="1870" spans="1:8" x14ac:dyDescent="0.25">
      <c r="A1870" s="2">
        <v>4</v>
      </c>
      <c r="B1870" t="s">
        <v>17</v>
      </c>
      <c r="C1870" t="s">
        <v>104</v>
      </c>
      <c r="D1870" s="2">
        <v>1</v>
      </c>
      <c r="E1870" s="17">
        <v>4</v>
      </c>
      <c r="F1870" t="s">
        <v>75</v>
      </c>
      <c r="G1870">
        <v>2</v>
      </c>
      <c r="H1870">
        <v>25200</v>
      </c>
    </row>
    <row r="1871" spans="1:8" x14ac:dyDescent="0.25">
      <c r="A1871" s="2">
        <v>4</v>
      </c>
      <c r="B1871" t="s">
        <v>17</v>
      </c>
      <c r="C1871" t="s">
        <v>104</v>
      </c>
      <c r="D1871" s="2">
        <v>1</v>
      </c>
      <c r="E1871" s="17">
        <v>4</v>
      </c>
      <c r="F1871" t="s">
        <v>77</v>
      </c>
      <c r="H1871">
        <v>26290.81</v>
      </c>
    </row>
    <row r="1872" spans="1:8" x14ac:dyDescent="0.25">
      <c r="A1872" s="2">
        <v>4</v>
      </c>
      <c r="B1872" t="s">
        <v>17</v>
      </c>
      <c r="C1872" t="s">
        <v>104</v>
      </c>
      <c r="D1872" s="2">
        <v>1</v>
      </c>
      <c r="E1872" s="17">
        <v>4</v>
      </c>
      <c r="F1872" t="s">
        <v>68</v>
      </c>
      <c r="G1872">
        <v>1</v>
      </c>
      <c r="H1872">
        <v>28547.25</v>
      </c>
    </row>
    <row r="1873" spans="1:8" x14ac:dyDescent="0.25">
      <c r="A1873" s="2">
        <v>4</v>
      </c>
      <c r="B1873" t="s">
        <v>17</v>
      </c>
      <c r="C1873" t="s">
        <v>104</v>
      </c>
      <c r="D1873" s="2">
        <v>1</v>
      </c>
      <c r="E1873" s="17">
        <v>4</v>
      </c>
      <c r="F1873" t="s">
        <v>69</v>
      </c>
      <c r="G1873">
        <v>2</v>
      </c>
      <c r="H1873">
        <v>30241.499999999996</v>
      </c>
    </row>
    <row r="1874" spans="1:8" x14ac:dyDescent="0.25">
      <c r="A1874" s="2">
        <v>4</v>
      </c>
      <c r="B1874" t="s">
        <v>17</v>
      </c>
      <c r="C1874" t="s">
        <v>104</v>
      </c>
      <c r="D1874" s="2">
        <v>1</v>
      </c>
      <c r="E1874" s="17">
        <v>4</v>
      </c>
      <c r="F1874" t="s">
        <v>78</v>
      </c>
      <c r="H1874">
        <v>12739.32</v>
      </c>
    </row>
    <row r="1875" spans="1:8" x14ac:dyDescent="0.25">
      <c r="A1875" s="2">
        <v>4</v>
      </c>
      <c r="B1875" t="s">
        <v>17</v>
      </c>
      <c r="C1875" t="s">
        <v>104</v>
      </c>
      <c r="D1875" s="2">
        <v>1</v>
      </c>
      <c r="E1875" s="17">
        <v>4</v>
      </c>
      <c r="F1875" t="s">
        <v>67</v>
      </c>
      <c r="G1875">
        <v>3</v>
      </c>
      <c r="H1875">
        <v>186.56</v>
      </c>
    </row>
    <row r="1876" spans="1:8" x14ac:dyDescent="0.25">
      <c r="A1876" s="2">
        <v>4</v>
      </c>
      <c r="B1876" t="s">
        <v>17</v>
      </c>
      <c r="C1876" t="s">
        <v>104</v>
      </c>
      <c r="D1876" s="2">
        <v>1</v>
      </c>
      <c r="E1876" s="17">
        <v>4</v>
      </c>
      <c r="F1876" t="s">
        <v>73</v>
      </c>
      <c r="G1876">
        <v>1</v>
      </c>
      <c r="H1876">
        <v>19308.5</v>
      </c>
    </row>
    <row r="1877" spans="1:8" x14ac:dyDescent="0.25">
      <c r="A1877" s="2">
        <v>4</v>
      </c>
      <c r="B1877" t="s">
        <v>17</v>
      </c>
      <c r="C1877" t="s">
        <v>104</v>
      </c>
      <c r="D1877" s="2">
        <v>1</v>
      </c>
      <c r="E1877" s="17">
        <v>4</v>
      </c>
      <c r="F1877" t="s">
        <v>72</v>
      </c>
      <c r="G1877">
        <v>1</v>
      </c>
      <c r="H1877">
        <v>26146.26</v>
      </c>
    </row>
    <row r="1878" spans="1:8" x14ac:dyDescent="0.25">
      <c r="A1878" s="2">
        <v>4</v>
      </c>
      <c r="B1878" t="s">
        <v>17</v>
      </c>
      <c r="C1878" t="s">
        <v>104</v>
      </c>
      <c r="D1878" s="2">
        <v>1</v>
      </c>
      <c r="E1878" s="17">
        <v>5</v>
      </c>
      <c r="F1878" t="s">
        <v>70</v>
      </c>
      <c r="G1878">
        <v>15</v>
      </c>
      <c r="H1878">
        <v>1913153.8100000003</v>
      </c>
    </row>
    <row r="1879" spans="1:8" x14ac:dyDescent="0.25">
      <c r="A1879" s="2">
        <v>4</v>
      </c>
      <c r="B1879" t="s">
        <v>17</v>
      </c>
      <c r="C1879" t="s">
        <v>104</v>
      </c>
      <c r="D1879" s="2">
        <v>1</v>
      </c>
      <c r="E1879" s="17">
        <v>5</v>
      </c>
      <c r="F1879" t="s">
        <v>75</v>
      </c>
      <c r="G1879">
        <v>15</v>
      </c>
      <c r="H1879">
        <v>181200</v>
      </c>
    </row>
    <row r="1880" spans="1:8" x14ac:dyDescent="0.25">
      <c r="A1880" s="2">
        <v>4</v>
      </c>
      <c r="B1880" t="s">
        <v>17</v>
      </c>
      <c r="C1880" t="s">
        <v>104</v>
      </c>
      <c r="D1880" s="2">
        <v>1</v>
      </c>
      <c r="E1880" s="17">
        <v>5</v>
      </c>
      <c r="F1880" t="s">
        <v>77</v>
      </c>
      <c r="G1880">
        <v>3</v>
      </c>
      <c r="H1880">
        <v>137329.82999999999</v>
      </c>
    </row>
    <row r="1881" spans="1:8" x14ac:dyDescent="0.25">
      <c r="A1881" s="2">
        <v>4</v>
      </c>
      <c r="B1881" t="s">
        <v>17</v>
      </c>
      <c r="C1881" t="s">
        <v>104</v>
      </c>
      <c r="D1881" s="2">
        <v>1</v>
      </c>
      <c r="E1881" s="17">
        <v>5</v>
      </c>
      <c r="F1881" t="s">
        <v>68</v>
      </c>
      <c r="G1881">
        <v>7</v>
      </c>
      <c r="H1881">
        <v>154809.5</v>
      </c>
    </row>
    <row r="1882" spans="1:8" x14ac:dyDescent="0.25">
      <c r="A1882" s="2">
        <v>4</v>
      </c>
      <c r="B1882" t="s">
        <v>17</v>
      </c>
      <c r="C1882" t="s">
        <v>104</v>
      </c>
      <c r="D1882" s="2">
        <v>1</v>
      </c>
      <c r="E1882" s="17">
        <v>5</v>
      </c>
      <c r="F1882" t="s">
        <v>69</v>
      </c>
      <c r="G1882">
        <v>15</v>
      </c>
      <c r="H1882">
        <v>248707.59999999998</v>
      </c>
    </row>
    <row r="1883" spans="1:8" x14ac:dyDescent="0.25">
      <c r="A1883" s="2">
        <v>4</v>
      </c>
      <c r="B1883" t="s">
        <v>17</v>
      </c>
      <c r="C1883" t="s">
        <v>104</v>
      </c>
      <c r="D1883" s="2">
        <v>1</v>
      </c>
      <c r="E1883" s="17">
        <v>5</v>
      </c>
      <c r="F1883" t="s">
        <v>78</v>
      </c>
      <c r="H1883">
        <v>34950.240000000005</v>
      </c>
    </row>
    <row r="1884" spans="1:8" x14ac:dyDescent="0.25">
      <c r="A1884" s="2">
        <v>4</v>
      </c>
      <c r="B1884" t="s">
        <v>17</v>
      </c>
      <c r="C1884" t="s">
        <v>104</v>
      </c>
      <c r="D1884" s="2">
        <v>1</v>
      </c>
      <c r="E1884" s="17">
        <v>5</v>
      </c>
      <c r="F1884" t="s">
        <v>67</v>
      </c>
      <c r="G1884">
        <v>15</v>
      </c>
      <c r="H1884">
        <v>1002.7100000000002</v>
      </c>
    </row>
    <row r="1885" spans="1:8" x14ac:dyDescent="0.25">
      <c r="A1885" s="2">
        <v>4</v>
      </c>
      <c r="B1885" t="s">
        <v>17</v>
      </c>
      <c r="C1885" t="s">
        <v>104</v>
      </c>
      <c r="D1885" s="2">
        <v>1</v>
      </c>
      <c r="E1885" s="17">
        <v>5</v>
      </c>
      <c r="F1885" t="s">
        <v>73</v>
      </c>
      <c r="G1885">
        <v>1</v>
      </c>
      <c r="H1885">
        <v>134668.40999999997</v>
      </c>
    </row>
    <row r="1886" spans="1:8" x14ac:dyDescent="0.25">
      <c r="A1886" s="2">
        <v>4</v>
      </c>
      <c r="B1886" t="s">
        <v>17</v>
      </c>
      <c r="C1886" t="s">
        <v>104</v>
      </c>
      <c r="D1886" s="2">
        <v>1</v>
      </c>
      <c r="E1886" s="17">
        <v>6</v>
      </c>
      <c r="F1886" t="s">
        <v>70</v>
      </c>
      <c r="G1886">
        <v>32</v>
      </c>
      <c r="H1886">
        <v>5503320.75</v>
      </c>
    </row>
    <row r="1887" spans="1:8" x14ac:dyDescent="0.25">
      <c r="A1887" s="2">
        <v>4</v>
      </c>
      <c r="B1887" t="s">
        <v>17</v>
      </c>
      <c r="C1887" t="s">
        <v>104</v>
      </c>
      <c r="D1887" s="2">
        <v>1</v>
      </c>
      <c r="E1887" s="17">
        <v>6</v>
      </c>
      <c r="F1887" t="s">
        <v>75</v>
      </c>
      <c r="G1887">
        <v>28</v>
      </c>
      <c r="H1887">
        <v>363300</v>
      </c>
    </row>
    <row r="1888" spans="1:8" x14ac:dyDescent="0.25">
      <c r="A1888" s="2">
        <v>4</v>
      </c>
      <c r="B1888" t="s">
        <v>17</v>
      </c>
      <c r="C1888" t="s">
        <v>104</v>
      </c>
      <c r="D1888" s="2">
        <v>1</v>
      </c>
      <c r="E1888" s="17">
        <v>6</v>
      </c>
      <c r="F1888" t="s">
        <v>77</v>
      </c>
      <c r="G1888">
        <v>7</v>
      </c>
      <c r="H1888">
        <v>268433.27</v>
      </c>
    </row>
    <row r="1889" spans="1:8" x14ac:dyDescent="0.25">
      <c r="A1889" s="2">
        <v>4</v>
      </c>
      <c r="B1889" t="s">
        <v>17</v>
      </c>
      <c r="C1889" t="s">
        <v>104</v>
      </c>
      <c r="D1889" s="2">
        <v>1</v>
      </c>
      <c r="E1889" s="17">
        <v>6</v>
      </c>
      <c r="F1889" t="s">
        <v>68</v>
      </c>
      <c r="G1889">
        <v>19</v>
      </c>
      <c r="H1889">
        <v>424622</v>
      </c>
    </row>
    <row r="1890" spans="1:8" x14ac:dyDescent="0.25">
      <c r="A1890" s="2">
        <v>4</v>
      </c>
      <c r="B1890" t="s">
        <v>17</v>
      </c>
      <c r="C1890" t="s">
        <v>104</v>
      </c>
      <c r="D1890" s="2">
        <v>1</v>
      </c>
      <c r="E1890" s="17">
        <v>6</v>
      </c>
      <c r="F1890" t="s">
        <v>69</v>
      </c>
      <c r="G1890">
        <v>30</v>
      </c>
      <c r="H1890">
        <v>685281.92</v>
      </c>
    </row>
    <row r="1891" spans="1:8" x14ac:dyDescent="0.25">
      <c r="A1891" s="2">
        <v>4</v>
      </c>
      <c r="B1891" t="s">
        <v>17</v>
      </c>
      <c r="C1891" t="s">
        <v>104</v>
      </c>
      <c r="D1891" s="2">
        <v>1</v>
      </c>
      <c r="E1891" s="17">
        <v>6</v>
      </c>
      <c r="F1891" t="s">
        <v>78</v>
      </c>
      <c r="H1891">
        <v>109486.86000000002</v>
      </c>
    </row>
    <row r="1892" spans="1:8" x14ac:dyDescent="0.25">
      <c r="A1892" s="2">
        <v>4</v>
      </c>
      <c r="B1892" t="s">
        <v>17</v>
      </c>
      <c r="C1892" t="s">
        <v>104</v>
      </c>
      <c r="D1892" s="2">
        <v>1</v>
      </c>
      <c r="E1892" s="17">
        <v>6</v>
      </c>
      <c r="F1892" t="s">
        <v>67</v>
      </c>
      <c r="G1892">
        <v>32</v>
      </c>
      <c r="H1892">
        <v>2279.5300000000007</v>
      </c>
    </row>
    <row r="1893" spans="1:8" x14ac:dyDescent="0.25">
      <c r="A1893" s="2">
        <v>4</v>
      </c>
      <c r="B1893" t="s">
        <v>17</v>
      </c>
      <c r="C1893" t="s">
        <v>104</v>
      </c>
      <c r="D1893" s="2">
        <v>1</v>
      </c>
      <c r="E1893" s="17">
        <v>6</v>
      </c>
      <c r="F1893" t="s">
        <v>73</v>
      </c>
      <c r="G1893">
        <v>1</v>
      </c>
      <c r="H1893">
        <v>403363.69</v>
      </c>
    </row>
    <row r="1894" spans="1:8" x14ac:dyDescent="0.25">
      <c r="A1894" s="2">
        <v>4</v>
      </c>
      <c r="B1894" t="s">
        <v>17</v>
      </c>
      <c r="C1894" t="s">
        <v>104</v>
      </c>
      <c r="D1894" s="2">
        <v>1</v>
      </c>
      <c r="E1894" s="17">
        <v>6</v>
      </c>
      <c r="F1894" t="s">
        <v>72</v>
      </c>
      <c r="G1894">
        <v>4</v>
      </c>
      <c r="H1894">
        <v>130433.73000000001</v>
      </c>
    </row>
    <row r="1895" spans="1:8" x14ac:dyDescent="0.25">
      <c r="A1895" s="2">
        <v>4</v>
      </c>
      <c r="B1895" t="s">
        <v>17</v>
      </c>
      <c r="C1895" t="s">
        <v>104</v>
      </c>
      <c r="D1895" s="2">
        <v>1</v>
      </c>
      <c r="E1895" s="17">
        <v>6</v>
      </c>
      <c r="F1895" t="s">
        <v>74</v>
      </c>
      <c r="G1895">
        <v>2</v>
      </c>
      <c r="H1895">
        <v>72015.55</v>
      </c>
    </row>
    <row r="1896" spans="1:8" x14ac:dyDescent="0.25">
      <c r="A1896" s="2">
        <v>4</v>
      </c>
      <c r="B1896" t="s">
        <v>17</v>
      </c>
      <c r="C1896" t="s">
        <v>104</v>
      </c>
      <c r="D1896" s="2">
        <v>1</v>
      </c>
      <c r="E1896" s="17">
        <v>7</v>
      </c>
      <c r="F1896" t="s">
        <v>70</v>
      </c>
      <c r="G1896">
        <v>11</v>
      </c>
      <c r="H1896">
        <v>2171054.6</v>
      </c>
    </row>
    <row r="1897" spans="1:8" x14ac:dyDescent="0.25">
      <c r="A1897" s="2">
        <v>4</v>
      </c>
      <c r="B1897" t="s">
        <v>17</v>
      </c>
      <c r="C1897" t="s">
        <v>104</v>
      </c>
      <c r="D1897" s="2">
        <v>1</v>
      </c>
      <c r="E1897" s="17">
        <v>7</v>
      </c>
      <c r="F1897" t="s">
        <v>75</v>
      </c>
      <c r="G1897">
        <v>8</v>
      </c>
      <c r="H1897">
        <v>103800</v>
      </c>
    </row>
    <row r="1898" spans="1:8" x14ac:dyDescent="0.25">
      <c r="A1898" s="2">
        <v>4</v>
      </c>
      <c r="B1898" t="s">
        <v>17</v>
      </c>
      <c r="C1898" t="s">
        <v>104</v>
      </c>
      <c r="D1898" s="2">
        <v>1</v>
      </c>
      <c r="E1898" s="17">
        <v>7</v>
      </c>
      <c r="F1898" t="s">
        <v>77</v>
      </c>
      <c r="G1898">
        <v>2</v>
      </c>
      <c r="H1898">
        <v>114631.67999999999</v>
      </c>
    </row>
    <row r="1899" spans="1:8" x14ac:dyDescent="0.25">
      <c r="A1899" s="2">
        <v>4</v>
      </c>
      <c r="B1899" t="s">
        <v>17</v>
      </c>
      <c r="C1899" t="s">
        <v>104</v>
      </c>
      <c r="D1899" s="2">
        <v>1</v>
      </c>
      <c r="E1899" s="17">
        <v>7</v>
      </c>
      <c r="F1899" t="s">
        <v>68</v>
      </c>
      <c r="G1899">
        <v>7</v>
      </c>
      <c r="H1899">
        <v>166700</v>
      </c>
    </row>
    <row r="1900" spans="1:8" x14ac:dyDescent="0.25">
      <c r="A1900" s="2">
        <v>4</v>
      </c>
      <c r="B1900" t="s">
        <v>17</v>
      </c>
      <c r="C1900" t="s">
        <v>104</v>
      </c>
      <c r="D1900" s="2">
        <v>1</v>
      </c>
      <c r="E1900" s="17">
        <v>7</v>
      </c>
      <c r="F1900" t="s">
        <v>69</v>
      </c>
      <c r="G1900">
        <v>11</v>
      </c>
      <c r="H1900">
        <v>282400.35000000003</v>
      </c>
    </row>
    <row r="1901" spans="1:8" x14ac:dyDescent="0.25">
      <c r="A1901" s="2">
        <v>4</v>
      </c>
      <c r="B1901" t="s">
        <v>17</v>
      </c>
      <c r="C1901" t="s">
        <v>104</v>
      </c>
      <c r="D1901" s="2">
        <v>1</v>
      </c>
      <c r="E1901" s="17">
        <v>7</v>
      </c>
      <c r="F1901" t="s">
        <v>78</v>
      </c>
      <c r="H1901">
        <v>55789.919999999998</v>
      </c>
    </row>
    <row r="1902" spans="1:8" x14ac:dyDescent="0.25">
      <c r="A1902" s="2">
        <v>4</v>
      </c>
      <c r="B1902" t="s">
        <v>17</v>
      </c>
      <c r="C1902" t="s">
        <v>104</v>
      </c>
      <c r="D1902" s="2">
        <v>1</v>
      </c>
      <c r="E1902" s="17">
        <v>7</v>
      </c>
      <c r="F1902" t="s">
        <v>67</v>
      </c>
      <c r="G1902">
        <v>11</v>
      </c>
      <c r="H1902">
        <v>705.47999999999979</v>
      </c>
    </row>
    <row r="1903" spans="1:8" x14ac:dyDescent="0.25">
      <c r="A1903" s="2">
        <v>4</v>
      </c>
      <c r="B1903" t="s">
        <v>17</v>
      </c>
      <c r="C1903" t="s">
        <v>104</v>
      </c>
      <c r="D1903" s="2">
        <v>1</v>
      </c>
      <c r="E1903" s="17">
        <v>7</v>
      </c>
      <c r="F1903" t="s">
        <v>73</v>
      </c>
      <c r="H1903">
        <v>180871.41999999998</v>
      </c>
    </row>
    <row r="1904" spans="1:8" x14ac:dyDescent="0.25">
      <c r="A1904" s="2">
        <v>4</v>
      </c>
      <c r="B1904" t="s">
        <v>17</v>
      </c>
      <c r="C1904" t="s">
        <v>104</v>
      </c>
      <c r="D1904" s="2">
        <v>1</v>
      </c>
      <c r="E1904" s="17">
        <v>7</v>
      </c>
      <c r="F1904" t="s">
        <v>79</v>
      </c>
      <c r="H1904">
        <v>26646.5</v>
      </c>
    </row>
    <row r="1905" spans="1:8" x14ac:dyDescent="0.25">
      <c r="A1905" s="2">
        <v>4</v>
      </c>
      <c r="B1905" t="s">
        <v>17</v>
      </c>
      <c r="C1905" t="s">
        <v>104</v>
      </c>
      <c r="D1905" s="2">
        <v>1</v>
      </c>
      <c r="E1905" s="17">
        <v>8</v>
      </c>
      <c r="F1905" t="s">
        <v>70</v>
      </c>
      <c r="G1905">
        <v>21</v>
      </c>
      <c r="H1905">
        <v>5576769.2400000002</v>
      </c>
    </row>
    <row r="1906" spans="1:8" x14ac:dyDescent="0.25">
      <c r="A1906" s="2">
        <v>4</v>
      </c>
      <c r="B1906" t="s">
        <v>17</v>
      </c>
      <c r="C1906" t="s">
        <v>104</v>
      </c>
      <c r="D1906" s="2">
        <v>1</v>
      </c>
      <c r="E1906" s="17">
        <v>8</v>
      </c>
      <c r="F1906" t="s">
        <v>75</v>
      </c>
      <c r="G1906">
        <v>17</v>
      </c>
      <c r="H1906">
        <v>218100</v>
      </c>
    </row>
    <row r="1907" spans="1:8" x14ac:dyDescent="0.25">
      <c r="A1907" s="2">
        <v>4</v>
      </c>
      <c r="B1907" t="s">
        <v>17</v>
      </c>
      <c r="C1907" t="s">
        <v>104</v>
      </c>
      <c r="D1907" s="2">
        <v>1</v>
      </c>
      <c r="E1907" s="17">
        <v>8</v>
      </c>
      <c r="F1907" t="s">
        <v>77</v>
      </c>
      <c r="G1907">
        <v>2</v>
      </c>
      <c r="H1907">
        <v>91360.73</v>
      </c>
    </row>
    <row r="1908" spans="1:8" x14ac:dyDescent="0.25">
      <c r="A1908" s="2">
        <v>4</v>
      </c>
      <c r="B1908" t="s">
        <v>17</v>
      </c>
      <c r="C1908" t="s">
        <v>104</v>
      </c>
      <c r="D1908" s="2">
        <v>1</v>
      </c>
      <c r="E1908" s="17">
        <v>8</v>
      </c>
      <c r="F1908" t="s">
        <v>68</v>
      </c>
      <c r="G1908">
        <v>9</v>
      </c>
      <c r="H1908">
        <v>198582.25</v>
      </c>
    </row>
    <row r="1909" spans="1:8" x14ac:dyDescent="0.25">
      <c r="A1909" s="2">
        <v>4</v>
      </c>
      <c r="B1909" t="s">
        <v>17</v>
      </c>
      <c r="C1909" t="s">
        <v>104</v>
      </c>
      <c r="D1909" s="2">
        <v>1</v>
      </c>
      <c r="E1909" s="17">
        <v>8</v>
      </c>
      <c r="F1909" t="s">
        <v>69</v>
      </c>
      <c r="G1909">
        <v>18</v>
      </c>
      <c r="H1909">
        <v>611812.77000000014</v>
      </c>
    </row>
    <row r="1910" spans="1:8" x14ac:dyDescent="0.25">
      <c r="A1910" s="2">
        <v>4</v>
      </c>
      <c r="B1910" t="s">
        <v>17</v>
      </c>
      <c r="C1910" t="s">
        <v>104</v>
      </c>
      <c r="D1910" s="2">
        <v>1</v>
      </c>
      <c r="E1910" s="17">
        <v>8</v>
      </c>
      <c r="F1910" t="s">
        <v>78</v>
      </c>
      <c r="H1910">
        <v>146627.04</v>
      </c>
    </row>
    <row r="1911" spans="1:8" x14ac:dyDescent="0.25">
      <c r="A1911" s="2">
        <v>4</v>
      </c>
      <c r="B1911" t="s">
        <v>17</v>
      </c>
      <c r="C1911" t="s">
        <v>104</v>
      </c>
      <c r="D1911" s="2">
        <v>1</v>
      </c>
      <c r="E1911" s="17">
        <v>8</v>
      </c>
      <c r="F1911" t="s">
        <v>67</v>
      </c>
      <c r="G1911">
        <v>20</v>
      </c>
      <c r="H1911">
        <v>1440.01</v>
      </c>
    </row>
    <row r="1912" spans="1:8" x14ac:dyDescent="0.25">
      <c r="A1912" s="2">
        <v>4</v>
      </c>
      <c r="B1912" t="s">
        <v>17</v>
      </c>
      <c r="C1912" t="s">
        <v>104</v>
      </c>
      <c r="D1912" s="2">
        <v>1</v>
      </c>
      <c r="E1912" s="17">
        <v>8</v>
      </c>
      <c r="F1912" t="s">
        <v>73</v>
      </c>
      <c r="G1912">
        <v>1</v>
      </c>
      <c r="H1912">
        <v>368474.25</v>
      </c>
    </row>
    <row r="1913" spans="1:8" x14ac:dyDescent="0.25">
      <c r="A1913" s="2">
        <v>4</v>
      </c>
      <c r="B1913" t="s">
        <v>17</v>
      </c>
      <c r="C1913" t="s">
        <v>104</v>
      </c>
      <c r="D1913" s="2">
        <v>1</v>
      </c>
      <c r="E1913" s="17">
        <v>8</v>
      </c>
      <c r="F1913" t="s">
        <v>79</v>
      </c>
      <c r="G1913">
        <v>2</v>
      </c>
      <c r="H1913">
        <v>49821.5</v>
      </c>
    </row>
    <row r="1914" spans="1:8" x14ac:dyDescent="0.25">
      <c r="A1914" s="2">
        <v>4</v>
      </c>
      <c r="B1914" t="s">
        <v>17</v>
      </c>
      <c r="C1914" t="s">
        <v>104</v>
      </c>
      <c r="D1914" s="2">
        <v>1</v>
      </c>
      <c r="E1914" s="17">
        <v>8</v>
      </c>
      <c r="F1914" t="s">
        <v>72</v>
      </c>
      <c r="G1914">
        <v>3</v>
      </c>
      <c r="H1914">
        <v>328567.63</v>
      </c>
    </row>
    <row r="1915" spans="1:8" x14ac:dyDescent="0.25">
      <c r="A1915" s="2">
        <v>4</v>
      </c>
      <c r="B1915" t="s">
        <v>17</v>
      </c>
      <c r="C1915" t="s">
        <v>104</v>
      </c>
      <c r="D1915" s="2">
        <v>1</v>
      </c>
      <c r="E1915" s="17">
        <v>8</v>
      </c>
      <c r="F1915" t="s">
        <v>74</v>
      </c>
      <c r="G1915">
        <v>3</v>
      </c>
      <c r="H1915">
        <v>44640</v>
      </c>
    </row>
    <row r="1916" spans="1:8" x14ac:dyDescent="0.25">
      <c r="A1916" s="2">
        <v>4</v>
      </c>
      <c r="B1916" t="s">
        <v>17</v>
      </c>
      <c r="C1916" t="s">
        <v>104</v>
      </c>
      <c r="D1916" s="2">
        <v>1</v>
      </c>
      <c r="E1916" s="17">
        <v>9</v>
      </c>
      <c r="F1916" t="s">
        <v>70</v>
      </c>
      <c r="G1916">
        <v>17</v>
      </c>
      <c r="H1916">
        <v>4527120.32</v>
      </c>
    </row>
    <row r="1917" spans="1:8" x14ac:dyDescent="0.25">
      <c r="A1917" s="2">
        <v>4</v>
      </c>
      <c r="B1917" t="s">
        <v>17</v>
      </c>
      <c r="C1917" t="s">
        <v>104</v>
      </c>
      <c r="D1917" s="2">
        <v>1</v>
      </c>
      <c r="E1917" s="17">
        <v>9</v>
      </c>
      <c r="F1917" t="s">
        <v>75</v>
      </c>
      <c r="G1917">
        <v>17</v>
      </c>
      <c r="H1917">
        <v>190800</v>
      </c>
    </row>
    <row r="1918" spans="1:8" x14ac:dyDescent="0.25">
      <c r="A1918" s="2">
        <v>4</v>
      </c>
      <c r="B1918" t="s">
        <v>17</v>
      </c>
      <c r="C1918" t="s">
        <v>104</v>
      </c>
      <c r="D1918" s="2">
        <v>1</v>
      </c>
      <c r="E1918" s="17">
        <v>9</v>
      </c>
      <c r="F1918" t="s">
        <v>77</v>
      </c>
      <c r="G1918">
        <v>2</v>
      </c>
      <c r="H1918">
        <v>129813.45999999999</v>
      </c>
    </row>
    <row r="1919" spans="1:8" x14ac:dyDescent="0.25">
      <c r="A1919" s="2">
        <v>4</v>
      </c>
      <c r="B1919" t="s">
        <v>17</v>
      </c>
      <c r="C1919" t="s">
        <v>104</v>
      </c>
      <c r="D1919" s="2">
        <v>1</v>
      </c>
      <c r="E1919" s="17">
        <v>9</v>
      </c>
      <c r="F1919" t="s">
        <v>68</v>
      </c>
      <c r="G1919">
        <v>13</v>
      </c>
      <c r="H1919">
        <v>254811.99</v>
      </c>
    </row>
    <row r="1920" spans="1:8" x14ac:dyDescent="0.25">
      <c r="A1920" s="2">
        <v>4</v>
      </c>
      <c r="B1920" t="s">
        <v>17</v>
      </c>
      <c r="C1920" t="s">
        <v>104</v>
      </c>
      <c r="D1920" s="2">
        <v>1</v>
      </c>
      <c r="E1920" s="17">
        <v>9</v>
      </c>
      <c r="F1920" t="s">
        <v>69</v>
      </c>
      <c r="G1920">
        <v>17</v>
      </c>
      <c r="H1920">
        <v>588522.58999999985</v>
      </c>
    </row>
    <row r="1921" spans="1:8" x14ac:dyDescent="0.25">
      <c r="A1921" s="2">
        <v>4</v>
      </c>
      <c r="B1921" t="s">
        <v>17</v>
      </c>
      <c r="C1921" t="s">
        <v>104</v>
      </c>
      <c r="D1921" s="2">
        <v>1</v>
      </c>
      <c r="E1921" s="17">
        <v>9</v>
      </c>
      <c r="F1921" t="s">
        <v>78</v>
      </c>
      <c r="H1921">
        <v>58265.04</v>
      </c>
    </row>
    <row r="1922" spans="1:8" x14ac:dyDescent="0.25">
      <c r="A1922" s="2">
        <v>4</v>
      </c>
      <c r="B1922" t="s">
        <v>17</v>
      </c>
      <c r="C1922" t="s">
        <v>104</v>
      </c>
      <c r="D1922" s="2">
        <v>1</v>
      </c>
      <c r="E1922" s="17">
        <v>9</v>
      </c>
      <c r="F1922" t="s">
        <v>67</v>
      </c>
      <c r="G1922">
        <v>17</v>
      </c>
      <c r="H1922">
        <v>1043.52</v>
      </c>
    </row>
    <row r="1923" spans="1:8" x14ac:dyDescent="0.25">
      <c r="A1923" s="2">
        <v>4</v>
      </c>
      <c r="B1923" t="s">
        <v>17</v>
      </c>
      <c r="C1923" t="s">
        <v>104</v>
      </c>
      <c r="D1923" s="2">
        <v>1</v>
      </c>
      <c r="E1923" s="17">
        <v>9</v>
      </c>
      <c r="F1923" t="s">
        <v>73</v>
      </c>
      <c r="G1923">
        <v>6</v>
      </c>
      <c r="H1923">
        <v>377448</v>
      </c>
    </row>
    <row r="1924" spans="1:8" x14ac:dyDescent="0.25">
      <c r="A1924" s="2">
        <v>4</v>
      </c>
      <c r="B1924" t="s">
        <v>17</v>
      </c>
      <c r="C1924" t="s">
        <v>104</v>
      </c>
      <c r="D1924" s="2">
        <v>1</v>
      </c>
      <c r="E1924" s="17">
        <v>10</v>
      </c>
      <c r="F1924" t="s">
        <v>70</v>
      </c>
      <c r="G1924">
        <v>3</v>
      </c>
      <c r="H1924">
        <v>1263999</v>
      </c>
    </row>
    <row r="1925" spans="1:8" x14ac:dyDescent="0.25">
      <c r="A1925" s="2">
        <v>4</v>
      </c>
      <c r="B1925" t="s">
        <v>17</v>
      </c>
      <c r="C1925" t="s">
        <v>104</v>
      </c>
      <c r="D1925" s="2">
        <v>1</v>
      </c>
      <c r="E1925" s="17">
        <v>10</v>
      </c>
      <c r="F1925" t="s">
        <v>75</v>
      </c>
      <c r="G1925">
        <v>2</v>
      </c>
      <c r="H1925">
        <v>29700</v>
      </c>
    </row>
    <row r="1926" spans="1:8" x14ac:dyDescent="0.25">
      <c r="A1926" s="2">
        <v>4</v>
      </c>
      <c r="B1926" t="s">
        <v>17</v>
      </c>
      <c r="C1926" t="s">
        <v>104</v>
      </c>
      <c r="D1926" s="2">
        <v>1</v>
      </c>
      <c r="E1926" s="17">
        <v>10</v>
      </c>
      <c r="F1926" t="s">
        <v>77</v>
      </c>
      <c r="H1926">
        <v>15058.720000000001</v>
      </c>
    </row>
    <row r="1927" spans="1:8" x14ac:dyDescent="0.25">
      <c r="A1927" s="2">
        <v>4</v>
      </c>
      <c r="B1927" t="s">
        <v>17</v>
      </c>
      <c r="C1927" t="s">
        <v>104</v>
      </c>
      <c r="D1927" s="2">
        <v>1</v>
      </c>
      <c r="E1927" s="17">
        <v>10</v>
      </c>
      <c r="F1927" t="s">
        <v>68</v>
      </c>
      <c r="G1927">
        <v>2</v>
      </c>
      <c r="H1927">
        <v>52968</v>
      </c>
    </row>
    <row r="1928" spans="1:8" x14ac:dyDescent="0.25">
      <c r="A1928" s="2">
        <v>4</v>
      </c>
      <c r="B1928" t="s">
        <v>17</v>
      </c>
      <c r="C1928" t="s">
        <v>104</v>
      </c>
      <c r="D1928" s="2">
        <v>1</v>
      </c>
      <c r="E1928" s="17">
        <v>10</v>
      </c>
      <c r="F1928" t="s">
        <v>69</v>
      </c>
      <c r="G1928">
        <v>2</v>
      </c>
      <c r="H1928">
        <v>122705.98000000001</v>
      </c>
    </row>
    <row r="1929" spans="1:8" x14ac:dyDescent="0.25">
      <c r="A1929" s="2">
        <v>4</v>
      </c>
      <c r="B1929" t="s">
        <v>17</v>
      </c>
      <c r="C1929" t="s">
        <v>104</v>
      </c>
      <c r="D1929" s="2">
        <v>1</v>
      </c>
      <c r="E1929" s="17">
        <v>10</v>
      </c>
      <c r="F1929" t="s">
        <v>78</v>
      </c>
      <c r="H1929">
        <v>15229.92</v>
      </c>
    </row>
    <row r="1930" spans="1:8" x14ac:dyDescent="0.25">
      <c r="A1930" s="2">
        <v>4</v>
      </c>
      <c r="B1930" t="s">
        <v>17</v>
      </c>
      <c r="C1930" t="s">
        <v>104</v>
      </c>
      <c r="D1930" s="2">
        <v>1</v>
      </c>
      <c r="E1930" s="17">
        <v>10</v>
      </c>
      <c r="F1930" t="s">
        <v>67</v>
      </c>
      <c r="G1930">
        <v>3</v>
      </c>
      <c r="H1930">
        <v>209.88</v>
      </c>
    </row>
    <row r="1931" spans="1:8" x14ac:dyDescent="0.25">
      <c r="A1931" s="2">
        <v>4</v>
      </c>
      <c r="B1931" t="s">
        <v>17</v>
      </c>
      <c r="C1931" t="s">
        <v>104</v>
      </c>
      <c r="D1931" s="2">
        <v>1</v>
      </c>
      <c r="E1931" s="17">
        <v>10</v>
      </c>
      <c r="F1931" t="s">
        <v>73</v>
      </c>
      <c r="G1931">
        <v>1</v>
      </c>
      <c r="H1931">
        <v>104951.5</v>
      </c>
    </row>
    <row r="1932" spans="1:8" x14ac:dyDescent="0.25">
      <c r="A1932" s="2">
        <v>4</v>
      </c>
      <c r="B1932" t="s">
        <v>17</v>
      </c>
      <c r="C1932" t="s">
        <v>104</v>
      </c>
      <c r="D1932" s="2">
        <v>1</v>
      </c>
      <c r="E1932" s="17">
        <v>10</v>
      </c>
      <c r="F1932" t="s">
        <v>79</v>
      </c>
      <c r="G1932">
        <v>1</v>
      </c>
      <c r="H1932">
        <v>17764.5</v>
      </c>
    </row>
    <row r="1933" spans="1:8" x14ac:dyDescent="0.25">
      <c r="A1933" s="2">
        <v>4</v>
      </c>
      <c r="B1933" t="s">
        <v>17</v>
      </c>
      <c r="C1933" t="s">
        <v>104</v>
      </c>
      <c r="D1933" s="2">
        <v>1</v>
      </c>
      <c r="E1933" s="17">
        <v>10</v>
      </c>
      <c r="F1933" t="s">
        <v>72</v>
      </c>
      <c r="G1933">
        <v>1</v>
      </c>
      <c r="H1933">
        <v>118217.43000000001</v>
      </c>
    </row>
    <row r="1934" spans="1:8" x14ac:dyDescent="0.25">
      <c r="A1934" s="2">
        <v>4</v>
      </c>
      <c r="B1934" t="s">
        <v>17</v>
      </c>
      <c r="C1934" t="s">
        <v>104</v>
      </c>
      <c r="D1934" s="2">
        <v>1</v>
      </c>
      <c r="E1934" s="17">
        <v>11</v>
      </c>
      <c r="F1934" t="s">
        <v>70</v>
      </c>
      <c r="G1934">
        <v>27</v>
      </c>
      <c r="H1934">
        <v>12000440.129999995</v>
      </c>
    </row>
    <row r="1935" spans="1:8" x14ac:dyDescent="0.25">
      <c r="A1935" s="2">
        <v>4</v>
      </c>
      <c r="B1935" t="s">
        <v>17</v>
      </c>
      <c r="C1935" t="s">
        <v>104</v>
      </c>
      <c r="D1935" s="2">
        <v>1</v>
      </c>
      <c r="E1935" s="17">
        <v>11</v>
      </c>
      <c r="F1935" t="s">
        <v>75</v>
      </c>
      <c r="G1935">
        <v>2</v>
      </c>
      <c r="H1935">
        <v>23352</v>
      </c>
    </row>
    <row r="1936" spans="1:8" x14ac:dyDescent="0.25">
      <c r="A1936" s="2">
        <v>4</v>
      </c>
      <c r="B1936" t="s">
        <v>17</v>
      </c>
      <c r="C1936" t="s">
        <v>104</v>
      </c>
      <c r="D1936" s="2">
        <v>1</v>
      </c>
      <c r="E1936" s="17">
        <v>11</v>
      </c>
      <c r="F1936" t="s">
        <v>77</v>
      </c>
      <c r="G1936">
        <v>1</v>
      </c>
      <c r="H1936">
        <v>101195.98999999999</v>
      </c>
    </row>
    <row r="1937" spans="1:8" x14ac:dyDescent="0.25">
      <c r="A1937" s="2">
        <v>4</v>
      </c>
      <c r="B1937" t="s">
        <v>17</v>
      </c>
      <c r="C1937" t="s">
        <v>104</v>
      </c>
      <c r="D1937" s="2">
        <v>1</v>
      </c>
      <c r="E1937" s="17">
        <v>11</v>
      </c>
      <c r="F1937" t="s">
        <v>68</v>
      </c>
      <c r="G1937">
        <v>11</v>
      </c>
      <c r="H1937">
        <v>196853.77000000002</v>
      </c>
    </row>
    <row r="1938" spans="1:8" x14ac:dyDescent="0.25">
      <c r="A1938" s="2">
        <v>4</v>
      </c>
      <c r="B1938" t="s">
        <v>17</v>
      </c>
      <c r="C1938" t="s">
        <v>104</v>
      </c>
      <c r="D1938" s="2">
        <v>1</v>
      </c>
      <c r="E1938" s="17">
        <v>11</v>
      </c>
      <c r="F1938" t="s">
        <v>69</v>
      </c>
      <c r="G1938">
        <v>26</v>
      </c>
      <c r="H1938">
        <v>1502199.21</v>
      </c>
    </row>
    <row r="1939" spans="1:8" x14ac:dyDescent="0.25">
      <c r="A1939" s="2">
        <v>4</v>
      </c>
      <c r="B1939" t="s">
        <v>17</v>
      </c>
      <c r="C1939" t="s">
        <v>104</v>
      </c>
      <c r="D1939" s="2">
        <v>1</v>
      </c>
      <c r="E1939" s="17">
        <v>11</v>
      </c>
      <c r="F1939" t="s">
        <v>78</v>
      </c>
      <c r="H1939">
        <v>349383.72000000009</v>
      </c>
    </row>
    <row r="1940" spans="1:8" x14ac:dyDescent="0.25">
      <c r="A1940" s="2">
        <v>4</v>
      </c>
      <c r="B1940" t="s">
        <v>17</v>
      </c>
      <c r="C1940" t="s">
        <v>104</v>
      </c>
      <c r="D1940" s="2">
        <v>1</v>
      </c>
      <c r="E1940" s="17">
        <v>11</v>
      </c>
      <c r="F1940" t="s">
        <v>67</v>
      </c>
      <c r="G1940">
        <v>27</v>
      </c>
      <c r="H1940">
        <v>1877.21</v>
      </c>
    </row>
    <row r="1941" spans="1:8" x14ac:dyDescent="0.25">
      <c r="A1941" s="2">
        <v>4</v>
      </c>
      <c r="B1941" t="s">
        <v>17</v>
      </c>
      <c r="C1941" t="s">
        <v>104</v>
      </c>
      <c r="D1941" s="2">
        <v>1</v>
      </c>
      <c r="E1941" s="17">
        <v>11</v>
      </c>
      <c r="F1941" t="s">
        <v>73</v>
      </c>
      <c r="G1941">
        <v>2</v>
      </c>
      <c r="H1941">
        <v>978140.96000000008</v>
      </c>
    </row>
    <row r="1942" spans="1:8" x14ac:dyDescent="0.25">
      <c r="A1942" s="2">
        <v>4</v>
      </c>
      <c r="B1942" t="s">
        <v>17</v>
      </c>
      <c r="C1942" t="s">
        <v>104</v>
      </c>
      <c r="D1942" s="2">
        <v>1</v>
      </c>
      <c r="E1942" s="17">
        <v>11</v>
      </c>
      <c r="F1942" t="s">
        <v>72</v>
      </c>
      <c r="G1942">
        <v>27</v>
      </c>
      <c r="H1942">
        <v>1658449.5799999998</v>
      </c>
    </row>
    <row r="1943" spans="1:8" x14ac:dyDescent="0.25">
      <c r="A1943" s="2">
        <v>4</v>
      </c>
      <c r="B1943" t="s">
        <v>17</v>
      </c>
      <c r="C1943" t="s">
        <v>104</v>
      </c>
      <c r="D1943" s="2">
        <v>1</v>
      </c>
      <c r="E1943" s="17">
        <v>11</v>
      </c>
      <c r="F1943" t="s">
        <v>74</v>
      </c>
      <c r="G1943">
        <v>3</v>
      </c>
      <c r="H1943">
        <v>245338.16999999995</v>
      </c>
    </row>
    <row r="1944" spans="1:8" x14ac:dyDescent="0.25">
      <c r="A1944" s="2">
        <v>4</v>
      </c>
      <c r="B1944" t="s">
        <v>17</v>
      </c>
      <c r="C1944" t="s">
        <v>104</v>
      </c>
      <c r="D1944" s="2">
        <v>1</v>
      </c>
      <c r="E1944" s="17">
        <v>11</v>
      </c>
      <c r="F1944" t="s">
        <v>71</v>
      </c>
      <c r="G1944">
        <v>1</v>
      </c>
      <c r="H1944">
        <v>30027.7</v>
      </c>
    </row>
    <row r="1945" spans="1:8" x14ac:dyDescent="0.25">
      <c r="A1945" s="2">
        <v>4</v>
      </c>
      <c r="B1945" t="s">
        <v>17</v>
      </c>
      <c r="C1945" t="s">
        <v>104</v>
      </c>
      <c r="D1945" s="2">
        <v>1</v>
      </c>
      <c r="E1945" s="17">
        <v>12</v>
      </c>
      <c r="F1945" t="s">
        <v>70</v>
      </c>
      <c r="G1945">
        <v>9</v>
      </c>
      <c r="H1945">
        <v>4312789.29</v>
      </c>
    </row>
    <row r="1946" spans="1:8" x14ac:dyDescent="0.25">
      <c r="A1946" s="2">
        <v>4</v>
      </c>
      <c r="B1946" t="s">
        <v>17</v>
      </c>
      <c r="C1946" t="s">
        <v>104</v>
      </c>
      <c r="D1946" s="2">
        <v>1</v>
      </c>
      <c r="E1946" s="17">
        <v>12</v>
      </c>
      <c r="F1946" t="s">
        <v>75</v>
      </c>
      <c r="G1946">
        <v>3</v>
      </c>
      <c r="H1946">
        <v>53023</v>
      </c>
    </row>
    <row r="1947" spans="1:8" x14ac:dyDescent="0.25">
      <c r="A1947" s="2">
        <v>4</v>
      </c>
      <c r="B1947" t="s">
        <v>17</v>
      </c>
      <c r="C1947" t="s">
        <v>104</v>
      </c>
      <c r="D1947" s="2">
        <v>1</v>
      </c>
      <c r="E1947" s="17">
        <v>12</v>
      </c>
      <c r="F1947" t="s">
        <v>77</v>
      </c>
      <c r="G1947">
        <v>1</v>
      </c>
      <c r="H1947">
        <v>18995.189999999999</v>
      </c>
    </row>
    <row r="1948" spans="1:8" x14ac:dyDescent="0.25">
      <c r="A1948" s="2">
        <v>4</v>
      </c>
      <c r="B1948" t="s">
        <v>17</v>
      </c>
      <c r="C1948" t="s">
        <v>104</v>
      </c>
      <c r="D1948" s="2">
        <v>1</v>
      </c>
      <c r="E1948" s="17">
        <v>12</v>
      </c>
      <c r="F1948" t="s">
        <v>68</v>
      </c>
      <c r="G1948">
        <v>5</v>
      </c>
      <c r="H1948">
        <v>84360</v>
      </c>
    </row>
    <row r="1949" spans="1:8" x14ac:dyDescent="0.25">
      <c r="A1949" s="2">
        <v>4</v>
      </c>
      <c r="B1949" t="s">
        <v>17</v>
      </c>
      <c r="C1949" t="s">
        <v>104</v>
      </c>
      <c r="D1949" s="2">
        <v>1</v>
      </c>
      <c r="E1949" s="17">
        <v>12</v>
      </c>
      <c r="F1949" t="s">
        <v>69</v>
      </c>
      <c r="G1949">
        <v>7</v>
      </c>
      <c r="H1949">
        <v>488854.85000000003</v>
      </c>
    </row>
    <row r="1950" spans="1:8" x14ac:dyDescent="0.25">
      <c r="A1950" s="2">
        <v>4</v>
      </c>
      <c r="B1950" t="s">
        <v>17</v>
      </c>
      <c r="C1950" t="s">
        <v>104</v>
      </c>
      <c r="D1950" s="2">
        <v>1</v>
      </c>
      <c r="E1950" s="17">
        <v>12</v>
      </c>
      <c r="F1950" t="s">
        <v>78</v>
      </c>
      <c r="H1950">
        <v>147362.37</v>
      </c>
    </row>
    <row r="1951" spans="1:8" x14ac:dyDescent="0.25">
      <c r="A1951" s="2">
        <v>4</v>
      </c>
      <c r="B1951" t="s">
        <v>17</v>
      </c>
      <c r="C1951" t="s">
        <v>104</v>
      </c>
      <c r="D1951" s="2">
        <v>1</v>
      </c>
      <c r="E1951" s="17">
        <v>12</v>
      </c>
      <c r="F1951" t="s">
        <v>67</v>
      </c>
      <c r="G1951">
        <v>9</v>
      </c>
      <c r="H1951">
        <v>548.02</v>
      </c>
    </row>
    <row r="1952" spans="1:8" x14ac:dyDescent="0.25">
      <c r="A1952" s="2">
        <v>4</v>
      </c>
      <c r="B1952" t="s">
        <v>17</v>
      </c>
      <c r="C1952" t="s">
        <v>104</v>
      </c>
      <c r="D1952" s="2">
        <v>1</v>
      </c>
      <c r="E1952" s="17">
        <v>12</v>
      </c>
      <c r="F1952" t="s">
        <v>73</v>
      </c>
      <c r="G1952">
        <v>2</v>
      </c>
      <c r="H1952">
        <v>160563.16</v>
      </c>
    </row>
    <row r="1953" spans="1:8" x14ac:dyDescent="0.25">
      <c r="A1953" s="2">
        <v>4</v>
      </c>
      <c r="B1953" t="s">
        <v>17</v>
      </c>
      <c r="C1953" t="s">
        <v>104</v>
      </c>
      <c r="D1953" s="2">
        <v>1</v>
      </c>
      <c r="E1953" s="17">
        <v>12</v>
      </c>
      <c r="F1953" t="s">
        <v>72</v>
      </c>
      <c r="G1953">
        <v>9</v>
      </c>
      <c r="H1953">
        <v>679399.48</v>
      </c>
    </row>
    <row r="1954" spans="1:8" x14ac:dyDescent="0.25">
      <c r="A1954" s="2">
        <v>4</v>
      </c>
      <c r="B1954" t="s">
        <v>17</v>
      </c>
      <c r="C1954" t="s">
        <v>104</v>
      </c>
      <c r="D1954" s="2">
        <v>1</v>
      </c>
      <c r="E1954" s="17">
        <v>12</v>
      </c>
      <c r="F1954" t="s">
        <v>74</v>
      </c>
      <c r="G1954">
        <v>5</v>
      </c>
      <c r="H1954">
        <v>252482.31999999998</v>
      </c>
    </row>
    <row r="1955" spans="1:8" x14ac:dyDescent="0.25">
      <c r="A1955" s="2">
        <v>4</v>
      </c>
      <c r="B1955" t="s">
        <v>17</v>
      </c>
      <c r="C1955" t="s">
        <v>104</v>
      </c>
      <c r="D1955" s="2">
        <v>1</v>
      </c>
      <c r="E1955" s="17">
        <v>13</v>
      </c>
      <c r="F1955" t="s">
        <v>70</v>
      </c>
      <c r="G1955">
        <v>32</v>
      </c>
      <c r="H1955">
        <v>18742608.880000003</v>
      </c>
    </row>
    <row r="1956" spans="1:8" x14ac:dyDescent="0.25">
      <c r="A1956" s="2">
        <v>4</v>
      </c>
      <c r="B1956" t="s">
        <v>17</v>
      </c>
      <c r="C1956" t="s">
        <v>104</v>
      </c>
      <c r="D1956" s="2">
        <v>1</v>
      </c>
      <c r="E1956" s="17">
        <v>13</v>
      </c>
      <c r="F1956" t="s">
        <v>75</v>
      </c>
      <c r="G1956">
        <v>7</v>
      </c>
      <c r="H1956">
        <v>400933</v>
      </c>
    </row>
    <row r="1957" spans="1:8" x14ac:dyDescent="0.25">
      <c r="A1957" s="2">
        <v>4</v>
      </c>
      <c r="B1957" t="s">
        <v>17</v>
      </c>
      <c r="C1957" t="s">
        <v>104</v>
      </c>
      <c r="D1957" s="2">
        <v>1</v>
      </c>
      <c r="E1957" s="17">
        <v>13</v>
      </c>
      <c r="F1957" t="s">
        <v>68</v>
      </c>
      <c r="G1957">
        <v>16</v>
      </c>
      <c r="H1957">
        <v>237102</v>
      </c>
    </row>
    <row r="1958" spans="1:8" x14ac:dyDescent="0.25">
      <c r="A1958" s="2">
        <v>4</v>
      </c>
      <c r="B1958" t="s">
        <v>17</v>
      </c>
      <c r="C1958" t="s">
        <v>104</v>
      </c>
      <c r="D1958" s="2">
        <v>1</v>
      </c>
      <c r="E1958" s="17">
        <v>13</v>
      </c>
      <c r="F1958" t="s">
        <v>69</v>
      </c>
      <c r="G1958">
        <v>27</v>
      </c>
      <c r="H1958">
        <v>2020719.6400000001</v>
      </c>
    </row>
    <row r="1959" spans="1:8" x14ac:dyDescent="0.25">
      <c r="A1959" s="2">
        <v>4</v>
      </c>
      <c r="B1959" t="s">
        <v>17</v>
      </c>
      <c r="C1959" t="s">
        <v>104</v>
      </c>
      <c r="D1959" s="2">
        <v>1</v>
      </c>
      <c r="E1959" s="17">
        <v>13</v>
      </c>
      <c r="F1959" t="s">
        <v>78</v>
      </c>
      <c r="H1959">
        <v>316412.27999999997</v>
      </c>
    </row>
    <row r="1960" spans="1:8" x14ac:dyDescent="0.25">
      <c r="A1960" s="2">
        <v>4</v>
      </c>
      <c r="B1960" t="s">
        <v>17</v>
      </c>
      <c r="C1960" t="s">
        <v>104</v>
      </c>
      <c r="D1960" s="2">
        <v>1</v>
      </c>
      <c r="E1960" s="17">
        <v>13</v>
      </c>
      <c r="F1960" t="s">
        <v>67</v>
      </c>
      <c r="G1960">
        <v>32</v>
      </c>
      <c r="H1960">
        <v>2227.0099999999998</v>
      </c>
    </row>
    <row r="1961" spans="1:8" x14ac:dyDescent="0.25">
      <c r="A1961" s="2">
        <v>4</v>
      </c>
      <c r="B1961" t="s">
        <v>17</v>
      </c>
      <c r="C1961" t="s">
        <v>104</v>
      </c>
      <c r="D1961" s="2">
        <v>1</v>
      </c>
      <c r="E1961" s="17">
        <v>13</v>
      </c>
      <c r="F1961" t="s">
        <v>73</v>
      </c>
      <c r="G1961">
        <v>1</v>
      </c>
      <c r="H1961">
        <v>1217357.46</v>
      </c>
    </row>
    <row r="1962" spans="1:8" x14ac:dyDescent="0.25">
      <c r="A1962" s="2">
        <v>4</v>
      </c>
      <c r="B1962" t="s">
        <v>17</v>
      </c>
      <c r="C1962" t="s">
        <v>104</v>
      </c>
      <c r="D1962" s="2">
        <v>1</v>
      </c>
      <c r="E1962" s="17">
        <v>13</v>
      </c>
      <c r="F1962" t="s">
        <v>79</v>
      </c>
      <c r="H1962">
        <v>26646.5</v>
      </c>
    </row>
    <row r="1963" spans="1:8" x14ac:dyDescent="0.25">
      <c r="A1963" s="2">
        <v>4</v>
      </c>
      <c r="B1963" t="s">
        <v>17</v>
      </c>
      <c r="C1963" t="s">
        <v>104</v>
      </c>
      <c r="D1963" s="2">
        <v>1</v>
      </c>
      <c r="E1963" s="17">
        <v>13</v>
      </c>
      <c r="F1963" t="s">
        <v>72</v>
      </c>
      <c r="G1963">
        <v>32</v>
      </c>
      <c r="H1963">
        <v>6545889.2999999998</v>
      </c>
    </row>
    <row r="1964" spans="1:8" x14ac:dyDescent="0.25">
      <c r="A1964" s="2">
        <v>4</v>
      </c>
      <c r="B1964" t="s">
        <v>17</v>
      </c>
      <c r="C1964" t="s">
        <v>104</v>
      </c>
      <c r="D1964" s="2">
        <v>1</v>
      </c>
      <c r="E1964" s="17">
        <v>13</v>
      </c>
      <c r="F1964" t="s">
        <v>74</v>
      </c>
      <c r="G1964">
        <v>4</v>
      </c>
      <c r="H1964">
        <v>298277.34999999998</v>
      </c>
    </row>
    <row r="1965" spans="1:8" x14ac:dyDescent="0.25">
      <c r="A1965" s="2">
        <v>4</v>
      </c>
      <c r="B1965" t="s">
        <v>17</v>
      </c>
      <c r="C1965" t="s">
        <v>104</v>
      </c>
      <c r="D1965" s="2">
        <v>1</v>
      </c>
      <c r="E1965" s="17">
        <v>14</v>
      </c>
      <c r="F1965" t="s">
        <v>70</v>
      </c>
      <c r="G1965">
        <v>11</v>
      </c>
      <c r="H1965">
        <v>6978532.4099999992</v>
      </c>
    </row>
    <row r="1966" spans="1:8" x14ac:dyDescent="0.25">
      <c r="A1966" s="2">
        <v>4</v>
      </c>
      <c r="B1966" t="s">
        <v>17</v>
      </c>
      <c r="C1966" t="s">
        <v>104</v>
      </c>
      <c r="D1966" s="2">
        <v>1</v>
      </c>
      <c r="E1966" s="17">
        <v>14</v>
      </c>
      <c r="F1966" t="s">
        <v>75</v>
      </c>
      <c r="G1966">
        <v>3</v>
      </c>
      <c r="H1966">
        <v>200004</v>
      </c>
    </row>
    <row r="1967" spans="1:8" x14ac:dyDescent="0.25">
      <c r="A1967" s="2">
        <v>4</v>
      </c>
      <c r="B1967" t="s">
        <v>17</v>
      </c>
      <c r="C1967" t="s">
        <v>104</v>
      </c>
      <c r="D1967" s="2">
        <v>1</v>
      </c>
      <c r="E1967" s="17">
        <v>14</v>
      </c>
      <c r="F1967" t="s">
        <v>68</v>
      </c>
      <c r="G1967">
        <v>7</v>
      </c>
      <c r="H1967">
        <v>132398.04</v>
      </c>
    </row>
    <row r="1968" spans="1:8" x14ac:dyDescent="0.25">
      <c r="A1968" s="2">
        <v>4</v>
      </c>
      <c r="B1968" t="s">
        <v>17</v>
      </c>
      <c r="C1968" t="s">
        <v>104</v>
      </c>
      <c r="D1968" s="2">
        <v>1</v>
      </c>
      <c r="E1968" s="17">
        <v>14</v>
      </c>
      <c r="F1968" t="s">
        <v>69</v>
      </c>
      <c r="G1968">
        <v>9</v>
      </c>
      <c r="H1968">
        <v>839501.38999999978</v>
      </c>
    </row>
    <row r="1969" spans="1:8" x14ac:dyDescent="0.25">
      <c r="A1969" s="2">
        <v>4</v>
      </c>
      <c r="B1969" t="s">
        <v>17</v>
      </c>
      <c r="C1969" t="s">
        <v>104</v>
      </c>
      <c r="D1969" s="2">
        <v>1</v>
      </c>
      <c r="E1969" s="17">
        <v>14</v>
      </c>
      <c r="F1969" t="s">
        <v>78</v>
      </c>
      <c r="H1969">
        <v>83935.5</v>
      </c>
    </row>
    <row r="1970" spans="1:8" x14ac:dyDescent="0.25">
      <c r="A1970" s="2">
        <v>4</v>
      </c>
      <c r="B1970" t="s">
        <v>17</v>
      </c>
      <c r="C1970" t="s">
        <v>104</v>
      </c>
      <c r="D1970" s="2">
        <v>1</v>
      </c>
      <c r="E1970" s="17">
        <v>14</v>
      </c>
      <c r="F1970" t="s">
        <v>67</v>
      </c>
      <c r="G1970">
        <v>11</v>
      </c>
      <c r="H1970">
        <v>705.43</v>
      </c>
    </row>
    <row r="1971" spans="1:8" x14ac:dyDescent="0.25">
      <c r="A1971" s="2">
        <v>4</v>
      </c>
      <c r="B1971" t="s">
        <v>17</v>
      </c>
      <c r="C1971" t="s">
        <v>104</v>
      </c>
      <c r="D1971" s="2">
        <v>1</v>
      </c>
      <c r="E1971" s="17">
        <v>14</v>
      </c>
      <c r="F1971" t="s">
        <v>73</v>
      </c>
      <c r="G1971">
        <v>1</v>
      </c>
      <c r="H1971">
        <v>455660.95</v>
      </c>
    </row>
    <row r="1972" spans="1:8" x14ac:dyDescent="0.25">
      <c r="A1972" s="2">
        <v>4</v>
      </c>
      <c r="B1972" t="s">
        <v>17</v>
      </c>
      <c r="C1972" t="s">
        <v>104</v>
      </c>
      <c r="D1972" s="2">
        <v>1</v>
      </c>
      <c r="E1972" s="17">
        <v>14</v>
      </c>
      <c r="F1972" t="s">
        <v>72</v>
      </c>
      <c r="G1972">
        <v>11</v>
      </c>
      <c r="H1972">
        <v>2745646.6399999997</v>
      </c>
    </row>
    <row r="1973" spans="1:8" x14ac:dyDescent="0.25">
      <c r="A1973" s="2">
        <v>4</v>
      </c>
      <c r="B1973" t="s">
        <v>17</v>
      </c>
      <c r="C1973" t="s">
        <v>104</v>
      </c>
      <c r="D1973" s="2">
        <v>1</v>
      </c>
      <c r="E1973" s="17">
        <v>14</v>
      </c>
      <c r="F1973" t="s">
        <v>74</v>
      </c>
      <c r="G1973">
        <v>2</v>
      </c>
      <c r="H1973">
        <v>87099.75</v>
      </c>
    </row>
    <row r="1974" spans="1:8" x14ac:dyDescent="0.25">
      <c r="A1974" s="2">
        <v>4</v>
      </c>
      <c r="B1974" t="s">
        <v>17</v>
      </c>
      <c r="C1974" t="s">
        <v>104</v>
      </c>
      <c r="D1974" s="2">
        <v>1</v>
      </c>
      <c r="E1974" s="17">
        <v>15</v>
      </c>
      <c r="F1974" t="s">
        <v>70</v>
      </c>
      <c r="G1974">
        <v>1</v>
      </c>
      <c r="H1974">
        <v>507248.7</v>
      </c>
    </row>
    <row r="1975" spans="1:8" x14ac:dyDescent="0.25">
      <c r="A1975" s="2">
        <v>4</v>
      </c>
      <c r="B1975" t="s">
        <v>17</v>
      </c>
      <c r="C1975" t="s">
        <v>104</v>
      </c>
      <c r="D1975" s="2">
        <v>1</v>
      </c>
      <c r="E1975" s="17">
        <v>15</v>
      </c>
      <c r="F1975" t="s">
        <v>69</v>
      </c>
      <c r="G1975">
        <v>1</v>
      </c>
      <c r="H1975">
        <v>65942.19</v>
      </c>
    </row>
    <row r="1976" spans="1:8" x14ac:dyDescent="0.25">
      <c r="A1976" s="2">
        <v>4</v>
      </c>
      <c r="B1976" t="s">
        <v>17</v>
      </c>
      <c r="C1976" t="s">
        <v>104</v>
      </c>
      <c r="D1976" s="2">
        <v>1</v>
      </c>
      <c r="E1976" s="17">
        <v>15</v>
      </c>
      <c r="F1976" t="s">
        <v>67</v>
      </c>
      <c r="G1976">
        <v>1</v>
      </c>
      <c r="H1976">
        <v>34.979999999999997</v>
      </c>
    </row>
    <row r="1977" spans="1:8" x14ac:dyDescent="0.25">
      <c r="A1977" s="2">
        <v>4</v>
      </c>
      <c r="B1977" t="s">
        <v>17</v>
      </c>
      <c r="C1977" t="s">
        <v>104</v>
      </c>
      <c r="D1977" s="2">
        <v>1</v>
      </c>
      <c r="E1977" s="17">
        <v>15</v>
      </c>
      <c r="F1977" t="s">
        <v>72</v>
      </c>
      <c r="G1977">
        <v>1</v>
      </c>
      <c r="H1977">
        <v>151450.01999999999</v>
      </c>
    </row>
    <row r="1978" spans="1:8" x14ac:dyDescent="0.25">
      <c r="A1978" s="2">
        <v>4</v>
      </c>
      <c r="B1978" t="s">
        <v>17</v>
      </c>
      <c r="C1978" t="s">
        <v>104</v>
      </c>
      <c r="D1978" s="2">
        <v>1</v>
      </c>
      <c r="E1978" s="17">
        <v>16</v>
      </c>
      <c r="F1978" t="s">
        <v>70</v>
      </c>
      <c r="G1978">
        <v>3</v>
      </c>
      <c r="H1978">
        <v>6142566.4299999997</v>
      </c>
    </row>
    <row r="1979" spans="1:8" x14ac:dyDescent="0.25">
      <c r="A1979" s="2">
        <v>4</v>
      </c>
      <c r="B1979" t="s">
        <v>17</v>
      </c>
      <c r="C1979" t="s">
        <v>104</v>
      </c>
      <c r="D1979" s="2">
        <v>1</v>
      </c>
      <c r="E1979" s="17">
        <v>16</v>
      </c>
      <c r="F1979" t="s">
        <v>68</v>
      </c>
      <c r="G1979">
        <v>2</v>
      </c>
      <c r="H1979">
        <v>44268</v>
      </c>
    </row>
    <row r="1980" spans="1:8" x14ac:dyDescent="0.25">
      <c r="A1980" s="2">
        <v>4</v>
      </c>
      <c r="B1980" t="s">
        <v>17</v>
      </c>
      <c r="C1980" t="s">
        <v>104</v>
      </c>
      <c r="D1980" s="2">
        <v>1</v>
      </c>
      <c r="E1980" s="17">
        <v>16</v>
      </c>
      <c r="F1980" t="s">
        <v>69</v>
      </c>
      <c r="G1980">
        <v>3</v>
      </c>
      <c r="H1980">
        <v>830447.34</v>
      </c>
    </row>
    <row r="1981" spans="1:8" x14ac:dyDescent="0.25">
      <c r="A1981" s="2">
        <v>4</v>
      </c>
      <c r="B1981" t="s">
        <v>17</v>
      </c>
      <c r="C1981" t="s">
        <v>104</v>
      </c>
      <c r="D1981" s="2">
        <v>1</v>
      </c>
      <c r="E1981" s="17">
        <v>16</v>
      </c>
      <c r="F1981" t="s">
        <v>67</v>
      </c>
      <c r="G1981">
        <v>1</v>
      </c>
      <c r="H1981">
        <v>87.449999999999989</v>
      </c>
    </row>
    <row r="1982" spans="1:8" x14ac:dyDescent="0.25">
      <c r="A1982" s="2">
        <v>4</v>
      </c>
      <c r="B1982" t="s">
        <v>17</v>
      </c>
      <c r="C1982" t="s">
        <v>104</v>
      </c>
      <c r="D1982" s="2">
        <v>1</v>
      </c>
      <c r="E1982" s="17">
        <v>16</v>
      </c>
      <c r="F1982" t="s">
        <v>73</v>
      </c>
      <c r="H1982">
        <v>104105.23</v>
      </c>
    </row>
    <row r="1983" spans="1:8" x14ac:dyDescent="0.25">
      <c r="A1983" s="2">
        <v>4</v>
      </c>
      <c r="B1983" t="s">
        <v>17</v>
      </c>
      <c r="C1983" t="s">
        <v>104</v>
      </c>
      <c r="D1983" s="2">
        <v>1</v>
      </c>
      <c r="E1983" s="17">
        <v>16</v>
      </c>
      <c r="F1983" t="s">
        <v>72</v>
      </c>
      <c r="G1983">
        <v>3</v>
      </c>
      <c r="H1983">
        <v>2543208.6799999992</v>
      </c>
    </row>
    <row r="1984" spans="1:8" x14ac:dyDescent="0.25">
      <c r="A1984" s="2">
        <v>4</v>
      </c>
      <c r="B1984" t="s">
        <v>17</v>
      </c>
      <c r="C1984" t="s">
        <v>104</v>
      </c>
      <c r="D1984" s="2">
        <v>1</v>
      </c>
      <c r="E1984" s="17">
        <v>16</v>
      </c>
      <c r="F1984" t="s">
        <v>74</v>
      </c>
      <c r="G1984">
        <v>1</v>
      </c>
      <c r="H1984">
        <v>5163.75</v>
      </c>
    </row>
    <row r="1985" spans="1:8" x14ac:dyDescent="0.25">
      <c r="A1985" s="2">
        <v>4</v>
      </c>
      <c r="B1985" t="s">
        <v>17</v>
      </c>
      <c r="C1985" t="s">
        <v>105</v>
      </c>
      <c r="D1985" s="2">
        <v>2</v>
      </c>
      <c r="E1985" s="17">
        <v>1</v>
      </c>
      <c r="F1985" t="s">
        <v>96</v>
      </c>
      <c r="H1985">
        <v>160780.59999999998</v>
      </c>
    </row>
    <row r="1986" spans="1:8" x14ac:dyDescent="0.25">
      <c r="A1986" s="2">
        <v>4</v>
      </c>
      <c r="B1986" t="s">
        <v>17</v>
      </c>
      <c r="C1986" t="s">
        <v>105</v>
      </c>
      <c r="D1986" s="2">
        <v>2</v>
      </c>
      <c r="E1986" s="17">
        <v>3</v>
      </c>
      <c r="F1986" t="s">
        <v>70</v>
      </c>
      <c r="G1986">
        <v>3</v>
      </c>
      <c r="H1986">
        <v>337744.89</v>
      </c>
    </row>
    <row r="1987" spans="1:8" x14ac:dyDescent="0.25">
      <c r="A1987" s="2">
        <v>4</v>
      </c>
      <c r="B1987" t="s">
        <v>17</v>
      </c>
      <c r="C1987" t="s">
        <v>105</v>
      </c>
      <c r="D1987" s="2">
        <v>2</v>
      </c>
      <c r="E1987" s="17">
        <v>3</v>
      </c>
      <c r="F1987" t="s">
        <v>75</v>
      </c>
      <c r="G1987">
        <v>3</v>
      </c>
      <c r="H1987">
        <v>33300</v>
      </c>
    </row>
    <row r="1988" spans="1:8" x14ac:dyDescent="0.25">
      <c r="A1988" s="2">
        <v>4</v>
      </c>
      <c r="B1988" t="s">
        <v>17</v>
      </c>
      <c r="C1988" t="s">
        <v>105</v>
      </c>
      <c r="D1988" s="2">
        <v>2</v>
      </c>
      <c r="E1988" s="17">
        <v>3</v>
      </c>
      <c r="F1988" t="s">
        <v>77</v>
      </c>
      <c r="H1988">
        <v>4312.8799999999992</v>
      </c>
    </row>
    <row r="1989" spans="1:8" x14ac:dyDescent="0.25">
      <c r="A1989" s="2">
        <v>4</v>
      </c>
      <c r="B1989" t="s">
        <v>17</v>
      </c>
      <c r="C1989" t="s">
        <v>105</v>
      </c>
      <c r="D1989" s="2">
        <v>2</v>
      </c>
      <c r="E1989" s="17">
        <v>3</v>
      </c>
      <c r="F1989" t="s">
        <v>68</v>
      </c>
      <c r="G1989">
        <v>1</v>
      </c>
      <c r="H1989">
        <v>23467</v>
      </c>
    </row>
    <row r="1990" spans="1:8" x14ac:dyDescent="0.25">
      <c r="A1990" s="2">
        <v>4</v>
      </c>
      <c r="B1990" t="s">
        <v>17</v>
      </c>
      <c r="C1990" t="s">
        <v>105</v>
      </c>
      <c r="D1990" s="2">
        <v>2</v>
      </c>
      <c r="E1990" s="17">
        <v>3</v>
      </c>
      <c r="F1990" t="s">
        <v>69</v>
      </c>
      <c r="G1990">
        <v>3</v>
      </c>
      <c r="H1990">
        <v>43906.21</v>
      </c>
    </row>
    <row r="1991" spans="1:8" x14ac:dyDescent="0.25">
      <c r="A1991" s="2">
        <v>4</v>
      </c>
      <c r="B1991" t="s">
        <v>17</v>
      </c>
      <c r="C1991" t="s">
        <v>105</v>
      </c>
      <c r="D1991" s="2">
        <v>2</v>
      </c>
      <c r="E1991" s="17">
        <v>3</v>
      </c>
      <c r="F1991" t="s">
        <v>78</v>
      </c>
      <c r="H1991">
        <v>15806.16</v>
      </c>
    </row>
    <row r="1992" spans="1:8" x14ac:dyDescent="0.25">
      <c r="A1992" s="2">
        <v>4</v>
      </c>
      <c r="B1992" t="s">
        <v>17</v>
      </c>
      <c r="C1992" t="s">
        <v>105</v>
      </c>
      <c r="D1992" s="2">
        <v>2</v>
      </c>
      <c r="E1992" s="17">
        <v>3</v>
      </c>
      <c r="F1992" t="s">
        <v>67</v>
      </c>
      <c r="G1992">
        <v>3</v>
      </c>
      <c r="H1992">
        <v>244.85999999999999</v>
      </c>
    </row>
    <row r="1993" spans="1:8" x14ac:dyDescent="0.25">
      <c r="A1993" s="2">
        <v>4</v>
      </c>
      <c r="B1993" t="s">
        <v>17</v>
      </c>
      <c r="C1993" t="s">
        <v>105</v>
      </c>
      <c r="D1993" s="2">
        <v>2</v>
      </c>
      <c r="E1993" s="17">
        <v>3</v>
      </c>
      <c r="F1993" t="s">
        <v>73</v>
      </c>
      <c r="H1993">
        <v>24929.25</v>
      </c>
    </row>
    <row r="1994" spans="1:8" x14ac:dyDescent="0.25">
      <c r="A1994" s="2">
        <v>4</v>
      </c>
      <c r="B1994" t="s">
        <v>17</v>
      </c>
      <c r="C1994" t="s">
        <v>105</v>
      </c>
      <c r="D1994" s="2">
        <v>2</v>
      </c>
      <c r="E1994" s="17">
        <v>4</v>
      </c>
      <c r="F1994" t="s">
        <v>70</v>
      </c>
      <c r="G1994">
        <v>2</v>
      </c>
      <c r="H1994">
        <v>202417.75</v>
      </c>
    </row>
    <row r="1995" spans="1:8" x14ac:dyDescent="0.25">
      <c r="A1995" s="2">
        <v>4</v>
      </c>
      <c r="B1995" t="s">
        <v>17</v>
      </c>
      <c r="C1995" t="s">
        <v>105</v>
      </c>
      <c r="D1995" s="2">
        <v>2</v>
      </c>
      <c r="E1995" s="17">
        <v>4</v>
      </c>
      <c r="F1995" t="s">
        <v>75</v>
      </c>
      <c r="G1995">
        <v>2</v>
      </c>
      <c r="H1995">
        <v>22500</v>
      </c>
    </row>
    <row r="1996" spans="1:8" x14ac:dyDescent="0.25">
      <c r="A1996" s="2">
        <v>4</v>
      </c>
      <c r="B1996" t="s">
        <v>17</v>
      </c>
      <c r="C1996" t="s">
        <v>105</v>
      </c>
      <c r="D1996" s="2">
        <v>2</v>
      </c>
      <c r="E1996" s="17">
        <v>4</v>
      </c>
      <c r="F1996" t="s">
        <v>68</v>
      </c>
      <c r="G1996">
        <v>1</v>
      </c>
      <c r="H1996">
        <v>28231</v>
      </c>
    </row>
    <row r="1997" spans="1:8" x14ac:dyDescent="0.25">
      <c r="A1997" s="2">
        <v>4</v>
      </c>
      <c r="B1997" t="s">
        <v>17</v>
      </c>
      <c r="C1997" t="s">
        <v>105</v>
      </c>
      <c r="D1997" s="2">
        <v>2</v>
      </c>
      <c r="E1997" s="17">
        <v>4</v>
      </c>
      <c r="F1997" t="s">
        <v>69</v>
      </c>
      <c r="G1997">
        <v>2</v>
      </c>
      <c r="H1997">
        <v>26313.869999999995</v>
      </c>
    </row>
    <row r="1998" spans="1:8" x14ac:dyDescent="0.25">
      <c r="A1998" s="2">
        <v>4</v>
      </c>
      <c r="B1998" t="s">
        <v>17</v>
      </c>
      <c r="C1998" t="s">
        <v>105</v>
      </c>
      <c r="D1998" s="2">
        <v>2</v>
      </c>
      <c r="E1998" s="17">
        <v>4</v>
      </c>
      <c r="F1998" t="s">
        <v>67</v>
      </c>
      <c r="G1998">
        <v>2</v>
      </c>
      <c r="H1998">
        <v>128.20999999999998</v>
      </c>
    </row>
    <row r="1999" spans="1:8" x14ac:dyDescent="0.25">
      <c r="A1999" s="2">
        <v>4</v>
      </c>
      <c r="B1999" t="s">
        <v>17</v>
      </c>
      <c r="C1999" t="s">
        <v>105</v>
      </c>
      <c r="D1999" s="2">
        <v>2</v>
      </c>
      <c r="E1999" s="17">
        <v>4</v>
      </c>
      <c r="F1999" t="s">
        <v>73</v>
      </c>
      <c r="H1999">
        <v>11554.27</v>
      </c>
    </row>
    <row r="2000" spans="1:8" x14ac:dyDescent="0.25">
      <c r="A2000" s="2">
        <v>4</v>
      </c>
      <c r="B2000" t="s">
        <v>17</v>
      </c>
      <c r="C2000" t="s">
        <v>105</v>
      </c>
      <c r="D2000" s="2">
        <v>2</v>
      </c>
      <c r="E2000" s="17">
        <v>5</v>
      </c>
      <c r="F2000" t="s">
        <v>70</v>
      </c>
      <c r="G2000">
        <v>4</v>
      </c>
      <c r="H2000">
        <v>552105</v>
      </c>
    </row>
    <row r="2001" spans="1:8" x14ac:dyDescent="0.25">
      <c r="A2001" s="2">
        <v>4</v>
      </c>
      <c r="B2001" t="s">
        <v>17</v>
      </c>
      <c r="C2001" t="s">
        <v>105</v>
      </c>
      <c r="D2001" s="2">
        <v>2</v>
      </c>
      <c r="E2001" s="17">
        <v>5</v>
      </c>
      <c r="F2001" t="s">
        <v>75</v>
      </c>
      <c r="G2001">
        <v>4</v>
      </c>
      <c r="H2001">
        <v>48600</v>
      </c>
    </row>
    <row r="2002" spans="1:8" x14ac:dyDescent="0.25">
      <c r="A2002" s="2">
        <v>4</v>
      </c>
      <c r="B2002" t="s">
        <v>17</v>
      </c>
      <c r="C2002" t="s">
        <v>105</v>
      </c>
      <c r="D2002" s="2">
        <v>2</v>
      </c>
      <c r="E2002" s="17">
        <v>5</v>
      </c>
      <c r="F2002" t="s">
        <v>77</v>
      </c>
      <c r="H2002">
        <v>5375.5300000000007</v>
      </c>
    </row>
    <row r="2003" spans="1:8" x14ac:dyDescent="0.25">
      <c r="A2003" s="2">
        <v>4</v>
      </c>
      <c r="B2003" t="s">
        <v>17</v>
      </c>
      <c r="C2003" t="s">
        <v>105</v>
      </c>
      <c r="D2003" s="2">
        <v>2</v>
      </c>
      <c r="E2003" s="17">
        <v>5</v>
      </c>
      <c r="F2003" t="s">
        <v>68</v>
      </c>
      <c r="G2003">
        <v>3</v>
      </c>
      <c r="H2003">
        <v>56466</v>
      </c>
    </row>
    <row r="2004" spans="1:8" x14ac:dyDescent="0.25">
      <c r="A2004" s="2">
        <v>4</v>
      </c>
      <c r="B2004" t="s">
        <v>17</v>
      </c>
      <c r="C2004" t="s">
        <v>105</v>
      </c>
      <c r="D2004" s="2">
        <v>2</v>
      </c>
      <c r="E2004" s="17">
        <v>5</v>
      </c>
      <c r="F2004" t="s">
        <v>69</v>
      </c>
      <c r="G2004">
        <v>4</v>
      </c>
      <c r="H2004">
        <v>71772.960000000006</v>
      </c>
    </row>
    <row r="2005" spans="1:8" x14ac:dyDescent="0.25">
      <c r="A2005" s="2">
        <v>4</v>
      </c>
      <c r="B2005" t="s">
        <v>17</v>
      </c>
      <c r="C2005" t="s">
        <v>105</v>
      </c>
      <c r="D2005" s="2">
        <v>2</v>
      </c>
      <c r="E2005" s="17">
        <v>5</v>
      </c>
      <c r="F2005" t="s">
        <v>78</v>
      </c>
      <c r="H2005">
        <v>20410.32</v>
      </c>
    </row>
    <row r="2006" spans="1:8" x14ac:dyDescent="0.25">
      <c r="A2006" s="2">
        <v>4</v>
      </c>
      <c r="B2006" t="s">
        <v>17</v>
      </c>
      <c r="C2006" t="s">
        <v>105</v>
      </c>
      <c r="D2006" s="2">
        <v>2</v>
      </c>
      <c r="E2006" s="17">
        <v>5</v>
      </c>
      <c r="F2006" t="s">
        <v>67</v>
      </c>
      <c r="G2006">
        <v>4</v>
      </c>
      <c r="H2006">
        <v>279.83999999999992</v>
      </c>
    </row>
    <row r="2007" spans="1:8" x14ac:dyDescent="0.25">
      <c r="A2007" s="2">
        <v>4</v>
      </c>
      <c r="B2007" t="s">
        <v>17</v>
      </c>
      <c r="C2007" t="s">
        <v>105</v>
      </c>
      <c r="D2007" s="2">
        <v>2</v>
      </c>
      <c r="E2007" s="17">
        <v>5</v>
      </c>
      <c r="F2007" t="s">
        <v>73</v>
      </c>
      <c r="G2007">
        <v>1</v>
      </c>
      <c r="H2007">
        <v>46179</v>
      </c>
    </row>
    <row r="2008" spans="1:8" x14ac:dyDescent="0.25">
      <c r="A2008" s="2">
        <v>4</v>
      </c>
      <c r="B2008" t="s">
        <v>17</v>
      </c>
      <c r="C2008" t="s">
        <v>105</v>
      </c>
      <c r="D2008" s="2">
        <v>2</v>
      </c>
      <c r="E2008" s="17">
        <v>6</v>
      </c>
      <c r="F2008" t="s">
        <v>70</v>
      </c>
      <c r="G2008">
        <v>8</v>
      </c>
      <c r="H2008">
        <v>1350516.75</v>
      </c>
    </row>
    <row r="2009" spans="1:8" x14ac:dyDescent="0.25">
      <c r="A2009" s="2">
        <v>4</v>
      </c>
      <c r="B2009" t="s">
        <v>17</v>
      </c>
      <c r="C2009" t="s">
        <v>105</v>
      </c>
      <c r="D2009" s="2">
        <v>2</v>
      </c>
      <c r="E2009" s="17">
        <v>6</v>
      </c>
      <c r="F2009" t="s">
        <v>75</v>
      </c>
      <c r="G2009">
        <v>7</v>
      </c>
      <c r="H2009">
        <v>85200</v>
      </c>
    </row>
    <row r="2010" spans="1:8" x14ac:dyDescent="0.25">
      <c r="A2010" s="2">
        <v>4</v>
      </c>
      <c r="B2010" t="s">
        <v>17</v>
      </c>
      <c r="C2010" t="s">
        <v>105</v>
      </c>
      <c r="D2010" s="2">
        <v>2</v>
      </c>
      <c r="E2010" s="17">
        <v>6</v>
      </c>
      <c r="F2010" t="s">
        <v>68</v>
      </c>
      <c r="G2010">
        <v>6</v>
      </c>
      <c r="H2010">
        <v>115838.75</v>
      </c>
    </row>
    <row r="2011" spans="1:8" x14ac:dyDescent="0.25">
      <c r="A2011" s="2">
        <v>4</v>
      </c>
      <c r="B2011" t="s">
        <v>17</v>
      </c>
      <c r="C2011" t="s">
        <v>105</v>
      </c>
      <c r="D2011" s="2">
        <v>2</v>
      </c>
      <c r="E2011" s="17">
        <v>6</v>
      </c>
      <c r="F2011" t="s">
        <v>69</v>
      </c>
      <c r="G2011">
        <v>8</v>
      </c>
      <c r="H2011">
        <v>175565.68000000002</v>
      </c>
    </row>
    <row r="2012" spans="1:8" x14ac:dyDescent="0.25">
      <c r="A2012" s="2">
        <v>4</v>
      </c>
      <c r="B2012" t="s">
        <v>17</v>
      </c>
      <c r="C2012" t="s">
        <v>105</v>
      </c>
      <c r="D2012" s="2">
        <v>2</v>
      </c>
      <c r="E2012" s="17">
        <v>6</v>
      </c>
      <c r="F2012" t="s">
        <v>78</v>
      </c>
      <c r="H2012">
        <v>37113.96</v>
      </c>
    </row>
    <row r="2013" spans="1:8" x14ac:dyDescent="0.25">
      <c r="A2013" s="2">
        <v>4</v>
      </c>
      <c r="B2013" t="s">
        <v>17</v>
      </c>
      <c r="C2013" t="s">
        <v>105</v>
      </c>
      <c r="D2013" s="2">
        <v>2</v>
      </c>
      <c r="E2013" s="17">
        <v>6</v>
      </c>
      <c r="F2013" t="s">
        <v>67</v>
      </c>
      <c r="G2013">
        <v>8</v>
      </c>
      <c r="H2013">
        <v>559.68000000000006</v>
      </c>
    </row>
    <row r="2014" spans="1:8" x14ac:dyDescent="0.25">
      <c r="A2014" s="2">
        <v>4</v>
      </c>
      <c r="B2014" t="s">
        <v>17</v>
      </c>
      <c r="C2014" t="s">
        <v>105</v>
      </c>
      <c r="D2014" s="2">
        <v>2</v>
      </c>
      <c r="E2014" s="17">
        <v>6</v>
      </c>
      <c r="F2014" t="s">
        <v>73</v>
      </c>
      <c r="H2014">
        <v>112541</v>
      </c>
    </row>
    <row r="2015" spans="1:8" x14ac:dyDescent="0.25">
      <c r="A2015" s="2">
        <v>4</v>
      </c>
      <c r="B2015" t="s">
        <v>17</v>
      </c>
      <c r="C2015" t="s">
        <v>105</v>
      </c>
      <c r="D2015" s="2">
        <v>2</v>
      </c>
      <c r="E2015" s="17">
        <v>7</v>
      </c>
      <c r="F2015" t="s">
        <v>70</v>
      </c>
      <c r="G2015">
        <v>4</v>
      </c>
      <c r="H2015">
        <v>787789.05</v>
      </c>
    </row>
    <row r="2016" spans="1:8" x14ac:dyDescent="0.25">
      <c r="A2016" s="2">
        <v>4</v>
      </c>
      <c r="B2016" t="s">
        <v>17</v>
      </c>
      <c r="C2016" t="s">
        <v>105</v>
      </c>
      <c r="D2016" s="2">
        <v>2</v>
      </c>
      <c r="E2016" s="17">
        <v>7</v>
      </c>
      <c r="F2016" t="s">
        <v>75</v>
      </c>
      <c r="G2016">
        <v>2</v>
      </c>
      <c r="H2016">
        <v>31500</v>
      </c>
    </row>
    <row r="2017" spans="1:8" x14ac:dyDescent="0.25">
      <c r="A2017" s="2">
        <v>4</v>
      </c>
      <c r="B2017" t="s">
        <v>17</v>
      </c>
      <c r="C2017" t="s">
        <v>105</v>
      </c>
      <c r="D2017" s="2">
        <v>2</v>
      </c>
      <c r="E2017" s="17">
        <v>7</v>
      </c>
      <c r="F2017" t="s">
        <v>77</v>
      </c>
      <c r="G2017">
        <v>1</v>
      </c>
      <c r="H2017">
        <v>85780.810000000012</v>
      </c>
    </row>
    <row r="2018" spans="1:8" x14ac:dyDescent="0.25">
      <c r="A2018" s="2">
        <v>4</v>
      </c>
      <c r="B2018" t="s">
        <v>17</v>
      </c>
      <c r="C2018" t="s">
        <v>105</v>
      </c>
      <c r="D2018" s="2">
        <v>2</v>
      </c>
      <c r="E2018" s="17">
        <v>7</v>
      </c>
      <c r="F2018" t="s">
        <v>68</v>
      </c>
      <c r="G2018">
        <v>2</v>
      </c>
      <c r="H2018">
        <v>44949</v>
      </c>
    </row>
    <row r="2019" spans="1:8" x14ac:dyDescent="0.25">
      <c r="A2019" s="2">
        <v>4</v>
      </c>
      <c r="B2019" t="s">
        <v>17</v>
      </c>
      <c r="C2019" t="s">
        <v>105</v>
      </c>
      <c r="D2019" s="2">
        <v>2</v>
      </c>
      <c r="E2019" s="17">
        <v>7</v>
      </c>
      <c r="F2019" t="s">
        <v>69</v>
      </c>
      <c r="G2019">
        <v>3</v>
      </c>
      <c r="H2019">
        <v>79750.47</v>
      </c>
    </row>
    <row r="2020" spans="1:8" x14ac:dyDescent="0.25">
      <c r="A2020" s="2">
        <v>4</v>
      </c>
      <c r="B2020" t="s">
        <v>17</v>
      </c>
      <c r="C2020" t="s">
        <v>105</v>
      </c>
      <c r="D2020" s="2">
        <v>2</v>
      </c>
      <c r="E2020" s="17">
        <v>7</v>
      </c>
      <c r="F2020" t="s">
        <v>78</v>
      </c>
      <c r="H2020">
        <v>22678.199999999997</v>
      </c>
    </row>
    <row r="2021" spans="1:8" x14ac:dyDescent="0.25">
      <c r="A2021" s="2">
        <v>4</v>
      </c>
      <c r="B2021" t="s">
        <v>17</v>
      </c>
      <c r="C2021" t="s">
        <v>105</v>
      </c>
      <c r="D2021" s="2">
        <v>2</v>
      </c>
      <c r="E2021" s="17">
        <v>7</v>
      </c>
      <c r="F2021" t="s">
        <v>67</v>
      </c>
      <c r="G2021">
        <v>4</v>
      </c>
      <c r="H2021">
        <v>274.00999999999993</v>
      </c>
    </row>
    <row r="2022" spans="1:8" x14ac:dyDescent="0.25">
      <c r="A2022" s="2">
        <v>4</v>
      </c>
      <c r="B2022" t="s">
        <v>17</v>
      </c>
      <c r="C2022" t="s">
        <v>105</v>
      </c>
      <c r="D2022" s="2">
        <v>2</v>
      </c>
      <c r="E2022" s="17">
        <v>7</v>
      </c>
      <c r="F2022" t="s">
        <v>73</v>
      </c>
      <c r="H2022">
        <v>51059.25</v>
      </c>
    </row>
    <row r="2023" spans="1:8" x14ac:dyDescent="0.25">
      <c r="A2023" s="2">
        <v>4</v>
      </c>
      <c r="B2023" t="s">
        <v>17</v>
      </c>
      <c r="C2023" t="s">
        <v>105</v>
      </c>
      <c r="D2023" s="2">
        <v>2</v>
      </c>
      <c r="E2023" s="17">
        <v>7</v>
      </c>
      <c r="F2023" t="s">
        <v>72</v>
      </c>
      <c r="G2023">
        <v>1</v>
      </c>
      <c r="H2023">
        <v>64498.27</v>
      </c>
    </row>
    <row r="2024" spans="1:8" x14ac:dyDescent="0.25">
      <c r="A2024" s="2">
        <v>4</v>
      </c>
      <c r="B2024" t="s">
        <v>17</v>
      </c>
      <c r="C2024" t="s">
        <v>105</v>
      </c>
      <c r="D2024" s="2">
        <v>2</v>
      </c>
      <c r="E2024" s="17">
        <v>7</v>
      </c>
      <c r="F2024" t="s">
        <v>74</v>
      </c>
      <c r="H2024">
        <v>10081.5</v>
      </c>
    </row>
    <row r="2025" spans="1:8" x14ac:dyDescent="0.25">
      <c r="A2025" s="2">
        <v>4</v>
      </c>
      <c r="B2025" t="s">
        <v>17</v>
      </c>
      <c r="C2025" t="s">
        <v>105</v>
      </c>
      <c r="D2025" s="2">
        <v>2</v>
      </c>
      <c r="E2025" s="17">
        <v>8</v>
      </c>
      <c r="F2025" t="s">
        <v>70</v>
      </c>
      <c r="G2025">
        <v>5</v>
      </c>
      <c r="H2025">
        <v>901611.43</v>
      </c>
    </row>
    <row r="2026" spans="1:8" x14ac:dyDescent="0.25">
      <c r="A2026" s="2">
        <v>4</v>
      </c>
      <c r="B2026" t="s">
        <v>17</v>
      </c>
      <c r="C2026" t="s">
        <v>105</v>
      </c>
      <c r="D2026" s="2">
        <v>2</v>
      </c>
      <c r="E2026" s="17">
        <v>8</v>
      </c>
      <c r="F2026" t="s">
        <v>75</v>
      </c>
      <c r="G2026">
        <v>4</v>
      </c>
      <c r="H2026">
        <v>40500</v>
      </c>
    </row>
    <row r="2027" spans="1:8" x14ac:dyDescent="0.25">
      <c r="A2027" s="2">
        <v>4</v>
      </c>
      <c r="B2027" t="s">
        <v>17</v>
      </c>
      <c r="C2027" t="s">
        <v>105</v>
      </c>
      <c r="D2027" s="2">
        <v>2</v>
      </c>
      <c r="E2027" s="17">
        <v>8</v>
      </c>
      <c r="F2027" t="s">
        <v>68</v>
      </c>
      <c r="G2027">
        <v>4</v>
      </c>
      <c r="H2027">
        <v>59128</v>
      </c>
    </row>
    <row r="2028" spans="1:8" x14ac:dyDescent="0.25">
      <c r="A2028" s="2">
        <v>4</v>
      </c>
      <c r="B2028" t="s">
        <v>17</v>
      </c>
      <c r="C2028" t="s">
        <v>105</v>
      </c>
      <c r="D2028" s="2">
        <v>2</v>
      </c>
      <c r="E2028" s="17">
        <v>8</v>
      </c>
      <c r="F2028" t="s">
        <v>69</v>
      </c>
      <c r="G2028">
        <v>5</v>
      </c>
      <c r="H2028">
        <v>117398.61999999998</v>
      </c>
    </row>
    <row r="2029" spans="1:8" x14ac:dyDescent="0.25">
      <c r="A2029" s="2">
        <v>4</v>
      </c>
      <c r="B2029" t="s">
        <v>17</v>
      </c>
      <c r="C2029" t="s">
        <v>105</v>
      </c>
      <c r="D2029" s="2">
        <v>2</v>
      </c>
      <c r="E2029" s="17">
        <v>8</v>
      </c>
      <c r="F2029" t="s">
        <v>78</v>
      </c>
      <c r="H2029">
        <v>38842.92</v>
      </c>
    </row>
    <row r="2030" spans="1:8" x14ac:dyDescent="0.25">
      <c r="A2030" s="2">
        <v>4</v>
      </c>
      <c r="B2030" t="s">
        <v>17</v>
      </c>
      <c r="C2030" t="s">
        <v>105</v>
      </c>
      <c r="D2030" s="2">
        <v>2</v>
      </c>
      <c r="E2030" s="17">
        <v>8</v>
      </c>
      <c r="F2030" t="s">
        <v>67</v>
      </c>
      <c r="G2030">
        <v>5</v>
      </c>
      <c r="H2030">
        <v>244.85999999999996</v>
      </c>
    </row>
    <row r="2031" spans="1:8" x14ac:dyDescent="0.25">
      <c r="A2031" s="2">
        <v>4</v>
      </c>
      <c r="B2031" t="s">
        <v>17</v>
      </c>
      <c r="C2031" t="s">
        <v>105</v>
      </c>
      <c r="D2031" s="2">
        <v>2</v>
      </c>
      <c r="E2031" s="17">
        <v>8</v>
      </c>
      <c r="F2031" t="s">
        <v>73</v>
      </c>
      <c r="H2031">
        <v>65029.5</v>
      </c>
    </row>
    <row r="2032" spans="1:8" x14ac:dyDescent="0.25">
      <c r="A2032" s="2">
        <v>4</v>
      </c>
      <c r="B2032" t="s">
        <v>17</v>
      </c>
      <c r="C2032" t="s">
        <v>105</v>
      </c>
      <c r="D2032" s="2">
        <v>2</v>
      </c>
      <c r="E2032" s="17">
        <v>9</v>
      </c>
      <c r="F2032" t="s">
        <v>70</v>
      </c>
      <c r="G2032">
        <v>5</v>
      </c>
      <c r="H2032">
        <v>1649707.75</v>
      </c>
    </row>
    <row r="2033" spans="1:8" x14ac:dyDescent="0.25">
      <c r="A2033" s="2">
        <v>4</v>
      </c>
      <c r="B2033" t="s">
        <v>17</v>
      </c>
      <c r="C2033" t="s">
        <v>105</v>
      </c>
      <c r="D2033" s="2">
        <v>2</v>
      </c>
      <c r="E2033" s="17">
        <v>9</v>
      </c>
      <c r="F2033" t="s">
        <v>75</v>
      </c>
      <c r="G2033">
        <v>5</v>
      </c>
      <c r="H2033">
        <v>64800</v>
      </c>
    </row>
    <row r="2034" spans="1:8" x14ac:dyDescent="0.25">
      <c r="A2034" s="2">
        <v>4</v>
      </c>
      <c r="B2034" t="s">
        <v>17</v>
      </c>
      <c r="C2034" t="s">
        <v>105</v>
      </c>
      <c r="D2034" s="2">
        <v>2</v>
      </c>
      <c r="E2034" s="17">
        <v>9</v>
      </c>
      <c r="F2034" t="s">
        <v>77</v>
      </c>
      <c r="G2034">
        <v>1</v>
      </c>
      <c r="H2034">
        <v>82069.740000000005</v>
      </c>
    </row>
    <row r="2035" spans="1:8" x14ac:dyDescent="0.25">
      <c r="A2035" s="2">
        <v>4</v>
      </c>
      <c r="B2035" t="s">
        <v>17</v>
      </c>
      <c r="C2035" t="s">
        <v>105</v>
      </c>
      <c r="D2035" s="2">
        <v>2</v>
      </c>
      <c r="E2035" s="17">
        <v>9</v>
      </c>
      <c r="F2035" t="s">
        <v>68</v>
      </c>
      <c r="G2035">
        <v>5</v>
      </c>
      <c r="H2035">
        <v>120264</v>
      </c>
    </row>
    <row r="2036" spans="1:8" x14ac:dyDescent="0.25">
      <c r="A2036" s="2">
        <v>4</v>
      </c>
      <c r="B2036" t="s">
        <v>17</v>
      </c>
      <c r="C2036" t="s">
        <v>105</v>
      </c>
      <c r="D2036" s="2">
        <v>2</v>
      </c>
      <c r="E2036" s="17">
        <v>9</v>
      </c>
      <c r="F2036" t="s">
        <v>69</v>
      </c>
      <c r="G2036">
        <v>5</v>
      </c>
      <c r="H2036">
        <v>214461.02000000002</v>
      </c>
    </row>
    <row r="2037" spans="1:8" x14ac:dyDescent="0.25">
      <c r="A2037" s="2">
        <v>4</v>
      </c>
      <c r="B2037" t="s">
        <v>17</v>
      </c>
      <c r="C2037" t="s">
        <v>105</v>
      </c>
      <c r="D2037" s="2">
        <v>2</v>
      </c>
      <c r="E2037" s="17">
        <v>9</v>
      </c>
      <c r="F2037" t="s">
        <v>78</v>
      </c>
      <c r="H2037">
        <v>45138.84</v>
      </c>
    </row>
    <row r="2038" spans="1:8" x14ac:dyDescent="0.25">
      <c r="A2038" s="2">
        <v>4</v>
      </c>
      <c r="B2038" t="s">
        <v>17</v>
      </c>
      <c r="C2038" t="s">
        <v>105</v>
      </c>
      <c r="D2038" s="2">
        <v>2</v>
      </c>
      <c r="E2038" s="17">
        <v>9</v>
      </c>
      <c r="F2038" t="s">
        <v>67</v>
      </c>
      <c r="G2038">
        <v>5</v>
      </c>
      <c r="H2038">
        <v>378.94999999999993</v>
      </c>
    </row>
    <row r="2039" spans="1:8" x14ac:dyDescent="0.25">
      <c r="A2039" s="2">
        <v>4</v>
      </c>
      <c r="B2039" t="s">
        <v>17</v>
      </c>
      <c r="C2039" t="s">
        <v>105</v>
      </c>
      <c r="D2039" s="2">
        <v>2</v>
      </c>
      <c r="E2039" s="17">
        <v>9</v>
      </c>
      <c r="F2039" t="s">
        <v>73</v>
      </c>
      <c r="H2039">
        <v>102516.25</v>
      </c>
    </row>
    <row r="2040" spans="1:8" x14ac:dyDescent="0.25">
      <c r="A2040" s="2">
        <v>4</v>
      </c>
      <c r="B2040" t="s">
        <v>17</v>
      </c>
      <c r="C2040" t="s">
        <v>105</v>
      </c>
      <c r="D2040" s="2">
        <v>2</v>
      </c>
      <c r="E2040" s="17">
        <v>9</v>
      </c>
      <c r="F2040" t="s">
        <v>74</v>
      </c>
      <c r="H2040">
        <v>10081.5</v>
      </c>
    </row>
    <row r="2041" spans="1:8" x14ac:dyDescent="0.25">
      <c r="A2041" s="2">
        <v>4</v>
      </c>
      <c r="B2041" t="s">
        <v>17</v>
      </c>
      <c r="C2041" t="s">
        <v>105</v>
      </c>
      <c r="D2041" s="2">
        <v>2</v>
      </c>
      <c r="E2041" s="17">
        <v>11</v>
      </c>
      <c r="F2041" t="s">
        <v>70</v>
      </c>
      <c r="G2041">
        <v>8</v>
      </c>
      <c r="H2041">
        <v>3073674.09</v>
      </c>
    </row>
    <row r="2042" spans="1:8" x14ac:dyDescent="0.25">
      <c r="A2042" s="2">
        <v>4</v>
      </c>
      <c r="B2042" t="s">
        <v>17</v>
      </c>
      <c r="C2042" t="s">
        <v>105</v>
      </c>
      <c r="D2042" s="2">
        <v>2</v>
      </c>
      <c r="E2042" s="17">
        <v>11</v>
      </c>
      <c r="F2042" t="s">
        <v>75</v>
      </c>
      <c r="G2042">
        <v>1</v>
      </c>
      <c r="H2042">
        <v>11100</v>
      </c>
    </row>
    <row r="2043" spans="1:8" x14ac:dyDescent="0.25">
      <c r="A2043" s="2">
        <v>4</v>
      </c>
      <c r="B2043" t="s">
        <v>17</v>
      </c>
      <c r="C2043" t="s">
        <v>105</v>
      </c>
      <c r="D2043" s="2">
        <v>2</v>
      </c>
      <c r="E2043" s="17">
        <v>11</v>
      </c>
      <c r="F2043" t="s">
        <v>77</v>
      </c>
      <c r="H2043">
        <v>5624.83</v>
      </c>
    </row>
    <row r="2044" spans="1:8" x14ac:dyDescent="0.25">
      <c r="A2044" s="2">
        <v>4</v>
      </c>
      <c r="B2044" t="s">
        <v>17</v>
      </c>
      <c r="C2044" t="s">
        <v>105</v>
      </c>
      <c r="D2044" s="2">
        <v>2</v>
      </c>
      <c r="E2044" s="17">
        <v>11</v>
      </c>
      <c r="F2044" t="s">
        <v>68</v>
      </c>
      <c r="G2044">
        <v>2</v>
      </c>
      <c r="H2044">
        <v>40700</v>
      </c>
    </row>
    <row r="2045" spans="1:8" x14ac:dyDescent="0.25">
      <c r="A2045" s="2">
        <v>4</v>
      </c>
      <c r="B2045" t="s">
        <v>17</v>
      </c>
      <c r="C2045" t="s">
        <v>105</v>
      </c>
      <c r="D2045" s="2">
        <v>2</v>
      </c>
      <c r="E2045" s="17">
        <v>11</v>
      </c>
      <c r="F2045" t="s">
        <v>69</v>
      </c>
      <c r="G2045">
        <v>8</v>
      </c>
      <c r="H2045">
        <v>399576.22</v>
      </c>
    </row>
    <row r="2046" spans="1:8" x14ac:dyDescent="0.25">
      <c r="A2046" s="2">
        <v>4</v>
      </c>
      <c r="B2046" t="s">
        <v>17</v>
      </c>
      <c r="C2046" t="s">
        <v>105</v>
      </c>
      <c r="D2046" s="2">
        <v>2</v>
      </c>
      <c r="E2046" s="17">
        <v>11</v>
      </c>
      <c r="F2046" t="s">
        <v>78</v>
      </c>
      <c r="H2046">
        <v>147471.03</v>
      </c>
    </row>
    <row r="2047" spans="1:8" x14ac:dyDescent="0.25">
      <c r="A2047" s="2">
        <v>4</v>
      </c>
      <c r="B2047" t="s">
        <v>17</v>
      </c>
      <c r="C2047" t="s">
        <v>105</v>
      </c>
      <c r="D2047" s="2">
        <v>2</v>
      </c>
      <c r="E2047" s="17">
        <v>11</v>
      </c>
      <c r="F2047" t="s">
        <v>67</v>
      </c>
      <c r="G2047">
        <v>8</v>
      </c>
      <c r="H2047">
        <v>489.72</v>
      </c>
    </row>
    <row r="2048" spans="1:8" x14ac:dyDescent="0.25">
      <c r="A2048" s="2">
        <v>4</v>
      </c>
      <c r="B2048" t="s">
        <v>17</v>
      </c>
      <c r="C2048" t="s">
        <v>105</v>
      </c>
      <c r="D2048" s="2">
        <v>2</v>
      </c>
      <c r="E2048" s="17">
        <v>11</v>
      </c>
      <c r="F2048" t="s">
        <v>73</v>
      </c>
      <c r="G2048">
        <v>1</v>
      </c>
      <c r="H2048">
        <v>247355.02</v>
      </c>
    </row>
    <row r="2049" spans="1:8" x14ac:dyDescent="0.25">
      <c r="A2049" s="2">
        <v>4</v>
      </c>
      <c r="B2049" t="s">
        <v>17</v>
      </c>
      <c r="C2049" t="s">
        <v>105</v>
      </c>
      <c r="D2049" s="2">
        <v>2</v>
      </c>
      <c r="E2049" s="17">
        <v>11</v>
      </c>
      <c r="F2049" t="s">
        <v>72</v>
      </c>
      <c r="G2049">
        <v>8</v>
      </c>
      <c r="H2049">
        <v>397522.42000000004</v>
      </c>
    </row>
    <row r="2050" spans="1:8" x14ac:dyDescent="0.25">
      <c r="A2050" s="2">
        <v>4</v>
      </c>
      <c r="B2050" t="s">
        <v>17</v>
      </c>
      <c r="C2050" t="s">
        <v>105</v>
      </c>
      <c r="D2050" s="2">
        <v>2</v>
      </c>
      <c r="E2050" s="17">
        <v>12</v>
      </c>
      <c r="F2050" t="s">
        <v>70</v>
      </c>
      <c r="G2050">
        <v>1</v>
      </c>
      <c r="H2050">
        <v>530284.1399999999</v>
      </c>
    </row>
    <row r="2051" spans="1:8" x14ac:dyDescent="0.25">
      <c r="A2051" s="2">
        <v>4</v>
      </c>
      <c r="B2051" t="s">
        <v>17</v>
      </c>
      <c r="C2051" t="s">
        <v>105</v>
      </c>
      <c r="D2051" s="2">
        <v>2</v>
      </c>
      <c r="E2051" s="17">
        <v>12</v>
      </c>
      <c r="F2051" t="s">
        <v>69</v>
      </c>
      <c r="G2051">
        <v>1</v>
      </c>
      <c r="H2051">
        <v>68936.710000000006</v>
      </c>
    </row>
    <row r="2052" spans="1:8" x14ac:dyDescent="0.25">
      <c r="A2052" s="2">
        <v>4</v>
      </c>
      <c r="B2052" t="s">
        <v>17</v>
      </c>
      <c r="C2052" t="s">
        <v>105</v>
      </c>
      <c r="D2052" s="2">
        <v>2</v>
      </c>
      <c r="E2052" s="17">
        <v>12</v>
      </c>
      <c r="F2052" t="s">
        <v>78</v>
      </c>
      <c r="H2052">
        <v>28004.76</v>
      </c>
    </row>
    <row r="2053" spans="1:8" x14ac:dyDescent="0.25">
      <c r="A2053" s="2">
        <v>4</v>
      </c>
      <c r="B2053" t="s">
        <v>17</v>
      </c>
      <c r="C2053" t="s">
        <v>105</v>
      </c>
      <c r="D2053" s="2">
        <v>2</v>
      </c>
      <c r="E2053" s="17">
        <v>12</v>
      </c>
      <c r="F2053" t="s">
        <v>67</v>
      </c>
      <c r="G2053">
        <v>1</v>
      </c>
      <c r="H2053">
        <v>69.959999999999994</v>
      </c>
    </row>
    <row r="2054" spans="1:8" x14ac:dyDescent="0.25">
      <c r="A2054" s="2">
        <v>4</v>
      </c>
      <c r="B2054" t="s">
        <v>17</v>
      </c>
      <c r="C2054" t="s">
        <v>105</v>
      </c>
      <c r="D2054" s="2">
        <v>2</v>
      </c>
      <c r="E2054" s="17">
        <v>12</v>
      </c>
      <c r="F2054" t="s">
        <v>72</v>
      </c>
      <c r="G2054">
        <v>1</v>
      </c>
      <c r="H2054">
        <v>158327.60999999999</v>
      </c>
    </row>
    <row r="2055" spans="1:8" x14ac:dyDescent="0.25">
      <c r="A2055" s="2">
        <v>4</v>
      </c>
      <c r="B2055" t="s">
        <v>17</v>
      </c>
      <c r="C2055" t="s">
        <v>105</v>
      </c>
      <c r="D2055" s="2">
        <v>2</v>
      </c>
      <c r="E2055" s="17">
        <v>13</v>
      </c>
      <c r="F2055" t="s">
        <v>70</v>
      </c>
      <c r="G2055">
        <v>7</v>
      </c>
      <c r="H2055">
        <v>4261082.5199999996</v>
      </c>
    </row>
    <row r="2056" spans="1:8" x14ac:dyDescent="0.25">
      <c r="A2056" s="2">
        <v>4</v>
      </c>
      <c r="B2056" t="s">
        <v>17</v>
      </c>
      <c r="C2056" t="s">
        <v>105</v>
      </c>
      <c r="D2056" s="2">
        <v>2</v>
      </c>
      <c r="E2056" s="17">
        <v>13</v>
      </c>
      <c r="F2056" t="s">
        <v>75</v>
      </c>
      <c r="G2056">
        <v>1</v>
      </c>
      <c r="H2056">
        <v>60000</v>
      </c>
    </row>
    <row r="2057" spans="1:8" x14ac:dyDescent="0.25">
      <c r="A2057" s="2">
        <v>4</v>
      </c>
      <c r="B2057" t="s">
        <v>17</v>
      </c>
      <c r="C2057" t="s">
        <v>105</v>
      </c>
      <c r="D2057" s="2">
        <v>2</v>
      </c>
      <c r="E2057" s="17">
        <v>13</v>
      </c>
      <c r="F2057" t="s">
        <v>68</v>
      </c>
      <c r="G2057">
        <v>4</v>
      </c>
      <c r="H2057">
        <v>68583</v>
      </c>
    </row>
    <row r="2058" spans="1:8" x14ac:dyDescent="0.25">
      <c r="A2058" s="2">
        <v>4</v>
      </c>
      <c r="B2058" t="s">
        <v>17</v>
      </c>
      <c r="C2058" t="s">
        <v>105</v>
      </c>
      <c r="D2058" s="2">
        <v>2</v>
      </c>
      <c r="E2058" s="17">
        <v>13</v>
      </c>
      <c r="F2058" t="s">
        <v>69</v>
      </c>
      <c r="G2058">
        <v>7</v>
      </c>
      <c r="H2058">
        <v>553939.48999999987</v>
      </c>
    </row>
    <row r="2059" spans="1:8" x14ac:dyDescent="0.25">
      <c r="A2059" s="2">
        <v>4</v>
      </c>
      <c r="B2059" t="s">
        <v>17</v>
      </c>
      <c r="C2059" t="s">
        <v>105</v>
      </c>
      <c r="D2059" s="2">
        <v>2</v>
      </c>
      <c r="E2059" s="17">
        <v>13</v>
      </c>
      <c r="F2059" t="s">
        <v>78</v>
      </c>
      <c r="H2059">
        <v>68592.12</v>
      </c>
    </row>
    <row r="2060" spans="1:8" x14ac:dyDescent="0.25">
      <c r="A2060" s="2">
        <v>4</v>
      </c>
      <c r="B2060" t="s">
        <v>17</v>
      </c>
      <c r="C2060" t="s">
        <v>105</v>
      </c>
      <c r="D2060" s="2">
        <v>2</v>
      </c>
      <c r="E2060" s="17">
        <v>13</v>
      </c>
      <c r="F2060" t="s">
        <v>67</v>
      </c>
      <c r="G2060">
        <v>7</v>
      </c>
      <c r="H2060">
        <v>489.72</v>
      </c>
    </row>
    <row r="2061" spans="1:8" x14ac:dyDescent="0.25">
      <c r="A2061" s="2">
        <v>4</v>
      </c>
      <c r="B2061" t="s">
        <v>17</v>
      </c>
      <c r="C2061" t="s">
        <v>105</v>
      </c>
      <c r="D2061" s="2">
        <v>2</v>
      </c>
      <c r="E2061" s="17">
        <v>13</v>
      </c>
      <c r="F2061" t="s">
        <v>73</v>
      </c>
      <c r="H2061">
        <v>254269.55</v>
      </c>
    </row>
    <row r="2062" spans="1:8" x14ac:dyDescent="0.25">
      <c r="A2062" s="2">
        <v>4</v>
      </c>
      <c r="B2062" t="s">
        <v>17</v>
      </c>
      <c r="C2062" t="s">
        <v>105</v>
      </c>
      <c r="D2062" s="2">
        <v>2</v>
      </c>
      <c r="E2062" s="17">
        <v>13</v>
      </c>
      <c r="F2062" t="s">
        <v>72</v>
      </c>
      <c r="G2062">
        <v>7</v>
      </c>
      <c r="H2062">
        <v>1147573.9200000002</v>
      </c>
    </row>
    <row r="2063" spans="1:8" x14ac:dyDescent="0.25">
      <c r="A2063" s="2">
        <v>4</v>
      </c>
      <c r="B2063" t="s">
        <v>17</v>
      </c>
      <c r="C2063" t="s">
        <v>105</v>
      </c>
      <c r="D2063" s="2">
        <v>2</v>
      </c>
      <c r="E2063" s="17">
        <v>14</v>
      </c>
      <c r="F2063" t="s">
        <v>70</v>
      </c>
      <c r="G2063">
        <v>3</v>
      </c>
      <c r="H2063">
        <v>2134762.4499999997</v>
      </c>
    </row>
    <row r="2064" spans="1:8" x14ac:dyDescent="0.25">
      <c r="A2064" s="2">
        <v>4</v>
      </c>
      <c r="B2064" t="s">
        <v>17</v>
      </c>
      <c r="C2064" t="s">
        <v>105</v>
      </c>
      <c r="D2064" s="2">
        <v>2</v>
      </c>
      <c r="E2064" s="17">
        <v>14</v>
      </c>
      <c r="F2064" t="s">
        <v>68</v>
      </c>
      <c r="G2064">
        <v>1</v>
      </c>
      <c r="H2064">
        <v>11064</v>
      </c>
    </row>
    <row r="2065" spans="1:8" x14ac:dyDescent="0.25">
      <c r="A2065" s="2">
        <v>4</v>
      </c>
      <c r="B2065" t="s">
        <v>17</v>
      </c>
      <c r="C2065" t="s">
        <v>105</v>
      </c>
      <c r="D2065" s="2">
        <v>2</v>
      </c>
      <c r="E2065" s="17">
        <v>14</v>
      </c>
      <c r="F2065" t="s">
        <v>69</v>
      </c>
      <c r="G2065">
        <v>2</v>
      </c>
      <c r="H2065">
        <v>192448.58</v>
      </c>
    </row>
    <row r="2066" spans="1:8" x14ac:dyDescent="0.25">
      <c r="A2066" s="2">
        <v>4</v>
      </c>
      <c r="B2066" t="s">
        <v>17</v>
      </c>
      <c r="C2066" t="s">
        <v>105</v>
      </c>
      <c r="D2066" s="2">
        <v>2</v>
      </c>
      <c r="E2066" s="17">
        <v>14</v>
      </c>
      <c r="F2066" t="s">
        <v>78</v>
      </c>
      <c r="H2066">
        <v>41952</v>
      </c>
    </row>
    <row r="2067" spans="1:8" x14ac:dyDescent="0.25">
      <c r="A2067" s="2">
        <v>4</v>
      </c>
      <c r="B2067" t="s">
        <v>17</v>
      </c>
      <c r="C2067" t="s">
        <v>105</v>
      </c>
      <c r="D2067" s="2">
        <v>2</v>
      </c>
      <c r="E2067" s="17">
        <v>14</v>
      </c>
      <c r="F2067" t="s">
        <v>67</v>
      </c>
      <c r="G2067">
        <v>3</v>
      </c>
      <c r="H2067">
        <v>192.39</v>
      </c>
    </row>
    <row r="2068" spans="1:8" x14ac:dyDescent="0.25">
      <c r="A2068" s="2">
        <v>4</v>
      </c>
      <c r="B2068" t="s">
        <v>17</v>
      </c>
      <c r="C2068" t="s">
        <v>105</v>
      </c>
      <c r="D2068" s="2">
        <v>2</v>
      </c>
      <c r="E2068" s="17">
        <v>14</v>
      </c>
      <c r="F2068" t="s">
        <v>73</v>
      </c>
      <c r="H2068">
        <v>123364.73000000001</v>
      </c>
    </row>
    <row r="2069" spans="1:8" x14ac:dyDescent="0.25">
      <c r="A2069" s="2">
        <v>4</v>
      </c>
      <c r="B2069" t="s">
        <v>17</v>
      </c>
      <c r="C2069" t="s">
        <v>105</v>
      </c>
      <c r="D2069" s="2">
        <v>2</v>
      </c>
      <c r="E2069" s="17">
        <v>14</v>
      </c>
      <c r="F2069" t="s">
        <v>72</v>
      </c>
      <c r="G2069">
        <v>3</v>
      </c>
      <c r="H2069">
        <v>753310.5</v>
      </c>
    </row>
    <row r="2070" spans="1:8" x14ac:dyDescent="0.25">
      <c r="A2070" s="2">
        <v>4</v>
      </c>
      <c r="B2070" t="s">
        <v>17</v>
      </c>
      <c r="C2070" t="s">
        <v>105</v>
      </c>
      <c r="D2070" s="2">
        <v>2</v>
      </c>
      <c r="E2070" s="17">
        <v>15</v>
      </c>
      <c r="F2070" t="s">
        <v>70</v>
      </c>
      <c r="G2070">
        <v>1</v>
      </c>
      <c r="H2070">
        <v>807370.19999999984</v>
      </c>
    </row>
    <row r="2071" spans="1:8" x14ac:dyDescent="0.25">
      <c r="A2071" s="2">
        <v>4</v>
      </c>
      <c r="B2071" t="s">
        <v>17</v>
      </c>
      <c r="C2071" t="s">
        <v>105</v>
      </c>
      <c r="D2071" s="2">
        <v>2</v>
      </c>
      <c r="E2071" s="17">
        <v>15</v>
      </c>
      <c r="F2071" t="s">
        <v>68</v>
      </c>
      <c r="G2071">
        <v>1</v>
      </c>
      <c r="H2071">
        <v>12000</v>
      </c>
    </row>
    <row r="2072" spans="1:8" x14ac:dyDescent="0.25">
      <c r="A2072" s="2">
        <v>4</v>
      </c>
      <c r="B2072" t="s">
        <v>17</v>
      </c>
      <c r="C2072" t="s">
        <v>105</v>
      </c>
      <c r="D2072" s="2">
        <v>2</v>
      </c>
      <c r="E2072" s="17">
        <v>15</v>
      </c>
      <c r="F2072" t="s">
        <v>69</v>
      </c>
      <c r="G2072">
        <v>1</v>
      </c>
      <c r="H2072">
        <v>104957.91</v>
      </c>
    </row>
    <row r="2073" spans="1:8" x14ac:dyDescent="0.25">
      <c r="A2073" s="2">
        <v>4</v>
      </c>
      <c r="B2073" t="s">
        <v>17</v>
      </c>
      <c r="C2073" t="s">
        <v>105</v>
      </c>
      <c r="D2073" s="2">
        <v>2</v>
      </c>
      <c r="E2073" s="17">
        <v>15</v>
      </c>
      <c r="F2073" t="s">
        <v>78</v>
      </c>
      <c r="G2073">
        <v>1</v>
      </c>
      <c r="H2073">
        <v>50264.4</v>
      </c>
    </row>
    <row r="2074" spans="1:8" x14ac:dyDescent="0.25">
      <c r="A2074" s="2">
        <v>4</v>
      </c>
      <c r="B2074" t="s">
        <v>17</v>
      </c>
      <c r="C2074" t="s">
        <v>105</v>
      </c>
      <c r="D2074" s="2">
        <v>2</v>
      </c>
      <c r="E2074" s="17">
        <v>15</v>
      </c>
      <c r="F2074" t="s">
        <v>67</v>
      </c>
      <c r="G2074">
        <v>1</v>
      </c>
      <c r="H2074">
        <v>69.959999999999994</v>
      </c>
    </row>
    <row r="2075" spans="1:8" x14ac:dyDescent="0.25">
      <c r="A2075" s="2">
        <v>4</v>
      </c>
      <c r="B2075" t="s">
        <v>17</v>
      </c>
      <c r="C2075" t="s">
        <v>105</v>
      </c>
      <c r="D2075" s="2">
        <v>2</v>
      </c>
      <c r="E2075" s="17">
        <v>15</v>
      </c>
      <c r="F2075" t="s">
        <v>73</v>
      </c>
      <c r="G2075">
        <v>1</v>
      </c>
      <c r="H2075">
        <v>67280.850000000006</v>
      </c>
    </row>
    <row r="2076" spans="1:8" x14ac:dyDescent="0.25">
      <c r="A2076" s="2">
        <v>4</v>
      </c>
      <c r="B2076" t="s">
        <v>17</v>
      </c>
      <c r="C2076" t="s">
        <v>105</v>
      </c>
      <c r="D2076" s="2">
        <v>2</v>
      </c>
      <c r="E2076" s="17">
        <v>15</v>
      </c>
      <c r="F2076" t="s">
        <v>72</v>
      </c>
      <c r="G2076">
        <v>1</v>
      </c>
      <c r="H2076">
        <v>354007.8</v>
      </c>
    </row>
    <row r="2077" spans="1:8" x14ac:dyDescent="0.25">
      <c r="A2077" s="2">
        <v>4</v>
      </c>
      <c r="B2077" t="s">
        <v>17</v>
      </c>
      <c r="C2077" t="s">
        <v>106</v>
      </c>
      <c r="D2077" s="2">
        <v>3</v>
      </c>
      <c r="E2077" s="17">
        <v>1</v>
      </c>
      <c r="F2077" t="s">
        <v>96</v>
      </c>
      <c r="G2077">
        <v>1</v>
      </c>
      <c r="H2077">
        <v>63705.4</v>
      </c>
    </row>
    <row r="2078" spans="1:8" x14ac:dyDescent="0.25">
      <c r="A2078" s="2">
        <v>4</v>
      </c>
      <c r="B2078" t="s">
        <v>17</v>
      </c>
      <c r="C2078" t="s">
        <v>106</v>
      </c>
      <c r="D2078" s="2">
        <v>3</v>
      </c>
      <c r="E2078" s="17">
        <v>5</v>
      </c>
      <c r="F2078" t="s">
        <v>70</v>
      </c>
      <c r="G2078">
        <v>1</v>
      </c>
      <c r="H2078">
        <v>167332.75</v>
      </c>
    </row>
    <row r="2079" spans="1:8" x14ac:dyDescent="0.25">
      <c r="A2079" s="2">
        <v>4</v>
      </c>
      <c r="B2079" t="s">
        <v>17</v>
      </c>
      <c r="C2079" t="s">
        <v>106</v>
      </c>
      <c r="D2079" s="2">
        <v>3</v>
      </c>
      <c r="E2079" s="17">
        <v>5</v>
      </c>
      <c r="F2079" t="s">
        <v>75</v>
      </c>
      <c r="G2079">
        <v>1</v>
      </c>
      <c r="H2079">
        <v>13200</v>
      </c>
    </row>
    <row r="2080" spans="1:8" x14ac:dyDescent="0.25">
      <c r="A2080" s="2">
        <v>4</v>
      </c>
      <c r="B2080" t="s">
        <v>17</v>
      </c>
      <c r="C2080" t="s">
        <v>106</v>
      </c>
      <c r="D2080" s="2">
        <v>3</v>
      </c>
      <c r="E2080" s="17">
        <v>5</v>
      </c>
      <c r="F2080" t="s">
        <v>68</v>
      </c>
      <c r="G2080">
        <v>1</v>
      </c>
      <c r="H2080">
        <v>8762</v>
      </c>
    </row>
    <row r="2081" spans="1:8" x14ac:dyDescent="0.25">
      <c r="A2081" s="2">
        <v>4</v>
      </c>
      <c r="B2081" t="s">
        <v>17</v>
      </c>
      <c r="C2081" t="s">
        <v>106</v>
      </c>
      <c r="D2081" s="2">
        <v>3</v>
      </c>
      <c r="E2081" s="17">
        <v>5</v>
      </c>
      <c r="F2081" t="s">
        <v>69</v>
      </c>
      <c r="G2081">
        <v>1</v>
      </c>
      <c r="H2081">
        <v>21753.07</v>
      </c>
    </row>
    <row r="2082" spans="1:8" x14ac:dyDescent="0.25">
      <c r="A2082" s="2">
        <v>4</v>
      </c>
      <c r="B2082" t="s">
        <v>17</v>
      </c>
      <c r="C2082" t="s">
        <v>106</v>
      </c>
      <c r="D2082" s="2">
        <v>3</v>
      </c>
      <c r="E2082" s="17">
        <v>5</v>
      </c>
      <c r="F2082" t="s">
        <v>78</v>
      </c>
      <c r="H2082">
        <v>5412</v>
      </c>
    </row>
    <row r="2083" spans="1:8" x14ac:dyDescent="0.25">
      <c r="A2083" s="2">
        <v>4</v>
      </c>
      <c r="B2083" t="s">
        <v>17</v>
      </c>
      <c r="C2083" t="s">
        <v>106</v>
      </c>
      <c r="D2083" s="2">
        <v>3</v>
      </c>
      <c r="E2083" s="17">
        <v>5</v>
      </c>
      <c r="F2083" t="s">
        <v>67</v>
      </c>
      <c r="G2083">
        <v>1</v>
      </c>
      <c r="H2083">
        <v>81.519999999999982</v>
      </c>
    </row>
    <row r="2084" spans="1:8" x14ac:dyDescent="0.25">
      <c r="A2084" s="2">
        <v>4</v>
      </c>
      <c r="B2084" t="s">
        <v>17</v>
      </c>
      <c r="C2084" t="s">
        <v>106</v>
      </c>
      <c r="D2084" s="2">
        <v>3</v>
      </c>
      <c r="E2084" s="17">
        <v>5</v>
      </c>
      <c r="F2084" t="s">
        <v>73</v>
      </c>
      <c r="H2084">
        <v>12245</v>
      </c>
    </row>
    <row r="2085" spans="1:8" x14ac:dyDescent="0.25">
      <c r="A2085" s="2">
        <v>4</v>
      </c>
      <c r="B2085" t="s">
        <v>17</v>
      </c>
      <c r="C2085" t="s">
        <v>106</v>
      </c>
      <c r="D2085" s="2">
        <v>3</v>
      </c>
      <c r="E2085" s="17">
        <v>6</v>
      </c>
      <c r="F2085" t="s">
        <v>70</v>
      </c>
      <c r="G2085">
        <v>13</v>
      </c>
      <c r="H2085">
        <v>2354774.65</v>
      </c>
    </row>
    <row r="2086" spans="1:8" x14ac:dyDescent="0.25">
      <c r="A2086" s="2">
        <v>4</v>
      </c>
      <c r="B2086" t="s">
        <v>17</v>
      </c>
      <c r="C2086" t="s">
        <v>106</v>
      </c>
      <c r="D2086" s="2">
        <v>3</v>
      </c>
      <c r="E2086" s="17">
        <v>6</v>
      </c>
      <c r="F2086" t="s">
        <v>75</v>
      </c>
      <c r="G2086">
        <v>4</v>
      </c>
      <c r="H2086">
        <v>47700</v>
      </c>
    </row>
    <row r="2087" spans="1:8" x14ac:dyDescent="0.25">
      <c r="A2087" s="2">
        <v>4</v>
      </c>
      <c r="B2087" t="s">
        <v>17</v>
      </c>
      <c r="C2087" t="s">
        <v>106</v>
      </c>
      <c r="D2087" s="2">
        <v>3</v>
      </c>
      <c r="E2087" s="17">
        <v>6</v>
      </c>
      <c r="F2087" t="s">
        <v>68</v>
      </c>
      <c r="G2087">
        <v>3</v>
      </c>
      <c r="H2087">
        <v>55553</v>
      </c>
    </row>
    <row r="2088" spans="1:8" x14ac:dyDescent="0.25">
      <c r="A2088" s="2">
        <v>4</v>
      </c>
      <c r="B2088" t="s">
        <v>17</v>
      </c>
      <c r="C2088" t="s">
        <v>106</v>
      </c>
      <c r="D2088" s="2">
        <v>3</v>
      </c>
      <c r="E2088" s="17">
        <v>6</v>
      </c>
      <c r="F2088" t="s">
        <v>69</v>
      </c>
      <c r="G2088">
        <v>4</v>
      </c>
      <c r="H2088">
        <v>85546.41</v>
      </c>
    </row>
    <row r="2089" spans="1:8" x14ac:dyDescent="0.25">
      <c r="A2089" s="2">
        <v>4</v>
      </c>
      <c r="B2089" t="s">
        <v>17</v>
      </c>
      <c r="C2089" t="s">
        <v>106</v>
      </c>
      <c r="D2089" s="2">
        <v>3</v>
      </c>
      <c r="E2089" s="17">
        <v>6</v>
      </c>
      <c r="F2089" t="s">
        <v>78</v>
      </c>
      <c r="H2089">
        <v>41656.800000000003</v>
      </c>
    </row>
    <row r="2090" spans="1:8" x14ac:dyDescent="0.25">
      <c r="A2090" s="2">
        <v>4</v>
      </c>
      <c r="B2090" t="s">
        <v>17</v>
      </c>
      <c r="C2090" t="s">
        <v>106</v>
      </c>
      <c r="D2090" s="2">
        <v>3</v>
      </c>
      <c r="E2090" s="17">
        <v>6</v>
      </c>
      <c r="F2090" t="s">
        <v>67</v>
      </c>
      <c r="G2090">
        <v>13</v>
      </c>
      <c r="H2090">
        <v>1026.1300000000003</v>
      </c>
    </row>
    <row r="2091" spans="1:8" x14ac:dyDescent="0.25">
      <c r="A2091" s="2">
        <v>4</v>
      </c>
      <c r="B2091" t="s">
        <v>17</v>
      </c>
      <c r="C2091" t="s">
        <v>106</v>
      </c>
      <c r="D2091" s="2">
        <v>3</v>
      </c>
      <c r="E2091" s="17">
        <v>6</v>
      </c>
      <c r="F2091" t="s">
        <v>73</v>
      </c>
      <c r="H2091">
        <v>55676</v>
      </c>
    </row>
    <row r="2092" spans="1:8" x14ac:dyDescent="0.25">
      <c r="A2092" s="2">
        <v>4</v>
      </c>
      <c r="B2092" t="s">
        <v>17</v>
      </c>
      <c r="C2092" t="s">
        <v>106</v>
      </c>
      <c r="D2092" s="2">
        <v>3</v>
      </c>
      <c r="E2092" s="17">
        <v>6</v>
      </c>
      <c r="F2092" t="s">
        <v>72</v>
      </c>
      <c r="G2092">
        <v>9</v>
      </c>
      <c r="H2092">
        <v>627953.80999999994</v>
      </c>
    </row>
    <row r="2093" spans="1:8" x14ac:dyDescent="0.25">
      <c r="A2093" s="2">
        <v>4</v>
      </c>
      <c r="B2093" t="s">
        <v>17</v>
      </c>
      <c r="C2093" t="s">
        <v>106</v>
      </c>
      <c r="D2093" s="2">
        <v>3</v>
      </c>
      <c r="E2093" s="17">
        <v>7</v>
      </c>
      <c r="F2093" t="s">
        <v>70</v>
      </c>
      <c r="G2093">
        <v>1</v>
      </c>
      <c r="H2093">
        <v>276139.69</v>
      </c>
    </row>
    <row r="2094" spans="1:8" x14ac:dyDescent="0.25">
      <c r="A2094" s="2">
        <v>4</v>
      </c>
      <c r="B2094" t="s">
        <v>17</v>
      </c>
      <c r="C2094" t="s">
        <v>106</v>
      </c>
      <c r="D2094" s="2">
        <v>3</v>
      </c>
      <c r="E2094" s="17">
        <v>7</v>
      </c>
      <c r="F2094" t="s">
        <v>75</v>
      </c>
      <c r="G2094">
        <v>1</v>
      </c>
      <c r="H2094">
        <v>10800</v>
      </c>
    </row>
    <row r="2095" spans="1:8" x14ac:dyDescent="0.25">
      <c r="A2095" s="2">
        <v>4</v>
      </c>
      <c r="B2095" t="s">
        <v>17</v>
      </c>
      <c r="C2095" t="s">
        <v>106</v>
      </c>
      <c r="D2095" s="2">
        <v>3</v>
      </c>
      <c r="E2095" s="17">
        <v>7</v>
      </c>
      <c r="F2095" t="s">
        <v>68</v>
      </c>
      <c r="G2095">
        <v>1</v>
      </c>
      <c r="H2095">
        <v>11890</v>
      </c>
    </row>
    <row r="2096" spans="1:8" x14ac:dyDescent="0.25">
      <c r="A2096" s="2">
        <v>4</v>
      </c>
      <c r="B2096" t="s">
        <v>17</v>
      </c>
      <c r="C2096" t="s">
        <v>106</v>
      </c>
      <c r="D2096" s="2">
        <v>3</v>
      </c>
      <c r="E2096" s="17">
        <v>7</v>
      </c>
      <c r="F2096" t="s">
        <v>69</v>
      </c>
      <c r="G2096">
        <v>1</v>
      </c>
      <c r="H2096">
        <v>27561.570000000003</v>
      </c>
    </row>
    <row r="2097" spans="1:8" x14ac:dyDescent="0.25">
      <c r="A2097" s="2">
        <v>4</v>
      </c>
      <c r="B2097" t="s">
        <v>17</v>
      </c>
      <c r="C2097" t="s">
        <v>106</v>
      </c>
      <c r="D2097" s="2">
        <v>3</v>
      </c>
      <c r="E2097" s="17">
        <v>7</v>
      </c>
      <c r="F2097" t="s">
        <v>78</v>
      </c>
      <c r="H2097">
        <v>16287.12</v>
      </c>
    </row>
    <row r="2098" spans="1:8" x14ac:dyDescent="0.25">
      <c r="A2098" s="2">
        <v>4</v>
      </c>
      <c r="B2098" t="s">
        <v>17</v>
      </c>
      <c r="C2098" t="s">
        <v>106</v>
      </c>
      <c r="D2098" s="2">
        <v>3</v>
      </c>
      <c r="E2098" s="17">
        <v>7</v>
      </c>
      <c r="F2098" t="s">
        <v>67</v>
      </c>
      <c r="G2098">
        <v>1</v>
      </c>
      <c r="H2098">
        <v>93.279999999999987</v>
      </c>
    </row>
    <row r="2099" spans="1:8" x14ac:dyDescent="0.25">
      <c r="A2099" s="2">
        <v>4</v>
      </c>
      <c r="B2099" t="s">
        <v>17</v>
      </c>
      <c r="C2099" t="s">
        <v>106</v>
      </c>
      <c r="D2099" s="2">
        <v>3</v>
      </c>
      <c r="E2099" s="17">
        <v>7</v>
      </c>
      <c r="F2099" t="s">
        <v>73</v>
      </c>
      <c r="H2099">
        <v>19814.68</v>
      </c>
    </row>
    <row r="2100" spans="1:8" x14ac:dyDescent="0.25">
      <c r="A2100" s="2">
        <v>4</v>
      </c>
      <c r="B2100" t="s">
        <v>17</v>
      </c>
      <c r="C2100" t="s">
        <v>106</v>
      </c>
      <c r="D2100" s="2">
        <v>3</v>
      </c>
      <c r="E2100" s="17">
        <v>7</v>
      </c>
      <c r="F2100" t="s">
        <v>72</v>
      </c>
      <c r="H2100">
        <v>23726.760000000002</v>
      </c>
    </row>
    <row r="2101" spans="1:8" x14ac:dyDescent="0.25">
      <c r="A2101" s="2">
        <v>4</v>
      </c>
      <c r="B2101" t="s">
        <v>17</v>
      </c>
      <c r="C2101" t="s">
        <v>106</v>
      </c>
      <c r="D2101" s="2">
        <v>3</v>
      </c>
      <c r="E2101" s="17">
        <v>8</v>
      </c>
      <c r="F2101" t="s">
        <v>70</v>
      </c>
      <c r="G2101">
        <v>13</v>
      </c>
      <c r="H2101">
        <v>3155776.17</v>
      </c>
    </row>
    <row r="2102" spans="1:8" x14ac:dyDescent="0.25">
      <c r="A2102" s="2">
        <v>4</v>
      </c>
      <c r="B2102" t="s">
        <v>17</v>
      </c>
      <c r="C2102" t="s">
        <v>106</v>
      </c>
      <c r="D2102" s="2">
        <v>3</v>
      </c>
      <c r="E2102" s="17">
        <v>8</v>
      </c>
      <c r="F2102" t="s">
        <v>75</v>
      </c>
      <c r="G2102">
        <v>3</v>
      </c>
      <c r="H2102">
        <v>34800</v>
      </c>
    </row>
    <row r="2103" spans="1:8" x14ac:dyDescent="0.25">
      <c r="A2103" s="2">
        <v>4</v>
      </c>
      <c r="B2103" t="s">
        <v>17</v>
      </c>
      <c r="C2103" t="s">
        <v>106</v>
      </c>
      <c r="D2103" s="2">
        <v>3</v>
      </c>
      <c r="E2103" s="17">
        <v>8</v>
      </c>
      <c r="F2103" t="s">
        <v>77</v>
      </c>
      <c r="G2103">
        <v>1</v>
      </c>
      <c r="H2103">
        <v>10739.97</v>
      </c>
    </row>
    <row r="2104" spans="1:8" x14ac:dyDescent="0.25">
      <c r="A2104" s="2">
        <v>4</v>
      </c>
      <c r="B2104" t="s">
        <v>17</v>
      </c>
      <c r="C2104" t="s">
        <v>106</v>
      </c>
      <c r="D2104" s="2">
        <v>3</v>
      </c>
      <c r="E2104" s="17">
        <v>8</v>
      </c>
      <c r="F2104" t="s">
        <v>68</v>
      </c>
      <c r="G2104">
        <v>2</v>
      </c>
      <c r="H2104">
        <v>47254</v>
      </c>
    </row>
    <row r="2105" spans="1:8" x14ac:dyDescent="0.25">
      <c r="A2105" s="2">
        <v>4</v>
      </c>
      <c r="B2105" t="s">
        <v>17</v>
      </c>
      <c r="C2105" t="s">
        <v>106</v>
      </c>
      <c r="D2105" s="2">
        <v>3</v>
      </c>
      <c r="E2105" s="17">
        <v>8</v>
      </c>
      <c r="F2105" t="s">
        <v>69</v>
      </c>
      <c r="G2105">
        <v>3</v>
      </c>
      <c r="H2105">
        <v>99513.99</v>
      </c>
    </row>
    <row r="2106" spans="1:8" x14ac:dyDescent="0.25">
      <c r="A2106" s="2">
        <v>4</v>
      </c>
      <c r="B2106" t="s">
        <v>17</v>
      </c>
      <c r="C2106" t="s">
        <v>106</v>
      </c>
      <c r="D2106" s="2">
        <v>3</v>
      </c>
      <c r="E2106" s="17">
        <v>8</v>
      </c>
      <c r="F2106" t="s">
        <v>78</v>
      </c>
      <c r="H2106">
        <v>9816.36</v>
      </c>
    </row>
    <row r="2107" spans="1:8" x14ac:dyDescent="0.25">
      <c r="A2107" s="2">
        <v>4</v>
      </c>
      <c r="B2107" t="s">
        <v>17</v>
      </c>
      <c r="C2107" t="s">
        <v>106</v>
      </c>
      <c r="D2107" s="2">
        <v>3</v>
      </c>
      <c r="E2107" s="17">
        <v>8</v>
      </c>
      <c r="F2107" t="s">
        <v>67</v>
      </c>
      <c r="G2107">
        <v>13</v>
      </c>
      <c r="H2107">
        <v>903.70000000000016</v>
      </c>
    </row>
    <row r="2108" spans="1:8" x14ac:dyDescent="0.25">
      <c r="A2108" s="2">
        <v>4</v>
      </c>
      <c r="B2108" t="s">
        <v>17</v>
      </c>
      <c r="C2108" t="s">
        <v>106</v>
      </c>
      <c r="D2108" s="2">
        <v>3</v>
      </c>
      <c r="E2108" s="17">
        <v>8</v>
      </c>
      <c r="F2108" t="s">
        <v>73</v>
      </c>
      <c r="H2108">
        <v>63007.6</v>
      </c>
    </row>
    <row r="2109" spans="1:8" x14ac:dyDescent="0.25">
      <c r="A2109" s="2">
        <v>4</v>
      </c>
      <c r="B2109" t="s">
        <v>17</v>
      </c>
      <c r="C2109" t="s">
        <v>106</v>
      </c>
      <c r="D2109" s="2">
        <v>3</v>
      </c>
      <c r="E2109" s="17">
        <v>8</v>
      </c>
      <c r="F2109" t="s">
        <v>72</v>
      </c>
      <c r="G2109">
        <v>10</v>
      </c>
      <c r="H2109">
        <v>884403</v>
      </c>
    </row>
    <row r="2110" spans="1:8" x14ac:dyDescent="0.25">
      <c r="A2110" s="2">
        <v>4</v>
      </c>
      <c r="B2110" t="s">
        <v>17</v>
      </c>
      <c r="C2110" t="s">
        <v>106</v>
      </c>
      <c r="D2110" s="2">
        <v>3</v>
      </c>
      <c r="E2110" s="17">
        <v>9</v>
      </c>
      <c r="F2110" t="s">
        <v>70</v>
      </c>
      <c r="G2110">
        <v>10</v>
      </c>
      <c r="H2110">
        <v>1972083.53</v>
      </c>
    </row>
    <row r="2111" spans="1:8" x14ac:dyDescent="0.25">
      <c r="A2111" s="2">
        <v>4</v>
      </c>
      <c r="B2111" t="s">
        <v>17</v>
      </c>
      <c r="C2111" t="s">
        <v>106</v>
      </c>
      <c r="D2111" s="2">
        <v>3</v>
      </c>
      <c r="E2111" s="17">
        <v>9</v>
      </c>
      <c r="F2111" t="s">
        <v>75</v>
      </c>
      <c r="G2111">
        <v>1</v>
      </c>
      <c r="H2111">
        <v>20700</v>
      </c>
    </row>
    <row r="2112" spans="1:8" x14ac:dyDescent="0.25">
      <c r="A2112" s="2">
        <v>4</v>
      </c>
      <c r="B2112" t="s">
        <v>17</v>
      </c>
      <c r="C2112" t="s">
        <v>106</v>
      </c>
      <c r="D2112" s="2">
        <v>3</v>
      </c>
      <c r="E2112" s="17">
        <v>9</v>
      </c>
      <c r="F2112" t="s">
        <v>68</v>
      </c>
      <c r="G2112">
        <v>1</v>
      </c>
      <c r="H2112">
        <v>43916</v>
      </c>
    </row>
    <row r="2113" spans="1:8" x14ac:dyDescent="0.25">
      <c r="A2113" s="2">
        <v>4</v>
      </c>
      <c r="B2113" t="s">
        <v>17</v>
      </c>
      <c r="C2113" t="s">
        <v>106</v>
      </c>
      <c r="D2113" s="2">
        <v>3</v>
      </c>
      <c r="E2113" s="17">
        <v>9</v>
      </c>
      <c r="F2113" t="s">
        <v>69</v>
      </c>
      <c r="G2113">
        <v>1</v>
      </c>
      <c r="H2113">
        <v>69143.86</v>
      </c>
    </row>
    <row r="2114" spans="1:8" x14ac:dyDescent="0.25">
      <c r="A2114" s="2">
        <v>4</v>
      </c>
      <c r="B2114" t="s">
        <v>17</v>
      </c>
      <c r="C2114" t="s">
        <v>106</v>
      </c>
      <c r="D2114" s="2">
        <v>3</v>
      </c>
      <c r="E2114" s="17">
        <v>9</v>
      </c>
      <c r="F2114" t="s">
        <v>78</v>
      </c>
      <c r="H2114">
        <v>11844</v>
      </c>
    </row>
    <row r="2115" spans="1:8" x14ac:dyDescent="0.25">
      <c r="A2115" s="2">
        <v>4</v>
      </c>
      <c r="B2115" t="s">
        <v>17</v>
      </c>
      <c r="C2115" t="s">
        <v>106</v>
      </c>
      <c r="D2115" s="2">
        <v>3</v>
      </c>
      <c r="E2115" s="17">
        <v>9</v>
      </c>
      <c r="F2115" t="s">
        <v>67</v>
      </c>
      <c r="G2115">
        <v>10</v>
      </c>
      <c r="H2115">
        <v>472.28</v>
      </c>
    </row>
    <row r="2116" spans="1:8" x14ac:dyDescent="0.25">
      <c r="A2116" s="2">
        <v>4</v>
      </c>
      <c r="B2116" t="s">
        <v>17</v>
      </c>
      <c r="C2116" t="s">
        <v>106</v>
      </c>
      <c r="D2116" s="2">
        <v>3</v>
      </c>
      <c r="E2116" s="17">
        <v>9</v>
      </c>
      <c r="F2116" t="s">
        <v>73</v>
      </c>
      <c r="H2116">
        <v>24146.75</v>
      </c>
    </row>
    <row r="2117" spans="1:8" x14ac:dyDescent="0.25">
      <c r="A2117" s="2">
        <v>4</v>
      </c>
      <c r="B2117" t="s">
        <v>17</v>
      </c>
      <c r="C2117" t="s">
        <v>106</v>
      </c>
      <c r="D2117" s="2">
        <v>3</v>
      </c>
      <c r="E2117" s="17">
        <v>9</v>
      </c>
      <c r="F2117" t="s">
        <v>72</v>
      </c>
      <c r="G2117">
        <v>9</v>
      </c>
      <c r="H2117">
        <v>532875.32000000018</v>
      </c>
    </row>
    <row r="2118" spans="1:8" x14ac:dyDescent="0.25">
      <c r="A2118" s="2">
        <v>4</v>
      </c>
      <c r="B2118" t="s">
        <v>17</v>
      </c>
      <c r="C2118" t="s">
        <v>106</v>
      </c>
      <c r="D2118" s="2">
        <v>3</v>
      </c>
      <c r="E2118" s="17">
        <v>11</v>
      </c>
      <c r="F2118" t="s">
        <v>70</v>
      </c>
      <c r="G2118">
        <v>15</v>
      </c>
      <c r="H2118">
        <v>6345746.6399999997</v>
      </c>
    </row>
    <row r="2119" spans="1:8" x14ac:dyDescent="0.25">
      <c r="A2119" s="2">
        <v>4</v>
      </c>
      <c r="B2119" t="s">
        <v>17</v>
      </c>
      <c r="C2119" t="s">
        <v>106</v>
      </c>
      <c r="D2119" s="2">
        <v>3</v>
      </c>
      <c r="E2119" s="17">
        <v>11</v>
      </c>
      <c r="F2119" t="s">
        <v>75</v>
      </c>
      <c r="G2119">
        <v>2</v>
      </c>
      <c r="H2119">
        <v>140189</v>
      </c>
    </row>
    <row r="2120" spans="1:8" x14ac:dyDescent="0.25">
      <c r="A2120" s="2">
        <v>4</v>
      </c>
      <c r="B2120" t="s">
        <v>17</v>
      </c>
      <c r="C2120" t="s">
        <v>106</v>
      </c>
      <c r="D2120" s="2">
        <v>3</v>
      </c>
      <c r="E2120" s="17">
        <v>11</v>
      </c>
      <c r="F2120" t="s">
        <v>68</v>
      </c>
      <c r="G2120">
        <v>5</v>
      </c>
      <c r="H2120">
        <v>111300</v>
      </c>
    </row>
    <row r="2121" spans="1:8" x14ac:dyDescent="0.25">
      <c r="A2121" s="2">
        <v>4</v>
      </c>
      <c r="B2121" t="s">
        <v>17</v>
      </c>
      <c r="C2121" t="s">
        <v>106</v>
      </c>
      <c r="D2121" s="2">
        <v>3</v>
      </c>
      <c r="E2121" s="17">
        <v>11</v>
      </c>
      <c r="F2121" t="s">
        <v>69</v>
      </c>
      <c r="G2121">
        <v>13</v>
      </c>
      <c r="H2121">
        <v>751723.34999999986</v>
      </c>
    </row>
    <row r="2122" spans="1:8" x14ac:dyDescent="0.25">
      <c r="A2122" s="2">
        <v>4</v>
      </c>
      <c r="B2122" t="s">
        <v>17</v>
      </c>
      <c r="C2122" t="s">
        <v>106</v>
      </c>
      <c r="D2122" s="2">
        <v>3</v>
      </c>
      <c r="E2122" s="17">
        <v>11</v>
      </c>
      <c r="F2122" t="s">
        <v>78</v>
      </c>
      <c r="H2122">
        <v>150193.68</v>
      </c>
    </row>
    <row r="2123" spans="1:8" x14ac:dyDescent="0.25">
      <c r="A2123" s="2">
        <v>4</v>
      </c>
      <c r="B2123" t="s">
        <v>17</v>
      </c>
      <c r="C2123" t="s">
        <v>106</v>
      </c>
      <c r="D2123" s="2">
        <v>3</v>
      </c>
      <c r="E2123" s="17">
        <v>11</v>
      </c>
      <c r="F2123" t="s">
        <v>67</v>
      </c>
      <c r="G2123">
        <v>15</v>
      </c>
      <c r="H2123">
        <v>1002.71</v>
      </c>
    </row>
    <row r="2124" spans="1:8" x14ac:dyDescent="0.25">
      <c r="A2124" s="2">
        <v>4</v>
      </c>
      <c r="B2124" t="s">
        <v>17</v>
      </c>
      <c r="C2124" t="s">
        <v>106</v>
      </c>
      <c r="D2124" s="2">
        <v>3</v>
      </c>
      <c r="E2124" s="17">
        <v>11</v>
      </c>
      <c r="F2124" t="s">
        <v>73</v>
      </c>
      <c r="G2124">
        <v>3</v>
      </c>
      <c r="H2124">
        <v>384706.99</v>
      </c>
    </row>
    <row r="2125" spans="1:8" x14ac:dyDescent="0.25">
      <c r="A2125" s="2">
        <v>4</v>
      </c>
      <c r="B2125" t="s">
        <v>17</v>
      </c>
      <c r="C2125" t="s">
        <v>106</v>
      </c>
      <c r="D2125" s="2">
        <v>3</v>
      </c>
      <c r="E2125" s="17">
        <v>11</v>
      </c>
      <c r="F2125" t="s">
        <v>79</v>
      </c>
      <c r="H2125">
        <v>8882</v>
      </c>
    </row>
    <row r="2126" spans="1:8" x14ac:dyDescent="0.25">
      <c r="A2126" s="2">
        <v>4</v>
      </c>
      <c r="B2126" t="s">
        <v>17</v>
      </c>
      <c r="C2126" t="s">
        <v>106</v>
      </c>
      <c r="D2126" s="2">
        <v>3</v>
      </c>
      <c r="E2126" s="17">
        <v>11</v>
      </c>
      <c r="F2126" t="s">
        <v>72</v>
      </c>
      <c r="G2126">
        <v>15</v>
      </c>
      <c r="H2126">
        <v>941584.96</v>
      </c>
    </row>
    <row r="2127" spans="1:8" x14ac:dyDescent="0.25">
      <c r="A2127" s="2">
        <v>4</v>
      </c>
      <c r="B2127" t="s">
        <v>17</v>
      </c>
      <c r="C2127" t="s">
        <v>106</v>
      </c>
      <c r="D2127" s="2">
        <v>3</v>
      </c>
      <c r="E2127" s="17">
        <v>11</v>
      </c>
      <c r="F2127" t="s">
        <v>74</v>
      </c>
      <c r="G2127">
        <v>1</v>
      </c>
      <c r="H2127">
        <v>61791.94</v>
      </c>
    </row>
    <row r="2128" spans="1:8" x14ac:dyDescent="0.25">
      <c r="A2128" s="2">
        <v>4</v>
      </c>
      <c r="B2128" t="s">
        <v>17</v>
      </c>
      <c r="C2128" t="s">
        <v>106</v>
      </c>
      <c r="D2128" s="2">
        <v>3</v>
      </c>
      <c r="E2128" s="17">
        <v>12</v>
      </c>
      <c r="F2128" t="s">
        <v>70</v>
      </c>
      <c r="G2128">
        <v>1</v>
      </c>
      <c r="H2128">
        <v>512984.04</v>
      </c>
    </row>
    <row r="2129" spans="1:8" x14ac:dyDescent="0.25">
      <c r="A2129" s="2">
        <v>4</v>
      </c>
      <c r="B2129" t="s">
        <v>17</v>
      </c>
      <c r="C2129" t="s">
        <v>106</v>
      </c>
      <c r="D2129" s="2">
        <v>3</v>
      </c>
      <c r="E2129" s="17">
        <v>12</v>
      </c>
      <c r="F2129" t="s">
        <v>69</v>
      </c>
      <c r="G2129">
        <v>1</v>
      </c>
      <c r="H2129">
        <v>66687.790000000008</v>
      </c>
    </row>
    <row r="2130" spans="1:8" x14ac:dyDescent="0.25">
      <c r="A2130" s="2">
        <v>4</v>
      </c>
      <c r="B2130" t="s">
        <v>17</v>
      </c>
      <c r="C2130" t="s">
        <v>106</v>
      </c>
      <c r="D2130" s="2">
        <v>3</v>
      </c>
      <c r="E2130" s="17">
        <v>12</v>
      </c>
      <c r="F2130" t="s">
        <v>67</v>
      </c>
      <c r="G2130">
        <v>1</v>
      </c>
      <c r="H2130">
        <v>69.959999999999994</v>
      </c>
    </row>
    <row r="2131" spans="1:8" x14ac:dyDescent="0.25">
      <c r="A2131" s="2">
        <v>4</v>
      </c>
      <c r="B2131" t="s">
        <v>17</v>
      </c>
      <c r="C2131" t="s">
        <v>106</v>
      </c>
      <c r="D2131" s="2">
        <v>3</v>
      </c>
      <c r="E2131" s="17">
        <v>12</v>
      </c>
      <c r="F2131" t="s">
        <v>73</v>
      </c>
      <c r="H2131">
        <v>42748.67</v>
      </c>
    </row>
    <row r="2132" spans="1:8" x14ac:dyDescent="0.25">
      <c r="A2132" s="2">
        <v>4</v>
      </c>
      <c r="B2132" t="s">
        <v>17</v>
      </c>
      <c r="C2132" t="s">
        <v>106</v>
      </c>
      <c r="D2132" s="2">
        <v>3</v>
      </c>
      <c r="E2132" s="17">
        <v>12</v>
      </c>
      <c r="F2132" t="s">
        <v>72</v>
      </c>
      <c r="G2132">
        <v>1</v>
      </c>
      <c r="H2132">
        <v>52558.320000000007</v>
      </c>
    </row>
    <row r="2133" spans="1:8" x14ac:dyDescent="0.25">
      <c r="A2133" s="2">
        <v>4</v>
      </c>
      <c r="B2133" t="s">
        <v>17</v>
      </c>
      <c r="C2133" t="s">
        <v>106</v>
      </c>
      <c r="D2133" s="2">
        <v>3</v>
      </c>
      <c r="E2133" s="17">
        <v>13</v>
      </c>
      <c r="F2133" t="s">
        <v>70</v>
      </c>
      <c r="G2133">
        <v>18</v>
      </c>
      <c r="H2133">
        <v>10203205.26</v>
      </c>
    </row>
    <row r="2134" spans="1:8" x14ac:dyDescent="0.25">
      <c r="A2134" s="2">
        <v>4</v>
      </c>
      <c r="B2134" t="s">
        <v>17</v>
      </c>
      <c r="C2134" t="s">
        <v>106</v>
      </c>
      <c r="D2134" s="2">
        <v>3</v>
      </c>
      <c r="E2134" s="17">
        <v>13</v>
      </c>
      <c r="F2134" t="s">
        <v>75</v>
      </c>
      <c r="G2134">
        <v>5</v>
      </c>
      <c r="H2134">
        <v>477372</v>
      </c>
    </row>
    <row r="2135" spans="1:8" x14ac:dyDescent="0.25">
      <c r="A2135" s="2">
        <v>4</v>
      </c>
      <c r="B2135" t="s">
        <v>17</v>
      </c>
      <c r="C2135" t="s">
        <v>106</v>
      </c>
      <c r="D2135" s="2">
        <v>3</v>
      </c>
      <c r="E2135" s="17">
        <v>13</v>
      </c>
      <c r="F2135" t="s">
        <v>68</v>
      </c>
      <c r="G2135">
        <v>9</v>
      </c>
      <c r="H2135">
        <v>177600</v>
      </c>
    </row>
    <row r="2136" spans="1:8" x14ac:dyDescent="0.25">
      <c r="A2136" s="2">
        <v>4</v>
      </c>
      <c r="B2136" t="s">
        <v>17</v>
      </c>
      <c r="C2136" t="s">
        <v>106</v>
      </c>
      <c r="D2136" s="2">
        <v>3</v>
      </c>
      <c r="E2136" s="17">
        <v>13</v>
      </c>
      <c r="F2136" t="s">
        <v>69</v>
      </c>
      <c r="G2136">
        <v>16</v>
      </c>
      <c r="H2136">
        <v>1209351.73</v>
      </c>
    </row>
    <row r="2137" spans="1:8" x14ac:dyDescent="0.25">
      <c r="A2137" s="2">
        <v>4</v>
      </c>
      <c r="B2137" t="s">
        <v>17</v>
      </c>
      <c r="C2137" t="s">
        <v>106</v>
      </c>
      <c r="D2137" s="2">
        <v>3</v>
      </c>
      <c r="E2137" s="17">
        <v>13</v>
      </c>
      <c r="F2137" t="s">
        <v>78</v>
      </c>
      <c r="H2137">
        <v>38025.839999999997</v>
      </c>
    </row>
    <row r="2138" spans="1:8" x14ac:dyDescent="0.25">
      <c r="A2138" s="2">
        <v>4</v>
      </c>
      <c r="B2138" t="s">
        <v>17</v>
      </c>
      <c r="C2138" t="s">
        <v>106</v>
      </c>
      <c r="D2138" s="2">
        <v>3</v>
      </c>
      <c r="E2138" s="17">
        <v>13</v>
      </c>
      <c r="F2138" t="s">
        <v>67</v>
      </c>
      <c r="G2138">
        <v>18</v>
      </c>
      <c r="H2138">
        <v>1270.94</v>
      </c>
    </row>
    <row r="2139" spans="1:8" x14ac:dyDescent="0.25">
      <c r="A2139" s="2">
        <v>4</v>
      </c>
      <c r="B2139" t="s">
        <v>17</v>
      </c>
      <c r="C2139" t="s">
        <v>106</v>
      </c>
      <c r="D2139" s="2">
        <v>3</v>
      </c>
      <c r="E2139" s="17">
        <v>13</v>
      </c>
      <c r="F2139" t="s">
        <v>73</v>
      </c>
      <c r="G2139">
        <v>2</v>
      </c>
      <c r="H2139">
        <v>651037.35000000009</v>
      </c>
    </row>
    <row r="2140" spans="1:8" x14ac:dyDescent="0.25">
      <c r="A2140" s="2">
        <v>4</v>
      </c>
      <c r="B2140" t="s">
        <v>17</v>
      </c>
      <c r="C2140" t="s">
        <v>106</v>
      </c>
      <c r="D2140" s="2">
        <v>3</v>
      </c>
      <c r="E2140" s="17">
        <v>13</v>
      </c>
      <c r="F2140" t="s">
        <v>79</v>
      </c>
      <c r="G2140">
        <v>1</v>
      </c>
      <c r="H2140">
        <v>8882</v>
      </c>
    </row>
    <row r="2141" spans="1:8" x14ac:dyDescent="0.25">
      <c r="A2141" s="2">
        <v>4</v>
      </c>
      <c r="B2141" t="s">
        <v>17</v>
      </c>
      <c r="C2141" t="s">
        <v>106</v>
      </c>
      <c r="D2141" s="2">
        <v>3</v>
      </c>
      <c r="E2141" s="17">
        <v>13</v>
      </c>
      <c r="F2141" t="s">
        <v>72</v>
      </c>
      <c r="G2141">
        <v>18</v>
      </c>
      <c r="H2141">
        <v>3937451.31</v>
      </c>
    </row>
    <row r="2142" spans="1:8" x14ac:dyDescent="0.25">
      <c r="A2142" s="2">
        <v>4</v>
      </c>
      <c r="B2142" t="s">
        <v>17</v>
      </c>
      <c r="C2142" t="s">
        <v>106</v>
      </c>
      <c r="D2142" s="2">
        <v>3</v>
      </c>
      <c r="E2142" s="17">
        <v>14</v>
      </c>
      <c r="F2142" t="s">
        <v>70</v>
      </c>
      <c r="G2142">
        <v>10</v>
      </c>
      <c r="H2142">
        <v>7873157.9499999993</v>
      </c>
    </row>
    <row r="2143" spans="1:8" x14ac:dyDescent="0.25">
      <c r="A2143" s="2">
        <v>4</v>
      </c>
      <c r="B2143" t="s">
        <v>17</v>
      </c>
      <c r="C2143" t="s">
        <v>106</v>
      </c>
      <c r="D2143" s="2">
        <v>3</v>
      </c>
      <c r="E2143" s="17">
        <v>14</v>
      </c>
      <c r="F2143" t="s">
        <v>75</v>
      </c>
      <c r="G2143">
        <v>4</v>
      </c>
      <c r="H2143">
        <v>206076</v>
      </c>
    </row>
    <row r="2144" spans="1:8" x14ac:dyDescent="0.25">
      <c r="A2144" s="2">
        <v>4</v>
      </c>
      <c r="B2144" t="s">
        <v>17</v>
      </c>
      <c r="C2144" t="s">
        <v>106</v>
      </c>
      <c r="D2144" s="2">
        <v>3</v>
      </c>
      <c r="E2144" s="17">
        <v>14</v>
      </c>
      <c r="F2144" t="s">
        <v>68</v>
      </c>
      <c r="G2144">
        <v>4</v>
      </c>
      <c r="H2144">
        <v>79256.320000000007</v>
      </c>
    </row>
    <row r="2145" spans="1:8" x14ac:dyDescent="0.25">
      <c r="A2145" s="2">
        <v>4</v>
      </c>
      <c r="B2145" t="s">
        <v>17</v>
      </c>
      <c r="C2145" t="s">
        <v>106</v>
      </c>
      <c r="D2145" s="2">
        <v>3</v>
      </c>
      <c r="E2145" s="17">
        <v>14</v>
      </c>
      <c r="F2145" t="s">
        <v>69</v>
      </c>
      <c r="G2145">
        <v>10</v>
      </c>
      <c r="H2145">
        <v>978311.81999999983</v>
      </c>
    </row>
    <row r="2146" spans="1:8" x14ac:dyDescent="0.25">
      <c r="A2146" s="2">
        <v>4</v>
      </c>
      <c r="B2146" t="s">
        <v>17</v>
      </c>
      <c r="C2146" t="s">
        <v>106</v>
      </c>
      <c r="D2146" s="2">
        <v>3</v>
      </c>
      <c r="E2146" s="17">
        <v>14</v>
      </c>
      <c r="F2146" t="s">
        <v>78</v>
      </c>
      <c r="H2146">
        <v>80247.360000000001</v>
      </c>
    </row>
    <row r="2147" spans="1:8" x14ac:dyDescent="0.25">
      <c r="A2147" s="2">
        <v>4</v>
      </c>
      <c r="B2147" t="s">
        <v>17</v>
      </c>
      <c r="C2147" t="s">
        <v>106</v>
      </c>
      <c r="D2147" s="2">
        <v>3</v>
      </c>
      <c r="E2147" s="17">
        <v>14</v>
      </c>
      <c r="F2147" t="s">
        <v>67</v>
      </c>
      <c r="G2147">
        <v>10</v>
      </c>
      <c r="H2147">
        <v>798.71</v>
      </c>
    </row>
    <row r="2148" spans="1:8" x14ac:dyDescent="0.25">
      <c r="A2148" s="2">
        <v>4</v>
      </c>
      <c r="B2148" t="s">
        <v>17</v>
      </c>
      <c r="C2148" t="s">
        <v>106</v>
      </c>
      <c r="D2148" s="2">
        <v>3</v>
      </c>
      <c r="E2148" s="17">
        <v>14</v>
      </c>
      <c r="F2148" t="s">
        <v>73</v>
      </c>
      <c r="G2148">
        <v>1</v>
      </c>
      <c r="H2148">
        <v>399982.93</v>
      </c>
    </row>
    <row r="2149" spans="1:8" x14ac:dyDescent="0.25">
      <c r="A2149" s="2">
        <v>4</v>
      </c>
      <c r="B2149" t="s">
        <v>17</v>
      </c>
      <c r="C2149" t="s">
        <v>106</v>
      </c>
      <c r="D2149" s="2">
        <v>3</v>
      </c>
      <c r="E2149" s="17">
        <v>14</v>
      </c>
      <c r="F2149" t="s">
        <v>72</v>
      </c>
      <c r="G2149">
        <v>10</v>
      </c>
      <c r="H2149">
        <v>3201075.1700000004</v>
      </c>
    </row>
    <row r="2150" spans="1:8" x14ac:dyDescent="0.25">
      <c r="A2150" s="2">
        <v>4</v>
      </c>
      <c r="B2150" t="s">
        <v>17</v>
      </c>
      <c r="C2150" t="s">
        <v>106</v>
      </c>
      <c r="D2150" s="2">
        <v>3</v>
      </c>
      <c r="E2150" s="17">
        <v>14</v>
      </c>
      <c r="F2150" t="s">
        <v>74</v>
      </c>
      <c r="G2150">
        <v>1</v>
      </c>
      <c r="H2150">
        <v>68311.02</v>
      </c>
    </row>
    <row r="2151" spans="1:8" x14ac:dyDescent="0.25">
      <c r="A2151" s="2">
        <v>4</v>
      </c>
      <c r="B2151" t="s">
        <v>17</v>
      </c>
      <c r="C2151" t="s">
        <v>106</v>
      </c>
      <c r="D2151" s="2">
        <v>3</v>
      </c>
      <c r="E2151" s="17">
        <v>15</v>
      </c>
      <c r="F2151" t="s">
        <v>70</v>
      </c>
      <c r="G2151">
        <v>2</v>
      </c>
      <c r="H2151">
        <v>2060535.3</v>
      </c>
    </row>
    <row r="2152" spans="1:8" x14ac:dyDescent="0.25">
      <c r="A2152" s="2">
        <v>4</v>
      </c>
      <c r="B2152" t="s">
        <v>17</v>
      </c>
      <c r="C2152" t="s">
        <v>106</v>
      </c>
      <c r="D2152" s="2">
        <v>3</v>
      </c>
      <c r="E2152" s="17">
        <v>15</v>
      </c>
      <c r="F2152" t="s">
        <v>75</v>
      </c>
      <c r="G2152">
        <v>1</v>
      </c>
      <c r="H2152">
        <v>95628</v>
      </c>
    </row>
    <row r="2153" spans="1:8" x14ac:dyDescent="0.25">
      <c r="A2153" s="2">
        <v>4</v>
      </c>
      <c r="B2153" t="s">
        <v>17</v>
      </c>
      <c r="C2153" t="s">
        <v>106</v>
      </c>
      <c r="D2153" s="2">
        <v>3</v>
      </c>
      <c r="E2153" s="17">
        <v>15</v>
      </c>
      <c r="F2153" t="s">
        <v>68</v>
      </c>
      <c r="G2153">
        <v>1</v>
      </c>
      <c r="H2153">
        <v>25920</v>
      </c>
    </row>
    <row r="2154" spans="1:8" x14ac:dyDescent="0.25">
      <c r="A2154" s="2">
        <v>4</v>
      </c>
      <c r="B2154" t="s">
        <v>17</v>
      </c>
      <c r="C2154" t="s">
        <v>106</v>
      </c>
      <c r="D2154" s="2">
        <v>3</v>
      </c>
      <c r="E2154" s="17">
        <v>15</v>
      </c>
      <c r="F2154" t="s">
        <v>69</v>
      </c>
      <c r="G2154">
        <v>2</v>
      </c>
      <c r="H2154">
        <v>267869.09999999998</v>
      </c>
    </row>
    <row r="2155" spans="1:8" x14ac:dyDescent="0.25">
      <c r="A2155" s="2">
        <v>4</v>
      </c>
      <c r="B2155" t="s">
        <v>17</v>
      </c>
      <c r="C2155" t="s">
        <v>106</v>
      </c>
      <c r="D2155" s="2">
        <v>3</v>
      </c>
      <c r="E2155" s="17">
        <v>15</v>
      </c>
      <c r="F2155" t="s">
        <v>78</v>
      </c>
      <c r="G2155">
        <v>1</v>
      </c>
      <c r="H2155">
        <v>50264.4</v>
      </c>
    </row>
    <row r="2156" spans="1:8" x14ac:dyDescent="0.25">
      <c r="A2156" s="2">
        <v>4</v>
      </c>
      <c r="B2156" t="s">
        <v>17</v>
      </c>
      <c r="C2156" t="s">
        <v>106</v>
      </c>
      <c r="D2156" s="2">
        <v>3</v>
      </c>
      <c r="E2156" s="17">
        <v>15</v>
      </c>
      <c r="F2156" t="s">
        <v>67</v>
      </c>
      <c r="G2156">
        <v>2</v>
      </c>
      <c r="H2156">
        <v>174.89999999999998</v>
      </c>
    </row>
    <row r="2157" spans="1:8" x14ac:dyDescent="0.25">
      <c r="A2157" s="2">
        <v>4</v>
      </c>
      <c r="B2157" t="s">
        <v>17</v>
      </c>
      <c r="C2157" t="s">
        <v>106</v>
      </c>
      <c r="D2157" s="2">
        <v>3</v>
      </c>
      <c r="E2157" s="17">
        <v>15</v>
      </c>
      <c r="F2157" t="s">
        <v>73</v>
      </c>
      <c r="G2157">
        <v>1</v>
      </c>
      <c r="H2157">
        <v>130671.15</v>
      </c>
    </row>
    <row r="2158" spans="1:8" x14ac:dyDescent="0.25">
      <c r="A2158" s="2">
        <v>4</v>
      </c>
      <c r="B2158" t="s">
        <v>17</v>
      </c>
      <c r="C2158" t="s">
        <v>106</v>
      </c>
      <c r="D2158" s="2">
        <v>3</v>
      </c>
      <c r="E2158" s="17">
        <v>15</v>
      </c>
      <c r="F2158" t="s">
        <v>72</v>
      </c>
      <c r="G2158">
        <v>2</v>
      </c>
      <c r="H2158">
        <v>736343.82000000018</v>
      </c>
    </row>
    <row r="2159" spans="1:8" x14ac:dyDescent="0.25">
      <c r="A2159" s="2">
        <v>4</v>
      </c>
      <c r="B2159" t="s">
        <v>17</v>
      </c>
      <c r="C2159" t="s">
        <v>107</v>
      </c>
      <c r="D2159" s="2">
        <v>4</v>
      </c>
      <c r="E2159" s="17">
        <v>1</v>
      </c>
      <c r="F2159" t="s">
        <v>96</v>
      </c>
      <c r="H2159">
        <v>46370.69999999999</v>
      </c>
    </row>
    <row r="2160" spans="1:8" x14ac:dyDescent="0.25">
      <c r="A2160" s="2">
        <v>4</v>
      </c>
      <c r="B2160" t="s">
        <v>17</v>
      </c>
      <c r="C2160" t="s">
        <v>107</v>
      </c>
      <c r="D2160" s="2">
        <v>4</v>
      </c>
      <c r="E2160" s="17">
        <v>6</v>
      </c>
      <c r="F2160" t="s">
        <v>70</v>
      </c>
      <c r="G2160">
        <v>3</v>
      </c>
      <c r="H2160">
        <v>748386.44</v>
      </c>
    </row>
    <row r="2161" spans="1:8" x14ac:dyDescent="0.25">
      <c r="A2161" s="2">
        <v>4</v>
      </c>
      <c r="B2161" t="s">
        <v>17</v>
      </c>
      <c r="C2161" t="s">
        <v>107</v>
      </c>
      <c r="D2161" s="2">
        <v>4</v>
      </c>
      <c r="E2161" s="17">
        <v>6</v>
      </c>
      <c r="F2161" t="s">
        <v>75</v>
      </c>
      <c r="G2161">
        <v>3</v>
      </c>
      <c r="H2161">
        <v>46800</v>
      </c>
    </row>
    <row r="2162" spans="1:8" x14ac:dyDescent="0.25">
      <c r="A2162" s="2">
        <v>4</v>
      </c>
      <c r="B2162" t="s">
        <v>17</v>
      </c>
      <c r="C2162" t="s">
        <v>107</v>
      </c>
      <c r="D2162" s="2">
        <v>4</v>
      </c>
      <c r="E2162" s="17">
        <v>6</v>
      </c>
      <c r="F2162" t="s">
        <v>77</v>
      </c>
      <c r="H2162">
        <v>38205.229999999996</v>
      </c>
    </row>
    <row r="2163" spans="1:8" x14ac:dyDescent="0.25">
      <c r="A2163" s="2">
        <v>4</v>
      </c>
      <c r="B2163" t="s">
        <v>17</v>
      </c>
      <c r="C2163" t="s">
        <v>107</v>
      </c>
      <c r="D2163" s="2">
        <v>4</v>
      </c>
      <c r="E2163" s="17">
        <v>6</v>
      </c>
      <c r="F2163" t="s">
        <v>68</v>
      </c>
      <c r="G2163">
        <v>2</v>
      </c>
      <c r="H2163">
        <v>64429</v>
      </c>
    </row>
    <row r="2164" spans="1:8" x14ac:dyDescent="0.25">
      <c r="A2164" s="2">
        <v>4</v>
      </c>
      <c r="B2164" t="s">
        <v>17</v>
      </c>
      <c r="C2164" t="s">
        <v>107</v>
      </c>
      <c r="D2164" s="2">
        <v>4</v>
      </c>
      <c r="E2164" s="17">
        <v>6</v>
      </c>
      <c r="F2164" t="s">
        <v>69</v>
      </c>
      <c r="G2164">
        <v>3</v>
      </c>
      <c r="H2164">
        <v>97462.31</v>
      </c>
    </row>
    <row r="2165" spans="1:8" x14ac:dyDescent="0.25">
      <c r="A2165" s="2">
        <v>4</v>
      </c>
      <c r="B2165" t="s">
        <v>17</v>
      </c>
      <c r="C2165" t="s">
        <v>107</v>
      </c>
      <c r="D2165" s="2">
        <v>4</v>
      </c>
      <c r="E2165" s="17">
        <v>6</v>
      </c>
      <c r="F2165" t="s">
        <v>78</v>
      </c>
      <c r="H2165">
        <v>13123.92</v>
      </c>
    </row>
    <row r="2166" spans="1:8" x14ac:dyDescent="0.25">
      <c r="A2166" s="2">
        <v>4</v>
      </c>
      <c r="B2166" t="s">
        <v>17</v>
      </c>
      <c r="C2166" t="s">
        <v>107</v>
      </c>
      <c r="D2166" s="2">
        <v>4</v>
      </c>
      <c r="E2166" s="17">
        <v>6</v>
      </c>
      <c r="F2166" t="s">
        <v>67</v>
      </c>
      <c r="G2166">
        <v>3</v>
      </c>
      <c r="H2166">
        <v>314.81999999999988</v>
      </c>
    </row>
    <row r="2167" spans="1:8" x14ac:dyDescent="0.25">
      <c r="A2167" s="2">
        <v>4</v>
      </c>
      <c r="B2167" t="s">
        <v>17</v>
      </c>
      <c r="C2167" t="s">
        <v>107</v>
      </c>
      <c r="D2167" s="2">
        <v>4</v>
      </c>
      <c r="E2167" s="17">
        <v>6</v>
      </c>
      <c r="F2167" t="s">
        <v>73</v>
      </c>
      <c r="G2167">
        <v>1</v>
      </c>
      <c r="H2167">
        <v>75741.759999999995</v>
      </c>
    </row>
    <row r="2168" spans="1:8" x14ac:dyDescent="0.25">
      <c r="A2168" s="2">
        <v>4</v>
      </c>
      <c r="B2168" t="s">
        <v>17</v>
      </c>
      <c r="C2168" t="s">
        <v>107</v>
      </c>
      <c r="D2168" s="2">
        <v>4</v>
      </c>
      <c r="E2168" s="17">
        <v>7</v>
      </c>
      <c r="F2168" t="s">
        <v>70</v>
      </c>
      <c r="G2168">
        <v>3</v>
      </c>
      <c r="H2168">
        <v>368641.5</v>
      </c>
    </row>
    <row r="2169" spans="1:8" x14ac:dyDescent="0.25">
      <c r="A2169" s="2">
        <v>4</v>
      </c>
      <c r="B2169" t="s">
        <v>17</v>
      </c>
      <c r="C2169" t="s">
        <v>107</v>
      </c>
      <c r="D2169" s="2">
        <v>4</v>
      </c>
      <c r="E2169" s="17">
        <v>7</v>
      </c>
      <c r="F2169" t="s">
        <v>75</v>
      </c>
      <c r="G2169">
        <v>2</v>
      </c>
      <c r="H2169">
        <v>20700</v>
      </c>
    </row>
    <row r="2170" spans="1:8" x14ac:dyDescent="0.25">
      <c r="A2170" s="2">
        <v>4</v>
      </c>
      <c r="B2170" t="s">
        <v>17</v>
      </c>
      <c r="C2170" t="s">
        <v>107</v>
      </c>
      <c r="D2170" s="2">
        <v>4</v>
      </c>
      <c r="E2170" s="17">
        <v>7</v>
      </c>
      <c r="F2170" t="s">
        <v>77</v>
      </c>
      <c r="H2170">
        <v>7144.5599999999995</v>
      </c>
    </row>
    <row r="2171" spans="1:8" x14ac:dyDescent="0.25">
      <c r="A2171" s="2">
        <v>4</v>
      </c>
      <c r="B2171" t="s">
        <v>17</v>
      </c>
      <c r="C2171" t="s">
        <v>107</v>
      </c>
      <c r="D2171" s="2">
        <v>4</v>
      </c>
      <c r="E2171" s="17">
        <v>7</v>
      </c>
      <c r="F2171" t="s">
        <v>68</v>
      </c>
      <c r="G2171">
        <v>1</v>
      </c>
      <c r="H2171">
        <v>10941</v>
      </c>
    </row>
    <row r="2172" spans="1:8" x14ac:dyDescent="0.25">
      <c r="A2172" s="2">
        <v>4</v>
      </c>
      <c r="B2172" t="s">
        <v>17</v>
      </c>
      <c r="C2172" t="s">
        <v>107</v>
      </c>
      <c r="D2172" s="2">
        <v>4</v>
      </c>
      <c r="E2172" s="17">
        <v>7</v>
      </c>
      <c r="F2172" t="s">
        <v>69</v>
      </c>
      <c r="G2172">
        <v>3</v>
      </c>
      <c r="H2172">
        <v>47923.01</v>
      </c>
    </row>
    <row r="2173" spans="1:8" x14ac:dyDescent="0.25">
      <c r="A2173" s="2">
        <v>4</v>
      </c>
      <c r="B2173" t="s">
        <v>17</v>
      </c>
      <c r="C2173" t="s">
        <v>107</v>
      </c>
      <c r="D2173" s="2">
        <v>4</v>
      </c>
      <c r="E2173" s="17">
        <v>7</v>
      </c>
      <c r="F2173" t="s">
        <v>78</v>
      </c>
      <c r="H2173">
        <v>6123</v>
      </c>
    </row>
    <row r="2174" spans="1:8" x14ac:dyDescent="0.25">
      <c r="A2174" s="2">
        <v>4</v>
      </c>
      <c r="B2174" t="s">
        <v>17</v>
      </c>
      <c r="C2174" t="s">
        <v>107</v>
      </c>
      <c r="D2174" s="2">
        <v>4</v>
      </c>
      <c r="E2174" s="17">
        <v>7</v>
      </c>
      <c r="F2174" t="s">
        <v>67</v>
      </c>
      <c r="G2174">
        <v>3</v>
      </c>
      <c r="H2174">
        <v>128.20999999999998</v>
      </c>
    </row>
    <row r="2175" spans="1:8" x14ac:dyDescent="0.25">
      <c r="A2175" s="2">
        <v>4</v>
      </c>
      <c r="B2175" t="s">
        <v>17</v>
      </c>
      <c r="C2175" t="s">
        <v>107</v>
      </c>
      <c r="D2175" s="2">
        <v>4</v>
      </c>
      <c r="E2175" s="17">
        <v>7</v>
      </c>
      <c r="F2175" t="s">
        <v>73</v>
      </c>
      <c r="H2175">
        <v>33463.25</v>
      </c>
    </row>
    <row r="2176" spans="1:8" x14ac:dyDescent="0.25">
      <c r="A2176" s="2">
        <v>4</v>
      </c>
      <c r="B2176" t="s">
        <v>17</v>
      </c>
      <c r="C2176" t="s">
        <v>107</v>
      </c>
      <c r="D2176" s="2">
        <v>4</v>
      </c>
      <c r="E2176" s="17">
        <v>7</v>
      </c>
      <c r="F2176" t="s">
        <v>79</v>
      </c>
      <c r="H2176">
        <v>17764.5</v>
      </c>
    </row>
    <row r="2177" spans="1:8" x14ac:dyDescent="0.25">
      <c r="A2177" s="2">
        <v>4</v>
      </c>
      <c r="B2177" t="s">
        <v>17</v>
      </c>
      <c r="C2177" t="s">
        <v>107</v>
      </c>
      <c r="D2177" s="2">
        <v>4</v>
      </c>
      <c r="E2177" s="17">
        <v>8</v>
      </c>
      <c r="F2177" t="s">
        <v>70</v>
      </c>
      <c r="G2177">
        <v>2</v>
      </c>
      <c r="H2177">
        <v>527513.25</v>
      </c>
    </row>
    <row r="2178" spans="1:8" x14ac:dyDescent="0.25">
      <c r="A2178" s="2">
        <v>4</v>
      </c>
      <c r="B2178" t="s">
        <v>17</v>
      </c>
      <c r="C2178" t="s">
        <v>107</v>
      </c>
      <c r="D2178" s="2">
        <v>4</v>
      </c>
      <c r="E2178" s="17">
        <v>8</v>
      </c>
      <c r="F2178" t="s">
        <v>75</v>
      </c>
      <c r="G2178">
        <v>1</v>
      </c>
      <c r="H2178">
        <v>13500</v>
      </c>
    </row>
    <row r="2179" spans="1:8" x14ac:dyDescent="0.25">
      <c r="A2179" s="2">
        <v>4</v>
      </c>
      <c r="B2179" t="s">
        <v>17</v>
      </c>
      <c r="C2179" t="s">
        <v>107</v>
      </c>
      <c r="D2179" s="2">
        <v>4</v>
      </c>
      <c r="E2179" s="17">
        <v>8</v>
      </c>
      <c r="F2179" t="s">
        <v>68</v>
      </c>
      <c r="G2179">
        <v>1</v>
      </c>
      <c r="H2179">
        <v>22877</v>
      </c>
    </row>
    <row r="2180" spans="1:8" x14ac:dyDescent="0.25">
      <c r="A2180" s="2">
        <v>4</v>
      </c>
      <c r="B2180" t="s">
        <v>17</v>
      </c>
      <c r="C2180" t="s">
        <v>107</v>
      </c>
      <c r="D2180" s="2">
        <v>4</v>
      </c>
      <c r="E2180" s="17">
        <v>8</v>
      </c>
      <c r="F2180" t="s">
        <v>69</v>
      </c>
      <c r="G2180">
        <v>2</v>
      </c>
      <c r="H2180">
        <v>68576.329999999987</v>
      </c>
    </row>
    <row r="2181" spans="1:8" x14ac:dyDescent="0.25">
      <c r="A2181" s="2">
        <v>4</v>
      </c>
      <c r="B2181" t="s">
        <v>17</v>
      </c>
      <c r="C2181" t="s">
        <v>107</v>
      </c>
      <c r="D2181" s="2">
        <v>4</v>
      </c>
      <c r="E2181" s="17">
        <v>8</v>
      </c>
      <c r="F2181" t="s">
        <v>78</v>
      </c>
      <c r="H2181">
        <v>28888.32</v>
      </c>
    </row>
    <row r="2182" spans="1:8" x14ac:dyDescent="0.25">
      <c r="A2182" s="2">
        <v>4</v>
      </c>
      <c r="B2182" t="s">
        <v>17</v>
      </c>
      <c r="C2182" t="s">
        <v>107</v>
      </c>
      <c r="D2182" s="2">
        <v>4</v>
      </c>
      <c r="E2182" s="17">
        <v>8</v>
      </c>
      <c r="F2182" t="s">
        <v>67</v>
      </c>
      <c r="G2182">
        <v>2</v>
      </c>
      <c r="H2182">
        <v>139.91999999999996</v>
      </c>
    </row>
    <row r="2183" spans="1:8" x14ac:dyDescent="0.25">
      <c r="A2183" s="2">
        <v>4</v>
      </c>
      <c r="B2183" t="s">
        <v>17</v>
      </c>
      <c r="C2183" t="s">
        <v>107</v>
      </c>
      <c r="D2183" s="2">
        <v>4</v>
      </c>
      <c r="E2183" s="17">
        <v>8</v>
      </c>
      <c r="F2183" t="s">
        <v>73</v>
      </c>
      <c r="H2183">
        <v>43808.75</v>
      </c>
    </row>
    <row r="2184" spans="1:8" x14ac:dyDescent="0.25">
      <c r="A2184" s="2">
        <v>4</v>
      </c>
      <c r="B2184" t="s">
        <v>17</v>
      </c>
      <c r="C2184" t="s">
        <v>107</v>
      </c>
      <c r="D2184" s="2">
        <v>4</v>
      </c>
      <c r="E2184" s="17">
        <v>9</v>
      </c>
      <c r="F2184" t="s">
        <v>70</v>
      </c>
      <c r="G2184">
        <v>6</v>
      </c>
      <c r="H2184">
        <v>1814059.5</v>
      </c>
    </row>
    <row r="2185" spans="1:8" x14ac:dyDescent="0.25">
      <c r="A2185" s="2">
        <v>4</v>
      </c>
      <c r="B2185" t="s">
        <v>17</v>
      </c>
      <c r="C2185" t="s">
        <v>107</v>
      </c>
      <c r="D2185" s="2">
        <v>4</v>
      </c>
      <c r="E2185" s="17">
        <v>9</v>
      </c>
      <c r="F2185" t="s">
        <v>75</v>
      </c>
      <c r="G2185">
        <v>6</v>
      </c>
      <c r="H2185">
        <v>73500</v>
      </c>
    </row>
    <row r="2186" spans="1:8" x14ac:dyDescent="0.25">
      <c r="A2186" s="2">
        <v>4</v>
      </c>
      <c r="B2186" t="s">
        <v>17</v>
      </c>
      <c r="C2186" t="s">
        <v>107</v>
      </c>
      <c r="D2186" s="2">
        <v>4</v>
      </c>
      <c r="E2186" s="17">
        <v>9</v>
      </c>
      <c r="F2186" t="s">
        <v>77</v>
      </c>
      <c r="G2186">
        <v>2</v>
      </c>
      <c r="H2186">
        <v>41636.479999999996</v>
      </c>
    </row>
    <row r="2187" spans="1:8" x14ac:dyDescent="0.25">
      <c r="A2187" s="2">
        <v>4</v>
      </c>
      <c r="B2187" t="s">
        <v>17</v>
      </c>
      <c r="C2187" t="s">
        <v>107</v>
      </c>
      <c r="D2187" s="2">
        <v>4</v>
      </c>
      <c r="E2187" s="17">
        <v>9</v>
      </c>
      <c r="F2187" t="s">
        <v>68</v>
      </c>
      <c r="G2187">
        <v>3</v>
      </c>
      <c r="H2187">
        <v>54516</v>
      </c>
    </row>
    <row r="2188" spans="1:8" x14ac:dyDescent="0.25">
      <c r="A2188" s="2">
        <v>4</v>
      </c>
      <c r="B2188" t="s">
        <v>17</v>
      </c>
      <c r="C2188" t="s">
        <v>107</v>
      </c>
      <c r="D2188" s="2">
        <v>4</v>
      </c>
      <c r="E2188" s="17">
        <v>9</v>
      </c>
      <c r="F2188" t="s">
        <v>69</v>
      </c>
      <c r="G2188">
        <v>6</v>
      </c>
      <c r="H2188">
        <v>235826.63000000003</v>
      </c>
    </row>
    <row r="2189" spans="1:8" x14ac:dyDescent="0.25">
      <c r="A2189" s="2">
        <v>4</v>
      </c>
      <c r="B2189" t="s">
        <v>17</v>
      </c>
      <c r="C2189" t="s">
        <v>107</v>
      </c>
      <c r="D2189" s="2">
        <v>4</v>
      </c>
      <c r="E2189" s="17">
        <v>9</v>
      </c>
      <c r="F2189" t="s">
        <v>78</v>
      </c>
      <c r="H2189">
        <v>79221.36</v>
      </c>
    </row>
    <row r="2190" spans="1:8" x14ac:dyDescent="0.25">
      <c r="A2190" s="2">
        <v>4</v>
      </c>
      <c r="B2190" t="s">
        <v>17</v>
      </c>
      <c r="C2190" t="s">
        <v>107</v>
      </c>
      <c r="D2190" s="2">
        <v>4</v>
      </c>
      <c r="E2190" s="17">
        <v>9</v>
      </c>
      <c r="F2190" t="s">
        <v>67</v>
      </c>
      <c r="G2190">
        <v>6</v>
      </c>
      <c r="H2190">
        <v>419.76</v>
      </c>
    </row>
    <row r="2191" spans="1:8" x14ac:dyDescent="0.25">
      <c r="A2191" s="2">
        <v>4</v>
      </c>
      <c r="B2191" t="s">
        <v>17</v>
      </c>
      <c r="C2191" t="s">
        <v>107</v>
      </c>
      <c r="D2191" s="2">
        <v>4</v>
      </c>
      <c r="E2191" s="17">
        <v>9</v>
      </c>
      <c r="F2191" t="s">
        <v>73</v>
      </c>
      <c r="H2191">
        <v>151642.5</v>
      </c>
    </row>
    <row r="2192" spans="1:8" x14ac:dyDescent="0.25">
      <c r="A2192" s="2">
        <v>4</v>
      </c>
      <c r="B2192" t="s">
        <v>17</v>
      </c>
      <c r="C2192" t="s">
        <v>107</v>
      </c>
      <c r="D2192" s="2">
        <v>4</v>
      </c>
      <c r="E2192" s="17">
        <v>11</v>
      </c>
      <c r="F2192" t="s">
        <v>70</v>
      </c>
      <c r="G2192">
        <v>5</v>
      </c>
      <c r="H2192">
        <v>2308733.84</v>
      </c>
    </row>
    <row r="2193" spans="1:8" x14ac:dyDescent="0.25">
      <c r="A2193" s="2">
        <v>4</v>
      </c>
      <c r="B2193" t="s">
        <v>17</v>
      </c>
      <c r="C2193" t="s">
        <v>107</v>
      </c>
      <c r="D2193" s="2">
        <v>4</v>
      </c>
      <c r="E2193" s="17">
        <v>11</v>
      </c>
      <c r="F2193" t="s">
        <v>75</v>
      </c>
      <c r="G2193">
        <v>1</v>
      </c>
      <c r="H2193">
        <v>43500</v>
      </c>
    </row>
    <row r="2194" spans="1:8" x14ac:dyDescent="0.25">
      <c r="A2194" s="2">
        <v>4</v>
      </c>
      <c r="B2194" t="s">
        <v>17</v>
      </c>
      <c r="C2194" t="s">
        <v>107</v>
      </c>
      <c r="D2194" s="2">
        <v>4</v>
      </c>
      <c r="E2194" s="17">
        <v>11</v>
      </c>
      <c r="F2194" t="s">
        <v>77</v>
      </c>
      <c r="H2194">
        <v>1092.2</v>
      </c>
    </row>
    <row r="2195" spans="1:8" x14ac:dyDescent="0.25">
      <c r="A2195" s="2">
        <v>4</v>
      </c>
      <c r="B2195" t="s">
        <v>17</v>
      </c>
      <c r="C2195" t="s">
        <v>107</v>
      </c>
      <c r="D2195" s="2">
        <v>4</v>
      </c>
      <c r="E2195" s="17">
        <v>11</v>
      </c>
      <c r="F2195" t="s">
        <v>69</v>
      </c>
      <c r="G2195">
        <v>4</v>
      </c>
      <c r="H2195">
        <v>239083.40000000002</v>
      </c>
    </row>
    <row r="2196" spans="1:8" x14ac:dyDescent="0.25">
      <c r="A2196" s="2">
        <v>4</v>
      </c>
      <c r="B2196" t="s">
        <v>17</v>
      </c>
      <c r="C2196" t="s">
        <v>107</v>
      </c>
      <c r="D2196" s="2">
        <v>4</v>
      </c>
      <c r="E2196" s="17">
        <v>11</v>
      </c>
      <c r="F2196" t="s">
        <v>78</v>
      </c>
      <c r="H2196">
        <v>43545</v>
      </c>
    </row>
    <row r="2197" spans="1:8" x14ac:dyDescent="0.25">
      <c r="A2197" s="2">
        <v>4</v>
      </c>
      <c r="B2197" t="s">
        <v>17</v>
      </c>
      <c r="C2197" t="s">
        <v>107</v>
      </c>
      <c r="D2197" s="2">
        <v>4</v>
      </c>
      <c r="E2197" s="17">
        <v>11</v>
      </c>
      <c r="F2197" t="s">
        <v>67</v>
      </c>
      <c r="G2197">
        <v>5</v>
      </c>
      <c r="H2197">
        <v>373.11999999999995</v>
      </c>
    </row>
    <row r="2198" spans="1:8" x14ac:dyDescent="0.25">
      <c r="A2198" s="2">
        <v>4</v>
      </c>
      <c r="B2198" t="s">
        <v>17</v>
      </c>
      <c r="C2198" t="s">
        <v>107</v>
      </c>
      <c r="D2198" s="2">
        <v>4</v>
      </c>
      <c r="E2198" s="17">
        <v>11</v>
      </c>
      <c r="F2198" t="s">
        <v>73</v>
      </c>
      <c r="G2198">
        <v>1</v>
      </c>
      <c r="H2198">
        <v>172308.83</v>
      </c>
    </row>
    <row r="2199" spans="1:8" x14ac:dyDescent="0.25">
      <c r="A2199" s="2">
        <v>4</v>
      </c>
      <c r="B2199" t="s">
        <v>17</v>
      </c>
      <c r="C2199" t="s">
        <v>107</v>
      </c>
      <c r="D2199" s="2">
        <v>4</v>
      </c>
      <c r="E2199" s="17">
        <v>11</v>
      </c>
      <c r="F2199" t="s">
        <v>79</v>
      </c>
      <c r="G2199">
        <v>1</v>
      </c>
      <c r="H2199">
        <v>8882</v>
      </c>
    </row>
    <row r="2200" spans="1:8" x14ac:dyDescent="0.25">
      <c r="A2200" s="2">
        <v>4</v>
      </c>
      <c r="B2200" t="s">
        <v>17</v>
      </c>
      <c r="C2200" t="s">
        <v>107</v>
      </c>
      <c r="D2200" s="2">
        <v>4</v>
      </c>
      <c r="E2200" s="17">
        <v>11</v>
      </c>
      <c r="F2200" t="s">
        <v>72</v>
      </c>
      <c r="G2200">
        <v>5</v>
      </c>
      <c r="H2200">
        <v>448121.87000000005</v>
      </c>
    </row>
    <row r="2201" spans="1:8" x14ac:dyDescent="0.25">
      <c r="A2201" s="2">
        <v>4</v>
      </c>
      <c r="B2201" t="s">
        <v>17</v>
      </c>
      <c r="C2201" t="s">
        <v>107</v>
      </c>
      <c r="D2201" s="2">
        <v>4</v>
      </c>
      <c r="E2201" s="17">
        <v>12</v>
      </c>
      <c r="F2201" t="s">
        <v>70</v>
      </c>
      <c r="G2201">
        <v>2</v>
      </c>
      <c r="H2201">
        <v>997146.75000000012</v>
      </c>
    </row>
    <row r="2202" spans="1:8" x14ac:dyDescent="0.25">
      <c r="A2202" s="2">
        <v>4</v>
      </c>
      <c r="B2202" t="s">
        <v>17</v>
      </c>
      <c r="C2202" t="s">
        <v>107</v>
      </c>
      <c r="D2202" s="2">
        <v>4</v>
      </c>
      <c r="E2202" s="17">
        <v>12</v>
      </c>
      <c r="F2202" t="s">
        <v>68</v>
      </c>
      <c r="G2202">
        <v>1</v>
      </c>
      <c r="H2202">
        <v>21510</v>
      </c>
    </row>
    <row r="2203" spans="1:8" x14ac:dyDescent="0.25">
      <c r="A2203" s="2">
        <v>4</v>
      </c>
      <c r="B2203" t="s">
        <v>17</v>
      </c>
      <c r="C2203" t="s">
        <v>107</v>
      </c>
      <c r="D2203" s="2">
        <v>4</v>
      </c>
      <c r="E2203" s="17">
        <v>12</v>
      </c>
      <c r="F2203" t="s">
        <v>69</v>
      </c>
      <c r="G2203">
        <v>2</v>
      </c>
      <c r="H2203">
        <v>129628.73000000001</v>
      </c>
    </row>
    <row r="2204" spans="1:8" x14ac:dyDescent="0.25">
      <c r="A2204" s="2">
        <v>4</v>
      </c>
      <c r="B2204" t="s">
        <v>17</v>
      </c>
      <c r="C2204" t="s">
        <v>107</v>
      </c>
      <c r="D2204" s="2">
        <v>4</v>
      </c>
      <c r="E2204" s="17">
        <v>12</v>
      </c>
      <c r="F2204" t="s">
        <v>78</v>
      </c>
      <c r="H2204">
        <v>72973.05</v>
      </c>
    </row>
    <row r="2205" spans="1:8" x14ac:dyDescent="0.25">
      <c r="A2205" s="2">
        <v>4</v>
      </c>
      <c r="B2205" t="s">
        <v>17</v>
      </c>
      <c r="C2205" t="s">
        <v>107</v>
      </c>
      <c r="D2205" s="2">
        <v>4</v>
      </c>
      <c r="E2205" s="17">
        <v>12</v>
      </c>
      <c r="F2205" t="s">
        <v>67</v>
      </c>
      <c r="G2205">
        <v>2</v>
      </c>
      <c r="H2205">
        <v>122.42999999999998</v>
      </c>
    </row>
    <row r="2206" spans="1:8" x14ac:dyDescent="0.25">
      <c r="A2206" s="2">
        <v>4</v>
      </c>
      <c r="B2206" t="s">
        <v>17</v>
      </c>
      <c r="C2206" t="s">
        <v>107</v>
      </c>
      <c r="D2206" s="2">
        <v>4</v>
      </c>
      <c r="E2206" s="17">
        <v>12</v>
      </c>
      <c r="F2206" t="s">
        <v>73</v>
      </c>
      <c r="H2206">
        <v>47473.17</v>
      </c>
    </row>
    <row r="2207" spans="1:8" x14ac:dyDescent="0.25">
      <c r="A2207" s="2">
        <v>4</v>
      </c>
      <c r="B2207" t="s">
        <v>17</v>
      </c>
      <c r="C2207" t="s">
        <v>107</v>
      </c>
      <c r="D2207" s="2">
        <v>4</v>
      </c>
      <c r="E2207" s="17">
        <v>12</v>
      </c>
      <c r="F2207" t="s">
        <v>72</v>
      </c>
      <c r="G2207">
        <v>2</v>
      </c>
      <c r="H2207">
        <v>130085.82999999999</v>
      </c>
    </row>
    <row r="2208" spans="1:8" x14ac:dyDescent="0.25">
      <c r="A2208" s="2">
        <v>4</v>
      </c>
      <c r="B2208" t="s">
        <v>17</v>
      </c>
      <c r="C2208" t="s">
        <v>107</v>
      </c>
      <c r="D2208" s="2">
        <v>4</v>
      </c>
      <c r="E2208" s="17">
        <v>13</v>
      </c>
      <c r="F2208" t="s">
        <v>70</v>
      </c>
      <c r="G2208">
        <v>6</v>
      </c>
      <c r="H2208">
        <v>3379910.8</v>
      </c>
    </row>
    <row r="2209" spans="1:8" x14ac:dyDescent="0.25">
      <c r="A2209" s="2">
        <v>4</v>
      </c>
      <c r="B2209" t="s">
        <v>17</v>
      </c>
      <c r="C2209" t="s">
        <v>107</v>
      </c>
      <c r="D2209" s="2">
        <v>4</v>
      </c>
      <c r="E2209" s="17">
        <v>13</v>
      </c>
      <c r="F2209" t="s">
        <v>75</v>
      </c>
      <c r="G2209">
        <v>3</v>
      </c>
      <c r="H2209">
        <v>170400</v>
      </c>
    </row>
    <row r="2210" spans="1:8" x14ac:dyDescent="0.25">
      <c r="A2210" s="2">
        <v>4</v>
      </c>
      <c r="B2210" t="s">
        <v>17</v>
      </c>
      <c r="C2210" t="s">
        <v>107</v>
      </c>
      <c r="D2210" s="2">
        <v>4</v>
      </c>
      <c r="E2210" s="17">
        <v>13</v>
      </c>
      <c r="F2210" t="s">
        <v>68</v>
      </c>
      <c r="G2210">
        <v>3</v>
      </c>
      <c r="H2210">
        <v>69930</v>
      </c>
    </row>
    <row r="2211" spans="1:8" x14ac:dyDescent="0.25">
      <c r="A2211" s="2">
        <v>4</v>
      </c>
      <c r="B2211" t="s">
        <v>17</v>
      </c>
      <c r="C2211" t="s">
        <v>107</v>
      </c>
      <c r="D2211" s="2">
        <v>4</v>
      </c>
      <c r="E2211" s="17">
        <v>13</v>
      </c>
      <c r="F2211" t="s">
        <v>69</v>
      </c>
      <c r="G2211">
        <v>6</v>
      </c>
      <c r="H2211">
        <v>439387.37</v>
      </c>
    </row>
    <row r="2212" spans="1:8" x14ac:dyDescent="0.25">
      <c r="A2212" s="2">
        <v>4</v>
      </c>
      <c r="B2212" t="s">
        <v>17</v>
      </c>
      <c r="C2212" t="s">
        <v>107</v>
      </c>
      <c r="D2212" s="2">
        <v>4</v>
      </c>
      <c r="E2212" s="17">
        <v>13</v>
      </c>
      <c r="F2212" t="s">
        <v>78</v>
      </c>
      <c r="H2212">
        <v>115588.13999999998</v>
      </c>
    </row>
    <row r="2213" spans="1:8" x14ac:dyDescent="0.25">
      <c r="A2213" s="2">
        <v>4</v>
      </c>
      <c r="B2213" t="s">
        <v>17</v>
      </c>
      <c r="C2213" t="s">
        <v>107</v>
      </c>
      <c r="D2213" s="2">
        <v>4</v>
      </c>
      <c r="E2213" s="17">
        <v>13</v>
      </c>
      <c r="F2213" t="s">
        <v>67</v>
      </c>
      <c r="G2213">
        <v>6</v>
      </c>
      <c r="H2213">
        <v>408.09999999999997</v>
      </c>
    </row>
    <row r="2214" spans="1:8" x14ac:dyDescent="0.25">
      <c r="A2214" s="2">
        <v>4</v>
      </c>
      <c r="B2214" t="s">
        <v>17</v>
      </c>
      <c r="C2214" t="s">
        <v>107</v>
      </c>
      <c r="D2214" s="2">
        <v>4</v>
      </c>
      <c r="E2214" s="17">
        <v>13</v>
      </c>
      <c r="F2214" t="s">
        <v>73</v>
      </c>
      <c r="H2214">
        <v>338641.02999999997</v>
      </c>
    </row>
    <row r="2215" spans="1:8" x14ac:dyDescent="0.25">
      <c r="A2215" s="2">
        <v>4</v>
      </c>
      <c r="B2215" t="s">
        <v>17</v>
      </c>
      <c r="C2215" t="s">
        <v>107</v>
      </c>
      <c r="D2215" s="2">
        <v>4</v>
      </c>
      <c r="E2215" s="17">
        <v>13</v>
      </c>
      <c r="F2215" t="s">
        <v>72</v>
      </c>
      <c r="G2215">
        <v>6</v>
      </c>
      <c r="H2215">
        <v>872530.46000000008</v>
      </c>
    </row>
    <row r="2216" spans="1:8" x14ac:dyDescent="0.25">
      <c r="A2216" s="2">
        <v>4</v>
      </c>
      <c r="B2216" t="s">
        <v>17</v>
      </c>
      <c r="C2216" t="s">
        <v>107</v>
      </c>
      <c r="D2216" s="2">
        <v>4</v>
      </c>
      <c r="E2216" s="17">
        <v>14</v>
      </c>
      <c r="F2216" t="s">
        <v>70</v>
      </c>
      <c r="G2216">
        <v>3</v>
      </c>
      <c r="H2216">
        <v>2864635.3200000003</v>
      </c>
    </row>
    <row r="2217" spans="1:8" x14ac:dyDescent="0.25">
      <c r="A2217" s="2">
        <v>4</v>
      </c>
      <c r="B2217" t="s">
        <v>17</v>
      </c>
      <c r="C2217" t="s">
        <v>107</v>
      </c>
      <c r="D2217" s="2">
        <v>4</v>
      </c>
      <c r="E2217" s="17">
        <v>14</v>
      </c>
      <c r="F2217" t="s">
        <v>75</v>
      </c>
      <c r="G2217">
        <v>1</v>
      </c>
      <c r="H2217">
        <v>51564</v>
      </c>
    </row>
    <row r="2218" spans="1:8" x14ac:dyDescent="0.25">
      <c r="A2218" s="2">
        <v>4</v>
      </c>
      <c r="B2218" t="s">
        <v>17</v>
      </c>
      <c r="C2218" t="s">
        <v>107</v>
      </c>
      <c r="D2218" s="2">
        <v>4</v>
      </c>
      <c r="E2218" s="17">
        <v>14</v>
      </c>
      <c r="F2218" t="s">
        <v>68</v>
      </c>
      <c r="G2218">
        <v>3</v>
      </c>
      <c r="H2218">
        <v>30840</v>
      </c>
    </row>
    <row r="2219" spans="1:8" x14ac:dyDescent="0.25">
      <c r="A2219" s="2">
        <v>4</v>
      </c>
      <c r="B2219" t="s">
        <v>17</v>
      </c>
      <c r="C2219" t="s">
        <v>107</v>
      </c>
      <c r="D2219" s="2">
        <v>4</v>
      </c>
      <c r="E2219" s="17">
        <v>14</v>
      </c>
      <c r="F2219" t="s">
        <v>69</v>
      </c>
      <c r="G2219">
        <v>3</v>
      </c>
      <c r="H2219">
        <v>372401.84</v>
      </c>
    </row>
    <row r="2220" spans="1:8" x14ac:dyDescent="0.25">
      <c r="A2220" s="2">
        <v>4</v>
      </c>
      <c r="B2220" t="s">
        <v>17</v>
      </c>
      <c r="C2220" t="s">
        <v>107</v>
      </c>
      <c r="D2220" s="2">
        <v>4</v>
      </c>
      <c r="E2220" s="17">
        <v>14</v>
      </c>
      <c r="F2220" t="s">
        <v>78</v>
      </c>
      <c r="H2220">
        <v>86440.56</v>
      </c>
    </row>
    <row r="2221" spans="1:8" x14ac:dyDescent="0.25">
      <c r="A2221" s="2">
        <v>4</v>
      </c>
      <c r="B2221" t="s">
        <v>17</v>
      </c>
      <c r="C2221" t="s">
        <v>107</v>
      </c>
      <c r="D2221" s="2">
        <v>4</v>
      </c>
      <c r="E2221" s="17">
        <v>14</v>
      </c>
      <c r="F2221" t="s">
        <v>67</v>
      </c>
      <c r="G2221">
        <v>3</v>
      </c>
      <c r="H2221">
        <v>274.00999999999993</v>
      </c>
    </row>
    <row r="2222" spans="1:8" x14ac:dyDescent="0.25">
      <c r="A2222" s="2">
        <v>4</v>
      </c>
      <c r="B2222" t="s">
        <v>17</v>
      </c>
      <c r="C2222" t="s">
        <v>107</v>
      </c>
      <c r="D2222" s="2">
        <v>4</v>
      </c>
      <c r="E2222" s="17">
        <v>14</v>
      </c>
      <c r="F2222" t="s">
        <v>73</v>
      </c>
      <c r="H2222">
        <v>189493.51</v>
      </c>
    </row>
    <row r="2223" spans="1:8" x14ac:dyDescent="0.25">
      <c r="A2223" s="2">
        <v>4</v>
      </c>
      <c r="B2223" t="s">
        <v>17</v>
      </c>
      <c r="C2223" t="s">
        <v>107</v>
      </c>
      <c r="D2223" s="2">
        <v>4</v>
      </c>
      <c r="E2223" s="17">
        <v>14</v>
      </c>
      <c r="F2223" t="s">
        <v>72</v>
      </c>
      <c r="G2223">
        <v>3</v>
      </c>
      <c r="H2223">
        <v>879779.44</v>
      </c>
    </row>
    <row r="2224" spans="1:8" x14ac:dyDescent="0.25">
      <c r="A2224" s="2">
        <v>4</v>
      </c>
      <c r="B2224" t="s">
        <v>17</v>
      </c>
      <c r="C2224" t="s">
        <v>107</v>
      </c>
      <c r="D2224" s="2">
        <v>4</v>
      </c>
      <c r="E2224" s="17">
        <v>15</v>
      </c>
      <c r="F2224" t="s">
        <v>70</v>
      </c>
      <c r="G2224">
        <v>1</v>
      </c>
      <c r="H2224">
        <v>999730.2</v>
      </c>
    </row>
    <row r="2225" spans="1:8" x14ac:dyDescent="0.25">
      <c r="A2225" s="2">
        <v>4</v>
      </c>
      <c r="B2225" t="s">
        <v>17</v>
      </c>
      <c r="C2225" t="s">
        <v>107</v>
      </c>
      <c r="D2225" s="2">
        <v>4</v>
      </c>
      <c r="E2225" s="17">
        <v>15</v>
      </c>
      <c r="F2225" t="s">
        <v>68</v>
      </c>
      <c r="G2225">
        <v>1</v>
      </c>
      <c r="H2225">
        <v>6000</v>
      </c>
    </row>
    <row r="2226" spans="1:8" x14ac:dyDescent="0.25">
      <c r="A2226" s="2">
        <v>4</v>
      </c>
      <c r="B2226" t="s">
        <v>17</v>
      </c>
      <c r="C2226" t="s">
        <v>107</v>
      </c>
      <c r="D2226" s="2">
        <v>4</v>
      </c>
      <c r="E2226" s="17">
        <v>15</v>
      </c>
      <c r="F2226" t="s">
        <v>69</v>
      </c>
      <c r="G2226">
        <v>1</v>
      </c>
      <c r="H2226">
        <v>129964.73999999999</v>
      </c>
    </row>
    <row r="2227" spans="1:8" x14ac:dyDescent="0.25">
      <c r="A2227" s="2">
        <v>4</v>
      </c>
      <c r="B2227" t="s">
        <v>17</v>
      </c>
      <c r="C2227" t="s">
        <v>107</v>
      </c>
      <c r="D2227" s="2">
        <v>4</v>
      </c>
      <c r="E2227" s="17">
        <v>15</v>
      </c>
      <c r="F2227" t="s">
        <v>78</v>
      </c>
      <c r="G2227">
        <v>1</v>
      </c>
      <c r="H2227">
        <v>164131.68</v>
      </c>
    </row>
    <row r="2228" spans="1:8" x14ac:dyDescent="0.25">
      <c r="A2228" s="2">
        <v>4</v>
      </c>
      <c r="B2228" t="s">
        <v>17</v>
      </c>
      <c r="C2228" t="s">
        <v>107</v>
      </c>
      <c r="D2228" s="2">
        <v>4</v>
      </c>
      <c r="E2228" s="17">
        <v>15</v>
      </c>
      <c r="F2228" t="s">
        <v>67</v>
      </c>
      <c r="G2228">
        <v>1</v>
      </c>
      <c r="H2228">
        <v>69.959999999999994</v>
      </c>
    </row>
    <row r="2229" spans="1:8" x14ac:dyDescent="0.25">
      <c r="A2229" s="2">
        <v>4</v>
      </c>
      <c r="B2229" t="s">
        <v>17</v>
      </c>
      <c r="C2229" t="s">
        <v>107</v>
      </c>
      <c r="D2229" s="2">
        <v>4</v>
      </c>
      <c r="E2229" s="17">
        <v>15</v>
      </c>
      <c r="F2229" t="s">
        <v>73</v>
      </c>
      <c r="H2229">
        <v>83310.850000000006</v>
      </c>
    </row>
    <row r="2230" spans="1:8" x14ac:dyDescent="0.25">
      <c r="A2230" s="2">
        <v>4</v>
      </c>
      <c r="B2230" t="s">
        <v>17</v>
      </c>
      <c r="C2230" t="s">
        <v>107</v>
      </c>
      <c r="D2230" s="2">
        <v>4</v>
      </c>
      <c r="E2230" s="17">
        <v>15</v>
      </c>
      <c r="F2230" t="s">
        <v>72</v>
      </c>
      <c r="G2230">
        <v>1</v>
      </c>
      <c r="H2230">
        <v>209180.03999999995</v>
      </c>
    </row>
    <row r="2231" spans="1:8" x14ac:dyDescent="0.25">
      <c r="A2231" s="2">
        <v>4</v>
      </c>
      <c r="B2231" t="s">
        <v>17</v>
      </c>
      <c r="C2231" t="s">
        <v>108</v>
      </c>
      <c r="D2231" s="2">
        <v>5</v>
      </c>
      <c r="E2231" s="17">
        <v>1</v>
      </c>
      <c r="F2231" t="s">
        <v>96</v>
      </c>
      <c r="G2231">
        <v>6</v>
      </c>
      <c r="H2231">
        <v>204030.64000000004</v>
      </c>
    </row>
    <row r="2232" spans="1:8" x14ac:dyDescent="0.25">
      <c r="A2232" s="2">
        <v>4</v>
      </c>
      <c r="B2232" t="s">
        <v>17</v>
      </c>
      <c r="C2232" t="s">
        <v>108</v>
      </c>
      <c r="D2232" s="2">
        <v>5</v>
      </c>
      <c r="E2232" s="17">
        <v>5</v>
      </c>
      <c r="F2232" t="s">
        <v>70</v>
      </c>
      <c r="G2232">
        <v>1</v>
      </c>
      <c r="H2232">
        <v>82673.8</v>
      </c>
    </row>
    <row r="2233" spans="1:8" x14ac:dyDescent="0.25">
      <c r="A2233" s="2">
        <v>4</v>
      </c>
      <c r="B2233" t="s">
        <v>17</v>
      </c>
      <c r="C2233" t="s">
        <v>108</v>
      </c>
      <c r="D2233" s="2">
        <v>5</v>
      </c>
      <c r="E2233" s="17">
        <v>5</v>
      </c>
      <c r="F2233" t="s">
        <v>75</v>
      </c>
      <c r="G2233">
        <v>1</v>
      </c>
      <c r="H2233">
        <v>6300</v>
      </c>
    </row>
    <row r="2234" spans="1:8" x14ac:dyDescent="0.25">
      <c r="A2234" s="2">
        <v>4</v>
      </c>
      <c r="B2234" t="s">
        <v>17</v>
      </c>
      <c r="C2234" t="s">
        <v>108</v>
      </c>
      <c r="D2234" s="2">
        <v>5</v>
      </c>
      <c r="E2234" s="17">
        <v>5</v>
      </c>
      <c r="F2234" t="s">
        <v>69</v>
      </c>
      <c r="G2234">
        <v>1</v>
      </c>
      <c r="H2234">
        <v>10747.49</v>
      </c>
    </row>
    <row r="2235" spans="1:8" x14ac:dyDescent="0.25">
      <c r="A2235" s="2">
        <v>4</v>
      </c>
      <c r="B2235" t="s">
        <v>17</v>
      </c>
      <c r="C2235" t="s">
        <v>108</v>
      </c>
      <c r="D2235" s="2">
        <v>5</v>
      </c>
      <c r="E2235" s="17">
        <v>5</v>
      </c>
      <c r="F2235" t="s">
        <v>67</v>
      </c>
      <c r="G2235">
        <v>1</v>
      </c>
      <c r="H2235">
        <v>46.64</v>
      </c>
    </row>
    <row r="2236" spans="1:8" x14ac:dyDescent="0.25">
      <c r="A2236" s="2">
        <v>4</v>
      </c>
      <c r="B2236" t="s">
        <v>17</v>
      </c>
      <c r="C2236" t="s">
        <v>108</v>
      </c>
      <c r="D2236" s="2">
        <v>5</v>
      </c>
      <c r="E2236" s="17">
        <v>5</v>
      </c>
      <c r="F2236" t="s">
        <v>73</v>
      </c>
      <c r="H2236">
        <v>3204.17</v>
      </c>
    </row>
    <row r="2237" spans="1:8" x14ac:dyDescent="0.25">
      <c r="A2237" s="2">
        <v>4</v>
      </c>
      <c r="B2237" t="s">
        <v>17</v>
      </c>
      <c r="C2237" t="s">
        <v>108</v>
      </c>
      <c r="D2237" s="2">
        <v>5</v>
      </c>
      <c r="E2237" s="17">
        <v>6</v>
      </c>
      <c r="F2237" t="s">
        <v>70</v>
      </c>
      <c r="G2237">
        <v>6</v>
      </c>
      <c r="H2237">
        <v>985485</v>
      </c>
    </row>
    <row r="2238" spans="1:8" x14ac:dyDescent="0.25">
      <c r="A2238" s="2">
        <v>4</v>
      </c>
      <c r="B2238" t="s">
        <v>17</v>
      </c>
      <c r="C2238" t="s">
        <v>108</v>
      </c>
      <c r="D2238" s="2">
        <v>5</v>
      </c>
      <c r="E2238" s="17">
        <v>6</v>
      </c>
      <c r="F2238" t="s">
        <v>75</v>
      </c>
      <c r="G2238">
        <v>6</v>
      </c>
      <c r="H2238">
        <v>76200</v>
      </c>
    </row>
    <row r="2239" spans="1:8" x14ac:dyDescent="0.25">
      <c r="A2239" s="2">
        <v>4</v>
      </c>
      <c r="B2239" t="s">
        <v>17</v>
      </c>
      <c r="C2239" t="s">
        <v>108</v>
      </c>
      <c r="D2239" s="2">
        <v>5</v>
      </c>
      <c r="E2239" s="17">
        <v>6</v>
      </c>
      <c r="F2239" t="s">
        <v>77</v>
      </c>
      <c r="H2239">
        <v>26794.48</v>
      </c>
    </row>
    <row r="2240" spans="1:8" x14ac:dyDescent="0.25">
      <c r="A2240" s="2">
        <v>4</v>
      </c>
      <c r="B2240" t="s">
        <v>17</v>
      </c>
      <c r="C2240" t="s">
        <v>108</v>
      </c>
      <c r="D2240" s="2">
        <v>5</v>
      </c>
      <c r="E2240" s="17">
        <v>6</v>
      </c>
      <c r="F2240" t="s">
        <v>68</v>
      </c>
      <c r="G2240">
        <v>6</v>
      </c>
      <c r="H2240">
        <v>116860</v>
      </c>
    </row>
    <row r="2241" spans="1:8" x14ac:dyDescent="0.25">
      <c r="A2241" s="2">
        <v>4</v>
      </c>
      <c r="B2241" t="s">
        <v>17</v>
      </c>
      <c r="C2241" t="s">
        <v>108</v>
      </c>
      <c r="D2241" s="2">
        <v>5</v>
      </c>
      <c r="E2241" s="17">
        <v>6</v>
      </c>
      <c r="F2241" t="s">
        <v>69</v>
      </c>
      <c r="G2241">
        <v>6</v>
      </c>
      <c r="H2241">
        <v>128112.02</v>
      </c>
    </row>
    <row r="2242" spans="1:8" x14ac:dyDescent="0.25">
      <c r="A2242" s="2">
        <v>4</v>
      </c>
      <c r="B2242" t="s">
        <v>17</v>
      </c>
      <c r="C2242" t="s">
        <v>108</v>
      </c>
      <c r="D2242" s="2">
        <v>5</v>
      </c>
      <c r="E2242" s="17">
        <v>6</v>
      </c>
      <c r="F2242" t="s">
        <v>78</v>
      </c>
      <c r="H2242">
        <v>24583.8</v>
      </c>
    </row>
    <row r="2243" spans="1:8" x14ac:dyDescent="0.25">
      <c r="A2243" s="2">
        <v>4</v>
      </c>
      <c r="B2243" t="s">
        <v>17</v>
      </c>
      <c r="C2243" t="s">
        <v>108</v>
      </c>
      <c r="D2243" s="2">
        <v>5</v>
      </c>
      <c r="E2243" s="17">
        <v>6</v>
      </c>
      <c r="F2243" t="s">
        <v>67</v>
      </c>
      <c r="G2243">
        <v>6</v>
      </c>
      <c r="H2243">
        <v>419.76</v>
      </c>
    </row>
    <row r="2244" spans="1:8" x14ac:dyDescent="0.25">
      <c r="A2244" s="2">
        <v>4</v>
      </c>
      <c r="B2244" t="s">
        <v>17</v>
      </c>
      <c r="C2244" t="s">
        <v>108</v>
      </c>
      <c r="D2244" s="2">
        <v>5</v>
      </c>
      <c r="E2244" s="17">
        <v>6</v>
      </c>
      <c r="F2244" t="s">
        <v>73</v>
      </c>
      <c r="H2244">
        <v>81187.75</v>
      </c>
    </row>
    <row r="2245" spans="1:8" x14ac:dyDescent="0.25">
      <c r="A2245" s="2">
        <v>4</v>
      </c>
      <c r="B2245" t="s">
        <v>17</v>
      </c>
      <c r="C2245" t="s">
        <v>108</v>
      </c>
      <c r="D2245" s="2">
        <v>5</v>
      </c>
      <c r="E2245" s="17">
        <v>7</v>
      </c>
      <c r="F2245" t="s">
        <v>70</v>
      </c>
      <c r="G2245">
        <v>2</v>
      </c>
      <c r="H2245">
        <v>443039</v>
      </c>
    </row>
    <row r="2246" spans="1:8" x14ac:dyDescent="0.25">
      <c r="A2246" s="2">
        <v>4</v>
      </c>
      <c r="B2246" t="s">
        <v>17</v>
      </c>
      <c r="C2246" t="s">
        <v>108</v>
      </c>
      <c r="D2246" s="2">
        <v>5</v>
      </c>
      <c r="E2246" s="17">
        <v>7</v>
      </c>
      <c r="F2246" t="s">
        <v>75</v>
      </c>
      <c r="G2246">
        <v>2</v>
      </c>
      <c r="H2246">
        <v>26400</v>
      </c>
    </row>
    <row r="2247" spans="1:8" x14ac:dyDescent="0.25">
      <c r="A2247" s="2">
        <v>4</v>
      </c>
      <c r="B2247" t="s">
        <v>17</v>
      </c>
      <c r="C2247" t="s">
        <v>108</v>
      </c>
      <c r="D2247" s="2">
        <v>5</v>
      </c>
      <c r="E2247" s="17">
        <v>7</v>
      </c>
      <c r="F2247" t="s">
        <v>68</v>
      </c>
      <c r="G2247">
        <v>2</v>
      </c>
      <c r="H2247">
        <v>35251</v>
      </c>
    </row>
    <row r="2248" spans="1:8" x14ac:dyDescent="0.25">
      <c r="A2248" s="2">
        <v>4</v>
      </c>
      <c r="B2248" t="s">
        <v>17</v>
      </c>
      <c r="C2248" t="s">
        <v>108</v>
      </c>
      <c r="D2248" s="2">
        <v>5</v>
      </c>
      <c r="E2248" s="17">
        <v>7</v>
      </c>
      <c r="F2248" t="s">
        <v>69</v>
      </c>
      <c r="G2248">
        <v>2</v>
      </c>
      <c r="H2248">
        <v>57594.670000000006</v>
      </c>
    </row>
    <row r="2249" spans="1:8" x14ac:dyDescent="0.25">
      <c r="A2249" s="2">
        <v>4</v>
      </c>
      <c r="B2249" t="s">
        <v>17</v>
      </c>
      <c r="C2249" t="s">
        <v>108</v>
      </c>
      <c r="D2249" s="2">
        <v>5</v>
      </c>
      <c r="E2249" s="17">
        <v>7</v>
      </c>
      <c r="F2249" t="s">
        <v>78</v>
      </c>
      <c r="H2249">
        <v>15809.28</v>
      </c>
    </row>
    <row r="2250" spans="1:8" x14ac:dyDescent="0.25">
      <c r="A2250" s="2">
        <v>4</v>
      </c>
      <c r="B2250" t="s">
        <v>17</v>
      </c>
      <c r="C2250" t="s">
        <v>108</v>
      </c>
      <c r="D2250" s="2">
        <v>5</v>
      </c>
      <c r="E2250" s="17">
        <v>7</v>
      </c>
      <c r="F2250" t="s">
        <v>67</v>
      </c>
      <c r="G2250">
        <v>2</v>
      </c>
      <c r="H2250">
        <v>151.57999999999996</v>
      </c>
    </row>
    <row r="2251" spans="1:8" x14ac:dyDescent="0.25">
      <c r="A2251" s="2">
        <v>4</v>
      </c>
      <c r="B2251" t="s">
        <v>17</v>
      </c>
      <c r="C2251" t="s">
        <v>108</v>
      </c>
      <c r="D2251" s="2">
        <v>5</v>
      </c>
      <c r="E2251" s="17">
        <v>7</v>
      </c>
      <c r="F2251" t="s">
        <v>73</v>
      </c>
      <c r="H2251">
        <v>34241.25</v>
      </c>
    </row>
    <row r="2252" spans="1:8" x14ac:dyDescent="0.25">
      <c r="A2252" s="2">
        <v>4</v>
      </c>
      <c r="B2252" t="s">
        <v>17</v>
      </c>
      <c r="C2252" t="s">
        <v>108</v>
      </c>
      <c r="D2252" s="2">
        <v>5</v>
      </c>
      <c r="E2252" s="17">
        <v>8</v>
      </c>
      <c r="F2252" t="s">
        <v>70</v>
      </c>
      <c r="G2252">
        <v>4</v>
      </c>
      <c r="H2252">
        <v>1022669.5</v>
      </c>
    </row>
    <row r="2253" spans="1:8" x14ac:dyDescent="0.25">
      <c r="A2253" s="2">
        <v>4</v>
      </c>
      <c r="B2253" t="s">
        <v>17</v>
      </c>
      <c r="C2253" t="s">
        <v>108</v>
      </c>
      <c r="D2253" s="2">
        <v>5</v>
      </c>
      <c r="E2253" s="17">
        <v>8</v>
      </c>
      <c r="F2253" t="s">
        <v>75</v>
      </c>
      <c r="G2253">
        <v>4</v>
      </c>
      <c r="H2253">
        <v>53100</v>
      </c>
    </row>
    <row r="2254" spans="1:8" x14ac:dyDescent="0.25">
      <c r="A2254" s="2">
        <v>4</v>
      </c>
      <c r="B2254" t="s">
        <v>17</v>
      </c>
      <c r="C2254" t="s">
        <v>108</v>
      </c>
      <c r="D2254" s="2">
        <v>5</v>
      </c>
      <c r="E2254" s="17">
        <v>8</v>
      </c>
      <c r="F2254" t="s">
        <v>77</v>
      </c>
      <c r="H2254">
        <v>10516.98</v>
      </c>
    </row>
    <row r="2255" spans="1:8" x14ac:dyDescent="0.25">
      <c r="A2255" s="2">
        <v>4</v>
      </c>
      <c r="B2255" t="s">
        <v>17</v>
      </c>
      <c r="C2255" t="s">
        <v>108</v>
      </c>
      <c r="D2255" s="2">
        <v>5</v>
      </c>
      <c r="E2255" s="17">
        <v>8</v>
      </c>
      <c r="F2255" t="s">
        <v>68</v>
      </c>
      <c r="G2255">
        <v>4</v>
      </c>
      <c r="H2255">
        <v>74489</v>
      </c>
    </row>
    <row r="2256" spans="1:8" x14ac:dyDescent="0.25">
      <c r="A2256" s="2">
        <v>4</v>
      </c>
      <c r="B2256" t="s">
        <v>17</v>
      </c>
      <c r="C2256" t="s">
        <v>108</v>
      </c>
      <c r="D2256" s="2">
        <v>5</v>
      </c>
      <c r="E2256" s="17">
        <v>8</v>
      </c>
      <c r="F2256" t="s">
        <v>69</v>
      </c>
      <c r="G2256">
        <v>4</v>
      </c>
      <c r="H2256">
        <v>132946.19999999998</v>
      </c>
    </row>
    <row r="2257" spans="1:8" x14ac:dyDescent="0.25">
      <c r="A2257" s="2">
        <v>4</v>
      </c>
      <c r="B2257" t="s">
        <v>17</v>
      </c>
      <c r="C2257" t="s">
        <v>108</v>
      </c>
      <c r="D2257" s="2">
        <v>5</v>
      </c>
      <c r="E2257" s="17">
        <v>8</v>
      </c>
      <c r="F2257" t="s">
        <v>78</v>
      </c>
      <c r="H2257">
        <v>18928.440000000002</v>
      </c>
    </row>
    <row r="2258" spans="1:8" x14ac:dyDescent="0.25">
      <c r="A2258" s="2">
        <v>4</v>
      </c>
      <c r="B2258" t="s">
        <v>17</v>
      </c>
      <c r="C2258" t="s">
        <v>108</v>
      </c>
      <c r="D2258" s="2">
        <v>5</v>
      </c>
      <c r="E2258" s="17">
        <v>8</v>
      </c>
      <c r="F2258" t="s">
        <v>67</v>
      </c>
      <c r="G2258">
        <v>4</v>
      </c>
      <c r="H2258">
        <v>285.61999999999995</v>
      </c>
    </row>
    <row r="2259" spans="1:8" x14ac:dyDescent="0.25">
      <c r="A2259" s="2">
        <v>4</v>
      </c>
      <c r="B2259" t="s">
        <v>17</v>
      </c>
      <c r="C2259" t="s">
        <v>108</v>
      </c>
      <c r="D2259" s="2">
        <v>5</v>
      </c>
      <c r="E2259" s="17">
        <v>8</v>
      </c>
      <c r="F2259" t="s">
        <v>73</v>
      </c>
      <c r="H2259">
        <v>80057.59</v>
      </c>
    </row>
    <row r="2260" spans="1:8" x14ac:dyDescent="0.25">
      <c r="A2260" s="2">
        <v>4</v>
      </c>
      <c r="B2260" t="s">
        <v>17</v>
      </c>
      <c r="C2260" t="s">
        <v>108</v>
      </c>
      <c r="D2260" s="2">
        <v>5</v>
      </c>
      <c r="E2260" s="17">
        <v>9</v>
      </c>
      <c r="F2260" t="s">
        <v>70</v>
      </c>
      <c r="G2260">
        <v>3</v>
      </c>
      <c r="H2260">
        <v>843554.75</v>
      </c>
    </row>
    <row r="2261" spans="1:8" x14ac:dyDescent="0.25">
      <c r="A2261" s="2">
        <v>4</v>
      </c>
      <c r="B2261" t="s">
        <v>17</v>
      </c>
      <c r="C2261" t="s">
        <v>108</v>
      </c>
      <c r="D2261" s="2">
        <v>5</v>
      </c>
      <c r="E2261" s="17">
        <v>9</v>
      </c>
      <c r="F2261" t="s">
        <v>75</v>
      </c>
      <c r="G2261">
        <v>3</v>
      </c>
      <c r="H2261">
        <v>34200</v>
      </c>
    </row>
    <row r="2262" spans="1:8" x14ac:dyDescent="0.25">
      <c r="A2262" s="2">
        <v>4</v>
      </c>
      <c r="B2262" t="s">
        <v>17</v>
      </c>
      <c r="C2262" t="s">
        <v>108</v>
      </c>
      <c r="D2262" s="2">
        <v>5</v>
      </c>
      <c r="E2262" s="17">
        <v>9</v>
      </c>
      <c r="F2262" t="s">
        <v>77</v>
      </c>
      <c r="H2262">
        <v>28812.239999999998</v>
      </c>
    </row>
    <row r="2263" spans="1:8" x14ac:dyDescent="0.25">
      <c r="A2263" s="2">
        <v>4</v>
      </c>
      <c r="B2263" t="s">
        <v>17</v>
      </c>
      <c r="C2263" t="s">
        <v>108</v>
      </c>
      <c r="D2263" s="2">
        <v>5</v>
      </c>
      <c r="E2263" s="17">
        <v>9</v>
      </c>
      <c r="F2263" t="s">
        <v>68</v>
      </c>
      <c r="G2263">
        <v>3</v>
      </c>
      <c r="H2263">
        <v>50597.75</v>
      </c>
    </row>
    <row r="2264" spans="1:8" x14ac:dyDescent="0.25">
      <c r="A2264" s="2">
        <v>4</v>
      </c>
      <c r="B2264" t="s">
        <v>17</v>
      </c>
      <c r="C2264" t="s">
        <v>108</v>
      </c>
      <c r="D2264" s="2">
        <v>5</v>
      </c>
      <c r="E2264" s="17">
        <v>9</v>
      </c>
      <c r="F2264" t="s">
        <v>69</v>
      </c>
      <c r="G2264">
        <v>3</v>
      </c>
      <c r="H2264">
        <v>109661.54999999999</v>
      </c>
    </row>
    <row r="2265" spans="1:8" x14ac:dyDescent="0.25">
      <c r="A2265" s="2">
        <v>4</v>
      </c>
      <c r="B2265" t="s">
        <v>17</v>
      </c>
      <c r="C2265" t="s">
        <v>108</v>
      </c>
      <c r="D2265" s="2">
        <v>5</v>
      </c>
      <c r="E2265" s="17">
        <v>9</v>
      </c>
      <c r="F2265" t="s">
        <v>78</v>
      </c>
      <c r="H2265">
        <v>42628.44</v>
      </c>
    </row>
    <row r="2266" spans="1:8" x14ac:dyDescent="0.25">
      <c r="A2266" s="2">
        <v>4</v>
      </c>
      <c r="B2266" t="s">
        <v>17</v>
      </c>
      <c r="C2266" t="s">
        <v>108</v>
      </c>
      <c r="D2266" s="2">
        <v>5</v>
      </c>
      <c r="E2266" s="17">
        <v>9</v>
      </c>
      <c r="F2266" t="s">
        <v>67</v>
      </c>
      <c r="G2266">
        <v>3</v>
      </c>
      <c r="H2266">
        <v>192.44</v>
      </c>
    </row>
    <row r="2267" spans="1:8" x14ac:dyDescent="0.25">
      <c r="A2267" s="2">
        <v>4</v>
      </c>
      <c r="B2267" t="s">
        <v>17</v>
      </c>
      <c r="C2267" t="s">
        <v>108</v>
      </c>
      <c r="D2267" s="2">
        <v>5</v>
      </c>
      <c r="E2267" s="17">
        <v>9</v>
      </c>
      <c r="F2267" t="s">
        <v>73</v>
      </c>
      <c r="H2267">
        <v>102841.25</v>
      </c>
    </row>
    <row r="2268" spans="1:8" x14ac:dyDescent="0.25">
      <c r="A2268" s="2">
        <v>4</v>
      </c>
      <c r="B2268" t="s">
        <v>17</v>
      </c>
      <c r="C2268" t="s">
        <v>108</v>
      </c>
      <c r="D2268" s="2">
        <v>5</v>
      </c>
      <c r="E2268" s="17">
        <v>11</v>
      </c>
      <c r="F2268" t="s">
        <v>70</v>
      </c>
      <c r="G2268">
        <v>8</v>
      </c>
      <c r="H2268">
        <v>3408741.3400000003</v>
      </c>
    </row>
    <row r="2269" spans="1:8" x14ac:dyDescent="0.25">
      <c r="A2269" s="2">
        <v>4</v>
      </c>
      <c r="B2269" t="s">
        <v>17</v>
      </c>
      <c r="C2269" t="s">
        <v>108</v>
      </c>
      <c r="D2269" s="2">
        <v>5</v>
      </c>
      <c r="E2269" s="17">
        <v>11</v>
      </c>
      <c r="F2269" t="s">
        <v>77</v>
      </c>
      <c r="H2269">
        <v>18480.03</v>
      </c>
    </row>
    <row r="2270" spans="1:8" x14ac:dyDescent="0.25">
      <c r="A2270" s="2">
        <v>4</v>
      </c>
      <c r="B2270" t="s">
        <v>17</v>
      </c>
      <c r="C2270" t="s">
        <v>108</v>
      </c>
      <c r="D2270" s="2">
        <v>5</v>
      </c>
      <c r="E2270" s="17">
        <v>11</v>
      </c>
      <c r="F2270" t="s">
        <v>68</v>
      </c>
      <c r="G2270">
        <v>3</v>
      </c>
      <c r="H2270">
        <v>37827.47</v>
      </c>
    </row>
    <row r="2271" spans="1:8" x14ac:dyDescent="0.25">
      <c r="A2271" s="2">
        <v>4</v>
      </c>
      <c r="B2271" t="s">
        <v>17</v>
      </c>
      <c r="C2271" t="s">
        <v>108</v>
      </c>
      <c r="D2271" s="2">
        <v>5</v>
      </c>
      <c r="E2271" s="17">
        <v>11</v>
      </c>
      <c r="F2271" t="s">
        <v>69</v>
      </c>
      <c r="G2271">
        <v>8</v>
      </c>
      <c r="H2271">
        <v>443134.64999999991</v>
      </c>
    </row>
    <row r="2272" spans="1:8" x14ac:dyDescent="0.25">
      <c r="A2272" s="2">
        <v>4</v>
      </c>
      <c r="B2272" t="s">
        <v>17</v>
      </c>
      <c r="C2272" t="s">
        <v>108</v>
      </c>
      <c r="D2272" s="2">
        <v>5</v>
      </c>
      <c r="E2272" s="17">
        <v>11</v>
      </c>
      <c r="F2272" t="s">
        <v>78</v>
      </c>
      <c r="H2272">
        <v>73242.84</v>
      </c>
    </row>
    <row r="2273" spans="1:8" x14ac:dyDescent="0.25">
      <c r="A2273" s="2">
        <v>4</v>
      </c>
      <c r="B2273" t="s">
        <v>17</v>
      </c>
      <c r="C2273" t="s">
        <v>108</v>
      </c>
      <c r="D2273" s="2">
        <v>5</v>
      </c>
      <c r="E2273" s="17">
        <v>11</v>
      </c>
      <c r="F2273" t="s">
        <v>67</v>
      </c>
      <c r="G2273">
        <v>8</v>
      </c>
      <c r="H2273">
        <v>565.56000000000006</v>
      </c>
    </row>
    <row r="2274" spans="1:8" x14ac:dyDescent="0.25">
      <c r="A2274" s="2">
        <v>4</v>
      </c>
      <c r="B2274" t="s">
        <v>17</v>
      </c>
      <c r="C2274" t="s">
        <v>108</v>
      </c>
      <c r="D2274" s="2">
        <v>5</v>
      </c>
      <c r="E2274" s="17">
        <v>11</v>
      </c>
      <c r="F2274" t="s">
        <v>73</v>
      </c>
      <c r="G2274">
        <v>1</v>
      </c>
      <c r="H2274">
        <v>241026.34</v>
      </c>
    </row>
    <row r="2275" spans="1:8" x14ac:dyDescent="0.25">
      <c r="A2275" s="2">
        <v>4</v>
      </c>
      <c r="B2275" t="s">
        <v>17</v>
      </c>
      <c r="C2275" t="s">
        <v>108</v>
      </c>
      <c r="D2275" s="2">
        <v>5</v>
      </c>
      <c r="E2275" s="17">
        <v>11</v>
      </c>
      <c r="F2275" t="s">
        <v>72</v>
      </c>
      <c r="G2275">
        <v>8</v>
      </c>
      <c r="H2275">
        <v>639784.2699999999</v>
      </c>
    </row>
    <row r="2276" spans="1:8" x14ac:dyDescent="0.25">
      <c r="A2276" s="2">
        <v>4</v>
      </c>
      <c r="B2276" t="s">
        <v>17</v>
      </c>
      <c r="C2276" t="s">
        <v>108</v>
      </c>
      <c r="D2276" s="2">
        <v>5</v>
      </c>
      <c r="E2276" s="17">
        <v>11</v>
      </c>
      <c r="F2276" t="s">
        <v>74</v>
      </c>
      <c r="G2276">
        <v>1</v>
      </c>
      <c r="H2276">
        <v>122766.25</v>
      </c>
    </row>
    <row r="2277" spans="1:8" x14ac:dyDescent="0.25">
      <c r="A2277" s="2">
        <v>4</v>
      </c>
      <c r="B2277" t="s">
        <v>17</v>
      </c>
      <c r="C2277" t="s">
        <v>108</v>
      </c>
      <c r="D2277" s="2">
        <v>5</v>
      </c>
      <c r="E2277" s="17">
        <v>12</v>
      </c>
      <c r="F2277" t="s">
        <v>70</v>
      </c>
      <c r="G2277">
        <v>1</v>
      </c>
      <c r="H2277">
        <v>532237.14</v>
      </c>
    </row>
    <row r="2278" spans="1:8" x14ac:dyDescent="0.25">
      <c r="A2278" s="2">
        <v>4</v>
      </c>
      <c r="B2278" t="s">
        <v>17</v>
      </c>
      <c r="C2278" t="s">
        <v>108</v>
      </c>
      <c r="D2278" s="2">
        <v>5</v>
      </c>
      <c r="E2278" s="17">
        <v>12</v>
      </c>
      <c r="F2278" t="s">
        <v>75</v>
      </c>
      <c r="G2278">
        <v>1</v>
      </c>
      <c r="H2278">
        <v>31116</v>
      </c>
    </row>
    <row r="2279" spans="1:8" x14ac:dyDescent="0.25">
      <c r="A2279" s="2">
        <v>4</v>
      </c>
      <c r="B2279" t="s">
        <v>17</v>
      </c>
      <c r="C2279" t="s">
        <v>108</v>
      </c>
      <c r="D2279" s="2">
        <v>5</v>
      </c>
      <c r="E2279" s="17">
        <v>12</v>
      </c>
      <c r="F2279" t="s">
        <v>68</v>
      </c>
      <c r="G2279">
        <v>1</v>
      </c>
      <c r="H2279">
        <v>12000</v>
      </c>
    </row>
    <row r="2280" spans="1:8" x14ac:dyDescent="0.25">
      <c r="A2280" s="2">
        <v>4</v>
      </c>
      <c r="B2280" t="s">
        <v>17</v>
      </c>
      <c r="C2280" t="s">
        <v>108</v>
      </c>
      <c r="D2280" s="2">
        <v>5</v>
      </c>
      <c r="E2280" s="17">
        <v>12</v>
      </c>
      <c r="F2280" t="s">
        <v>69</v>
      </c>
      <c r="G2280">
        <v>1</v>
      </c>
      <c r="H2280">
        <v>69190.580000000016</v>
      </c>
    </row>
    <row r="2281" spans="1:8" x14ac:dyDescent="0.25">
      <c r="A2281" s="2">
        <v>4</v>
      </c>
      <c r="B2281" t="s">
        <v>17</v>
      </c>
      <c r="C2281" t="s">
        <v>108</v>
      </c>
      <c r="D2281" s="2">
        <v>5</v>
      </c>
      <c r="E2281" s="17">
        <v>12</v>
      </c>
      <c r="F2281" t="s">
        <v>78</v>
      </c>
      <c r="H2281">
        <v>28107.72</v>
      </c>
    </row>
    <row r="2282" spans="1:8" x14ac:dyDescent="0.25">
      <c r="A2282" s="2">
        <v>4</v>
      </c>
      <c r="B2282" t="s">
        <v>17</v>
      </c>
      <c r="C2282" t="s">
        <v>108</v>
      </c>
      <c r="D2282" s="2">
        <v>5</v>
      </c>
      <c r="E2282" s="17">
        <v>12</v>
      </c>
      <c r="F2282" t="s">
        <v>67</v>
      </c>
      <c r="G2282">
        <v>1</v>
      </c>
      <c r="H2282">
        <v>69.959999999999994</v>
      </c>
    </row>
    <row r="2283" spans="1:8" x14ac:dyDescent="0.25">
      <c r="A2283" s="2">
        <v>4</v>
      </c>
      <c r="B2283" t="s">
        <v>17</v>
      </c>
      <c r="C2283" t="s">
        <v>108</v>
      </c>
      <c r="D2283" s="2">
        <v>5</v>
      </c>
      <c r="E2283" s="17">
        <v>12</v>
      </c>
      <c r="F2283" t="s">
        <v>73</v>
      </c>
      <c r="H2283">
        <v>43859.729999999996</v>
      </c>
    </row>
    <row r="2284" spans="1:8" x14ac:dyDescent="0.25">
      <c r="A2284" s="2">
        <v>4</v>
      </c>
      <c r="B2284" t="s">
        <v>17</v>
      </c>
      <c r="C2284" t="s">
        <v>108</v>
      </c>
      <c r="D2284" s="2">
        <v>5</v>
      </c>
      <c r="E2284" s="17">
        <v>12</v>
      </c>
      <c r="F2284" t="s">
        <v>72</v>
      </c>
      <c r="G2284">
        <v>1</v>
      </c>
      <c r="H2284">
        <v>71441.67</v>
      </c>
    </row>
    <row r="2285" spans="1:8" x14ac:dyDescent="0.25">
      <c r="A2285" s="2">
        <v>4</v>
      </c>
      <c r="B2285" t="s">
        <v>17</v>
      </c>
      <c r="C2285" t="s">
        <v>108</v>
      </c>
      <c r="D2285" s="2">
        <v>5</v>
      </c>
      <c r="E2285" s="17">
        <v>13</v>
      </c>
      <c r="F2285" t="s">
        <v>70</v>
      </c>
      <c r="G2285">
        <v>8</v>
      </c>
      <c r="H2285">
        <v>4949210.8500000006</v>
      </c>
    </row>
    <row r="2286" spans="1:8" x14ac:dyDescent="0.25">
      <c r="A2286" s="2">
        <v>4</v>
      </c>
      <c r="B2286" t="s">
        <v>17</v>
      </c>
      <c r="C2286" t="s">
        <v>108</v>
      </c>
      <c r="D2286" s="2">
        <v>5</v>
      </c>
      <c r="E2286" s="17">
        <v>13</v>
      </c>
      <c r="F2286" t="s">
        <v>75</v>
      </c>
      <c r="G2286">
        <v>3</v>
      </c>
      <c r="H2286">
        <v>146844</v>
      </c>
    </row>
    <row r="2287" spans="1:8" x14ac:dyDescent="0.25">
      <c r="A2287" s="2">
        <v>4</v>
      </c>
      <c r="B2287" t="s">
        <v>17</v>
      </c>
      <c r="C2287" t="s">
        <v>108</v>
      </c>
      <c r="D2287" s="2">
        <v>5</v>
      </c>
      <c r="E2287" s="17">
        <v>13</v>
      </c>
      <c r="F2287" t="s">
        <v>68</v>
      </c>
      <c r="G2287">
        <v>5</v>
      </c>
      <c r="H2287">
        <v>90096</v>
      </c>
    </row>
    <row r="2288" spans="1:8" x14ac:dyDescent="0.25">
      <c r="A2288" s="2">
        <v>4</v>
      </c>
      <c r="B2288" t="s">
        <v>17</v>
      </c>
      <c r="C2288" t="s">
        <v>108</v>
      </c>
      <c r="D2288" s="2">
        <v>5</v>
      </c>
      <c r="E2288" s="17">
        <v>13</v>
      </c>
      <c r="F2288" t="s">
        <v>69</v>
      </c>
      <c r="G2288">
        <v>8</v>
      </c>
      <c r="H2288">
        <v>643395.90000000014</v>
      </c>
    </row>
    <row r="2289" spans="1:8" x14ac:dyDescent="0.25">
      <c r="A2289" s="2">
        <v>4</v>
      </c>
      <c r="B2289" t="s">
        <v>17</v>
      </c>
      <c r="C2289" t="s">
        <v>108</v>
      </c>
      <c r="D2289" s="2">
        <v>5</v>
      </c>
      <c r="E2289" s="17">
        <v>13</v>
      </c>
      <c r="F2289" t="s">
        <v>78</v>
      </c>
      <c r="H2289">
        <v>106430.28000000001</v>
      </c>
    </row>
    <row r="2290" spans="1:8" x14ac:dyDescent="0.25">
      <c r="A2290" s="2">
        <v>4</v>
      </c>
      <c r="B2290" t="s">
        <v>17</v>
      </c>
      <c r="C2290" t="s">
        <v>108</v>
      </c>
      <c r="D2290" s="2">
        <v>5</v>
      </c>
      <c r="E2290" s="17">
        <v>13</v>
      </c>
      <c r="F2290" t="s">
        <v>67</v>
      </c>
      <c r="G2290">
        <v>8</v>
      </c>
      <c r="H2290">
        <v>606.32000000000005</v>
      </c>
    </row>
    <row r="2291" spans="1:8" x14ac:dyDescent="0.25">
      <c r="A2291" s="2">
        <v>4</v>
      </c>
      <c r="B2291" t="s">
        <v>17</v>
      </c>
      <c r="C2291" t="s">
        <v>108</v>
      </c>
      <c r="D2291" s="2">
        <v>5</v>
      </c>
      <c r="E2291" s="17">
        <v>13</v>
      </c>
      <c r="F2291" t="s">
        <v>73</v>
      </c>
      <c r="H2291">
        <v>428842.48000000004</v>
      </c>
    </row>
    <row r="2292" spans="1:8" x14ac:dyDescent="0.25">
      <c r="A2292" s="2">
        <v>4</v>
      </c>
      <c r="B2292" t="s">
        <v>17</v>
      </c>
      <c r="C2292" t="s">
        <v>108</v>
      </c>
      <c r="D2292" s="2">
        <v>5</v>
      </c>
      <c r="E2292" s="17">
        <v>13</v>
      </c>
      <c r="F2292" t="s">
        <v>72</v>
      </c>
      <c r="G2292">
        <v>8</v>
      </c>
      <c r="H2292">
        <v>1754555.0800000003</v>
      </c>
    </row>
    <row r="2293" spans="1:8" x14ac:dyDescent="0.25">
      <c r="A2293" s="2">
        <v>4</v>
      </c>
      <c r="B2293" t="s">
        <v>17</v>
      </c>
      <c r="C2293" t="s">
        <v>108</v>
      </c>
      <c r="D2293" s="2">
        <v>5</v>
      </c>
      <c r="E2293" s="17">
        <v>14</v>
      </c>
      <c r="F2293" t="s">
        <v>70</v>
      </c>
      <c r="G2293">
        <v>4</v>
      </c>
      <c r="H2293">
        <v>2616462.0000000005</v>
      </c>
    </row>
    <row r="2294" spans="1:8" x14ac:dyDescent="0.25">
      <c r="A2294" s="2">
        <v>4</v>
      </c>
      <c r="B2294" t="s">
        <v>17</v>
      </c>
      <c r="C2294" t="s">
        <v>108</v>
      </c>
      <c r="D2294" s="2">
        <v>5</v>
      </c>
      <c r="E2294" s="17">
        <v>14</v>
      </c>
      <c r="F2294" t="s">
        <v>75</v>
      </c>
      <c r="G2294">
        <v>1</v>
      </c>
      <c r="H2294">
        <v>75852</v>
      </c>
    </row>
    <row r="2295" spans="1:8" x14ac:dyDescent="0.25">
      <c r="A2295" s="2">
        <v>4</v>
      </c>
      <c r="B2295" t="s">
        <v>17</v>
      </c>
      <c r="C2295" t="s">
        <v>108</v>
      </c>
      <c r="D2295" s="2">
        <v>5</v>
      </c>
      <c r="E2295" s="17">
        <v>14</v>
      </c>
      <c r="F2295" t="s">
        <v>68</v>
      </c>
      <c r="G2295">
        <v>2</v>
      </c>
      <c r="H2295">
        <v>40380</v>
      </c>
    </row>
    <row r="2296" spans="1:8" x14ac:dyDescent="0.25">
      <c r="A2296" s="2">
        <v>4</v>
      </c>
      <c r="B2296" t="s">
        <v>17</v>
      </c>
      <c r="C2296" t="s">
        <v>108</v>
      </c>
      <c r="D2296" s="2">
        <v>5</v>
      </c>
      <c r="E2296" s="17">
        <v>14</v>
      </c>
      <c r="F2296" t="s">
        <v>69</v>
      </c>
      <c r="G2296">
        <v>4</v>
      </c>
      <c r="H2296">
        <v>340139.53</v>
      </c>
    </row>
    <row r="2297" spans="1:8" x14ac:dyDescent="0.25">
      <c r="A2297" s="2">
        <v>4</v>
      </c>
      <c r="B2297" t="s">
        <v>17</v>
      </c>
      <c r="C2297" t="s">
        <v>108</v>
      </c>
      <c r="D2297" s="2">
        <v>5</v>
      </c>
      <c r="E2297" s="17">
        <v>14</v>
      </c>
      <c r="F2297" t="s">
        <v>78</v>
      </c>
      <c r="H2297">
        <v>82053.239999999991</v>
      </c>
    </row>
    <row r="2298" spans="1:8" x14ac:dyDescent="0.25">
      <c r="A2298" s="2">
        <v>4</v>
      </c>
      <c r="B2298" t="s">
        <v>17</v>
      </c>
      <c r="C2298" t="s">
        <v>108</v>
      </c>
      <c r="D2298" s="2">
        <v>5</v>
      </c>
      <c r="E2298" s="17">
        <v>14</v>
      </c>
      <c r="F2298" t="s">
        <v>67</v>
      </c>
      <c r="G2298">
        <v>4</v>
      </c>
      <c r="H2298">
        <v>279.83999999999992</v>
      </c>
    </row>
    <row r="2299" spans="1:8" x14ac:dyDescent="0.25">
      <c r="A2299" s="2">
        <v>4</v>
      </c>
      <c r="B2299" t="s">
        <v>17</v>
      </c>
      <c r="C2299" t="s">
        <v>108</v>
      </c>
      <c r="D2299" s="2">
        <v>5</v>
      </c>
      <c r="E2299" s="17">
        <v>14</v>
      </c>
      <c r="F2299" t="s">
        <v>73</v>
      </c>
      <c r="G2299">
        <v>1</v>
      </c>
      <c r="H2299">
        <v>222305.16999999998</v>
      </c>
    </row>
    <row r="2300" spans="1:8" x14ac:dyDescent="0.25">
      <c r="A2300" s="2">
        <v>4</v>
      </c>
      <c r="B2300" t="s">
        <v>17</v>
      </c>
      <c r="C2300" t="s">
        <v>108</v>
      </c>
      <c r="D2300" s="2">
        <v>5</v>
      </c>
      <c r="E2300" s="17">
        <v>14</v>
      </c>
      <c r="F2300" t="s">
        <v>72</v>
      </c>
      <c r="G2300">
        <v>4</v>
      </c>
      <c r="H2300">
        <v>1074372.3</v>
      </c>
    </row>
    <row r="2301" spans="1:8" x14ac:dyDescent="0.25">
      <c r="A2301" s="2">
        <v>4</v>
      </c>
      <c r="B2301" t="s">
        <v>17</v>
      </c>
      <c r="C2301" t="s">
        <v>108</v>
      </c>
      <c r="D2301" s="2">
        <v>5</v>
      </c>
      <c r="E2301" s="17">
        <v>14</v>
      </c>
      <c r="F2301" t="s">
        <v>74</v>
      </c>
      <c r="G2301">
        <v>1</v>
      </c>
      <c r="H2301">
        <v>88837.5</v>
      </c>
    </row>
    <row r="2302" spans="1:8" x14ac:dyDescent="0.25">
      <c r="A2302" s="2">
        <v>4</v>
      </c>
      <c r="B2302" t="s">
        <v>17</v>
      </c>
      <c r="C2302" t="s">
        <v>108</v>
      </c>
      <c r="D2302" s="2">
        <v>5</v>
      </c>
      <c r="E2302" s="17">
        <v>15</v>
      </c>
      <c r="F2302" t="s">
        <v>70</v>
      </c>
      <c r="H2302">
        <v>264630.75</v>
      </c>
    </row>
    <row r="2303" spans="1:8" x14ac:dyDescent="0.25">
      <c r="A2303" s="2">
        <v>4</v>
      </c>
      <c r="B2303" t="s">
        <v>17</v>
      </c>
      <c r="C2303" t="s">
        <v>108</v>
      </c>
      <c r="D2303" s="2">
        <v>5</v>
      </c>
      <c r="E2303" s="17">
        <v>15</v>
      </c>
      <c r="F2303" t="s">
        <v>69</v>
      </c>
      <c r="H2303">
        <v>34401.94</v>
      </c>
    </row>
    <row r="2304" spans="1:8" x14ac:dyDescent="0.25">
      <c r="A2304" s="2">
        <v>4</v>
      </c>
      <c r="B2304" t="s">
        <v>17</v>
      </c>
      <c r="C2304" t="s">
        <v>108</v>
      </c>
      <c r="D2304" s="2">
        <v>5</v>
      </c>
      <c r="E2304" s="17">
        <v>15</v>
      </c>
      <c r="F2304" t="s">
        <v>67</v>
      </c>
      <c r="H2304">
        <v>29.149999999999995</v>
      </c>
    </row>
    <row r="2305" spans="1:8" x14ac:dyDescent="0.25">
      <c r="A2305" s="2">
        <v>4</v>
      </c>
      <c r="B2305" t="s">
        <v>17</v>
      </c>
      <c r="C2305" t="s">
        <v>108</v>
      </c>
      <c r="D2305" s="2">
        <v>5</v>
      </c>
      <c r="E2305" s="17">
        <v>15</v>
      </c>
      <c r="F2305" t="s">
        <v>72</v>
      </c>
      <c r="H2305">
        <v>119965.91000000002</v>
      </c>
    </row>
    <row r="2306" spans="1:8" x14ac:dyDescent="0.25">
      <c r="A2306" s="2">
        <v>4</v>
      </c>
      <c r="B2306" t="s">
        <v>17</v>
      </c>
      <c r="C2306" t="s">
        <v>109</v>
      </c>
      <c r="D2306" s="2">
        <v>6</v>
      </c>
      <c r="E2306" s="17">
        <v>1</v>
      </c>
      <c r="F2306" t="s">
        <v>96</v>
      </c>
      <c r="G2306">
        <v>2</v>
      </c>
      <c r="H2306">
        <v>64312.12</v>
      </c>
    </row>
    <row r="2307" spans="1:8" x14ac:dyDescent="0.25">
      <c r="A2307" s="2">
        <v>4</v>
      </c>
      <c r="B2307" t="s">
        <v>17</v>
      </c>
      <c r="C2307" t="s">
        <v>109</v>
      </c>
      <c r="D2307" s="2">
        <v>6</v>
      </c>
      <c r="E2307" s="17">
        <v>4</v>
      </c>
      <c r="F2307" t="s">
        <v>70</v>
      </c>
      <c r="H2307">
        <v>11958.8</v>
      </c>
    </row>
    <row r="2308" spans="1:8" x14ac:dyDescent="0.25">
      <c r="A2308" s="2">
        <v>4</v>
      </c>
      <c r="B2308" t="s">
        <v>17</v>
      </c>
      <c r="C2308" t="s">
        <v>109</v>
      </c>
      <c r="D2308" s="2">
        <v>6</v>
      </c>
      <c r="E2308" s="17">
        <v>4</v>
      </c>
      <c r="F2308" t="s">
        <v>67</v>
      </c>
      <c r="H2308">
        <v>11.66</v>
      </c>
    </row>
    <row r="2309" spans="1:8" x14ac:dyDescent="0.25">
      <c r="A2309" s="2">
        <v>4</v>
      </c>
      <c r="B2309" t="s">
        <v>17</v>
      </c>
      <c r="C2309" t="s">
        <v>109</v>
      </c>
      <c r="D2309" s="2">
        <v>6</v>
      </c>
      <c r="E2309" s="17">
        <v>4</v>
      </c>
      <c r="F2309" t="s">
        <v>72</v>
      </c>
      <c r="H2309">
        <v>4424.7299999999996</v>
      </c>
    </row>
    <row r="2310" spans="1:8" x14ac:dyDescent="0.25">
      <c r="A2310" s="2">
        <v>4</v>
      </c>
      <c r="B2310" t="s">
        <v>17</v>
      </c>
      <c r="C2310" t="s">
        <v>109</v>
      </c>
      <c r="D2310" s="2">
        <v>6</v>
      </c>
      <c r="E2310" s="17">
        <v>5</v>
      </c>
      <c r="F2310" t="s">
        <v>70</v>
      </c>
      <c r="G2310">
        <v>8</v>
      </c>
      <c r="H2310">
        <v>739227.75</v>
      </c>
    </row>
    <row r="2311" spans="1:8" x14ac:dyDescent="0.25">
      <c r="A2311" s="2">
        <v>4</v>
      </c>
      <c r="B2311" t="s">
        <v>17</v>
      </c>
      <c r="C2311" t="s">
        <v>109</v>
      </c>
      <c r="D2311" s="2">
        <v>6</v>
      </c>
      <c r="E2311" s="17">
        <v>5</v>
      </c>
      <c r="F2311" t="s">
        <v>75</v>
      </c>
      <c r="G2311">
        <v>1</v>
      </c>
      <c r="H2311">
        <v>13500</v>
      </c>
    </row>
    <row r="2312" spans="1:8" x14ac:dyDescent="0.25">
      <c r="A2312" s="2">
        <v>4</v>
      </c>
      <c r="B2312" t="s">
        <v>17</v>
      </c>
      <c r="C2312" t="s">
        <v>109</v>
      </c>
      <c r="D2312" s="2">
        <v>6</v>
      </c>
      <c r="E2312" s="17">
        <v>5</v>
      </c>
      <c r="F2312" t="s">
        <v>77</v>
      </c>
      <c r="H2312">
        <v>9648.9599999999991</v>
      </c>
    </row>
    <row r="2313" spans="1:8" x14ac:dyDescent="0.25">
      <c r="A2313" s="2">
        <v>4</v>
      </c>
      <c r="B2313" t="s">
        <v>17</v>
      </c>
      <c r="C2313" t="s">
        <v>109</v>
      </c>
      <c r="D2313" s="2">
        <v>6</v>
      </c>
      <c r="E2313" s="17">
        <v>5</v>
      </c>
      <c r="F2313" t="s">
        <v>68</v>
      </c>
      <c r="H2313">
        <v>-380</v>
      </c>
    </row>
    <row r="2314" spans="1:8" x14ac:dyDescent="0.25">
      <c r="A2314" s="2">
        <v>4</v>
      </c>
      <c r="B2314" t="s">
        <v>17</v>
      </c>
      <c r="C2314" t="s">
        <v>109</v>
      </c>
      <c r="D2314" s="2">
        <v>6</v>
      </c>
      <c r="E2314" s="17">
        <v>5</v>
      </c>
      <c r="F2314" t="s">
        <v>69</v>
      </c>
      <c r="G2314">
        <v>1</v>
      </c>
      <c r="H2314">
        <v>17211.73</v>
      </c>
    </row>
    <row r="2315" spans="1:8" x14ac:dyDescent="0.25">
      <c r="A2315" s="2">
        <v>4</v>
      </c>
      <c r="B2315" t="s">
        <v>17</v>
      </c>
      <c r="C2315" t="s">
        <v>109</v>
      </c>
      <c r="D2315" s="2">
        <v>6</v>
      </c>
      <c r="E2315" s="17">
        <v>5</v>
      </c>
      <c r="F2315" t="s">
        <v>67</v>
      </c>
      <c r="G2315">
        <v>8</v>
      </c>
      <c r="H2315">
        <v>390.60999999999996</v>
      </c>
    </row>
    <row r="2316" spans="1:8" x14ac:dyDescent="0.25">
      <c r="A2316" s="2">
        <v>4</v>
      </c>
      <c r="B2316" t="s">
        <v>17</v>
      </c>
      <c r="C2316" t="s">
        <v>109</v>
      </c>
      <c r="D2316" s="2">
        <v>6</v>
      </c>
      <c r="E2316" s="17">
        <v>5</v>
      </c>
      <c r="F2316" t="s">
        <v>73</v>
      </c>
      <c r="G2316">
        <v>1</v>
      </c>
      <c r="H2316">
        <v>11033.25</v>
      </c>
    </row>
    <row r="2317" spans="1:8" x14ac:dyDescent="0.25">
      <c r="A2317" s="2">
        <v>4</v>
      </c>
      <c r="B2317" t="s">
        <v>17</v>
      </c>
      <c r="C2317" t="s">
        <v>109</v>
      </c>
      <c r="D2317" s="2">
        <v>6</v>
      </c>
      <c r="E2317" s="17">
        <v>5</v>
      </c>
      <c r="F2317" t="s">
        <v>72</v>
      </c>
      <c r="G2317">
        <v>7</v>
      </c>
      <c r="H2317">
        <v>224526.50000000003</v>
      </c>
    </row>
    <row r="2318" spans="1:8" x14ac:dyDescent="0.25">
      <c r="A2318" s="2">
        <v>4</v>
      </c>
      <c r="B2318" t="s">
        <v>17</v>
      </c>
      <c r="C2318" t="s">
        <v>109</v>
      </c>
      <c r="D2318" s="2">
        <v>6</v>
      </c>
      <c r="E2318" s="17">
        <v>6</v>
      </c>
      <c r="F2318" t="s">
        <v>70</v>
      </c>
      <c r="G2318">
        <v>14</v>
      </c>
      <c r="H2318">
        <v>2103751.25</v>
      </c>
    </row>
    <row r="2319" spans="1:8" x14ac:dyDescent="0.25">
      <c r="A2319" s="2">
        <v>4</v>
      </c>
      <c r="B2319" t="s">
        <v>17</v>
      </c>
      <c r="C2319" t="s">
        <v>109</v>
      </c>
      <c r="D2319" s="2">
        <v>6</v>
      </c>
      <c r="E2319" s="17">
        <v>6</v>
      </c>
      <c r="F2319" t="s">
        <v>75</v>
      </c>
      <c r="G2319">
        <v>10</v>
      </c>
      <c r="H2319">
        <v>133800</v>
      </c>
    </row>
    <row r="2320" spans="1:8" x14ac:dyDescent="0.25">
      <c r="A2320" s="2">
        <v>4</v>
      </c>
      <c r="B2320" t="s">
        <v>17</v>
      </c>
      <c r="C2320" t="s">
        <v>109</v>
      </c>
      <c r="D2320" s="2">
        <v>6</v>
      </c>
      <c r="E2320" s="17">
        <v>6</v>
      </c>
      <c r="F2320" t="s">
        <v>77</v>
      </c>
      <c r="H2320">
        <v>44097.17</v>
      </c>
    </row>
    <row r="2321" spans="1:8" x14ac:dyDescent="0.25">
      <c r="A2321" s="2">
        <v>4</v>
      </c>
      <c r="B2321" t="s">
        <v>17</v>
      </c>
      <c r="C2321" t="s">
        <v>109</v>
      </c>
      <c r="D2321" s="2">
        <v>6</v>
      </c>
      <c r="E2321" s="17">
        <v>6</v>
      </c>
      <c r="F2321" t="s">
        <v>68</v>
      </c>
      <c r="G2321">
        <v>9</v>
      </c>
      <c r="H2321">
        <v>139800.5</v>
      </c>
    </row>
    <row r="2322" spans="1:8" x14ac:dyDescent="0.25">
      <c r="A2322" s="2">
        <v>4</v>
      </c>
      <c r="B2322" t="s">
        <v>17</v>
      </c>
      <c r="C2322" t="s">
        <v>109</v>
      </c>
      <c r="D2322" s="2">
        <v>6</v>
      </c>
      <c r="E2322" s="17">
        <v>6</v>
      </c>
      <c r="F2322" t="s">
        <v>69</v>
      </c>
      <c r="G2322">
        <v>11</v>
      </c>
      <c r="H2322">
        <v>232149.40999999997</v>
      </c>
    </row>
    <row r="2323" spans="1:8" x14ac:dyDescent="0.25">
      <c r="A2323" s="2">
        <v>4</v>
      </c>
      <c r="B2323" t="s">
        <v>17</v>
      </c>
      <c r="C2323" t="s">
        <v>109</v>
      </c>
      <c r="D2323" s="2">
        <v>6</v>
      </c>
      <c r="E2323" s="17">
        <v>6</v>
      </c>
      <c r="F2323" t="s">
        <v>78</v>
      </c>
      <c r="H2323">
        <v>12066.36</v>
      </c>
    </row>
    <row r="2324" spans="1:8" x14ac:dyDescent="0.25">
      <c r="A2324" s="2">
        <v>4</v>
      </c>
      <c r="B2324" t="s">
        <v>17</v>
      </c>
      <c r="C2324" t="s">
        <v>109</v>
      </c>
      <c r="D2324" s="2">
        <v>6</v>
      </c>
      <c r="E2324" s="17">
        <v>6</v>
      </c>
      <c r="F2324" t="s">
        <v>67</v>
      </c>
      <c r="G2324">
        <v>14</v>
      </c>
      <c r="H2324">
        <v>886.16000000000008</v>
      </c>
    </row>
    <row r="2325" spans="1:8" x14ac:dyDescent="0.25">
      <c r="A2325" s="2">
        <v>4</v>
      </c>
      <c r="B2325" t="s">
        <v>17</v>
      </c>
      <c r="C2325" t="s">
        <v>109</v>
      </c>
      <c r="D2325" s="2">
        <v>6</v>
      </c>
      <c r="E2325" s="17">
        <v>6</v>
      </c>
      <c r="F2325" t="s">
        <v>73</v>
      </c>
      <c r="G2325">
        <v>1</v>
      </c>
      <c r="H2325">
        <v>128473.9</v>
      </c>
    </row>
    <row r="2326" spans="1:8" x14ac:dyDescent="0.25">
      <c r="A2326" s="2">
        <v>4</v>
      </c>
      <c r="B2326" t="s">
        <v>17</v>
      </c>
      <c r="C2326" t="s">
        <v>109</v>
      </c>
      <c r="D2326" s="2">
        <v>6</v>
      </c>
      <c r="E2326" s="17">
        <v>6</v>
      </c>
      <c r="F2326" t="s">
        <v>72</v>
      </c>
      <c r="G2326">
        <v>3</v>
      </c>
      <c r="H2326">
        <v>117648.71999999999</v>
      </c>
    </row>
    <row r="2327" spans="1:8" x14ac:dyDescent="0.25">
      <c r="A2327" s="2">
        <v>4</v>
      </c>
      <c r="B2327" t="s">
        <v>17</v>
      </c>
      <c r="C2327" t="s">
        <v>109</v>
      </c>
      <c r="D2327" s="2">
        <v>6</v>
      </c>
      <c r="E2327" s="17">
        <v>7</v>
      </c>
      <c r="F2327" t="s">
        <v>70</v>
      </c>
      <c r="G2327">
        <v>6</v>
      </c>
      <c r="H2327">
        <v>1013410.88</v>
      </c>
    </row>
    <row r="2328" spans="1:8" x14ac:dyDescent="0.25">
      <c r="A2328" s="2">
        <v>4</v>
      </c>
      <c r="B2328" t="s">
        <v>17</v>
      </c>
      <c r="C2328" t="s">
        <v>109</v>
      </c>
      <c r="D2328" s="2">
        <v>6</v>
      </c>
      <c r="E2328" s="17">
        <v>7</v>
      </c>
      <c r="F2328" t="s">
        <v>75</v>
      </c>
      <c r="G2328">
        <v>1</v>
      </c>
      <c r="H2328">
        <v>15300</v>
      </c>
    </row>
    <row r="2329" spans="1:8" x14ac:dyDescent="0.25">
      <c r="A2329" s="2">
        <v>4</v>
      </c>
      <c r="B2329" t="s">
        <v>17</v>
      </c>
      <c r="C2329" t="s">
        <v>109</v>
      </c>
      <c r="D2329" s="2">
        <v>6</v>
      </c>
      <c r="E2329" s="17">
        <v>7</v>
      </c>
      <c r="F2329" t="s">
        <v>68</v>
      </c>
      <c r="G2329">
        <v>1</v>
      </c>
      <c r="H2329">
        <v>17523</v>
      </c>
    </row>
    <row r="2330" spans="1:8" x14ac:dyDescent="0.25">
      <c r="A2330" s="2">
        <v>4</v>
      </c>
      <c r="B2330" t="s">
        <v>17</v>
      </c>
      <c r="C2330" t="s">
        <v>109</v>
      </c>
      <c r="D2330" s="2">
        <v>6</v>
      </c>
      <c r="E2330" s="17">
        <v>7</v>
      </c>
      <c r="F2330" t="s">
        <v>69</v>
      </c>
      <c r="G2330">
        <v>1</v>
      </c>
      <c r="H2330">
        <v>32142.859999999997</v>
      </c>
    </row>
    <row r="2331" spans="1:8" x14ac:dyDescent="0.25">
      <c r="A2331" s="2">
        <v>4</v>
      </c>
      <c r="B2331" t="s">
        <v>17</v>
      </c>
      <c r="C2331" t="s">
        <v>109</v>
      </c>
      <c r="D2331" s="2">
        <v>6</v>
      </c>
      <c r="E2331" s="17">
        <v>7</v>
      </c>
      <c r="F2331" t="s">
        <v>67</v>
      </c>
      <c r="G2331">
        <v>6</v>
      </c>
      <c r="H2331">
        <v>355.63</v>
      </c>
    </row>
    <row r="2332" spans="1:8" x14ac:dyDescent="0.25">
      <c r="A2332" s="2">
        <v>4</v>
      </c>
      <c r="B2332" t="s">
        <v>17</v>
      </c>
      <c r="C2332" t="s">
        <v>109</v>
      </c>
      <c r="D2332" s="2">
        <v>6</v>
      </c>
      <c r="E2332" s="17">
        <v>7</v>
      </c>
      <c r="F2332" t="s">
        <v>73</v>
      </c>
      <c r="H2332">
        <v>17884.75</v>
      </c>
    </row>
    <row r="2333" spans="1:8" x14ac:dyDescent="0.25">
      <c r="A2333" s="2">
        <v>4</v>
      </c>
      <c r="B2333" t="s">
        <v>17</v>
      </c>
      <c r="C2333" t="s">
        <v>109</v>
      </c>
      <c r="D2333" s="2">
        <v>6</v>
      </c>
      <c r="E2333" s="17">
        <v>7</v>
      </c>
      <c r="F2333" t="s">
        <v>72</v>
      </c>
      <c r="G2333">
        <v>5</v>
      </c>
      <c r="H2333">
        <v>283477.62</v>
      </c>
    </row>
    <row r="2334" spans="1:8" x14ac:dyDescent="0.25">
      <c r="A2334" s="2">
        <v>4</v>
      </c>
      <c r="B2334" t="s">
        <v>17</v>
      </c>
      <c r="C2334" t="s">
        <v>109</v>
      </c>
      <c r="D2334" s="2">
        <v>6</v>
      </c>
      <c r="E2334" s="17">
        <v>8</v>
      </c>
      <c r="F2334" t="s">
        <v>70</v>
      </c>
      <c r="G2334">
        <v>4</v>
      </c>
      <c r="H2334">
        <v>771729.25</v>
      </c>
    </row>
    <row r="2335" spans="1:8" x14ac:dyDescent="0.25">
      <c r="A2335" s="2">
        <v>4</v>
      </c>
      <c r="B2335" t="s">
        <v>17</v>
      </c>
      <c r="C2335" t="s">
        <v>109</v>
      </c>
      <c r="D2335" s="2">
        <v>6</v>
      </c>
      <c r="E2335" s="17">
        <v>8</v>
      </c>
      <c r="F2335" t="s">
        <v>75</v>
      </c>
      <c r="G2335">
        <v>3</v>
      </c>
      <c r="H2335">
        <v>19800</v>
      </c>
    </row>
    <row r="2336" spans="1:8" x14ac:dyDescent="0.25">
      <c r="A2336" s="2">
        <v>4</v>
      </c>
      <c r="B2336" t="s">
        <v>17</v>
      </c>
      <c r="C2336" t="s">
        <v>109</v>
      </c>
      <c r="D2336" s="2">
        <v>6</v>
      </c>
      <c r="E2336" s="17">
        <v>8</v>
      </c>
      <c r="F2336" t="s">
        <v>77</v>
      </c>
      <c r="H2336">
        <v>9368.34</v>
      </c>
    </row>
    <row r="2337" spans="1:8" x14ac:dyDescent="0.25">
      <c r="A2337" s="2">
        <v>4</v>
      </c>
      <c r="B2337" t="s">
        <v>17</v>
      </c>
      <c r="C2337" t="s">
        <v>109</v>
      </c>
      <c r="D2337" s="2">
        <v>6</v>
      </c>
      <c r="E2337" s="17">
        <v>8</v>
      </c>
      <c r="F2337" t="s">
        <v>68</v>
      </c>
      <c r="G2337">
        <v>3</v>
      </c>
      <c r="H2337">
        <v>51867</v>
      </c>
    </row>
    <row r="2338" spans="1:8" x14ac:dyDescent="0.25">
      <c r="A2338" s="2">
        <v>4</v>
      </c>
      <c r="B2338" t="s">
        <v>17</v>
      </c>
      <c r="C2338" t="s">
        <v>109</v>
      </c>
      <c r="D2338" s="2">
        <v>6</v>
      </c>
      <c r="E2338" s="17">
        <v>8</v>
      </c>
      <c r="F2338" t="s">
        <v>69</v>
      </c>
      <c r="G2338">
        <v>3</v>
      </c>
      <c r="H2338">
        <v>75440.41</v>
      </c>
    </row>
    <row r="2339" spans="1:8" x14ac:dyDescent="0.25">
      <c r="A2339" s="2">
        <v>4</v>
      </c>
      <c r="B2339" t="s">
        <v>17</v>
      </c>
      <c r="C2339" t="s">
        <v>109</v>
      </c>
      <c r="D2339" s="2">
        <v>6</v>
      </c>
      <c r="E2339" s="17">
        <v>8</v>
      </c>
      <c r="F2339" t="s">
        <v>67</v>
      </c>
      <c r="G2339">
        <v>4</v>
      </c>
      <c r="H2339">
        <v>209.92999999999998</v>
      </c>
    </row>
    <row r="2340" spans="1:8" x14ac:dyDescent="0.25">
      <c r="A2340" s="2">
        <v>4</v>
      </c>
      <c r="B2340" t="s">
        <v>17</v>
      </c>
      <c r="C2340" t="s">
        <v>109</v>
      </c>
      <c r="D2340" s="2">
        <v>6</v>
      </c>
      <c r="E2340" s="17">
        <v>8</v>
      </c>
      <c r="F2340" t="s">
        <v>73</v>
      </c>
      <c r="H2340">
        <v>32221.35</v>
      </c>
    </row>
    <row r="2341" spans="1:8" x14ac:dyDescent="0.25">
      <c r="A2341" s="2">
        <v>4</v>
      </c>
      <c r="B2341" t="s">
        <v>17</v>
      </c>
      <c r="C2341" t="s">
        <v>109</v>
      </c>
      <c r="D2341" s="2">
        <v>6</v>
      </c>
      <c r="E2341" s="17">
        <v>8</v>
      </c>
      <c r="F2341" t="s">
        <v>72</v>
      </c>
      <c r="G2341">
        <v>1</v>
      </c>
      <c r="H2341">
        <v>70823.12</v>
      </c>
    </row>
    <row r="2342" spans="1:8" x14ac:dyDescent="0.25">
      <c r="A2342" s="2">
        <v>4</v>
      </c>
      <c r="B2342" t="s">
        <v>17</v>
      </c>
      <c r="C2342" t="s">
        <v>109</v>
      </c>
      <c r="D2342" s="2">
        <v>6</v>
      </c>
      <c r="E2342" s="17">
        <v>9</v>
      </c>
      <c r="F2342" t="s">
        <v>70</v>
      </c>
      <c r="G2342">
        <v>21</v>
      </c>
      <c r="H2342">
        <v>4533440.92</v>
      </c>
    </row>
    <row r="2343" spans="1:8" x14ac:dyDescent="0.25">
      <c r="A2343" s="2">
        <v>4</v>
      </c>
      <c r="B2343" t="s">
        <v>17</v>
      </c>
      <c r="C2343" t="s">
        <v>109</v>
      </c>
      <c r="D2343" s="2">
        <v>6</v>
      </c>
      <c r="E2343" s="17">
        <v>9</v>
      </c>
      <c r="F2343" t="s">
        <v>75</v>
      </c>
      <c r="G2343">
        <v>12</v>
      </c>
      <c r="H2343">
        <v>124800</v>
      </c>
    </row>
    <row r="2344" spans="1:8" x14ac:dyDescent="0.25">
      <c r="A2344" s="2">
        <v>4</v>
      </c>
      <c r="B2344" t="s">
        <v>17</v>
      </c>
      <c r="C2344" t="s">
        <v>109</v>
      </c>
      <c r="D2344" s="2">
        <v>6</v>
      </c>
      <c r="E2344" s="17">
        <v>9</v>
      </c>
      <c r="F2344" t="s">
        <v>77</v>
      </c>
      <c r="H2344">
        <v>12312.2</v>
      </c>
    </row>
    <row r="2345" spans="1:8" x14ac:dyDescent="0.25">
      <c r="A2345" s="2">
        <v>4</v>
      </c>
      <c r="B2345" t="s">
        <v>17</v>
      </c>
      <c r="C2345" t="s">
        <v>109</v>
      </c>
      <c r="D2345" s="2">
        <v>6</v>
      </c>
      <c r="E2345" s="17">
        <v>9</v>
      </c>
      <c r="F2345" t="s">
        <v>68</v>
      </c>
      <c r="G2345">
        <v>8</v>
      </c>
      <c r="H2345">
        <v>128833</v>
      </c>
    </row>
    <row r="2346" spans="1:8" x14ac:dyDescent="0.25">
      <c r="A2346" s="2">
        <v>4</v>
      </c>
      <c r="B2346" t="s">
        <v>17</v>
      </c>
      <c r="C2346" t="s">
        <v>109</v>
      </c>
      <c r="D2346" s="2">
        <v>6</v>
      </c>
      <c r="E2346" s="17">
        <v>9</v>
      </c>
      <c r="F2346" t="s">
        <v>69</v>
      </c>
      <c r="G2346">
        <v>18</v>
      </c>
      <c r="H2346">
        <v>512665.04999999987</v>
      </c>
    </row>
    <row r="2347" spans="1:8" x14ac:dyDescent="0.25">
      <c r="A2347" s="2">
        <v>4</v>
      </c>
      <c r="B2347" t="s">
        <v>17</v>
      </c>
      <c r="C2347" t="s">
        <v>109</v>
      </c>
      <c r="D2347" s="2">
        <v>6</v>
      </c>
      <c r="E2347" s="17">
        <v>9</v>
      </c>
      <c r="F2347" t="s">
        <v>78</v>
      </c>
      <c r="H2347">
        <v>19639.14</v>
      </c>
    </row>
    <row r="2348" spans="1:8" x14ac:dyDescent="0.25">
      <c r="A2348" s="2">
        <v>4</v>
      </c>
      <c r="B2348" t="s">
        <v>17</v>
      </c>
      <c r="C2348" t="s">
        <v>109</v>
      </c>
      <c r="D2348" s="2">
        <v>6</v>
      </c>
      <c r="E2348" s="17">
        <v>9</v>
      </c>
      <c r="F2348" t="s">
        <v>67</v>
      </c>
      <c r="G2348">
        <v>21</v>
      </c>
      <c r="H2348">
        <v>1096.04</v>
      </c>
    </row>
    <row r="2349" spans="1:8" x14ac:dyDescent="0.25">
      <c r="A2349" s="2">
        <v>4</v>
      </c>
      <c r="B2349" t="s">
        <v>17</v>
      </c>
      <c r="C2349" t="s">
        <v>109</v>
      </c>
      <c r="D2349" s="2">
        <v>6</v>
      </c>
      <c r="E2349" s="17">
        <v>9</v>
      </c>
      <c r="F2349" t="s">
        <v>73</v>
      </c>
      <c r="G2349">
        <v>2</v>
      </c>
      <c r="H2349">
        <v>253226.12</v>
      </c>
    </row>
    <row r="2350" spans="1:8" x14ac:dyDescent="0.25">
      <c r="A2350" s="2">
        <v>4</v>
      </c>
      <c r="B2350" t="s">
        <v>17</v>
      </c>
      <c r="C2350" t="s">
        <v>109</v>
      </c>
      <c r="D2350" s="2">
        <v>6</v>
      </c>
      <c r="E2350" s="17">
        <v>9</v>
      </c>
      <c r="F2350" t="s">
        <v>72</v>
      </c>
      <c r="G2350">
        <v>3</v>
      </c>
      <c r="H2350">
        <v>218241.44</v>
      </c>
    </row>
    <row r="2351" spans="1:8" x14ac:dyDescent="0.25">
      <c r="A2351" s="2">
        <v>4</v>
      </c>
      <c r="B2351" t="s">
        <v>17</v>
      </c>
      <c r="C2351" t="s">
        <v>109</v>
      </c>
      <c r="D2351" s="2">
        <v>6</v>
      </c>
      <c r="E2351" s="17">
        <v>11</v>
      </c>
      <c r="F2351" t="s">
        <v>70</v>
      </c>
      <c r="G2351">
        <v>21</v>
      </c>
      <c r="H2351">
        <v>8606646.3499999996</v>
      </c>
    </row>
    <row r="2352" spans="1:8" x14ac:dyDescent="0.25">
      <c r="A2352" s="2">
        <v>4</v>
      </c>
      <c r="B2352" t="s">
        <v>17</v>
      </c>
      <c r="C2352" t="s">
        <v>109</v>
      </c>
      <c r="D2352" s="2">
        <v>6</v>
      </c>
      <c r="E2352" s="17">
        <v>11</v>
      </c>
      <c r="F2352" t="s">
        <v>75</v>
      </c>
      <c r="G2352">
        <v>2</v>
      </c>
      <c r="H2352">
        <v>40311.5</v>
      </c>
    </row>
    <row r="2353" spans="1:8" x14ac:dyDescent="0.25">
      <c r="A2353" s="2">
        <v>4</v>
      </c>
      <c r="B2353" t="s">
        <v>17</v>
      </c>
      <c r="C2353" t="s">
        <v>109</v>
      </c>
      <c r="D2353" s="2">
        <v>6</v>
      </c>
      <c r="E2353" s="17">
        <v>11</v>
      </c>
      <c r="F2353" t="s">
        <v>77</v>
      </c>
      <c r="H2353">
        <v>16601.439999999999</v>
      </c>
    </row>
    <row r="2354" spans="1:8" x14ac:dyDescent="0.25">
      <c r="A2354" s="2">
        <v>4</v>
      </c>
      <c r="B2354" t="s">
        <v>17</v>
      </c>
      <c r="C2354" t="s">
        <v>109</v>
      </c>
      <c r="D2354" s="2">
        <v>6</v>
      </c>
      <c r="E2354" s="17">
        <v>11</v>
      </c>
      <c r="F2354" t="s">
        <v>68</v>
      </c>
      <c r="G2354">
        <v>9</v>
      </c>
      <c r="H2354">
        <v>173530</v>
      </c>
    </row>
    <row r="2355" spans="1:8" x14ac:dyDescent="0.25">
      <c r="A2355" s="2">
        <v>4</v>
      </c>
      <c r="B2355" t="s">
        <v>17</v>
      </c>
      <c r="C2355" t="s">
        <v>109</v>
      </c>
      <c r="D2355" s="2">
        <v>6</v>
      </c>
      <c r="E2355" s="17">
        <v>11</v>
      </c>
      <c r="F2355" t="s">
        <v>69</v>
      </c>
      <c r="G2355">
        <v>18</v>
      </c>
      <c r="H2355">
        <v>1005830.37</v>
      </c>
    </row>
    <row r="2356" spans="1:8" x14ac:dyDescent="0.25">
      <c r="A2356" s="2">
        <v>4</v>
      </c>
      <c r="B2356" t="s">
        <v>17</v>
      </c>
      <c r="C2356" t="s">
        <v>109</v>
      </c>
      <c r="D2356" s="2">
        <v>6</v>
      </c>
      <c r="E2356" s="17">
        <v>11</v>
      </c>
      <c r="F2356" t="s">
        <v>78</v>
      </c>
      <c r="H2356">
        <v>135741.72</v>
      </c>
    </row>
    <row r="2357" spans="1:8" x14ac:dyDescent="0.25">
      <c r="A2357" s="2">
        <v>4</v>
      </c>
      <c r="B2357" t="s">
        <v>17</v>
      </c>
      <c r="C2357" t="s">
        <v>109</v>
      </c>
      <c r="D2357" s="2">
        <v>6</v>
      </c>
      <c r="E2357" s="17">
        <v>11</v>
      </c>
      <c r="F2357" t="s">
        <v>67</v>
      </c>
      <c r="G2357">
        <v>20</v>
      </c>
      <c r="H2357">
        <v>1358.44</v>
      </c>
    </row>
    <row r="2358" spans="1:8" x14ac:dyDescent="0.25">
      <c r="A2358" s="2">
        <v>4</v>
      </c>
      <c r="B2358" t="s">
        <v>17</v>
      </c>
      <c r="C2358" t="s">
        <v>109</v>
      </c>
      <c r="D2358" s="2">
        <v>6</v>
      </c>
      <c r="E2358" s="17">
        <v>11</v>
      </c>
      <c r="F2358" t="s">
        <v>73</v>
      </c>
      <c r="G2358">
        <v>2</v>
      </c>
      <c r="H2358">
        <v>604006.74</v>
      </c>
    </row>
    <row r="2359" spans="1:8" x14ac:dyDescent="0.25">
      <c r="A2359" s="2">
        <v>4</v>
      </c>
      <c r="B2359" t="s">
        <v>17</v>
      </c>
      <c r="C2359" t="s">
        <v>109</v>
      </c>
      <c r="D2359" s="2">
        <v>6</v>
      </c>
      <c r="E2359" s="17">
        <v>11</v>
      </c>
      <c r="F2359" t="s">
        <v>79</v>
      </c>
      <c r="H2359">
        <v>8882</v>
      </c>
    </row>
    <row r="2360" spans="1:8" x14ac:dyDescent="0.25">
      <c r="A2360" s="2">
        <v>4</v>
      </c>
      <c r="B2360" t="s">
        <v>17</v>
      </c>
      <c r="C2360" t="s">
        <v>109</v>
      </c>
      <c r="D2360" s="2">
        <v>6</v>
      </c>
      <c r="E2360" s="17">
        <v>11</v>
      </c>
      <c r="F2360" t="s">
        <v>72</v>
      </c>
      <c r="G2360">
        <v>21</v>
      </c>
      <c r="H2360">
        <v>1678981.2599999998</v>
      </c>
    </row>
    <row r="2361" spans="1:8" x14ac:dyDescent="0.25">
      <c r="A2361" s="2">
        <v>4</v>
      </c>
      <c r="B2361" t="s">
        <v>17</v>
      </c>
      <c r="C2361" t="s">
        <v>109</v>
      </c>
      <c r="D2361" s="2">
        <v>6</v>
      </c>
      <c r="E2361" s="17">
        <v>12</v>
      </c>
      <c r="F2361" t="s">
        <v>70</v>
      </c>
      <c r="G2361">
        <v>2</v>
      </c>
      <c r="H2361">
        <v>1113272.76</v>
      </c>
    </row>
    <row r="2362" spans="1:8" x14ac:dyDescent="0.25">
      <c r="A2362" s="2">
        <v>4</v>
      </c>
      <c r="B2362" t="s">
        <v>17</v>
      </c>
      <c r="C2362" t="s">
        <v>109</v>
      </c>
      <c r="D2362" s="2">
        <v>6</v>
      </c>
      <c r="E2362" s="17">
        <v>12</v>
      </c>
      <c r="F2362" t="s">
        <v>77</v>
      </c>
      <c r="H2362">
        <v>3959.23</v>
      </c>
    </row>
    <row r="2363" spans="1:8" x14ac:dyDescent="0.25">
      <c r="A2363" s="2">
        <v>4</v>
      </c>
      <c r="B2363" t="s">
        <v>17</v>
      </c>
      <c r="C2363" t="s">
        <v>109</v>
      </c>
      <c r="D2363" s="2">
        <v>6</v>
      </c>
      <c r="E2363" s="17">
        <v>12</v>
      </c>
      <c r="F2363" t="s">
        <v>68</v>
      </c>
      <c r="G2363">
        <v>1</v>
      </c>
      <c r="H2363">
        <v>15000</v>
      </c>
    </row>
    <row r="2364" spans="1:8" x14ac:dyDescent="0.25">
      <c r="A2364" s="2">
        <v>4</v>
      </c>
      <c r="B2364" t="s">
        <v>17</v>
      </c>
      <c r="C2364" t="s">
        <v>109</v>
      </c>
      <c r="D2364" s="2">
        <v>6</v>
      </c>
      <c r="E2364" s="17">
        <v>12</v>
      </c>
      <c r="F2364" t="s">
        <v>69</v>
      </c>
      <c r="G2364">
        <v>2</v>
      </c>
      <c r="H2364">
        <v>144725.08000000002</v>
      </c>
    </row>
    <row r="2365" spans="1:8" x14ac:dyDescent="0.25">
      <c r="A2365" s="2">
        <v>4</v>
      </c>
      <c r="B2365" t="s">
        <v>17</v>
      </c>
      <c r="C2365" t="s">
        <v>109</v>
      </c>
      <c r="D2365" s="2">
        <v>6</v>
      </c>
      <c r="E2365" s="17">
        <v>12</v>
      </c>
      <c r="F2365" t="s">
        <v>78</v>
      </c>
      <c r="H2365">
        <v>29723.040000000001</v>
      </c>
    </row>
    <row r="2366" spans="1:8" x14ac:dyDescent="0.25">
      <c r="A2366" s="2">
        <v>4</v>
      </c>
      <c r="B2366" t="s">
        <v>17</v>
      </c>
      <c r="C2366" t="s">
        <v>109</v>
      </c>
      <c r="D2366" s="2">
        <v>6</v>
      </c>
      <c r="E2366" s="17">
        <v>12</v>
      </c>
      <c r="F2366" t="s">
        <v>67</v>
      </c>
      <c r="G2366">
        <v>2</v>
      </c>
      <c r="H2366">
        <v>139.91999999999999</v>
      </c>
    </row>
    <row r="2367" spans="1:8" x14ac:dyDescent="0.25">
      <c r="A2367" s="2">
        <v>4</v>
      </c>
      <c r="B2367" t="s">
        <v>17</v>
      </c>
      <c r="C2367" t="s">
        <v>109</v>
      </c>
      <c r="D2367" s="2">
        <v>6</v>
      </c>
      <c r="E2367" s="17">
        <v>12</v>
      </c>
      <c r="F2367" t="s">
        <v>73</v>
      </c>
      <c r="H2367">
        <v>92772.73000000001</v>
      </c>
    </row>
    <row r="2368" spans="1:8" x14ac:dyDescent="0.25">
      <c r="A2368" s="2">
        <v>4</v>
      </c>
      <c r="B2368" t="s">
        <v>17</v>
      </c>
      <c r="C2368" t="s">
        <v>109</v>
      </c>
      <c r="D2368" s="2">
        <v>6</v>
      </c>
      <c r="E2368" s="17">
        <v>12</v>
      </c>
      <c r="F2368" t="s">
        <v>72</v>
      </c>
      <c r="G2368">
        <v>2</v>
      </c>
      <c r="H2368">
        <v>156468.12000000002</v>
      </c>
    </row>
    <row r="2369" spans="1:8" x14ac:dyDescent="0.25">
      <c r="A2369" s="2">
        <v>4</v>
      </c>
      <c r="B2369" t="s">
        <v>17</v>
      </c>
      <c r="C2369" t="s">
        <v>109</v>
      </c>
      <c r="D2369" s="2">
        <v>6</v>
      </c>
      <c r="E2369" s="17">
        <v>13</v>
      </c>
      <c r="F2369" t="s">
        <v>70</v>
      </c>
      <c r="G2369">
        <v>17</v>
      </c>
      <c r="H2369">
        <v>10492941.669999998</v>
      </c>
    </row>
    <row r="2370" spans="1:8" x14ac:dyDescent="0.25">
      <c r="A2370" s="2">
        <v>4</v>
      </c>
      <c r="B2370" t="s">
        <v>17</v>
      </c>
      <c r="C2370" t="s">
        <v>109</v>
      </c>
      <c r="D2370" s="2">
        <v>6</v>
      </c>
      <c r="E2370" s="17">
        <v>13</v>
      </c>
      <c r="F2370" t="s">
        <v>75</v>
      </c>
      <c r="G2370">
        <v>7</v>
      </c>
      <c r="H2370">
        <v>387218.16</v>
      </c>
    </row>
    <row r="2371" spans="1:8" x14ac:dyDescent="0.25">
      <c r="A2371" s="2">
        <v>4</v>
      </c>
      <c r="B2371" t="s">
        <v>17</v>
      </c>
      <c r="C2371" t="s">
        <v>109</v>
      </c>
      <c r="D2371" s="2">
        <v>6</v>
      </c>
      <c r="E2371" s="17">
        <v>13</v>
      </c>
      <c r="F2371" t="s">
        <v>68</v>
      </c>
      <c r="G2371">
        <v>6</v>
      </c>
      <c r="H2371">
        <v>100352</v>
      </c>
    </row>
    <row r="2372" spans="1:8" x14ac:dyDescent="0.25">
      <c r="A2372" s="2">
        <v>4</v>
      </c>
      <c r="B2372" t="s">
        <v>17</v>
      </c>
      <c r="C2372" t="s">
        <v>109</v>
      </c>
      <c r="D2372" s="2">
        <v>6</v>
      </c>
      <c r="E2372" s="17">
        <v>13</v>
      </c>
      <c r="F2372" t="s">
        <v>69</v>
      </c>
      <c r="G2372">
        <v>17</v>
      </c>
      <c r="H2372">
        <v>1364079.3300000003</v>
      </c>
    </row>
    <row r="2373" spans="1:8" x14ac:dyDescent="0.25">
      <c r="A2373" s="2">
        <v>4</v>
      </c>
      <c r="B2373" t="s">
        <v>17</v>
      </c>
      <c r="C2373" t="s">
        <v>109</v>
      </c>
      <c r="D2373" s="2">
        <v>6</v>
      </c>
      <c r="E2373" s="17">
        <v>13</v>
      </c>
      <c r="F2373" t="s">
        <v>78</v>
      </c>
      <c r="H2373">
        <v>39526.080000000002</v>
      </c>
    </row>
    <row r="2374" spans="1:8" x14ac:dyDescent="0.25">
      <c r="A2374" s="2">
        <v>4</v>
      </c>
      <c r="B2374" t="s">
        <v>17</v>
      </c>
      <c r="C2374" t="s">
        <v>109</v>
      </c>
      <c r="D2374" s="2">
        <v>6</v>
      </c>
      <c r="E2374" s="17">
        <v>13</v>
      </c>
      <c r="F2374" t="s">
        <v>67</v>
      </c>
      <c r="G2374">
        <v>17</v>
      </c>
      <c r="H2374">
        <v>1276.77</v>
      </c>
    </row>
    <row r="2375" spans="1:8" x14ac:dyDescent="0.25">
      <c r="A2375" s="2">
        <v>4</v>
      </c>
      <c r="B2375" t="s">
        <v>17</v>
      </c>
      <c r="C2375" t="s">
        <v>109</v>
      </c>
      <c r="D2375" s="2">
        <v>6</v>
      </c>
      <c r="E2375" s="17">
        <v>13</v>
      </c>
      <c r="F2375" t="s">
        <v>73</v>
      </c>
      <c r="G2375">
        <v>2</v>
      </c>
      <c r="H2375">
        <v>851570.7</v>
      </c>
    </row>
    <row r="2376" spans="1:8" x14ac:dyDescent="0.25">
      <c r="A2376" s="2">
        <v>4</v>
      </c>
      <c r="B2376" t="s">
        <v>17</v>
      </c>
      <c r="C2376" t="s">
        <v>109</v>
      </c>
      <c r="D2376" s="2">
        <v>6</v>
      </c>
      <c r="E2376" s="17">
        <v>13</v>
      </c>
      <c r="F2376" t="s">
        <v>72</v>
      </c>
      <c r="G2376">
        <v>17</v>
      </c>
      <c r="H2376">
        <v>3307446.35</v>
      </c>
    </row>
    <row r="2377" spans="1:8" x14ac:dyDescent="0.25">
      <c r="A2377" s="2">
        <v>4</v>
      </c>
      <c r="B2377" t="s">
        <v>17</v>
      </c>
      <c r="C2377" t="s">
        <v>109</v>
      </c>
      <c r="D2377" s="2">
        <v>6</v>
      </c>
      <c r="E2377" s="17">
        <v>13</v>
      </c>
      <c r="F2377" t="s">
        <v>74</v>
      </c>
      <c r="H2377">
        <v>40127.25</v>
      </c>
    </row>
    <row r="2378" spans="1:8" x14ac:dyDescent="0.25">
      <c r="A2378" s="2">
        <v>4</v>
      </c>
      <c r="B2378" t="s">
        <v>17</v>
      </c>
      <c r="C2378" t="s">
        <v>109</v>
      </c>
      <c r="D2378" s="2">
        <v>6</v>
      </c>
      <c r="E2378" s="17">
        <v>14</v>
      </c>
      <c r="F2378" t="s">
        <v>70</v>
      </c>
      <c r="G2378">
        <v>8</v>
      </c>
      <c r="H2378">
        <v>4420245.22</v>
      </c>
    </row>
    <row r="2379" spans="1:8" x14ac:dyDescent="0.25">
      <c r="A2379" s="2">
        <v>4</v>
      </c>
      <c r="B2379" t="s">
        <v>17</v>
      </c>
      <c r="C2379" t="s">
        <v>109</v>
      </c>
      <c r="D2379" s="2">
        <v>6</v>
      </c>
      <c r="E2379" s="17">
        <v>14</v>
      </c>
      <c r="F2379" t="s">
        <v>75</v>
      </c>
      <c r="G2379">
        <v>2</v>
      </c>
      <c r="H2379">
        <v>116808</v>
      </c>
    </row>
    <row r="2380" spans="1:8" x14ac:dyDescent="0.25">
      <c r="A2380" s="2">
        <v>4</v>
      </c>
      <c r="B2380" t="s">
        <v>17</v>
      </c>
      <c r="C2380" t="s">
        <v>109</v>
      </c>
      <c r="D2380" s="2">
        <v>6</v>
      </c>
      <c r="E2380" s="17">
        <v>14</v>
      </c>
      <c r="F2380" t="s">
        <v>68</v>
      </c>
      <c r="G2380">
        <v>3</v>
      </c>
      <c r="H2380">
        <v>49396</v>
      </c>
    </row>
    <row r="2381" spans="1:8" x14ac:dyDescent="0.25">
      <c r="A2381" s="2">
        <v>4</v>
      </c>
      <c r="B2381" t="s">
        <v>17</v>
      </c>
      <c r="C2381" t="s">
        <v>109</v>
      </c>
      <c r="D2381" s="2">
        <v>6</v>
      </c>
      <c r="E2381" s="17">
        <v>14</v>
      </c>
      <c r="F2381" t="s">
        <v>69</v>
      </c>
      <c r="G2381">
        <v>8</v>
      </c>
      <c r="H2381">
        <v>547752.46999999986</v>
      </c>
    </row>
    <row r="2382" spans="1:8" x14ac:dyDescent="0.25">
      <c r="A2382" s="2">
        <v>4</v>
      </c>
      <c r="B2382" t="s">
        <v>17</v>
      </c>
      <c r="C2382" t="s">
        <v>109</v>
      </c>
      <c r="D2382" s="2">
        <v>6</v>
      </c>
      <c r="E2382" s="17">
        <v>14</v>
      </c>
      <c r="F2382" t="s">
        <v>78</v>
      </c>
      <c r="H2382">
        <v>40721.279999999999</v>
      </c>
    </row>
    <row r="2383" spans="1:8" x14ac:dyDescent="0.25">
      <c r="A2383" s="2">
        <v>4</v>
      </c>
      <c r="B2383" t="s">
        <v>17</v>
      </c>
      <c r="C2383" t="s">
        <v>109</v>
      </c>
      <c r="D2383" s="2">
        <v>6</v>
      </c>
      <c r="E2383" s="17">
        <v>14</v>
      </c>
      <c r="F2383" t="s">
        <v>67</v>
      </c>
      <c r="G2383">
        <v>8</v>
      </c>
      <c r="H2383">
        <v>466.35</v>
      </c>
    </row>
    <row r="2384" spans="1:8" x14ac:dyDescent="0.25">
      <c r="A2384" s="2">
        <v>4</v>
      </c>
      <c r="B2384" t="s">
        <v>17</v>
      </c>
      <c r="C2384" t="s">
        <v>109</v>
      </c>
      <c r="D2384" s="2">
        <v>6</v>
      </c>
      <c r="E2384" s="17">
        <v>14</v>
      </c>
      <c r="F2384" t="s">
        <v>73</v>
      </c>
      <c r="H2384">
        <v>319063.62999999995</v>
      </c>
    </row>
    <row r="2385" spans="1:8" x14ac:dyDescent="0.25">
      <c r="A2385" s="2">
        <v>4</v>
      </c>
      <c r="B2385" t="s">
        <v>17</v>
      </c>
      <c r="C2385" t="s">
        <v>109</v>
      </c>
      <c r="D2385" s="2">
        <v>6</v>
      </c>
      <c r="E2385" s="17">
        <v>14</v>
      </c>
      <c r="F2385" t="s">
        <v>72</v>
      </c>
      <c r="G2385">
        <v>8</v>
      </c>
      <c r="H2385">
        <v>1658394.33</v>
      </c>
    </row>
    <row r="2386" spans="1:8" x14ac:dyDescent="0.25">
      <c r="A2386" s="2">
        <v>4</v>
      </c>
      <c r="B2386" t="s">
        <v>17</v>
      </c>
      <c r="C2386" t="s">
        <v>109</v>
      </c>
      <c r="D2386" s="2">
        <v>6</v>
      </c>
      <c r="E2386" s="17">
        <v>15</v>
      </c>
      <c r="F2386" t="s">
        <v>70</v>
      </c>
      <c r="H2386">
        <v>123804</v>
      </c>
    </row>
    <row r="2387" spans="1:8" x14ac:dyDescent="0.25">
      <c r="A2387" s="2">
        <v>4</v>
      </c>
      <c r="B2387" t="s">
        <v>17</v>
      </c>
      <c r="C2387" t="s">
        <v>109</v>
      </c>
      <c r="D2387" s="2">
        <v>6</v>
      </c>
      <c r="E2387" s="17">
        <v>15</v>
      </c>
      <c r="F2387" t="s">
        <v>69</v>
      </c>
      <c r="H2387">
        <v>16094.5</v>
      </c>
    </row>
    <row r="2388" spans="1:8" x14ac:dyDescent="0.25">
      <c r="A2388" s="2">
        <v>4</v>
      </c>
      <c r="B2388" t="s">
        <v>17</v>
      </c>
      <c r="C2388" t="s">
        <v>109</v>
      </c>
      <c r="D2388" s="2">
        <v>6</v>
      </c>
      <c r="E2388" s="17">
        <v>15</v>
      </c>
      <c r="F2388" t="s">
        <v>67</v>
      </c>
      <c r="H2388">
        <v>11.66</v>
      </c>
    </row>
    <row r="2389" spans="1:8" x14ac:dyDescent="0.25">
      <c r="A2389" s="2">
        <v>4</v>
      </c>
      <c r="B2389" t="s">
        <v>17</v>
      </c>
      <c r="C2389" t="s">
        <v>109</v>
      </c>
      <c r="D2389" s="2">
        <v>6</v>
      </c>
      <c r="E2389" s="17">
        <v>15</v>
      </c>
      <c r="F2389" t="s">
        <v>73</v>
      </c>
      <c r="H2389">
        <v>30866.2</v>
      </c>
    </row>
    <row r="2390" spans="1:8" x14ac:dyDescent="0.25">
      <c r="A2390" s="2">
        <v>4</v>
      </c>
      <c r="B2390" t="s">
        <v>17</v>
      </c>
      <c r="C2390" t="s">
        <v>109</v>
      </c>
      <c r="D2390" s="2">
        <v>6</v>
      </c>
      <c r="E2390" s="17">
        <v>15</v>
      </c>
      <c r="F2390" t="s">
        <v>72</v>
      </c>
      <c r="H2390">
        <v>56124.480000000003</v>
      </c>
    </row>
    <row r="2391" spans="1:8" x14ac:dyDescent="0.25">
      <c r="A2391" s="2">
        <v>4</v>
      </c>
      <c r="B2391" t="s">
        <v>17</v>
      </c>
      <c r="C2391" t="s">
        <v>109</v>
      </c>
      <c r="D2391" s="2">
        <v>6</v>
      </c>
      <c r="E2391" s="17">
        <v>16</v>
      </c>
      <c r="F2391" t="s">
        <v>70</v>
      </c>
      <c r="G2391">
        <v>1</v>
      </c>
      <c r="H2391">
        <v>1306328.1599999999</v>
      </c>
    </row>
    <row r="2392" spans="1:8" x14ac:dyDescent="0.25">
      <c r="A2392" s="2">
        <v>4</v>
      </c>
      <c r="B2392" t="s">
        <v>17</v>
      </c>
      <c r="C2392" t="s">
        <v>109</v>
      </c>
      <c r="D2392" s="2">
        <v>6</v>
      </c>
      <c r="E2392" s="17">
        <v>16</v>
      </c>
      <c r="F2392" t="s">
        <v>68</v>
      </c>
      <c r="G2392">
        <v>1</v>
      </c>
      <c r="H2392">
        <v>36504</v>
      </c>
    </row>
    <row r="2393" spans="1:8" x14ac:dyDescent="0.25">
      <c r="A2393" s="2">
        <v>4</v>
      </c>
      <c r="B2393" t="s">
        <v>17</v>
      </c>
      <c r="C2393" t="s">
        <v>109</v>
      </c>
      <c r="D2393" s="2">
        <v>6</v>
      </c>
      <c r="E2393" s="17">
        <v>16</v>
      </c>
      <c r="F2393" t="s">
        <v>69</v>
      </c>
      <c r="G2393">
        <v>1</v>
      </c>
      <c r="H2393">
        <v>169822.52</v>
      </c>
    </row>
    <row r="2394" spans="1:8" x14ac:dyDescent="0.25">
      <c r="A2394" s="2">
        <v>4</v>
      </c>
      <c r="B2394" t="s">
        <v>17</v>
      </c>
      <c r="C2394" t="s">
        <v>109</v>
      </c>
      <c r="D2394" s="2">
        <v>6</v>
      </c>
      <c r="E2394" s="17">
        <v>16</v>
      </c>
      <c r="F2394" t="s">
        <v>67</v>
      </c>
      <c r="G2394">
        <v>1</v>
      </c>
      <c r="H2394">
        <v>69.959999999999994</v>
      </c>
    </row>
    <row r="2395" spans="1:8" x14ac:dyDescent="0.25">
      <c r="A2395" s="2">
        <v>4</v>
      </c>
      <c r="B2395" t="s">
        <v>17</v>
      </c>
      <c r="C2395" t="s">
        <v>109</v>
      </c>
      <c r="D2395" s="2">
        <v>6</v>
      </c>
      <c r="E2395" s="17">
        <v>16</v>
      </c>
      <c r="F2395" t="s">
        <v>72</v>
      </c>
      <c r="G2395">
        <v>1</v>
      </c>
      <c r="H2395">
        <v>540146.52000000014</v>
      </c>
    </row>
    <row r="2396" spans="1:8" x14ac:dyDescent="0.25">
      <c r="A2396" s="2">
        <v>18</v>
      </c>
      <c r="B2396" t="s">
        <v>18</v>
      </c>
      <c r="C2396" t="s">
        <v>110</v>
      </c>
      <c r="D2396" s="2">
        <v>1</v>
      </c>
      <c r="E2396" s="17">
        <v>1</v>
      </c>
      <c r="F2396" t="s">
        <v>70</v>
      </c>
      <c r="G2396">
        <v>3</v>
      </c>
      <c r="H2396">
        <v>26220089.720000003</v>
      </c>
    </row>
    <row r="2397" spans="1:8" x14ac:dyDescent="0.25">
      <c r="A2397" s="2">
        <v>18</v>
      </c>
      <c r="B2397" t="s">
        <v>18</v>
      </c>
      <c r="C2397" t="s">
        <v>110</v>
      </c>
      <c r="D2397" s="2">
        <v>1</v>
      </c>
      <c r="E2397" s="17">
        <v>1</v>
      </c>
      <c r="F2397" t="s">
        <v>77</v>
      </c>
      <c r="H2397">
        <v>18194.919999999998</v>
      </c>
    </row>
    <row r="2398" spans="1:8" x14ac:dyDescent="0.25">
      <c r="A2398" s="2">
        <v>18</v>
      </c>
      <c r="B2398" t="s">
        <v>18</v>
      </c>
      <c r="C2398" t="s">
        <v>110</v>
      </c>
      <c r="D2398" s="2">
        <v>1</v>
      </c>
      <c r="E2398" s="17">
        <v>1</v>
      </c>
      <c r="F2398" t="s">
        <v>67</v>
      </c>
      <c r="H2398">
        <v>151.57999999999998</v>
      </c>
    </row>
    <row r="2399" spans="1:8" x14ac:dyDescent="0.25">
      <c r="A2399" s="2">
        <v>18</v>
      </c>
      <c r="B2399" t="s">
        <v>18</v>
      </c>
      <c r="C2399" t="s">
        <v>110</v>
      </c>
      <c r="D2399" s="2">
        <v>1</v>
      </c>
      <c r="E2399" s="17">
        <v>1</v>
      </c>
      <c r="F2399" t="s">
        <v>72</v>
      </c>
      <c r="H2399">
        <v>28879.159999999996</v>
      </c>
    </row>
    <row r="2400" spans="1:8" x14ac:dyDescent="0.25">
      <c r="A2400" s="2">
        <v>18</v>
      </c>
      <c r="B2400" t="s">
        <v>18</v>
      </c>
      <c r="C2400" t="s">
        <v>110</v>
      </c>
      <c r="D2400" s="2">
        <v>1</v>
      </c>
      <c r="E2400" s="17">
        <v>1</v>
      </c>
      <c r="F2400" t="s">
        <v>74</v>
      </c>
      <c r="G2400">
        <v>26</v>
      </c>
      <c r="H2400">
        <v>94549.180000000008</v>
      </c>
    </row>
    <row r="2401" spans="1:8" x14ac:dyDescent="0.25">
      <c r="A2401" s="2">
        <v>18</v>
      </c>
      <c r="B2401" t="s">
        <v>18</v>
      </c>
      <c r="C2401" t="s">
        <v>110</v>
      </c>
      <c r="D2401" s="2">
        <v>1</v>
      </c>
      <c r="E2401" s="17">
        <v>1</v>
      </c>
      <c r="F2401" t="s">
        <v>111</v>
      </c>
      <c r="H2401">
        <v>1638.9699999999998</v>
      </c>
    </row>
    <row r="2402" spans="1:8" x14ac:dyDescent="0.25">
      <c r="A2402" s="2">
        <v>18</v>
      </c>
      <c r="B2402" t="s">
        <v>18</v>
      </c>
      <c r="C2402" t="s">
        <v>110</v>
      </c>
      <c r="D2402" s="2">
        <v>1</v>
      </c>
      <c r="E2402" s="17">
        <v>1</v>
      </c>
      <c r="F2402" t="s">
        <v>87</v>
      </c>
      <c r="G2402">
        <v>248</v>
      </c>
      <c r="H2402">
        <v>19087956.609999996</v>
      </c>
    </row>
    <row r="2403" spans="1:8" x14ac:dyDescent="0.25">
      <c r="A2403" s="2">
        <v>18</v>
      </c>
      <c r="B2403" t="s">
        <v>18</v>
      </c>
      <c r="C2403" t="s">
        <v>110</v>
      </c>
      <c r="D2403" s="2">
        <v>1</v>
      </c>
      <c r="E2403" s="17">
        <v>1</v>
      </c>
      <c r="F2403" t="s">
        <v>96</v>
      </c>
      <c r="G2403">
        <v>649</v>
      </c>
      <c r="H2403">
        <v>14100111.16</v>
      </c>
    </row>
    <row r="2404" spans="1:8" x14ac:dyDescent="0.25">
      <c r="A2404" s="2">
        <v>18</v>
      </c>
      <c r="B2404" t="s">
        <v>18</v>
      </c>
      <c r="C2404" t="s">
        <v>110</v>
      </c>
      <c r="D2404" s="2">
        <v>1</v>
      </c>
      <c r="E2404" s="17">
        <v>1</v>
      </c>
      <c r="F2404" t="s">
        <v>71</v>
      </c>
      <c r="H2404">
        <v>3816.24</v>
      </c>
    </row>
    <row r="2405" spans="1:8" x14ac:dyDescent="0.25">
      <c r="A2405" s="2">
        <v>18</v>
      </c>
      <c r="B2405" t="s">
        <v>18</v>
      </c>
      <c r="C2405" t="s">
        <v>110</v>
      </c>
      <c r="D2405" s="2">
        <v>1</v>
      </c>
      <c r="E2405" s="17">
        <v>2</v>
      </c>
      <c r="F2405" t="s">
        <v>70</v>
      </c>
      <c r="G2405">
        <v>1</v>
      </c>
      <c r="H2405">
        <v>113792.89</v>
      </c>
    </row>
    <row r="2406" spans="1:8" x14ac:dyDescent="0.25">
      <c r="A2406" s="2">
        <v>18</v>
      </c>
      <c r="B2406" t="s">
        <v>18</v>
      </c>
      <c r="C2406" t="s">
        <v>110</v>
      </c>
      <c r="D2406" s="2">
        <v>1</v>
      </c>
      <c r="E2406" s="17">
        <v>2</v>
      </c>
      <c r="F2406" t="s">
        <v>75</v>
      </c>
      <c r="G2406">
        <v>1</v>
      </c>
      <c r="H2406">
        <v>13500</v>
      </c>
    </row>
    <row r="2407" spans="1:8" x14ac:dyDescent="0.25">
      <c r="A2407" s="2">
        <v>18</v>
      </c>
      <c r="B2407" t="s">
        <v>18</v>
      </c>
      <c r="C2407" t="s">
        <v>110</v>
      </c>
      <c r="D2407" s="2">
        <v>1</v>
      </c>
      <c r="E2407" s="17">
        <v>2</v>
      </c>
      <c r="F2407" t="s">
        <v>69</v>
      </c>
      <c r="G2407">
        <v>1</v>
      </c>
      <c r="H2407">
        <v>10585.279999999999</v>
      </c>
    </row>
    <row r="2408" spans="1:8" x14ac:dyDescent="0.25">
      <c r="A2408" s="2">
        <v>18</v>
      </c>
      <c r="B2408" t="s">
        <v>18</v>
      </c>
      <c r="C2408" t="s">
        <v>110</v>
      </c>
      <c r="D2408" s="2">
        <v>1</v>
      </c>
      <c r="E2408" s="17">
        <v>2</v>
      </c>
      <c r="F2408" t="s">
        <v>67</v>
      </c>
      <c r="G2408">
        <v>1</v>
      </c>
      <c r="H2408">
        <v>69.959999999999994</v>
      </c>
    </row>
    <row r="2409" spans="1:8" x14ac:dyDescent="0.25">
      <c r="A2409" s="2">
        <v>18</v>
      </c>
      <c r="B2409" t="s">
        <v>18</v>
      </c>
      <c r="C2409" t="s">
        <v>110</v>
      </c>
      <c r="D2409" s="2">
        <v>1</v>
      </c>
      <c r="E2409" s="17">
        <v>2</v>
      </c>
      <c r="F2409" t="s">
        <v>73</v>
      </c>
      <c r="H2409">
        <v>6810.75</v>
      </c>
    </row>
    <row r="2410" spans="1:8" x14ac:dyDescent="0.25">
      <c r="A2410" s="2">
        <v>18</v>
      </c>
      <c r="B2410" t="s">
        <v>18</v>
      </c>
      <c r="C2410" t="s">
        <v>110</v>
      </c>
      <c r="D2410" s="2">
        <v>1</v>
      </c>
      <c r="E2410" s="17">
        <v>2</v>
      </c>
      <c r="F2410" t="s">
        <v>72</v>
      </c>
      <c r="H2410">
        <v>7187.49</v>
      </c>
    </row>
    <row r="2411" spans="1:8" x14ac:dyDescent="0.25">
      <c r="A2411" s="2">
        <v>18</v>
      </c>
      <c r="B2411" t="s">
        <v>18</v>
      </c>
      <c r="C2411" t="s">
        <v>110</v>
      </c>
      <c r="D2411" s="2">
        <v>1</v>
      </c>
      <c r="E2411" s="17">
        <v>2</v>
      </c>
      <c r="F2411" t="s">
        <v>74</v>
      </c>
      <c r="H2411">
        <v>427.7</v>
      </c>
    </row>
    <row r="2412" spans="1:8" x14ac:dyDescent="0.25">
      <c r="A2412" s="2">
        <v>18</v>
      </c>
      <c r="B2412" t="s">
        <v>18</v>
      </c>
      <c r="C2412" t="s">
        <v>110</v>
      </c>
      <c r="D2412" s="2">
        <v>1</v>
      </c>
      <c r="E2412" s="17">
        <v>3</v>
      </c>
      <c r="F2412" t="s">
        <v>70</v>
      </c>
      <c r="G2412">
        <v>84</v>
      </c>
      <c r="H2412">
        <v>9409500.4000000004</v>
      </c>
    </row>
    <row r="2413" spans="1:8" x14ac:dyDescent="0.25">
      <c r="A2413" s="2">
        <v>18</v>
      </c>
      <c r="B2413" t="s">
        <v>18</v>
      </c>
      <c r="C2413" t="s">
        <v>110</v>
      </c>
      <c r="D2413" s="2">
        <v>1</v>
      </c>
      <c r="E2413" s="17">
        <v>3</v>
      </c>
      <c r="F2413" t="s">
        <v>75</v>
      </c>
      <c r="G2413">
        <v>22</v>
      </c>
      <c r="H2413">
        <v>280800</v>
      </c>
    </row>
    <row r="2414" spans="1:8" x14ac:dyDescent="0.25">
      <c r="A2414" s="2">
        <v>18</v>
      </c>
      <c r="B2414" t="s">
        <v>18</v>
      </c>
      <c r="C2414" t="s">
        <v>110</v>
      </c>
      <c r="D2414" s="2">
        <v>1</v>
      </c>
      <c r="E2414" s="17">
        <v>3</v>
      </c>
      <c r="F2414" t="s">
        <v>77</v>
      </c>
      <c r="H2414">
        <v>62600.899999999994</v>
      </c>
    </row>
    <row r="2415" spans="1:8" x14ac:dyDescent="0.25">
      <c r="A2415" s="2">
        <v>18</v>
      </c>
      <c r="B2415" t="s">
        <v>18</v>
      </c>
      <c r="C2415" t="s">
        <v>110</v>
      </c>
      <c r="D2415" s="2">
        <v>1</v>
      </c>
      <c r="E2415" s="17">
        <v>3</v>
      </c>
      <c r="F2415" t="s">
        <v>68</v>
      </c>
      <c r="G2415">
        <v>23</v>
      </c>
      <c r="H2415">
        <v>414103</v>
      </c>
    </row>
    <row r="2416" spans="1:8" x14ac:dyDescent="0.25">
      <c r="A2416" s="2">
        <v>18</v>
      </c>
      <c r="B2416" t="s">
        <v>18</v>
      </c>
      <c r="C2416" t="s">
        <v>110</v>
      </c>
      <c r="D2416" s="2">
        <v>1</v>
      </c>
      <c r="E2416" s="17">
        <v>3</v>
      </c>
      <c r="F2416" t="s">
        <v>69</v>
      </c>
      <c r="G2416">
        <v>33</v>
      </c>
      <c r="H2416">
        <v>428901.73000000021</v>
      </c>
    </row>
    <row r="2417" spans="1:8" x14ac:dyDescent="0.25">
      <c r="A2417" s="2">
        <v>18</v>
      </c>
      <c r="B2417" t="s">
        <v>18</v>
      </c>
      <c r="C2417" t="s">
        <v>110</v>
      </c>
      <c r="D2417" s="2">
        <v>1</v>
      </c>
      <c r="E2417" s="17">
        <v>3</v>
      </c>
      <c r="F2417" t="s">
        <v>67</v>
      </c>
      <c r="G2417">
        <v>84</v>
      </c>
      <c r="H2417">
        <v>7306.7700000000023</v>
      </c>
    </row>
    <row r="2418" spans="1:8" x14ac:dyDescent="0.25">
      <c r="A2418" s="2">
        <v>18</v>
      </c>
      <c r="B2418" t="s">
        <v>18</v>
      </c>
      <c r="C2418" t="s">
        <v>110</v>
      </c>
      <c r="D2418" s="2">
        <v>1</v>
      </c>
      <c r="E2418" s="17">
        <v>3</v>
      </c>
      <c r="F2418" t="s">
        <v>73</v>
      </c>
      <c r="G2418">
        <v>2</v>
      </c>
      <c r="H2418">
        <v>257147.45</v>
      </c>
    </row>
    <row r="2419" spans="1:8" x14ac:dyDescent="0.25">
      <c r="A2419" s="2">
        <v>18</v>
      </c>
      <c r="B2419" t="s">
        <v>18</v>
      </c>
      <c r="C2419" t="s">
        <v>110</v>
      </c>
      <c r="D2419" s="2">
        <v>1</v>
      </c>
      <c r="E2419" s="17">
        <v>3</v>
      </c>
      <c r="F2419" t="s">
        <v>72</v>
      </c>
      <c r="G2419">
        <v>46</v>
      </c>
      <c r="H2419">
        <v>2159971.5500000007</v>
      </c>
    </row>
    <row r="2420" spans="1:8" x14ac:dyDescent="0.25">
      <c r="A2420" s="2">
        <v>18</v>
      </c>
      <c r="B2420" t="s">
        <v>18</v>
      </c>
      <c r="C2420" t="s">
        <v>110</v>
      </c>
      <c r="D2420" s="2">
        <v>1</v>
      </c>
      <c r="E2420" s="17">
        <v>3</v>
      </c>
      <c r="F2420" t="s">
        <v>74</v>
      </c>
      <c r="G2420">
        <v>1</v>
      </c>
      <c r="H2420">
        <v>29622.92</v>
      </c>
    </row>
    <row r="2421" spans="1:8" x14ac:dyDescent="0.25">
      <c r="A2421" s="2">
        <v>18</v>
      </c>
      <c r="B2421" t="s">
        <v>18</v>
      </c>
      <c r="C2421" t="s">
        <v>110</v>
      </c>
      <c r="D2421" s="2">
        <v>1</v>
      </c>
      <c r="E2421" s="17">
        <v>3</v>
      </c>
      <c r="F2421" t="s">
        <v>111</v>
      </c>
      <c r="H2421">
        <v>99.7</v>
      </c>
    </row>
    <row r="2422" spans="1:8" x14ac:dyDescent="0.25">
      <c r="A2422" s="2">
        <v>18</v>
      </c>
      <c r="B2422" t="s">
        <v>18</v>
      </c>
      <c r="C2422" t="s">
        <v>110</v>
      </c>
      <c r="D2422" s="2">
        <v>1</v>
      </c>
      <c r="E2422" s="17">
        <v>4</v>
      </c>
      <c r="F2422" t="s">
        <v>70</v>
      </c>
      <c r="G2422">
        <v>321</v>
      </c>
      <c r="H2422">
        <v>36837262.920000002</v>
      </c>
    </row>
    <row r="2423" spans="1:8" x14ac:dyDescent="0.25">
      <c r="A2423" s="2">
        <v>18</v>
      </c>
      <c r="B2423" t="s">
        <v>18</v>
      </c>
      <c r="C2423" t="s">
        <v>110</v>
      </c>
      <c r="D2423" s="2">
        <v>1</v>
      </c>
      <c r="E2423" s="17">
        <v>4</v>
      </c>
      <c r="F2423" t="s">
        <v>75</v>
      </c>
      <c r="G2423">
        <v>151</v>
      </c>
      <c r="H2423">
        <v>1937700</v>
      </c>
    </row>
    <row r="2424" spans="1:8" x14ac:dyDescent="0.25">
      <c r="A2424" s="2">
        <v>18</v>
      </c>
      <c r="B2424" t="s">
        <v>18</v>
      </c>
      <c r="C2424" t="s">
        <v>110</v>
      </c>
      <c r="D2424" s="2">
        <v>1</v>
      </c>
      <c r="E2424" s="17">
        <v>4</v>
      </c>
      <c r="F2424" t="s">
        <v>77</v>
      </c>
      <c r="G2424">
        <v>32</v>
      </c>
      <c r="H2424">
        <v>187642.45</v>
      </c>
    </row>
    <row r="2425" spans="1:8" x14ac:dyDescent="0.25">
      <c r="A2425" s="2">
        <v>18</v>
      </c>
      <c r="B2425" t="s">
        <v>18</v>
      </c>
      <c r="C2425" t="s">
        <v>110</v>
      </c>
      <c r="D2425" s="2">
        <v>1</v>
      </c>
      <c r="E2425" s="17">
        <v>4</v>
      </c>
      <c r="F2425" t="s">
        <v>68</v>
      </c>
      <c r="G2425">
        <v>203</v>
      </c>
      <c r="H2425">
        <v>3881836.94</v>
      </c>
    </row>
    <row r="2426" spans="1:8" x14ac:dyDescent="0.25">
      <c r="A2426" s="2">
        <v>18</v>
      </c>
      <c r="B2426" t="s">
        <v>18</v>
      </c>
      <c r="C2426" t="s">
        <v>110</v>
      </c>
      <c r="D2426" s="2">
        <v>1</v>
      </c>
      <c r="E2426" s="17">
        <v>4</v>
      </c>
      <c r="F2426" t="s">
        <v>69</v>
      </c>
      <c r="G2426">
        <v>321</v>
      </c>
      <c r="H2426">
        <v>5702040.980000006</v>
      </c>
    </row>
    <row r="2427" spans="1:8" x14ac:dyDescent="0.25">
      <c r="A2427" s="2">
        <v>18</v>
      </c>
      <c r="B2427" t="s">
        <v>18</v>
      </c>
      <c r="C2427" t="s">
        <v>110</v>
      </c>
      <c r="D2427" s="2">
        <v>1</v>
      </c>
      <c r="E2427" s="17">
        <v>4</v>
      </c>
      <c r="F2427" t="s">
        <v>67</v>
      </c>
      <c r="G2427">
        <v>319</v>
      </c>
      <c r="H2427">
        <v>20842.400000000001</v>
      </c>
    </row>
    <row r="2428" spans="1:8" x14ac:dyDescent="0.25">
      <c r="A2428" s="2">
        <v>18</v>
      </c>
      <c r="B2428" t="s">
        <v>18</v>
      </c>
      <c r="C2428" t="s">
        <v>110</v>
      </c>
      <c r="D2428" s="2">
        <v>1</v>
      </c>
      <c r="E2428" s="17">
        <v>4</v>
      </c>
      <c r="F2428" t="s">
        <v>73</v>
      </c>
      <c r="G2428">
        <v>31</v>
      </c>
      <c r="H2428">
        <v>2822677.82</v>
      </c>
    </row>
    <row r="2429" spans="1:8" x14ac:dyDescent="0.25">
      <c r="A2429" s="2">
        <v>18</v>
      </c>
      <c r="B2429" t="s">
        <v>18</v>
      </c>
      <c r="C2429" t="s">
        <v>110</v>
      </c>
      <c r="D2429" s="2">
        <v>1</v>
      </c>
      <c r="E2429" s="17">
        <v>4</v>
      </c>
      <c r="F2429" t="s">
        <v>79</v>
      </c>
      <c r="G2429">
        <v>1</v>
      </c>
      <c r="H2429">
        <v>17764</v>
      </c>
    </row>
    <row r="2430" spans="1:8" x14ac:dyDescent="0.25">
      <c r="A2430" s="2">
        <v>18</v>
      </c>
      <c r="B2430" t="s">
        <v>18</v>
      </c>
      <c r="C2430" t="s">
        <v>110</v>
      </c>
      <c r="D2430" s="2">
        <v>1</v>
      </c>
      <c r="E2430" s="17">
        <v>4</v>
      </c>
      <c r="F2430" t="s">
        <v>72</v>
      </c>
      <c r="H2430">
        <v>87606.45</v>
      </c>
    </row>
    <row r="2431" spans="1:8" x14ac:dyDescent="0.25">
      <c r="A2431" s="2">
        <v>18</v>
      </c>
      <c r="B2431" t="s">
        <v>18</v>
      </c>
      <c r="C2431" t="s">
        <v>110</v>
      </c>
      <c r="D2431" s="2">
        <v>1</v>
      </c>
      <c r="E2431" s="17">
        <v>4</v>
      </c>
      <c r="F2431" t="s">
        <v>74</v>
      </c>
      <c r="G2431">
        <v>254</v>
      </c>
      <c r="H2431">
        <v>3165836.3599999971</v>
      </c>
    </row>
    <row r="2432" spans="1:8" x14ac:dyDescent="0.25">
      <c r="A2432" s="2">
        <v>18</v>
      </c>
      <c r="B2432" t="s">
        <v>18</v>
      </c>
      <c r="C2432" t="s">
        <v>110</v>
      </c>
      <c r="D2432" s="2">
        <v>1</v>
      </c>
      <c r="E2432" s="17">
        <v>5</v>
      </c>
      <c r="F2432" t="s">
        <v>70</v>
      </c>
      <c r="G2432">
        <v>351</v>
      </c>
      <c r="H2432">
        <v>44743733.870000005</v>
      </c>
    </row>
    <row r="2433" spans="1:8" x14ac:dyDescent="0.25">
      <c r="A2433" s="2">
        <v>18</v>
      </c>
      <c r="B2433" t="s">
        <v>18</v>
      </c>
      <c r="C2433" t="s">
        <v>110</v>
      </c>
      <c r="D2433" s="2">
        <v>1</v>
      </c>
      <c r="E2433" s="17">
        <v>5</v>
      </c>
      <c r="F2433" t="s">
        <v>75</v>
      </c>
      <c r="G2433">
        <v>173</v>
      </c>
      <c r="H2433">
        <v>2113777.64</v>
      </c>
    </row>
    <row r="2434" spans="1:8" x14ac:dyDescent="0.25">
      <c r="A2434" s="2">
        <v>18</v>
      </c>
      <c r="B2434" t="s">
        <v>18</v>
      </c>
      <c r="C2434" t="s">
        <v>110</v>
      </c>
      <c r="D2434" s="2">
        <v>1</v>
      </c>
      <c r="E2434" s="17">
        <v>5</v>
      </c>
      <c r="F2434" t="s">
        <v>77</v>
      </c>
      <c r="G2434">
        <v>4</v>
      </c>
      <c r="H2434">
        <v>279162.36</v>
      </c>
    </row>
    <row r="2435" spans="1:8" x14ac:dyDescent="0.25">
      <c r="A2435" s="2">
        <v>18</v>
      </c>
      <c r="B2435" t="s">
        <v>18</v>
      </c>
      <c r="C2435" t="s">
        <v>110</v>
      </c>
      <c r="D2435" s="2">
        <v>1</v>
      </c>
      <c r="E2435" s="17">
        <v>5</v>
      </c>
      <c r="F2435" t="s">
        <v>68</v>
      </c>
      <c r="G2435">
        <v>187</v>
      </c>
      <c r="H2435">
        <v>3627399.5800000005</v>
      </c>
    </row>
    <row r="2436" spans="1:8" x14ac:dyDescent="0.25">
      <c r="A2436" s="2">
        <v>18</v>
      </c>
      <c r="B2436" t="s">
        <v>18</v>
      </c>
      <c r="C2436" t="s">
        <v>110</v>
      </c>
      <c r="D2436" s="2">
        <v>1</v>
      </c>
      <c r="E2436" s="17">
        <v>5</v>
      </c>
      <c r="F2436" t="s">
        <v>69</v>
      </c>
      <c r="G2436">
        <v>324</v>
      </c>
      <c r="H2436">
        <v>6008304.6900000013</v>
      </c>
    </row>
    <row r="2437" spans="1:8" x14ac:dyDescent="0.25">
      <c r="A2437" s="2">
        <v>18</v>
      </c>
      <c r="B2437" t="s">
        <v>18</v>
      </c>
      <c r="C2437" t="s">
        <v>110</v>
      </c>
      <c r="D2437" s="2">
        <v>1</v>
      </c>
      <c r="E2437" s="17">
        <v>5</v>
      </c>
      <c r="F2437" t="s">
        <v>67</v>
      </c>
      <c r="G2437">
        <v>350</v>
      </c>
      <c r="H2437">
        <v>22608.22</v>
      </c>
    </row>
    <row r="2438" spans="1:8" x14ac:dyDescent="0.25">
      <c r="A2438" s="2">
        <v>18</v>
      </c>
      <c r="B2438" t="s">
        <v>18</v>
      </c>
      <c r="C2438" t="s">
        <v>110</v>
      </c>
      <c r="D2438" s="2">
        <v>1</v>
      </c>
      <c r="E2438" s="17">
        <v>5</v>
      </c>
      <c r="F2438" t="s">
        <v>73</v>
      </c>
      <c r="G2438">
        <v>38</v>
      </c>
      <c r="H2438">
        <v>3146663.45</v>
      </c>
    </row>
    <row r="2439" spans="1:8" x14ac:dyDescent="0.25">
      <c r="A2439" s="2">
        <v>18</v>
      </c>
      <c r="B2439" t="s">
        <v>18</v>
      </c>
      <c r="C2439" t="s">
        <v>110</v>
      </c>
      <c r="D2439" s="2">
        <v>1</v>
      </c>
      <c r="E2439" s="17">
        <v>5</v>
      </c>
      <c r="F2439" t="s">
        <v>79</v>
      </c>
      <c r="G2439">
        <v>1</v>
      </c>
      <c r="H2439">
        <v>8882</v>
      </c>
    </row>
    <row r="2440" spans="1:8" x14ac:dyDescent="0.25">
      <c r="A2440" s="2">
        <v>18</v>
      </c>
      <c r="B2440" t="s">
        <v>18</v>
      </c>
      <c r="C2440" t="s">
        <v>110</v>
      </c>
      <c r="D2440" s="2">
        <v>1</v>
      </c>
      <c r="E2440" s="17">
        <v>5</v>
      </c>
      <c r="F2440" t="s">
        <v>72</v>
      </c>
      <c r="G2440">
        <v>26</v>
      </c>
      <c r="H2440">
        <v>1034311.73</v>
      </c>
    </row>
    <row r="2441" spans="1:8" x14ac:dyDescent="0.25">
      <c r="A2441" s="2">
        <v>18</v>
      </c>
      <c r="B2441" t="s">
        <v>18</v>
      </c>
      <c r="C2441" t="s">
        <v>110</v>
      </c>
      <c r="D2441" s="2">
        <v>1</v>
      </c>
      <c r="E2441" s="17">
        <v>5</v>
      </c>
      <c r="F2441" t="s">
        <v>74</v>
      </c>
      <c r="G2441">
        <v>22</v>
      </c>
      <c r="H2441">
        <v>467472.31</v>
      </c>
    </row>
    <row r="2442" spans="1:8" x14ac:dyDescent="0.25">
      <c r="A2442" s="2">
        <v>18</v>
      </c>
      <c r="B2442" t="s">
        <v>18</v>
      </c>
      <c r="C2442" t="s">
        <v>110</v>
      </c>
      <c r="D2442" s="2">
        <v>1</v>
      </c>
      <c r="E2442" s="17">
        <v>5</v>
      </c>
      <c r="F2442" t="s">
        <v>88</v>
      </c>
      <c r="G2442">
        <v>1</v>
      </c>
      <c r="H2442">
        <v>13644.9</v>
      </c>
    </row>
    <row r="2443" spans="1:8" x14ac:dyDescent="0.25">
      <c r="A2443" s="2">
        <v>18</v>
      </c>
      <c r="B2443" t="s">
        <v>18</v>
      </c>
      <c r="C2443" t="s">
        <v>110</v>
      </c>
      <c r="D2443" s="2">
        <v>1</v>
      </c>
      <c r="E2443" s="17">
        <v>5</v>
      </c>
      <c r="F2443" t="s">
        <v>87</v>
      </c>
      <c r="H2443">
        <v>1235.25</v>
      </c>
    </row>
    <row r="2444" spans="1:8" x14ac:dyDescent="0.25">
      <c r="A2444" s="2">
        <v>18</v>
      </c>
      <c r="B2444" t="s">
        <v>18</v>
      </c>
      <c r="C2444" t="s">
        <v>110</v>
      </c>
      <c r="D2444" s="2">
        <v>1</v>
      </c>
      <c r="E2444" s="17">
        <v>5</v>
      </c>
      <c r="F2444" t="s">
        <v>96</v>
      </c>
      <c r="H2444">
        <v>1419</v>
      </c>
    </row>
    <row r="2445" spans="1:8" x14ac:dyDescent="0.25">
      <c r="A2445" s="2">
        <v>18</v>
      </c>
      <c r="B2445" t="s">
        <v>18</v>
      </c>
      <c r="C2445" t="s">
        <v>110</v>
      </c>
      <c r="D2445" s="2">
        <v>1</v>
      </c>
      <c r="E2445" s="17">
        <v>6</v>
      </c>
      <c r="F2445" t="s">
        <v>70</v>
      </c>
      <c r="G2445">
        <v>935</v>
      </c>
      <c r="H2445">
        <v>167619866.09000003</v>
      </c>
    </row>
    <row r="2446" spans="1:8" x14ac:dyDescent="0.25">
      <c r="A2446" s="2">
        <v>18</v>
      </c>
      <c r="B2446" t="s">
        <v>18</v>
      </c>
      <c r="C2446" t="s">
        <v>110</v>
      </c>
      <c r="D2446" s="2">
        <v>1</v>
      </c>
      <c r="E2446" s="17">
        <v>6</v>
      </c>
      <c r="F2446" t="s">
        <v>75</v>
      </c>
      <c r="G2446">
        <v>523</v>
      </c>
      <c r="H2446">
        <v>7044300</v>
      </c>
    </row>
    <row r="2447" spans="1:8" x14ac:dyDescent="0.25">
      <c r="A2447" s="2">
        <v>18</v>
      </c>
      <c r="B2447" t="s">
        <v>18</v>
      </c>
      <c r="C2447" t="s">
        <v>110</v>
      </c>
      <c r="D2447" s="2">
        <v>1</v>
      </c>
      <c r="E2447" s="17">
        <v>6</v>
      </c>
      <c r="F2447" t="s">
        <v>77</v>
      </c>
      <c r="G2447">
        <v>85</v>
      </c>
      <c r="H2447">
        <v>968551.67000000016</v>
      </c>
    </row>
    <row r="2448" spans="1:8" x14ac:dyDescent="0.25">
      <c r="A2448" s="2">
        <v>18</v>
      </c>
      <c r="B2448" t="s">
        <v>18</v>
      </c>
      <c r="C2448" t="s">
        <v>110</v>
      </c>
      <c r="D2448" s="2">
        <v>1</v>
      </c>
      <c r="E2448" s="17">
        <v>6</v>
      </c>
      <c r="F2448" t="s">
        <v>68</v>
      </c>
      <c r="G2448">
        <v>753</v>
      </c>
      <c r="H2448">
        <v>17169666.009999998</v>
      </c>
    </row>
    <row r="2449" spans="1:8" x14ac:dyDescent="0.25">
      <c r="A2449" s="2">
        <v>18</v>
      </c>
      <c r="B2449" t="s">
        <v>18</v>
      </c>
      <c r="C2449" t="s">
        <v>110</v>
      </c>
      <c r="D2449" s="2">
        <v>1</v>
      </c>
      <c r="E2449" s="17">
        <v>6</v>
      </c>
      <c r="F2449" t="s">
        <v>69</v>
      </c>
      <c r="G2449">
        <v>930</v>
      </c>
      <c r="H2449">
        <v>25670002.029999975</v>
      </c>
    </row>
    <row r="2450" spans="1:8" x14ac:dyDescent="0.25">
      <c r="A2450" s="2">
        <v>18</v>
      </c>
      <c r="B2450" t="s">
        <v>18</v>
      </c>
      <c r="C2450" t="s">
        <v>110</v>
      </c>
      <c r="D2450" s="2">
        <v>1</v>
      </c>
      <c r="E2450" s="17">
        <v>6</v>
      </c>
      <c r="F2450" t="s">
        <v>78</v>
      </c>
      <c r="H2450">
        <v>45725.18</v>
      </c>
    </row>
    <row r="2451" spans="1:8" x14ac:dyDescent="0.25">
      <c r="A2451" s="2">
        <v>18</v>
      </c>
      <c r="B2451" t="s">
        <v>18</v>
      </c>
      <c r="C2451" t="s">
        <v>110</v>
      </c>
      <c r="D2451" s="2">
        <v>1</v>
      </c>
      <c r="E2451" s="17">
        <v>6</v>
      </c>
      <c r="F2451" t="s">
        <v>67</v>
      </c>
      <c r="G2451">
        <v>925</v>
      </c>
      <c r="H2451">
        <v>67574.87999999999</v>
      </c>
    </row>
    <row r="2452" spans="1:8" x14ac:dyDescent="0.25">
      <c r="A2452" s="2">
        <v>18</v>
      </c>
      <c r="B2452" t="s">
        <v>18</v>
      </c>
      <c r="C2452" t="s">
        <v>110</v>
      </c>
      <c r="D2452" s="2">
        <v>1</v>
      </c>
      <c r="E2452" s="17">
        <v>6</v>
      </c>
      <c r="F2452" t="s">
        <v>73</v>
      </c>
      <c r="G2452">
        <v>79</v>
      </c>
      <c r="H2452">
        <v>14093149.549999999</v>
      </c>
    </row>
    <row r="2453" spans="1:8" x14ac:dyDescent="0.25">
      <c r="A2453" s="2">
        <v>18</v>
      </c>
      <c r="B2453" t="s">
        <v>18</v>
      </c>
      <c r="C2453" t="s">
        <v>110</v>
      </c>
      <c r="D2453" s="2">
        <v>1</v>
      </c>
      <c r="E2453" s="17">
        <v>6</v>
      </c>
      <c r="F2453" t="s">
        <v>79</v>
      </c>
      <c r="H2453">
        <v>71056.5</v>
      </c>
    </row>
    <row r="2454" spans="1:8" x14ac:dyDescent="0.25">
      <c r="A2454" s="2">
        <v>18</v>
      </c>
      <c r="B2454" t="s">
        <v>18</v>
      </c>
      <c r="C2454" t="s">
        <v>110</v>
      </c>
      <c r="D2454" s="2">
        <v>1</v>
      </c>
      <c r="E2454" s="17">
        <v>6</v>
      </c>
      <c r="F2454" t="s">
        <v>72</v>
      </c>
      <c r="G2454">
        <v>5</v>
      </c>
      <c r="H2454">
        <v>412781.61</v>
      </c>
    </row>
    <row r="2455" spans="1:8" x14ac:dyDescent="0.25">
      <c r="A2455" s="2">
        <v>18</v>
      </c>
      <c r="B2455" t="s">
        <v>18</v>
      </c>
      <c r="C2455" t="s">
        <v>110</v>
      </c>
      <c r="D2455" s="2">
        <v>1</v>
      </c>
      <c r="E2455" s="17">
        <v>6</v>
      </c>
      <c r="F2455" t="s">
        <v>74</v>
      </c>
      <c r="G2455">
        <v>565</v>
      </c>
      <c r="H2455">
        <v>10241024.59</v>
      </c>
    </row>
    <row r="2456" spans="1:8" x14ac:dyDescent="0.25">
      <c r="A2456" s="2">
        <v>18</v>
      </c>
      <c r="B2456" t="s">
        <v>18</v>
      </c>
      <c r="C2456" t="s">
        <v>110</v>
      </c>
      <c r="D2456" s="2">
        <v>1</v>
      </c>
      <c r="E2456" s="17">
        <v>6</v>
      </c>
      <c r="F2456" t="s">
        <v>88</v>
      </c>
      <c r="G2456">
        <v>5</v>
      </c>
      <c r="H2456">
        <v>73560.599999999991</v>
      </c>
    </row>
    <row r="2457" spans="1:8" x14ac:dyDescent="0.25">
      <c r="A2457" s="2">
        <v>18</v>
      </c>
      <c r="B2457" t="s">
        <v>18</v>
      </c>
      <c r="C2457" t="s">
        <v>110</v>
      </c>
      <c r="D2457" s="2">
        <v>1</v>
      </c>
      <c r="E2457" s="17">
        <v>6</v>
      </c>
      <c r="F2457" t="s">
        <v>87</v>
      </c>
      <c r="G2457">
        <v>1</v>
      </c>
      <c r="H2457">
        <v>961.82999999999993</v>
      </c>
    </row>
    <row r="2458" spans="1:8" x14ac:dyDescent="0.25">
      <c r="A2458" s="2">
        <v>18</v>
      </c>
      <c r="B2458" t="s">
        <v>18</v>
      </c>
      <c r="C2458" t="s">
        <v>110</v>
      </c>
      <c r="D2458" s="2">
        <v>1</v>
      </c>
      <c r="E2458" s="17">
        <v>7</v>
      </c>
      <c r="F2458" t="s">
        <v>70</v>
      </c>
      <c r="G2458">
        <v>1418</v>
      </c>
      <c r="H2458">
        <v>293228391.94</v>
      </c>
    </row>
    <row r="2459" spans="1:8" x14ac:dyDescent="0.25">
      <c r="A2459" s="2">
        <v>18</v>
      </c>
      <c r="B2459" t="s">
        <v>18</v>
      </c>
      <c r="C2459" t="s">
        <v>110</v>
      </c>
      <c r="D2459" s="2">
        <v>1</v>
      </c>
      <c r="E2459" s="17">
        <v>7</v>
      </c>
      <c r="F2459" t="s">
        <v>75</v>
      </c>
      <c r="G2459">
        <v>813</v>
      </c>
      <c r="H2459">
        <v>10334999.99</v>
      </c>
    </row>
    <row r="2460" spans="1:8" x14ac:dyDescent="0.25">
      <c r="A2460" s="2">
        <v>18</v>
      </c>
      <c r="B2460" t="s">
        <v>18</v>
      </c>
      <c r="C2460" t="s">
        <v>110</v>
      </c>
      <c r="D2460" s="2">
        <v>1</v>
      </c>
      <c r="E2460" s="17">
        <v>7</v>
      </c>
      <c r="F2460" t="s">
        <v>77</v>
      </c>
      <c r="G2460">
        <v>125</v>
      </c>
      <c r="H2460">
        <v>1696887.9</v>
      </c>
    </row>
    <row r="2461" spans="1:8" x14ac:dyDescent="0.25">
      <c r="A2461" s="2">
        <v>18</v>
      </c>
      <c r="B2461" t="s">
        <v>18</v>
      </c>
      <c r="C2461" t="s">
        <v>110</v>
      </c>
      <c r="D2461" s="2">
        <v>1</v>
      </c>
      <c r="E2461" s="17">
        <v>7</v>
      </c>
      <c r="F2461" t="s">
        <v>68</v>
      </c>
      <c r="G2461">
        <v>1104</v>
      </c>
      <c r="H2461">
        <v>24155624.670000002</v>
      </c>
    </row>
    <row r="2462" spans="1:8" x14ac:dyDescent="0.25">
      <c r="A2462" s="2">
        <v>18</v>
      </c>
      <c r="B2462" t="s">
        <v>18</v>
      </c>
      <c r="C2462" t="s">
        <v>110</v>
      </c>
      <c r="D2462" s="2">
        <v>1</v>
      </c>
      <c r="E2462" s="17">
        <v>7</v>
      </c>
      <c r="F2462" t="s">
        <v>69</v>
      </c>
      <c r="G2462">
        <v>1418</v>
      </c>
      <c r="H2462">
        <v>43548853.62999998</v>
      </c>
    </row>
    <row r="2463" spans="1:8" x14ac:dyDescent="0.25">
      <c r="A2463" s="2">
        <v>18</v>
      </c>
      <c r="B2463" t="s">
        <v>18</v>
      </c>
      <c r="C2463" t="s">
        <v>110</v>
      </c>
      <c r="D2463" s="2">
        <v>1</v>
      </c>
      <c r="E2463" s="17">
        <v>7</v>
      </c>
      <c r="F2463" t="s">
        <v>78</v>
      </c>
      <c r="H2463">
        <v>36888.120000000003</v>
      </c>
    </row>
    <row r="2464" spans="1:8" x14ac:dyDescent="0.25">
      <c r="A2464" s="2">
        <v>18</v>
      </c>
      <c r="B2464" t="s">
        <v>18</v>
      </c>
      <c r="C2464" t="s">
        <v>110</v>
      </c>
      <c r="D2464" s="2">
        <v>1</v>
      </c>
      <c r="E2464" s="17">
        <v>7</v>
      </c>
      <c r="F2464" t="s">
        <v>67</v>
      </c>
      <c r="G2464">
        <v>1413</v>
      </c>
      <c r="H2464">
        <v>96076.160000000003</v>
      </c>
    </row>
    <row r="2465" spans="1:8" x14ac:dyDescent="0.25">
      <c r="A2465" s="2">
        <v>18</v>
      </c>
      <c r="B2465" t="s">
        <v>18</v>
      </c>
      <c r="C2465" t="s">
        <v>110</v>
      </c>
      <c r="D2465" s="2">
        <v>1</v>
      </c>
      <c r="E2465" s="17">
        <v>7</v>
      </c>
      <c r="F2465" t="s">
        <v>73</v>
      </c>
      <c r="G2465">
        <v>129</v>
      </c>
      <c r="H2465">
        <v>24161718.819999997</v>
      </c>
    </row>
    <row r="2466" spans="1:8" x14ac:dyDescent="0.25">
      <c r="A2466" s="2">
        <v>18</v>
      </c>
      <c r="B2466" t="s">
        <v>18</v>
      </c>
      <c r="C2466" t="s">
        <v>110</v>
      </c>
      <c r="D2466" s="2">
        <v>1</v>
      </c>
      <c r="E2466" s="17">
        <v>7</v>
      </c>
      <c r="F2466" t="s">
        <v>79</v>
      </c>
      <c r="G2466">
        <v>7</v>
      </c>
      <c r="H2466">
        <v>318222</v>
      </c>
    </row>
    <row r="2467" spans="1:8" x14ac:dyDescent="0.25">
      <c r="A2467" s="2">
        <v>18</v>
      </c>
      <c r="B2467" t="s">
        <v>18</v>
      </c>
      <c r="C2467" t="s">
        <v>110</v>
      </c>
      <c r="D2467" s="2">
        <v>1</v>
      </c>
      <c r="E2467" s="17">
        <v>7</v>
      </c>
      <c r="F2467" t="s">
        <v>72</v>
      </c>
      <c r="H2467">
        <v>37448.97</v>
      </c>
    </row>
    <row r="2468" spans="1:8" x14ac:dyDescent="0.25">
      <c r="A2468" s="2">
        <v>18</v>
      </c>
      <c r="B2468" t="s">
        <v>18</v>
      </c>
      <c r="C2468" t="s">
        <v>110</v>
      </c>
      <c r="D2468" s="2">
        <v>1</v>
      </c>
      <c r="E2468" s="17">
        <v>7</v>
      </c>
      <c r="F2468" t="s">
        <v>74</v>
      </c>
      <c r="G2468">
        <v>669</v>
      </c>
      <c r="H2468">
        <v>13428262.350000005</v>
      </c>
    </row>
    <row r="2469" spans="1:8" x14ac:dyDescent="0.25">
      <c r="A2469" s="2">
        <v>18</v>
      </c>
      <c r="B2469" t="s">
        <v>18</v>
      </c>
      <c r="C2469" t="s">
        <v>110</v>
      </c>
      <c r="D2469" s="2">
        <v>1</v>
      </c>
      <c r="E2469" s="17">
        <v>7</v>
      </c>
      <c r="F2469" t="s">
        <v>88</v>
      </c>
      <c r="G2469">
        <v>11</v>
      </c>
      <c r="H2469">
        <v>190831.2</v>
      </c>
    </row>
    <row r="2470" spans="1:8" x14ac:dyDescent="0.25">
      <c r="A2470" s="2">
        <v>18</v>
      </c>
      <c r="B2470" t="s">
        <v>18</v>
      </c>
      <c r="C2470" t="s">
        <v>110</v>
      </c>
      <c r="D2470" s="2">
        <v>1</v>
      </c>
      <c r="E2470" s="17">
        <v>7</v>
      </c>
      <c r="F2470" t="s">
        <v>76</v>
      </c>
      <c r="H2470">
        <v>172972.68</v>
      </c>
    </row>
    <row r="2471" spans="1:8" x14ac:dyDescent="0.25">
      <c r="A2471" s="2">
        <v>18</v>
      </c>
      <c r="B2471" t="s">
        <v>18</v>
      </c>
      <c r="C2471" t="s">
        <v>110</v>
      </c>
      <c r="D2471" s="2">
        <v>1</v>
      </c>
      <c r="E2471" s="17">
        <v>8</v>
      </c>
      <c r="F2471" t="s">
        <v>70</v>
      </c>
      <c r="G2471">
        <v>1421</v>
      </c>
      <c r="H2471">
        <v>381104968.24000001</v>
      </c>
    </row>
    <row r="2472" spans="1:8" x14ac:dyDescent="0.25">
      <c r="A2472" s="2">
        <v>18</v>
      </c>
      <c r="B2472" t="s">
        <v>18</v>
      </c>
      <c r="C2472" t="s">
        <v>110</v>
      </c>
      <c r="D2472" s="2">
        <v>1</v>
      </c>
      <c r="E2472" s="17">
        <v>8</v>
      </c>
      <c r="F2472" t="s">
        <v>75</v>
      </c>
      <c r="G2472">
        <v>918</v>
      </c>
      <c r="H2472">
        <v>12242850</v>
      </c>
    </row>
    <row r="2473" spans="1:8" x14ac:dyDescent="0.25">
      <c r="A2473" s="2">
        <v>18</v>
      </c>
      <c r="B2473" t="s">
        <v>18</v>
      </c>
      <c r="C2473" t="s">
        <v>110</v>
      </c>
      <c r="D2473" s="2">
        <v>1</v>
      </c>
      <c r="E2473" s="17">
        <v>8</v>
      </c>
      <c r="F2473" t="s">
        <v>77</v>
      </c>
      <c r="G2473">
        <v>122</v>
      </c>
      <c r="H2473">
        <v>1685537.4599999997</v>
      </c>
    </row>
    <row r="2474" spans="1:8" x14ac:dyDescent="0.25">
      <c r="A2474" s="2">
        <v>18</v>
      </c>
      <c r="B2474" t="s">
        <v>18</v>
      </c>
      <c r="C2474" t="s">
        <v>110</v>
      </c>
      <c r="D2474" s="2">
        <v>1</v>
      </c>
      <c r="E2474" s="17">
        <v>8</v>
      </c>
      <c r="F2474" t="s">
        <v>68</v>
      </c>
      <c r="G2474">
        <v>1225</v>
      </c>
      <c r="H2474">
        <v>28032991.610000003</v>
      </c>
    </row>
    <row r="2475" spans="1:8" x14ac:dyDescent="0.25">
      <c r="A2475" s="2">
        <v>18</v>
      </c>
      <c r="B2475" t="s">
        <v>18</v>
      </c>
      <c r="C2475" t="s">
        <v>110</v>
      </c>
      <c r="D2475" s="2">
        <v>1</v>
      </c>
      <c r="E2475" s="17">
        <v>8</v>
      </c>
      <c r="F2475" t="s">
        <v>69</v>
      </c>
      <c r="G2475">
        <v>1419</v>
      </c>
      <c r="H2475">
        <v>58242520.749999978</v>
      </c>
    </row>
    <row r="2476" spans="1:8" x14ac:dyDescent="0.25">
      <c r="A2476" s="2">
        <v>18</v>
      </c>
      <c r="B2476" t="s">
        <v>18</v>
      </c>
      <c r="C2476" t="s">
        <v>110</v>
      </c>
      <c r="D2476" s="2">
        <v>1</v>
      </c>
      <c r="E2476" s="17">
        <v>8</v>
      </c>
      <c r="F2476" t="s">
        <v>78</v>
      </c>
      <c r="H2476">
        <v>47075.78</v>
      </c>
    </row>
    <row r="2477" spans="1:8" x14ac:dyDescent="0.25">
      <c r="A2477" s="2">
        <v>18</v>
      </c>
      <c r="B2477" t="s">
        <v>18</v>
      </c>
      <c r="C2477" t="s">
        <v>110</v>
      </c>
      <c r="D2477" s="2">
        <v>1</v>
      </c>
      <c r="E2477" s="17">
        <v>8</v>
      </c>
      <c r="F2477" t="s">
        <v>67</v>
      </c>
      <c r="G2477">
        <v>1416</v>
      </c>
      <c r="H2477">
        <v>100601.5</v>
      </c>
    </row>
    <row r="2478" spans="1:8" x14ac:dyDescent="0.25">
      <c r="A2478" s="2">
        <v>18</v>
      </c>
      <c r="B2478" t="s">
        <v>18</v>
      </c>
      <c r="C2478" t="s">
        <v>110</v>
      </c>
      <c r="D2478" s="2">
        <v>1</v>
      </c>
      <c r="E2478" s="17">
        <v>8</v>
      </c>
      <c r="F2478" t="s">
        <v>73</v>
      </c>
      <c r="G2478">
        <v>137</v>
      </c>
      <c r="H2478">
        <v>32340447.340000004</v>
      </c>
    </row>
    <row r="2479" spans="1:8" x14ac:dyDescent="0.25">
      <c r="A2479" s="2">
        <v>18</v>
      </c>
      <c r="B2479" t="s">
        <v>18</v>
      </c>
      <c r="C2479" t="s">
        <v>110</v>
      </c>
      <c r="D2479" s="2">
        <v>1</v>
      </c>
      <c r="E2479" s="17">
        <v>8</v>
      </c>
      <c r="F2479" t="s">
        <v>79</v>
      </c>
      <c r="G2479">
        <v>15</v>
      </c>
      <c r="H2479">
        <v>1438616.04</v>
      </c>
    </row>
    <row r="2480" spans="1:8" x14ac:dyDescent="0.25">
      <c r="A2480" s="2">
        <v>18</v>
      </c>
      <c r="B2480" t="s">
        <v>18</v>
      </c>
      <c r="C2480" t="s">
        <v>110</v>
      </c>
      <c r="D2480" s="2">
        <v>1</v>
      </c>
      <c r="E2480" s="17">
        <v>8</v>
      </c>
      <c r="F2480" t="s">
        <v>72</v>
      </c>
      <c r="G2480">
        <v>4</v>
      </c>
      <c r="H2480">
        <v>186290.45</v>
      </c>
    </row>
    <row r="2481" spans="1:8" x14ac:dyDescent="0.25">
      <c r="A2481" s="2">
        <v>18</v>
      </c>
      <c r="B2481" t="s">
        <v>18</v>
      </c>
      <c r="C2481" t="s">
        <v>110</v>
      </c>
      <c r="D2481" s="2">
        <v>1</v>
      </c>
      <c r="E2481" s="17">
        <v>8</v>
      </c>
      <c r="F2481" t="s">
        <v>74</v>
      </c>
      <c r="G2481">
        <v>751</v>
      </c>
      <c r="H2481">
        <v>16632460.650000008</v>
      </c>
    </row>
    <row r="2482" spans="1:8" x14ac:dyDescent="0.25">
      <c r="A2482" s="2">
        <v>18</v>
      </c>
      <c r="B2482" t="s">
        <v>18</v>
      </c>
      <c r="C2482" t="s">
        <v>110</v>
      </c>
      <c r="D2482" s="2">
        <v>1</v>
      </c>
      <c r="E2482" s="17">
        <v>8</v>
      </c>
      <c r="F2482" t="s">
        <v>88</v>
      </c>
      <c r="G2482">
        <v>9</v>
      </c>
      <c r="H2482">
        <v>167380.20000000001</v>
      </c>
    </row>
    <row r="2483" spans="1:8" x14ac:dyDescent="0.25">
      <c r="A2483" s="2">
        <v>18</v>
      </c>
      <c r="B2483" t="s">
        <v>18</v>
      </c>
      <c r="C2483" t="s">
        <v>110</v>
      </c>
      <c r="D2483" s="2">
        <v>1</v>
      </c>
      <c r="E2483" s="17">
        <v>8</v>
      </c>
      <c r="F2483" t="s">
        <v>71</v>
      </c>
      <c r="G2483">
        <v>1</v>
      </c>
      <c r="H2483">
        <v>77952.429999999993</v>
      </c>
    </row>
    <row r="2484" spans="1:8" x14ac:dyDescent="0.25">
      <c r="A2484" s="2">
        <v>18</v>
      </c>
      <c r="B2484" t="s">
        <v>18</v>
      </c>
      <c r="C2484" t="s">
        <v>110</v>
      </c>
      <c r="D2484" s="2">
        <v>1</v>
      </c>
      <c r="E2484" s="17">
        <v>8</v>
      </c>
      <c r="F2484" t="s">
        <v>76</v>
      </c>
      <c r="G2484">
        <v>1</v>
      </c>
      <c r="H2484">
        <v>179044.94</v>
      </c>
    </row>
    <row r="2485" spans="1:8" x14ac:dyDescent="0.25">
      <c r="A2485" s="2">
        <v>18</v>
      </c>
      <c r="B2485" t="s">
        <v>18</v>
      </c>
      <c r="C2485" t="s">
        <v>110</v>
      </c>
      <c r="D2485" s="2">
        <v>1</v>
      </c>
      <c r="E2485" s="17">
        <v>9</v>
      </c>
      <c r="F2485" t="s">
        <v>70</v>
      </c>
      <c r="G2485">
        <v>938</v>
      </c>
      <c r="H2485">
        <v>281547389.5</v>
      </c>
    </row>
    <row r="2486" spans="1:8" x14ac:dyDescent="0.25">
      <c r="A2486" s="2">
        <v>18</v>
      </c>
      <c r="B2486" t="s">
        <v>18</v>
      </c>
      <c r="C2486" t="s">
        <v>110</v>
      </c>
      <c r="D2486" s="2">
        <v>1</v>
      </c>
      <c r="E2486" s="17">
        <v>9</v>
      </c>
      <c r="F2486" t="s">
        <v>75</v>
      </c>
      <c r="G2486">
        <v>549</v>
      </c>
      <c r="H2486">
        <v>6875399.9900000002</v>
      </c>
    </row>
    <row r="2487" spans="1:8" x14ac:dyDescent="0.25">
      <c r="A2487" s="2">
        <v>18</v>
      </c>
      <c r="B2487" t="s">
        <v>18</v>
      </c>
      <c r="C2487" t="s">
        <v>110</v>
      </c>
      <c r="D2487" s="2">
        <v>1</v>
      </c>
      <c r="E2487" s="17">
        <v>9</v>
      </c>
      <c r="F2487" t="s">
        <v>77</v>
      </c>
      <c r="G2487">
        <v>88</v>
      </c>
      <c r="H2487">
        <v>887018.55</v>
      </c>
    </row>
    <row r="2488" spans="1:8" x14ac:dyDescent="0.25">
      <c r="A2488" s="2">
        <v>18</v>
      </c>
      <c r="B2488" t="s">
        <v>18</v>
      </c>
      <c r="C2488" t="s">
        <v>110</v>
      </c>
      <c r="D2488" s="2">
        <v>1</v>
      </c>
      <c r="E2488" s="17">
        <v>9</v>
      </c>
      <c r="F2488" t="s">
        <v>68</v>
      </c>
      <c r="G2488">
        <v>793</v>
      </c>
      <c r="H2488">
        <v>16734654.65</v>
      </c>
    </row>
    <row r="2489" spans="1:8" x14ac:dyDescent="0.25">
      <c r="A2489" s="2">
        <v>18</v>
      </c>
      <c r="B2489" t="s">
        <v>18</v>
      </c>
      <c r="C2489" t="s">
        <v>110</v>
      </c>
      <c r="D2489" s="2">
        <v>1</v>
      </c>
      <c r="E2489" s="17">
        <v>9</v>
      </c>
      <c r="F2489" t="s">
        <v>69</v>
      </c>
      <c r="G2489">
        <v>936</v>
      </c>
      <c r="H2489">
        <v>42246116.81999997</v>
      </c>
    </row>
    <row r="2490" spans="1:8" x14ac:dyDescent="0.25">
      <c r="A2490" s="2">
        <v>18</v>
      </c>
      <c r="B2490" t="s">
        <v>18</v>
      </c>
      <c r="C2490" t="s">
        <v>110</v>
      </c>
      <c r="D2490" s="2">
        <v>1</v>
      </c>
      <c r="E2490" s="17">
        <v>9</v>
      </c>
      <c r="F2490" t="s">
        <v>78</v>
      </c>
      <c r="H2490">
        <v>63456.670000000006</v>
      </c>
    </row>
    <row r="2491" spans="1:8" x14ac:dyDescent="0.25">
      <c r="A2491" s="2">
        <v>18</v>
      </c>
      <c r="B2491" t="s">
        <v>18</v>
      </c>
      <c r="C2491" t="s">
        <v>110</v>
      </c>
      <c r="D2491" s="2">
        <v>1</v>
      </c>
      <c r="E2491" s="17">
        <v>9</v>
      </c>
      <c r="F2491" t="s">
        <v>67</v>
      </c>
      <c r="G2491">
        <v>929</v>
      </c>
      <c r="H2491">
        <v>62048.95</v>
      </c>
    </row>
    <row r="2492" spans="1:8" x14ac:dyDescent="0.25">
      <c r="A2492" s="2">
        <v>18</v>
      </c>
      <c r="B2492" t="s">
        <v>18</v>
      </c>
      <c r="C2492" t="s">
        <v>110</v>
      </c>
      <c r="D2492" s="2">
        <v>1</v>
      </c>
      <c r="E2492" s="17">
        <v>9</v>
      </c>
      <c r="F2492" t="s">
        <v>73</v>
      </c>
      <c r="G2492">
        <v>113</v>
      </c>
      <c r="H2492">
        <v>23388369.760000002</v>
      </c>
    </row>
    <row r="2493" spans="1:8" x14ac:dyDescent="0.25">
      <c r="A2493" s="2">
        <v>18</v>
      </c>
      <c r="B2493" t="s">
        <v>18</v>
      </c>
      <c r="C2493" t="s">
        <v>110</v>
      </c>
      <c r="D2493" s="2">
        <v>1</v>
      </c>
      <c r="E2493" s="17">
        <v>9</v>
      </c>
      <c r="F2493" t="s">
        <v>79</v>
      </c>
      <c r="G2493">
        <v>9</v>
      </c>
      <c r="H2493">
        <v>576829.5</v>
      </c>
    </row>
    <row r="2494" spans="1:8" x14ac:dyDescent="0.25">
      <c r="A2494" s="2">
        <v>18</v>
      </c>
      <c r="B2494" t="s">
        <v>18</v>
      </c>
      <c r="C2494" t="s">
        <v>110</v>
      </c>
      <c r="D2494" s="2">
        <v>1</v>
      </c>
      <c r="E2494" s="17">
        <v>9</v>
      </c>
      <c r="F2494" t="s">
        <v>72</v>
      </c>
      <c r="G2494">
        <v>2</v>
      </c>
      <c r="H2494">
        <v>157450.63</v>
      </c>
    </row>
    <row r="2495" spans="1:8" x14ac:dyDescent="0.25">
      <c r="A2495" s="2">
        <v>18</v>
      </c>
      <c r="B2495" t="s">
        <v>18</v>
      </c>
      <c r="C2495" t="s">
        <v>110</v>
      </c>
      <c r="D2495" s="2">
        <v>1</v>
      </c>
      <c r="E2495" s="17">
        <v>9</v>
      </c>
      <c r="F2495" t="s">
        <v>74</v>
      </c>
      <c r="G2495">
        <v>400</v>
      </c>
      <c r="H2495">
        <v>11564428.550000008</v>
      </c>
    </row>
    <row r="2496" spans="1:8" x14ac:dyDescent="0.25">
      <c r="A2496" s="2">
        <v>18</v>
      </c>
      <c r="B2496" t="s">
        <v>18</v>
      </c>
      <c r="C2496" t="s">
        <v>110</v>
      </c>
      <c r="D2496" s="2">
        <v>1</v>
      </c>
      <c r="E2496" s="17">
        <v>9</v>
      </c>
      <c r="F2496" t="s">
        <v>88</v>
      </c>
      <c r="G2496">
        <v>11</v>
      </c>
      <c r="H2496">
        <v>237250.19999999998</v>
      </c>
    </row>
    <row r="2497" spans="1:8" x14ac:dyDescent="0.25">
      <c r="A2497" s="2">
        <v>18</v>
      </c>
      <c r="B2497" t="s">
        <v>18</v>
      </c>
      <c r="C2497" t="s">
        <v>110</v>
      </c>
      <c r="D2497" s="2">
        <v>1</v>
      </c>
      <c r="E2497" s="17">
        <v>9</v>
      </c>
      <c r="F2497" t="s">
        <v>71</v>
      </c>
      <c r="G2497">
        <v>2</v>
      </c>
      <c r="H2497">
        <v>223919.22999999998</v>
      </c>
    </row>
    <row r="2498" spans="1:8" x14ac:dyDescent="0.25">
      <c r="A2498" s="2">
        <v>18</v>
      </c>
      <c r="B2498" t="s">
        <v>18</v>
      </c>
      <c r="C2498" t="s">
        <v>110</v>
      </c>
      <c r="D2498" s="2">
        <v>1</v>
      </c>
      <c r="E2498" s="17">
        <v>10</v>
      </c>
      <c r="F2498" t="s">
        <v>70</v>
      </c>
      <c r="G2498">
        <v>140</v>
      </c>
      <c r="H2498">
        <v>60264612.100000001</v>
      </c>
    </row>
    <row r="2499" spans="1:8" x14ac:dyDescent="0.25">
      <c r="A2499" s="2">
        <v>18</v>
      </c>
      <c r="B2499" t="s">
        <v>18</v>
      </c>
      <c r="C2499" t="s">
        <v>110</v>
      </c>
      <c r="D2499" s="2">
        <v>1</v>
      </c>
      <c r="E2499" s="17">
        <v>10</v>
      </c>
      <c r="F2499" t="s">
        <v>75</v>
      </c>
      <c r="G2499">
        <v>89</v>
      </c>
      <c r="H2499">
        <v>1166400</v>
      </c>
    </row>
    <row r="2500" spans="1:8" x14ac:dyDescent="0.25">
      <c r="A2500" s="2">
        <v>18</v>
      </c>
      <c r="B2500" t="s">
        <v>18</v>
      </c>
      <c r="C2500" t="s">
        <v>110</v>
      </c>
      <c r="D2500" s="2">
        <v>1</v>
      </c>
      <c r="E2500" s="17">
        <v>10</v>
      </c>
      <c r="F2500" t="s">
        <v>77</v>
      </c>
      <c r="G2500">
        <v>13</v>
      </c>
      <c r="H2500">
        <v>117020.06000000003</v>
      </c>
    </row>
    <row r="2501" spans="1:8" x14ac:dyDescent="0.25">
      <c r="A2501" s="2">
        <v>18</v>
      </c>
      <c r="B2501" t="s">
        <v>18</v>
      </c>
      <c r="C2501" t="s">
        <v>110</v>
      </c>
      <c r="D2501" s="2">
        <v>1</v>
      </c>
      <c r="E2501" s="17">
        <v>10</v>
      </c>
      <c r="F2501" t="s">
        <v>68</v>
      </c>
      <c r="G2501">
        <v>125</v>
      </c>
      <c r="H2501">
        <v>2761540.28</v>
      </c>
    </row>
    <row r="2502" spans="1:8" x14ac:dyDescent="0.25">
      <c r="A2502" s="2">
        <v>18</v>
      </c>
      <c r="B2502" t="s">
        <v>18</v>
      </c>
      <c r="C2502" t="s">
        <v>110</v>
      </c>
      <c r="D2502" s="2">
        <v>1</v>
      </c>
      <c r="E2502" s="17">
        <v>10</v>
      </c>
      <c r="F2502" t="s">
        <v>69</v>
      </c>
      <c r="G2502">
        <v>140</v>
      </c>
      <c r="H2502">
        <v>9485424.7500000075</v>
      </c>
    </row>
    <row r="2503" spans="1:8" x14ac:dyDescent="0.25">
      <c r="A2503" s="2">
        <v>18</v>
      </c>
      <c r="B2503" t="s">
        <v>18</v>
      </c>
      <c r="C2503" t="s">
        <v>110</v>
      </c>
      <c r="D2503" s="2">
        <v>1</v>
      </c>
      <c r="E2503" s="17">
        <v>10</v>
      </c>
      <c r="F2503" t="s">
        <v>78</v>
      </c>
      <c r="H2503">
        <v>39806.32</v>
      </c>
    </row>
    <row r="2504" spans="1:8" x14ac:dyDescent="0.25">
      <c r="A2504" s="2">
        <v>18</v>
      </c>
      <c r="B2504" t="s">
        <v>18</v>
      </c>
      <c r="C2504" t="s">
        <v>110</v>
      </c>
      <c r="D2504" s="2">
        <v>1</v>
      </c>
      <c r="E2504" s="17">
        <v>10</v>
      </c>
      <c r="F2504" t="s">
        <v>67</v>
      </c>
      <c r="G2504">
        <v>140</v>
      </c>
      <c r="H2504">
        <v>9940.58</v>
      </c>
    </row>
    <row r="2505" spans="1:8" x14ac:dyDescent="0.25">
      <c r="A2505" s="2">
        <v>18</v>
      </c>
      <c r="B2505" t="s">
        <v>18</v>
      </c>
      <c r="C2505" t="s">
        <v>110</v>
      </c>
      <c r="D2505" s="2">
        <v>1</v>
      </c>
      <c r="E2505" s="17">
        <v>10</v>
      </c>
      <c r="F2505" t="s">
        <v>73</v>
      </c>
      <c r="G2505">
        <v>19</v>
      </c>
      <c r="H2505">
        <v>5276762.1399999997</v>
      </c>
    </row>
    <row r="2506" spans="1:8" x14ac:dyDescent="0.25">
      <c r="A2506" s="2">
        <v>18</v>
      </c>
      <c r="B2506" t="s">
        <v>18</v>
      </c>
      <c r="C2506" t="s">
        <v>110</v>
      </c>
      <c r="D2506" s="2">
        <v>1</v>
      </c>
      <c r="E2506" s="17">
        <v>10</v>
      </c>
      <c r="F2506" t="s">
        <v>79</v>
      </c>
      <c r="G2506">
        <v>2</v>
      </c>
      <c r="H2506">
        <v>222896</v>
      </c>
    </row>
    <row r="2507" spans="1:8" x14ac:dyDescent="0.25">
      <c r="A2507" s="2">
        <v>18</v>
      </c>
      <c r="B2507" t="s">
        <v>18</v>
      </c>
      <c r="C2507" t="s">
        <v>110</v>
      </c>
      <c r="D2507" s="2">
        <v>1</v>
      </c>
      <c r="E2507" s="17">
        <v>10</v>
      </c>
      <c r="F2507" t="s">
        <v>72</v>
      </c>
      <c r="H2507">
        <v>2653.06</v>
      </c>
    </row>
    <row r="2508" spans="1:8" x14ac:dyDescent="0.25">
      <c r="A2508" s="2">
        <v>18</v>
      </c>
      <c r="B2508" t="s">
        <v>18</v>
      </c>
      <c r="C2508" t="s">
        <v>110</v>
      </c>
      <c r="D2508" s="2">
        <v>1</v>
      </c>
      <c r="E2508" s="17">
        <v>10</v>
      </c>
      <c r="F2508" t="s">
        <v>74</v>
      </c>
      <c r="G2508">
        <v>70</v>
      </c>
      <c r="H2508">
        <v>2868844.4500000007</v>
      </c>
    </row>
    <row r="2509" spans="1:8" x14ac:dyDescent="0.25">
      <c r="A2509" s="2">
        <v>18</v>
      </c>
      <c r="B2509" t="s">
        <v>18</v>
      </c>
      <c r="C2509" t="s">
        <v>110</v>
      </c>
      <c r="D2509" s="2">
        <v>1</v>
      </c>
      <c r="E2509" s="17">
        <v>10</v>
      </c>
      <c r="F2509" t="s">
        <v>88</v>
      </c>
      <c r="G2509">
        <v>2</v>
      </c>
      <c r="H2509">
        <v>41108.1</v>
      </c>
    </row>
    <row r="2510" spans="1:8" x14ac:dyDescent="0.25">
      <c r="A2510" s="2">
        <v>18</v>
      </c>
      <c r="B2510" t="s">
        <v>18</v>
      </c>
      <c r="C2510" t="s">
        <v>110</v>
      </c>
      <c r="D2510" s="2">
        <v>1</v>
      </c>
      <c r="E2510" s="17">
        <v>10</v>
      </c>
      <c r="F2510" t="s">
        <v>71</v>
      </c>
      <c r="G2510">
        <v>12</v>
      </c>
      <c r="H2510">
        <v>447267.69</v>
      </c>
    </row>
    <row r="2511" spans="1:8" x14ac:dyDescent="0.25">
      <c r="A2511" s="2">
        <v>18</v>
      </c>
      <c r="B2511" t="s">
        <v>18</v>
      </c>
      <c r="C2511" t="s">
        <v>110</v>
      </c>
      <c r="D2511" s="2">
        <v>1</v>
      </c>
      <c r="E2511" s="17">
        <v>11</v>
      </c>
      <c r="F2511" t="s">
        <v>70</v>
      </c>
      <c r="G2511">
        <v>232</v>
      </c>
      <c r="H2511">
        <v>116815261.65000013</v>
      </c>
    </row>
    <row r="2512" spans="1:8" x14ac:dyDescent="0.25">
      <c r="A2512" s="2">
        <v>18</v>
      </c>
      <c r="B2512" t="s">
        <v>18</v>
      </c>
      <c r="C2512" t="s">
        <v>110</v>
      </c>
      <c r="D2512" s="2">
        <v>1</v>
      </c>
      <c r="E2512" s="17">
        <v>11</v>
      </c>
      <c r="F2512" t="s">
        <v>75</v>
      </c>
      <c r="G2512">
        <v>42</v>
      </c>
      <c r="H2512">
        <v>910482.81999999983</v>
      </c>
    </row>
    <row r="2513" spans="1:8" x14ac:dyDescent="0.25">
      <c r="A2513" s="2">
        <v>18</v>
      </c>
      <c r="B2513" t="s">
        <v>18</v>
      </c>
      <c r="C2513" t="s">
        <v>110</v>
      </c>
      <c r="D2513" s="2">
        <v>1</v>
      </c>
      <c r="E2513" s="17">
        <v>11</v>
      </c>
      <c r="F2513" t="s">
        <v>77</v>
      </c>
      <c r="G2513">
        <v>8</v>
      </c>
      <c r="H2513">
        <v>263266.15000000002</v>
      </c>
    </row>
    <row r="2514" spans="1:8" x14ac:dyDescent="0.25">
      <c r="A2514" s="2">
        <v>18</v>
      </c>
      <c r="B2514" t="s">
        <v>18</v>
      </c>
      <c r="C2514" t="s">
        <v>110</v>
      </c>
      <c r="D2514" s="2">
        <v>1</v>
      </c>
      <c r="E2514" s="17">
        <v>11</v>
      </c>
      <c r="F2514" t="s">
        <v>68</v>
      </c>
      <c r="G2514">
        <v>134</v>
      </c>
      <c r="H2514">
        <v>3073433.2299999995</v>
      </c>
    </row>
    <row r="2515" spans="1:8" x14ac:dyDescent="0.25">
      <c r="A2515" s="2">
        <v>18</v>
      </c>
      <c r="B2515" t="s">
        <v>18</v>
      </c>
      <c r="C2515" t="s">
        <v>110</v>
      </c>
      <c r="D2515" s="2">
        <v>1</v>
      </c>
      <c r="E2515" s="17">
        <v>11</v>
      </c>
      <c r="F2515" t="s">
        <v>69</v>
      </c>
      <c r="G2515">
        <v>227</v>
      </c>
      <c r="H2515">
        <v>17055882.150000017</v>
      </c>
    </row>
    <row r="2516" spans="1:8" x14ac:dyDescent="0.25">
      <c r="A2516" s="2">
        <v>18</v>
      </c>
      <c r="B2516" t="s">
        <v>18</v>
      </c>
      <c r="C2516" t="s">
        <v>110</v>
      </c>
      <c r="D2516" s="2">
        <v>1</v>
      </c>
      <c r="E2516" s="17">
        <v>11</v>
      </c>
      <c r="F2516" t="s">
        <v>78</v>
      </c>
      <c r="H2516">
        <v>106366.91</v>
      </c>
    </row>
    <row r="2517" spans="1:8" x14ac:dyDescent="0.25">
      <c r="A2517" s="2">
        <v>18</v>
      </c>
      <c r="B2517" t="s">
        <v>18</v>
      </c>
      <c r="C2517" t="s">
        <v>110</v>
      </c>
      <c r="D2517" s="2">
        <v>1</v>
      </c>
      <c r="E2517" s="17">
        <v>11</v>
      </c>
      <c r="F2517" t="s">
        <v>67</v>
      </c>
      <c r="G2517">
        <v>230</v>
      </c>
      <c r="H2517">
        <v>17635.75</v>
      </c>
    </row>
    <row r="2518" spans="1:8" x14ac:dyDescent="0.25">
      <c r="A2518" s="2">
        <v>18</v>
      </c>
      <c r="B2518" t="s">
        <v>18</v>
      </c>
      <c r="C2518" t="s">
        <v>110</v>
      </c>
      <c r="D2518" s="2">
        <v>1</v>
      </c>
      <c r="E2518" s="17">
        <v>11</v>
      </c>
      <c r="F2518" t="s">
        <v>73</v>
      </c>
      <c r="G2518">
        <v>28</v>
      </c>
      <c r="H2518">
        <v>8585644.7400000021</v>
      </c>
    </row>
    <row r="2519" spans="1:8" x14ac:dyDescent="0.25">
      <c r="A2519" s="2">
        <v>18</v>
      </c>
      <c r="B2519" t="s">
        <v>18</v>
      </c>
      <c r="C2519" t="s">
        <v>110</v>
      </c>
      <c r="D2519" s="2">
        <v>1</v>
      </c>
      <c r="E2519" s="17">
        <v>11</v>
      </c>
      <c r="F2519" t="s">
        <v>79</v>
      </c>
      <c r="G2519">
        <v>4</v>
      </c>
      <c r="H2519">
        <v>254051.5</v>
      </c>
    </row>
    <row r="2520" spans="1:8" x14ac:dyDescent="0.25">
      <c r="A2520" s="2">
        <v>18</v>
      </c>
      <c r="B2520" t="s">
        <v>18</v>
      </c>
      <c r="C2520" t="s">
        <v>110</v>
      </c>
      <c r="D2520" s="2">
        <v>1</v>
      </c>
      <c r="E2520" s="17">
        <v>11</v>
      </c>
      <c r="F2520" t="s">
        <v>72</v>
      </c>
      <c r="G2520">
        <v>232</v>
      </c>
      <c r="H2520">
        <v>11605501.749999998</v>
      </c>
    </row>
    <row r="2521" spans="1:8" x14ac:dyDescent="0.25">
      <c r="A2521" s="2">
        <v>18</v>
      </c>
      <c r="B2521" t="s">
        <v>18</v>
      </c>
      <c r="C2521" t="s">
        <v>110</v>
      </c>
      <c r="D2521" s="2">
        <v>1</v>
      </c>
      <c r="E2521" s="17">
        <v>11</v>
      </c>
      <c r="F2521" t="s">
        <v>74</v>
      </c>
      <c r="G2521">
        <v>71</v>
      </c>
      <c r="H2521">
        <v>3793766.2800000021</v>
      </c>
    </row>
    <row r="2522" spans="1:8" x14ac:dyDescent="0.25">
      <c r="A2522" s="2">
        <v>18</v>
      </c>
      <c r="B2522" t="s">
        <v>18</v>
      </c>
      <c r="C2522" t="s">
        <v>110</v>
      </c>
      <c r="D2522" s="2">
        <v>1</v>
      </c>
      <c r="E2522" s="17">
        <v>11</v>
      </c>
      <c r="F2522" t="s">
        <v>88</v>
      </c>
      <c r="G2522">
        <v>1</v>
      </c>
      <c r="H2522">
        <v>21210.6</v>
      </c>
    </row>
    <row r="2523" spans="1:8" x14ac:dyDescent="0.25">
      <c r="A2523" s="2">
        <v>18</v>
      </c>
      <c r="B2523" t="s">
        <v>18</v>
      </c>
      <c r="C2523" t="s">
        <v>110</v>
      </c>
      <c r="D2523" s="2">
        <v>1</v>
      </c>
      <c r="E2523" s="17">
        <v>11</v>
      </c>
      <c r="F2523" t="s">
        <v>71</v>
      </c>
      <c r="G2523">
        <v>1</v>
      </c>
      <c r="H2523">
        <v>70940.009999999995</v>
      </c>
    </row>
    <row r="2524" spans="1:8" x14ac:dyDescent="0.25">
      <c r="A2524" s="2">
        <v>18</v>
      </c>
      <c r="B2524" t="s">
        <v>18</v>
      </c>
      <c r="C2524" t="s">
        <v>110</v>
      </c>
      <c r="D2524" s="2">
        <v>1</v>
      </c>
      <c r="E2524" s="17">
        <v>12</v>
      </c>
      <c r="F2524" t="s">
        <v>70</v>
      </c>
      <c r="G2524">
        <v>156</v>
      </c>
      <c r="H2524">
        <v>67023047.280000053</v>
      </c>
    </row>
    <row r="2525" spans="1:8" x14ac:dyDescent="0.25">
      <c r="A2525" s="2">
        <v>18</v>
      </c>
      <c r="B2525" t="s">
        <v>18</v>
      </c>
      <c r="C2525" t="s">
        <v>110</v>
      </c>
      <c r="D2525" s="2">
        <v>1</v>
      </c>
      <c r="E2525" s="17">
        <v>12</v>
      </c>
      <c r="F2525" t="s">
        <v>75</v>
      </c>
      <c r="G2525">
        <v>18</v>
      </c>
      <c r="H2525">
        <v>183916.16000000003</v>
      </c>
    </row>
    <row r="2526" spans="1:8" x14ac:dyDescent="0.25">
      <c r="A2526" s="2">
        <v>18</v>
      </c>
      <c r="B2526" t="s">
        <v>18</v>
      </c>
      <c r="C2526" t="s">
        <v>110</v>
      </c>
      <c r="D2526" s="2">
        <v>1</v>
      </c>
      <c r="E2526" s="17">
        <v>12</v>
      </c>
      <c r="F2526" t="s">
        <v>77</v>
      </c>
      <c r="G2526">
        <v>15</v>
      </c>
      <c r="H2526">
        <v>98577.17</v>
      </c>
    </row>
    <row r="2527" spans="1:8" x14ac:dyDescent="0.25">
      <c r="A2527" s="2">
        <v>18</v>
      </c>
      <c r="B2527" t="s">
        <v>18</v>
      </c>
      <c r="C2527" t="s">
        <v>110</v>
      </c>
      <c r="D2527" s="2">
        <v>1</v>
      </c>
      <c r="E2527" s="17">
        <v>12</v>
      </c>
      <c r="F2527" t="s">
        <v>68</v>
      </c>
      <c r="G2527">
        <v>100</v>
      </c>
      <c r="H2527">
        <v>1461757.1500000001</v>
      </c>
    </row>
    <row r="2528" spans="1:8" x14ac:dyDescent="0.25">
      <c r="A2528" s="2">
        <v>18</v>
      </c>
      <c r="B2528" t="s">
        <v>18</v>
      </c>
      <c r="C2528" t="s">
        <v>110</v>
      </c>
      <c r="D2528" s="2">
        <v>1</v>
      </c>
      <c r="E2528" s="17">
        <v>12</v>
      </c>
      <c r="F2528" t="s">
        <v>69</v>
      </c>
      <c r="G2528">
        <v>156</v>
      </c>
      <c r="H2528">
        <v>10686686.059999993</v>
      </c>
    </row>
    <row r="2529" spans="1:8" x14ac:dyDescent="0.25">
      <c r="A2529" s="2">
        <v>18</v>
      </c>
      <c r="B2529" t="s">
        <v>18</v>
      </c>
      <c r="C2529" t="s">
        <v>110</v>
      </c>
      <c r="D2529" s="2">
        <v>1</v>
      </c>
      <c r="E2529" s="17">
        <v>12</v>
      </c>
      <c r="F2529" t="s">
        <v>78</v>
      </c>
      <c r="H2529">
        <v>70139.44</v>
      </c>
    </row>
    <row r="2530" spans="1:8" x14ac:dyDescent="0.25">
      <c r="A2530" s="2">
        <v>18</v>
      </c>
      <c r="B2530" t="s">
        <v>18</v>
      </c>
      <c r="C2530" t="s">
        <v>110</v>
      </c>
      <c r="D2530" s="2">
        <v>1</v>
      </c>
      <c r="E2530" s="17">
        <v>12</v>
      </c>
      <c r="F2530" t="s">
        <v>67</v>
      </c>
      <c r="G2530">
        <v>148</v>
      </c>
      <c r="H2530">
        <v>8476.82</v>
      </c>
    </row>
    <row r="2531" spans="1:8" x14ac:dyDescent="0.25">
      <c r="A2531" s="2">
        <v>18</v>
      </c>
      <c r="B2531" t="s">
        <v>18</v>
      </c>
      <c r="C2531" t="s">
        <v>110</v>
      </c>
      <c r="D2531" s="2">
        <v>1</v>
      </c>
      <c r="E2531" s="17">
        <v>12</v>
      </c>
      <c r="F2531" t="s">
        <v>73</v>
      </c>
      <c r="G2531">
        <v>16</v>
      </c>
      <c r="H2531">
        <v>4772328.6199999992</v>
      </c>
    </row>
    <row r="2532" spans="1:8" x14ac:dyDescent="0.25">
      <c r="A2532" s="2">
        <v>18</v>
      </c>
      <c r="B2532" t="s">
        <v>18</v>
      </c>
      <c r="C2532" t="s">
        <v>110</v>
      </c>
      <c r="D2532" s="2">
        <v>1</v>
      </c>
      <c r="E2532" s="17">
        <v>12</v>
      </c>
      <c r="F2532" t="s">
        <v>79</v>
      </c>
      <c r="G2532">
        <v>7</v>
      </c>
      <c r="H2532">
        <v>216134</v>
      </c>
    </row>
    <row r="2533" spans="1:8" x14ac:dyDescent="0.25">
      <c r="A2533" s="2">
        <v>18</v>
      </c>
      <c r="B2533" t="s">
        <v>18</v>
      </c>
      <c r="C2533" t="s">
        <v>110</v>
      </c>
      <c r="D2533" s="2">
        <v>1</v>
      </c>
      <c r="E2533" s="17">
        <v>12</v>
      </c>
      <c r="F2533" t="s">
        <v>72</v>
      </c>
      <c r="G2533">
        <v>155</v>
      </c>
      <c r="H2533">
        <v>5666064.5099999988</v>
      </c>
    </row>
    <row r="2534" spans="1:8" x14ac:dyDescent="0.25">
      <c r="A2534" s="2">
        <v>18</v>
      </c>
      <c r="B2534" t="s">
        <v>18</v>
      </c>
      <c r="C2534" t="s">
        <v>110</v>
      </c>
      <c r="D2534" s="2">
        <v>1</v>
      </c>
      <c r="E2534" s="17">
        <v>12</v>
      </c>
      <c r="F2534" t="s">
        <v>74</v>
      </c>
      <c r="G2534">
        <v>72</v>
      </c>
      <c r="H2534">
        <v>2923873.7000000007</v>
      </c>
    </row>
    <row r="2535" spans="1:8" x14ac:dyDescent="0.25">
      <c r="A2535" s="2">
        <v>18</v>
      </c>
      <c r="B2535" t="s">
        <v>18</v>
      </c>
      <c r="C2535" t="s">
        <v>110</v>
      </c>
      <c r="D2535" s="2">
        <v>1</v>
      </c>
      <c r="E2535" s="17">
        <v>12</v>
      </c>
      <c r="F2535" t="s">
        <v>88</v>
      </c>
      <c r="G2535">
        <v>1</v>
      </c>
      <c r="H2535">
        <v>21210.6</v>
      </c>
    </row>
    <row r="2536" spans="1:8" x14ac:dyDescent="0.25">
      <c r="A2536" s="2">
        <v>18</v>
      </c>
      <c r="B2536" t="s">
        <v>18</v>
      </c>
      <c r="C2536" t="s">
        <v>110</v>
      </c>
      <c r="D2536" s="2">
        <v>1</v>
      </c>
      <c r="E2536" s="17">
        <v>12</v>
      </c>
      <c r="F2536" t="s">
        <v>71</v>
      </c>
      <c r="G2536">
        <v>1</v>
      </c>
      <c r="H2536">
        <v>49130.94</v>
      </c>
    </row>
    <row r="2537" spans="1:8" x14ac:dyDescent="0.25">
      <c r="A2537" s="2">
        <v>18</v>
      </c>
      <c r="B2537" t="s">
        <v>18</v>
      </c>
      <c r="C2537" t="s">
        <v>110</v>
      </c>
      <c r="D2537" s="2">
        <v>1</v>
      </c>
      <c r="E2537" s="17">
        <v>13</v>
      </c>
      <c r="F2537" t="s">
        <v>70</v>
      </c>
      <c r="G2537">
        <v>125</v>
      </c>
      <c r="H2537">
        <v>73840358.629999995</v>
      </c>
    </row>
    <row r="2538" spans="1:8" x14ac:dyDescent="0.25">
      <c r="A2538" s="2">
        <v>18</v>
      </c>
      <c r="B2538" t="s">
        <v>18</v>
      </c>
      <c r="C2538" t="s">
        <v>110</v>
      </c>
      <c r="D2538" s="2">
        <v>1</v>
      </c>
      <c r="E2538" s="17">
        <v>13</v>
      </c>
      <c r="F2538" t="s">
        <v>75</v>
      </c>
      <c r="G2538">
        <v>24</v>
      </c>
      <c r="H2538">
        <v>1104021.28</v>
      </c>
    </row>
    <row r="2539" spans="1:8" x14ac:dyDescent="0.25">
      <c r="A2539" s="2">
        <v>18</v>
      </c>
      <c r="B2539" t="s">
        <v>18</v>
      </c>
      <c r="C2539" t="s">
        <v>110</v>
      </c>
      <c r="D2539" s="2">
        <v>1</v>
      </c>
      <c r="E2539" s="17">
        <v>13</v>
      </c>
      <c r="F2539" t="s">
        <v>77</v>
      </c>
      <c r="H2539">
        <v>3440.43</v>
      </c>
    </row>
    <row r="2540" spans="1:8" x14ac:dyDescent="0.25">
      <c r="A2540" s="2">
        <v>18</v>
      </c>
      <c r="B2540" t="s">
        <v>18</v>
      </c>
      <c r="C2540" t="s">
        <v>110</v>
      </c>
      <c r="D2540" s="2">
        <v>1</v>
      </c>
      <c r="E2540" s="17">
        <v>13</v>
      </c>
      <c r="F2540" t="s">
        <v>68</v>
      </c>
      <c r="G2540">
        <v>57</v>
      </c>
      <c r="H2540">
        <v>1235049.8799999999</v>
      </c>
    </row>
    <row r="2541" spans="1:8" x14ac:dyDescent="0.25">
      <c r="A2541" s="2">
        <v>18</v>
      </c>
      <c r="B2541" t="s">
        <v>18</v>
      </c>
      <c r="C2541" t="s">
        <v>110</v>
      </c>
      <c r="D2541" s="2">
        <v>1</v>
      </c>
      <c r="E2541" s="17">
        <v>13</v>
      </c>
      <c r="F2541" t="s">
        <v>69</v>
      </c>
      <c r="G2541">
        <v>120</v>
      </c>
      <c r="H2541">
        <v>11284471.540000005</v>
      </c>
    </row>
    <row r="2542" spans="1:8" x14ac:dyDescent="0.25">
      <c r="A2542" s="2">
        <v>18</v>
      </c>
      <c r="B2542" t="s">
        <v>18</v>
      </c>
      <c r="C2542" t="s">
        <v>110</v>
      </c>
      <c r="D2542" s="2">
        <v>1</v>
      </c>
      <c r="E2542" s="17">
        <v>13</v>
      </c>
      <c r="F2542" t="s">
        <v>67</v>
      </c>
      <c r="G2542">
        <v>124</v>
      </c>
      <c r="H2542">
        <v>8371.880000000001</v>
      </c>
    </row>
    <row r="2543" spans="1:8" x14ac:dyDescent="0.25">
      <c r="A2543" s="2">
        <v>18</v>
      </c>
      <c r="B2543" t="s">
        <v>18</v>
      </c>
      <c r="C2543" t="s">
        <v>110</v>
      </c>
      <c r="D2543" s="2">
        <v>1</v>
      </c>
      <c r="E2543" s="17">
        <v>13</v>
      </c>
      <c r="F2543" t="s">
        <v>73</v>
      </c>
      <c r="G2543">
        <v>9</v>
      </c>
      <c r="H2543">
        <v>5445700.1600000001</v>
      </c>
    </row>
    <row r="2544" spans="1:8" x14ac:dyDescent="0.25">
      <c r="A2544" s="2">
        <v>18</v>
      </c>
      <c r="B2544" t="s">
        <v>18</v>
      </c>
      <c r="C2544" t="s">
        <v>110</v>
      </c>
      <c r="D2544" s="2">
        <v>1</v>
      </c>
      <c r="E2544" s="17">
        <v>13</v>
      </c>
      <c r="F2544" t="s">
        <v>79</v>
      </c>
      <c r="G2544">
        <v>4</v>
      </c>
      <c r="H2544">
        <v>141604</v>
      </c>
    </row>
    <row r="2545" spans="1:8" x14ac:dyDescent="0.25">
      <c r="A2545" s="2">
        <v>18</v>
      </c>
      <c r="B2545" t="s">
        <v>18</v>
      </c>
      <c r="C2545" t="s">
        <v>110</v>
      </c>
      <c r="D2545" s="2">
        <v>1</v>
      </c>
      <c r="E2545" s="17">
        <v>13</v>
      </c>
      <c r="F2545" t="s">
        <v>72</v>
      </c>
      <c r="G2545">
        <v>125</v>
      </c>
      <c r="H2545">
        <v>20191749.07</v>
      </c>
    </row>
    <row r="2546" spans="1:8" x14ac:dyDescent="0.25">
      <c r="A2546" s="2">
        <v>18</v>
      </c>
      <c r="B2546" t="s">
        <v>18</v>
      </c>
      <c r="C2546" t="s">
        <v>110</v>
      </c>
      <c r="D2546" s="2">
        <v>1</v>
      </c>
      <c r="E2546" s="17">
        <v>13</v>
      </c>
      <c r="F2546" t="s">
        <v>74</v>
      </c>
      <c r="G2546">
        <v>14</v>
      </c>
      <c r="H2546">
        <v>1444007.2</v>
      </c>
    </row>
    <row r="2547" spans="1:8" x14ac:dyDescent="0.25">
      <c r="A2547" s="2">
        <v>18</v>
      </c>
      <c r="B2547" t="s">
        <v>18</v>
      </c>
      <c r="C2547" t="s">
        <v>110</v>
      </c>
      <c r="D2547" s="2">
        <v>1</v>
      </c>
      <c r="E2547" s="17">
        <v>14</v>
      </c>
      <c r="F2547" t="s">
        <v>70</v>
      </c>
      <c r="G2547">
        <v>33</v>
      </c>
      <c r="H2547">
        <v>23825745.189999998</v>
      </c>
    </row>
    <row r="2548" spans="1:8" x14ac:dyDescent="0.25">
      <c r="A2548" s="2">
        <v>18</v>
      </c>
      <c r="B2548" t="s">
        <v>18</v>
      </c>
      <c r="C2548" t="s">
        <v>110</v>
      </c>
      <c r="D2548" s="2">
        <v>1</v>
      </c>
      <c r="E2548" s="17">
        <v>14</v>
      </c>
      <c r="F2548" t="s">
        <v>75</v>
      </c>
      <c r="G2548">
        <v>6</v>
      </c>
      <c r="H2548">
        <v>540090.19999999995</v>
      </c>
    </row>
    <row r="2549" spans="1:8" x14ac:dyDescent="0.25">
      <c r="A2549" s="2">
        <v>18</v>
      </c>
      <c r="B2549" t="s">
        <v>18</v>
      </c>
      <c r="C2549" t="s">
        <v>110</v>
      </c>
      <c r="D2549" s="2">
        <v>1</v>
      </c>
      <c r="E2549" s="17">
        <v>14</v>
      </c>
      <c r="F2549" t="s">
        <v>68</v>
      </c>
      <c r="G2549">
        <v>15</v>
      </c>
      <c r="H2549">
        <v>242036.15999999997</v>
      </c>
    </row>
    <row r="2550" spans="1:8" x14ac:dyDescent="0.25">
      <c r="A2550" s="2">
        <v>18</v>
      </c>
      <c r="B2550" t="s">
        <v>18</v>
      </c>
      <c r="C2550" t="s">
        <v>110</v>
      </c>
      <c r="D2550" s="2">
        <v>1</v>
      </c>
      <c r="E2550" s="17">
        <v>14</v>
      </c>
      <c r="F2550" t="s">
        <v>69</v>
      </c>
      <c r="G2550">
        <v>33</v>
      </c>
      <c r="H2550">
        <v>3587095.7600000007</v>
      </c>
    </row>
    <row r="2551" spans="1:8" x14ac:dyDescent="0.25">
      <c r="A2551" s="2">
        <v>18</v>
      </c>
      <c r="B2551" t="s">
        <v>18</v>
      </c>
      <c r="C2551" t="s">
        <v>110</v>
      </c>
      <c r="D2551" s="2">
        <v>1</v>
      </c>
      <c r="E2551" s="17">
        <v>14</v>
      </c>
      <c r="F2551" t="s">
        <v>67</v>
      </c>
      <c r="G2551">
        <v>33</v>
      </c>
      <c r="H2551">
        <v>2209.5700000000006</v>
      </c>
    </row>
    <row r="2552" spans="1:8" x14ac:dyDescent="0.25">
      <c r="A2552" s="2">
        <v>18</v>
      </c>
      <c r="B2552" t="s">
        <v>18</v>
      </c>
      <c r="C2552" t="s">
        <v>110</v>
      </c>
      <c r="D2552" s="2">
        <v>1</v>
      </c>
      <c r="E2552" s="17">
        <v>14</v>
      </c>
      <c r="F2552" t="s">
        <v>73</v>
      </c>
      <c r="G2552">
        <v>6</v>
      </c>
      <c r="H2552">
        <v>1623561.9</v>
      </c>
    </row>
    <row r="2553" spans="1:8" x14ac:dyDescent="0.25">
      <c r="A2553" s="2">
        <v>18</v>
      </c>
      <c r="B2553" t="s">
        <v>18</v>
      </c>
      <c r="C2553" t="s">
        <v>110</v>
      </c>
      <c r="D2553" s="2">
        <v>1</v>
      </c>
      <c r="E2553" s="17">
        <v>14</v>
      </c>
      <c r="F2553" t="s">
        <v>79</v>
      </c>
      <c r="H2553">
        <v>52781.5</v>
      </c>
    </row>
    <row r="2554" spans="1:8" x14ac:dyDescent="0.25">
      <c r="A2554" s="2">
        <v>18</v>
      </c>
      <c r="B2554" t="s">
        <v>18</v>
      </c>
      <c r="C2554" t="s">
        <v>110</v>
      </c>
      <c r="D2554" s="2">
        <v>1</v>
      </c>
      <c r="E2554" s="17">
        <v>14</v>
      </c>
      <c r="F2554" t="s">
        <v>72</v>
      </c>
      <c r="G2554">
        <v>33</v>
      </c>
      <c r="H2554">
        <v>7275675.2599999998</v>
      </c>
    </row>
    <row r="2555" spans="1:8" x14ac:dyDescent="0.25">
      <c r="A2555" s="2">
        <v>18</v>
      </c>
      <c r="B2555" t="s">
        <v>18</v>
      </c>
      <c r="C2555" t="s">
        <v>110</v>
      </c>
      <c r="D2555" s="2">
        <v>1</v>
      </c>
      <c r="E2555" s="17">
        <v>14</v>
      </c>
      <c r="F2555" t="s">
        <v>74</v>
      </c>
      <c r="G2555">
        <v>2</v>
      </c>
      <c r="H2555">
        <v>352693.39999999997</v>
      </c>
    </row>
    <row r="2556" spans="1:8" x14ac:dyDescent="0.25">
      <c r="A2556" s="2">
        <v>18</v>
      </c>
      <c r="B2556" t="s">
        <v>18</v>
      </c>
      <c r="C2556" t="s">
        <v>110</v>
      </c>
      <c r="D2556" s="2">
        <v>1</v>
      </c>
      <c r="E2556" s="17">
        <v>15</v>
      </c>
      <c r="F2556" t="s">
        <v>70</v>
      </c>
      <c r="G2556">
        <v>11</v>
      </c>
      <c r="H2556">
        <v>10444193.849999998</v>
      </c>
    </row>
    <row r="2557" spans="1:8" x14ac:dyDescent="0.25">
      <c r="A2557" s="2">
        <v>18</v>
      </c>
      <c r="B2557" t="s">
        <v>18</v>
      </c>
      <c r="C2557" t="s">
        <v>110</v>
      </c>
      <c r="D2557" s="2">
        <v>1</v>
      </c>
      <c r="E2557" s="17">
        <v>15</v>
      </c>
      <c r="F2557" t="s">
        <v>75</v>
      </c>
      <c r="G2557">
        <v>3</v>
      </c>
      <c r="H2557">
        <v>83196</v>
      </c>
    </row>
    <row r="2558" spans="1:8" x14ac:dyDescent="0.25">
      <c r="A2558" s="2">
        <v>18</v>
      </c>
      <c r="B2558" t="s">
        <v>18</v>
      </c>
      <c r="C2558" t="s">
        <v>110</v>
      </c>
      <c r="D2558" s="2">
        <v>1</v>
      </c>
      <c r="E2558" s="17">
        <v>15</v>
      </c>
      <c r="F2558" t="s">
        <v>68</v>
      </c>
      <c r="G2558">
        <v>4</v>
      </c>
      <c r="H2558">
        <v>111000</v>
      </c>
    </row>
    <row r="2559" spans="1:8" x14ac:dyDescent="0.25">
      <c r="A2559" s="2">
        <v>18</v>
      </c>
      <c r="B2559" t="s">
        <v>18</v>
      </c>
      <c r="C2559" t="s">
        <v>110</v>
      </c>
      <c r="D2559" s="2">
        <v>1</v>
      </c>
      <c r="E2559" s="17">
        <v>15</v>
      </c>
      <c r="F2559" t="s">
        <v>69</v>
      </c>
      <c r="G2559">
        <v>11</v>
      </c>
      <c r="H2559">
        <v>1569882.5000000002</v>
      </c>
    </row>
    <row r="2560" spans="1:8" x14ac:dyDescent="0.25">
      <c r="A2560" s="2">
        <v>18</v>
      </c>
      <c r="B2560" t="s">
        <v>18</v>
      </c>
      <c r="C2560" t="s">
        <v>110</v>
      </c>
      <c r="D2560" s="2">
        <v>1</v>
      </c>
      <c r="E2560" s="17">
        <v>15</v>
      </c>
      <c r="F2560" t="s">
        <v>67</v>
      </c>
      <c r="G2560">
        <v>11</v>
      </c>
      <c r="H2560">
        <v>857.00999999999988</v>
      </c>
    </row>
    <row r="2561" spans="1:8" x14ac:dyDescent="0.25">
      <c r="A2561" s="2">
        <v>18</v>
      </c>
      <c r="B2561" t="s">
        <v>18</v>
      </c>
      <c r="C2561" t="s">
        <v>110</v>
      </c>
      <c r="D2561" s="2">
        <v>1</v>
      </c>
      <c r="E2561" s="17">
        <v>15</v>
      </c>
      <c r="F2561" t="s">
        <v>73</v>
      </c>
      <c r="G2561">
        <v>1</v>
      </c>
      <c r="H2561">
        <v>702551.68</v>
      </c>
    </row>
    <row r="2562" spans="1:8" x14ac:dyDescent="0.25">
      <c r="A2562" s="2">
        <v>18</v>
      </c>
      <c r="B2562" t="s">
        <v>18</v>
      </c>
      <c r="C2562" t="s">
        <v>110</v>
      </c>
      <c r="D2562" s="2">
        <v>1</v>
      </c>
      <c r="E2562" s="17">
        <v>15</v>
      </c>
      <c r="F2562" t="s">
        <v>72</v>
      </c>
      <c r="G2562">
        <v>11</v>
      </c>
      <c r="H2562">
        <v>3974498.0499999993</v>
      </c>
    </row>
    <row r="2563" spans="1:8" x14ac:dyDescent="0.25">
      <c r="A2563" s="2">
        <v>18</v>
      </c>
      <c r="B2563" t="s">
        <v>18</v>
      </c>
      <c r="C2563" t="s">
        <v>110</v>
      </c>
      <c r="D2563" s="2">
        <v>1</v>
      </c>
      <c r="E2563" s="17">
        <v>15</v>
      </c>
      <c r="F2563" t="s">
        <v>74</v>
      </c>
      <c r="H2563">
        <v>59032.5</v>
      </c>
    </row>
    <row r="2564" spans="1:8" x14ac:dyDescent="0.25">
      <c r="A2564" s="2">
        <v>18</v>
      </c>
      <c r="B2564" t="s">
        <v>18</v>
      </c>
      <c r="C2564" t="s">
        <v>110</v>
      </c>
      <c r="D2564" s="2">
        <v>1</v>
      </c>
      <c r="E2564" s="17">
        <v>16</v>
      </c>
      <c r="F2564" t="s">
        <v>70</v>
      </c>
      <c r="G2564">
        <v>2</v>
      </c>
      <c r="H2564">
        <v>1954676.25</v>
      </c>
    </row>
    <row r="2565" spans="1:8" x14ac:dyDescent="0.25">
      <c r="A2565" s="2">
        <v>18</v>
      </c>
      <c r="B2565" t="s">
        <v>18</v>
      </c>
      <c r="C2565" t="s">
        <v>110</v>
      </c>
      <c r="D2565" s="2">
        <v>1</v>
      </c>
      <c r="E2565" s="17">
        <v>16</v>
      </c>
      <c r="F2565" t="s">
        <v>68</v>
      </c>
      <c r="G2565">
        <v>2</v>
      </c>
      <c r="H2565">
        <v>8400.119999999999</v>
      </c>
    </row>
    <row r="2566" spans="1:8" x14ac:dyDescent="0.25">
      <c r="A2566" s="2">
        <v>18</v>
      </c>
      <c r="B2566" t="s">
        <v>18</v>
      </c>
      <c r="C2566" t="s">
        <v>110</v>
      </c>
      <c r="D2566" s="2">
        <v>1</v>
      </c>
      <c r="E2566" s="17">
        <v>16</v>
      </c>
      <c r="F2566" t="s">
        <v>69</v>
      </c>
      <c r="G2566">
        <v>2</v>
      </c>
      <c r="H2566">
        <v>393096.68999999994</v>
      </c>
    </row>
    <row r="2567" spans="1:8" x14ac:dyDescent="0.25">
      <c r="A2567" s="2">
        <v>18</v>
      </c>
      <c r="B2567" t="s">
        <v>18</v>
      </c>
      <c r="C2567" t="s">
        <v>110</v>
      </c>
      <c r="D2567" s="2">
        <v>1</v>
      </c>
      <c r="E2567" s="17">
        <v>16</v>
      </c>
      <c r="F2567" t="s">
        <v>67</v>
      </c>
      <c r="G2567">
        <v>1</v>
      </c>
      <c r="H2567">
        <v>34.980000000000004</v>
      </c>
    </row>
    <row r="2568" spans="1:8" x14ac:dyDescent="0.25">
      <c r="A2568" s="2">
        <v>18</v>
      </c>
      <c r="B2568" t="s">
        <v>18</v>
      </c>
      <c r="C2568" t="s">
        <v>110</v>
      </c>
      <c r="D2568" s="2">
        <v>1</v>
      </c>
      <c r="E2568" s="17">
        <v>16</v>
      </c>
      <c r="F2568" t="s">
        <v>73</v>
      </c>
      <c r="H2568">
        <v>10135.799999999999</v>
      </c>
    </row>
    <row r="2569" spans="1:8" x14ac:dyDescent="0.25">
      <c r="A2569" s="2">
        <v>18</v>
      </c>
      <c r="B2569" t="s">
        <v>18</v>
      </c>
      <c r="C2569" t="s">
        <v>110</v>
      </c>
      <c r="D2569" s="2">
        <v>1</v>
      </c>
      <c r="E2569" s="17">
        <v>16</v>
      </c>
      <c r="F2569" t="s">
        <v>72</v>
      </c>
      <c r="G2569">
        <v>2</v>
      </c>
      <c r="H2569">
        <v>1051362.06</v>
      </c>
    </row>
    <row r="2570" spans="1:8" x14ac:dyDescent="0.25">
      <c r="A2570" s="2">
        <v>18</v>
      </c>
      <c r="B2570" t="s">
        <v>18</v>
      </c>
      <c r="C2570" t="s">
        <v>112</v>
      </c>
      <c r="D2570" s="2">
        <v>4</v>
      </c>
      <c r="E2570" s="17">
        <v>1</v>
      </c>
      <c r="F2570" t="s">
        <v>87</v>
      </c>
      <c r="G2570">
        <v>13</v>
      </c>
      <c r="H2570">
        <v>1655992.81</v>
      </c>
    </row>
    <row r="2571" spans="1:8" x14ac:dyDescent="0.25">
      <c r="A2571" s="2">
        <v>18</v>
      </c>
      <c r="B2571" t="s">
        <v>18</v>
      </c>
      <c r="C2571" t="s">
        <v>112</v>
      </c>
      <c r="D2571" s="2">
        <v>4</v>
      </c>
      <c r="E2571" s="17">
        <v>1</v>
      </c>
      <c r="F2571" t="s">
        <v>96</v>
      </c>
      <c r="G2571">
        <v>29</v>
      </c>
      <c r="H2571">
        <v>812000</v>
      </c>
    </row>
    <row r="2572" spans="1:8" x14ac:dyDescent="0.25">
      <c r="A2572" s="2">
        <v>18</v>
      </c>
      <c r="B2572" t="s">
        <v>18</v>
      </c>
      <c r="C2572" t="s">
        <v>112</v>
      </c>
      <c r="D2572" s="2">
        <v>4</v>
      </c>
      <c r="E2572" s="17">
        <v>3</v>
      </c>
      <c r="F2572" t="s">
        <v>70</v>
      </c>
      <c r="H2572">
        <v>37512.720000000001</v>
      </c>
    </row>
    <row r="2573" spans="1:8" x14ac:dyDescent="0.25">
      <c r="A2573" s="2">
        <v>18</v>
      </c>
      <c r="B2573" t="s">
        <v>18</v>
      </c>
      <c r="C2573" t="s">
        <v>112</v>
      </c>
      <c r="D2573" s="2">
        <v>4</v>
      </c>
      <c r="E2573" s="17">
        <v>3</v>
      </c>
      <c r="F2573" t="s">
        <v>67</v>
      </c>
      <c r="H2573">
        <v>28.61</v>
      </c>
    </row>
    <row r="2574" spans="1:8" x14ac:dyDescent="0.25">
      <c r="A2574" s="2">
        <v>18</v>
      </c>
      <c r="B2574" t="s">
        <v>18</v>
      </c>
      <c r="C2574" t="s">
        <v>112</v>
      </c>
      <c r="D2574" s="2">
        <v>4</v>
      </c>
      <c r="E2574" s="17">
        <v>3</v>
      </c>
      <c r="F2574" t="s">
        <v>72</v>
      </c>
      <c r="H2574">
        <v>13879.69</v>
      </c>
    </row>
    <row r="2575" spans="1:8" x14ac:dyDescent="0.25">
      <c r="A2575" s="2">
        <v>18</v>
      </c>
      <c r="B2575" t="s">
        <v>18</v>
      </c>
      <c r="C2575" t="s">
        <v>112</v>
      </c>
      <c r="D2575" s="2">
        <v>4</v>
      </c>
      <c r="E2575" s="17">
        <v>3</v>
      </c>
      <c r="F2575" t="s">
        <v>74</v>
      </c>
      <c r="H2575">
        <v>567</v>
      </c>
    </row>
    <row r="2576" spans="1:8" x14ac:dyDescent="0.25">
      <c r="A2576" s="2">
        <v>18</v>
      </c>
      <c r="B2576" t="s">
        <v>18</v>
      </c>
      <c r="C2576" t="s">
        <v>112</v>
      </c>
      <c r="D2576" s="2">
        <v>4</v>
      </c>
      <c r="E2576" s="17">
        <v>4</v>
      </c>
      <c r="F2576" t="s">
        <v>70</v>
      </c>
      <c r="G2576">
        <v>83</v>
      </c>
      <c r="H2576">
        <v>9803632.7800000012</v>
      </c>
    </row>
    <row r="2577" spans="1:8" x14ac:dyDescent="0.25">
      <c r="A2577" s="2">
        <v>18</v>
      </c>
      <c r="B2577" t="s">
        <v>18</v>
      </c>
      <c r="C2577" t="s">
        <v>112</v>
      </c>
      <c r="D2577" s="2">
        <v>4</v>
      </c>
      <c r="E2577" s="17">
        <v>4</v>
      </c>
      <c r="F2577" t="s">
        <v>75</v>
      </c>
      <c r="G2577">
        <v>42</v>
      </c>
      <c r="H2577">
        <v>560700</v>
      </c>
    </row>
    <row r="2578" spans="1:8" x14ac:dyDescent="0.25">
      <c r="A2578" s="2">
        <v>18</v>
      </c>
      <c r="B2578" t="s">
        <v>18</v>
      </c>
      <c r="C2578" t="s">
        <v>112</v>
      </c>
      <c r="D2578" s="2">
        <v>4</v>
      </c>
      <c r="E2578" s="17">
        <v>4</v>
      </c>
      <c r="F2578" t="s">
        <v>77</v>
      </c>
      <c r="G2578">
        <v>9</v>
      </c>
      <c r="H2578">
        <v>48353.15</v>
      </c>
    </row>
    <row r="2579" spans="1:8" x14ac:dyDescent="0.25">
      <c r="A2579" s="2">
        <v>18</v>
      </c>
      <c r="B2579" t="s">
        <v>18</v>
      </c>
      <c r="C2579" t="s">
        <v>112</v>
      </c>
      <c r="D2579" s="2">
        <v>4</v>
      </c>
      <c r="E2579" s="17">
        <v>4</v>
      </c>
      <c r="F2579" t="s">
        <v>68</v>
      </c>
      <c r="G2579">
        <v>44</v>
      </c>
      <c r="H2579">
        <v>839540.5</v>
      </c>
    </row>
    <row r="2580" spans="1:8" x14ac:dyDescent="0.25">
      <c r="A2580" s="2">
        <v>18</v>
      </c>
      <c r="B2580" t="s">
        <v>18</v>
      </c>
      <c r="C2580" t="s">
        <v>112</v>
      </c>
      <c r="D2580" s="2">
        <v>4</v>
      </c>
      <c r="E2580" s="17">
        <v>4</v>
      </c>
      <c r="F2580" t="s">
        <v>69</v>
      </c>
      <c r="G2580">
        <v>83</v>
      </c>
      <c r="H2580">
        <v>1567892.080000001</v>
      </c>
    </row>
    <row r="2581" spans="1:8" x14ac:dyDescent="0.25">
      <c r="A2581" s="2">
        <v>18</v>
      </c>
      <c r="B2581" t="s">
        <v>18</v>
      </c>
      <c r="C2581" t="s">
        <v>112</v>
      </c>
      <c r="D2581" s="2">
        <v>4</v>
      </c>
      <c r="E2581" s="17">
        <v>4</v>
      </c>
      <c r="F2581" t="s">
        <v>78</v>
      </c>
      <c r="H2581">
        <v>-1402.69</v>
      </c>
    </row>
    <row r="2582" spans="1:8" x14ac:dyDescent="0.25">
      <c r="A2582" s="2">
        <v>18</v>
      </c>
      <c r="B2582" t="s">
        <v>18</v>
      </c>
      <c r="C2582" t="s">
        <v>112</v>
      </c>
      <c r="D2582" s="2">
        <v>4</v>
      </c>
      <c r="E2582" s="17">
        <v>4</v>
      </c>
      <c r="F2582" t="s">
        <v>67</v>
      </c>
      <c r="G2582">
        <v>83</v>
      </c>
      <c r="H2582">
        <v>5480.15</v>
      </c>
    </row>
    <row r="2583" spans="1:8" x14ac:dyDescent="0.25">
      <c r="A2583" s="2">
        <v>18</v>
      </c>
      <c r="B2583" t="s">
        <v>18</v>
      </c>
      <c r="C2583" t="s">
        <v>112</v>
      </c>
      <c r="D2583" s="2">
        <v>4</v>
      </c>
      <c r="E2583" s="17">
        <v>4</v>
      </c>
      <c r="F2583" t="s">
        <v>73</v>
      </c>
      <c r="G2583">
        <v>11</v>
      </c>
      <c r="H2583">
        <v>718360.12</v>
      </c>
    </row>
    <row r="2584" spans="1:8" x14ac:dyDescent="0.25">
      <c r="A2584" s="2">
        <v>18</v>
      </c>
      <c r="B2584" t="s">
        <v>18</v>
      </c>
      <c r="C2584" t="s">
        <v>112</v>
      </c>
      <c r="D2584" s="2">
        <v>4</v>
      </c>
      <c r="E2584" s="17">
        <v>4</v>
      </c>
      <c r="F2584" t="s">
        <v>72</v>
      </c>
      <c r="H2584">
        <v>334.99</v>
      </c>
    </row>
    <row r="2585" spans="1:8" x14ac:dyDescent="0.25">
      <c r="A2585" s="2">
        <v>18</v>
      </c>
      <c r="B2585" t="s">
        <v>18</v>
      </c>
      <c r="C2585" t="s">
        <v>112</v>
      </c>
      <c r="D2585" s="2">
        <v>4</v>
      </c>
      <c r="E2585" s="17">
        <v>4</v>
      </c>
      <c r="F2585" t="s">
        <v>74</v>
      </c>
      <c r="G2585">
        <v>85</v>
      </c>
      <c r="H2585">
        <v>1140243.9500000002</v>
      </c>
    </row>
    <row r="2586" spans="1:8" x14ac:dyDescent="0.25">
      <c r="A2586" s="2">
        <v>18</v>
      </c>
      <c r="B2586" t="s">
        <v>18</v>
      </c>
      <c r="C2586" t="s">
        <v>112</v>
      </c>
      <c r="D2586" s="2">
        <v>4</v>
      </c>
      <c r="E2586" s="17">
        <v>5</v>
      </c>
      <c r="F2586" t="s">
        <v>70</v>
      </c>
      <c r="G2586">
        <v>3</v>
      </c>
      <c r="H2586">
        <v>459916.45999999996</v>
      </c>
    </row>
    <row r="2587" spans="1:8" x14ac:dyDescent="0.25">
      <c r="A2587" s="2">
        <v>18</v>
      </c>
      <c r="B2587" t="s">
        <v>18</v>
      </c>
      <c r="C2587" t="s">
        <v>112</v>
      </c>
      <c r="D2587" s="2">
        <v>4</v>
      </c>
      <c r="E2587" s="17">
        <v>5</v>
      </c>
      <c r="F2587" t="s">
        <v>75</v>
      </c>
      <c r="H2587">
        <v>25200</v>
      </c>
    </row>
    <row r="2588" spans="1:8" x14ac:dyDescent="0.25">
      <c r="A2588" s="2">
        <v>18</v>
      </c>
      <c r="B2588" t="s">
        <v>18</v>
      </c>
      <c r="C2588" t="s">
        <v>112</v>
      </c>
      <c r="D2588" s="2">
        <v>4</v>
      </c>
      <c r="E2588" s="17">
        <v>5</v>
      </c>
      <c r="F2588" t="s">
        <v>77</v>
      </c>
      <c r="H2588">
        <v>392.71</v>
      </c>
    </row>
    <row r="2589" spans="1:8" x14ac:dyDescent="0.25">
      <c r="A2589" s="2">
        <v>18</v>
      </c>
      <c r="B2589" t="s">
        <v>18</v>
      </c>
      <c r="C2589" t="s">
        <v>112</v>
      </c>
      <c r="D2589" s="2">
        <v>4</v>
      </c>
      <c r="E2589" s="17">
        <v>5</v>
      </c>
      <c r="F2589" t="s">
        <v>68</v>
      </c>
      <c r="G2589">
        <v>1</v>
      </c>
      <c r="H2589">
        <v>35883</v>
      </c>
    </row>
    <row r="2590" spans="1:8" x14ac:dyDescent="0.25">
      <c r="A2590" s="2">
        <v>18</v>
      </c>
      <c r="B2590" t="s">
        <v>18</v>
      </c>
      <c r="C2590" t="s">
        <v>112</v>
      </c>
      <c r="D2590" s="2">
        <v>4</v>
      </c>
      <c r="E2590" s="17">
        <v>5</v>
      </c>
      <c r="F2590" t="s">
        <v>69</v>
      </c>
      <c r="G2590">
        <v>1</v>
      </c>
      <c r="H2590">
        <v>63762.02</v>
      </c>
    </row>
    <row r="2591" spans="1:8" x14ac:dyDescent="0.25">
      <c r="A2591" s="2">
        <v>18</v>
      </c>
      <c r="B2591" t="s">
        <v>18</v>
      </c>
      <c r="C2591" t="s">
        <v>112</v>
      </c>
      <c r="D2591" s="2">
        <v>4</v>
      </c>
      <c r="E2591" s="17">
        <v>5</v>
      </c>
      <c r="F2591" t="s">
        <v>67</v>
      </c>
      <c r="G2591">
        <v>3</v>
      </c>
      <c r="H2591">
        <v>227.36999999999998</v>
      </c>
    </row>
    <row r="2592" spans="1:8" x14ac:dyDescent="0.25">
      <c r="A2592" s="2">
        <v>18</v>
      </c>
      <c r="B2592" t="s">
        <v>18</v>
      </c>
      <c r="C2592" t="s">
        <v>112</v>
      </c>
      <c r="D2592" s="2">
        <v>4</v>
      </c>
      <c r="E2592" s="17">
        <v>5</v>
      </c>
      <c r="F2592" t="s">
        <v>73</v>
      </c>
      <c r="H2592">
        <v>27795.26</v>
      </c>
    </row>
    <row r="2593" spans="1:8" x14ac:dyDescent="0.25">
      <c r="A2593" s="2">
        <v>18</v>
      </c>
      <c r="B2593" t="s">
        <v>18</v>
      </c>
      <c r="C2593" t="s">
        <v>112</v>
      </c>
      <c r="D2593" s="2">
        <v>4</v>
      </c>
      <c r="E2593" s="17">
        <v>5</v>
      </c>
      <c r="F2593" t="s">
        <v>72</v>
      </c>
      <c r="G2593">
        <v>2</v>
      </c>
      <c r="H2593">
        <v>13533.1</v>
      </c>
    </row>
    <row r="2594" spans="1:8" x14ac:dyDescent="0.25">
      <c r="A2594" s="2">
        <v>18</v>
      </c>
      <c r="B2594" t="s">
        <v>18</v>
      </c>
      <c r="C2594" t="s">
        <v>112</v>
      </c>
      <c r="D2594" s="2">
        <v>4</v>
      </c>
      <c r="E2594" s="17">
        <v>5</v>
      </c>
      <c r="F2594" t="s">
        <v>74</v>
      </c>
      <c r="G2594">
        <v>2</v>
      </c>
      <c r="H2594">
        <v>40361.820000000007</v>
      </c>
    </row>
    <row r="2595" spans="1:8" x14ac:dyDescent="0.25">
      <c r="A2595" s="2">
        <v>18</v>
      </c>
      <c r="B2595" t="s">
        <v>18</v>
      </c>
      <c r="C2595" t="s">
        <v>112</v>
      </c>
      <c r="D2595" s="2">
        <v>4</v>
      </c>
      <c r="E2595" s="17">
        <v>6</v>
      </c>
      <c r="F2595" t="s">
        <v>70</v>
      </c>
      <c r="G2595">
        <v>289</v>
      </c>
      <c r="H2595">
        <v>48700143.099999994</v>
      </c>
    </row>
    <row r="2596" spans="1:8" x14ac:dyDescent="0.25">
      <c r="A2596" s="2">
        <v>18</v>
      </c>
      <c r="B2596" t="s">
        <v>18</v>
      </c>
      <c r="C2596" t="s">
        <v>112</v>
      </c>
      <c r="D2596" s="2">
        <v>4</v>
      </c>
      <c r="E2596" s="17">
        <v>6</v>
      </c>
      <c r="F2596" t="s">
        <v>75</v>
      </c>
      <c r="G2596">
        <v>124</v>
      </c>
      <c r="H2596">
        <v>1609200</v>
      </c>
    </row>
    <row r="2597" spans="1:8" x14ac:dyDescent="0.25">
      <c r="A2597" s="2">
        <v>18</v>
      </c>
      <c r="B2597" t="s">
        <v>18</v>
      </c>
      <c r="C2597" t="s">
        <v>112</v>
      </c>
      <c r="D2597" s="2">
        <v>4</v>
      </c>
      <c r="E2597" s="17">
        <v>6</v>
      </c>
      <c r="F2597" t="s">
        <v>77</v>
      </c>
      <c r="G2597">
        <v>95</v>
      </c>
      <c r="H2597">
        <v>3860033.82</v>
      </c>
    </row>
    <row r="2598" spans="1:8" x14ac:dyDescent="0.25">
      <c r="A2598" s="2">
        <v>18</v>
      </c>
      <c r="B2598" t="s">
        <v>18</v>
      </c>
      <c r="C2598" t="s">
        <v>112</v>
      </c>
      <c r="D2598" s="2">
        <v>4</v>
      </c>
      <c r="E2598" s="17">
        <v>6</v>
      </c>
      <c r="F2598" t="s">
        <v>68</v>
      </c>
      <c r="G2598">
        <v>203</v>
      </c>
      <c r="H2598">
        <v>4364044.5100000007</v>
      </c>
    </row>
    <row r="2599" spans="1:8" x14ac:dyDescent="0.25">
      <c r="A2599" s="2">
        <v>18</v>
      </c>
      <c r="B2599" t="s">
        <v>18</v>
      </c>
      <c r="C2599" t="s">
        <v>112</v>
      </c>
      <c r="D2599" s="2">
        <v>4</v>
      </c>
      <c r="E2599" s="17">
        <v>6</v>
      </c>
      <c r="F2599" t="s">
        <v>69</v>
      </c>
      <c r="G2599">
        <v>289</v>
      </c>
      <c r="H2599">
        <v>7409229.8399999971</v>
      </c>
    </row>
    <row r="2600" spans="1:8" x14ac:dyDescent="0.25">
      <c r="A2600" s="2">
        <v>18</v>
      </c>
      <c r="B2600" t="s">
        <v>18</v>
      </c>
      <c r="C2600" t="s">
        <v>112</v>
      </c>
      <c r="D2600" s="2">
        <v>4</v>
      </c>
      <c r="E2600" s="17">
        <v>6</v>
      </c>
      <c r="F2600" t="s">
        <v>78</v>
      </c>
      <c r="H2600">
        <v>7290.31</v>
      </c>
    </row>
    <row r="2601" spans="1:8" x14ac:dyDescent="0.25">
      <c r="A2601" s="2">
        <v>18</v>
      </c>
      <c r="B2601" t="s">
        <v>18</v>
      </c>
      <c r="C2601" t="s">
        <v>112</v>
      </c>
      <c r="D2601" s="2">
        <v>4</v>
      </c>
      <c r="E2601" s="17">
        <v>6</v>
      </c>
      <c r="F2601" t="s">
        <v>67</v>
      </c>
      <c r="G2601">
        <v>287</v>
      </c>
      <c r="H2601">
        <v>19447.169999999998</v>
      </c>
    </row>
    <row r="2602" spans="1:8" x14ac:dyDescent="0.25">
      <c r="A2602" s="2">
        <v>18</v>
      </c>
      <c r="B2602" t="s">
        <v>18</v>
      </c>
      <c r="C2602" t="s">
        <v>112</v>
      </c>
      <c r="D2602" s="2">
        <v>4</v>
      </c>
      <c r="E2602" s="17">
        <v>6</v>
      </c>
      <c r="F2602" t="s">
        <v>73</v>
      </c>
      <c r="G2602">
        <v>21</v>
      </c>
      <c r="H2602">
        <v>3793760.4200000004</v>
      </c>
    </row>
    <row r="2603" spans="1:8" x14ac:dyDescent="0.25">
      <c r="A2603" s="2">
        <v>18</v>
      </c>
      <c r="B2603" t="s">
        <v>18</v>
      </c>
      <c r="C2603" t="s">
        <v>112</v>
      </c>
      <c r="D2603" s="2">
        <v>4</v>
      </c>
      <c r="E2603" s="17">
        <v>6</v>
      </c>
      <c r="F2603" t="s">
        <v>72</v>
      </c>
      <c r="H2603">
        <v>7849.66</v>
      </c>
    </row>
    <row r="2604" spans="1:8" x14ac:dyDescent="0.25">
      <c r="A2604" s="2">
        <v>18</v>
      </c>
      <c r="B2604" t="s">
        <v>18</v>
      </c>
      <c r="C2604" t="s">
        <v>112</v>
      </c>
      <c r="D2604" s="2">
        <v>4</v>
      </c>
      <c r="E2604" s="17">
        <v>6</v>
      </c>
      <c r="F2604" t="s">
        <v>74</v>
      </c>
      <c r="G2604">
        <v>264</v>
      </c>
      <c r="H2604">
        <v>4360965.9799999986</v>
      </c>
    </row>
    <row r="2605" spans="1:8" x14ac:dyDescent="0.25">
      <c r="A2605" s="2">
        <v>18</v>
      </c>
      <c r="B2605" t="s">
        <v>18</v>
      </c>
      <c r="C2605" t="s">
        <v>112</v>
      </c>
      <c r="D2605" s="2">
        <v>4</v>
      </c>
      <c r="E2605" s="17">
        <v>6</v>
      </c>
      <c r="F2605" t="s">
        <v>88</v>
      </c>
      <c r="G2605">
        <v>1</v>
      </c>
      <c r="H2605">
        <v>14728.8</v>
      </c>
    </row>
    <row r="2606" spans="1:8" x14ac:dyDescent="0.25">
      <c r="A2606" s="2">
        <v>18</v>
      </c>
      <c r="B2606" t="s">
        <v>18</v>
      </c>
      <c r="C2606" t="s">
        <v>112</v>
      </c>
      <c r="D2606" s="2">
        <v>4</v>
      </c>
      <c r="E2606" s="17">
        <v>7</v>
      </c>
      <c r="F2606" t="s">
        <v>70</v>
      </c>
      <c r="G2606">
        <v>339</v>
      </c>
      <c r="H2606">
        <v>74712639.049999997</v>
      </c>
    </row>
    <row r="2607" spans="1:8" x14ac:dyDescent="0.25">
      <c r="A2607" s="2">
        <v>18</v>
      </c>
      <c r="B2607" t="s">
        <v>18</v>
      </c>
      <c r="C2607" t="s">
        <v>112</v>
      </c>
      <c r="D2607" s="2">
        <v>4</v>
      </c>
      <c r="E2607" s="17">
        <v>7</v>
      </c>
      <c r="F2607" t="s">
        <v>75</v>
      </c>
      <c r="G2607">
        <v>170</v>
      </c>
      <c r="H2607">
        <v>2227200</v>
      </c>
    </row>
    <row r="2608" spans="1:8" x14ac:dyDescent="0.25">
      <c r="A2608" s="2">
        <v>18</v>
      </c>
      <c r="B2608" t="s">
        <v>18</v>
      </c>
      <c r="C2608" t="s">
        <v>112</v>
      </c>
      <c r="D2608" s="2">
        <v>4</v>
      </c>
      <c r="E2608" s="17">
        <v>7</v>
      </c>
      <c r="F2608" t="s">
        <v>77</v>
      </c>
      <c r="G2608">
        <v>145</v>
      </c>
      <c r="H2608">
        <v>8147911.040000001</v>
      </c>
    </row>
    <row r="2609" spans="1:8" x14ac:dyDescent="0.25">
      <c r="A2609" s="2">
        <v>18</v>
      </c>
      <c r="B2609" t="s">
        <v>18</v>
      </c>
      <c r="C2609" t="s">
        <v>112</v>
      </c>
      <c r="D2609" s="2">
        <v>4</v>
      </c>
      <c r="E2609" s="17">
        <v>7</v>
      </c>
      <c r="F2609" t="s">
        <v>68</v>
      </c>
      <c r="G2609">
        <v>278</v>
      </c>
      <c r="H2609">
        <v>6649433.25</v>
      </c>
    </row>
    <row r="2610" spans="1:8" x14ac:dyDescent="0.25">
      <c r="A2610" s="2">
        <v>18</v>
      </c>
      <c r="B2610" t="s">
        <v>18</v>
      </c>
      <c r="C2610" t="s">
        <v>112</v>
      </c>
      <c r="D2610" s="2">
        <v>4</v>
      </c>
      <c r="E2610" s="17">
        <v>7</v>
      </c>
      <c r="F2610" t="s">
        <v>69</v>
      </c>
      <c r="G2610">
        <v>339</v>
      </c>
      <c r="H2610">
        <v>11483998.770000016</v>
      </c>
    </row>
    <row r="2611" spans="1:8" x14ac:dyDescent="0.25">
      <c r="A2611" s="2">
        <v>18</v>
      </c>
      <c r="B2611" t="s">
        <v>18</v>
      </c>
      <c r="C2611" t="s">
        <v>112</v>
      </c>
      <c r="D2611" s="2">
        <v>4</v>
      </c>
      <c r="E2611" s="17">
        <v>7</v>
      </c>
      <c r="F2611" t="s">
        <v>67</v>
      </c>
      <c r="G2611">
        <v>338</v>
      </c>
      <c r="H2611">
        <v>24093.689999999995</v>
      </c>
    </row>
    <row r="2612" spans="1:8" x14ac:dyDescent="0.25">
      <c r="A2612" s="2">
        <v>18</v>
      </c>
      <c r="B2612" t="s">
        <v>18</v>
      </c>
      <c r="C2612" t="s">
        <v>112</v>
      </c>
      <c r="D2612" s="2">
        <v>4</v>
      </c>
      <c r="E2612" s="17">
        <v>7</v>
      </c>
      <c r="F2612" t="s">
        <v>73</v>
      </c>
      <c r="G2612">
        <v>28</v>
      </c>
      <c r="H2612">
        <v>6244397.4399999995</v>
      </c>
    </row>
    <row r="2613" spans="1:8" x14ac:dyDescent="0.25">
      <c r="A2613" s="2">
        <v>18</v>
      </c>
      <c r="B2613" t="s">
        <v>18</v>
      </c>
      <c r="C2613" t="s">
        <v>112</v>
      </c>
      <c r="D2613" s="2">
        <v>4</v>
      </c>
      <c r="E2613" s="17">
        <v>7</v>
      </c>
      <c r="F2613" t="s">
        <v>79</v>
      </c>
      <c r="H2613">
        <v>105562.5</v>
      </c>
    </row>
    <row r="2614" spans="1:8" x14ac:dyDescent="0.25">
      <c r="A2614" s="2">
        <v>18</v>
      </c>
      <c r="B2614" t="s">
        <v>18</v>
      </c>
      <c r="C2614" t="s">
        <v>112</v>
      </c>
      <c r="D2614" s="2">
        <v>4</v>
      </c>
      <c r="E2614" s="17">
        <v>7</v>
      </c>
      <c r="F2614" t="s">
        <v>74</v>
      </c>
      <c r="G2614">
        <v>332</v>
      </c>
      <c r="H2614">
        <v>6103139.3000000026</v>
      </c>
    </row>
    <row r="2615" spans="1:8" x14ac:dyDescent="0.25">
      <c r="A2615" s="2">
        <v>18</v>
      </c>
      <c r="B2615" t="s">
        <v>18</v>
      </c>
      <c r="C2615" t="s">
        <v>112</v>
      </c>
      <c r="D2615" s="2">
        <v>4</v>
      </c>
      <c r="E2615" s="17">
        <v>7</v>
      </c>
      <c r="F2615" t="s">
        <v>88</v>
      </c>
      <c r="G2615">
        <v>1</v>
      </c>
      <c r="H2615">
        <v>17550.900000000001</v>
      </c>
    </row>
    <row r="2616" spans="1:8" x14ac:dyDescent="0.25">
      <c r="A2616" s="2">
        <v>18</v>
      </c>
      <c r="B2616" t="s">
        <v>18</v>
      </c>
      <c r="C2616" t="s">
        <v>112</v>
      </c>
      <c r="D2616" s="2">
        <v>4</v>
      </c>
      <c r="E2616" s="17">
        <v>7</v>
      </c>
      <c r="F2616" t="s">
        <v>87</v>
      </c>
      <c r="H2616">
        <v>6145.49</v>
      </c>
    </row>
    <row r="2617" spans="1:8" x14ac:dyDescent="0.25">
      <c r="A2617" s="2">
        <v>18</v>
      </c>
      <c r="B2617" t="s">
        <v>18</v>
      </c>
      <c r="C2617" t="s">
        <v>112</v>
      </c>
      <c r="D2617" s="2">
        <v>4</v>
      </c>
      <c r="E2617" s="17">
        <v>8</v>
      </c>
      <c r="F2617" t="s">
        <v>70</v>
      </c>
      <c r="G2617">
        <v>299</v>
      </c>
      <c r="H2617">
        <v>83750287.390000015</v>
      </c>
    </row>
    <row r="2618" spans="1:8" x14ac:dyDescent="0.25">
      <c r="A2618" s="2">
        <v>18</v>
      </c>
      <c r="B2618" t="s">
        <v>18</v>
      </c>
      <c r="C2618" t="s">
        <v>112</v>
      </c>
      <c r="D2618" s="2">
        <v>4</v>
      </c>
      <c r="E2618" s="17">
        <v>8</v>
      </c>
      <c r="F2618" t="s">
        <v>75</v>
      </c>
      <c r="G2618">
        <v>165</v>
      </c>
      <c r="H2618">
        <v>2208300</v>
      </c>
    </row>
    <row r="2619" spans="1:8" x14ac:dyDescent="0.25">
      <c r="A2619" s="2">
        <v>18</v>
      </c>
      <c r="B2619" t="s">
        <v>18</v>
      </c>
      <c r="C2619" t="s">
        <v>112</v>
      </c>
      <c r="D2619" s="2">
        <v>4</v>
      </c>
      <c r="E2619" s="17">
        <v>8</v>
      </c>
      <c r="F2619" t="s">
        <v>77</v>
      </c>
      <c r="G2619">
        <v>59</v>
      </c>
      <c r="H2619">
        <v>2802181.2299999995</v>
      </c>
    </row>
    <row r="2620" spans="1:8" x14ac:dyDescent="0.25">
      <c r="A2620" s="2">
        <v>18</v>
      </c>
      <c r="B2620" t="s">
        <v>18</v>
      </c>
      <c r="C2620" t="s">
        <v>112</v>
      </c>
      <c r="D2620" s="2">
        <v>4</v>
      </c>
      <c r="E2620" s="17">
        <v>8</v>
      </c>
      <c r="F2620" t="s">
        <v>68</v>
      </c>
      <c r="G2620">
        <v>258</v>
      </c>
      <c r="H2620">
        <v>6034661.46</v>
      </c>
    </row>
    <row r="2621" spans="1:8" x14ac:dyDescent="0.25">
      <c r="A2621" s="2">
        <v>18</v>
      </c>
      <c r="B2621" t="s">
        <v>18</v>
      </c>
      <c r="C2621" t="s">
        <v>112</v>
      </c>
      <c r="D2621" s="2">
        <v>4</v>
      </c>
      <c r="E2621" s="17">
        <v>8</v>
      </c>
      <c r="F2621" t="s">
        <v>69</v>
      </c>
      <c r="G2621">
        <v>299</v>
      </c>
      <c r="H2621">
        <v>13257461.120000014</v>
      </c>
    </row>
    <row r="2622" spans="1:8" x14ac:dyDescent="0.25">
      <c r="A2622" s="2">
        <v>18</v>
      </c>
      <c r="B2622" t="s">
        <v>18</v>
      </c>
      <c r="C2622" t="s">
        <v>112</v>
      </c>
      <c r="D2622" s="2">
        <v>4</v>
      </c>
      <c r="E2622" s="17">
        <v>8</v>
      </c>
      <c r="F2622" t="s">
        <v>67</v>
      </c>
      <c r="G2622">
        <v>298</v>
      </c>
      <c r="H2622">
        <v>21458.07</v>
      </c>
    </row>
    <row r="2623" spans="1:8" x14ac:dyDescent="0.25">
      <c r="A2623" s="2">
        <v>18</v>
      </c>
      <c r="B2623" t="s">
        <v>18</v>
      </c>
      <c r="C2623" t="s">
        <v>112</v>
      </c>
      <c r="D2623" s="2">
        <v>4</v>
      </c>
      <c r="E2623" s="17">
        <v>8</v>
      </c>
      <c r="F2623" t="s">
        <v>73</v>
      </c>
      <c r="G2623">
        <v>29</v>
      </c>
      <c r="H2623">
        <v>7276501.0899999999</v>
      </c>
    </row>
    <row r="2624" spans="1:8" x14ac:dyDescent="0.25">
      <c r="A2624" s="2">
        <v>18</v>
      </c>
      <c r="B2624" t="s">
        <v>18</v>
      </c>
      <c r="C2624" t="s">
        <v>112</v>
      </c>
      <c r="D2624" s="2">
        <v>4</v>
      </c>
      <c r="E2624" s="17">
        <v>8</v>
      </c>
      <c r="F2624" t="s">
        <v>79</v>
      </c>
      <c r="G2624">
        <v>6</v>
      </c>
      <c r="H2624">
        <v>318736.5</v>
      </c>
    </row>
    <row r="2625" spans="1:8" x14ac:dyDescent="0.25">
      <c r="A2625" s="2">
        <v>18</v>
      </c>
      <c r="B2625" t="s">
        <v>18</v>
      </c>
      <c r="C2625" t="s">
        <v>112</v>
      </c>
      <c r="D2625" s="2">
        <v>4</v>
      </c>
      <c r="E2625" s="17">
        <v>8</v>
      </c>
      <c r="F2625" t="s">
        <v>72</v>
      </c>
      <c r="H2625">
        <v>1187.26</v>
      </c>
    </row>
    <row r="2626" spans="1:8" x14ac:dyDescent="0.25">
      <c r="A2626" s="2">
        <v>18</v>
      </c>
      <c r="B2626" t="s">
        <v>18</v>
      </c>
      <c r="C2626" t="s">
        <v>112</v>
      </c>
      <c r="D2626" s="2">
        <v>4</v>
      </c>
      <c r="E2626" s="17">
        <v>8</v>
      </c>
      <c r="F2626" t="s">
        <v>74</v>
      </c>
      <c r="G2626">
        <v>290</v>
      </c>
      <c r="H2626">
        <v>6649323.8500000015</v>
      </c>
    </row>
    <row r="2627" spans="1:8" x14ac:dyDescent="0.25">
      <c r="A2627" s="2">
        <v>18</v>
      </c>
      <c r="B2627" t="s">
        <v>18</v>
      </c>
      <c r="C2627" t="s">
        <v>112</v>
      </c>
      <c r="D2627" s="2">
        <v>4</v>
      </c>
      <c r="E2627" s="17">
        <v>8</v>
      </c>
      <c r="F2627" t="s">
        <v>88</v>
      </c>
      <c r="G2627">
        <v>1</v>
      </c>
      <c r="H2627">
        <v>21210.6</v>
      </c>
    </row>
    <row r="2628" spans="1:8" x14ac:dyDescent="0.25">
      <c r="A2628" s="2">
        <v>18</v>
      </c>
      <c r="B2628" t="s">
        <v>18</v>
      </c>
      <c r="C2628" t="s">
        <v>112</v>
      </c>
      <c r="D2628" s="2">
        <v>4</v>
      </c>
      <c r="E2628" s="17">
        <v>9</v>
      </c>
      <c r="F2628" t="s">
        <v>70</v>
      </c>
      <c r="G2628">
        <v>520</v>
      </c>
      <c r="H2628">
        <v>160726754.85000002</v>
      </c>
    </row>
    <row r="2629" spans="1:8" x14ac:dyDescent="0.25">
      <c r="A2629" s="2">
        <v>18</v>
      </c>
      <c r="B2629" t="s">
        <v>18</v>
      </c>
      <c r="C2629" t="s">
        <v>112</v>
      </c>
      <c r="D2629" s="2">
        <v>4</v>
      </c>
      <c r="E2629" s="17">
        <v>9</v>
      </c>
      <c r="F2629" t="s">
        <v>75</v>
      </c>
      <c r="G2629">
        <v>248</v>
      </c>
      <c r="H2629">
        <v>3213900</v>
      </c>
    </row>
    <row r="2630" spans="1:8" x14ac:dyDescent="0.25">
      <c r="A2630" s="2">
        <v>18</v>
      </c>
      <c r="B2630" t="s">
        <v>18</v>
      </c>
      <c r="C2630" t="s">
        <v>112</v>
      </c>
      <c r="D2630" s="2">
        <v>4</v>
      </c>
      <c r="E2630" s="17">
        <v>9</v>
      </c>
      <c r="F2630" t="s">
        <v>77</v>
      </c>
      <c r="G2630">
        <v>383</v>
      </c>
      <c r="H2630">
        <v>30188439.54999999</v>
      </c>
    </row>
    <row r="2631" spans="1:8" x14ac:dyDescent="0.25">
      <c r="A2631" s="2">
        <v>18</v>
      </c>
      <c r="B2631" t="s">
        <v>18</v>
      </c>
      <c r="C2631" t="s">
        <v>112</v>
      </c>
      <c r="D2631" s="2">
        <v>4</v>
      </c>
      <c r="E2631" s="17">
        <v>9</v>
      </c>
      <c r="F2631" t="s">
        <v>68</v>
      </c>
      <c r="G2631">
        <v>360</v>
      </c>
      <c r="H2631">
        <v>7925120.5800000001</v>
      </c>
    </row>
    <row r="2632" spans="1:8" x14ac:dyDescent="0.25">
      <c r="A2632" s="2">
        <v>18</v>
      </c>
      <c r="B2632" t="s">
        <v>18</v>
      </c>
      <c r="C2632" t="s">
        <v>112</v>
      </c>
      <c r="D2632" s="2">
        <v>4</v>
      </c>
      <c r="E2632" s="17">
        <v>9</v>
      </c>
      <c r="F2632" t="s">
        <v>69</v>
      </c>
      <c r="G2632">
        <v>480</v>
      </c>
      <c r="H2632">
        <v>23290874.179999985</v>
      </c>
    </row>
    <row r="2633" spans="1:8" x14ac:dyDescent="0.25">
      <c r="A2633" s="2">
        <v>18</v>
      </c>
      <c r="B2633" t="s">
        <v>18</v>
      </c>
      <c r="C2633" t="s">
        <v>112</v>
      </c>
      <c r="D2633" s="2">
        <v>4</v>
      </c>
      <c r="E2633" s="17">
        <v>9</v>
      </c>
      <c r="F2633" t="s">
        <v>78</v>
      </c>
      <c r="H2633">
        <v>15230.05</v>
      </c>
    </row>
    <row r="2634" spans="1:8" x14ac:dyDescent="0.25">
      <c r="A2634" s="2">
        <v>18</v>
      </c>
      <c r="B2634" t="s">
        <v>18</v>
      </c>
      <c r="C2634" t="s">
        <v>112</v>
      </c>
      <c r="D2634" s="2">
        <v>4</v>
      </c>
      <c r="E2634" s="17">
        <v>9</v>
      </c>
      <c r="F2634" t="s">
        <v>67</v>
      </c>
      <c r="G2634">
        <v>518</v>
      </c>
      <c r="H2634">
        <v>35298.83</v>
      </c>
    </row>
    <row r="2635" spans="1:8" x14ac:dyDescent="0.25">
      <c r="A2635" s="2">
        <v>18</v>
      </c>
      <c r="B2635" t="s">
        <v>18</v>
      </c>
      <c r="C2635" t="s">
        <v>112</v>
      </c>
      <c r="D2635" s="2">
        <v>4</v>
      </c>
      <c r="E2635" s="17">
        <v>9</v>
      </c>
      <c r="F2635" t="s">
        <v>73</v>
      </c>
      <c r="G2635">
        <v>52</v>
      </c>
      <c r="H2635">
        <v>12643124.219999999</v>
      </c>
    </row>
    <row r="2636" spans="1:8" x14ac:dyDescent="0.25">
      <c r="A2636" s="2">
        <v>18</v>
      </c>
      <c r="B2636" t="s">
        <v>18</v>
      </c>
      <c r="C2636" t="s">
        <v>112</v>
      </c>
      <c r="D2636" s="2">
        <v>4</v>
      </c>
      <c r="E2636" s="17">
        <v>9</v>
      </c>
      <c r="F2636" t="s">
        <v>79</v>
      </c>
      <c r="G2636">
        <v>4</v>
      </c>
      <c r="H2636">
        <v>225643.5</v>
      </c>
    </row>
    <row r="2637" spans="1:8" x14ac:dyDescent="0.25">
      <c r="A2637" s="2">
        <v>18</v>
      </c>
      <c r="B2637" t="s">
        <v>18</v>
      </c>
      <c r="C2637" t="s">
        <v>112</v>
      </c>
      <c r="D2637" s="2">
        <v>4</v>
      </c>
      <c r="E2637" s="17">
        <v>9</v>
      </c>
      <c r="F2637" t="s">
        <v>72</v>
      </c>
      <c r="G2637">
        <v>40</v>
      </c>
      <c r="H2637">
        <v>4015327.2999999989</v>
      </c>
    </row>
    <row r="2638" spans="1:8" x14ac:dyDescent="0.25">
      <c r="A2638" s="2">
        <v>18</v>
      </c>
      <c r="B2638" t="s">
        <v>18</v>
      </c>
      <c r="C2638" t="s">
        <v>112</v>
      </c>
      <c r="D2638" s="2">
        <v>4</v>
      </c>
      <c r="E2638" s="17">
        <v>9</v>
      </c>
      <c r="F2638" t="s">
        <v>74</v>
      </c>
      <c r="G2638">
        <v>442</v>
      </c>
      <c r="H2638">
        <v>7490260.0099999998</v>
      </c>
    </row>
    <row r="2639" spans="1:8" x14ac:dyDescent="0.25">
      <c r="A2639" s="2">
        <v>18</v>
      </c>
      <c r="B2639" t="s">
        <v>18</v>
      </c>
      <c r="C2639" t="s">
        <v>112</v>
      </c>
      <c r="D2639" s="2">
        <v>4</v>
      </c>
      <c r="E2639" s="17">
        <v>9</v>
      </c>
      <c r="F2639" t="s">
        <v>88</v>
      </c>
      <c r="G2639">
        <v>2</v>
      </c>
      <c r="H2639">
        <v>43990.8</v>
      </c>
    </row>
    <row r="2640" spans="1:8" x14ac:dyDescent="0.25">
      <c r="A2640" s="2">
        <v>18</v>
      </c>
      <c r="B2640" t="s">
        <v>18</v>
      </c>
      <c r="C2640" t="s">
        <v>112</v>
      </c>
      <c r="D2640" s="2">
        <v>4</v>
      </c>
      <c r="E2640" s="17">
        <v>10</v>
      </c>
      <c r="F2640" t="s">
        <v>70</v>
      </c>
      <c r="G2640">
        <v>228</v>
      </c>
      <c r="H2640">
        <v>99991407.729999974</v>
      </c>
    </row>
    <row r="2641" spans="1:8" x14ac:dyDescent="0.25">
      <c r="A2641" s="2">
        <v>18</v>
      </c>
      <c r="B2641" t="s">
        <v>18</v>
      </c>
      <c r="C2641" t="s">
        <v>112</v>
      </c>
      <c r="D2641" s="2">
        <v>4</v>
      </c>
      <c r="E2641" s="17">
        <v>10</v>
      </c>
      <c r="F2641" t="s">
        <v>75</v>
      </c>
      <c r="G2641">
        <v>104</v>
      </c>
      <c r="H2641">
        <v>1431891</v>
      </c>
    </row>
    <row r="2642" spans="1:8" x14ac:dyDescent="0.25">
      <c r="A2642" s="2">
        <v>18</v>
      </c>
      <c r="B2642" t="s">
        <v>18</v>
      </c>
      <c r="C2642" t="s">
        <v>112</v>
      </c>
      <c r="D2642" s="2">
        <v>4</v>
      </c>
      <c r="E2642" s="17">
        <v>10</v>
      </c>
      <c r="F2642" t="s">
        <v>77</v>
      </c>
      <c r="G2642">
        <v>159</v>
      </c>
      <c r="H2642">
        <v>13219883.740000004</v>
      </c>
    </row>
    <row r="2643" spans="1:8" x14ac:dyDescent="0.25">
      <c r="A2643" s="2">
        <v>18</v>
      </c>
      <c r="B2643" t="s">
        <v>18</v>
      </c>
      <c r="C2643" t="s">
        <v>112</v>
      </c>
      <c r="D2643" s="2">
        <v>4</v>
      </c>
      <c r="E2643" s="17">
        <v>10</v>
      </c>
      <c r="F2643" t="s">
        <v>68</v>
      </c>
      <c r="G2643">
        <v>170</v>
      </c>
      <c r="H2643">
        <v>3572859.5</v>
      </c>
    </row>
    <row r="2644" spans="1:8" x14ac:dyDescent="0.25">
      <c r="A2644" s="2">
        <v>18</v>
      </c>
      <c r="B2644" t="s">
        <v>18</v>
      </c>
      <c r="C2644" t="s">
        <v>112</v>
      </c>
      <c r="D2644" s="2">
        <v>4</v>
      </c>
      <c r="E2644" s="17">
        <v>10</v>
      </c>
      <c r="F2644" t="s">
        <v>69</v>
      </c>
      <c r="G2644">
        <v>228</v>
      </c>
      <c r="H2644">
        <v>15293895.770000003</v>
      </c>
    </row>
    <row r="2645" spans="1:8" x14ac:dyDescent="0.25">
      <c r="A2645" s="2">
        <v>18</v>
      </c>
      <c r="B2645" t="s">
        <v>18</v>
      </c>
      <c r="C2645" t="s">
        <v>112</v>
      </c>
      <c r="D2645" s="2">
        <v>4</v>
      </c>
      <c r="E2645" s="17">
        <v>10</v>
      </c>
      <c r="F2645" t="s">
        <v>67</v>
      </c>
      <c r="G2645">
        <v>227</v>
      </c>
      <c r="H2645">
        <v>15448.650000000001</v>
      </c>
    </row>
    <row r="2646" spans="1:8" x14ac:dyDescent="0.25">
      <c r="A2646" s="2">
        <v>18</v>
      </c>
      <c r="B2646" t="s">
        <v>18</v>
      </c>
      <c r="C2646" t="s">
        <v>112</v>
      </c>
      <c r="D2646" s="2">
        <v>4</v>
      </c>
      <c r="E2646" s="17">
        <v>10</v>
      </c>
      <c r="F2646" t="s">
        <v>73</v>
      </c>
      <c r="G2646">
        <v>18</v>
      </c>
      <c r="H2646">
        <v>8408479.2300000004</v>
      </c>
    </row>
    <row r="2647" spans="1:8" x14ac:dyDescent="0.25">
      <c r="A2647" s="2">
        <v>18</v>
      </c>
      <c r="B2647" t="s">
        <v>18</v>
      </c>
      <c r="C2647" t="s">
        <v>112</v>
      </c>
      <c r="D2647" s="2">
        <v>4</v>
      </c>
      <c r="E2647" s="17">
        <v>10</v>
      </c>
      <c r="F2647" t="s">
        <v>79</v>
      </c>
      <c r="G2647">
        <v>5</v>
      </c>
      <c r="H2647">
        <v>150024.04999999999</v>
      </c>
    </row>
    <row r="2648" spans="1:8" x14ac:dyDescent="0.25">
      <c r="A2648" s="2">
        <v>18</v>
      </c>
      <c r="B2648" t="s">
        <v>18</v>
      </c>
      <c r="C2648" t="s">
        <v>112</v>
      </c>
      <c r="D2648" s="2">
        <v>4</v>
      </c>
      <c r="E2648" s="17">
        <v>10</v>
      </c>
      <c r="F2648" t="s">
        <v>72</v>
      </c>
      <c r="G2648">
        <v>21</v>
      </c>
      <c r="H2648">
        <v>1345407.6099999999</v>
      </c>
    </row>
    <row r="2649" spans="1:8" x14ac:dyDescent="0.25">
      <c r="A2649" s="2">
        <v>18</v>
      </c>
      <c r="B2649" t="s">
        <v>18</v>
      </c>
      <c r="C2649" t="s">
        <v>112</v>
      </c>
      <c r="D2649" s="2">
        <v>4</v>
      </c>
      <c r="E2649" s="17">
        <v>10</v>
      </c>
      <c r="F2649" t="s">
        <v>74</v>
      </c>
      <c r="G2649">
        <v>174</v>
      </c>
      <c r="H2649">
        <v>2867641.8200000003</v>
      </c>
    </row>
    <row r="2650" spans="1:8" x14ac:dyDescent="0.25">
      <c r="A2650" s="2">
        <v>18</v>
      </c>
      <c r="B2650" t="s">
        <v>18</v>
      </c>
      <c r="C2650" t="s">
        <v>112</v>
      </c>
      <c r="D2650" s="2">
        <v>4</v>
      </c>
      <c r="E2650" s="17">
        <v>10</v>
      </c>
      <c r="F2650" t="s">
        <v>76</v>
      </c>
      <c r="H2650">
        <v>92874.86</v>
      </c>
    </row>
    <row r="2651" spans="1:8" x14ac:dyDescent="0.25">
      <c r="A2651" s="2">
        <v>18</v>
      </c>
      <c r="B2651" t="s">
        <v>18</v>
      </c>
      <c r="C2651" t="s">
        <v>112</v>
      </c>
      <c r="D2651" s="2">
        <v>4</v>
      </c>
      <c r="E2651" s="17">
        <v>11</v>
      </c>
      <c r="F2651" t="s">
        <v>70</v>
      </c>
      <c r="G2651">
        <v>16</v>
      </c>
      <c r="H2651">
        <v>8242007.4799999995</v>
      </c>
    </row>
    <row r="2652" spans="1:8" x14ac:dyDescent="0.25">
      <c r="A2652" s="2">
        <v>18</v>
      </c>
      <c r="B2652" t="s">
        <v>18</v>
      </c>
      <c r="C2652" t="s">
        <v>112</v>
      </c>
      <c r="D2652" s="2">
        <v>4</v>
      </c>
      <c r="E2652" s="17">
        <v>11</v>
      </c>
      <c r="F2652" t="s">
        <v>75</v>
      </c>
      <c r="G2652">
        <v>2</v>
      </c>
      <c r="H2652">
        <v>125953.76999999999</v>
      </c>
    </row>
    <row r="2653" spans="1:8" x14ac:dyDescent="0.25">
      <c r="A2653" s="2">
        <v>18</v>
      </c>
      <c r="B2653" t="s">
        <v>18</v>
      </c>
      <c r="C2653" t="s">
        <v>112</v>
      </c>
      <c r="D2653" s="2">
        <v>4</v>
      </c>
      <c r="E2653" s="17">
        <v>11</v>
      </c>
      <c r="F2653" t="s">
        <v>77</v>
      </c>
      <c r="H2653">
        <v>60912.66</v>
      </c>
    </row>
    <row r="2654" spans="1:8" x14ac:dyDescent="0.25">
      <c r="A2654" s="2">
        <v>18</v>
      </c>
      <c r="B2654" t="s">
        <v>18</v>
      </c>
      <c r="C2654" t="s">
        <v>112</v>
      </c>
      <c r="D2654" s="2">
        <v>4</v>
      </c>
      <c r="E2654" s="17">
        <v>11</v>
      </c>
      <c r="F2654" t="s">
        <v>68</v>
      </c>
      <c r="G2654">
        <v>7</v>
      </c>
      <c r="H2654">
        <v>159948</v>
      </c>
    </row>
    <row r="2655" spans="1:8" x14ac:dyDescent="0.25">
      <c r="A2655" s="2">
        <v>18</v>
      </c>
      <c r="B2655" t="s">
        <v>18</v>
      </c>
      <c r="C2655" t="s">
        <v>112</v>
      </c>
      <c r="D2655" s="2">
        <v>4</v>
      </c>
      <c r="E2655" s="17">
        <v>11</v>
      </c>
      <c r="F2655" t="s">
        <v>69</v>
      </c>
      <c r="G2655">
        <v>16</v>
      </c>
      <c r="H2655">
        <v>1145616.1600000001</v>
      </c>
    </row>
    <row r="2656" spans="1:8" x14ac:dyDescent="0.25">
      <c r="A2656" s="2">
        <v>18</v>
      </c>
      <c r="B2656" t="s">
        <v>18</v>
      </c>
      <c r="C2656" t="s">
        <v>112</v>
      </c>
      <c r="D2656" s="2">
        <v>4</v>
      </c>
      <c r="E2656" s="17">
        <v>11</v>
      </c>
      <c r="F2656" t="s">
        <v>67</v>
      </c>
      <c r="G2656">
        <v>16</v>
      </c>
      <c r="H2656">
        <v>1232.6499999999999</v>
      </c>
    </row>
    <row r="2657" spans="1:8" x14ac:dyDescent="0.25">
      <c r="A2657" s="2">
        <v>18</v>
      </c>
      <c r="B2657" t="s">
        <v>18</v>
      </c>
      <c r="C2657" t="s">
        <v>112</v>
      </c>
      <c r="D2657" s="2">
        <v>4</v>
      </c>
      <c r="E2657" s="17">
        <v>11</v>
      </c>
      <c r="F2657" t="s">
        <v>73</v>
      </c>
      <c r="G2657">
        <v>3</v>
      </c>
      <c r="H2657">
        <v>655292.18000000005</v>
      </c>
    </row>
    <row r="2658" spans="1:8" x14ac:dyDescent="0.25">
      <c r="A2658" s="2">
        <v>18</v>
      </c>
      <c r="B2658" t="s">
        <v>18</v>
      </c>
      <c r="C2658" t="s">
        <v>112</v>
      </c>
      <c r="D2658" s="2">
        <v>4</v>
      </c>
      <c r="E2658" s="17">
        <v>11</v>
      </c>
      <c r="F2658" t="s">
        <v>79</v>
      </c>
      <c r="H2658">
        <v>8882</v>
      </c>
    </row>
    <row r="2659" spans="1:8" x14ac:dyDescent="0.25">
      <c r="A2659" s="2">
        <v>18</v>
      </c>
      <c r="B2659" t="s">
        <v>18</v>
      </c>
      <c r="C2659" t="s">
        <v>112</v>
      </c>
      <c r="D2659" s="2">
        <v>4</v>
      </c>
      <c r="E2659" s="17">
        <v>11</v>
      </c>
      <c r="F2659" t="s">
        <v>72</v>
      </c>
      <c r="G2659">
        <v>16</v>
      </c>
      <c r="H2659">
        <v>1168675.33</v>
      </c>
    </row>
    <row r="2660" spans="1:8" x14ac:dyDescent="0.25">
      <c r="A2660" s="2">
        <v>18</v>
      </c>
      <c r="B2660" t="s">
        <v>18</v>
      </c>
      <c r="C2660" t="s">
        <v>112</v>
      </c>
      <c r="D2660" s="2">
        <v>4</v>
      </c>
      <c r="E2660" s="17">
        <v>11</v>
      </c>
      <c r="F2660" t="s">
        <v>74</v>
      </c>
      <c r="G2660">
        <v>2</v>
      </c>
      <c r="H2660">
        <v>36801.08</v>
      </c>
    </row>
    <row r="2661" spans="1:8" x14ac:dyDescent="0.25">
      <c r="A2661" s="2">
        <v>18</v>
      </c>
      <c r="B2661" t="s">
        <v>18</v>
      </c>
      <c r="C2661" t="s">
        <v>112</v>
      </c>
      <c r="D2661" s="2">
        <v>4</v>
      </c>
      <c r="E2661" s="17">
        <v>12</v>
      </c>
      <c r="F2661" t="s">
        <v>70</v>
      </c>
      <c r="G2661">
        <v>15</v>
      </c>
      <c r="H2661">
        <v>7196072.4900000002</v>
      </c>
    </row>
    <row r="2662" spans="1:8" x14ac:dyDescent="0.25">
      <c r="A2662" s="2">
        <v>18</v>
      </c>
      <c r="B2662" t="s">
        <v>18</v>
      </c>
      <c r="C2662" t="s">
        <v>112</v>
      </c>
      <c r="D2662" s="2">
        <v>4</v>
      </c>
      <c r="E2662" s="17">
        <v>12</v>
      </c>
      <c r="F2662" t="s">
        <v>75</v>
      </c>
      <c r="G2662">
        <v>2</v>
      </c>
      <c r="H2662">
        <v>73108.5</v>
      </c>
    </row>
    <row r="2663" spans="1:8" x14ac:dyDescent="0.25">
      <c r="A2663" s="2">
        <v>18</v>
      </c>
      <c r="B2663" t="s">
        <v>18</v>
      </c>
      <c r="C2663" t="s">
        <v>112</v>
      </c>
      <c r="D2663" s="2">
        <v>4</v>
      </c>
      <c r="E2663" s="17">
        <v>12</v>
      </c>
      <c r="F2663" t="s">
        <v>77</v>
      </c>
      <c r="G2663">
        <v>2</v>
      </c>
      <c r="H2663">
        <v>129987.54000000001</v>
      </c>
    </row>
    <row r="2664" spans="1:8" x14ac:dyDescent="0.25">
      <c r="A2664" s="2">
        <v>18</v>
      </c>
      <c r="B2664" t="s">
        <v>18</v>
      </c>
      <c r="C2664" t="s">
        <v>112</v>
      </c>
      <c r="D2664" s="2">
        <v>4</v>
      </c>
      <c r="E2664" s="17">
        <v>12</v>
      </c>
      <c r="F2664" t="s">
        <v>68</v>
      </c>
      <c r="G2664">
        <v>10</v>
      </c>
      <c r="H2664">
        <v>241504</v>
      </c>
    </row>
    <row r="2665" spans="1:8" x14ac:dyDescent="0.25">
      <c r="A2665" s="2">
        <v>18</v>
      </c>
      <c r="B2665" t="s">
        <v>18</v>
      </c>
      <c r="C2665" t="s">
        <v>112</v>
      </c>
      <c r="D2665" s="2">
        <v>4</v>
      </c>
      <c r="E2665" s="17">
        <v>12</v>
      </c>
      <c r="F2665" t="s">
        <v>69</v>
      </c>
      <c r="G2665">
        <v>15</v>
      </c>
      <c r="H2665">
        <v>1069455.8900000001</v>
      </c>
    </row>
    <row r="2666" spans="1:8" x14ac:dyDescent="0.25">
      <c r="A2666" s="2">
        <v>18</v>
      </c>
      <c r="B2666" t="s">
        <v>18</v>
      </c>
      <c r="C2666" t="s">
        <v>112</v>
      </c>
      <c r="D2666" s="2">
        <v>4</v>
      </c>
      <c r="E2666" s="17">
        <v>12</v>
      </c>
      <c r="F2666" t="s">
        <v>67</v>
      </c>
      <c r="G2666">
        <v>15</v>
      </c>
      <c r="H2666">
        <v>966.15</v>
      </c>
    </row>
    <row r="2667" spans="1:8" x14ac:dyDescent="0.25">
      <c r="A2667" s="2">
        <v>18</v>
      </c>
      <c r="B2667" t="s">
        <v>18</v>
      </c>
      <c r="C2667" t="s">
        <v>112</v>
      </c>
      <c r="D2667" s="2">
        <v>4</v>
      </c>
      <c r="E2667" s="17">
        <v>12</v>
      </c>
      <c r="F2667" t="s">
        <v>73</v>
      </c>
      <c r="H2667">
        <v>519620.43</v>
      </c>
    </row>
    <row r="2668" spans="1:8" x14ac:dyDescent="0.25">
      <c r="A2668" s="2">
        <v>18</v>
      </c>
      <c r="B2668" t="s">
        <v>18</v>
      </c>
      <c r="C2668" t="s">
        <v>112</v>
      </c>
      <c r="D2668" s="2">
        <v>4</v>
      </c>
      <c r="E2668" s="17">
        <v>12</v>
      </c>
      <c r="F2668" t="s">
        <v>79</v>
      </c>
      <c r="H2668">
        <v>48800</v>
      </c>
    </row>
    <row r="2669" spans="1:8" x14ac:dyDescent="0.25">
      <c r="A2669" s="2">
        <v>18</v>
      </c>
      <c r="B2669" t="s">
        <v>18</v>
      </c>
      <c r="C2669" t="s">
        <v>112</v>
      </c>
      <c r="D2669" s="2">
        <v>4</v>
      </c>
      <c r="E2669" s="17">
        <v>12</v>
      </c>
      <c r="F2669" t="s">
        <v>72</v>
      </c>
      <c r="G2669">
        <v>15</v>
      </c>
      <c r="H2669">
        <v>1107267.9200000002</v>
      </c>
    </row>
    <row r="2670" spans="1:8" x14ac:dyDescent="0.25">
      <c r="A2670" s="2">
        <v>18</v>
      </c>
      <c r="B2670" t="s">
        <v>18</v>
      </c>
      <c r="C2670" t="s">
        <v>112</v>
      </c>
      <c r="D2670" s="2">
        <v>4</v>
      </c>
      <c r="E2670" s="17">
        <v>12</v>
      </c>
      <c r="F2670" t="s">
        <v>74</v>
      </c>
      <c r="G2670">
        <v>2</v>
      </c>
      <c r="H2670">
        <v>11751.18</v>
      </c>
    </row>
    <row r="2671" spans="1:8" x14ac:dyDescent="0.25">
      <c r="A2671" s="2">
        <v>18</v>
      </c>
      <c r="B2671" t="s">
        <v>18</v>
      </c>
      <c r="C2671" t="s">
        <v>112</v>
      </c>
      <c r="D2671" s="2">
        <v>4</v>
      </c>
      <c r="E2671" s="17">
        <v>13</v>
      </c>
      <c r="F2671" t="s">
        <v>70</v>
      </c>
      <c r="G2671">
        <v>6</v>
      </c>
      <c r="H2671">
        <v>4517747.2</v>
      </c>
    </row>
    <row r="2672" spans="1:8" x14ac:dyDescent="0.25">
      <c r="A2672" s="2">
        <v>18</v>
      </c>
      <c r="B2672" t="s">
        <v>18</v>
      </c>
      <c r="C2672" t="s">
        <v>112</v>
      </c>
      <c r="D2672" s="2">
        <v>4</v>
      </c>
      <c r="E2672" s="17">
        <v>13</v>
      </c>
      <c r="F2672" t="s">
        <v>75</v>
      </c>
      <c r="G2672">
        <v>1</v>
      </c>
      <c r="H2672">
        <v>68124</v>
      </c>
    </row>
    <row r="2673" spans="1:8" x14ac:dyDescent="0.25">
      <c r="A2673" s="2">
        <v>18</v>
      </c>
      <c r="B2673" t="s">
        <v>18</v>
      </c>
      <c r="C2673" t="s">
        <v>112</v>
      </c>
      <c r="D2673" s="2">
        <v>4</v>
      </c>
      <c r="E2673" s="17">
        <v>13</v>
      </c>
      <c r="F2673" t="s">
        <v>77</v>
      </c>
      <c r="H2673">
        <v>204.79</v>
      </c>
    </row>
    <row r="2674" spans="1:8" x14ac:dyDescent="0.25">
      <c r="A2674" s="2">
        <v>18</v>
      </c>
      <c r="B2674" t="s">
        <v>18</v>
      </c>
      <c r="C2674" t="s">
        <v>112</v>
      </c>
      <c r="D2674" s="2">
        <v>4</v>
      </c>
      <c r="E2674" s="17">
        <v>13</v>
      </c>
      <c r="F2674" t="s">
        <v>68</v>
      </c>
      <c r="G2674">
        <v>2</v>
      </c>
      <c r="H2674">
        <v>54042</v>
      </c>
    </row>
    <row r="2675" spans="1:8" x14ac:dyDescent="0.25">
      <c r="A2675" s="2">
        <v>18</v>
      </c>
      <c r="B2675" t="s">
        <v>18</v>
      </c>
      <c r="C2675" t="s">
        <v>112</v>
      </c>
      <c r="D2675" s="2">
        <v>4</v>
      </c>
      <c r="E2675" s="17">
        <v>13</v>
      </c>
      <c r="F2675" t="s">
        <v>69</v>
      </c>
      <c r="G2675">
        <v>6</v>
      </c>
      <c r="H2675">
        <v>664228.86</v>
      </c>
    </row>
    <row r="2676" spans="1:8" x14ac:dyDescent="0.25">
      <c r="A2676" s="2">
        <v>18</v>
      </c>
      <c r="B2676" t="s">
        <v>18</v>
      </c>
      <c r="C2676" t="s">
        <v>112</v>
      </c>
      <c r="D2676" s="2">
        <v>4</v>
      </c>
      <c r="E2676" s="17">
        <v>13</v>
      </c>
      <c r="F2676" t="s">
        <v>67</v>
      </c>
      <c r="G2676">
        <v>6</v>
      </c>
      <c r="H2676">
        <v>490.83999999999992</v>
      </c>
    </row>
    <row r="2677" spans="1:8" x14ac:dyDescent="0.25">
      <c r="A2677" s="2">
        <v>18</v>
      </c>
      <c r="B2677" t="s">
        <v>18</v>
      </c>
      <c r="C2677" t="s">
        <v>112</v>
      </c>
      <c r="D2677" s="2">
        <v>4</v>
      </c>
      <c r="E2677" s="17">
        <v>13</v>
      </c>
      <c r="F2677" t="s">
        <v>73</v>
      </c>
      <c r="H2677">
        <v>329403.58999999997</v>
      </c>
    </row>
    <row r="2678" spans="1:8" x14ac:dyDescent="0.25">
      <c r="A2678" s="2">
        <v>18</v>
      </c>
      <c r="B2678" t="s">
        <v>18</v>
      </c>
      <c r="C2678" t="s">
        <v>112</v>
      </c>
      <c r="D2678" s="2">
        <v>4</v>
      </c>
      <c r="E2678" s="17">
        <v>13</v>
      </c>
      <c r="F2678" t="s">
        <v>79</v>
      </c>
      <c r="H2678">
        <v>26646.5</v>
      </c>
    </row>
    <row r="2679" spans="1:8" x14ac:dyDescent="0.25">
      <c r="A2679" s="2">
        <v>18</v>
      </c>
      <c r="B2679" t="s">
        <v>18</v>
      </c>
      <c r="C2679" t="s">
        <v>112</v>
      </c>
      <c r="D2679" s="2">
        <v>4</v>
      </c>
      <c r="E2679" s="17">
        <v>13</v>
      </c>
      <c r="F2679" t="s">
        <v>72</v>
      </c>
      <c r="G2679">
        <v>6</v>
      </c>
      <c r="H2679">
        <v>827088.42999999993</v>
      </c>
    </row>
    <row r="2680" spans="1:8" x14ac:dyDescent="0.25">
      <c r="A2680" s="2">
        <v>18</v>
      </c>
      <c r="B2680" t="s">
        <v>18</v>
      </c>
      <c r="C2680" t="s">
        <v>112</v>
      </c>
      <c r="D2680" s="2">
        <v>4</v>
      </c>
      <c r="E2680" s="17">
        <v>13</v>
      </c>
      <c r="F2680" t="s">
        <v>74</v>
      </c>
      <c r="G2680">
        <v>3</v>
      </c>
      <c r="H2680">
        <v>27827.4</v>
      </c>
    </row>
    <row r="2681" spans="1:8" x14ac:dyDescent="0.25">
      <c r="A2681" s="2">
        <v>18</v>
      </c>
      <c r="B2681" t="s">
        <v>18</v>
      </c>
      <c r="C2681" t="s">
        <v>113</v>
      </c>
      <c r="D2681" s="2">
        <v>2</v>
      </c>
      <c r="E2681" s="17">
        <v>1</v>
      </c>
      <c r="F2681" t="s">
        <v>70</v>
      </c>
      <c r="H2681">
        <v>12426.130000000001</v>
      </c>
    </row>
    <row r="2682" spans="1:8" x14ac:dyDescent="0.25">
      <c r="A2682" s="2">
        <v>18</v>
      </c>
      <c r="B2682" t="s">
        <v>18</v>
      </c>
      <c r="C2682" t="s">
        <v>113</v>
      </c>
      <c r="D2682" s="2">
        <v>2</v>
      </c>
      <c r="E2682" s="17">
        <v>1</v>
      </c>
      <c r="F2682" t="s">
        <v>74</v>
      </c>
      <c r="G2682">
        <v>17</v>
      </c>
      <c r="H2682">
        <v>16565.16</v>
      </c>
    </row>
    <row r="2683" spans="1:8" x14ac:dyDescent="0.25">
      <c r="A2683" s="2">
        <v>18</v>
      </c>
      <c r="B2683" t="s">
        <v>18</v>
      </c>
      <c r="C2683" t="s">
        <v>113</v>
      </c>
      <c r="D2683" s="2">
        <v>2</v>
      </c>
      <c r="E2683" s="17">
        <v>1</v>
      </c>
      <c r="F2683" t="s">
        <v>111</v>
      </c>
      <c r="H2683">
        <v>2268</v>
      </c>
    </row>
    <row r="2684" spans="1:8" x14ac:dyDescent="0.25">
      <c r="A2684" s="2">
        <v>18</v>
      </c>
      <c r="B2684" t="s">
        <v>18</v>
      </c>
      <c r="C2684" t="s">
        <v>113</v>
      </c>
      <c r="D2684" s="2">
        <v>2</v>
      </c>
      <c r="E2684" s="17">
        <v>1</v>
      </c>
      <c r="F2684" t="s">
        <v>87</v>
      </c>
      <c r="G2684">
        <v>45</v>
      </c>
      <c r="H2684">
        <v>1767460.0100000002</v>
      </c>
    </row>
    <row r="2685" spans="1:8" x14ac:dyDescent="0.25">
      <c r="A2685" s="2">
        <v>18</v>
      </c>
      <c r="B2685" t="s">
        <v>18</v>
      </c>
      <c r="C2685" t="s">
        <v>113</v>
      </c>
      <c r="D2685" s="2">
        <v>2</v>
      </c>
      <c r="E2685" s="17">
        <v>1</v>
      </c>
      <c r="F2685" t="s">
        <v>96</v>
      </c>
      <c r="G2685">
        <v>1344</v>
      </c>
      <c r="H2685">
        <v>28732907.310000006</v>
      </c>
    </row>
    <row r="2686" spans="1:8" x14ac:dyDescent="0.25">
      <c r="A2686" s="2">
        <v>18</v>
      </c>
      <c r="B2686" t="s">
        <v>18</v>
      </c>
      <c r="C2686" t="s">
        <v>113</v>
      </c>
      <c r="D2686" s="2">
        <v>2</v>
      </c>
      <c r="E2686" s="17">
        <v>3</v>
      </c>
      <c r="F2686" t="s">
        <v>70</v>
      </c>
      <c r="G2686">
        <v>6</v>
      </c>
      <c r="H2686">
        <v>51143167.400000013</v>
      </c>
    </row>
    <row r="2687" spans="1:8" x14ac:dyDescent="0.25">
      <c r="A2687" s="2">
        <v>18</v>
      </c>
      <c r="B2687" t="s">
        <v>18</v>
      </c>
      <c r="C2687" t="s">
        <v>113</v>
      </c>
      <c r="D2687" s="2">
        <v>2</v>
      </c>
      <c r="E2687" s="17">
        <v>3</v>
      </c>
      <c r="F2687" t="s">
        <v>75</v>
      </c>
      <c r="G2687">
        <v>2</v>
      </c>
      <c r="H2687">
        <v>18000</v>
      </c>
    </row>
    <row r="2688" spans="1:8" x14ac:dyDescent="0.25">
      <c r="A2688" s="2">
        <v>18</v>
      </c>
      <c r="B2688" t="s">
        <v>18</v>
      </c>
      <c r="C2688" t="s">
        <v>113</v>
      </c>
      <c r="D2688" s="2">
        <v>2</v>
      </c>
      <c r="E2688" s="17">
        <v>3</v>
      </c>
      <c r="F2688" t="s">
        <v>77</v>
      </c>
      <c r="G2688">
        <v>4</v>
      </c>
      <c r="H2688">
        <v>152224.01999999999</v>
      </c>
    </row>
    <row r="2689" spans="1:8" x14ac:dyDescent="0.25">
      <c r="A2689" s="2">
        <v>18</v>
      </c>
      <c r="B2689" t="s">
        <v>18</v>
      </c>
      <c r="C2689" t="s">
        <v>113</v>
      </c>
      <c r="D2689" s="2">
        <v>2</v>
      </c>
      <c r="E2689" s="17">
        <v>3</v>
      </c>
      <c r="F2689" t="s">
        <v>68</v>
      </c>
      <c r="G2689">
        <v>2</v>
      </c>
      <c r="H2689">
        <v>27645.5</v>
      </c>
    </row>
    <row r="2690" spans="1:8" x14ac:dyDescent="0.25">
      <c r="A2690" s="2">
        <v>18</v>
      </c>
      <c r="B2690" t="s">
        <v>18</v>
      </c>
      <c r="C2690" t="s">
        <v>113</v>
      </c>
      <c r="D2690" s="2">
        <v>2</v>
      </c>
      <c r="E2690" s="17">
        <v>3</v>
      </c>
      <c r="F2690" t="s">
        <v>69</v>
      </c>
      <c r="G2690">
        <v>3</v>
      </c>
      <c r="H2690">
        <v>48191.68</v>
      </c>
    </row>
    <row r="2691" spans="1:8" x14ac:dyDescent="0.25">
      <c r="A2691" s="2">
        <v>18</v>
      </c>
      <c r="B2691" t="s">
        <v>18</v>
      </c>
      <c r="C2691" t="s">
        <v>113</v>
      </c>
      <c r="D2691" s="2">
        <v>2</v>
      </c>
      <c r="E2691" s="17">
        <v>3</v>
      </c>
      <c r="F2691" t="s">
        <v>67</v>
      </c>
      <c r="G2691">
        <v>6</v>
      </c>
      <c r="H2691">
        <v>31865.369999999995</v>
      </c>
    </row>
    <row r="2692" spans="1:8" x14ac:dyDescent="0.25">
      <c r="A2692" s="2">
        <v>18</v>
      </c>
      <c r="B2692" t="s">
        <v>18</v>
      </c>
      <c r="C2692" t="s">
        <v>113</v>
      </c>
      <c r="D2692" s="2">
        <v>2</v>
      </c>
      <c r="E2692" s="17">
        <v>3</v>
      </c>
      <c r="F2692" t="s">
        <v>73</v>
      </c>
      <c r="H2692">
        <v>37346.299999999996</v>
      </c>
    </row>
    <row r="2693" spans="1:8" x14ac:dyDescent="0.25">
      <c r="A2693" s="2">
        <v>18</v>
      </c>
      <c r="B2693" t="s">
        <v>18</v>
      </c>
      <c r="C2693" t="s">
        <v>113</v>
      </c>
      <c r="D2693" s="2">
        <v>2</v>
      </c>
      <c r="E2693" s="17">
        <v>3</v>
      </c>
      <c r="F2693" t="s">
        <v>72</v>
      </c>
      <c r="G2693">
        <v>3</v>
      </c>
      <c r="H2693">
        <v>18904407.689999994</v>
      </c>
    </row>
    <row r="2694" spans="1:8" x14ac:dyDescent="0.25">
      <c r="A2694" s="2">
        <v>18</v>
      </c>
      <c r="B2694" t="s">
        <v>18</v>
      </c>
      <c r="C2694" t="s">
        <v>113</v>
      </c>
      <c r="D2694" s="2">
        <v>2</v>
      </c>
      <c r="E2694" s="17">
        <v>3</v>
      </c>
      <c r="F2694" t="s">
        <v>74</v>
      </c>
      <c r="G2694">
        <v>36</v>
      </c>
      <c r="H2694">
        <v>3667376.970000003</v>
      </c>
    </row>
    <row r="2695" spans="1:8" x14ac:dyDescent="0.25">
      <c r="A2695" s="2">
        <v>18</v>
      </c>
      <c r="B2695" t="s">
        <v>18</v>
      </c>
      <c r="C2695" t="s">
        <v>113</v>
      </c>
      <c r="D2695" s="2">
        <v>2</v>
      </c>
      <c r="E2695" s="17">
        <v>3</v>
      </c>
      <c r="F2695" t="s">
        <v>111</v>
      </c>
      <c r="H2695">
        <v>37493.910000000003</v>
      </c>
    </row>
    <row r="2696" spans="1:8" x14ac:dyDescent="0.25">
      <c r="A2696" s="2">
        <v>18</v>
      </c>
      <c r="B2696" t="s">
        <v>18</v>
      </c>
      <c r="C2696" t="s">
        <v>113</v>
      </c>
      <c r="D2696" s="2">
        <v>2</v>
      </c>
      <c r="E2696" s="17">
        <v>3</v>
      </c>
      <c r="F2696" t="s">
        <v>96</v>
      </c>
      <c r="H2696">
        <v>-1500</v>
      </c>
    </row>
    <row r="2697" spans="1:8" x14ac:dyDescent="0.25">
      <c r="A2697" s="2">
        <v>18</v>
      </c>
      <c r="B2697" t="s">
        <v>18</v>
      </c>
      <c r="C2697" t="s">
        <v>113</v>
      </c>
      <c r="D2697" s="2">
        <v>2</v>
      </c>
      <c r="E2697" s="17">
        <v>3</v>
      </c>
      <c r="F2697" t="s">
        <v>71</v>
      </c>
      <c r="G2697">
        <v>1</v>
      </c>
      <c r="H2697">
        <v>11017.96</v>
      </c>
    </row>
    <row r="2698" spans="1:8" x14ac:dyDescent="0.25">
      <c r="A2698" s="2">
        <v>18</v>
      </c>
      <c r="B2698" t="s">
        <v>18</v>
      </c>
      <c r="C2698" t="s">
        <v>113</v>
      </c>
      <c r="D2698" s="2">
        <v>2</v>
      </c>
      <c r="E2698" s="17">
        <v>4</v>
      </c>
      <c r="F2698" t="s">
        <v>70</v>
      </c>
      <c r="G2698">
        <v>4596</v>
      </c>
      <c r="H2698">
        <v>529841762.92999995</v>
      </c>
    </row>
    <row r="2699" spans="1:8" x14ac:dyDescent="0.25">
      <c r="A2699" s="2">
        <v>18</v>
      </c>
      <c r="B2699" t="s">
        <v>18</v>
      </c>
      <c r="C2699" t="s">
        <v>113</v>
      </c>
      <c r="D2699" s="2">
        <v>2</v>
      </c>
      <c r="E2699" s="17">
        <v>4</v>
      </c>
      <c r="F2699" t="s">
        <v>75</v>
      </c>
      <c r="G2699">
        <v>2068</v>
      </c>
      <c r="H2699">
        <v>25928500</v>
      </c>
    </row>
    <row r="2700" spans="1:8" x14ac:dyDescent="0.25">
      <c r="A2700" s="2">
        <v>18</v>
      </c>
      <c r="B2700" t="s">
        <v>18</v>
      </c>
      <c r="C2700" t="s">
        <v>113</v>
      </c>
      <c r="D2700" s="2">
        <v>2</v>
      </c>
      <c r="E2700" s="17">
        <v>4</v>
      </c>
      <c r="F2700" t="s">
        <v>77</v>
      </c>
      <c r="G2700">
        <v>768</v>
      </c>
      <c r="H2700">
        <v>5622078.8000000017</v>
      </c>
    </row>
    <row r="2701" spans="1:8" x14ac:dyDescent="0.25">
      <c r="A2701" s="2">
        <v>18</v>
      </c>
      <c r="B2701" t="s">
        <v>18</v>
      </c>
      <c r="C2701" t="s">
        <v>113</v>
      </c>
      <c r="D2701" s="2">
        <v>2</v>
      </c>
      <c r="E2701" s="17">
        <v>4</v>
      </c>
      <c r="F2701" t="s">
        <v>68</v>
      </c>
      <c r="G2701">
        <v>2561</v>
      </c>
      <c r="H2701">
        <v>48072033.380000003</v>
      </c>
    </row>
    <row r="2702" spans="1:8" x14ac:dyDescent="0.25">
      <c r="A2702" s="2">
        <v>18</v>
      </c>
      <c r="B2702" t="s">
        <v>18</v>
      </c>
      <c r="C2702" t="s">
        <v>113</v>
      </c>
      <c r="D2702" s="2">
        <v>2</v>
      </c>
      <c r="E2702" s="17">
        <v>4</v>
      </c>
      <c r="F2702" t="s">
        <v>69</v>
      </c>
      <c r="G2702">
        <v>4596</v>
      </c>
      <c r="H2702">
        <v>84824076.63000001</v>
      </c>
    </row>
    <row r="2703" spans="1:8" x14ac:dyDescent="0.25">
      <c r="A2703" s="2">
        <v>18</v>
      </c>
      <c r="B2703" t="s">
        <v>18</v>
      </c>
      <c r="C2703" t="s">
        <v>113</v>
      </c>
      <c r="D2703" s="2">
        <v>2</v>
      </c>
      <c r="E2703" s="17">
        <v>4</v>
      </c>
      <c r="F2703" t="s">
        <v>78</v>
      </c>
      <c r="H2703">
        <v>7790.09</v>
      </c>
    </row>
    <row r="2704" spans="1:8" x14ac:dyDescent="0.25">
      <c r="A2704" s="2">
        <v>18</v>
      </c>
      <c r="B2704" t="s">
        <v>18</v>
      </c>
      <c r="C2704" t="s">
        <v>113</v>
      </c>
      <c r="D2704" s="2">
        <v>2</v>
      </c>
      <c r="E2704" s="17">
        <v>4</v>
      </c>
      <c r="F2704" t="s">
        <v>67</v>
      </c>
      <c r="G2704">
        <v>4573</v>
      </c>
      <c r="H2704">
        <v>296198.95</v>
      </c>
    </row>
    <row r="2705" spans="1:8" x14ac:dyDescent="0.25">
      <c r="A2705" s="2">
        <v>18</v>
      </c>
      <c r="B2705" t="s">
        <v>18</v>
      </c>
      <c r="C2705" t="s">
        <v>113</v>
      </c>
      <c r="D2705" s="2">
        <v>2</v>
      </c>
      <c r="E2705" s="17">
        <v>4</v>
      </c>
      <c r="F2705" t="s">
        <v>73</v>
      </c>
      <c r="G2705">
        <v>415</v>
      </c>
      <c r="H2705">
        <v>40219475.910000026</v>
      </c>
    </row>
    <row r="2706" spans="1:8" x14ac:dyDescent="0.25">
      <c r="A2706" s="2">
        <v>18</v>
      </c>
      <c r="B2706" t="s">
        <v>18</v>
      </c>
      <c r="C2706" t="s">
        <v>113</v>
      </c>
      <c r="D2706" s="2">
        <v>2</v>
      </c>
      <c r="E2706" s="17">
        <v>4</v>
      </c>
      <c r="F2706" t="s">
        <v>72</v>
      </c>
      <c r="G2706">
        <v>3</v>
      </c>
      <c r="H2706">
        <v>136592.75</v>
      </c>
    </row>
    <row r="2707" spans="1:8" x14ac:dyDescent="0.25">
      <c r="A2707" s="2">
        <v>18</v>
      </c>
      <c r="B2707" t="s">
        <v>18</v>
      </c>
      <c r="C2707" t="s">
        <v>113</v>
      </c>
      <c r="D2707" s="2">
        <v>2</v>
      </c>
      <c r="E2707" s="17">
        <v>4</v>
      </c>
      <c r="F2707" t="s">
        <v>74</v>
      </c>
      <c r="G2707">
        <v>4454</v>
      </c>
      <c r="H2707">
        <v>59415453.560000017</v>
      </c>
    </row>
    <row r="2708" spans="1:8" x14ac:dyDescent="0.25">
      <c r="A2708" s="2">
        <v>18</v>
      </c>
      <c r="B2708" t="s">
        <v>18</v>
      </c>
      <c r="C2708" t="s">
        <v>113</v>
      </c>
      <c r="D2708" s="2">
        <v>2</v>
      </c>
      <c r="E2708" s="17">
        <v>4</v>
      </c>
      <c r="F2708" t="s">
        <v>88</v>
      </c>
      <c r="G2708">
        <v>3</v>
      </c>
      <c r="H2708">
        <v>34498.800000000003</v>
      </c>
    </row>
    <row r="2709" spans="1:8" x14ac:dyDescent="0.25">
      <c r="A2709" s="2">
        <v>18</v>
      </c>
      <c r="B2709" t="s">
        <v>18</v>
      </c>
      <c r="C2709" t="s">
        <v>113</v>
      </c>
      <c r="D2709" s="2">
        <v>2</v>
      </c>
      <c r="E2709" s="17">
        <v>4</v>
      </c>
      <c r="F2709" t="s">
        <v>76</v>
      </c>
      <c r="H2709">
        <v>4830.9399999999996</v>
      </c>
    </row>
    <row r="2710" spans="1:8" x14ac:dyDescent="0.25">
      <c r="A2710" s="2">
        <v>18</v>
      </c>
      <c r="B2710" t="s">
        <v>18</v>
      </c>
      <c r="C2710" t="s">
        <v>113</v>
      </c>
      <c r="D2710" s="2">
        <v>2</v>
      </c>
      <c r="E2710" s="17">
        <v>5</v>
      </c>
      <c r="F2710" t="s">
        <v>70</v>
      </c>
      <c r="G2710">
        <v>154</v>
      </c>
      <c r="H2710">
        <v>20189416.370000001</v>
      </c>
    </row>
    <row r="2711" spans="1:8" x14ac:dyDescent="0.25">
      <c r="A2711" s="2">
        <v>18</v>
      </c>
      <c r="B2711" t="s">
        <v>18</v>
      </c>
      <c r="C2711" t="s">
        <v>113</v>
      </c>
      <c r="D2711" s="2">
        <v>2</v>
      </c>
      <c r="E2711" s="17">
        <v>5</v>
      </c>
      <c r="F2711" t="s">
        <v>75</v>
      </c>
      <c r="G2711">
        <v>52</v>
      </c>
      <c r="H2711">
        <v>686700</v>
      </c>
    </row>
    <row r="2712" spans="1:8" x14ac:dyDescent="0.25">
      <c r="A2712" s="2">
        <v>18</v>
      </c>
      <c r="B2712" t="s">
        <v>18</v>
      </c>
      <c r="C2712" t="s">
        <v>113</v>
      </c>
      <c r="D2712" s="2">
        <v>2</v>
      </c>
      <c r="E2712" s="17">
        <v>5</v>
      </c>
      <c r="F2712" t="s">
        <v>77</v>
      </c>
      <c r="G2712">
        <v>19</v>
      </c>
      <c r="H2712">
        <v>122360.03000000001</v>
      </c>
    </row>
    <row r="2713" spans="1:8" x14ac:dyDescent="0.25">
      <c r="A2713" s="2">
        <v>18</v>
      </c>
      <c r="B2713" t="s">
        <v>18</v>
      </c>
      <c r="C2713" t="s">
        <v>113</v>
      </c>
      <c r="D2713" s="2">
        <v>2</v>
      </c>
      <c r="E2713" s="17">
        <v>5</v>
      </c>
      <c r="F2713" t="s">
        <v>68</v>
      </c>
      <c r="G2713">
        <v>75</v>
      </c>
      <c r="H2713">
        <v>1463499.75</v>
      </c>
    </row>
    <row r="2714" spans="1:8" x14ac:dyDescent="0.25">
      <c r="A2714" s="2">
        <v>18</v>
      </c>
      <c r="B2714" t="s">
        <v>18</v>
      </c>
      <c r="C2714" t="s">
        <v>113</v>
      </c>
      <c r="D2714" s="2">
        <v>2</v>
      </c>
      <c r="E2714" s="17">
        <v>5</v>
      </c>
      <c r="F2714" t="s">
        <v>69</v>
      </c>
      <c r="G2714">
        <v>147</v>
      </c>
      <c r="H2714">
        <v>2762326.7199999983</v>
      </c>
    </row>
    <row r="2715" spans="1:8" x14ac:dyDescent="0.25">
      <c r="A2715" s="2">
        <v>18</v>
      </c>
      <c r="B2715" t="s">
        <v>18</v>
      </c>
      <c r="C2715" t="s">
        <v>113</v>
      </c>
      <c r="D2715" s="2">
        <v>2</v>
      </c>
      <c r="E2715" s="17">
        <v>5</v>
      </c>
      <c r="F2715" t="s">
        <v>67</v>
      </c>
      <c r="G2715">
        <v>154</v>
      </c>
      <c r="H2715">
        <v>9246.2800000000007</v>
      </c>
    </row>
    <row r="2716" spans="1:8" x14ac:dyDescent="0.25">
      <c r="A2716" s="2">
        <v>18</v>
      </c>
      <c r="B2716" t="s">
        <v>18</v>
      </c>
      <c r="C2716" t="s">
        <v>113</v>
      </c>
      <c r="D2716" s="2">
        <v>2</v>
      </c>
      <c r="E2716" s="17">
        <v>5</v>
      </c>
      <c r="F2716" t="s">
        <v>73</v>
      </c>
      <c r="G2716">
        <v>15</v>
      </c>
      <c r="H2716">
        <v>1487770.6700000002</v>
      </c>
    </row>
    <row r="2717" spans="1:8" x14ac:dyDescent="0.25">
      <c r="A2717" s="2">
        <v>18</v>
      </c>
      <c r="B2717" t="s">
        <v>18</v>
      </c>
      <c r="C2717" t="s">
        <v>113</v>
      </c>
      <c r="D2717" s="2">
        <v>2</v>
      </c>
      <c r="E2717" s="17">
        <v>5</v>
      </c>
      <c r="F2717" t="s">
        <v>72</v>
      </c>
      <c r="G2717">
        <v>7</v>
      </c>
      <c r="H2717">
        <v>172095.58</v>
      </c>
    </row>
    <row r="2718" spans="1:8" x14ac:dyDescent="0.25">
      <c r="A2718" s="2">
        <v>18</v>
      </c>
      <c r="B2718" t="s">
        <v>18</v>
      </c>
      <c r="C2718" t="s">
        <v>113</v>
      </c>
      <c r="D2718" s="2">
        <v>2</v>
      </c>
      <c r="E2718" s="17">
        <v>5</v>
      </c>
      <c r="F2718" t="s">
        <v>74</v>
      </c>
      <c r="G2718">
        <v>95</v>
      </c>
      <c r="H2718">
        <v>1929447.0999999994</v>
      </c>
    </row>
    <row r="2719" spans="1:8" x14ac:dyDescent="0.25">
      <c r="A2719" s="2">
        <v>18</v>
      </c>
      <c r="B2719" t="s">
        <v>18</v>
      </c>
      <c r="C2719" t="s">
        <v>113</v>
      </c>
      <c r="D2719" s="2">
        <v>2</v>
      </c>
      <c r="E2719" s="17">
        <v>5</v>
      </c>
      <c r="F2719" t="s">
        <v>88</v>
      </c>
      <c r="H2719">
        <v>9222</v>
      </c>
    </row>
    <row r="2720" spans="1:8" x14ac:dyDescent="0.25">
      <c r="A2720" s="2">
        <v>18</v>
      </c>
      <c r="B2720" t="s">
        <v>18</v>
      </c>
      <c r="C2720" t="s">
        <v>113</v>
      </c>
      <c r="D2720" s="2">
        <v>2</v>
      </c>
      <c r="E2720" s="17">
        <v>6</v>
      </c>
      <c r="F2720" t="s">
        <v>70</v>
      </c>
      <c r="G2720">
        <v>9195</v>
      </c>
      <c r="H2720">
        <v>1568935314.8699999</v>
      </c>
    </row>
    <row r="2721" spans="1:8" x14ac:dyDescent="0.25">
      <c r="A2721" s="2">
        <v>18</v>
      </c>
      <c r="B2721" t="s">
        <v>18</v>
      </c>
      <c r="C2721" t="s">
        <v>113</v>
      </c>
      <c r="D2721" s="2">
        <v>2</v>
      </c>
      <c r="E2721" s="17">
        <v>6</v>
      </c>
      <c r="F2721" t="s">
        <v>75</v>
      </c>
      <c r="G2721">
        <v>5095</v>
      </c>
      <c r="H2721">
        <v>67195661.900000006</v>
      </c>
    </row>
    <row r="2722" spans="1:8" x14ac:dyDescent="0.25">
      <c r="A2722" s="2">
        <v>18</v>
      </c>
      <c r="B2722" t="s">
        <v>18</v>
      </c>
      <c r="C2722" t="s">
        <v>113</v>
      </c>
      <c r="D2722" s="2">
        <v>2</v>
      </c>
      <c r="E2722" s="17">
        <v>6</v>
      </c>
      <c r="F2722" t="s">
        <v>77</v>
      </c>
      <c r="G2722">
        <v>1659</v>
      </c>
      <c r="H2722">
        <v>21635020.760000002</v>
      </c>
    </row>
    <row r="2723" spans="1:8" x14ac:dyDescent="0.25">
      <c r="A2723" s="2">
        <v>18</v>
      </c>
      <c r="B2723" t="s">
        <v>18</v>
      </c>
      <c r="C2723" t="s">
        <v>113</v>
      </c>
      <c r="D2723" s="2">
        <v>2</v>
      </c>
      <c r="E2723" s="17">
        <v>6</v>
      </c>
      <c r="F2723" t="s">
        <v>68</v>
      </c>
      <c r="G2723">
        <v>6974</v>
      </c>
      <c r="H2723">
        <v>152957726.00999999</v>
      </c>
    </row>
    <row r="2724" spans="1:8" x14ac:dyDescent="0.25">
      <c r="A2724" s="2">
        <v>18</v>
      </c>
      <c r="B2724" t="s">
        <v>18</v>
      </c>
      <c r="C2724" t="s">
        <v>113</v>
      </c>
      <c r="D2724" s="2">
        <v>2</v>
      </c>
      <c r="E2724" s="17">
        <v>6</v>
      </c>
      <c r="F2724" t="s">
        <v>69</v>
      </c>
      <c r="G2724">
        <v>9193</v>
      </c>
      <c r="H2724">
        <v>251916939.21999997</v>
      </c>
    </row>
    <row r="2725" spans="1:8" x14ac:dyDescent="0.25">
      <c r="A2725" s="2">
        <v>18</v>
      </c>
      <c r="B2725" t="s">
        <v>18</v>
      </c>
      <c r="C2725" t="s">
        <v>113</v>
      </c>
      <c r="D2725" s="2">
        <v>2</v>
      </c>
      <c r="E2725" s="17">
        <v>6</v>
      </c>
      <c r="F2725" t="s">
        <v>78</v>
      </c>
      <c r="H2725">
        <v>31908.760000000002</v>
      </c>
    </row>
    <row r="2726" spans="1:8" x14ac:dyDescent="0.25">
      <c r="A2726" s="2">
        <v>18</v>
      </c>
      <c r="B2726" t="s">
        <v>18</v>
      </c>
      <c r="C2726" t="s">
        <v>113</v>
      </c>
      <c r="D2726" s="2">
        <v>2</v>
      </c>
      <c r="E2726" s="17">
        <v>6</v>
      </c>
      <c r="F2726" t="s">
        <v>67</v>
      </c>
      <c r="G2726">
        <v>9102</v>
      </c>
      <c r="H2726">
        <v>648102.94000000006</v>
      </c>
    </row>
    <row r="2727" spans="1:8" x14ac:dyDescent="0.25">
      <c r="A2727" s="2">
        <v>18</v>
      </c>
      <c r="B2727" t="s">
        <v>18</v>
      </c>
      <c r="C2727" t="s">
        <v>113</v>
      </c>
      <c r="D2727" s="2">
        <v>2</v>
      </c>
      <c r="E2727" s="17">
        <v>6</v>
      </c>
      <c r="F2727" t="s">
        <v>73</v>
      </c>
      <c r="G2727">
        <v>939</v>
      </c>
      <c r="H2727">
        <v>131434193.89000002</v>
      </c>
    </row>
    <row r="2728" spans="1:8" x14ac:dyDescent="0.25">
      <c r="A2728" s="2">
        <v>18</v>
      </c>
      <c r="B2728" t="s">
        <v>18</v>
      </c>
      <c r="C2728" t="s">
        <v>113</v>
      </c>
      <c r="D2728" s="2">
        <v>2</v>
      </c>
      <c r="E2728" s="17">
        <v>6</v>
      </c>
      <c r="F2728" t="s">
        <v>79</v>
      </c>
      <c r="G2728">
        <v>1</v>
      </c>
      <c r="H2728">
        <v>186012</v>
      </c>
    </row>
    <row r="2729" spans="1:8" x14ac:dyDescent="0.25">
      <c r="A2729" s="2">
        <v>18</v>
      </c>
      <c r="B2729" t="s">
        <v>18</v>
      </c>
      <c r="C2729" t="s">
        <v>113</v>
      </c>
      <c r="D2729" s="2">
        <v>2</v>
      </c>
      <c r="E2729" s="17">
        <v>6</v>
      </c>
      <c r="F2729" t="s">
        <v>72</v>
      </c>
      <c r="G2729">
        <v>13</v>
      </c>
      <c r="H2729">
        <v>133217.42000000001</v>
      </c>
    </row>
    <row r="2730" spans="1:8" x14ac:dyDescent="0.25">
      <c r="A2730" s="2">
        <v>18</v>
      </c>
      <c r="B2730" t="s">
        <v>18</v>
      </c>
      <c r="C2730" t="s">
        <v>113</v>
      </c>
      <c r="D2730" s="2">
        <v>2</v>
      </c>
      <c r="E2730" s="17">
        <v>6</v>
      </c>
      <c r="F2730" t="s">
        <v>74</v>
      </c>
      <c r="G2730">
        <v>9022</v>
      </c>
      <c r="H2730">
        <v>160225552.34000006</v>
      </c>
    </row>
    <row r="2731" spans="1:8" x14ac:dyDescent="0.25">
      <c r="A2731" s="2">
        <v>18</v>
      </c>
      <c r="B2731" t="s">
        <v>18</v>
      </c>
      <c r="C2731" t="s">
        <v>113</v>
      </c>
      <c r="D2731" s="2">
        <v>2</v>
      </c>
      <c r="E2731" s="17">
        <v>6</v>
      </c>
      <c r="F2731" t="s">
        <v>88</v>
      </c>
      <c r="G2731">
        <v>15</v>
      </c>
      <c r="H2731">
        <v>218974.80000000002</v>
      </c>
    </row>
    <row r="2732" spans="1:8" x14ac:dyDescent="0.25">
      <c r="A2732" s="2">
        <v>18</v>
      </c>
      <c r="B2732" t="s">
        <v>18</v>
      </c>
      <c r="C2732" t="s">
        <v>113</v>
      </c>
      <c r="D2732" s="2">
        <v>2</v>
      </c>
      <c r="E2732" s="17">
        <v>6</v>
      </c>
      <c r="F2732" t="s">
        <v>76</v>
      </c>
      <c r="H2732">
        <v>45244.650000000009</v>
      </c>
    </row>
    <row r="2733" spans="1:8" x14ac:dyDescent="0.25">
      <c r="A2733" s="2">
        <v>18</v>
      </c>
      <c r="B2733" t="s">
        <v>18</v>
      </c>
      <c r="C2733" t="s">
        <v>113</v>
      </c>
      <c r="D2733" s="2">
        <v>2</v>
      </c>
      <c r="E2733" s="17">
        <v>7</v>
      </c>
      <c r="F2733" t="s">
        <v>70</v>
      </c>
      <c r="G2733">
        <v>5695</v>
      </c>
      <c r="H2733">
        <v>1273833545.2199998</v>
      </c>
    </row>
    <row r="2734" spans="1:8" x14ac:dyDescent="0.25">
      <c r="A2734" s="2">
        <v>18</v>
      </c>
      <c r="B2734" t="s">
        <v>18</v>
      </c>
      <c r="C2734" t="s">
        <v>113</v>
      </c>
      <c r="D2734" s="2">
        <v>2</v>
      </c>
      <c r="E2734" s="17">
        <v>7</v>
      </c>
      <c r="F2734" t="s">
        <v>75</v>
      </c>
      <c r="G2734">
        <v>2899</v>
      </c>
      <c r="H2734">
        <v>39274234.260000005</v>
      </c>
    </row>
    <row r="2735" spans="1:8" x14ac:dyDescent="0.25">
      <c r="A2735" s="2">
        <v>18</v>
      </c>
      <c r="B2735" t="s">
        <v>18</v>
      </c>
      <c r="C2735" t="s">
        <v>113</v>
      </c>
      <c r="D2735" s="2">
        <v>2</v>
      </c>
      <c r="E2735" s="17">
        <v>7</v>
      </c>
      <c r="F2735" t="s">
        <v>77</v>
      </c>
      <c r="G2735">
        <v>960</v>
      </c>
      <c r="H2735">
        <v>15331443.030000003</v>
      </c>
    </row>
    <row r="2736" spans="1:8" x14ac:dyDescent="0.25">
      <c r="A2736" s="2">
        <v>18</v>
      </c>
      <c r="B2736" t="s">
        <v>18</v>
      </c>
      <c r="C2736" t="s">
        <v>113</v>
      </c>
      <c r="D2736" s="2">
        <v>2</v>
      </c>
      <c r="E2736" s="17">
        <v>7</v>
      </c>
      <c r="F2736" t="s">
        <v>68</v>
      </c>
      <c r="G2736">
        <v>4774</v>
      </c>
      <c r="H2736">
        <v>113287424.46000001</v>
      </c>
    </row>
    <row r="2737" spans="1:8" x14ac:dyDescent="0.25">
      <c r="A2737" s="2">
        <v>18</v>
      </c>
      <c r="B2737" t="s">
        <v>18</v>
      </c>
      <c r="C2737" t="s">
        <v>113</v>
      </c>
      <c r="D2737" s="2">
        <v>2</v>
      </c>
      <c r="E2737" s="17">
        <v>7</v>
      </c>
      <c r="F2737" t="s">
        <v>69</v>
      </c>
      <c r="G2737">
        <v>5694</v>
      </c>
      <c r="H2737">
        <v>203998760.09000012</v>
      </c>
    </row>
    <row r="2738" spans="1:8" x14ac:dyDescent="0.25">
      <c r="A2738" s="2">
        <v>18</v>
      </c>
      <c r="B2738" t="s">
        <v>18</v>
      </c>
      <c r="C2738" t="s">
        <v>113</v>
      </c>
      <c r="D2738" s="2">
        <v>2</v>
      </c>
      <c r="E2738" s="17">
        <v>7</v>
      </c>
      <c r="F2738" t="s">
        <v>78</v>
      </c>
      <c r="G2738">
        <v>1</v>
      </c>
      <c r="H2738">
        <v>15795.34</v>
      </c>
    </row>
    <row r="2739" spans="1:8" x14ac:dyDescent="0.25">
      <c r="A2739" s="2">
        <v>18</v>
      </c>
      <c r="B2739" t="s">
        <v>18</v>
      </c>
      <c r="C2739" t="s">
        <v>113</v>
      </c>
      <c r="D2739" s="2">
        <v>2</v>
      </c>
      <c r="E2739" s="17">
        <v>7</v>
      </c>
      <c r="F2739" t="s">
        <v>67</v>
      </c>
      <c r="G2739">
        <v>5677</v>
      </c>
      <c r="H2739">
        <v>407763.02</v>
      </c>
    </row>
    <row r="2740" spans="1:8" x14ac:dyDescent="0.25">
      <c r="A2740" s="2">
        <v>18</v>
      </c>
      <c r="B2740" t="s">
        <v>18</v>
      </c>
      <c r="C2740" t="s">
        <v>113</v>
      </c>
      <c r="D2740" s="2">
        <v>2</v>
      </c>
      <c r="E2740" s="17">
        <v>7</v>
      </c>
      <c r="F2740" t="s">
        <v>73</v>
      </c>
      <c r="G2740">
        <v>568</v>
      </c>
      <c r="H2740">
        <v>106956229.63000003</v>
      </c>
    </row>
    <row r="2741" spans="1:8" x14ac:dyDescent="0.25">
      <c r="A2741" s="2">
        <v>18</v>
      </c>
      <c r="B2741" t="s">
        <v>18</v>
      </c>
      <c r="C2741" t="s">
        <v>113</v>
      </c>
      <c r="D2741" s="2">
        <v>2</v>
      </c>
      <c r="E2741" s="17">
        <v>7</v>
      </c>
      <c r="F2741" t="s">
        <v>79</v>
      </c>
      <c r="G2741">
        <v>41</v>
      </c>
      <c r="H2741">
        <v>2712493.5</v>
      </c>
    </row>
    <row r="2742" spans="1:8" x14ac:dyDescent="0.25">
      <c r="A2742" s="2">
        <v>18</v>
      </c>
      <c r="B2742" t="s">
        <v>18</v>
      </c>
      <c r="C2742" t="s">
        <v>113</v>
      </c>
      <c r="D2742" s="2">
        <v>2</v>
      </c>
      <c r="E2742" s="17">
        <v>7</v>
      </c>
      <c r="F2742" t="s">
        <v>72</v>
      </c>
      <c r="G2742">
        <v>7</v>
      </c>
      <c r="H2742">
        <v>139793.03</v>
      </c>
    </row>
    <row r="2743" spans="1:8" x14ac:dyDescent="0.25">
      <c r="A2743" s="2">
        <v>18</v>
      </c>
      <c r="B2743" t="s">
        <v>18</v>
      </c>
      <c r="C2743" t="s">
        <v>113</v>
      </c>
      <c r="D2743" s="2">
        <v>2</v>
      </c>
      <c r="E2743" s="17">
        <v>7</v>
      </c>
      <c r="F2743" t="s">
        <v>74</v>
      </c>
      <c r="G2743">
        <v>5624</v>
      </c>
      <c r="H2743">
        <v>115660112.09999999</v>
      </c>
    </row>
    <row r="2744" spans="1:8" x14ac:dyDescent="0.25">
      <c r="A2744" s="2">
        <v>18</v>
      </c>
      <c r="B2744" t="s">
        <v>18</v>
      </c>
      <c r="C2744" t="s">
        <v>113</v>
      </c>
      <c r="D2744" s="2">
        <v>2</v>
      </c>
      <c r="E2744" s="17">
        <v>7</v>
      </c>
      <c r="F2744" t="s">
        <v>88</v>
      </c>
      <c r="G2744">
        <v>19</v>
      </c>
      <c r="H2744">
        <v>350398.5</v>
      </c>
    </row>
    <row r="2745" spans="1:8" x14ac:dyDescent="0.25">
      <c r="A2745" s="2">
        <v>18</v>
      </c>
      <c r="B2745" t="s">
        <v>18</v>
      </c>
      <c r="C2745" t="s">
        <v>113</v>
      </c>
      <c r="D2745" s="2">
        <v>2</v>
      </c>
      <c r="E2745" s="17">
        <v>7</v>
      </c>
      <c r="F2745" t="s">
        <v>71</v>
      </c>
      <c r="G2745">
        <v>1</v>
      </c>
      <c r="H2745">
        <v>65878.94</v>
      </c>
    </row>
    <row r="2746" spans="1:8" x14ac:dyDescent="0.25">
      <c r="A2746" s="2">
        <v>18</v>
      </c>
      <c r="B2746" t="s">
        <v>18</v>
      </c>
      <c r="C2746" t="s">
        <v>113</v>
      </c>
      <c r="D2746" s="2">
        <v>2</v>
      </c>
      <c r="E2746" s="17">
        <v>7</v>
      </c>
      <c r="F2746" t="s">
        <v>76</v>
      </c>
      <c r="H2746">
        <v>73055.399999999994</v>
      </c>
    </row>
    <row r="2747" spans="1:8" x14ac:dyDescent="0.25">
      <c r="A2747" s="2">
        <v>18</v>
      </c>
      <c r="B2747" t="s">
        <v>18</v>
      </c>
      <c r="C2747" t="s">
        <v>113</v>
      </c>
      <c r="D2747" s="2">
        <v>2</v>
      </c>
      <c r="E2747" s="17">
        <v>8</v>
      </c>
      <c r="F2747" t="s">
        <v>70</v>
      </c>
      <c r="G2747">
        <v>5433</v>
      </c>
      <c r="H2747">
        <v>1555166753.5999999</v>
      </c>
    </row>
    <row r="2748" spans="1:8" x14ac:dyDescent="0.25">
      <c r="A2748" s="2">
        <v>18</v>
      </c>
      <c r="B2748" t="s">
        <v>18</v>
      </c>
      <c r="C2748" t="s">
        <v>113</v>
      </c>
      <c r="D2748" s="2">
        <v>2</v>
      </c>
      <c r="E2748" s="17">
        <v>8</v>
      </c>
      <c r="F2748" t="s">
        <v>75</v>
      </c>
      <c r="G2748">
        <v>3206</v>
      </c>
      <c r="H2748">
        <v>44716348.549999997</v>
      </c>
    </row>
    <row r="2749" spans="1:8" x14ac:dyDescent="0.25">
      <c r="A2749" s="2">
        <v>18</v>
      </c>
      <c r="B2749" t="s">
        <v>18</v>
      </c>
      <c r="C2749" t="s">
        <v>113</v>
      </c>
      <c r="D2749" s="2">
        <v>2</v>
      </c>
      <c r="E2749" s="17">
        <v>8</v>
      </c>
      <c r="F2749" t="s">
        <v>77</v>
      </c>
      <c r="G2749">
        <v>866</v>
      </c>
      <c r="H2749">
        <v>16048538.860000003</v>
      </c>
    </row>
    <row r="2750" spans="1:8" x14ac:dyDescent="0.25">
      <c r="A2750" s="2">
        <v>18</v>
      </c>
      <c r="B2750" t="s">
        <v>18</v>
      </c>
      <c r="C2750" t="s">
        <v>113</v>
      </c>
      <c r="D2750" s="2">
        <v>2</v>
      </c>
      <c r="E2750" s="17">
        <v>8</v>
      </c>
      <c r="F2750" t="s">
        <v>68</v>
      </c>
      <c r="G2750">
        <v>4830</v>
      </c>
      <c r="H2750">
        <v>115853988.5</v>
      </c>
    </row>
    <row r="2751" spans="1:8" x14ac:dyDescent="0.25">
      <c r="A2751" s="2">
        <v>18</v>
      </c>
      <c r="B2751" t="s">
        <v>18</v>
      </c>
      <c r="C2751" t="s">
        <v>113</v>
      </c>
      <c r="D2751" s="2">
        <v>2</v>
      </c>
      <c r="E2751" s="17">
        <v>8</v>
      </c>
      <c r="F2751" t="s">
        <v>69</v>
      </c>
      <c r="G2751">
        <v>5430</v>
      </c>
      <c r="H2751">
        <v>249014776.35000008</v>
      </c>
    </row>
    <row r="2752" spans="1:8" x14ac:dyDescent="0.25">
      <c r="A2752" s="2">
        <v>18</v>
      </c>
      <c r="B2752" t="s">
        <v>18</v>
      </c>
      <c r="C2752" t="s">
        <v>113</v>
      </c>
      <c r="D2752" s="2">
        <v>2</v>
      </c>
      <c r="E2752" s="17">
        <v>8</v>
      </c>
      <c r="F2752" t="s">
        <v>78</v>
      </c>
      <c r="H2752">
        <v>12723.91</v>
      </c>
    </row>
    <row r="2753" spans="1:8" x14ac:dyDescent="0.25">
      <c r="A2753" s="2">
        <v>18</v>
      </c>
      <c r="B2753" t="s">
        <v>18</v>
      </c>
      <c r="C2753" t="s">
        <v>113</v>
      </c>
      <c r="D2753" s="2">
        <v>2</v>
      </c>
      <c r="E2753" s="17">
        <v>8</v>
      </c>
      <c r="F2753" t="s">
        <v>67</v>
      </c>
      <c r="G2753">
        <v>5416</v>
      </c>
      <c r="H2753">
        <v>397207.77999999997</v>
      </c>
    </row>
    <row r="2754" spans="1:8" x14ac:dyDescent="0.25">
      <c r="A2754" s="2">
        <v>18</v>
      </c>
      <c r="B2754" t="s">
        <v>18</v>
      </c>
      <c r="C2754" t="s">
        <v>113</v>
      </c>
      <c r="D2754" s="2">
        <v>2</v>
      </c>
      <c r="E2754" s="17">
        <v>8</v>
      </c>
      <c r="F2754" t="s">
        <v>73</v>
      </c>
      <c r="G2754">
        <v>564</v>
      </c>
      <c r="H2754">
        <v>132951847.91000003</v>
      </c>
    </row>
    <row r="2755" spans="1:8" x14ac:dyDescent="0.25">
      <c r="A2755" s="2">
        <v>18</v>
      </c>
      <c r="B2755" t="s">
        <v>18</v>
      </c>
      <c r="C2755" t="s">
        <v>113</v>
      </c>
      <c r="D2755" s="2">
        <v>2</v>
      </c>
      <c r="E2755" s="17">
        <v>8</v>
      </c>
      <c r="F2755" t="s">
        <v>79</v>
      </c>
      <c r="G2755">
        <v>120</v>
      </c>
      <c r="H2755">
        <v>7729183.5</v>
      </c>
    </row>
    <row r="2756" spans="1:8" x14ac:dyDescent="0.25">
      <c r="A2756" s="2">
        <v>18</v>
      </c>
      <c r="B2756" t="s">
        <v>18</v>
      </c>
      <c r="C2756" t="s">
        <v>113</v>
      </c>
      <c r="D2756" s="2">
        <v>2</v>
      </c>
      <c r="E2756" s="17">
        <v>8</v>
      </c>
      <c r="F2756" t="s">
        <v>72</v>
      </c>
      <c r="G2756">
        <v>6</v>
      </c>
      <c r="H2756">
        <v>151146.26</v>
      </c>
    </row>
    <row r="2757" spans="1:8" x14ac:dyDescent="0.25">
      <c r="A2757" s="2">
        <v>18</v>
      </c>
      <c r="B2757" t="s">
        <v>18</v>
      </c>
      <c r="C2757" t="s">
        <v>113</v>
      </c>
      <c r="D2757" s="2">
        <v>2</v>
      </c>
      <c r="E2757" s="17">
        <v>8</v>
      </c>
      <c r="F2757" t="s">
        <v>74</v>
      </c>
      <c r="G2757">
        <v>5361</v>
      </c>
      <c r="H2757">
        <v>126096905.16000018</v>
      </c>
    </row>
    <row r="2758" spans="1:8" x14ac:dyDescent="0.25">
      <c r="A2758" s="2">
        <v>18</v>
      </c>
      <c r="B2758" t="s">
        <v>18</v>
      </c>
      <c r="C2758" t="s">
        <v>113</v>
      </c>
      <c r="D2758" s="2">
        <v>2</v>
      </c>
      <c r="E2758" s="17">
        <v>8</v>
      </c>
      <c r="F2758" t="s">
        <v>88</v>
      </c>
      <c r="G2758">
        <v>6</v>
      </c>
      <c r="H2758">
        <v>125950.49999999999</v>
      </c>
    </row>
    <row r="2759" spans="1:8" x14ac:dyDescent="0.25">
      <c r="A2759" s="2">
        <v>18</v>
      </c>
      <c r="B2759" t="s">
        <v>18</v>
      </c>
      <c r="C2759" t="s">
        <v>113</v>
      </c>
      <c r="D2759" s="2">
        <v>2</v>
      </c>
      <c r="E2759" s="17">
        <v>8</v>
      </c>
      <c r="F2759" t="s">
        <v>71</v>
      </c>
      <c r="G2759">
        <v>2</v>
      </c>
      <c r="H2759">
        <v>306284.90999999997</v>
      </c>
    </row>
    <row r="2760" spans="1:8" x14ac:dyDescent="0.25">
      <c r="A2760" s="2">
        <v>18</v>
      </c>
      <c r="B2760" t="s">
        <v>18</v>
      </c>
      <c r="C2760" t="s">
        <v>113</v>
      </c>
      <c r="D2760" s="2">
        <v>2</v>
      </c>
      <c r="E2760" s="17">
        <v>8</v>
      </c>
      <c r="F2760" t="s">
        <v>76</v>
      </c>
      <c r="H2760">
        <v>40000.589999999997</v>
      </c>
    </row>
    <row r="2761" spans="1:8" x14ac:dyDescent="0.25">
      <c r="A2761" s="2">
        <v>18</v>
      </c>
      <c r="B2761" t="s">
        <v>18</v>
      </c>
      <c r="C2761" t="s">
        <v>113</v>
      </c>
      <c r="D2761" s="2">
        <v>2</v>
      </c>
      <c r="E2761" s="17">
        <v>9</v>
      </c>
      <c r="F2761" t="s">
        <v>70</v>
      </c>
      <c r="G2761">
        <v>1125</v>
      </c>
      <c r="H2761">
        <v>353114256.83000004</v>
      </c>
    </row>
    <row r="2762" spans="1:8" x14ac:dyDescent="0.25">
      <c r="A2762" s="2">
        <v>18</v>
      </c>
      <c r="B2762" t="s">
        <v>18</v>
      </c>
      <c r="C2762" t="s">
        <v>113</v>
      </c>
      <c r="D2762" s="2">
        <v>2</v>
      </c>
      <c r="E2762" s="17">
        <v>9</v>
      </c>
      <c r="F2762" t="s">
        <v>75</v>
      </c>
      <c r="G2762">
        <v>547</v>
      </c>
      <c r="H2762">
        <v>7149600</v>
      </c>
    </row>
    <row r="2763" spans="1:8" x14ac:dyDescent="0.25">
      <c r="A2763" s="2">
        <v>18</v>
      </c>
      <c r="B2763" t="s">
        <v>18</v>
      </c>
      <c r="C2763" t="s">
        <v>113</v>
      </c>
      <c r="D2763" s="2">
        <v>2</v>
      </c>
      <c r="E2763" s="17">
        <v>9</v>
      </c>
      <c r="F2763" t="s">
        <v>77</v>
      </c>
      <c r="G2763">
        <v>236</v>
      </c>
      <c r="H2763">
        <v>2195492.71</v>
      </c>
    </row>
    <row r="2764" spans="1:8" x14ac:dyDescent="0.25">
      <c r="A2764" s="2">
        <v>18</v>
      </c>
      <c r="B2764" t="s">
        <v>18</v>
      </c>
      <c r="C2764" t="s">
        <v>113</v>
      </c>
      <c r="D2764" s="2">
        <v>2</v>
      </c>
      <c r="E2764" s="17">
        <v>9</v>
      </c>
      <c r="F2764" t="s">
        <v>68</v>
      </c>
      <c r="G2764">
        <v>995</v>
      </c>
      <c r="H2764">
        <v>21910765.270000003</v>
      </c>
    </row>
    <row r="2765" spans="1:8" x14ac:dyDescent="0.25">
      <c r="A2765" s="2">
        <v>18</v>
      </c>
      <c r="B2765" t="s">
        <v>18</v>
      </c>
      <c r="C2765" t="s">
        <v>113</v>
      </c>
      <c r="D2765" s="2">
        <v>2</v>
      </c>
      <c r="E2765" s="17">
        <v>9</v>
      </c>
      <c r="F2765" t="s">
        <v>69</v>
      </c>
      <c r="G2765">
        <v>1125</v>
      </c>
      <c r="H2765">
        <v>56331171.410000034</v>
      </c>
    </row>
    <row r="2766" spans="1:8" x14ac:dyDescent="0.25">
      <c r="A2766" s="2">
        <v>18</v>
      </c>
      <c r="B2766" t="s">
        <v>18</v>
      </c>
      <c r="C2766" t="s">
        <v>113</v>
      </c>
      <c r="D2766" s="2">
        <v>2</v>
      </c>
      <c r="E2766" s="17">
        <v>9</v>
      </c>
      <c r="F2766" t="s">
        <v>67</v>
      </c>
      <c r="G2766">
        <v>1121</v>
      </c>
      <c r="H2766">
        <v>77236.26999999999</v>
      </c>
    </row>
    <row r="2767" spans="1:8" x14ac:dyDescent="0.25">
      <c r="A2767" s="2">
        <v>18</v>
      </c>
      <c r="B2767" t="s">
        <v>18</v>
      </c>
      <c r="C2767" t="s">
        <v>113</v>
      </c>
      <c r="D2767" s="2">
        <v>2</v>
      </c>
      <c r="E2767" s="17">
        <v>9</v>
      </c>
      <c r="F2767" t="s">
        <v>73</v>
      </c>
      <c r="G2767">
        <v>108</v>
      </c>
      <c r="H2767">
        <v>30274419.940000005</v>
      </c>
    </row>
    <row r="2768" spans="1:8" x14ac:dyDescent="0.25">
      <c r="A2768" s="2">
        <v>18</v>
      </c>
      <c r="B2768" t="s">
        <v>18</v>
      </c>
      <c r="C2768" t="s">
        <v>113</v>
      </c>
      <c r="D2768" s="2">
        <v>2</v>
      </c>
      <c r="E2768" s="17">
        <v>9</v>
      </c>
      <c r="F2768" t="s">
        <v>79</v>
      </c>
      <c r="G2768">
        <v>15</v>
      </c>
      <c r="H2768">
        <v>1341747</v>
      </c>
    </row>
    <row r="2769" spans="1:8" x14ac:dyDescent="0.25">
      <c r="A2769" s="2">
        <v>18</v>
      </c>
      <c r="B2769" t="s">
        <v>18</v>
      </c>
      <c r="C2769" t="s">
        <v>113</v>
      </c>
      <c r="D2769" s="2">
        <v>2</v>
      </c>
      <c r="E2769" s="17">
        <v>9</v>
      </c>
      <c r="F2769" t="s">
        <v>72</v>
      </c>
      <c r="G2769">
        <v>1</v>
      </c>
      <c r="H2769">
        <v>22961.42</v>
      </c>
    </row>
    <row r="2770" spans="1:8" x14ac:dyDescent="0.25">
      <c r="A2770" s="2">
        <v>18</v>
      </c>
      <c r="B2770" t="s">
        <v>18</v>
      </c>
      <c r="C2770" t="s">
        <v>113</v>
      </c>
      <c r="D2770" s="2">
        <v>2</v>
      </c>
      <c r="E2770" s="17">
        <v>9</v>
      </c>
      <c r="F2770" t="s">
        <v>74</v>
      </c>
      <c r="G2770">
        <v>1049</v>
      </c>
      <c r="H2770">
        <v>30350754.529999994</v>
      </c>
    </row>
    <row r="2771" spans="1:8" x14ac:dyDescent="0.25">
      <c r="A2771" s="2">
        <v>18</v>
      </c>
      <c r="B2771" t="s">
        <v>18</v>
      </c>
      <c r="C2771" t="s">
        <v>113</v>
      </c>
      <c r="D2771" s="2">
        <v>2</v>
      </c>
      <c r="E2771" s="17">
        <v>9</v>
      </c>
      <c r="F2771" t="s">
        <v>88</v>
      </c>
      <c r="G2771">
        <v>5</v>
      </c>
      <c r="H2771">
        <v>98401.800000000017</v>
      </c>
    </row>
    <row r="2772" spans="1:8" x14ac:dyDescent="0.25">
      <c r="A2772" s="2">
        <v>18</v>
      </c>
      <c r="B2772" t="s">
        <v>18</v>
      </c>
      <c r="C2772" t="s">
        <v>113</v>
      </c>
      <c r="D2772" s="2">
        <v>2</v>
      </c>
      <c r="E2772" s="17">
        <v>9</v>
      </c>
      <c r="F2772" t="s">
        <v>76</v>
      </c>
      <c r="H2772">
        <v>3607.74</v>
      </c>
    </row>
    <row r="2773" spans="1:8" x14ac:dyDescent="0.25">
      <c r="A2773" s="2">
        <v>18</v>
      </c>
      <c r="B2773" t="s">
        <v>18</v>
      </c>
      <c r="C2773" t="s">
        <v>113</v>
      </c>
      <c r="D2773" s="2">
        <v>2</v>
      </c>
      <c r="E2773" s="17">
        <v>10</v>
      </c>
      <c r="F2773" t="s">
        <v>70</v>
      </c>
      <c r="G2773">
        <v>135</v>
      </c>
      <c r="H2773">
        <v>54387808.850000009</v>
      </c>
    </row>
    <row r="2774" spans="1:8" x14ac:dyDescent="0.25">
      <c r="A2774" s="2">
        <v>18</v>
      </c>
      <c r="B2774" t="s">
        <v>18</v>
      </c>
      <c r="C2774" t="s">
        <v>113</v>
      </c>
      <c r="D2774" s="2">
        <v>2</v>
      </c>
      <c r="E2774" s="17">
        <v>10</v>
      </c>
      <c r="F2774" t="s">
        <v>75</v>
      </c>
      <c r="G2774">
        <v>54</v>
      </c>
      <c r="H2774">
        <v>675000</v>
      </c>
    </row>
    <row r="2775" spans="1:8" x14ac:dyDescent="0.25">
      <c r="A2775" s="2">
        <v>18</v>
      </c>
      <c r="B2775" t="s">
        <v>18</v>
      </c>
      <c r="C2775" t="s">
        <v>113</v>
      </c>
      <c r="D2775" s="2">
        <v>2</v>
      </c>
      <c r="E2775" s="17">
        <v>10</v>
      </c>
      <c r="F2775" t="s">
        <v>77</v>
      </c>
      <c r="G2775">
        <v>25</v>
      </c>
      <c r="H2775">
        <v>350569.79000000004</v>
      </c>
    </row>
    <row r="2776" spans="1:8" x14ac:dyDescent="0.25">
      <c r="A2776" s="2">
        <v>18</v>
      </c>
      <c r="B2776" t="s">
        <v>18</v>
      </c>
      <c r="C2776" t="s">
        <v>113</v>
      </c>
      <c r="D2776" s="2">
        <v>2</v>
      </c>
      <c r="E2776" s="17">
        <v>10</v>
      </c>
      <c r="F2776" t="s">
        <v>68</v>
      </c>
      <c r="G2776">
        <v>119</v>
      </c>
      <c r="H2776">
        <v>2599003.25</v>
      </c>
    </row>
    <row r="2777" spans="1:8" x14ac:dyDescent="0.25">
      <c r="A2777" s="2">
        <v>18</v>
      </c>
      <c r="B2777" t="s">
        <v>18</v>
      </c>
      <c r="C2777" t="s">
        <v>113</v>
      </c>
      <c r="D2777" s="2">
        <v>2</v>
      </c>
      <c r="E2777" s="17">
        <v>10</v>
      </c>
      <c r="F2777" t="s">
        <v>69</v>
      </c>
      <c r="G2777">
        <v>133</v>
      </c>
      <c r="H2777">
        <v>8562819.2800000012</v>
      </c>
    </row>
    <row r="2778" spans="1:8" x14ac:dyDescent="0.25">
      <c r="A2778" s="2">
        <v>18</v>
      </c>
      <c r="B2778" t="s">
        <v>18</v>
      </c>
      <c r="C2778" t="s">
        <v>113</v>
      </c>
      <c r="D2778" s="2">
        <v>2</v>
      </c>
      <c r="E2778" s="17">
        <v>10</v>
      </c>
      <c r="F2778" t="s">
        <v>78</v>
      </c>
      <c r="H2778">
        <v>16526.900000000001</v>
      </c>
    </row>
    <row r="2779" spans="1:8" x14ac:dyDescent="0.25">
      <c r="A2779" s="2">
        <v>18</v>
      </c>
      <c r="B2779" t="s">
        <v>18</v>
      </c>
      <c r="C2779" t="s">
        <v>113</v>
      </c>
      <c r="D2779" s="2">
        <v>2</v>
      </c>
      <c r="E2779" s="17">
        <v>10</v>
      </c>
      <c r="F2779" t="s">
        <v>67</v>
      </c>
      <c r="G2779">
        <v>135</v>
      </c>
      <c r="H2779">
        <v>9270.4400000000023</v>
      </c>
    </row>
    <row r="2780" spans="1:8" x14ac:dyDescent="0.25">
      <c r="A2780" s="2">
        <v>18</v>
      </c>
      <c r="B2780" t="s">
        <v>18</v>
      </c>
      <c r="C2780" t="s">
        <v>113</v>
      </c>
      <c r="D2780" s="2">
        <v>2</v>
      </c>
      <c r="E2780" s="17">
        <v>10</v>
      </c>
      <c r="F2780" t="s">
        <v>73</v>
      </c>
      <c r="G2780">
        <v>8</v>
      </c>
      <c r="H2780">
        <v>4453129.24</v>
      </c>
    </row>
    <row r="2781" spans="1:8" x14ac:dyDescent="0.25">
      <c r="A2781" s="2">
        <v>18</v>
      </c>
      <c r="B2781" t="s">
        <v>18</v>
      </c>
      <c r="C2781" t="s">
        <v>113</v>
      </c>
      <c r="D2781" s="2">
        <v>2</v>
      </c>
      <c r="E2781" s="17">
        <v>10</v>
      </c>
      <c r="F2781" t="s">
        <v>79</v>
      </c>
      <c r="G2781">
        <v>9</v>
      </c>
      <c r="H2781">
        <v>254624</v>
      </c>
    </row>
    <row r="2782" spans="1:8" x14ac:dyDescent="0.25">
      <c r="A2782" s="2">
        <v>18</v>
      </c>
      <c r="B2782" t="s">
        <v>18</v>
      </c>
      <c r="C2782" t="s">
        <v>113</v>
      </c>
      <c r="D2782" s="2">
        <v>2</v>
      </c>
      <c r="E2782" s="17">
        <v>10</v>
      </c>
      <c r="F2782" t="s">
        <v>72</v>
      </c>
      <c r="G2782">
        <v>3</v>
      </c>
      <c r="H2782">
        <v>140843.65</v>
      </c>
    </row>
    <row r="2783" spans="1:8" x14ac:dyDescent="0.25">
      <c r="A2783" s="2">
        <v>18</v>
      </c>
      <c r="B2783" t="s">
        <v>18</v>
      </c>
      <c r="C2783" t="s">
        <v>113</v>
      </c>
      <c r="D2783" s="2">
        <v>2</v>
      </c>
      <c r="E2783" s="17">
        <v>10</v>
      </c>
      <c r="F2783" t="s">
        <v>74</v>
      </c>
      <c r="G2783">
        <v>121</v>
      </c>
      <c r="H2783">
        <v>4510118.9800000004</v>
      </c>
    </row>
    <row r="2784" spans="1:8" x14ac:dyDescent="0.25">
      <c r="A2784" s="2">
        <v>18</v>
      </c>
      <c r="B2784" t="s">
        <v>18</v>
      </c>
      <c r="C2784" t="s">
        <v>113</v>
      </c>
      <c r="D2784" s="2">
        <v>2</v>
      </c>
      <c r="E2784" s="17">
        <v>10</v>
      </c>
      <c r="F2784" t="s">
        <v>76</v>
      </c>
      <c r="G2784">
        <v>1</v>
      </c>
      <c r="H2784">
        <v>86639.65</v>
      </c>
    </row>
    <row r="2785" spans="1:8" x14ac:dyDescent="0.25">
      <c r="A2785" s="2">
        <v>18</v>
      </c>
      <c r="B2785" t="s">
        <v>18</v>
      </c>
      <c r="C2785" t="s">
        <v>113</v>
      </c>
      <c r="D2785" s="2">
        <v>2</v>
      </c>
      <c r="E2785" s="17">
        <v>11</v>
      </c>
      <c r="F2785" t="s">
        <v>70</v>
      </c>
      <c r="G2785">
        <v>38</v>
      </c>
      <c r="H2785">
        <v>22467495.379999999</v>
      </c>
    </row>
    <row r="2786" spans="1:8" x14ac:dyDescent="0.25">
      <c r="A2786" s="2">
        <v>18</v>
      </c>
      <c r="B2786" t="s">
        <v>18</v>
      </c>
      <c r="C2786" t="s">
        <v>113</v>
      </c>
      <c r="D2786" s="2">
        <v>2</v>
      </c>
      <c r="E2786" s="17">
        <v>11</v>
      </c>
      <c r="F2786" t="s">
        <v>75</v>
      </c>
      <c r="G2786">
        <v>6</v>
      </c>
      <c r="H2786">
        <v>53740.1</v>
      </c>
    </row>
    <row r="2787" spans="1:8" x14ac:dyDescent="0.25">
      <c r="A2787" s="2">
        <v>18</v>
      </c>
      <c r="B2787" t="s">
        <v>18</v>
      </c>
      <c r="C2787" t="s">
        <v>113</v>
      </c>
      <c r="D2787" s="2">
        <v>2</v>
      </c>
      <c r="E2787" s="17">
        <v>11</v>
      </c>
      <c r="F2787" t="s">
        <v>77</v>
      </c>
      <c r="G2787">
        <v>5</v>
      </c>
      <c r="H2787">
        <v>180288.31</v>
      </c>
    </row>
    <row r="2788" spans="1:8" x14ac:dyDescent="0.25">
      <c r="A2788" s="2">
        <v>18</v>
      </c>
      <c r="B2788" t="s">
        <v>18</v>
      </c>
      <c r="C2788" t="s">
        <v>113</v>
      </c>
      <c r="D2788" s="2">
        <v>2</v>
      </c>
      <c r="E2788" s="17">
        <v>11</v>
      </c>
      <c r="F2788" t="s">
        <v>68</v>
      </c>
      <c r="G2788">
        <v>20</v>
      </c>
      <c r="H2788">
        <v>457202</v>
      </c>
    </row>
    <row r="2789" spans="1:8" x14ac:dyDescent="0.25">
      <c r="A2789" s="2">
        <v>18</v>
      </c>
      <c r="B2789" t="s">
        <v>18</v>
      </c>
      <c r="C2789" t="s">
        <v>113</v>
      </c>
      <c r="D2789" s="2">
        <v>2</v>
      </c>
      <c r="E2789" s="17">
        <v>11</v>
      </c>
      <c r="F2789" t="s">
        <v>69</v>
      </c>
      <c r="G2789">
        <v>35</v>
      </c>
      <c r="H2789">
        <v>3259492.55</v>
      </c>
    </row>
    <row r="2790" spans="1:8" x14ac:dyDescent="0.25">
      <c r="A2790" s="2">
        <v>18</v>
      </c>
      <c r="B2790" t="s">
        <v>18</v>
      </c>
      <c r="C2790" t="s">
        <v>113</v>
      </c>
      <c r="D2790" s="2">
        <v>2</v>
      </c>
      <c r="E2790" s="17">
        <v>11</v>
      </c>
      <c r="F2790" t="s">
        <v>67</v>
      </c>
      <c r="G2790">
        <v>38</v>
      </c>
      <c r="H2790">
        <v>3159.76</v>
      </c>
    </row>
    <row r="2791" spans="1:8" x14ac:dyDescent="0.25">
      <c r="A2791" s="2">
        <v>18</v>
      </c>
      <c r="B2791" t="s">
        <v>18</v>
      </c>
      <c r="C2791" t="s">
        <v>113</v>
      </c>
      <c r="D2791" s="2">
        <v>2</v>
      </c>
      <c r="E2791" s="17">
        <v>11</v>
      </c>
      <c r="F2791" t="s">
        <v>73</v>
      </c>
      <c r="G2791">
        <v>4</v>
      </c>
      <c r="H2791">
        <v>1529219.69</v>
      </c>
    </row>
    <row r="2792" spans="1:8" x14ac:dyDescent="0.25">
      <c r="A2792" s="2">
        <v>18</v>
      </c>
      <c r="B2792" t="s">
        <v>18</v>
      </c>
      <c r="C2792" t="s">
        <v>113</v>
      </c>
      <c r="D2792" s="2">
        <v>2</v>
      </c>
      <c r="E2792" s="17">
        <v>11</v>
      </c>
      <c r="F2792" t="s">
        <v>79</v>
      </c>
      <c r="G2792">
        <v>1</v>
      </c>
      <c r="H2792">
        <v>35528.5</v>
      </c>
    </row>
    <row r="2793" spans="1:8" x14ac:dyDescent="0.25">
      <c r="A2793" s="2">
        <v>18</v>
      </c>
      <c r="B2793" t="s">
        <v>18</v>
      </c>
      <c r="C2793" t="s">
        <v>113</v>
      </c>
      <c r="D2793" s="2">
        <v>2</v>
      </c>
      <c r="E2793" s="17">
        <v>11</v>
      </c>
      <c r="F2793" t="s">
        <v>72</v>
      </c>
      <c r="G2793">
        <v>36</v>
      </c>
      <c r="H2793">
        <v>2110341.3199999998</v>
      </c>
    </row>
    <row r="2794" spans="1:8" x14ac:dyDescent="0.25">
      <c r="A2794" s="2">
        <v>18</v>
      </c>
      <c r="B2794" t="s">
        <v>18</v>
      </c>
      <c r="C2794" t="s">
        <v>113</v>
      </c>
      <c r="D2794" s="2">
        <v>2</v>
      </c>
      <c r="E2794" s="17">
        <v>11</v>
      </c>
      <c r="F2794" t="s">
        <v>74</v>
      </c>
      <c r="G2794">
        <v>17</v>
      </c>
      <c r="H2794">
        <v>543844.37999999989</v>
      </c>
    </row>
    <row r="2795" spans="1:8" x14ac:dyDescent="0.25">
      <c r="A2795" s="2">
        <v>18</v>
      </c>
      <c r="B2795" t="s">
        <v>18</v>
      </c>
      <c r="C2795" t="s">
        <v>113</v>
      </c>
      <c r="D2795" s="2">
        <v>2</v>
      </c>
      <c r="E2795" s="17">
        <v>11</v>
      </c>
      <c r="F2795" t="s">
        <v>71</v>
      </c>
      <c r="G2795">
        <v>1</v>
      </c>
      <c r="H2795">
        <v>54997.759999999995</v>
      </c>
    </row>
    <row r="2796" spans="1:8" x14ac:dyDescent="0.25">
      <c r="A2796" s="2">
        <v>18</v>
      </c>
      <c r="B2796" t="s">
        <v>18</v>
      </c>
      <c r="C2796" t="s">
        <v>113</v>
      </c>
      <c r="D2796" s="2">
        <v>2</v>
      </c>
      <c r="E2796" s="17">
        <v>12</v>
      </c>
      <c r="F2796" t="s">
        <v>70</v>
      </c>
      <c r="G2796">
        <v>35</v>
      </c>
      <c r="H2796">
        <v>14187945.709999993</v>
      </c>
    </row>
    <row r="2797" spans="1:8" x14ac:dyDescent="0.25">
      <c r="A2797" s="2">
        <v>18</v>
      </c>
      <c r="B2797" t="s">
        <v>18</v>
      </c>
      <c r="C2797" t="s">
        <v>113</v>
      </c>
      <c r="D2797" s="2">
        <v>2</v>
      </c>
      <c r="E2797" s="17">
        <v>12</v>
      </c>
      <c r="F2797" t="s">
        <v>75</v>
      </c>
      <c r="G2797">
        <v>4</v>
      </c>
      <c r="H2797">
        <v>96020</v>
      </c>
    </row>
    <row r="2798" spans="1:8" x14ac:dyDescent="0.25">
      <c r="A2798" s="2">
        <v>18</v>
      </c>
      <c r="B2798" t="s">
        <v>18</v>
      </c>
      <c r="C2798" t="s">
        <v>113</v>
      </c>
      <c r="D2798" s="2">
        <v>2</v>
      </c>
      <c r="E2798" s="17">
        <v>12</v>
      </c>
      <c r="F2798" t="s">
        <v>77</v>
      </c>
      <c r="H2798">
        <v>10469.5</v>
      </c>
    </row>
    <row r="2799" spans="1:8" x14ac:dyDescent="0.25">
      <c r="A2799" s="2">
        <v>18</v>
      </c>
      <c r="B2799" t="s">
        <v>18</v>
      </c>
      <c r="C2799" t="s">
        <v>113</v>
      </c>
      <c r="D2799" s="2">
        <v>2</v>
      </c>
      <c r="E2799" s="17">
        <v>12</v>
      </c>
      <c r="F2799" t="s">
        <v>68</v>
      </c>
      <c r="G2799">
        <v>22</v>
      </c>
      <c r="H2799">
        <v>351652.98000000004</v>
      </c>
    </row>
    <row r="2800" spans="1:8" x14ac:dyDescent="0.25">
      <c r="A2800" s="2">
        <v>18</v>
      </c>
      <c r="B2800" t="s">
        <v>18</v>
      </c>
      <c r="C2800" t="s">
        <v>113</v>
      </c>
      <c r="D2800" s="2">
        <v>2</v>
      </c>
      <c r="E2800" s="17">
        <v>12</v>
      </c>
      <c r="F2800" t="s">
        <v>69</v>
      </c>
      <c r="G2800">
        <v>35</v>
      </c>
      <c r="H2800">
        <v>2246813.7400000012</v>
      </c>
    </row>
    <row r="2801" spans="1:8" x14ac:dyDescent="0.25">
      <c r="A2801" s="2">
        <v>18</v>
      </c>
      <c r="B2801" t="s">
        <v>18</v>
      </c>
      <c r="C2801" t="s">
        <v>113</v>
      </c>
      <c r="D2801" s="2">
        <v>2</v>
      </c>
      <c r="E2801" s="17">
        <v>12</v>
      </c>
      <c r="F2801" t="s">
        <v>67</v>
      </c>
      <c r="G2801">
        <v>35</v>
      </c>
      <c r="H2801">
        <v>1830.85</v>
      </c>
    </row>
    <row r="2802" spans="1:8" x14ac:dyDescent="0.25">
      <c r="A2802" s="2">
        <v>18</v>
      </c>
      <c r="B2802" t="s">
        <v>18</v>
      </c>
      <c r="C2802" t="s">
        <v>113</v>
      </c>
      <c r="D2802" s="2">
        <v>2</v>
      </c>
      <c r="E2802" s="17">
        <v>12</v>
      </c>
      <c r="F2802" t="s">
        <v>73</v>
      </c>
      <c r="G2802">
        <v>4</v>
      </c>
      <c r="H2802">
        <v>956163.3899999999</v>
      </c>
    </row>
    <row r="2803" spans="1:8" x14ac:dyDescent="0.25">
      <c r="A2803" s="2">
        <v>18</v>
      </c>
      <c r="B2803" t="s">
        <v>18</v>
      </c>
      <c r="C2803" t="s">
        <v>113</v>
      </c>
      <c r="D2803" s="2">
        <v>2</v>
      </c>
      <c r="E2803" s="17">
        <v>12</v>
      </c>
      <c r="F2803" t="s">
        <v>79</v>
      </c>
      <c r="H2803">
        <v>26646.5</v>
      </c>
    </row>
    <row r="2804" spans="1:8" x14ac:dyDescent="0.25">
      <c r="A2804" s="2">
        <v>18</v>
      </c>
      <c r="B2804" t="s">
        <v>18</v>
      </c>
      <c r="C2804" t="s">
        <v>113</v>
      </c>
      <c r="D2804" s="2">
        <v>2</v>
      </c>
      <c r="E2804" s="17">
        <v>12</v>
      </c>
      <c r="F2804" t="s">
        <v>72</v>
      </c>
      <c r="G2804">
        <v>35</v>
      </c>
      <c r="H2804">
        <v>1203963.3699999999</v>
      </c>
    </row>
    <row r="2805" spans="1:8" x14ac:dyDescent="0.25">
      <c r="A2805" s="2">
        <v>18</v>
      </c>
      <c r="B2805" t="s">
        <v>18</v>
      </c>
      <c r="C2805" t="s">
        <v>113</v>
      </c>
      <c r="D2805" s="2">
        <v>2</v>
      </c>
      <c r="E2805" s="17">
        <v>12</v>
      </c>
      <c r="F2805" t="s">
        <v>74</v>
      </c>
      <c r="G2805">
        <v>15</v>
      </c>
      <c r="H2805">
        <v>689586.96000000008</v>
      </c>
    </row>
    <row r="2806" spans="1:8" x14ac:dyDescent="0.25">
      <c r="A2806" s="2">
        <v>18</v>
      </c>
      <c r="B2806" t="s">
        <v>18</v>
      </c>
      <c r="C2806" t="s">
        <v>113</v>
      </c>
      <c r="D2806" s="2">
        <v>2</v>
      </c>
      <c r="E2806" s="17">
        <v>13</v>
      </c>
      <c r="F2806" t="s">
        <v>70</v>
      </c>
      <c r="G2806">
        <v>8</v>
      </c>
      <c r="H2806">
        <v>5454348.9299999997</v>
      </c>
    </row>
    <row r="2807" spans="1:8" x14ac:dyDescent="0.25">
      <c r="A2807" s="2">
        <v>18</v>
      </c>
      <c r="B2807" t="s">
        <v>18</v>
      </c>
      <c r="C2807" t="s">
        <v>113</v>
      </c>
      <c r="D2807" s="2">
        <v>2</v>
      </c>
      <c r="E2807" s="17">
        <v>13</v>
      </c>
      <c r="F2807" t="s">
        <v>75</v>
      </c>
      <c r="G2807">
        <v>1</v>
      </c>
      <c r="H2807">
        <v>14651</v>
      </c>
    </row>
    <row r="2808" spans="1:8" x14ac:dyDescent="0.25">
      <c r="A2808" s="2">
        <v>18</v>
      </c>
      <c r="B2808" t="s">
        <v>18</v>
      </c>
      <c r="C2808" t="s">
        <v>113</v>
      </c>
      <c r="D2808" s="2">
        <v>2</v>
      </c>
      <c r="E2808" s="17">
        <v>13</v>
      </c>
      <c r="F2808" t="s">
        <v>68</v>
      </c>
      <c r="G2808">
        <v>5</v>
      </c>
      <c r="H2808">
        <v>91526</v>
      </c>
    </row>
    <row r="2809" spans="1:8" x14ac:dyDescent="0.25">
      <c r="A2809" s="2">
        <v>18</v>
      </c>
      <c r="B2809" t="s">
        <v>18</v>
      </c>
      <c r="C2809" t="s">
        <v>113</v>
      </c>
      <c r="D2809" s="2">
        <v>2</v>
      </c>
      <c r="E2809" s="17">
        <v>13</v>
      </c>
      <c r="F2809" t="s">
        <v>69</v>
      </c>
      <c r="G2809">
        <v>8</v>
      </c>
      <c r="H2809">
        <v>856219.78</v>
      </c>
    </row>
    <row r="2810" spans="1:8" x14ac:dyDescent="0.25">
      <c r="A2810" s="2">
        <v>18</v>
      </c>
      <c r="B2810" t="s">
        <v>18</v>
      </c>
      <c r="C2810" t="s">
        <v>113</v>
      </c>
      <c r="D2810" s="2">
        <v>2</v>
      </c>
      <c r="E2810" s="17">
        <v>13</v>
      </c>
      <c r="F2810" t="s">
        <v>67</v>
      </c>
      <c r="G2810">
        <v>8</v>
      </c>
      <c r="H2810">
        <v>612.14999999999986</v>
      </c>
    </row>
    <row r="2811" spans="1:8" x14ac:dyDescent="0.25">
      <c r="A2811" s="2">
        <v>18</v>
      </c>
      <c r="B2811" t="s">
        <v>18</v>
      </c>
      <c r="C2811" t="s">
        <v>113</v>
      </c>
      <c r="D2811" s="2">
        <v>2</v>
      </c>
      <c r="E2811" s="17">
        <v>13</v>
      </c>
      <c r="F2811" t="s">
        <v>73</v>
      </c>
      <c r="G2811">
        <v>1</v>
      </c>
      <c r="H2811">
        <v>314703.90000000002</v>
      </c>
    </row>
    <row r="2812" spans="1:8" x14ac:dyDescent="0.25">
      <c r="A2812" s="2">
        <v>18</v>
      </c>
      <c r="B2812" t="s">
        <v>18</v>
      </c>
      <c r="C2812" t="s">
        <v>113</v>
      </c>
      <c r="D2812" s="2">
        <v>2</v>
      </c>
      <c r="E2812" s="17">
        <v>13</v>
      </c>
      <c r="F2812" t="s">
        <v>79</v>
      </c>
      <c r="H2812">
        <v>23686</v>
      </c>
    </row>
    <row r="2813" spans="1:8" x14ac:dyDescent="0.25">
      <c r="A2813" s="2">
        <v>18</v>
      </c>
      <c r="B2813" t="s">
        <v>18</v>
      </c>
      <c r="C2813" t="s">
        <v>113</v>
      </c>
      <c r="D2813" s="2">
        <v>2</v>
      </c>
      <c r="E2813" s="17">
        <v>13</v>
      </c>
      <c r="F2813" t="s">
        <v>72</v>
      </c>
      <c r="G2813">
        <v>8</v>
      </c>
      <c r="H2813">
        <v>1521256.3099999998</v>
      </c>
    </row>
    <row r="2814" spans="1:8" x14ac:dyDescent="0.25">
      <c r="A2814" s="2">
        <v>18</v>
      </c>
      <c r="B2814" t="s">
        <v>18</v>
      </c>
      <c r="C2814" t="s">
        <v>113</v>
      </c>
      <c r="D2814" s="2">
        <v>2</v>
      </c>
      <c r="E2814" s="17">
        <v>13</v>
      </c>
      <c r="F2814" t="s">
        <v>74</v>
      </c>
      <c r="H2814">
        <v>17652.25</v>
      </c>
    </row>
    <row r="2815" spans="1:8" x14ac:dyDescent="0.25">
      <c r="A2815" s="2">
        <v>18</v>
      </c>
      <c r="B2815" t="s">
        <v>18</v>
      </c>
      <c r="C2815" t="s">
        <v>113</v>
      </c>
      <c r="D2815" s="2">
        <v>2</v>
      </c>
      <c r="E2815" s="17">
        <v>14</v>
      </c>
      <c r="F2815" t="s">
        <v>70</v>
      </c>
      <c r="H2815">
        <v>26026.5</v>
      </c>
    </row>
    <row r="2816" spans="1:8" x14ac:dyDescent="0.25">
      <c r="A2816" s="2">
        <v>18</v>
      </c>
      <c r="B2816" t="s">
        <v>18</v>
      </c>
      <c r="C2816" t="s">
        <v>113</v>
      </c>
      <c r="D2816" s="2">
        <v>2</v>
      </c>
      <c r="E2816" s="17">
        <v>14</v>
      </c>
      <c r="F2816" t="s">
        <v>69</v>
      </c>
      <c r="H2816">
        <v>4164.21</v>
      </c>
    </row>
    <row r="2817" spans="1:8" x14ac:dyDescent="0.25">
      <c r="A2817" s="2">
        <v>18</v>
      </c>
      <c r="B2817" t="s">
        <v>18</v>
      </c>
      <c r="C2817" t="s">
        <v>113</v>
      </c>
      <c r="D2817" s="2">
        <v>2</v>
      </c>
      <c r="E2817" s="17">
        <v>14</v>
      </c>
      <c r="F2817" t="s">
        <v>73</v>
      </c>
      <c r="H2817">
        <v>2583.3000000000002</v>
      </c>
    </row>
    <row r="2818" spans="1:8" x14ac:dyDescent="0.25">
      <c r="A2818" s="2">
        <v>18</v>
      </c>
      <c r="B2818" t="s">
        <v>18</v>
      </c>
      <c r="C2818" t="s">
        <v>113</v>
      </c>
      <c r="D2818" s="2">
        <v>2</v>
      </c>
      <c r="E2818" s="17">
        <v>14</v>
      </c>
      <c r="F2818" t="s">
        <v>72</v>
      </c>
      <c r="H2818">
        <v>11017.849999999999</v>
      </c>
    </row>
    <row r="2819" spans="1:8" x14ac:dyDescent="0.25">
      <c r="A2819" s="2">
        <v>18</v>
      </c>
      <c r="B2819" t="s">
        <v>18</v>
      </c>
      <c r="C2819" t="s">
        <v>114</v>
      </c>
      <c r="D2819" s="2">
        <v>3</v>
      </c>
      <c r="E2819" s="17">
        <v>1</v>
      </c>
      <c r="F2819" t="s">
        <v>87</v>
      </c>
      <c r="G2819">
        <v>1153</v>
      </c>
      <c r="H2819">
        <v>23891408.88000001</v>
      </c>
    </row>
    <row r="2820" spans="1:8" x14ac:dyDescent="0.25">
      <c r="A2820" s="2">
        <v>18</v>
      </c>
      <c r="B2820" t="s">
        <v>18</v>
      </c>
      <c r="C2820" t="s">
        <v>114</v>
      </c>
      <c r="D2820" s="2">
        <v>3</v>
      </c>
      <c r="E2820" s="17">
        <v>1</v>
      </c>
      <c r="F2820" t="s">
        <v>96</v>
      </c>
      <c r="G2820">
        <v>1</v>
      </c>
      <c r="H2820">
        <v>27774.190000000002</v>
      </c>
    </row>
    <row r="2821" spans="1:8" x14ac:dyDescent="0.25">
      <c r="A2821" s="2">
        <v>18</v>
      </c>
      <c r="B2821" t="s">
        <v>18</v>
      </c>
      <c r="C2821" t="s">
        <v>114</v>
      </c>
      <c r="D2821" s="2">
        <v>3</v>
      </c>
      <c r="E2821" s="17">
        <v>3</v>
      </c>
      <c r="F2821" t="s">
        <v>70</v>
      </c>
      <c r="H2821">
        <v>7277.5</v>
      </c>
    </row>
    <row r="2822" spans="1:8" x14ac:dyDescent="0.25">
      <c r="A2822" s="2">
        <v>18</v>
      </c>
      <c r="B2822" t="s">
        <v>18</v>
      </c>
      <c r="C2822" t="s">
        <v>114</v>
      </c>
      <c r="D2822" s="2">
        <v>3</v>
      </c>
      <c r="E2822" s="17">
        <v>3</v>
      </c>
      <c r="F2822" t="s">
        <v>67</v>
      </c>
      <c r="H2822">
        <v>5.7799999999999994</v>
      </c>
    </row>
    <row r="2823" spans="1:8" x14ac:dyDescent="0.25">
      <c r="A2823" s="2">
        <v>18</v>
      </c>
      <c r="B2823" t="s">
        <v>18</v>
      </c>
      <c r="C2823" t="s">
        <v>114</v>
      </c>
      <c r="D2823" s="2">
        <v>3</v>
      </c>
      <c r="E2823" s="17">
        <v>3</v>
      </c>
      <c r="F2823" t="s">
        <v>72</v>
      </c>
      <c r="H2823">
        <v>2692.67</v>
      </c>
    </row>
    <row r="2824" spans="1:8" x14ac:dyDescent="0.25">
      <c r="A2824" s="2">
        <v>18</v>
      </c>
      <c r="B2824" t="s">
        <v>18</v>
      </c>
      <c r="C2824" t="s">
        <v>114</v>
      </c>
      <c r="D2824" s="2">
        <v>3</v>
      </c>
      <c r="E2824" s="17">
        <v>3</v>
      </c>
      <c r="F2824" t="s">
        <v>74</v>
      </c>
      <c r="H2824">
        <v>3969</v>
      </c>
    </row>
    <row r="2825" spans="1:8" x14ac:dyDescent="0.25">
      <c r="A2825" s="2">
        <v>18</v>
      </c>
      <c r="B2825" t="s">
        <v>18</v>
      </c>
      <c r="C2825" t="s">
        <v>114</v>
      </c>
      <c r="D2825" s="2">
        <v>3</v>
      </c>
      <c r="E2825" s="17">
        <v>4</v>
      </c>
      <c r="F2825" t="s">
        <v>70</v>
      </c>
      <c r="G2825">
        <v>119</v>
      </c>
      <c r="H2825">
        <v>11098785.249999998</v>
      </c>
    </row>
    <row r="2826" spans="1:8" x14ac:dyDescent="0.25">
      <c r="A2826" s="2">
        <v>18</v>
      </c>
      <c r="B2826" t="s">
        <v>18</v>
      </c>
      <c r="C2826" t="s">
        <v>114</v>
      </c>
      <c r="D2826" s="2">
        <v>3</v>
      </c>
      <c r="E2826" s="17">
        <v>4</v>
      </c>
      <c r="F2826" t="s">
        <v>75</v>
      </c>
      <c r="G2826">
        <v>39</v>
      </c>
      <c r="H2826">
        <v>464100</v>
      </c>
    </row>
    <row r="2827" spans="1:8" x14ac:dyDescent="0.25">
      <c r="A2827" s="2">
        <v>18</v>
      </c>
      <c r="B2827" t="s">
        <v>18</v>
      </c>
      <c r="C2827" t="s">
        <v>114</v>
      </c>
      <c r="D2827" s="2">
        <v>3</v>
      </c>
      <c r="E2827" s="17">
        <v>4</v>
      </c>
      <c r="F2827" t="s">
        <v>77</v>
      </c>
      <c r="G2827">
        <v>7</v>
      </c>
      <c r="H2827">
        <v>51284.11</v>
      </c>
    </row>
    <row r="2828" spans="1:8" x14ac:dyDescent="0.25">
      <c r="A2828" s="2">
        <v>18</v>
      </c>
      <c r="B2828" t="s">
        <v>18</v>
      </c>
      <c r="C2828" t="s">
        <v>114</v>
      </c>
      <c r="D2828" s="2">
        <v>3</v>
      </c>
      <c r="E2828" s="17">
        <v>4</v>
      </c>
      <c r="F2828" t="s">
        <v>68</v>
      </c>
      <c r="G2828">
        <v>50</v>
      </c>
      <c r="H2828">
        <v>909174.25</v>
      </c>
    </row>
    <row r="2829" spans="1:8" x14ac:dyDescent="0.25">
      <c r="A2829" s="2">
        <v>18</v>
      </c>
      <c r="B2829" t="s">
        <v>18</v>
      </c>
      <c r="C2829" t="s">
        <v>114</v>
      </c>
      <c r="D2829" s="2">
        <v>3</v>
      </c>
      <c r="E2829" s="17">
        <v>4</v>
      </c>
      <c r="F2829" t="s">
        <v>69</v>
      </c>
      <c r="G2829">
        <v>102</v>
      </c>
      <c r="H2829">
        <v>1702855.7500000007</v>
      </c>
    </row>
    <row r="2830" spans="1:8" x14ac:dyDescent="0.25">
      <c r="A2830" s="2">
        <v>18</v>
      </c>
      <c r="B2830" t="s">
        <v>18</v>
      </c>
      <c r="C2830" t="s">
        <v>114</v>
      </c>
      <c r="D2830" s="2">
        <v>3</v>
      </c>
      <c r="E2830" s="17">
        <v>4</v>
      </c>
      <c r="F2830" t="s">
        <v>67</v>
      </c>
      <c r="G2830">
        <v>117</v>
      </c>
      <c r="H2830">
        <v>6137.59</v>
      </c>
    </row>
    <row r="2831" spans="1:8" x14ac:dyDescent="0.25">
      <c r="A2831" s="2">
        <v>18</v>
      </c>
      <c r="B2831" t="s">
        <v>18</v>
      </c>
      <c r="C2831" t="s">
        <v>114</v>
      </c>
      <c r="D2831" s="2">
        <v>3</v>
      </c>
      <c r="E2831" s="17">
        <v>4</v>
      </c>
      <c r="F2831" t="s">
        <v>73</v>
      </c>
      <c r="G2831">
        <v>7</v>
      </c>
      <c r="H2831">
        <v>763658.83</v>
      </c>
    </row>
    <row r="2832" spans="1:8" x14ac:dyDescent="0.25">
      <c r="A2832" s="2">
        <v>18</v>
      </c>
      <c r="B2832" t="s">
        <v>18</v>
      </c>
      <c r="C2832" t="s">
        <v>114</v>
      </c>
      <c r="D2832" s="2">
        <v>3</v>
      </c>
      <c r="E2832" s="17">
        <v>4</v>
      </c>
      <c r="F2832" t="s">
        <v>72</v>
      </c>
      <c r="G2832">
        <v>14</v>
      </c>
      <c r="H2832">
        <v>146509.76999999999</v>
      </c>
    </row>
    <row r="2833" spans="1:8" x14ac:dyDescent="0.25">
      <c r="A2833" s="2">
        <v>18</v>
      </c>
      <c r="B2833" t="s">
        <v>18</v>
      </c>
      <c r="C2833" t="s">
        <v>114</v>
      </c>
      <c r="D2833" s="2">
        <v>3</v>
      </c>
      <c r="E2833" s="17">
        <v>4</v>
      </c>
      <c r="F2833" t="s">
        <v>74</v>
      </c>
      <c r="G2833">
        <v>95</v>
      </c>
      <c r="H2833">
        <v>1145171.6100000001</v>
      </c>
    </row>
    <row r="2834" spans="1:8" x14ac:dyDescent="0.25">
      <c r="A2834" s="2">
        <v>18</v>
      </c>
      <c r="B2834" t="s">
        <v>18</v>
      </c>
      <c r="C2834" t="s">
        <v>114</v>
      </c>
      <c r="D2834" s="2">
        <v>3</v>
      </c>
      <c r="E2834" s="17">
        <v>5</v>
      </c>
      <c r="F2834" t="s">
        <v>70</v>
      </c>
      <c r="G2834">
        <v>75</v>
      </c>
      <c r="H2834">
        <v>7359685.3100000005</v>
      </c>
    </row>
    <row r="2835" spans="1:8" x14ac:dyDescent="0.25">
      <c r="A2835" s="2">
        <v>18</v>
      </c>
      <c r="B2835" t="s">
        <v>18</v>
      </c>
      <c r="C2835" t="s">
        <v>114</v>
      </c>
      <c r="D2835" s="2">
        <v>3</v>
      </c>
      <c r="E2835" s="17">
        <v>5</v>
      </c>
      <c r="F2835" t="s">
        <v>75</v>
      </c>
      <c r="G2835">
        <v>24</v>
      </c>
      <c r="H2835">
        <v>263400</v>
      </c>
    </row>
    <row r="2836" spans="1:8" x14ac:dyDescent="0.25">
      <c r="A2836" s="2">
        <v>18</v>
      </c>
      <c r="B2836" t="s">
        <v>18</v>
      </c>
      <c r="C2836" t="s">
        <v>114</v>
      </c>
      <c r="D2836" s="2">
        <v>3</v>
      </c>
      <c r="E2836" s="17">
        <v>5</v>
      </c>
      <c r="F2836" t="s">
        <v>77</v>
      </c>
      <c r="G2836">
        <v>1</v>
      </c>
      <c r="H2836">
        <v>8501.77</v>
      </c>
    </row>
    <row r="2837" spans="1:8" x14ac:dyDescent="0.25">
      <c r="A2837" s="2">
        <v>18</v>
      </c>
      <c r="B2837" t="s">
        <v>18</v>
      </c>
      <c r="C2837" t="s">
        <v>114</v>
      </c>
      <c r="D2837" s="2">
        <v>3</v>
      </c>
      <c r="E2837" s="17">
        <v>5</v>
      </c>
      <c r="F2837" t="s">
        <v>68</v>
      </c>
      <c r="G2837">
        <v>24</v>
      </c>
      <c r="H2837">
        <v>458413.75</v>
      </c>
    </row>
    <row r="2838" spans="1:8" x14ac:dyDescent="0.25">
      <c r="A2838" s="2">
        <v>18</v>
      </c>
      <c r="B2838" t="s">
        <v>18</v>
      </c>
      <c r="C2838" t="s">
        <v>114</v>
      </c>
      <c r="D2838" s="2">
        <v>3</v>
      </c>
      <c r="E2838" s="17">
        <v>5</v>
      </c>
      <c r="F2838" t="s">
        <v>69</v>
      </c>
      <c r="G2838">
        <v>46</v>
      </c>
      <c r="H2838">
        <v>797597.84999999928</v>
      </c>
    </row>
    <row r="2839" spans="1:8" x14ac:dyDescent="0.25">
      <c r="A2839" s="2">
        <v>18</v>
      </c>
      <c r="B2839" t="s">
        <v>18</v>
      </c>
      <c r="C2839" t="s">
        <v>114</v>
      </c>
      <c r="D2839" s="2">
        <v>3</v>
      </c>
      <c r="E2839" s="17">
        <v>5</v>
      </c>
      <c r="F2839" t="s">
        <v>67</v>
      </c>
      <c r="G2839">
        <v>75</v>
      </c>
      <c r="H2839">
        <v>3657.3700000000013</v>
      </c>
    </row>
    <row r="2840" spans="1:8" x14ac:dyDescent="0.25">
      <c r="A2840" s="2">
        <v>18</v>
      </c>
      <c r="B2840" t="s">
        <v>18</v>
      </c>
      <c r="C2840" t="s">
        <v>114</v>
      </c>
      <c r="D2840" s="2">
        <v>3</v>
      </c>
      <c r="E2840" s="17">
        <v>5</v>
      </c>
      <c r="F2840" t="s">
        <v>73</v>
      </c>
      <c r="G2840">
        <v>1</v>
      </c>
      <c r="H2840">
        <v>437429.11</v>
      </c>
    </row>
    <row r="2841" spans="1:8" x14ac:dyDescent="0.25">
      <c r="A2841" s="2">
        <v>18</v>
      </c>
      <c r="B2841" t="s">
        <v>18</v>
      </c>
      <c r="C2841" t="s">
        <v>114</v>
      </c>
      <c r="D2841" s="2">
        <v>3</v>
      </c>
      <c r="E2841" s="17">
        <v>5</v>
      </c>
      <c r="F2841" t="s">
        <v>72</v>
      </c>
      <c r="G2841">
        <v>29</v>
      </c>
      <c r="H2841">
        <v>514159.63000000012</v>
      </c>
    </row>
    <row r="2842" spans="1:8" x14ac:dyDescent="0.25">
      <c r="A2842" s="2">
        <v>18</v>
      </c>
      <c r="B2842" t="s">
        <v>18</v>
      </c>
      <c r="C2842" t="s">
        <v>114</v>
      </c>
      <c r="D2842" s="2">
        <v>3</v>
      </c>
      <c r="E2842" s="17">
        <v>5</v>
      </c>
      <c r="F2842" t="s">
        <v>74</v>
      </c>
      <c r="G2842">
        <v>35</v>
      </c>
      <c r="H2842">
        <v>148924.72</v>
      </c>
    </row>
    <row r="2843" spans="1:8" x14ac:dyDescent="0.25">
      <c r="A2843" s="2">
        <v>18</v>
      </c>
      <c r="B2843" t="s">
        <v>18</v>
      </c>
      <c r="C2843" t="s">
        <v>114</v>
      </c>
      <c r="D2843" s="2">
        <v>3</v>
      </c>
      <c r="E2843" s="17">
        <v>5</v>
      </c>
      <c r="F2843" t="s">
        <v>111</v>
      </c>
      <c r="H2843">
        <v>75.95</v>
      </c>
    </row>
    <row r="2844" spans="1:8" x14ac:dyDescent="0.25">
      <c r="A2844" s="2">
        <v>18</v>
      </c>
      <c r="B2844" t="s">
        <v>18</v>
      </c>
      <c r="C2844" t="s">
        <v>114</v>
      </c>
      <c r="D2844" s="2">
        <v>3</v>
      </c>
      <c r="E2844" s="17">
        <v>6</v>
      </c>
      <c r="F2844" t="s">
        <v>70</v>
      </c>
      <c r="G2844">
        <v>205</v>
      </c>
      <c r="H2844">
        <v>36296689.43</v>
      </c>
    </row>
    <row r="2845" spans="1:8" x14ac:dyDescent="0.25">
      <c r="A2845" s="2">
        <v>18</v>
      </c>
      <c r="B2845" t="s">
        <v>18</v>
      </c>
      <c r="C2845" t="s">
        <v>114</v>
      </c>
      <c r="D2845" s="2">
        <v>3</v>
      </c>
      <c r="E2845" s="17">
        <v>6</v>
      </c>
      <c r="F2845" t="s">
        <v>75</v>
      </c>
      <c r="G2845">
        <v>104</v>
      </c>
      <c r="H2845">
        <v>1344600</v>
      </c>
    </row>
    <row r="2846" spans="1:8" x14ac:dyDescent="0.25">
      <c r="A2846" s="2">
        <v>18</v>
      </c>
      <c r="B2846" t="s">
        <v>18</v>
      </c>
      <c r="C2846" t="s">
        <v>114</v>
      </c>
      <c r="D2846" s="2">
        <v>3</v>
      </c>
      <c r="E2846" s="17">
        <v>6</v>
      </c>
      <c r="F2846" t="s">
        <v>77</v>
      </c>
      <c r="G2846">
        <v>20</v>
      </c>
      <c r="H2846">
        <v>166127.33000000002</v>
      </c>
    </row>
    <row r="2847" spans="1:8" x14ac:dyDescent="0.25">
      <c r="A2847" s="2">
        <v>18</v>
      </c>
      <c r="B2847" t="s">
        <v>18</v>
      </c>
      <c r="C2847" t="s">
        <v>114</v>
      </c>
      <c r="D2847" s="2">
        <v>3</v>
      </c>
      <c r="E2847" s="17">
        <v>6</v>
      </c>
      <c r="F2847" t="s">
        <v>68</v>
      </c>
      <c r="G2847">
        <v>141</v>
      </c>
      <c r="H2847">
        <v>3297870.25</v>
      </c>
    </row>
    <row r="2848" spans="1:8" x14ac:dyDescent="0.25">
      <c r="A2848" s="2">
        <v>18</v>
      </c>
      <c r="B2848" t="s">
        <v>18</v>
      </c>
      <c r="C2848" t="s">
        <v>114</v>
      </c>
      <c r="D2848" s="2">
        <v>3</v>
      </c>
      <c r="E2848" s="17">
        <v>6</v>
      </c>
      <c r="F2848" t="s">
        <v>69</v>
      </c>
      <c r="G2848">
        <v>205</v>
      </c>
      <c r="H2848">
        <v>5669180.3499999996</v>
      </c>
    </row>
    <row r="2849" spans="1:8" x14ac:dyDescent="0.25">
      <c r="A2849" s="2">
        <v>18</v>
      </c>
      <c r="B2849" t="s">
        <v>18</v>
      </c>
      <c r="C2849" t="s">
        <v>114</v>
      </c>
      <c r="D2849" s="2">
        <v>3</v>
      </c>
      <c r="E2849" s="17">
        <v>6</v>
      </c>
      <c r="F2849" t="s">
        <v>78</v>
      </c>
      <c r="H2849">
        <v>8215.91</v>
      </c>
    </row>
    <row r="2850" spans="1:8" x14ac:dyDescent="0.25">
      <c r="A2850" s="2">
        <v>18</v>
      </c>
      <c r="B2850" t="s">
        <v>18</v>
      </c>
      <c r="C2850" t="s">
        <v>114</v>
      </c>
      <c r="D2850" s="2">
        <v>3</v>
      </c>
      <c r="E2850" s="17">
        <v>6</v>
      </c>
      <c r="F2850" t="s">
        <v>67</v>
      </c>
      <c r="G2850">
        <v>202</v>
      </c>
      <c r="H2850">
        <v>14551.429999999998</v>
      </c>
    </row>
    <row r="2851" spans="1:8" x14ac:dyDescent="0.25">
      <c r="A2851" s="2">
        <v>18</v>
      </c>
      <c r="B2851" t="s">
        <v>18</v>
      </c>
      <c r="C2851" t="s">
        <v>114</v>
      </c>
      <c r="D2851" s="2">
        <v>3</v>
      </c>
      <c r="E2851" s="17">
        <v>6</v>
      </c>
      <c r="F2851" t="s">
        <v>73</v>
      </c>
      <c r="G2851">
        <v>16</v>
      </c>
      <c r="H2851">
        <v>3032812.17</v>
      </c>
    </row>
    <row r="2852" spans="1:8" x14ac:dyDescent="0.25">
      <c r="A2852" s="2">
        <v>18</v>
      </c>
      <c r="B2852" t="s">
        <v>18</v>
      </c>
      <c r="C2852" t="s">
        <v>114</v>
      </c>
      <c r="D2852" s="2">
        <v>3</v>
      </c>
      <c r="E2852" s="17">
        <v>6</v>
      </c>
      <c r="F2852" t="s">
        <v>79</v>
      </c>
      <c r="H2852">
        <v>8882</v>
      </c>
    </row>
    <row r="2853" spans="1:8" x14ac:dyDescent="0.25">
      <c r="A2853" s="2">
        <v>18</v>
      </c>
      <c r="B2853" t="s">
        <v>18</v>
      </c>
      <c r="C2853" t="s">
        <v>114</v>
      </c>
      <c r="D2853" s="2">
        <v>3</v>
      </c>
      <c r="E2853" s="17">
        <v>6</v>
      </c>
      <c r="F2853" t="s">
        <v>72</v>
      </c>
      <c r="H2853">
        <v>27350.57</v>
      </c>
    </row>
    <row r="2854" spans="1:8" x14ac:dyDescent="0.25">
      <c r="A2854" s="2">
        <v>18</v>
      </c>
      <c r="B2854" t="s">
        <v>18</v>
      </c>
      <c r="C2854" t="s">
        <v>114</v>
      </c>
      <c r="D2854" s="2">
        <v>3</v>
      </c>
      <c r="E2854" s="17">
        <v>6</v>
      </c>
      <c r="F2854" t="s">
        <v>74</v>
      </c>
      <c r="G2854">
        <v>173</v>
      </c>
      <c r="H2854">
        <v>2286436.1799999988</v>
      </c>
    </row>
    <row r="2855" spans="1:8" x14ac:dyDescent="0.25">
      <c r="A2855" s="2">
        <v>18</v>
      </c>
      <c r="B2855" t="s">
        <v>18</v>
      </c>
      <c r="C2855" t="s">
        <v>114</v>
      </c>
      <c r="D2855" s="2">
        <v>3</v>
      </c>
      <c r="E2855" s="17">
        <v>7</v>
      </c>
      <c r="F2855" t="s">
        <v>70</v>
      </c>
      <c r="G2855">
        <v>672</v>
      </c>
      <c r="H2855">
        <v>135565586.04999998</v>
      </c>
    </row>
    <row r="2856" spans="1:8" x14ac:dyDescent="0.25">
      <c r="A2856" s="2">
        <v>18</v>
      </c>
      <c r="B2856" t="s">
        <v>18</v>
      </c>
      <c r="C2856" t="s">
        <v>114</v>
      </c>
      <c r="D2856" s="2">
        <v>3</v>
      </c>
      <c r="E2856" s="17">
        <v>7</v>
      </c>
      <c r="F2856" t="s">
        <v>75</v>
      </c>
      <c r="G2856">
        <v>320</v>
      </c>
      <c r="H2856">
        <v>4137810</v>
      </c>
    </row>
    <row r="2857" spans="1:8" x14ac:dyDescent="0.25">
      <c r="A2857" s="2">
        <v>18</v>
      </c>
      <c r="B2857" t="s">
        <v>18</v>
      </c>
      <c r="C2857" t="s">
        <v>114</v>
      </c>
      <c r="D2857" s="2">
        <v>3</v>
      </c>
      <c r="E2857" s="17">
        <v>7</v>
      </c>
      <c r="F2857" t="s">
        <v>77</v>
      </c>
      <c r="G2857">
        <v>27</v>
      </c>
      <c r="H2857">
        <v>317890.67000000004</v>
      </c>
    </row>
    <row r="2858" spans="1:8" x14ac:dyDescent="0.25">
      <c r="A2858" s="2">
        <v>18</v>
      </c>
      <c r="B2858" t="s">
        <v>18</v>
      </c>
      <c r="C2858" t="s">
        <v>114</v>
      </c>
      <c r="D2858" s="2">
        <v>3</v>
      </c>
      <c r="E2858" s="17">
        <v>7</v>
      </c>
      <c r="F2858" t="s">
        <v>68</v>
      </c>
      <c r="G2858">
        <v>443</v>
      </c>
      <c r="H2858">
        <v>9653856.0399999991</v>
      </c>
    </row>
    <row r="2859" spans="1:8" x14ac:dyDescent="0.25">
      <c r="A2859" s="2">
        <v>18</v>
      </c>
      <c r="B2859" t="s">
        <v>18</v>
      </c>
      <c r="C2859" t="s">
        <v>114</v>
      </c>
      <c r="D2859" s="2">
        <v>3</v>
      </c>
      <c r="E2859" s="17">
        <v>7</v>
      </c>
      <c r="F2859" t="s">
        <v>69</v>
      </c>
      <c r="G2859">
        <v>671</v>
      </c>
      <c r="H2859">
        <v>20209285.800000008</v>
      </c>
    </row>
    <row r="2860" spans="1:8" x14ac:dyDescent="0.25">
      <c r="A2860" s="2">
        <v>18</v>
      </c>
      <c r="B2860" t="s">
        <v>18</v>
      </c>
      <c r="C2860" t="s">
        <v>114</v>
      </c>
      <c r="D2860" s="2">
        <v>3</v>
      </c>
      <c r="E2860" s="17">
        <v>7</v>
      </c>
      <c r="F2860" t="s">
        <v>67</v>
      </c>
      <c r="G2860">
        <v>670</v>
      </c>
      <c r="H2860">
        <v>43473.659999999996</v>
      </c>
    </row>
    <row r="2861" spans="1:8" x14ac:dyDescent="0.25">
      <c r="A2861" s="2">
        <v>18</v>
      </c>
      <c r="B2861" t="s">
        <v>18</v>
      </c>
      <c r="C2861" t="s">
        <v>114</v>
      </c>
      <c r="D2861" s="2">
        <v>3</v>
      </c>
      <c r="E2861" s="17">
        <v>7</v>
      </c>
      <c r="F2861" t="s">
        <v>73</v>
      </c>
      <c r="G2861">
        <v>59</v>
      </c>
      <c r="H2861">
        <v>10567391.029999999</v>
      </c>
    </row>
    <row r="2862" spans="1:8" x14ac:dyDescent="0.25">
      <c r="A2862" s="2">
        <v>18</v>
      </c>
      <c r="B2862" t="s">
        <v>18</v>
      </c>
      <c r="C2862" t="s">
        <v>114</v>
      </c>
      <c r="D2862" s="2">
        <v>3</v>
      </c>
      <c r="E2862" s="17">
        <v>7</v>
      </c>
      <c r="F2862" t="s">
        <v>79</v>
      </c>
      <c r="G2862">
        <v>1</v>
      </c>
      <c r="H2862">
        <v>88820.5</v>
      </c>
    </row>
    <row r="2863" spans="1:8" x14ac:dyDescent="0.25">
      <c r="A2863" s="2">
        <v>18</v>
      </c>
      <c r="B2863" t="s">
        <v>18</v>
      </c>
      <c r="C2863" t="s">
        <v>114</v>
      </c>
      <c r="D2863" s="2">
        <v>3</v>
      </c>
      <c r="E2863" s="17">
        <v>7</v>
      </c>
      <c r="F2863" t="s">
        <v>72</v>
      </c>
      <c r="G2863">
        <v>1</v>
      </c>
      <c r="H2863">
        <v>57455.81</v>
      </c>
    </row>
    <row r="2864" spans="1:8" x14ac:dyDescent="0.25">
      <c r="A2864" s="2">
        <v>18</v>
      </c>
      <c r="B2864" t="s">
        <v>18</v>
      </c>
      <c r="C2864" t="s">
        <v>114</v>
      </c>
      <c r="D2864" s="2">
        <v>3</v>
      </c>
      <c r="E2864" s="17">
        <v>7</v>
      </c>
      <c r="F2864" t="s">
        <v>74</v>
      </c>
      <c r="G2864">
        <v>585</v>
      </c>
      <c r="H2864">
        <v>5843598.4000000013</v>
      </c>
    </row>
    <row r="2865" spans="1:8" x14ac:dyDescent="0.25">
      <c r="A2865" s="2">
        <v>18</v>
      </c>
      <c r="B2865" t="s">
        <v>18</v>
      </c>
      <c r="C2865" t="s">
        <v>114</v>
      </c>
      <c r="D2865" s="2">
        <v>3</v>
      </c>
      <c r="E2865" s="17">
        <v>7</v>
      </c>
      <c r="F2865" t="s">
        <v>88</v>
      </c>
      <c r="G2865">
        <v>1</v>
      </c>
      <c r="H2865">
        <v>19189.2</v>
      </c>
    </row>
    <row r="2866" spans="1:8" x14ac:dyDescent="0.25">
      <c r="A2866" s="2">
        <v>18</v>
      </c>
      <c r="B2866" t="s">
        <v>18</v>
      </c>
      <c r="C2866" t="s">
        <v>114</v>
      </c>
      <c r="D2866" s="2">
        <v>3</v>
      </c>
      <c r="E2866" s="17">
        <v>8</v>
      </c>
      <c r="F2866" t="s">
        <v>70</v>
      </c>
      <c r="G2866">
        <v>509</v>
      </c>
      <c r="H2866">
        <v>140618466.60999998</v>
      </c>
    </row>
    <row r="2867" spans="1:8" x14ac:dyDescent="0.25">
      <c r="A2867" s="2">
        <v>18</v>
      </c>
      <c r="B2867" t="s">
        <v>18</v>
      </c>
      <c r="C2867" t="s">
        <v>114</v>
      </c>
      <c r="D2867" s="2">
        <v>3</v>
      </c>
      <c r="E2867" s="17">
        <v>8</v>
      </c>
      <c r="F2867" t="s">
        <v>75</v>
      </c>
      <c r="G2867">
        <v>291</v>
      </c>
      <c r="H2867">
        <v>3829800</v>
      </c>
    </row>
    <row r="2868" spans="1:8" x14ac:dyDescent="0.25">
      <c r="A2868" s="2">
        <v>18</v>
      </c>
      <c r="B2868" t="s">
        <v>18</v>
      </c>
      <c r="C2868" t="s">
        <v>114</v>
      </c>
      <c r="D2868" s="2">
        <v>3</v>
      </c>
      <c r="E2868" s="17">
        <v>8</v>
      </c>
      <c r="F2868" t="s">
        <v>77</v>
      </c>
      <c r="G2868">
        <v>26</v>
      </c>
      <c r="H2868">
        <v>380742.02</v>
      </c>
    </row>
    <row r="2869" spans="1:8" x14ac:dyDescent="0.25">
      <c r="A2869" s="2">
        <v>18</v>
      </c>
      <c r="B2869" t="s">
        <v>18</v>
      </c>
      <c r="C2869" t="s">
        <v>114</v>
      </c>
      <c r="D2869" s="2">
        <v>3</v>
      </c>
      <c r="E2869" s="17">
        <v>8</v>
      </c>
      <c r="F2869" t="s">
        <v>68</v>
      </c>
      <c r="G2869">
        <v>435</v>
      </c>
      <c r="H2869">
        <v>10224440.960000001</v>
      </c>
    </row>
    <row r="2870" spans="1:8" x14ac:dyDescent="0.25">
      <c r="A2870" s="2">
        <v>18</v>
      </c>
      <c r="B2870" t="s">
        <v>18</v>
      </c>
      <c r="C2870" t="s">
        <v>114</v>
      </c>
      <c r="D2870" s="2">
        <v>3</v>
      </c>
      <c r="E2870" s="17">
        <v>8</v>
      </c>
      <c r="F2870" t="s">
        <v>69</v>
      </c>
      <c r="G2870">
        <v>509</v>
      </c>
      <c r="H2870">
        <v>22081990.270000011</v>
      </c>
    </row>
    <row r="2871" spans="1:8" x14ac:dyDescent="0.25">
      <c r="A2871" s="2">
        <v>18</v>
      </c>
      <c r="B2871" t="s">
        <v>18</v>
      </c>
      <c r="C2871" t="s">
        <v>114</v>
      </c>
      <c r="D2871" s="2">
        <v>3</v>
      </c>
      <c r="E2871" s="17">
        <v>8</v>
      </c>
      <c r="F2871" t="s">
        <v>78</v>
      </c>
      <c r="H2871">
        <v>11305.11</v>
      </c>
    </row>
    <row r="2872" spans="1:8" x14ac:dyDescent="0.25">
      <c r="A2872" s="2">
        <v>18</v>
      </c>
      <c r="B2872" t="s">
        <v>18</v>
      </c>
      <c r="C2872" t="s">
        <v>114</v>
      </c>
      <c r="D2872" s="2">
        <v>3</v>
      </c>
      <c r="E2872" s="17">
        <v>8</v>
      </c>
      <c r="F2872" t="s">
        <v>67</v>
      </c>
      <c r="G2872">
        <v>506</v>
      </c>
      <c r="H2872">
        <v>35961.040000000001</v>
      </c>
    </row>
    <row r="2873" spans="1:8" x14ac:dyDescent="0.25">
      <c r="A2873" s="2">
        <v>18</v>
      </c>
      <c r="B2873" t="s">
        <v>18</v>
      </c>
      <c r="C2873" t="s">
        <v>114</v>
      </c>
      <c r="D2873" s="2">
        <v>3</v>
      </c>
      <c r="E2873" s="17">
        <v>8</v>
      </c>
      <c r="F2873" t="s">
        <v>73</v>
      </c>
      <c r="G2873">
        <v>50</v>
      </c>
      <c r="H2873">
        <v>11684914.390000001</v>
      </c>
    </row>
    <row r="2874" spans="1:8" x14ac:dyDescent="0.25">
      <c r="A2874" s="2">
        <v>18</v>
      </c>
      <c r="B2874" t="s">
        <v>18</v>
      </c>
      <c r="C2874" t="s">
        <v>114</v>
      </c>
      <c r="D2874" s="2">
        <v>3</v>
      </c>
      <c r="E2874" s="17">
        <v>8</v>
      </c>
      <c r="F2874" t="s">
        <v>79</v>
      </c>
      <c r="G2874">
        <v>4</v>
      </c>
      <c r="H2874">
        <v>374870.5</v>
      </c>
    </row>
    <row r="2875" spans="1:8" x14ac:dyDescent="0.25">
      <c r="A2875" s="2">
        <v>18</v>
      </c>
      <c r="B2875" t="s">
        <v>18</v>
      </c>
      <c r="C2875" t="s">
        <v>114</v>
      </c>
      <c r="D2875" s="2">
        <v>3</v>
      </c>
      <c r="E2875" s="17">
        <v>8</v>
      </c>
      <c r="F2875" t="s">
        <v>72</v>
      </c>
      <c r="G2875">
        <v>1</v>
      </c>
      <c r="H2875">
        <v>21251.210000000003</v>
      </c>
    </row>
    <row r="2876" spans="1:8" x14ac:dyDescent="0.25">
      <c r="A2876" s="2">
        <v>18</v>
      </c>
      <c r="B2876" t="s">
        <v>18</v>
      </c>
      <c r="C2876" t="s">
        <v>114</v>
      </c>
      <c r="D2876" s="2">
        <v>3</v>
      </c>
      <c r="E2876" s="17">
        <v>8</v>
      </c>
      <c r="F2876" t="s">
        <v>74</v>
      </c>
      <c r="G2876">
        <v>463</v>
      </c>
      <c r="H2876">
        <v>5922636.6500000004</v>
      </c>
    </row>
    <row r="2877" spans="1:8" x14ac:dyDescent="0.25">
      <c r="A2877" s="2">
        <v>18</v>
      </c>
      <c r="B2877" t="s">
        <v>18</v>
      </c>
      <c r="C2877" t="s">
        <v>114</v>
      </c>
      <c r="D2877" s="2">
        <v>3</v>
      </c>
      <c r="E2877" s="17">
        <v>8</v>
      </c>
      <c r="F2877" t="s">
        <v>76</v>
      </c>
      <c r="H2877">
        <v>4833.91</v>
      </c>
    </row>
    <row r="2878" spans="1:8" x14ac:dyDescent="0.25">
      <c r="A2878" s="2">
        <v>18</v>
      </c>
      <c r="B2878" t="s">
        <v>18</v>
      </c>
      <c r="C2878" t="s">
        <v>114</v>
      </c>
      <c r="D2878" s="2">
        <v>3</v>
      </c>
      <c r="E2878" s="17">
        <v>9</v>
      </c>
      <c r="F2878" t="s">
        <v>70</v>
      </c>
      <c r="G2878">
        <v>379</v>
      </c>
      <c r="H2878">
        <v>117223372.09</v>
      </c>
    </row>
    <row r="2879" spans="1:8" x14ac:dyDescent="0.25">
      <c r="A2879" s="2">
        <v>18</v>
      </c>
      <c r="B2879" t="s">
        <v>18</v>
      </c>
      <c r="C2879" t="s">
        <v>114</v>
      </c>
      <c r="D2879" s="2">
        <v>3</v>
      </c>
      <c r="E2879" s="17">
        <v>9</v>
      </c>
      <c r="F2879" t="s">
        <v>75</v>
      </c>
      <c r="G2879">
        <v>176</v>
      </c>
      <c r="H2879">
        <v>2290800</v>
      </c>
    </row>
    <row r="2880" spans="1:8" x14ac:dyDescent="0.25">
      <c r="A2880" s="2">
        <v>18</v>
      </c>
      <c r="B2880" t="s">
        <v>18</v>
      </c>
      <c r="C2880" t="s">
        <v>114</v>
      </c>
      <c r="D2880" s="2">
        <v>3</v>
      </c>
      <c r="E2880" s="17">
        <v>9</v>
      </c>
      <c r="F2880" t="s">
        <v>77</v>
      </c>
      <c r="G2880">
        <v>9</v>
      </c>
      <c r="H2880">
        <v>189055.31</v>
      </c>
    </row>
    <row r="2881" spans="1:8" x14ac:dyDescent="0.25">
      <c r="A2881" s="2">
        <v>18</v>
      </c>
      <c r="B2881" t="s">
        <v>18</v>
      </c>
      <c r="C2881" t="s">
        <v>114</v>
      </c>
      <c r="D2881" s="2">
        <v>3</v>
      </c>
      <c r="E2881" s="17">
        <v>9</v>
      </c>
      <c r="F2881" t="s">
        <v>68</v>
      </c>
      <c r="G2881">
        <v>317</v>
      </c>
      <c r="H2881">
        <v>6630857.4900000002</v>
      </c>
    </row>
    <row r="2882" spans="1:8" x14ac:dyDescent="0.25">
      <c r="A2882" s="2">
        <v>18</v>
      </c>
      <c r="B2882" t="s">
        <v>18</v>
      </c>
      <c r="C2882" t="s">
        <v>114</v>
      </c>
      <c r="D2882" s="2">
        <v>3</v>
      </c>
      <c r="E2882" s="17">
        <v>9</v>
      </c>
      <c r="F2882" t="s">
        <v>69</v>
      </c>
      <c r="G2882">
        <v>379</v>
      </c>
      <c r="H2882">
        <v>18133868.68</v>
      </c>
    </row>
    <row r="2883" spans="1:8" x14ac:dyDescent="0.25">
      <c r="A2883" s="2">
        <v>18</v>
      </c>
      <c r="B2883" t="s">
        <v>18</v>
      </c>
      <c r="C2883" t="s">
        <v>114</v>
      </c>
      <c r="D2883" s="2">
        <v>3</v>
      </c>
      <c r="E2883" s="17">
        <v>9</v>
      </c>
      <c r="F2883" t="s">
        <v>67</v>
      </c>
      <c r="G2883">
        <v>378</v>
      </c>
      <c r="H2883">
        <v>25585.549999999996</v>
      </c>
    </row>
    <row r="2884" spans="1:8" x14ac:dyDescent="0.25">
      <c r="A2884" s="2">
        <v>18</v>
      </c>
      <c r="B2884" t="s">
        <v>18</v>
      </c>
      <c r="C2884" t="s">
        <v>114</v>
      </c>
      <c r="D2884" s="2">
        <v>3</v>
      </c>
      <c r="E2884" s="17">
        <v>9</v>
      </c>
      <c r="F2884" t="s">
        <v>73</v>
      </c>
      <c r="G2884">
        <v>37</v>
      </c>
      <c r="H2884">
        <v>9728159.2199999988</v>
      </c>
    </row>
    <row r="2885" spans="1:8" x14ac:dyDescent="0.25">
      <c r="A2885" s="2">
        <v>18</v>
      </c>
      <c r="B2885" t="s">
        <v>18</v>
      </c>
      <c r="C2885" t="s">
        <v>114</v>
      </c>
      <c r="D2885" s="2">
        <v>3</v>
      </c>
      <c r="E2885" s="17">
        <v>9</v>
      </c>
      <c r="F2885" t="s">
        <v>79</v>
      </c>
      <c r="G2885">
        <v>4</v>
      </c>
      <c r="H2885">
        <v>257268</v>
      </c>
    </row>
    <row r="2886" spans="1:8" x14ac:dyDescent="0.25">
      <c r="A2886" s="2">
        <v>18</v>
      </c>
      <c r="B2886" t="s">
        <v>18</v>
      </c>
      <c r="C2886" t="s">
        <v>114</v>
      </c>
      <c r="D2886" s="2">
        <v>3</v>
      </c>
      <c r="E2886" s="17">
        <v>9</v>
      </c>
      <c r="F2886" t="s">
        <v>72</v>
      </c>
      <c r="H2886">
        <v>61951.209999999992</v>
      </c>
    </row>
    <row r="2887" spans="1:8" x14ac:dyDescent="0.25">
      <c r="A2887" s="2">
        <v>18</v>
      </c>
      <c r="B2887" t="s">
        <v>18</v>
      </c>
      <c r="C2887" t="s">
        <v>114</v>
      </c>
      <c r="D2887" s="2">
        <v>3</v>
      </c>
      <c r="E2887" s="17">
        <v>9</v>
      </c>
      <c r="F2887" t="s">
        <v>74</v>
      </c>
      <c r="G2887">
        <v>297</v>
      </c>
      <c r="H2887">
        <v>2872190.9200000004</v>
      </c>
    </row>
    <row r="2888" spans="1:8" x14ac:dyDescent="0.25">
      <c r="A2888" s="2">
        <v>18</v>
      </c>
      <c r="B2888" t="s">
        <v>18</v>
      </c>
      <c r="C2888" t="s">
        <v>114</v>
      </c>
      <c r="D2888" s="2">
        <v>3</v>
      </c>
      <c r="E2888" s="17">
        <v>10</v>
      </c>
      <c r="F2888" t="s">
        <v>70</v>
      </c>
      <c r="G2888">
        <v>127</v>
      </c>
      <c r="H2888">
        <v>50341601.660000011</v>
      </c>
    </row>
    <row r="2889" spans="1:8" x14ac:dyDescent="0.25">
      <c r="A2889" s="2">
        <v>18</v>
      </c>
      <c r="B2889" t="s">
        <v>18</v>
      </c>
      <c r="C2889" t="s">
        <v>114</v>
      </c>
      <c r="D2889" s="2">
        <v>3</v>
      </c>
      <c r="E2889" s="17">
        <v>10</v>
      </c>
      <c r="F2889" t="s">
        <v>75</v>
      </c>
      <c r="G2889">
        <v>41</v>
      </c>
      <c r="H2889">
        <v>814931.38000000012</v>
      </c>
    </row>
    <row r="2890" spans="1:8" x14ac:dyDescent="0.25">
      <c r="A2890" s="2">
        <v>18</v>
      </c>
      <c r="B2890" t="s">
        <v>18</v>
      </c>
      <c r="C2890" t="s">
        <v>114</v>
      </c>
      <c r="D2890" s="2">
        <v>3</v>
      </c>
      <c r="E2890" s="17">
        <v>10</v>
      </c>
      <c r="F2890" t="s">
        <v>77</v>
      </c>
      <c r="H2890">
        <v>3551.31</v>
      </c>
    </row>
    <row r="2891" spans="1:8" x14ac:dyDescent="0.25">
      <c r="A2891" s="2">
        <v>18</v>
      </c>
      <c r="B2891" t="s">
        <v>18</v>
      </c>
      <c r="C2891" t="s">
        <v>114</v>
      </c>
      <c r="D2891" s="2">
        <v>3</v>
      </c>
      <c r="E2891" s="17">
        <v>10</v>
      </c>
      <c r="F2891" t="s">
        <v>68</v>
      </c>
      <c r="G2891">
        <v>68</v>
      </c>
      <c r="H2891">
        <v>1685950.75</v>
      </c>
    </row>
    <row r="2892" spans="1:8" x14ac:dyDescent="0.25">
      <c r="A2892" s="2">
        <v>18</v>
      </c>
      <c r="B2892" t="s">
        <v>18</v>
      </c>
      <c r="C2892" t="s">
        <v>114</v>
      </c>
      <c r="D2892" s="2">
        <v>3</v>
      </c>
      <c r="E2892" s="17">
        <v>10</v>
      </c>
      <c r="F2892" t="s">
        <v>69</v>
      </c>
      <c r="G2892">
        <v>109</v>
      </c>
      <c r="H2892">
        <v>6540137.2300000032</v>
      </c>
    </row>
    <row r="2893" spans="1:8" x14ac:dyDescent="0.25">
      <c r="A2893" s="2">
        <v>18</v>
      </c>
      <c r="B2893" t="s">
        <v>18</v>
      </c>
      <c r="C2893" t="s">
        <v>114</v>
      </c>
      <c r="D2893" s="2">
        <v>3</v>
      </c>
      <c r="E2893" s="17">
        <v>10</v>
      </c>
      <c r="F2893" t="s">
        <v>67</v>
      </c>
      <c r="G2893">
        <v>127</v>
      </c>
      <c r="H2893">
        <v>9077.869999999999</v>
      </c>
    </row>
    <row r="2894" spans="1:8" x14ac:dyDescent="0.25">
      <c r="A2894" s="2">
        <v>18</v>
      </c>
      <c r="B2894" t="s">
        <v>18</v>
      </c>
      <c r="C2894" t="s">
        <v>114</v>
      </c>
      <c r="D2894" s="2">
        <v>3</v>
      </c>
      <c r="E2894" s="17">
        <v>10</v>
      </c>
      <c r="F2894" t="s">
        <v>73</v>
      </c>
      <c r="G2894">
        <v>14</v>
      </c>
      <c r="H2894">
        <v>3640892.5399999996</v>
      </c>
    </row>
    <row r="2895" spans="1:8" x14ac:dyDescent="0.25">
      <c r="A2895" s="2">
        <v>18</v>
      </c>
      <c r="B2895" t="s">
        <v>18</v>
      </c>
      <c r="C2895" t="s">
        <v>114</v>
      </c>
      <c r="D2895" s="2">
        <v>3</v>
      </c>
      <c r="E2895" s="17">
        <v>10</v>
      </c>
      <c r="F2895" t="s">
        <v>79</v>
      </c>
      <c r="H2895">
        <v>87800</v>
      </c>
    </row>
    <row r="2896" spans="1:8" x14ac:dyDescent="0.25">
      <c r="A2896" s="2">
        <v>18</v>
      </c>
      <c r="B2896" t="s">
        <v>18</v>
      </c>
      <c r="C2896" t="s">
        <v>114</v>
      </c>
      <c r="D2896" s="2">
        <v>3</v>
      </c>
      <c r="E2896" s="17">
        <v>10</v>
      </c>
      <c r="F2896" t="s">
        <v>72</v>
      </c>
      <c r="G2896">
        <v>63</v>
      </c>
      <c r="H2896">
        <v>6146874.900000006</v>
      </c>
    </row>
    <row r="2897" spans="1:8" x14ac:dyDescent="0.25">
      <c r="A2897" s="2">
        <v>18</v>
      </c>
      <c r="B2897" t="s">
        <v>18</v>
      </c>
      <c r="C2897" t="s">
        <v>114</v>
      </c>
      <c r="D2897" s="2">
        <v>3</v>
      </c>
      <c r="E2897" s="17">
        <v>10</v>
      </c>
      <c r="F2897" t="s">
        <v>74</v>
      </c>
      <c r="G2897">
        <v>84</v>
      </c>
      <c r="H2897">
        <v>854597.6599999998</v>
      </c>
    </row>
    <row r="2898" spans="1:8" x14ac:dyDescent="0.25">
      <c r="A2898" s="2">
        <v>18</v>
      </c>
      <c r="B2898" t="s">
        <v>18</v>
      </c>
      <c r="C2898" t="s">
        <v>114</v>
      </c>
      <c r="D2898" s="2">
        <v>3</v>
      </c>
      <c r="E2898" s="17">
        <v>10</v>
      </c>
      <c r="F2898" t="s">
        <v>71</v>
      </c>
      <c r="G2898">
        <v>1</v>
      </c>
      <c r="H2898">
        <v>41666.179999999993</v>
      </c>
    </row>
    <row r="2899" spans="1:8" x14ac:dyDescent="0.25">
      <c r="A2899" s="2">
        <v>18</v>
      </c>
      <c r="B2899" t="s">
        <v>18</v>
      </c>
      <c r="C2899" t="s">
        <v>114</v>
      </c>
      <c r="D2899" s="2">
        <v>3</v>
      </c>
      <c r="E2899" s="17">
        <v>11</v>
      </c>
      <c r="F2899" t="s">
        <v>70</v>
      </c>
      <c r="G2899">
        <v>81</v>
      </c>
      <c r="H2899">
        <v>33173076.729999993</v>
      </c>
    </row>
    <row r="2900" spans="1:8" x14ac:dyDescent="0.25">
      <c r="A2900" s="2">
        <v>18</v>
      </c>
      <c r="B2900" t="s">
        <v>18</v>
      </c>
      <c r="C2900" t="s">
        <v>114</v>
      </c>
      <c r="D2900" s="2">
        <v>3</v>
      </c>
      <c r="E2900" s="17">
        <v>11</v>
      </c>
      <c r="F2900" t="s">
        <v>75</v>
      </c>
      <c r="G2900">
        <v>14</v>
      </c>
      <c r="H2900">
        <v>271214.41999999993</v>
      </c>
    </row>
    <row r="2901" spans="1:8" x14ac:dyDescent="0.25">
      <c r="A2901" s="2">
        <v>18</v>
      </c>
      <c r="B2901" t="s">
        <v>18</v>
      </c>
      <c r="C2901" t="s">
        <v>114</v>
      </c>
      <c r="D2901" s="2">
        <v>3</v>
      </c>
      <c r="E2901" s="17">
        <v>11</v>
      </c>
      <c r="F2901" t="s">
        <v>77</v>
      </c>
      <c r="G2901">
        <v>3</v>
      </c>
      <c r="H2901">
        <v>13830.89</v>
      </c>
    </row>
    <row r="2902" spans="1:8" x14ac:dyDescent="0.25">
      <c r="A2902" s="2">
        <v>18</v>
      </c>
      <c r="B2902" t="s">
        <v>18</v>
      </c>
      <c r="C2902" t="s">
        <v>114</v>
      </c>
      <c r="D2902" s="2">
        <v>3</v>
      </c>
      <c r="E2902" s="17">
        <v>11</v>
      </c>
      <c r="F2902" t="s">
        <v>68</v>
      </c>
      <c r="G2902">
        <v>39</v>
      </c>
      <c r="H2902">
        <v>787043</v>
      </c>
    </row>
    <row r="2903" spans="1:8" x14ac:dyDescent="0.25">
      <c r="A2903" s="2">
        <v>18</v>
      </c>
      <c r="B2903" t="s">
        <v>18</v>
      </c>
      <c r="C2903" t="s">
        <v>114</v>
      </c>
      <c r="D2903" s="2">
        <v>3</v>
      </c>
      <c r="E2903" s="17">
        <v>11</v>
      </c>
      <c r="F2903" t="s">
        <v>69</v>
      </c>
      <c r="G2903">
        <v>79</v>
      </c>
      <c r="H2903">
        <v>4760672.4199999981</v>
      </c>
    </row>
    <row r="2904" spans="1:8" x14ac:dyDescent="0.25">
      <c r="A2904" s="2">
        <v>18</v>
      </c>
      <c r="B2904" t="s">
        <v>18</v>
      </c>
      <c r="C2904" t="s">
        <v>114</v>
      </c>
      <c r="D2904" s="2">
        <v>3</v>
      </c>
      <c r="E2904" s="17">
        <v>11</v>
      </c>
      <c r="F2904" t="s">
        <v>67</v>
      </c>
      <c r="G2904">
        <v>81</v>
      </c>
      <c r="H2904">
        <v>5238.1899999999996</v>
      </c>
    </row>
    <row r="2905" spans="1:8" x14ac:dyDescent="0.25">
      <c r="A2905" s="2">
        <v>18</v>
      </c>
      <c r="B2905" t="s">
        <v>18</v>
      </c>
      <c r="C2905" t="s">
        <v>114</v>
      </c>
      <c r="D2905" s="2">
        <v>3</v>
      </c>
      <c r="E2905" s="17">
        <v>11</v>
      </c>
      <c r="F2905" t="s">
        <v>73</v>
      </c>
      <c r="G2905">
        <v>7</v>
      </c>
      <c r="H2905">
        <v>2273411.7099999995</v>
      </c>
    </row>
    <row r="2906" spans="1:8" x14ac:dyDescent="0.25">
      <c r="A2906" s="2">
        <v>18</v>
      </c>
      <c r="B2906" t="s">
        <v>18</v>
      </c>
      <c r="C2906" t="s">
        <v>114</v>
      </c>
      <c r="D2906" s="2">
        <v>3</v>
      </c>
      <c r="E2906" s="17">
        <v>11</v>
      </c>
      <c r="F2906" t="s">
        <v>79</v>
      </c>
      <c r="H2906">
        <v>17764.5</v>
      </c>
    </row>
    <row r="2907" spans="1:8" x14ac:dyDescent="0.25">
      <c r="A2907" s="2">
        <v>18</v>
      </c>
      <c r="B2907" t="s">
        <v>18</v>
      </c>
      <c r="C2907" t="s">
        <v>114</v>
      </c>
      <c r="D2907" s="2">
        <v>3</v>
      </c>
      <c r="E2907" s="17">
        <v>11</v>
      </c>
      <c r="F2907" t="s">
        <v>72</v>
      </c>
      <c r="G2907">
        <v>81</v>
      </c>
      <c r="H2907">
        <v>4292549.959999999</v>
      </c>
    </row>
    <row r="2908" spans="1:8" x14ac:dyDescent="0.25">
      <c r="A2908" s="2">
        <v>18</v>
      </c>
      <c r="B2908" t="s">
        <v>18</v>
      </c>
      <c r="C2908" t="s">
        <v>114</v>
      </c>
      <c r="D2908" s="2">
        <v>3</v>
      </c>
      <c r="E2908" s="17">
        <v>11</v>
      </c>
      <c r="F2908" t="s">
        <v>74</v>
      </c>
      <c r="G2908">
        <v>25</v>
      </c>
      <c r="H2908">
        <v>600060.09000000008</v>
      </c>
    </row>
    <row r="2909" spans="1:8" x14ac:dyDescent="0.25">
      <c r="A2909" s="2">
        <v>18</v>
      </c>
      <c r="B2909" t="s">
        <v>18</v>
      </c>
      <c r="C2909" t="s">
        <v>114</v>
      </c>
      <c r="D2909" s="2">
        <v>3</v>
      </c>
      <c r="E2909" s="17">
        <v>12</v>
      </c>
      <c r="F2909" t="s">
        <v>70</v>
      </c>
      <c r="G2909">
        <v>28</v>
      </c>
      <c r="H2909">
        <v>13064097.379999997</v>
      </c>
    </row>
    <row r="2910" spans="1:8" x14ac:dyDescent="0.25">
      <c r="A2910" s="2">
        <v>18</v>
      </c>
      <c r="B2910" t="s">
        <v>18</v>
      </c>
      <c r="C2910" t="s">
        <v>114</v>
      </c>
      <c r="D2910" s="2">
        <v>3</v>
      </c>
      <c r="E2910" s="17">
        <v>12</v>
      </c>
      <c r="F2910" t="s">
        <v>75</v>
      </c>
      <c r="G2910">
        <v>6</v>
      </c>
      <c r="H2910">
        <v>147045.43999999997</v>
      </c>
    </row>
    <row r="2911" spans="1:8" x14ac:dyDescent="0.25">
      <c r="A2911" s="2">
        <v>18</v>
      </c>
      <c r="B2911" t="s">
        <v>18</v>
      </c>
      <c r="C2911" t="s">
        <v>114</v>
      </c>
      <c r="D2911" s="2">
        <v>3</v>
      </c>
      <c r="E2911" s="17">
        <v>12</v>
      </c>
      <c r="F2911" t="s">
        <v>77</v>
      </c>
      <c r="H2911">
        <v>8329.07</v>
      </c>
    </row>
    <row r="2912" spans="1:8" x14ac:dyDescent="0.25">
      <c r="A2912" s="2">
        <v>18</v>
      </c>
      <c r="B2912" t="s">
        <v>18</v>
      </c>
      <c r="C2912" t="s">
        <v>114</v>
      </c>
      <c r="D2912" s="2">
        <v>3</v>
      </c>
      <c r="E2912" s="17">
        <v>12</v>
      </c>
      <c r="F2912" t="s">
        <v>68</v>
      </c>
      <c r="G2912">
        <v>18</v>
      </c>
      <c r="H2912">
        <v>263934.96000000002</v>
      </c>
    </row>
    <row r="2913" spans="1:8" x14ac:dyDescent="0.25">
      <c r="A2913" s="2">
        <v>18</v>
      </c>
      <c r="B2913" t="s">
        <v>18</v>
      </c>
      <c r="C2913" t="s">
        <v>114</v>
      </c>
      <c r="D2913" s="2">
        <v>3</v>
      </c>
      <c r="E2913" s="17">
        <v>12</v>
      </c>
      <c r="F2913" t="s">
        <v>69</v>
      </c>
      <c r="G2913">
        <v>28</v>
      </c>
      <c r="H2913">
        <v>2042417.15</v>
      </c>
    </row>
    <row r="2914" spans="1:8" x14ac:dyDescent="0.25">
      <c r="A2914" s="2">
        <v>18</v>
      </c>
      <c r="B2914" t="s">
        <v>18</v>
      </c>
      <c r="C2914" t="s">
        <v>114</v>
      </c>
      <c r="D2914" s="2">
        <v>3</v>
      </c>
      <c r="E2914" s="17">
        <v>12</v>
      </c>
      <c r="F2914" t="s">
        <v>67</v>
      </c>
      <c r="G2914">
        <v>28</v>
      </c>
      <c r="H2914">
        <v>1676.0599999999997</v>
      </c>
    </row>
    <row r="2915" spans="1:8" x14ac:dyDescent="0.25">
      <c r="A2915" s="2">
        <v>18</v>
      </c>
      <c r="B2915" t="s">
        <v>18</v>
      </c>
      <c r="C2915" t="s">
        <v>114</v>
      </c>
      <c r="D2915" s="2">
        <v>3</v>
      </c>
      <c r="E2915" s="17">
        <v>12</v>
      </c>
      <c r="F2915" t="s">
        <v>73</v>
      </c>
      <c r="G2915">
        <v>2</v>
      </c>
      <c r="H2915">
        <v>1086973.82</v>
      </c>
    </row>
    <row r="2916" spans="1:8" x14ac:dyDescent="0.25">
      <c r="A2916" s="2">
        <v>18</v>
      </c>
      <c r="B2916" t="s">
        <v>18</v>
      </c>
      <c r="C2916" t="s">
        <v>114</v>
      </c>
      <c r="D2916" s="2">
        <v>3</v>
      </c>
      <c r="E2916" s="17">
        <v>12</v>
      </c>
      <c r="F2916" t="s">
        <v>79</v>
      </c>
      <c r="G2916">
        <v>2</v>
      </c>
      <c r="H2916">
        <v>35528.5</v>
      </c>
    </row>
    <row r="2917" spans="1:8" x14ac:dyDescent="0.25">
      <c r="A2917" s="2">
        <v>18</v>
      </c>
      <c r="B2917" t="s">
        <v>18</v>
      </c>
      <c r="C2917" t="s">
        <v>114</v>
      </c>
      <c r="D2917" s="2">
        <v>3</v>
      </c>
      <c r="E2917" s="17">
        <v>12</v>
      </c>
      <c r="F2917" t="s">
        <v>72</v>
      </c>
      <c r="G2917">
        <v>28</v>
      </c>
      <c r="H2917">
        <v>1645579.5300000003</v>
      </c>
    </row>
    <row r="2918" spans="1:8" x14ac:dyDescent="0.25">
      <c r="A2918" s="2">
        <v>18</v>
      </c>
      <c r="B2918" t="s">
        <v>18</v>
      </c>
      <c r="C2918" t="s">
        <v>114</v>
      </c>
      <c r="D2918" s="2">
        <v>3</v>
      </c>
      <c r="E2918" s="17">
        <v>12</v>
      </c>
      <c r="F2918" t="s">
        <v>74</v>
      </c>
      <c r="G2918">
        <v>7</v>
      </c>
      <c r="H2918">
        <v>82987.06</v>
      </c>
    </row>
    <row r="2919" spans="1:8" x14ac:dyDescent="0.25">
      <c r="A2919" s="2">
        <v>18</v>
      </c>
      <c r="B2919" t="s">
        <v>18</v>
      </c>
      <c r="C2919" t="s">
        <v>114</v>
      </c>
      <c r="D2919" s="2">
        <v>3</v>
      </c>
      <c r="E2919" s="17">
        <v>13</v>
      </c>
      <c r="F2919" t="s">
        <v>70</v>
      </c>
      <c r="G2919">
        <v>8</v>
      </c>
      <c r="H2919">
        <v>4737244.2000000011</v>
      </c>
    </row>
    <row r="2920" spans="1:8" x14ac:dyDescent="0.25">
      <c r="A2920" s="2">
        <v>18</v>
      </c>
      <c r="B2920" t="s">
        <v>18</v>
      </c>
      <c r="C2920" t="s">
        <v>114</v>
      </c>
      <c r="D2920" s="2">
        <v>3</v>
      </c>
      <c r="E2920" s="17">
        <v>13</v>
      </c>
      <c r="F2920" t="s">
        <v>75</v>
      </c>
      <c r="G2920">
        <v>2</v>
      </c>
      <c r="H2920">
        <v>138240</v>
      </c>
    </row>
    <row r="2921" spans="1:8" x14ac:dyDescent="0.25">
      <c r="A2921" s="2">
        <v>18</v>
      </c>
      <c r="B2921" t="s">
        <v>18</v>
      </c>
      <c r="C2921" t="s">
        <v>114</v>
      </c>
      <c r="D2921" s="2">
        <v>3</v>
      </c>
      <c r="E2921" s="17">
        <v>13</v>
      </c>
      <c r="F2921" t="s">
        <v>68</v>
      </c>
      <c r="G2921">
        <v>7</v>
      </c>
      <c r="H2921">
        <v>108040.08</v>
      </c>
    </row>
    <row r="2922" spans="1:8" x14ac:dyDescent="0.25">
      <c r="A2922" s="2">
        <v>18</v>
      </c>
      <c r="B2922" t="s">
        <v>18</v>
      </c>
      <c r="C2922" t="s">
        <v>114</v>
      </c>
      <c r="D2922" s="2">
        <v>3</v>
      </c>
      <c r="E2922" s="17">
        <v>13</v>
      </c>
      <c r="F2922" t="s">
        <v>69</v>
      </c>
      <c r="G2922">
        <v>8</v>
      </c>
      <c r="H2922">
        <v>757957.52</v>
      </c>
    </row>
    <row r="2923" spans="1:8" x14ac:dyDescent="0.25">
      <c r="A2923" s="2">
        <v>18</v>
      </c>
      <c r="B2923" t="s">
        <v>18</v>
      </c>
      <c r="C2923" t="s">
        <v>114</v>
      </c>
      <c r="D2923" s="2">
        <v>3</v>
      </c>
      <c r="E2923" s="17">
        <v>13</v>
      </c>
      <c r="F2923" t="s">
        <v>67</v>
      </c>
      <c r="G2923">
        <v>8</v>
      </c>
      <c r="H2923">
        <v>559.67999999999995</v>
      </c>
    </row>
    <row r="2924" spans="1:8" x14ac:dyDescent="0.25">
      <c r="A2924" s="2">
        <v>18</v>
      </c>
      <c r="B2924" t="s">
        <v>18</v>
      </c>
      <c r="C2924" t="s">
        <v>114</v>
      </c>
      <c r="D2924" s="2">
        <v>3</v>
      </c>
      <c r="E2924" s="17">
        <v>13</v>
      </c>
      <c r="F2924" t="s">
        <v>73</v>
      </c>
      <c r="G2924">
        <v>1</v>
      </c>
      <c r="H2924">
        <v>298586.05</v>
      </c>
    </row>
    <row r="2925" spans="1:8" x14ac:dyDescent="0.25">
      <c r="A2925" s="2">
        <v>18</v>
      </c>
      <c r="B2925" t="s">
        <v>18</v>
      </c>
      <c r="C2925" t="s">
        <v>114</v>
      </c>
      <c r="D2925" s="2">
        <v>3</v>
      </c>
      <c r="E2925" s="17">
        <v>13</v>
      </c>
      <c r="F2925" t="s">
        <v>72</v>
      </c>
      <c r="G2925">
        <v>8</v>
      </c>
      <c r="H2925">
        <v>1564244.4</v>
      </c>
    </row>
    <row r="2926" spans="1:8" x14ac:dyDescent="0.25">
      <c r="A2926" s="2">
        <v>18</v>
      </c>
      <c r="B2926" t="s">
        <v>18</v>
      </c>
      <c r="C2926" t="s">
        <v>114</v>
      </c>
      <c r="D2926" s="2">
        <v>3</v>
      </c>
      <c r="E2926" s="17">
        <v>14</v>
      </c>
      <c r="F2926" t="s">
        <v>70</v>
      </c>
      <c r="H2926">
        <v>51666</v>
      </c>
    </row>
    <row r="2927" spans="1:8" x14ac:dyDescent="0.25">
      <c r="A2927" s="2">
        <v>18</v>
      </c>
      <c r="B2927" t="s">
        <v>18</v>
      </c>
      <c r="C2927" t="s">
        <v>114</v>
      </c>
      <c r="D2927" s="2">
        <v>3</v>
      </c>
      <c r="E2927" s="17">
        <v>14</v>
      </c>
      <c r="F2927" t="s">
        <v>69</v>
      </c>
      <c r="H2927">
        <v>8266.48</v>
      </c>
    </row>
    <row r="2928" spans="1:8" x14ac:dyDescent="0.25">
      <c r="A2928" s="2">
        <v>18</v>
      </c>
      <c r="B2928" t="s">
        <v>18</v>
      </c>
      <c r="C2928" t="s">
        <v>114</v>
      </c>
      <c r="D2928" s="2">
        <v>3</v>
      </c>
      <c r="E2928" s="17">
        <v>14</v>
      </c>
      <c r="F2928" t="s">
        <v>72</v>
      </c>
      <c r="H2928">
        <v>24024.600000000002</v>
      </c>
    </row>
    <row r="2929" spans="1:8" x14ac:dyDescent="0.25">
      <c r="A2929" s="2">
        <v>18</v>
      </c>
      <c r="B2929" t="s">
        <v>18</v>
      </c>
      <c r="C2929" t="s">
        <v>115</v>
      </c>
      <c r="D2929" s="2">
        <v>5</v>
      </c>
      <c r="E2929" s="17">
        <v>1</v>
      </c>
      <c r="F2929" t="s">
        <v>111</v>
      </c>
      <c r="H2929">
        <v>72</v>
      </c>
    </row>
    <row r="2930" spans="1:8" x14ac:dyDescent="0.25">
      <c r="A2930" s="2">
        <v>18</v>
      </c>
      <c r="B2930" t="s">
        <v>18</v>
      </c>
      <c r="C2930" t="s">
        <v>115</v>
      </c>
      <c r="D2930" s="2">
        <v>5</v>
      </c>
      <c r="E2930" s="17">
        <v>1</v>
      </c>
      <c r="F2930" t="s">
        <v>87</v>
      </c>
      <c r="G2930">
        <v>72</v>
      </c>
      <c r="H2930">
        <v>11769617.039999999</v>
      </c>
    </row>
    <row r="2931" spans="1:8" x14ac:dyDescent="0.25">
      <c r="A2931" s="2">
        <v>18</v>
      </c>
      <c r="B2931" t="s">
        <v>18</v>
      </c>
      <c r="C2931" t="s">
        <v>115</v>
      </c>
      <c r="D2931" s="2">
        <v>5</v>
      </c>
      <c r="E2931" s="17">
        <v>3</v>
      </c>
      <c r="F2931" t="s">
        <v>70</v>
      </c>
      <c r="G2931">
        <v>1</v>
      </c>
      <c r="H2931">
        <v>97352.25</v>
      </c>
    </row>
    <row r="2932" spans="1:8" x14ac:dyDescent="0.25">
      <c r="A2932" s="2">
        <v>18</v>
      </c>
      <c r="B2932" t="s">
        <v>18</v>
      </c>
      <c r="C2932" t="s">
        <v>115</v>
      </c>
      <c r="D2932" s="2">
        <v>5</v>
      </c>
      <c r="E2932" s="17">
        <v>3</v>
      </c>
      <c r="F2932" t="s">
        <v>75</v>
      </c>
      <c r="H2932">
        <v>900</v>
      </c>
    </row>
    <row r="2933" spans="1:8" x14ac:dyDescent="0.25">
      <c r="A2933" s="2">
        <v>18</v>
      </c>
      <c r="B2933" t="s">
        <v>18</v>
      </c>
      <c r="C2933" t="s">
        <v>115</v>
      </c>
      <c r="D2933" s="2">
        <v>5</v>
      </c>
      <c r="E2933" s="17">
        <v>3</v>
      </c>
      <c r="F2933" t="s">
        <v>77</v>
      </c>
      <c r="H2933">
        <v>2384.25</v>
      </c>
    </row>
    <row r="2934" spans="1:8" x14ac:dyDescent="0.25">
      <c r="A2934" s="2">
        <v>18</v>
      </c>
      <c r="B2934" t="s">
        <v>18</v>
      </c>
      <c r="C2934" t="s">
        <v>115</v>
      </c>
      <c r="D2934" s="2">
        <v>5</v>
      </c>
      <c r="E2934" s="17">
        <v>3</v>
      </c>
      <c r="F2934" t="s">
        <v>69</v>
      </c>
      <c r="G2934">
        <v>1</v>
      </c>
      <c r="H2934">
        <v>12655.63</v>
      </c>
    </row>
    <row r="2935" spans="1:8" x14ac:dyDescent="0.25">
      <c r="A2935" s="2">
        <v>18</v>
      </c>
      <c r="B2935" t="s">
        <v>18</v>
      </c>
      <c r="C2935" t="s">
        <v>115</v>
      </c>
      <c r="D2935" s="2">
        <v>5</v>
      </c>
      <c r="E2935" s="17">
        <v>3</v>
      </c>
      <c r="F2935" t="s">
        <v>67</v>
      </c>
      <c r="G2935">
        <v>1</v>
      </c>
      <c r="H2935">
        <v>69.959999999999994</v>
      </c>
    </row>
    <row r="2936" spans="1:8" x14ac:dyDescent="0.25">
      <c r="A2936" s="2">
        <v>18</v>
      </c>
      <c r="B2936" t="s">
        <v>18</v>
      </c>
      <c r="C2936" t="s">
        <v>115</v>
      </c>
      <c r="D2936" s="2">
        <v>5</v>
      </c>
      <c r="E2936" s="17">
        <v>3</v>
      </c>
      <c r="F2936" t="s">
        <v>73</v>
      </c>
      <c r="H2936">
        <v>8142.75</v>
      </c>
    </row>
    <row r="2937" spans="1:8" x14ac:dyDescent="0.25">
      <c r="A2937" s="2">
        <v>18</v>
      </c>
      <c r="B2937" t="s">
        <v>18</v>
      </c>
      <c r="C2937" t="s">
        <v>115</v>
      </c>
      <c r="D2937" s="2">
        <v>5</v>
      </c>
      <c r="E2937" s="17">
        <v>4</v>
      </c>
      <c r="F2937" t="s">
        <v>70</v>
      </c>
      <c r="G2937">
        <v>135</v>
      </c>
      <c r="H2937">
        <v>14210378.619999997</v>
      </c>
    </row>
    <row r="2938" spans="1:8" x14ac:dyDescent="0.25">
      <c r="A2938" s="2">
        <v>18</v>
      </c>
      <c r="B2938" t="s">
        <v>18</v>
      </c>
      <c r="C2938" t="s">
        <v>115</v>
      </c>
      <c r="D2938" s="2">
        <v>5</v>
      </c>
      <c r="E2938" s="17">
        <v>4</v>
      </c>
      <c r="F2938" t="s">
        <v>75</v>
      </c>
      <c r="G2938">
        <v>79</v>
      </c>
      <c r="H2938">
        <v>912300</v>
      </c>
    </row>
    <row r="2939" spans="1:8" x14ac:dyDescent="0.25">
      <c r="A2939" s="2">
        <v>18</v>
      </c>
      <c r="B2939" t="s">
        <v>18</v>
      </c>
      <c r="C2939" t="s">
        <v>115</v>
      </c>
      <c r="D2939" s="2">
        <v>5</v>
      </c>
      <c r="E2939" s="17">
        <v>4</v>
      </c>
      <c r="F2939" t="s">
        <v>77</v>
      </c>
      <c r="G2939">
        <v>6</v>
      </c>
      <c r="H2939">
        <v>15177.53</v>
      </c>
    </row>
    <row r="2940" spans="1:8" x14ac:dyDescent="0.25">
      <c r="A2940" s="2">
        <v>18</v>
      </c>
      <c r="B2940" t="s">
        <v>18</v>
      </c>
      <c r="C2940" t="s">
        <v>115</v>
      </c>
      <c r="D2940" s="2">
        <v>5</v>
      </c>
      <c r="E2940" s="17">
        <v>4</v>
      </c>
      <c r="F2940" t="s">
        <v>68</v>
      </c>
      <c r="G2940">
        <v>85</v>
      </c>
      <c r="H2940">
        <v>1467151.8</v>
      </c>
    </row>
    <row r="2941" spans="1:8" x14ac:dyDescent="0.25">
      <c r="A2941" s="2">
        <v>18</v>
      </c>
      <c r="B2941" t="s">
        <v>18</v>
      </c>
      <c r="C2941" t="s">
        <v>115</v>
      </c>
      <c r="D2941" s="2">
        <v>5</v>
      </c>
      <c r="E2941" s="17">
        <v>4</v>
      </c>
      <c r="F2941" t="s">
        <v>69</v>
      </c>
      <c r="G2941">
        <v>135</v>
      </c>
      <c r="H2941">
        <v>2273099.9000000013</v>
      </c>
    </row>
    <row r="2942" spans="1:8" x14ac:dyDescent="0.25">
      <c r="A2942" s="2">
        <v>18</v>
      </c>
      <c r="B2942" t="s">
        <v>18</v>
      </c>
      <c r="C2942" t="s">
        <v>115</v>
      </c>
      <c r="D2942" s="2">
        <v>5</v>
      </c>
      <c r="E2942" s="17">
        <v>4</v>
      </c>
      <c r="F2942" t="s">
        <v>67</v>
      </c>
      <c r="G2942">
        <v>134</v>
      </c>
      <c r="H2942">
        <v>7899.6500000000005</v>
      </c>
    </row>
    <row r="2943" spans="1:8" x14ac:dyDescent="0.25">
      <c r="A2943" s="2">
        <v>18</v>
      </c>
      <c r="B2943" t="s">
        <v>18</v>
      </c>
      <c r="C2943" t="s">
        <v>115</v>
      </c>
      <c r="D2943" s="2">
        <v>5</v>
      </c>
      <c r="E2943" s="17">
        <v>4</v>
      </c>
      <c r="F2943" t="s">
        <v>73</v>
      </c>
      <c r="G2943">
        <v>6</v>
      </c>
      <c r="H2943">
        <v>1011556.24</v>
      </c>
    </row>
    <row r="2944" spans="1:8" x14ac:dyDescent="0.25">
      <c r="A2944" s="2">
        <v>18</v>
      </c>
      <c r="B2944" t="s">
        <v>18</v>
      </c>
      <c r="C2944" t="s">
        <v>115</v>
      </c>
      <c r="D2944" s="2">
        <v>5</v>
      </c>
      <c r="E2944" s="17">
        <v>4</v>
      </c>
      <c r="F2944" t="s">
        <v>74</v>
      </c>
      <c r="G2944">
        <v>129</v>
      </c>
      <c r="H2944">
        <v>1580567.5200000003</v>
      </c>
    </row>
    <row r="2945" spans="1:8" x14ac:dyDescent="0.25">
      <c r="A2945" s="2">
        <v>18</v>
      </c>
      <c r="B2945" t="s">
        <v>18</v>
      </c>
      <c r="C2945" t="s">
        <v>115</v>
      </c>
      <c r="D2945" s="2">
        <v>5</v>
      </c>
      <c r="E2945" s="17">
        <v>5</v>
      </c>
      <c r="F2945" t="s">
        <v>70</v>
      </c>
      <c r="G2945">
        <v>20</v>
      </c>
      <c r="H2945">
        <v>1932012.9699999997</v>
      </c>
    </row>
    <row r="2946" spans="1:8" x14ac:dyDescent="0.25">
      <c r="A2946" s="2">
        <v>18</v>
      </c>
      <c r="B2946" t="s">
        <v>18</v>
      </c>
      <c r="C2946" t="s">
        <v>115</v>
      </c>
      <c r="D2946" s="2">
        <v>5</v>
      </c>
      <c r="E2946" s="17">
        <v>5</v>
      </c>
      <c r="F2946" t="s">
        <v>75</v>
      </c>
      <c r="G2946">
        <v>4</v>
      </c>
      <c r="H2946">
        <v>45900</v>
      </c>
    </row>
    <row r="2947" spans="1:8" x14ac:dyDescent="0.25">
      <c r="A2947" s="2">
        <v>18</v>
      </c>
      <c r="B2947" t="s">
        <v>18</v>
      </c>
      <c r="C2947" t="s">
        <v>115</v>
      </c>
      <c r="D2947" s="2">
        <v>5</v>
      </c>
      <c r="E2947" s="17">
        <v>5</v>
      </c>
      <c r="F2947" t="s">
        <v>77</v>
      </c>
      <c r="H2947">
        <v>1742.67</v>
      </c>
    </row>
    <row r="2948" spans="1:8" x14ac:dyDescent="0.25">
      <c r="A2948" s="2">
        <v>18</v>
      </c>
      <c r="B2948" t="s">
        <v>18</v>
      </c>
      <c r="C2948" t="s">
        <v>115</v>
      </c>
      <c r="D2948" s="2">
        <v>5</v>
      </c>
      <c r="E2948" s="17">
        <v>5</v>
      </c>
      <c r="F2948" t="s">
        <v>68</v>
      </c>
      <c r="G2948">
        <v>3</v>
      </c>
      <c r="H2948">
        <v>26833.75</v>
      </c>
    </row>
    <row r="2949" spans="1:8" x14ac:dyDescent="0.25">
      <c r="A2949" s="2">
        <v>18</v>
      </c>
      <c r="B2949" t="s">
        <v>18</v>
      </c>
      <c r="C2949" t="s">
        <v>115</v>
      </c>
      <c r="D2949" s="2">
        <v>5</v>
      </c>
      <c r="E2949" s="17">
        <v>5</v>
      </c>
      <c r="F2949" t="s">
        <v>69</v>
      </c>
      <c r="G2949">
        <v>8</v>
      </c>
      <c r="H2949">
        <v>153830.86000000002</v>
      </c>
    </row>
    <row r="2950" spans="1:8" x14ac:dyDescent="0.25">
      <c r="A2950" s="2">
        <v>18</v>
      </c>
      <c r="B2950" t="s">
        <v>18</v>
      </c>
      <c r="C2950" t="s">
        <v>115</v>
      </c>
      <c r="D2950" s="2">
        <v>5</v>
      </c>
      <c r="E2950" s="17">
        <v>5</v>
      </c>
      <c r="F2950" t="s">
        <v>67</v>
      </c>
      <c r="G2950">
        <v>20</v>
      </c>
      <c r="H2950">
        <v>1017.22</v>
      </c>
    </row>
    <row r="2951" spans="1:8" x14ac:dyDescent="0.25">
      <c r="A2951" s="2">
        <v>18</v>
      </c>
      <c r="B2951" t="s">
        <v>18</v>
      </c>
      <c r="C2951" t="s">
        <v>115</v>
      </c>
      <c r="D2951" s="2">
        <v>5</v>
      </c>
      <c r="E2951" s="17">
        <v>5</v>
      </c>
      <c r="F2951" t="s">
        <v>73</v>
      </c>
      <c r="H2951">
        <v>70892.72</v>
      </c>
    </row>
    <row r="2952" spans="1:8" x14ac:dyDescent="0.25">
      <c r="A2952" s="2">
        <v>18</v>
      </c>
      <c r="B2952" t="s">
        <v>18</v>
      </c>
      <c r="C2952" t="s">
        <v>115</v>
      </c>
      <c r="D2952" s="2">
        <v>5</v>
      </c>
      <c r="E2952" s="17">
        <v>5</v>
      </c>
      <c r="F2952" t="s">
        <v>72</v>
      </c>
      <c r="G2952">
        <v>12</v>
      </c>
      <c r="H2952">
        <v>336826.5</v>
      </c>
    </row>
    <row r="2953" spans="1:8" x14ac:dyDescent="0.25">
      <c r="A2953" s="2">
        <v>18</v>
      </c>
      <c r="B2953" t="s">
        <v>18</v>
      </c>
      <c r="C2953" t="s">
        <v>115</v>
      </c>
      <c r="D2953" s="2">
        <v>5</v>
      </c>
      <c r="E2953" s="17">
        <v>5</v>
      </c>
      <c r="F2953" t="s">
        <v>74</v>
      </c>
      <c r="G2953">
        <v>3</v>
      </c>
      <c r="H2953">
        <v>35085.700000000004</v>
      </c>
    </row>
    <row r="2954" spans="1:8" x14ac:dyDescent="0.25">
      <c r="A2954" s="2">
        <v>18</v>
      </c>
      <c r="B2954" t="s">
        <v>18</v>
      </c>
      <c r="C2954" t="s">
        <v>115</v>
      </c>
      <c r="D2954" s="2">
        <v>5</v>
      </c>
      <c r="E2954" s="17">
        <v>6</v>
      </c>
      <c r="F2954" t="s">
        <v>70</v>
      </c>
      <c r="G2954">
        <v>336</v>
      </c>
      <c r="H2954">
        <v>56440930.430000007</v>
      </c>
    </row>
    <row r="2955" spans="1:8" x14ac:dyDescent="0.25">
      <c r="A2955" s="2">
        <v>18</v>
      </c>
      <c r="B2955" t="s">
        <v>18</v>
      </c>
      <c r="C2955" t="s">
        <v>115</v>
      </c>
      <c r="D2955" s="2">
        <v>5</v>
      </c>
      <c r="E2955" s="17">
        <v>6</v>
      </c>
      <c r="F2955" t="s">
        <v>75</v>
      </c>
      <c r="G2955">
        <v>229</v>
      </c>
      <c r="H2955">
        <v>2814300</v>
      </c>
    </row>
    <row r="2956" spans="1:8" x14ac:dyDescent="0.25">
      <c r="A2956" s="2">
        <v>18</v>
      </c>
      <c r="B2956" t="s">
        <v>18</v>
      </c>
      <c r="C2956" t="s">
        <v>115</v>
      </c>
      <c r="D2956" s="2">
        <v>5</v>
      </c>
      <c r="E2956" s="17">
        <v>6</v>
      </c>
      <c r="F2956" t="s">
        <v>77</v>
      </c>
      <c r="G2956">
        <v>9</v>
      </c>
      <c r="H2956">
        <v>133573.50000000003</v>
      </c>
    </row>
    <row r="2957" spans="1:8" x14ac:dyDescent="0.25">
      <c r="A2957" s="2">
        <v>18</v>
      </c>
      <c r="B2957" t="s">
        <v>18</v>
      </c>
      <c r="C2957" t="s">
        <v>115</v>
      </c>
      <c r="D2957" s="2">
        <v>5</v>
      </c>
      <c r="E2957" s="17">
        <v>6</v>
      </c>
      <c r="F2957" t="s">
        <v>68</v>
      </c>
      <c r="G2957">
        <v>261</v>
      </c>
      <c r="H2957">
        <v>5690727.8700000001</v>
      </c>
    </row>
    <row r="2958" spans="1:8" x14ac:dyDescent="0.25">
      <c r="A2958" s="2">
        <v>18</v>
      </c>
      <c r="B2958" t="s">
        <v>18</v>
      </c>
      <c r="C2958" t="s">
        <v>115</v>
      </c>
      <c r="D2958" s="2">
        <v>5</v>
      </c>
      <c r="E2958" s="17">
        <v>6</v>
      </c>
      <c r="F2958" t="s">
        <v>69</v>
      </c>
      <c r="G2958">
        <v>336</v>
      </c>
      <c r="H2958">
        <v>9026820.3399999999</v>
      </c>
    </row>
    <row r="2959" spans="1:8" x14ac:dyDescent="0.25">
      <c r="A2959" s="2">
        <v>18</v>
      </c>
      <c r="B2959" t="s">
        <v>18</v>
      </c>
      <c r="C2959" t="s">
        <v>115</v>
      </c>
      <c r="D2959" s="2">
        <v>5</v>
      </c>
      <c r="E2959" s="17">
        <v>6</v>
      </c>
      <c r="F2959" t="s">
        <v>78</v>
      </c>
      <c r="H2959">
        <v>7083.26</v>
      </c>
    </row>
    <row r="2960" spans="1:8" x14ac:dyDescent="0.25">
      <c r="A2960" s="2">
        <v>18</v>
      </c>
      <c r="B2960" t="s">
        <v>18</v>
      </c>
      <c r="C2960" t="s">
        <v>115</v>
      </c>
      <c r="D2960" s="2">
        <v>5</v>
      </c>
      <c r="E2960" s="17">
        <v>6</v>
      </c>
      <c r="F2960" t="s">
        <v>67</v>
      </c>
      <c r="G2960">
        <v>335</v>
      </c>
      <c r="H2960">
        <v>23261.85</v>
      </c>
    </row>
    <row r="2961" spans="1:8" x14ac:dyDescent="0.25">
      <c r="A2961" s="2">
        <v>18</v>
      </c>
      <c r="B2961" t="s">
        <v>18</v>
      </c>
      <c r="C2961" t="s">
        <v>115</v>
      </c>
      <c r="D2961" s="2">
        <v>5</v>
      </c>
      <c r="E2961" s="17">
        <v>6</v>
      </c>
      <c r="F2961" t="s">
        <v>73</v>
      </c>
      <c r="G2961">
        <v>31</v>
      </c>
      <c r="H2961">
        <v>4732744.57</v>
      </c>
    </row>
    <row r="2962" spans="1:8" x14ac:dyDescent="0.25">
      <c r="A2962" s="2">
        <v>18</v>
      </c>
      <c r="B2962" t="s">
        <v>18</v>
      </c>
      <c r="C2962" t="s">
        <v>115</v>
      </c>
      <c r="D2962" s="2">
        <v>5</v>
      </c>
      <c r="E2962" s="17">
        <v>6</v>
      </c>
      <c r="F2962" t="s">
        <v>79</v>
      </c>
      <c r="H2962">
        <v>35528</v>
      </c>
    </row>
    <row r="2963" spans="1:8" x14ac:dyDescent="0.25">
      <c r="A2963" s="2">
        <v>18</v>
      </c>
      <c r="B2963" t="s">
        <v>18</v>
      </c>
      <c r="C2963" t="s">
        <v>115</v>
      </c>
      <c r="D2963" s="2">
        <v>5</v>
      </c>
      <c r="E2963" s="17">
        <v>6</v>
      </c>
      <c r="F2963" t="s">
        <v>72</v>
      </c>
      <c r="H2963">
        <v>-8674.31</v>
      </c>
    </row>
    <row r="2964" spans="1:8" x14ac:dyDescent="0.25">
      <c r="A2964" s="2">
        <v>18</v>
      </c>
      <c r="B2964" t="s">
        <v>18</v>
      </c>
      <c r="C2964" t="s">
        <v>115</v>
      </c>
      <c r="D2964" s="2">
        <v>5</v>
      </c>
      <c r="E2964" s="17">
        <v>6</v>
      </c>
      <c r="F2964" t="s">
        <v>74</v>
      </c>
      <c r="G2964">
        <v>323</v>
      </c>
      <c r="H2964">
        <v>5524249.8899999987</v>
      </c>
    </row>
    <row r="2965" spans="1:8" x14ac:dyDescent="0.25">
      <c r="A2965" s="2">
        <v>18</v>
      </c>
      <c r="B2965" t="s">
        <v>18</v>
      </c>
      <c r="C2965" t="s">
        <v>115</v>
      </c>
      <c r="D2965" s="2">
        <v>5</v>
      </c>
      <c r="E2965" s="17">
        <v>7</v>
      </c>
      <c r="F2965" t="s">
        <v>70</v>
      </c>
      <c r="G2965">
        <v>564</v>
      </c>
      <c r="H2965">
        <v>123836615.74000001</v>
      </c>
    </row>
    <row r="2966" spans="1:8" x14ac:dyDescent="0.25">
      <c r="A2966" s="2">
        <v>18</v>
      </c>
      <c r="B2966" t="s">
        <v>18</v>
      </c>
      <c r="C2966" t="s">
        <v>115</v>
      </c>
      <c r="D2966" s="2">
        <v>5</v>
      </c>
      <c r="E2966" s="17">
        <v>7</v>
      </c>
      <c r="F2966" t="s">
        <v>75</v>
      </c>
      <c r="G2966">
        <v>369</v>
      </c>
      <c r="H2966">
        <v>4774967.3599999994</v>
      </c>
    </row>
    <row r="2967" spans="1:8" x14ac:dyDescent="0.25">
      <c r="A2967" s="2">
        <v>18</v>
      </c>
      <c r="B2967" t="s">
        <v>18</v>
      </c>
      <c r="C2967" t="s">
        <v>115</v>
      </c>
      <c r="D2967" s="2">
        <v>5</v>
      </c>
      <c r="E2967" s="17">
        <v>7</v>
      </c>
      <c r="F2967" t="s">
        <v>77</v>
      </c>
      <c r="G2967">
        <v>31</v>
      </c>
      <c r="H2967">
        <v>479587.84999999992</v>
      </c>
    </row>
    <row r="2968" spans="1:8" x14ac:dyDescent="0.25">
      <c r="A2968" s="2">
        <v>18</v>
      </c>
      <c r="B2968" t="s">
        <v>18</v>
      </c>
      <c r="C2968" t="s">
        <v>115</v>
      </c>
      <c r="D2968" s="2">
        <v>5</v>
      </c>
      <c r="E2968" s="17">
        <v>7</v>
      </c>
      <c r="F2968" t="s">
        <v>68</v>
      </c>
      <c r="G2968">
        <v>484</v>
      </c>
      <c r="H2968">
        <v>11059156.039999999</v>
      </c>
    </row>
    <row r="2969" spans="1:8" x14ac:dyDescent="0.25">
      <c r="A2969" s="2">
        <v>18</v>
      </c>
      <c r="B2969" t="s">
        <v>18</v>
      </c>
      <c r="C2969" t="s">
        <v>115</v>
      </c>
      <c r="D2969" s="2">
        <v>5</v>
      </c>
      <c r="E2969" s="17">
        <v>7</v>
      </c>
      <c r="F2969" t="s">
        <v>69</v>
      </c>
      <c r="G2969">
        <v>563</v>
      </c>
      <c r="H2969">
        <v>19809009.43</v>
      </c>
    </row>
    <row r="2970" spans="1:8" x14ac:dyDescent="0.25">
      <c r="A2970" s="2">
        <v>18</v>
      </c>
      <c r="B2970" t="s">
        <v>18</v>
      </c>
      <c r="C2970" t="s">
        <v>115</v>
      </c>
      <c r="D2970" s="2">
        <v>5</v>
      </c>
      <c r="E2970" s="17">
        <v>7</v>
      </c>
      <c r="F2970" t="s">
        <v>67</v>
      </c>
      <c r="G2970">
        <v>562</v>
      </c>
      <c r="H2970">
        <v>39585.930000000008</v>
      </c>
    </row>
    <row r="2971" spans="1:8" x14ac:dyDescent="0.25">
      <c r="A2971" s="2">
        <v>18</v>
      </c>
      <c r="B2971" t="s">
        <v>18</v>
      </c>
      <c r="C2971" t="s">
        <v>115</v>
      </c>
      <c r="D2971" s="2">
        <v>5</v>
      </c>
      <c r="E2971" s="17">
        <v>7</v>
      </c>
      <c r="F2971" t="s">
        <v>73</v>
      </c>
      <c r="G2971">
        <v>51</v>
      </c>
      <c r="H2971">
        <v>10467509.73</v>
      </c>
    </row>
    <row r="2972" spans="1:8" x14ac:dyDescent="0.25">
      <c r="A2972" s="2">
        <v>18</v>
      </c>
      <c r="B2972" t="s">
        <v>18</v>
      </c>
      <c r="C2972" t="s">
        <v>115</v>
      </c>
      <c r="D2972" s="2">
        <v>5</v>
      </c>
      <c r="E2972" s="17">
        <v>7</v>
      </c>
      <c r="F2972" t="s">
        <v>79</v>
      </c>
      <c r="G2972">
        <v>6</v>
      </c>
      <c r="H2972">
        <v>292085</v>
      </c>
    </row>
    <row r="2973" spans="1:8" x14ac:dyDescent="0.25">
      <c r="A2973" s="2">
        <v>18</v>
      </c>
      <c r="B2973" t="s">
        <v>18</v>
      </c>
      <c r="C2973" t="s">
        <v>115</v>
      </c>
      <c r="D2973" s="2">
        <v>5</v>
      </c>
      <c r="E2973" s="17">
        <v>7</v>
      </c>
      <c r="F2973" t="s">
        <v>72</v>
      </c>
      <c r="H2973">
        <v>2176.4</v>
      </c>
    </row>
    <row r="2974" spans="1:8" x14ac:dyDescent="0.25">
      <c r="A2974" s="2">
        <v>18</v>
      </c>
      <c r="B2974" t="s">
        <v>18</v>
      </c>
      <c r="C2974" t="s">
        <v>115</v>
      </c>
      <c r="D2974" s="2">
        <v>5</v>
      </c>
      <c r="E2974" s="17">
        <v>7</v>
      </c>
      <c r="F2974" t="s">
        <v>74</v>
      </c>
      <c r="G2974">
        <v>552</v>
      </c>
      <c r="H2974">
        <v>10947015.59</v>
      </c>
    </row>
    <row r="2975" spans="1:8" x14ac:dyDescent="0.25">
      <c r="A2975" s="2">
        <v>18</v>
      </c>
      <c r="B2975" t="s">
        <v>18</v>
      </c>
      <c r="C2975" t="s">
        <v>115</v>
      </c>
      <c r="D2975" s="2">
        <v>5</v>
      </c>
      <c r="E2975" s="17">
        <v>7</v>
      </c>
      <c r="F2975" t="s">
        <v>88</v>
      </c>
      <c r="G2975">
        <v>1</v>
      </c>
      <c r="H2975">
        <v>18491.400000000001</v>
      </c>
    </row>
    <row r="2976" spans="1:8" x14ac:dyDescent="0.25">
      <c r="A2976" s="2">
        <v>18</v>
      </c>
      <c r="B2976" t="s">
        <v>18</v>
      </c>
      <c r="C2976" t="s">
        <v>115</v>
      </c>
      <c r="D2976" s="2">
        <v>5</v>
      </c>
      <c r="E2976" s="17">
        <v>7</v>
      </c>
      <c r="F2976" t="s">
        <v>76</v>
      </c>
      <c r="H2976">
        <v>13566.58</v>
      </c>
    </row>
    <row r="2977" spans="1:8" x14ac:dyDescent="0.25">
      <c r="A2977" s="2">
        <v>18</v>
      </c>
      <c r="B2977" t="s">
        <v>18</v>
      </c>
      <c r="C2977" t="s">
        <v>115</v>
      </c>
      <c r="D2977" s="2">
        <v>5</v>
      </c>
      <c r="E2977" s="17">
        <v>8</v>
      </c>
      <c r="F2977" t="s">
        <v>70</v>
      </c>
      <c r="G2977">
        <v>643</v>
      </c>
      <c r="H2977">
        <v>185248096.03999999</v>
      </c>
    </row>
    <row r="2978" spans="1:8" x14ac:dyDescent="0.25">
      <c r="A2978" s="2">
        <v>18</v>
      </c>
      <c r="B2978" t="s">
        <v>18</v>
      </c>
      <c r="C2978" t="s">
        <v>115</v>
      </c>
      <c r="D2978" s="2">
        <v>5</v>
      </c>
      <c r="E2978" s="17">
        <v>8</v>
      </c>
      <c r="F2978" t="s">
        <v>75</v>
      </c>
      <c r="G2978">
        <v>468</v>
      </c>
      <c r="H2978">
        <v>6560400</v>
      </c>
    </row>
    <row r="2979" spans="1:8" x14ac:dyDescent="0.25">
      <c r="A2979" s="2">
        <v>18</v>
      </c>
      <c r="B2979" t="s">
        <v>18</v>
      </c>
      <c r="C2979" t="s">
        <v>115</v>
      </c>
      <c r="D2979" s="2">
        <v>5</v>
      </c>
      <c r="E2979" s="17">
        <v>8</v>
      </c>
      <c r="F2979" t="s">
        <v>77</v>
      </c>
      <c r="G2979">
        <v>25</v>
      </c>
      <c r="H2979">
        <v>375298.32000000007</v>
      </c>
    </row>
    <row r="2980" spans="1:8" x14ac:dyDescent="0.25">
      <c r="A2980" s="2">
        <v>18</v>
      </c>
      <c r="B2980" t="s">
        <v>18</v>
      </c>
      <c r="C2980" t="s">
        <v>115</v>
      </c>
      <c r="D2980" s="2">
        <v>5</v>
      </c>
      <c r="E2980" s="17">
        <v>8</v>
      </c>
      <c r="F2980" t="s">
        <v>68</v>
      </c>
      <c r="G2980">
        <v>567</v>
      </c>
      <c r="H2980">
        <v>13875569.84</v>
      </c>
    </row>
    <row r="2981" spans="1:8" x14ac:dyDescent="0.25">
      <c r="A2981" s="2">
        <v>18</v>
      </c>
      <c r="B2981" t="s">
        <v>18</v>
      </c>
      <c r="C2981" t="s">
        <v>115</v>
      </c>
      <c r="D2981" s="2">
        <v>5</v>
      </c>
      <c r="E2981" s="17">
        <v>8</v>
      </c>
      <c r="F2981" t="s">
        <v>69</v>
      </c>
      <c r="G2981">
        <v>640</v>
      </c>
      <c r="H2981">
        <v>29565018.960000068</v>
      </c>
    </row>
    <row r="2982" spans="1:8" x14ac:dyDescent="0.25">
      <c r="A2982" s="2">
        <v>18</v>
      </c>
      <c r="B2982" t="s">
        <v>18</v>
      </c>
      <c r="C2982" t="s">
        <v>115</v>
      </c>
      <c r="D2982" s="2">
        <v>5</v>
      </c>
      <c r="E2982" s="17">
        <v>8</v>
      </c>
      <c r="F2982" t="s">
        <v>67</v>
      </c>
      <c r="G2982">
        <v>641</v>
      </c>
      <c r="H2982">
        <v>47317.119999999995</v>
      </c>
    </row>
    <row r="2983" spans="1:8" x14ac:dyDescent="0.25">
      <c r="A2983" s="2">
        <v>18</v>
      </c>
      <c r="B2983" t="s">
        <v>18</v>
      </c>
      <c r="C2983" t="s">
        <v>115</v>
      </c>
      <c r="D2983" s="2">
        <v>5</v>
      </c>
      <c r="E2983" s="17">
        <v>8</v>
      </c>
      <c r="F2983" t="s">
        <v>73</v>
      </c>
      <c r="G2983">
        <v>58</v>
      </c>
      <c r="H2983">
        <v>15613016.890000001</v>
      </c>
    </row>
    <row r="2984" spans="1:8" x14ac:dyDescent="0.25">
      <c r="A2984" s="2">
        <v>18</v>
      </c>
      <c r="B2984" t="s">
        <v>18</v>
      </c>
      <c r="C2984" t="s">
        <v>115</v>
      </c>
      <c r="D2984" s="2">
        <v>5</v>
      </c>
      <c r="E2984" s="17">
        <v>8</v>
      </c>
      <c r="F2984" t="s">
        <v>79</v>
      </c>
      <c r="G2984">
        <v>19</v>
      </c>
      <c r="H2984">
        <v>821072.3</v>
      </c>
    </row>
    <row r="2985" spans="1:8" x14ac:dyDescent="0.25">
      <c r="A2985" s="2">
        <v>18</v>
      </c>
      <c r="B2985" t="s">
        <v>18</v>
      </c>
      <c r="C2985" t="s">
        <v>115</v>
      </c>
      <c r="D2985" s="2">
        <v>5</v>
      </c>
      <c r="E2985" s="17">
        <v>8</v>
      </c>
      <c r="F2985" t="s">
        <v>72</v>
      </c>
      <c r="G2985">
        <v>1</v>
      </c>
      <c r="H2985">
        <v>89136.229999999981</v>
      </c>
    </row>
    <row r="2986" spans="1:8" x14ac:dyDescent="0.25">
      <c r="A2986" s="2">
        <v>18</v>
      </c>
      <c r="B2986" t="s">
        <v>18</v>
      </c>
      <c r="C2986" t="s">
        <v>115</v>
      </c>
      <c r="D2986" s="2">
        <v>5</v>
      </c>
      <c r="E2986" s="17">
        <v>8</v>
      </c>
      <c r="F2986" t="s">
        <v>74</v>
      </c>
      <c r="G2986">
        <v>612</v>
      </c>
      <c r="H2986">
        <v>14290283.620000007</v>
      </c>
    </row>
    <row r="2987" spans="1:8" x14ac:dyDescent="0.25">
      <c r="A2987" s="2">
        <v>18</v>
      </c>
      <c r="B2987" t="s">
        <v>18</v>
      </c>
      <c r="C2987" t="s">
        <v>115</v>
      </c>
      <c r="D2987" s="2">
        <v>5</v>
      </c>
      <c r="E2987" s="17">
        <v>8</v>
      </c>
      <c r="F2987" t="s">
        <v>88</v>
      </c>
      <c r="G2987">
        <v>1</v>
      </c>
      <c r="H2987">
        <v>17284.8</v>
      </c>
    </row>
    <row r="2988" spans="1:8" x14ac:dyDescent="0.25">
      <c r="A2988" s="2">
        <v>18</v>
      </c>
      <c r="B2988" t="s">
        <v>18</v>
      </c>
      <c r="C2988" t="s">
        <v>115</v>
      </c>
      <c r="D2988" s="2">
        <v>5</v>
      </c>
      <c r="E2988" s="17">
        <v>9</v>
      </c>
      <c r="F2988" t="s">
        <v>70</v>
      </c>
      <c r="G2988">
        <v>208</v>
      </c>
      <c r="H2988">
        <v>63435356.859999999</v>
      </c>
    </row>
    <row r="2989" spans="1:8" x14ac:dyDescent="0.25">
      <c r="A2989" s="2">
        <v>18</v>
      </c>
      <c r="B2989" t="s">
        <v>18</v>
      </c>
      <c r="C2989" t="s">
        <v>115</v>
      </c>
      <c r="D2989" s="2">
        <v>5</v>
      </c>
      <c r="E2989" s="17">
        <v>9</v>
      </c>
      <c r="F2989" t="s">
        <v>75</v>
      </c>
      <c r="G2989">
        <v>136</v>
      </c>
      <c r="H2989">
        <v>1670700</v>
      </c>
    </row>
    <row r="2990" spans="1:8" x14ac:dyDescent="0.25">
      <c r="A2990" s="2">
        <v>18</v>
      </c>
      <c r="B2990" t="s">
        <v>18</v>
      </c>
      <c r="C2990" t="s">
        <v>115</v>
      </c>
      <c r="D2990" s="2">
        <v>5</v>
      </c>
      <c r="E2990" s="17">
        <v>9</v>
      </c>
      <c r="F2990" t="s">
        <v>77</v>
      </c>
      <c r="G2990">
        <v>8</v>
      </c>
      <c r="H2990">
        <v>193467.17</v>
      </c>
    </row>
    <row r="2991" spans="1:8" x14ac:dyDescent="0.25">
      <c r="A2991" s="2">
        <v>18</v>
      </c>
      <c r="B2991" t="s">
        <v>18</v>
      </c>
      <c r="C2991" t="s">
        <v>115</v>
      </c>
      <c r="D2991" s="2">
        <v>5</v>
      </c>
      <c r="E2991" s="17">
        <v>9</v>
      </c>
      <c r="F2991" t="s">
        <v>68</v>
      </c>
      <c r="G2991">
        <v>186</v>
      </c>
      <c r="H2991">
        <v>3906274.9699999997</v>
      </c>
    </row>
    <row r="2992" spans="1:8" x14ac:dyDescent="0.25">
      <c r="A2992" s="2">
        <v>18</v>
      </c>
      <c r="B2992" t="s">
        <v>18</v>
      </c>
      <c r="C2992" t="s">
        <v>115</v>
      </c>
      <c r="D2992" s="2">
        <v>5</v>
      </c>
      <c r="E2992" s="17">
        <v>9</v>
      </c>
      <c r="F2992" t="s">
        <v>69</v>
      </c>
      <c r="G2992">
        <v>208</v>
      </c>
      <c r="H2992">
        <v>10148108.069999985</v>
      </c>
    </row>
    <row r="2993" spans="1:8" x14ac:dyDescent="0.25">
      <c r="A2993" s="2">
        <v>18</v>
      </c>
      <c r="B2993" t="s">
        <v>18</v>
      </c>
      <c r="C2993" t="s">
        <v>115</v>
      </c>
      <c r="D2993" s="2">
        <v>5</v>
      </c>
      <c r="E2993" s="17">
        <v>9</v>
      </c>
      <c r="F2993" t="s">
        <v>67</v>
      </c>
      <c r="G2993">
        <v>207</v>
      </c>
      <c r="H2993">
        <v>13460.039999999999</v>
      </c>
    </row>
    <row r="2994" spans="1:8" x14ac:dyDescent="0.25">
      <c r="A2994" s="2">
        <v>18</v>
      </c>
      <c r="B2994" t="s">
        <v>18</v>
      </c>
      <c r="C2994" t="s">
        <v>115</v>
      </c>
      <c r="D2994" s="2">
        <v>5</v>
      </c>
      <c r="E2994" s="17">
        <v>9</v>
      </c>
      <c r="F2994" t="s">
        <v>73</v>
      </c>
      <c r="G2994">
        <v>22</v>
      </c>
      <c r="H2994">
        <v>5341716.6500000004</v>
      </c>
    </row>
    <row r="2995" spans="1:8" x14ac:dyDescent="0.25">
      <c r="A2995" s="2">
        <v>18</v>
      </c>
      <c r="B2995" t="s">
        <v>18</v>
      </c>
      <c r="C2995" t="s">
        <v>115</v>
      </c>
      <c r="D2995" s="2">
        <v>5</v>
      </c>
      <c r="E2995" s="17">
        <v>9</v>
      </c>
      <c r="F2995" t="s">
        <v>79</v>
      </c>
      <c r="G2995">
        <v>6</v>
      </c>
      <c r="H2995">
        <v>292091</v>
      </c>
    </row>
    <row r="2996" spans="1:8" x14ac:dyDescent="0.25">
      <c r="A2996" s="2">
        <v>18</v>
      </c>
      <c r="B2996" t="s">
        <v>18</v>
      </c>
      <c r="C2996" t="s">
        <v>115</v>
      </c>
      <c r="D2996" s="2">
        <v>5</v>
      </c>
      <c r="E2996" s="17">
        <v>9</v>
      </c>
      <c r="F2996" t="s">
        <v>74</v>
      </c>
      <c r="G2996">
        <v>184</v>
      </c>
      <c r="H2996">
        <v>4708834.7600000007</v>
      </c>
    </row>
    <row r="2997" spans="1:8" x14ac:dyDescent="0.25">
      <c r="A2997" s="2">
        <v>18</v>
      </c>
      <c r="B2997" t="s">
        <v>18</v>
      </c>
      <c r="C2997" t="s">
        <v>115</v>
      </c>
      <c r="D2997" s="2">
        <v>5</v>
      </c>
      <c r="E2997" s="17">
        <v>9</v>
      </c>
      <c r="F2997" t="s">
        <v>88</v>
      </c>
      <c r="G2997">
        <v>5</v>
      </c>
      <c r="H2997">
        <v>99623.099999999991</v>
      </c>
    </row>
    <row r="2998" spans="1:8" x14ac:dyDescent="0.25">
      <c r="A2998" s="2">
        <v>18</v>
      </c>
      <c r="B2998" t="s">
        <v>18</v>
      </c>
      <c r="C2998" t="s">
        <v>115</v>
      </c>
      <c r="D2998" s="2">
        <v>5</v>
      </c>
      <c r="E2998" s="17">
        <v>9</v>
      </c>
      <c r="F2998" t="s">
        <v>76</v>
      </c>
      <c r="G2998">
        <v>1</v>
      </c>
      <c r="H2998">
        <v>197291.36</v>
      </c>
    </row>
    <row r="2999" spans="1:8" x14ac:dyDescent="0.25">
      <c r="A2999" s="2">
        <v>18</v>
      </c>
      <c r="B2999" t="s">
        <v>18</v>
      </c>
      <c r="C2999" t="s">
        <v>115</v>
      </c>
      <c r="D2999" s="2">
        <v>5</v>
      </c>
      <c r="E2999" s="17">
        <v>10</v>
      </c>
      <c r="F2999" t="s">
        <v>70</v>
      </c>
      <c r="G2999">
        <v>62</v>
      </c>
      <c r="H2999">
        <v>24873553.82</v>
      </c>
    </row>
    <row r="3000" spans="1:8" x14ac:dyDescent="0.25">
      <c r="A3000" s="2">
        <v>18</v>
      </c>
      <c r="B3000" t="s">
        <v>18</v>
      </c>
      <c r="C3000" t="s">
        <v>115</v>
      </c>
      <c r="D3000" s="2">
        <v>5</v>
      </c>
      <c r="E3000" s="17">
        <v>10</v>
      </c>
      <c r="F3000" t="s">
        <v>75</v>
      </c>
      <c r="G3000">
        <v>18</v>
      </c>
      <c r="H3000">
        <v>272100</v>
      </c>
    </row>
    <row r="3001" spans="1:8" x14ac:dyDescent="0.25">
      <c r="A3001" s="2">
        <v>18</v>
      </c>
      <c r="B3001" t="s">
        <v>18</v>
      </c>
      <c r="C3001" t="s">
        <v>115</v>
      </c>
      <c r="D3001" s="2">
        <v>5</v>
      </c>
      <c r="E3001" s="17">
        <v>10</v>
      </c>
      <c r="F3001" t="s">
        <v>77</v>
      </c>
      <c r="G3001">
        <v>1</v>
      </c>
      <c r="H3001">
        <v>12813.03</v>
      </c>
    </row>
    <row r="3002" spans="1:8" x14ac:dyDescent="0.25">
      <c r="A3002" s="2">
        <v>18</v>
      </c>
      <c r="B3002" t="s">
        <v>18</v>
      </c>
      <c r="C3002" t="s">
        <v>115</v>
      </c>
      <c r="D3002" s="2">
        <v>5</v>
      </c>
      <c r="E3002" s="17">
        <v>10</v>
      </c>
      <c r="F3002" t="s">
        <v>68</v>
      </c>
      <c r="G3002">
        <v>27</v>
      </c>
      <c r="H3002">
        <v>677147</v>
      </c>
    </row>
    <row r="3003" spans="1:8" x14ac:dyDescent="0.25">
      <c r="A3003" s="2">
        <v>18</v>
      </c>
      <c r="B3003" t="s">
        <v>18</v>
      </c>
      <c r="C3003" t="s">
        <v>115</v>
      </c>
      <c r="D3003" s="2">
        <v>5</v>
      </c>
      <c r="E3003" s="17">
        <v>10</v>
      </c>
      <c r="F3003" t="s">
        <v>69</v>
      </c>
      <c r="G3003">
        <v>34</v>
      </c>
      <c r="H3003">
        <v>2305951.9699999988</v>
      </c>
    </row>
    <row r="3004" spans="1:8" x14ac:dyDescent="0.25">
      <c r="A3004" s="2">
        <v>18</v>
      </c>
      <c r="B3004" t="s">
        <v>18</v>
      </c>
      <c r="C3004" t="s">
        <v>115</v>
      </c>
      <c r="D3004" s="2">
        <v>5</v>
      </c>
      <c r="E3004" s="17">
        <v>10</v>
      </c>
      <c r="F3004" t="s">
        <v>67</v>
      </c>
      <c r="G3004">
        <v>61</v>
      </c>
      <c r="H3004">
        <v>4127.6399999999994</v>
      </c>
    </row>
    <row r="3005" spans="1:8" x14ac:dyDescent="0.25">
      <c r="A3005" s="2">
        <v>18</v>
      </c>
      <c r="B3005" t="s">
        <v>18</v>
      </c>
      <c r="C3005" t="s">
        <v>115</v>
      </c>
      <c r="D3005" s="2">
        <v>5</v>
      </c>
      <c r="E3005" s="17">
        <v>10</v>
      </c>
      <c r="F3005" t="s">
        <v>73</v>
      </c>
      <c r="G3005">
        <v>5</v>
      </c>
      <c r="H3005">
        <v>1192865.96</v>
      </c>
    </row>
    <row r="3006" spans="1:8" x14ac:dyDescent="0.25">
      <c r="A3006" s="2">
        <v>18</v>
      </c>
      <c r="B3006" t="s">
        <v>18</v>
      </c>
      <c r="C3006" t="s">
        <v>115</v>
      </c>
      <c r="D3006" s="2">
        <v>5</v>
      </c>
      <c r="E3006" s="17">
        <v>10</v>
      </c>
      <c r="F3006" t="s">
        <v>79</v>
      </c>
      <c r="G3006">
        <v>2</v>
      </c>
      <c r="H3006">
        <v>35529</v>
      </c>
    </row>
    <row r="3007" spans="1:8" x14ac:dyDescent="0.25">
      <c r="A3007" s="2">
        <v>18</v>
      </c>
      <c r="B3007" t="s">
        <v>18</v>
      </c>
      <c r="C3007" t="s">
        <v>115</v>
      </c>
      <c r="D3007" s="2">
        <v>5</v>
      </c>
      <c r="E3007" s="17">
        <v>10</v>
      </c>
      <c r="F3007" t="s">
        <v>72</v>
      </c>
      <c r="H3007">
        <v>-3282.06</v>
      </c>
    </row>
    <row r="3008" spans="1:8" x14ac:dyDescent="0.25">
      <c r="A3008" s="2">
        <v>18</v>
      </c>
      <c r="B3008" t="s">
        <v>18</v>
      </c>
      <c r="C3008" t="s">
        <v>115</v>
      </c>
      <c r="D3008" s="2">
        <v>5</v>
      </c>
      <c r="E3008" s="17">
        <v>10</v>
      </c>
      <c r="F3008" t="s">
        <v>74</v>
      </c>
      <c r="G3008">
        <v>29</v>
      </c>
      <c r="H3008">
        <v>863184.73999999987</v>
      </c>
    </row>
    <row r="3009" spans="1:8" x14ac:dyDescent="0.25">
      <c r="A3009" s="2">
        <v>18</v>
      </c>
      <c r="B3009" t="s">
        <v>18</v>
      </c>
      <c r="C3009" t="s">
        <v>115</v>
      </c>
      <c r="D3009" s="2">
        <v>5</v>
      </c>
      <c r="E3009" s="17">
        <v>10</v>
      </c>
      <c r="F3009" t="s">
        <v>111</v>
      </c>
      <c r="H3009">
        <v>1941.3600000000001</v>
      </c>
    </row>
    <row r="3010" spans="1:8" x14ac:dyDescent="0.25">
      <c r="A3010" s="2">
        <v>18</v>
      </c>
      <c r="B3010" t="s">
        <v>18</v>
      </c>
      <c r="C3010" t="s">
        <v>115</v>
      </c>
      <c r="D3010" s="2">
        <v>5</v>
      </c>
      <c r="E3010" s="17">
        <v>11</v>
      </c>
      <c r="F3010" t="s">
        <v>70</v>
      </c>
      <c r="G3010">
        <v>51</v>
      </c>
      <c r="H3010">
        <v>25655070.530000001</v>
      </c>
    </row>
    <row r="3011" spans="1:8" x14ac:dyDescent="0.25">
      <c r="A3011" s="2">
        <v>18</v>
      </c>
      <c r="B3011" t="s">
        <v>18</v>
      </c>
      <c r="C3011" t="s">
        <v>115</v>
      </c>
      <c r="D3011" s="2">
        <v>5</v>
      </c>
      <c r="E3011" s="17">
        <v>11</v>
      </c>
      <c r="F3011" t="s">
        <v>75</v>
      </c>
      <c r="G3011">
        <v>1</v>
      </c>
      <c r="H3011">
        <v>-1200</v>
      </c>
    </row>
    <row r="3012" spans="1:8" x14ac:dyDescent="0.25">
      <c r="A3012" s="2">
        <v>18</v>
      </c>
      <c r="B3012" t="s">
        <v>18</v>
      </c>
      <c r="C3012" t="s">
        <v>115</v>
      </c>
      <c r="D3012" s="2">
        <v>5</v>
      </c>
      <c r="E3012" s="17">
        <v>11</v>
      </c>
      <c r="F3012" t="s">
        <v>77</v>
      </c>
      <c r="H3012">
        <v>1119.81</v>
      </c>
    </row>
    <row r="3013" spans="1:8" x14ac:dyDescent="0.25">
      <c r="A3013" s="2">
        <v>18</v>
      </c>
      <c r="B3013" t="s">
        <v>18</v>
      </c>
      <c r="C3013" t="s">
        <v>115</v>
      </c>
      <c r="D3013" s="2">
        <v>5</v>
      </c>
      <c r="E3013" s="17">
        <v>11</v>
      </c>
      <c r="F3013" t="s">
        <v>68</v>
      </c>
      <c r="G3013">
        <v>5</v>
      </c>
      <c r="H3013">
        <v>111027</v>
      </c>
    </row>
    <row r="3014" spans="1:8" x14ac:dyDescent="0.25">
      <c r="A3014" s="2">
        <v>18</v>
      </c>
      <c r="B3014" t="s">
        <v>18</v>
      </c>
      <c r="C3014" t="s">
        <v>115</v>
      </c>
      <c r="D3014" s="2">
        <v>5</v>
      </c>
      <c r="E3014" s="17">
        <v>11</v>
      </c>
      <c r="F3014" t="s">
        <v>69</v>
      </c>
      <c r="G3014">
        <v>10</v>
      </c>
      <c r="H3014">
        <v>734931.87000000011</v>
      </c>
    </row>
    <row r="3015" spans="1:8" x14ac:dyDescent="0.25">
      <c r="A3015" s="2">
        <v>18</v>
      </c>
      <c r="B3015" t="s">
        <v>18</v>
      </c>
      <c r="C3015" t="s">
        <v>115</v>
      </c>
      <c r="D3015" s="2">
        <v>5</v>
      </c>
      <c r="E3015" s="17">
        <v>11</v>
      </c>
      <c r="F3015" t="s">
        <v>67</v>
      </c>
      <c r="G3015">
        <v>50</v>
      </c>
      <c r="H3015">
        <v>3893.8899999999994</v>
      </c>
    </row>
    <row r="3016" spans="1:8" x14ac:dyDescent="0.25">
      <c r="A3016" s="2">
        <v>18</v>
      </c>
      <c r="B3016" t="s">
        <v>18</v>
      </c>
      <c r="C3016" t="s">
        <v>115</v>
      </c>
      <c r="D3016" s="2">
        <v>5</v>
      </c>
      <c r="E3016" s="17">
        <v>11</v>
      </c>
      <c r="F3016" t="s">
        <v>73</v>
      </c>
      <c r="G3016">
        <v>2</v>
      </c>
      <c r="H3016">
        <v>462708.8</v>
      </c>
    </row>
    <row r="3017" spans="1:8" x14ac:dyDescent="0.25">
      <c r="A3017" s="2">
        <v>18</v>
      </c>
      <c r="B3017" t="s">
        <v>18</v>
      </c>
      <c r="C3017" t="s">
        <v>115</v>
      </c>
      <c r="D3017" s="2">
        <v>5</v>
      </c>
      <c r="E3017" s="17">
        <v>11</v>
      </c>
      <c r="F3017" t="s">
        <v>79</v>
      </c>
      <c r="H3017">
        <v>8882</v>
      </c>
    </row>
    <row r="3018" spans="1:8" x14ac:dyDescent="0.25">
      <c r="A3018" s="2">
        <v>18</v>
      </c>
      <c r="B3018" t="s">
        <v>18</v>
      </c>
      <c r="C3018" t="s">
        <v>115</v>
      </c>
      <c r="D3018" s="2">
        <v>5</v>
      </c>
      <c r="E3018" s="17">
        <v>11</v>
      </c>
      <c r="F3018" t="s">
        <v>72</v>
      </c>
      <c r="G3018">
        <v>8</v>
      </c>
      <c r="H3018">
        <v>284854.21999999997</v>
      </c>
    </row>
    <row r="3019" spans="1:8" x14ac:dyDescent="0.25">
      <c r="A3019" s="2">
        <v>18</v>
      </c>
      <c r="B3019" t="s">
        <v>18</v>
      </c>
      <c r="C3019" t="s">
        <v>115</v>
      </c>
      <c r="D3019" s="2">
        <v>5</v>
      </c>
      <c r="E3019" s="17">
        <v>11</v>
      </c>
      <c r="F3019" t="s">
        <v>74</v>
      </c>
      <c r="G3019">
        <v>2</v>
      </c>
      <c r="H3019">
        <v>149952.03999999998</v>
      </c>
    </row>
    <row r="3020" spans="1:8" x14ac:dyDescent="0.25">
      <c r="A3020" s="2">
        <v>18</v>
      </c>
      <c r="B3020" t="s">
        <v>18</v>
      </c>
      <c r="C3020" t="s">
        <v>115</v>
      </c>
      <c r="D3020" s="2">
        <v>5</v>
      </c>
      <c r="E3020" s="17">
        <v>11</v>
      </c>
      <c r="F3020" t="s">
        <v>111</v>
      </c>
      <c r="H3020">
        <v>5882.5599999999995</v>
      </c>
    </row>
    <row r="3021" spans="1:8" x14ac:dyDescent="0.25">
      <c r="A3021" s="2">
        <v>18</v>
      </c>
      <c r="B3021" t="s">
        <v>18</v>
      </c>
      <c r="C3021" t="s">
        <v>115</v>
      </c>
      <c r="D3021" s="2">
        <v>5</v>
      </c>
      <c r="E3021" s="17">
        <v>12</v>
      </c>
      <c r="F3021" t="s">
        <v>70</v>
      </c>
      <c r="G3021">
        <v>15</v>
      </c>
      <c r="H3021">
        <v>7430359.8699999992</v>
      </c>
    </row>
    <row r="3022" spans="1:8" x14ac:dyDescent="0.25">
      <c r="A3022" s="2">
        <v>18</v>
      </c>
      <c r="B3022" t="s">
        <v>18</v>
      </c>
      <c r="C3022" t="s">
        <v>115</v>
      </c>
      <c r="D3022" s="2">
        <v>5</v>
      </c>
      <c r="E3022" s="17">
        <v>12</v>
      </c>
      <c r="F3022" t="s">
        <v>75</v>
      </c>
      <c r="G3022">
        <v>2</v>
      </c>
      <c r="H3022">
        <v>18575</v>
      </c>
    </row>
    <row r="3023" spans="1:8" x14ac:dyDescent="0.25">
      <c r="A3023" s="2">
        <v>18</v>
      </c>
      <c r="B3023" t="s">
        <v>18</v>
      </c>
      <c r="C3023" t="s">
        <v>115</v>
      </c>
      <c r="D3023" s="2">
        <v>5</v>
      </c>
      <c r="E3023" s="17">
        <v>12</v>
      </c>
      <c r="F3023" t="s">
        <v>77</v>
      </c>
      <c r="G3023">
        <v>2</v>
      </c>
      <c r="H3023">
        <v>2568.5100000000002</v>
      </c>
    </row>
    <row r="3024" spans="1:8" x14ac:dyDescent="0.25">
      <c r="A3024" s="2">
        <v>18</v>
      </c>
      <c r="B3024" t="s">
        <v>18</v>
      </c>
      <c r="C3024" t="s">
        <v>115</v>
      </c>
      <c r="D3024" s="2">
        <v>5</v>
      </c>
      <c r="E3024" s="17">
        <v>12</v>
      </c>
      <c r="F3024" t="s">
        <v>68</v>
      </c>
      <c r="G3024">
        <v>9</v>
      </c>
      <c r="H3024">
        <v>107338</v>
      </c>
    </row>
    <row r="3025" spans="1:8" x14ac:dyDescent="0.25">
      <c r="A3025" s="2">
        <v>18</v>
      </c>
      <c r="B3025" t="s">
        <v>18</v>
      </c>
      <c r="C3025" t="s">
        <v>115</v>
      </c>
      <c r="D3025" s="2">
        <v>5</v>
      </c>
      <c r="E3025" s="17">
        <v>12</v>
      </c>
      <c r="F3025" t="s">
        <v>69</v>
      </c>
      <c r="G3025">
        <v>15</v>
      </c>
      <c r="H3025">
        <v>1188854.8399999999</v>
      </c>
    </row>
    <row r="3026" spans="1:8" x14ac:dyDescent="0.25">
      <c r="A3026" s="2">
        <v>18</v>
      </c>
      <c r="B3026" t="s">
        <v>18</v>
      </c>
      <c r="C3026" t="s">
        <v>115</v>
      </c>
      <c r="D3026" s="2">
        <v>5</v>
      </c>
      <c r="E3026" s="17">
        <v>12</v>
      </c>
      <c r="F3026" t="s">
        <v>67</v>
      </c>
      <c r="G3026">
        <v>15</v>
      </c>
      <c r="H3026">
        <v>909.4799999999999</v>
      </c>
    </row>
    <row r="3027" spans="1:8" x14ac:dyDescent="0.25">
      <c r="A3027" s="2">
        <v>18</v>
      </c>
      <c r="B3027" t="s">
        <v>18</v>
      </c>
      <c r="C3027" t="s">
        <v>115</v>
      </c>
      <c r="D3027" s="2">
        <v>5</v>
      </c>
      <c r="E3027" s="17">
        <v>12</v>
      </c>
      <c r="F3027" t="s">
        <v>73</v>
      </c>
      <c r="G3027">
        <v>1</v>
      </c>
      <c r="H3027">
        <v>568535.28</v>
      </c>
    </row>
    <row r="3028" spans="1:8" x14ac:dyDescent="0.25">
      <c r="A3028" s="2">
        <v>18</v>
      </c>
      <c r="B3028" t="s">
        <v>18</v>
      </c>
      <c r="C3028" t="s">
        <v>115</v>
      </c>
      <c r="D3028" s="2">
        <v>5</v>
      </c>
      <c r="E3028" s="17">
        <v>12</v>
      </c>
      <c r="F3028" t="s">
        <v>79</v>
      </c>
      <c r="G3028">
        <v>1</v>
      </c>
      <c r="H3028">
        <v>17764.5</v>
      </c>
    </row>
    <row r="3029" spans="1:8" x14ac:dyDescent="0.25">
      <c r="A3029" s="2">
        <v>18</v>
      </c>
      <c r="B3029" t="s">
        <v>18</v>
      </c>
      <c r="C3029" t="s">
        <v>115</v>
      </c>
      <c r="D3029" s="2">
        <v>5</v>
      </c>
      <c r="E3029" s="17">
        <v>12</v>
      </c>
      <c r="F3029" t="s">
        <v>72</v>
      </c>
      <c r="G3029">
        <v>15</v>
      </c>
      <c r="H3029">
        <v>589510.74000000011</v>
      </c>
    </row>
    <row r="3030" spans="1:8" x14ac:dyDescent="0.25">
      <c r="A3030" s="2">
        <v>18</v>
      </c>
      <c r="B3030" t="s">
        <v>18</v>
      </c>
      <c r="C3030" t="s">
        <v>115</v>
      </c>
      <c r="D3030" s="2">
        <v>5</v>
      </c>
      <c r="E3030" s="17">
        <v>12</v>
      </c>
      <c r="F3030" t="s">
        <v>74</v>
      </c>
      <c r="G3030">
        <v>6</v>
      </c>
      <c r="H3030">
        <v>181602.52</v>
      </c>
    </row>
    <row r="3031" spans="1:8" x14ac:dyDescent="0.25">
      <c r="A3031" s="2">
        <v>18</v>
      </c>
      <c r="B3031" t="s">
        <v>18</v>
      </c>
      <c r="C3031" t="s">
        <v>115</v>
      </c>
      <c r="D3031" s="2">
        <v>5</v>
      </c>
      <c r="E3031" s="17">
        <v>13</v>
      </c>
      <c r="F3031" t="s">
        <v>70</v>
      </c>
      <c r="G3031">
        <v>3</v>
      </c>
      <c r="H3031">
        <v>4088472.73</v>
      </c>
    </row>
    <row r="3032" spans="1:8" x14ac:dyDescent="0.25">
      <c r="A3032" s="2">
        <v>18</v>
      </c>
      <c r="B3032" t="s">
        <v>18</v>
      </c>
      <c r="C3032" t="s">
        <v>115</v>
      </c>
      <c r="D3032" s="2">
        <v>5</v>
      </c>
      <c r="E3032" s="17">
        <v>13</v>
      </c>
      <c r="F3032" t="s">
        <v>75</v>
      </c>
      <c r="G3032">
        <v>1</v>
      </c>
      <c r="H3032">
        <v>2736</v>
      </c>
    </row>
    <row r="3033" spans="1:8" x14ac:dyDescent="0.25">
      <c r="A3033" s="2">
        <v>18</v>
      </c>
      <c r="B3033" t="s">
        <v>18</v>
      </c>
      <c r="C3033" t="s">
        <v>115</v>
      </c>
      <c r="D3033" s="2">
        <v>5</v>
      </c>
      <c r="E3033" s="17">
        <v>13</v>
      </c>
      <c r="F3033" t="s">
        <v>68</v>
      </c>
      <c r="G3033">
        <v>2</v>
      </c>
      <c r="H3033">
        <v>28335</v>
      </c>
    </row>
    <row r="3034" spans="1:8" x14ac:dyDescent="0.25">
      <c r="A3034" s="2">
        <v>18</v>
      </c>
      <c r="B3034" t="s">
        <v>18</v>
      </c>
      <c r="C3034" t="s">
        <v>115</v>
      </c>
      <c r="D3034" s="2">
        <v>5</v>
      </c>
      <c r="E3034" s="17">
        <v>13</v>
      </c>
      <c r="F3034" t="s">
        <v>69</v>
      </c>
      <c r="G3034">
        <v>3</v>
      </c>
      <c r="H3034">
        <v>654154.56000000006</v>
      </c>
    </row>
    <row r="3035" spans="1:8" x14ac:dyDescent="0.25">
      <c r="A3035" s="2">
        <v>18</v>
      </c>
      <c r="B3035" t="s">
        <v>18</v>
      </c>
      <c r="C3035" t="s">
        <v>115</v>
      </c>
      <c r="D3035" s="2">
        <v>5</v>
      </c>
      <c r="E3035" s="17">
        <v>13</v>
      </c>
      <c r="F3035" t="s">
        <v>67</v>
      </c>
      <c r="G3035">
        <v>3</v>
      </c>
      <c r="H3035">
        <v>297.27999999999997</v>
      </c>
    </row>
    <row r="3036" spans="1:8" x14ac:dyDescent="0.25">
      <c r="A3036" s="2">
        <v>18</v>
      </c>
      <c r="B3036" t="s">
        <v>18</v>
      </c>
      <c r="C3036" t="s">
        <v>115</v>
      </c>
      <c r="D3036" s="2">
        <v>5</v>
      </c>
      <c r="E3036" s="17">
        <v>13</v>
      </c>
      <c r="F3036" t="s">
        <v>73</v>
      </c>
      <c r="H3036">
        <v>301554.08</v>
      </c>
    </row>
    <row r="3037" spans="1:8" x14ac:dyDescent="0.25">
      <c r="A3037" s="2">
        <v>18</v>
      </c>
      <c r="B3037" t="s">
        <v>18</v>
      </c>
      <c r="C3037" t="s">
        <v>115</v>
      </c>
      <c r="D3037" s="2">
        <v>5</v>
      </c>
      <c r="E3037" s="17">
        <v>13</v>
      </c>
      <c r="F3037" t="s">
        <v>72</v>
      </c>
      <c r="G3037">
        <v>3</v>
      </c>
      <c r="H3037">
        <v>1279724.06</v>
      </c>
    </row>
    <row r="3038" spans="1:8" x14ac:dyDescent="0.25">
      <c r="A3038" s="2">
        <v>18</v>
      </c>
      <c r="B3038" t="s">
        <v>18</v>
      </c>
      <c r="C3038" t="s">
        <v>115</v>
      </c>
      <c r="D3038" s="2">
        <v>5</v>
      </c>
      <c r="E3038" s="17">
        <v>13</v>
      </c>
      <c r="F3038" t="s">
        <v>74</v>
      </c>
      <c r="G3038">
        <v>1</v>
      </c>
      <c r="H3038">
        <v>22071.739999999998</v>
      </c>
    </row>
    <row r="3039" spans="1:8" x14ac:dyDescent="0.25">
      <c r="A3039" s="2">
        <v>18</v>
      </c>
      <c r="B3039" t="s">
        <v>18</v>
      </c>
      <c r="C3039" t="s">
        <v>116</v>
      </c>
      <c r="D3039" s="2">
        <v>6</v>
      </c>
      <c r="E3039" s="17">
        <v>1</v>
      </c>
      <c r="F3039" t="s">
        <v>87</v>
      </c>
      <c r="G3039">
        <v>1</v>
      </c>
      <c r="H3039">
        <v>3367.44</v>
      </c>
    </row>
    <row r="3040" spans="1:8" x14ac:dyDescent="0.25">
      <c r="A3040" s="2">
        <v>25</v>
      </c>
      <c r="B3040" t="s">
        <v>19</v>
      </c>
      <c r="C3040" t="s">
        <v>117</v>
      </c>
      <c r="D3040" s="2">
        <v>1</v>
      </c>
      <c r="E3040" s="17">
        <v>1</v>
      </c>
      <c r="F3040" t="s">
        <v>96</v>
      </c>
      <c r="G3040">
        <v>8</v>
      </c>
      <c r="H3040">
        <v>286483.84999999998</v>
      </c>
    </row>
    <row r="3041" spans="1:8" x14ac:dyDescent="0.25">
      <c r="A3041" s="2">
        <v>25</v>
      </c>
      <c r="B3041" t="s">
        <v>19</v>
      </c>
      <c r="C3041" t="s">
        <v>117</v>
      </c>
      <c r="D3041" s="2">
        <v>1</v>
      </c>
      <c r="E3041" s="17">
        <v>3</v>
      </c>
      <c r="F3041" t="s">
        <v>70</v>
      </c>
      <c r="G3041">
        <v>3</v>
      </c>
      <c r="H3041">
        <v>283491</v>
      </c>
    </row>
    <row r="3042" spans="1:8" x14ac:dyDescent="0.25">
      <c r="A3042" s="2">
        <v>25</v>
      </c>
      <c r="B3042" t="s">
        <v>19</v>
      </c>
      <c r="C3042" t="s">
        <v>117</v>
      </c>
      <c r="D3042" s="2">
        <v>1</v>
      </c>
      <c r="E3042" s="17">
        <v>3</v>
      </c>
      <c r="F3042" t="s">
        <v>75</v>
      </c>
      <c r="G3042">
        <v>2</v>
      </c>
      <c r="H3042">
        <v>27000</v>
      </c>
    </row>
    <row r="3043" spans="1:8" x14ac:dyDescent="0.25">
      <c r="A3043" s="2">
        <v>25</v>
      </c>
      <c r="B3043" t="s">
        <v>19</v>
      </c>
      <c r="C3043" t="s">
        <v>117</v>
      </c>
      <c r="D3043" s="2">
        <v>1</v>
      </c>
      <c r="E3043" s="17">
        <v>3</v>
      </c>
      <c r="F3043" t="s">
        <v>77</v>
      </c>
      <c r="G3043">
        <v>1</v>
      </c>
      <c r="H3043">
        <v>6259.52</v>
      </c>
    </row>
    <row r="3044" spans="1:8" x14ac:dyDescent="0.25">
      <c r="A3044" s="2">
        <v>25</v>
      </c>
      <c r="B3044" t="s">
        <v>19</v>
      </c>
      <c r="C3044" t="s">
        <v>117</v>
      </c>
      <c r="D3044" s="2">
        <v>1</v>
      </c>
      <c r="E3044" s="17">
        <v>3</v>
      </c>
      <c r="F3044" t="s">
        <v>68</v>
      </c>
      <c r="G3044">
        <v>1</v>
      </c>
      <c r="H3044">
        <v>20308.5</v>
      </c>
    </row>
    <row r="3045" spans="1:8" x14ac:dyDescent="0.25">
      <c r="A3045" s="2">
        <v>25</v>
      </c>
      <c r="B3045" t="s">
        <v>19</v>
      </c>
      <c r="C3045" t="s">
        <v>117</v>
      </c>
      <c r="D3045" s="2">
        <v>1</v>
      </c>
      <c r="E3045" s="17">
        <v>3</v>
      </c>
      <c r="F3045" t="s">
        <v>69</v>
      </c>
      <c r="G3045">
        <v>3</v>
      </c>
      <c r="H3045">
        <v>36853.440000000002</v>
      </c>
    </row>
    <row r="3046" spans="1:8" x14ac:dyDescent="0.25">
      <c r="A3046" s="2">
        <v>25</v>
      </c>
      <c r="B3046" t="s">
        <v>19</v>
      </c>
      <c r="C3046" t="s">
        <v>117</v>
      </c>
      <c r="D3046" s="2">
        <v>1</v>
      </c>
      <c r="E3046" s="17">
        <v>3</v>
      </c>
      <c r="F3046" t="s">
        <v>78</v>
      </c>
      <c r="H3046">
        <v>18339.3</v>
      </c>
    </row>
    <row r="3047" spans="1:8" x14ac:dyDescent="0.25">
      <c r="A3047" s="2">
        <v>25</v>
      </c>
      <c r="B3047" t="s">
        <v>19</v>
      </c>
      <c r="C3047" t="s">
        <v>117</v>
      </c>
      <c r="D3047" s="2">
        <v>1</v>
      </c>
      <c r="E3047" s="17">
        <v>3</v>
      </c>
      <c r="F3047" t="s">
        <v>67</v>
      </c>
      <c r="G3047">
        <v>3</v>
      </c>
      <c r="H3047">
        <v>209.88000000000002</v>
      </c>
    </row>
    <row r="3048" spans="1:8" x14ac:dyDescent="0.25">
      <c r="A3048" s="2">
        <v>25</v>
      </c>
      <c r="B3048" t="s">
        <v>19</v>
      </c>
      <c r="C3048" t="s">
        <v>117</v>
      </c>
      <c r="D3048" s="2">
        <v>1</v>
      </c>
      <c r="E3048" s="17">
        <v>3</v>
      </c>
      <c r="F3048" t="s">
        <v>73</v>
      </c>
      <c r="H3048">
        <v>23595</v>
      </c>
    </row>
    <row r="3049" spans="1:8" x14ac:dyDescent="0.25">
      <c r="A3049" s="2">
        <v>25</v>
      </c>
      <c r="B3049" t="s">
        <v>19</v>
      </c>
      <c r="C3049" t="s">
        <v>117</v>
      </c>
      <c r="D3049" s="2">
        <v>1</v>
      </c>
      <c r="E3049" s="17">
        <v>5</v>
      </c>
      <c r="F3049" t="s">
        <v>70</v>
      </c>
      <c r="G3049">
        <v>5</v>
      </c>
      <c r="H3049">
        <v>915255</v>
      </c>
    </row>
    <row r="3050" spans="1:8" x14ac:dyDescent="0.25">
      <c r="A3050" s="2">
        <v>25</v>
      </c>
      <c r="B3050" t="s">
        <v>19</v>
      </c>
      <c r="C3050" t="s">
        <v>117</v>
      </c>
      <c r="D3050" s="2">
        <v>1</v>
      </c>
      <c r="E3050" s="17">
        <v>5</v>
      </c>
      <c r="F3050" t="s">
        <v>75</v>
      </c>
      <c r="G3050">
        <v>3</v>
      </c>
      <c r="H3050">
        <v>49500</v>
      </c>
    </row>
    <row r="3051" spans="1:8" x14ac:dyDescent="0.25">
      <c r="A3051" s="2">
        <v>25</v>
      </c>
      <c r="B3051" t="s">
        <v>19</v>
      </c>
      <c r="C3051" t="s">
        <v>117</v>
      </c>
      <c r="D3051" s="2">
        <v>1</v>
      </c>
      <c r="E3051" s="17">
        <v>5</v>
      </c>
      <c r="F3051" t="s">
        <v>77</v>
      </c>
      <c r="G3051">
        <v>3</v>
      </c>
      <c r="H3051">
        <v>111891.14</v>
      </c>
    </row>
    <row r="3052" spans="1:8" x14ac:dyDescent="0.25">
      <c r="A3052" s="2">
        <v>25</v>
      </c>
      <c r="B3052" t="s">
        <v>19</v>
      </c>
      <c r="C3052" t="s">
        <v>117</v>
      </c>
      <c r="D3052" s="2">
        <v>1</v>
      </c>
      <c r="E3052" s="17">
        <v>5</v>
      </c>
      <c r="F3052" t="s">
        <v>68</v>
      </c>
      <c r="G3052">
        <v>3</v>
      </c>
      <c r="H3052">
        <v>75397</v>
      </c>
    </row>
    <row r="3053" spans="1:8" x14ac:dyDescent="0.25">
      <c r="A3053" s="2">
        <v>25</v>
      </c>
      <c r="B3053" t="s">
        <v>19</v>
      </c>
      <c r="C3053" t="s">
        <v>117</v>
      </c>
      <c r="D3053" s="2">
        <v>1</v>
      </c>
      <c r="E3053" s="17">
        <v>5</v>
      </c>
      <c r="F3053" t="s">
        <v>69</v>
      </c>
      <c r="G3053">
        <v>3</v>
      </c>
      <c r="H3053">
        <v>67747.259999999995</v>
      </c>
    </row>
    <row r="3054" spans="1:8" x14ac:dyDescent="0.25">
      <c r="A3054" s="2">
        <v>25</v>
      </c>
      <c r="B3054" t="s">
        <v>19</v>
      </c>
      <c r="C3054" t="s">
        <v>117</v>
      </c>
      <c r="D3054" s="2">
        <v>1</v>
      </c>
      <c r="E3054" s="17">
        <v>5</v>
      </c>
      <c r="F3054" t="s">
        <v>78</v>
      </c>
      <c r="H3054">
        <v>28371.690000000002</v>
      </c>
    </row>
    <row r="3055" spans="1:8" x14ac:dyDescent="0.25">
      <c r="A3055" s="2">
        <v>25</v>
      </c>
      <c r="B3055" t="s">
        <v>19</v>
      </c>
      <c r="C3055" t="s">
        <v>117</v>
      </c>
      <c r="D3055" s="2">
        <v>1</v>
      </c>
      <c r="E3055" s="17">
        <v>5</v>
      </c>
      <c r="F3055" t="s">
        <v>67</v>
      </c>
      <c r="G3055">
        <v>5</v>
      </c>
      <c r="H3055">
        <v>466.4</v>
      </c>
    </row>
    <row r="3056" spans="1:8" x14ac:dyDescent="0.25">
      <c r="A3056" s="2">
        <v>25</v>
      </c>
      <c r="B3056" t="s">
        <v>19</v>
      </c>
      <c r="C3056" t="s">
        <v>117</v>
      </c>
      <c r="D3056" s="2">
        <v>1</v>
      </c>
      <c r="E3056" s="17">
        <v>5</v>
      </c>
      <c r="F3056" t="s">
        <v>73</v>
      </c>
      <c r="G3056">
        <v>1</v>
      </c>
      <c r="H3056">
        <v>45269.63</v>
      </c>
    </row>
    <row r="3057" spans="1:8" x14ac:dyDescent="0.25">
      <c r="A3057" s="2">
        <v>25</v>
      </c>
      <c r="B3057" t="s">
        <v>19</v>
      </c>
      <c r="C3057" t="s">
        <v>117</v>
      </c>
      <c r="D3057" s="2">
        <v>1</v>
      </c>
      <c r="E3057" s="17">
        <v>5</v>
      </c>
      <c r="F3057" t="s">
        <v>72</v>
      </c>
      <c r="G3057">
        <v>2</v>
      </c>
      <c r="H3057">
        <v>145823.35999999999</v>
      </c>
    </row>
    <row r="3058" spans="1:8" x14ac:dyDescent="0.25">
      <c r="A3058" s="2">
        <v>25</v>
      </c>
      <c r="B3058" t="s">
        <v>19</v>
      </c>
      <c r="C3058" t="s">
        <v>117</v>
      </c>
      <c r="D3058" s="2">
        <v>1</v>
      </c>
      <c r="E3058" s="17">
        <v>5</v>
      </c>
      <c r="F3058" t="s">
        <v>74</v>
      </c>
      <c r="G3058">
        <v>2</v>
      </c>
      <c r="H3058">
        <v>29760</v>
      </c>
    </row>
    <row r="3059" spans="1:8" x14ac:dyDescent="0.25">
      <c r="A3059" s="2">
        <v>25</v>
      </c>
      <c r="B3059" t="s">
        <v>19</v>
      </c>
      <c r="C3059" t="s">
        <v>117</v>
      </c>
      <c r="D3059" s="2">
        <v>1</v>
      </c>
      <c r="E3059" s="17">
        <v>6</v>
      </c>
      <c r="F3059" t="s">
        <v>70</v>
      </c>
      <c r="G3059">
        <v>8</v>
      </c>
      <c r="H3059">
        <v>1607884.5</v>
      </c>
    </row>
    <row r="3060" spans="1:8" x14ac:dyDescent="0.25">
      <c r="A3060" s="2">
        <v>25</v>
      </c>
      <c r="B3060" t="s">
        <v>19</v>
      </c>
      <c r="C3060" t="s">
        <v>117</v>
      </c>
      <c r="D3060" s="2">
        <v>1</v>
      </c>
      <c r="E3060" s="17">
        <v>6</v>
      </c>
      <c r="F3060" t="s">
        <v>75</v>
      </c>
      <c r="G3060">
        <v>6</v>
      </c>
      <c r="H3060">
        <v>105300</v>
      </c>
    </row>
    <row r="3061" spans="1:8" x14ac:dyDescent="0.25">
      <c r="A3061" s="2">
        <v>25</v>
      </c>
      <c r="B3061" t="s">
        <v>19</v>
      </c>
      <c r="C3061" t="s">
        <v>117</v>
      </c>
      <c r="D3061" s="2">
        <v>1</v>
      </c>
      <c r="E3061" s="17">
        <v>6</v>
      </c>
      <c r="F3061" t="s">
        <v>77</v>
      </c>
      <c r="G3061">
        <v>7</v>
      </c>
      <c r="H3061">
        <v>251195.3</v>
      </c>
    </row>
    <row r="3062" spans="1:8" x14ac:dyDescent="0.25">
      <c r="A3062" s="2">
        <v>25</v>
      </c>
      <c r="B3062" t="s">
        <v>19</v>
      </c>
      <c r="C3062" t="s">
        <v>117</v>
      </c>
      <c r="D3062" s="2">
        <v>1</v>
      </c>
      <c r="E3062" s="17">
        <v>6</v>
      </c>
      <c r="F3062" t="s">
        <v>68</v>
      </c>
      <c r="G3062">
        <v>4</v>
      </c>
      <c r="H3062">
        <v>117778.5</v>
      </c>
    </row>
    <row r="3063" spans="1:8" x14ac:dyDescent="0.25">
      <c r="A3063" s="2">
        <v>25</v>
      </c>
      <c r="B3063" t="s">
        <v>19</v>
      </c>
      <c r="C3063" t="s">
        <v>117</v>
      </c>
      <c r="D3063" s="2">
        <v>1</v>
      </c>
      <c r="E3063" s="17">
        <v>6</v>
      </c>
      <c r="F3063" t="s">
        <v>69</v>
      </c>
      <c r="G3063">
        <v>6</v>
      </c>
      <c r="H3063">
        <v>181233</v>
      </c>
    </row>
    <row r="3064" spans="1:8" x14ac:dyDescent="0.25">
      <c r="A3064" s="2">
        <v>25</v>
      </c>
      <c r="B3064" t="s">
        <v>19</v>
      </c>
      <c r="C3064" t="s">
        <v>117</v>
      </c>
      <c r="D3064" s="2">
        <v>1</v>
      </c>
      <c r="E3064" s="17">
        <v>6</v>
      </c>
      <c r="F3064" t="s">
        <v>78</v>
      </c>
      <c r="H3064">
        <v>75279.69</v>
      </c>
    </row>
    <row r="3065" spans="1:8" x14ac:dyDescent="0.25">
      <c r="A3065" s="2">
        <v>25</v>
      </c>
      <c r="B3065" t="s">
        <v>19</v>
      </c>
      <c r="C3065" t="s">
        <v>117</v>
      </c>
      <c r="D3065" s="2">
        <v>1</v>
      </c>
      <c r="E3065" s="17">
        <v>6</v>
      </c>
      <c r="F3065" t="s">
        <v>67</v>
      </c>
      <c r="G3065">
        <v>8</v>
      </c>
      <c r="H3065">
        <v>658.79</v>
      </c>
    </row>
    <row r="3066" spans="1:8" x14ac:dyDescent="0.25">
      <c r="A3066" s="2">
        <v>25</v>
      </c>
      <c r="B3066" t="s">
        <v>19</v>
      </c>
      <c r="C3066" t="s">
        <v>117</v>
      </c>
      <c r="D3066" s="2">
        <v>1</v>
      </c>
      <c r="E3066" s="17">
        <v>6</v>
      </c>
      <c r="F3066" t="s">
        <v>73</v>
      </c>
      <c r="G3066">
        <v>2</v>
      </c>
      <c r="H3066">
        <v>126071.5</v>
      </c>
    </row>
    <row r="3067" spans="1:8" x14ac:dyDescent="0.25">
      <c r="A3067" s="2">
        <v>25</v>
      </c>
      <c r="B3067" t="s">
        <v>19</v>
      </c>
      <c r="C3067" t="s">
        <v>117</v>
      </c>
      <c r="D3067" s="2">
        <v>1</v>
      </c>
      <c r="E3067" s="17">
        <v>6</v>
      </c>
      <c r="F3067" t="s">
        <v>72</v>
      </c>
      <c r="G3067">
        <v>2</v>
      </c>
      <c r="H3067">
        <v>79095.78</v>
      </c>
    </row>
    <row r="3068" spans="1:8" x14ac:dyDescent="0.25">
      <c r="A3068" s="2">
        <v>25</v>
      </c>
      <c r="B3068" t="s">
        <v>19</v>
      </c>
      <c r="C3068" t="s">
        <v>117</v>
      </c>
      <c r="D3068" s="2">
        <v>1</v>
      </c>
      <c r="E3068" s="17">
        <v>6</v>
      </c>
      <c r="F3068" t="s">
        <v>74</v>
      </c>
      <c r="G3068">
        <v>1</v>
      </c>
      <c r="H3068">
        <v>33576.6</v>
      </c>
    </row>
    <row r="3069" spans="1:8" x14ac:dyDescent="0.25">
      <c r="A3069" s="2">
        <v>25</v>
      </c>
      <c r="B3069" t="s">
        <v>19</v>
      </c>
      <c r="C3069" t="s">
        <v>117</v>
      </c>
      <c r="D3069" s="2">
        <v>1</v>
      </c>
      <c r="E3069" s="17">
        <v>7</v>
      </c>
      <c r="F3069" t="s">
        <v>70</v>
      </c>
      <c r="G3069">
        <v>8</v>
      </c>
      <c r="H3069">
        <v>1417362.6099999999</v>
      </c>
    </row>
    <row r="3070" spans="1:8" x14ac:dyDescent="0.25">
      <c r="A3070" s="2">
        <v>25</v>
      </c>
      <c r="B3070" t="s">
        <v>19</v>
      </c>
      <c r="C3070" t="s">
        <v>117</v>
      </c>
      <c r="D3070" s="2">
        <v>1</v>
      </c>
      <c r="E3070" s="17">
        <v>7</v>
      </c>
      <c r="F3070" t="s">
        <v>75</v>
      </c>
      <c r="G3070">
        <v>6</v>
      </c>
      <c r="H3070">
        <v>72900</v>
      </c>
    </row>
    <row r="3071" spans="1:8" x14ac:dyDescent="0.25">
      <c r="A3071" s="2">
        <v>25</v>
      </c>
      <c r="B3071" t="s">
        <v>19</v>
      </c>
      <c r="C3071" t="s">
        <v>117</v>
      </c>
      <c r="D3071" s="2">
        <v>1</v>
      </c>
      <c r="E3071" s="17">
        <v>7</v>
      </c>
      <c r="F3071" t="s">
        <v>77</v>
      </c>
      <c r="G3071">
        <v>3</v>
      </c>
      <c r="H3071">
        <v>120534.59000000001</v>
      </c>
    </row>
    <row r="3072" spans="1:8" x14ac:dyDescent="0.25">
      <c r="A3072" s="2">
        <v>25</v>
      </c>
      <c r="B3072" t="s">
        <v>19</v>
      </c>
      <c r="C3072" t="s">
        <v>117</v>
      </c>
      <c r="D3072" s="2">
        <v>1</v>
      </c>
      <c r="E3072" s="17">
        <v>7</v>
      </c>
      <c r="F3072" t="s">
        <v>68</v>
      </c>
      <c r="G3072">
        <v>2</v>
      </c>
      <c r="H3072">
        <v>47398</v>
      </c>
    </row>
    <row r="3073" spans="1:8" x14ac:dyDescent="0.25">
      <c r="A3073" s="2">
        <v>25</v>
      </c>
      <c r="B3073" t="s">
        <v>19</v>
      </c>
      <c r="C3073" t="s">
        <v>117</v>
      </c>
      <c r="D3073" s="2">
        <v>1</v>
      </c>
      <c r="E3073" s="17">
        <v>7</v>
      </c>
      <c r="F3073" t="s">
        <v>69</v>
      </c>
      <c r="G3073">
        <v>8</v>
      </c>
      <c r="H3073">
        <v>184255.85000000003</v>
      </c>
    </row>
    <row r="3074" spans="1:8" x14ac:dyDescent="0.25">
      <c r="A3074" s="2">
        <v>25</v>
      </c>
      <c r="B3074" t="s">
        <v>19</v>
      </c>
      <c r="C3074" t="s">
        <v>117</v>
      </c>
      <c r="D3074" s="2">
        <v>1</v>
      </c>
      <c r="E3074" s="17">
        <v>7</v>
      </c>
      <c r="F3074" t="s">
        <v>78</v>
      </c>
      <c r="H3074">
        <v>51367.320000000007</v>
      </c>
    </row>
    <row r="3075" spans="1:8" x14ac:dyDescent="0.25">
      <c r="A3075" s="2">
        <v>25</v>
      </c>
      <c r="B3075" t="s">
        <v>19</v>
      </c>
      <c r="C3075" t="s">
        <v>117</v>
      </c>
      <c r="D3075" s="2">
        <v>1</v>
      </c>
      <c r="E3075" s="17">
        <v>7</v>
      </c>
      <c r="F3075" t="s">
        <v>67</v>
      </c>
      <c r="G3075">
        <v>7</v>
      </c>
      <c r="H3075">
        <v>472.23</v>
      </c>
    </row>
    <row r="3076" spans="1:8" x14ac:dyDescent="0.25">
      <c r="A3076" s="2">
        <v>25</v>
      </c>
      <c r="B3076" t="s">
        <v>19</v>
      </c>
      <c r="C3076" t="s">
        <v>117</v>
      </c>
      <c r="D3076" s="2">
        <v>1</v>
      </c>
      <c r="E3076" s="17">
        <v>7</v>
      </c>
      <c r="F3076" t="s">
        <v>73</v>
      </c>
      <c r="H3076">
        <v>102802.13</v>
      </c>
    </row>
    <row r="3077" spans="1:8" x14ac:dyDescent="0.25">
      <c r="A3077" s="2">
        <v>25</v>
      </c>
      <c r="B3077" t="s">
        <v>19</v>
      </c>
      <c r="C3077" t="s">
        <v>117</v>
      </c>
      <c r="D3077" s="2">
        <v>1</v>
      </c>
      <c r="E3077" s="17">
        <v>7</v>
      </c>
      <c r="F3077" t="s">
        <v>74</v>
      </c>
      <c r="G3077">
        <v>2</v>
      </c>
      <c r="H3077">
        <v>42220.7</v>
      </c>
    </row>
    <row r="3078" spans="1:8" x14ac:dyDescent="0.25">
      <c r="A3078" s="2">
        <v>25</v>
      </c>
      <c r="B3078" t="s">
        <v>19</v>
      </c>
      <c r="C3078" t="s">
        <v>117</v>
      </c>
      <c r="D3078" s="2">
        <v>1</v>
      </c>
      <c r="E3078" s="17">
        <v>8</v>
      </c>
      <c r="F3078" t="s">
        <v>70</v>
      </c>
      <c r="G3078">
        <v>7</v>
      </c>
      <c r="H3078">
        <v>1393917.63</v>
      </c>
    </row>
    <row r="3079" spans="1:8" x14ac:dyDescent="0.25">
      <c r="A3079" s="2">
        <v>25</v>
      </c>
      <c r="B3079" t="s">
        <v>19</v>
      </c>
      <c r="C3079" t="s">
        <v>117</v>
      </c>
      <c r="D3079" s="2">
        <v>1</v>
      </c>
      <c r="E3079" s="17">
        <v>8</v>
      </c>
      <c r="F3079" t="s">
        <v>75</v>
      </c>
      <c r="G3079">
        <v>7</v>
      </c>
      <c r="H3079">
        <v>74100</v>
      </c>
    </row>
    <row r="3080" spans="1:8" x14ac:dyDescent="0.25">
      <c r="A3080" s="2">
        <v>25</v>
      </c>
      <c r="B3080" t="s">
        <v>19</v>
      </c>
      <c r="C3080" t="s">
        <v>117</v>
      </c>
      <c r="D3080" s="2">
        <v>1</v>
      </c>
      <c r="E3080" s="17">
        <v>8</v>
      </c>
      <c r="F3080" t="s">
        <v>77</v>
      </c>
      <c r="G3080">
        <v>3</v>
      </c>
      <c r="H3080">
        <v>80663.16</v>
      </c>
    </row>
    <row r="3081" spans="1:8" x14ac:dyDescent="0.25">
      <c r="A3081" s="2">
        <v>25</v>
      </c>
      <c r="B3081" t="s">
        <v>19</v>
      </c>
      <c r="C3081" t="s">
        <v>117</v>
      </c>
      <c r="D3081" s="2">
        <v>1</v>
      </c>
      <c r="E3081" s="17">
        <v>8</v>
      </c>
      <c r="F3081" t="s">
        <v>68</v>
      </c>
      <c r="G3081">
        <v>7</v>
      </c>
      <c r="H3081">
        <v>149500.75</v>
      </c>
    </row>
    <row r="3082" spans="1:8" x14ac:dyDescent="0.25">
      <c r="A3082" s="2">
        <v>25</v>
      </c>
      <c r="B3082" t="s">
        <v>19</v>
      </c>
      <c r="C3082" t="s">
        <v>117</v>
      </c>
      <c r="D3082" s="2">
        <v>1</v>
      </c>
      <c r="E3082" s="17">
        <v>8</v>
      </c>
      <c r="F3082" t="s">
        <v>69</v>
      </c>
      <c r="G3082">
        <v>7</v>
      </c>
      <c r="H3082">
        <v>181208.1</v>
      </c>
    </row>
    <row r="3083" spans="1:8" x14ac:dyDescent="0.25">
      <c r="A3083" s="2">
        <v>25</v>
      </c>
      <c r="B3083" t="s">
        <v>19</v>
      </c>
      <c r="C3083" t="s">
        <v>117</v>
      </c>
      <c r="D3083" s="2">
        <v>1</v>
      </c>
      <c r="E3083" s="17">
        <v>8</v>
      </c>
      <c r="F3083" t="s">
        <v>78</v>
      </c>
      <c r="G3083">
        <v>1</v>
      </c>
      <c r="H3083">
        <v>64074.93</v>
      </c>
    </row>
    <row r="3084" spans="1:8" x14ac:dyDescent="0.25">
      <c r="A3084" s="2">
        <v>25</v>
      </c>
      <c r="B3084" t="s">
        <v>19</v>
      </c>
      <c r="C3084" t="s">
        <v>117</v>
      </c>
      <c r="D3084" s="2">
        <v>1</v>
      </c>
      <c r="E3084" s="17">
        <v>8</v>
      </c>
      <c r="F3084" t="s">
        <v>67</v>
      </c>
      <c r="G3084">
        <v>7</v>
      </c>
      <c r="H3084">
        <v>384.78</v>
      </c>
    </row>
    <row r="3085" spans="1:8" x14ac:dyDescent="0.25">
      <c r="A3085" s="2">
        <v>25</v>
      </c>
      <c r="B3085" t="s">
        <v>19</v>
      </c>
      <c r="C3085" t="s">
        <v>117</v>
      </c>
      <c r="D3085" s="2">
        <v>1</v>
      </c>
      <c r="E3085" s="17">
        <v>8</v>
      </c>
      <c r="F3085" t="s">
        <v>73</v>
      </c>
      <c r="H3085">
        <v>124958</v>
      </c>
    </row>
    <row r="3086" spans="1:8" x14ac:dyDescent="0.25">
      <c r="A3086" s="2">
        <v>25</v>
      </c>
      <c r="B3086" t="s">
        <v>19</v>
      </c>
      <c r="C3086" t="s">
        <v>117</v>
      </c>
      <c r="D3086" s="2">
        <v>1</v>
      </c>
      <c r="E3086" s="17">
        <v>9</v>
      </c>
      <c r="F3086" t="s">
        <v>70</v>
      </c>
      <c r="G3086">
        <v>7</v>
      </c>
      <c r="H3086">
        <v>2824488.06</v>
      </c>
    </row>
    <row r="3087" spans="1:8" x14ac:dyDescent="0.25">
      <c r="A3087" s="2">
        <v>25</v>
      </c>
      <c r="B3087" t="s">
        <v>19</v>
      </c>
      <c r="C3087" t="s">
        <v>117</v>
      </c>
      <c r="D3087" s="2">
        <v>1</v>
      </c>
      <c r="E3087" s="17">
        <v>9</v>
      </c>
      <c r="F3087" t="s">
        <v>75</v>
      </c>
      <c r="G3087">
        <v>7</v>
      </c>
      <c r="H3087">
        <v>107100</v>
      </c>
    </row>
    <row r="3088" spans="1:8" x14ac:dyDescent="0.25">
      <c r="A3088" s="2">
        <v>25</v>
      </c>
      <c r="B3088" t="s">
        <v>19</v>
      </c>
      <c r="C3088" t="s">
        <v>117</v>
      </c>
      <c r="D3088" s="2">
        <v>1</v>
      </c>
      <c r="E3088" s="17">
        <v>9</v>
      </c>
      <c r="F3088" t="s">
        <v>77</v>
      </c>
      <c r="G3088">
        <v>3</v>
      </c>
      <c r="H3088">
        <v>83526.03</v>
      </c>
    </row>
    <row r="3089" spans="1:8" x14ac:dyDescent="0.25">
      <c r="A3089" s="2">
        <v>25</v>
      </c>
      <c r="B3089" t="s">
        <v>19</v>
      </c>
      <c r="C3089" t="s">
        <v>117</v>
      </c>
      <c r="D3089" s="2">
        <v>1</v>
      </c>
      <c r="E3089" s="17">
        <v>9</v>
      </c>
      <c r="F3089" t="s">
        <v>68</v>
      </c>
      <c r="G3089">
        <v>5</v>
      </c>
      <c r="H3089">
        <v>107329</v>
      </c>
    </row>
    <row r="3090" spans="1:8" x14ac:dyDescent="0.25">
      <c r="A3090" s="2">
        <v>25</v>
      </c>
      <c r="B3090" t="s">
        <v>19</v>
      </c>
      <c r="C3090" t="s">
        <v>117</v>
      </c>
      <c r="D3090" s="2">
        <v>1</v>
      </c>
      <c r="E3090" s="17">
        <v>9</v>
      </c>
      <c r="F3090" t="s">
        <v>69</v>
      </c>
      <c r="G3090">
        <v>7</v>
      </c>
      <c r="H3090">
        <v>367181.6</v>
      </c>
    </row>
    <row r="3091" spans="1:8" x14ac:dyDescent="0.25">
      <c r="A3091" s="2">
        <v>25</v>
      </c>
      <c r="B3091" t="s">
        <v>19</v>
      </c>
      <c r="C3091" t="s">
        <v>117</v>
      </c>
      <c r="D3091" s="2">
        <v>1</v>
      </c>
      <c r="E3091" s="17">
        <v>9</v>
      </c>
      <c r="F3091" t="s">
        <v>78</v>
      </c>
      <c r="H3091">
        <v>99440.489999999991</v>
      </c>
    </row>
    <row r="3092" spans="1:8" x14ac:dyDescent="0.25">
      <c r="A3092" s="2">
        <v>25</v>
      </c>
      <c r="B3092" t="s">
        <v>19</v>
      </c>
      <c r="C3092" t="s">
        <v>117</v>
      </c>
      <c r="D3092" s="2">
        <v>1</v>
      </c>
      <c r="E3092" s="17">
        <v>9</v>
      </c>
      <c r="F3092" t="s">
        <v>67</v>
      </c>
      <c r="G3092">
        <v>7</v>
      </c>
      <c r="H3092">
        <v>606.27</v>
      </c>
    </row>
    <row r="3093" spans="1:8" x14ac:dyDescent="0.25">
      <c r="A3093" s="2">
        <v>25</v>
      </c>
      <c r="B3093" t="s">
        <v>19</v>
      </c>
      <c r="C3093" t="s">
        <v>117</v>
      </c>
      <c r="D3093" s="2">
        <v>1</v>
      </c>
      <c r="E3093" s="17">
        <v>9</v>
      </c>
      <c r="F3093" t="s">
        <v>73</v>
      </c>
      <c r="H3093">
        <v>177873.15</v>
      </c>
    </row>
    <row r="3094" spans="1:8" x14ac:dyDescent="0.25">
      <c r="A3094" s="2">
        <v>25</v>
      </c>
      <c r="B3094" t="s">
        <v>19</v>
      </c>
      <c r="C3094" t="s">
        <v>117</v>
      </c>
      <c r="D3094" s="2">
        <v>1</v>
      </c>
      <c r="E3094" s="17">
        <v>9</v>
      </c>
      <c r="F3094" t="s">
        <v>74</v>
      </c>
      <c r="G3094">
        <v>1</v>
      </c>
      <c r="H3094">
        <v>128221.56</v>
      </c>
    </row>
    <row r="3095" spans="1:8" x14ac:dyDescent="0.25">
      <c r="A3095" s="2">
        <v>25</v>
      </c>
      <c r="B3095" t="s">
        <v>19</v>
      </c>
      <c r="C3095" t="s">
        <v>117</v>
      </c>
      <c r="D3095" s="2">
        <v>1</v>
      </c>
      <c r="E3095" s="17">
        <v>9</v>
      </c>
      <c r="F3095" t="s">
        <v>76</v>
      </c>
      <c r="H3095">
        <v>8324.31</v>
      </c>
    </row>
    <row r="3096" spans="1:8" x14ac:dyDescent="0.25">
      <c r="A3096" s="2">
        <v>25</v>
      </c>
      <c r="B3096" t="s">
        <v>19</v>
      </c>
      <c r="C3096" t="s">
        <v>117</v>
      </c>
      <c r="D3096" s="2">
        <v>1</v>
      </c>
      <c r="E3096" s="17">
        <v>11</v>
      </c>
      <c r="F3096" t="s">
        <v>70</v>
      </c>
      <c r="G3096">
        <v>9</v>
      </c>
      <c r="H3096">
        <v>3321010.3699999996</v>
      </c>
    </row>
    <row r="3097" spans="1:8" x14ac:dyDescent="0.25">
      <c r="A3097" s="2">
        <v>25</v>
      </c>
      <c r="B3097" t="s">
        <v>19</v>
      </c>
      <c r="C3097" t="s">
        <v>117</v>
      </c>
      <c r="D3097" s="2">
        <v>1</v>
      </c>
      <c r="E3097" s="17">
        <v>11</v>
      </c>
      <c r="F3097" t="s">
        <v>75</v>
      </c>
      <c r="G3097">
        <v>2</v>
      </c>
      <c r="H3097">
        <v>2700</v>
      </c>
    </row>
    <row r="3098" spans="1:8" x14ac:dyDescent="0.25">
      <c r="A3098" s="2">
        <v>25</v>
      </c>
      <c r="B3098" t="s">
        <v>19</v>
      </c>
      <c r="C3098" t="s">
        <v>117</v>
      </c>
      <c r="D3098" s="2">
        <v>1</v>
      </c>
      <c r="E3098" s="17">
        <v>11</v>
      </c>
      <c r="F3098" t="s">
        <v>77</v>
      </c>
      <c r="G3098">
        <v>2</v>
      </c>
      <c r="H3098">
        <v>35469.199999999997</v>
      </c>
    </row>
    <row r="3099" spans="1:8" x14ac:dyDescent="0.25">
      <c r="A3099" s="2">
        <v>25</v>
      </c>
      <c r="B3099" t="s">
        <v>19</v>
      </c>
      <c r="C3099" t="s">
        <v>117</v>
      </c>
      <c r="D3099" s="2">
        <v>1</v>
      </c>
      <c r="E3099" s="17">
        <v>11</v>
      </c>
      <c r="F3099" t="s">
        <v>68</v>
      </c>
      <c r="G3099">
        <v>2</v>
      </c>
      <c r="H3099">
        <v>8980</v>
      </c>
    </row>
    <row r="3100" spans="1:8" x14ac:dyDescent="0.25">
      <c r="A3100" s="2">
        <v>25</v>
      </c>
      <c r="B3100" t="s">
        <v>19</v>
      </c>
      <c r="C3100" t="s">
        <v>117</v>
      </c>
      <c r="D3100" s="2">
        <v>1</v>
      </c>
      <c r="E3100" s="17">
        <v>11</v>
      </c>
      <c r="F3100" t="s">
        <v>69</v>
      </c>
      <c r="G3100">
        <v>9</v>
      </c>
      <c r="H3100">
        <v>431729.57</v>
      </c>
    </row>
    <row r="3101" spans="1:8" x14ac:dyDescent="0.25">
      <c r="A3101" s="2">
        <v>25</v>
      </c>
      <c r="B3101" t="s">
        <v>19</v>
      </c>
      <c r="C3101" t="s">
        <v>117</v>
      </c>
      <c r="D3101" s="2">
        <v>1</v>
      </c>
      <c r="E3101" s="17">
        <v>11</v>
      </c>
      <c r="F3101" t="s">
        <v>78</v>
      </c>
      <c r="H3101">
        <v>107493.38999999998</v>
      </c>
    </row>
    <row r="3102" spans="1:8" x14ac:dyDescent="0.25">
      <c r="A3102" s="2">
        <v>25</v>
      </c>
      <c r="B3102" t="s">
        <v>19</v>
      </c>
      <c r="C3102" t="s">
        <v>117</v>
      </c>
      <c r="D3102" s="2">
        <v>1</v>
      </c>
      <c r="E3102" s="17">
        <v>11</v>
      </c>
      <c r="F3102" t="s">
        <v>67</v>
      </c>
      <c r="G3102">
        <v>9</v>
      </c>
      <c r="H3102">
        <v>542.18999999999994</v>
      </c>
    </row>
    <row r="3103" spans="1:8" x14ac:dyDescent="0.25">
      <c r="A3103" s="2">
        <v>25</v>
      </c>
      <c r="B3103" t="s">
        <v>19</v>
      </c>
      <c r="C3103" t="s">
        <v>117</v>
      </c>
      <c r="D3103" s="2">
        <v>1</v>
      </c>
      <c r="E3103" s="17">
        <v>11</v>
      </c>
      <c r="F3103" t="s">
        <v>73</v>
      </c>
      <c r="G3103">
        <v>2</v>
      </c>
      <c r="H3103">
        <v>284447.98</v>
      </c>
    </row>
    <row r="3104" spans="1:8" x14ac:dyDescent="0.25">
      <c r="A3104" s="2">
        <v>25</v>
      </c>
      <c r="B3104" t="s">
        <v>19</v>
      </c>
      <c r="C3104" t="s">
        <v>117</v>
      </c>
      <c r="D3104" s="2">
        <v>1</v>
      </c>
      <c r="E3104" s="17">
        <v>11</v>
      </c>
      <c r="F3104" t="s">
        <v>72</v>
      </c>
      <c r="G3104">
        <v>9</v>
      </c>
      <c r="H3104">
        <v>562522.01</v>
      </c>
    </row>
    <row r="3105" spans="1:8" x14ac:dyDescent="0.25">
      <c r="A3105" s="2">
        <v>25</v>
      </c>
      <c r="B3105" t="s">
        <v>19</v>
      </c>
      <c r="C3105" t="s">
        <v>117</v>
      </c>
      <c r="D3105" s="2">
        <v>1</v>
      </c>
      <c r="E3105" s="17">
        <v>11</v>
      </c>
      <c r="F3105" t="s">
        <v>74</v>
      </c>
      <c r="G3105">
        <v>1</v>
      </c>
      <c r="H3105">
        <v>65520</v>
      </c>
    </row>
    <row r="3106" spans="1:8" x14ac:dyDescent="0.25">
      <c r="A3106" s="2">
        <v>25</v>
      </c>
      <c r="B3106" t="s">
        <v>19</v>
      </c>
      <c r="C3106" t="s">
        <v>117</v>
      </c>
      <c r="D3106" s="2">
        <v>1</v>
      </c>
      <c r="E3106" s="17">
        <v>12</v>
      </c>
      <c r="F3106" t="s">
        <v>70</v>
      </c>
      <c r="G3106">
        <v>4</v>
      </c>
      <c r="H3106">
        <v>2018346.17</v>
      </c>
    </row>
    <row r="3107" spans="1:8" x14ac:dyDescent="0.25">
      <c r="A3107" s="2">
        <v>25</v>
      </c>
      <c r="B3107" t="s">
        <v>19</v>
      </c>
      <c r="C3107" t="s">
        <v>117</v>
      </c>
      <c r="D3107" s="2">
        <v>1</v>
      </c>
      <c r="E3107" s="17">
        <v>12</v>
      </c>
      <c r="F3107" t="s">
        <v>77</v>
      </c>
      <c r="H3107">
        <v>24410.68</v>
      </c>
    </row>
    <row r="3108" spans="1:8" x14ac:dyDescent="0.25">
      <c r="A3108" s="2">
        <v>25</v>
      </c>
      <c r="B3108" t="s">
        <v>19</v>
      </c>
      <c r="C3108" t="s">
        <v>117</v>
      </c>
      <c r="D3108" s="2">
        <v>1</v>
      </c>
      <c r="E3108" s="17">
        <v>12</v>
      </c>
      <c r="F3108" t="s">
        <v>68</v>
      </c>
      <c r="G3108">
        <v>3</v>
      </c>
      <c r="H3108">
        <v>69560</v>
      </c>
    </row>
    <row r="3109" spans="1:8" x14ac:dyDescent="0.25">
      <c r="A3109" s="2">
        <v>25</v>
      </c>
      <c r="B3109" t="s">
        <v>19</v>
      </c>
      <c r="C3109" t="s">
        <v>117</v>
      </c>
      <c r="D3109" s="2">
        <v>1</v>
      </c>
      <c r="E3109" s="17">
        <v>12</v>
      </c>
      <c r="F3109" t="s">
        <v>69</v>
      </c>
      <c r="G3109">
        <v>3</v>
      </c>
      <c r="H3109">
        <v>223196.62</v>
      </c>
    </row>
    <row r="3110" spans="1:8" x14ac:dyDescent="0.25">
      <c r="A3110" s="2">
        <v>25</v>
      </c>
      <c r="B3110" t="s">
        <v>19</v>
      </c>
      <c r="C3110" t="s">
        <v>117</v>
      </c>
      <c r="D3110" s="2">
        <v>1</v>
      </c>
      <c r="E3110" s="17">
        <v>12</v>
      </c>
      <c r="F3110" t="s">
        <v>78</v>
      </c>
      <c r="H3110">
        <v>28424.52</v>
      </c>
    </row>
    <row r="3111" spans="1:8" x14ac:dyDescent="0.25">
      <c r="A3111" s="2">
        <v>25</v>
      </c>
      <c r="B3111" t="s">
        <v>19</v>
      </c>
      <c r="C3111" t="s">
        <v>117</v>
      </c>
      <c r="D3111" s="2">
        <v>1</v>
      </c>
      <c r="E3111" s="17">
        <v>12</v>
      </c>
      <c r="F3111" t="s">
        <v>67</v>
      </c>
      <c r="G3111">
        <v>4</v>
      </c>
      <c r="H3111">
        <v>256.46999999999997</v>
      </c>
    </row>
    <row r="3112" spans="1:8" x14ac:dyDescent="0.25">
      <c r="A3112" s="2">
        <v>25</v>
      </c>
      <c r="B3112" t="s">
        <v>19</v>
      </c>
      <c r="C3112" t="s">
        <v>117</v>
      </c>
      <c r="D3112" s="2">
        <v>1</v>
      </c>
      <c r="E3112" s="17">
        <v>12</v>
      </c>
      <c r="F3112" t="s">
        <v>73</v>
      </c>
      <c r="G3112">
        <v>1</v>
      </c>
      <c r="H3112">
        <v>137657.66999999998</v>
      </c>
    </row>
    <row r="3113" spans="1:8" x14ac:dyDescent="0.25">
      <c r="A3113" s="2">
        <v>25</v>
      </c>
      <c r="B3113" t="s">
        <v>19</v>
      </c>
      <c r="C3113" t="s">
        <v>117</v>
      </c>
      <c r="D3113" s="2">
        <v>1</v>
      </c>
      <c r="E3113" s="17">
        <v>12</v>
      </c>
      <c r="F3113" t="s">
        <v>72</v>
      </c>
      <c r="G3113">
        <v>4</v>
      </c>
      <c r="H3113">
        <v>265734.3</v>
      </c>
    </row>
    <row r="3114" spans="1:8" x14ac:dyDescent="0.25">
      <c r="A3114" s="2">
        <v>25</v>
      </c>
      <c r="B3114" t="s">
        <v>19</v>
      </c>
      <c r="C3114" t="s">
        <v>117</v>
      </c>
      <c r="D3114" s="2">
        <v>1</v>
      </c>
      <c r="E3114" s="17">
        <v>12</v>
      </c>
      <c r="F3114" t="s">
        <v>74</v>
      </c>
      <c r="G3114">
        <v>1</v>
      </c>
      <c r="H3114">
        <v>65520</v>
      </c>
    </row>
    <row r="3115" spans="1:8" x14ac:dyDescent="0.25">
      <c r="A3115" s="2">
        <v>25</v>
      </c>
      <c r="B3115" t="s">
        <v>19</v>
      </c>
      <c r="C3115" t="s">
        <v>117</v>
      </c>
      <c r="D3115" s="2">
        <v>1</v>
      </c>
      <c r="E3115" s="17">
        <v>12</v>
      </c>
      <c r="F3115" t="s">
        <v>76</v>
      </c>
      <c r="H3115">
        <v>37688.26</v>
      </c>
    </row>
    <row r="3116" spans="1:8" x14ac:dyDescent="0.25">
      <c r="A3116" s="2">
        <v>25</v>
      </c>
      <c r="B3116" t="s">
        <v>19</v>
      </c>
      <c r="C3116" t="s">
        <v>117</v>
      </c>
      <c r="D3116" s="2">
        <v>1</v>
      </c>
      <c r="E3116" s="17">
        <v>13</v>
      </c>
      <c r="F3116" t="s">
        <v>70</v>
      </c>
      <c r="G3116">
        <v>11</v>
      </c>
      <c r="H3116">
        <v>6455394.1499999994</v>
      </c>
    </row>
    <row r="3117" spans="1:8" x14ac:dyDescent="0.25">
      <c r="A3117" s="2">
        <v>25</v>
      </c>
      <c r="B3117" t="s">
        <v>19</v>
      </c>
      <c r="C3117" t="s">
        <v>117</v>
      </c>
      <c r="D3117" s="2">
        <v>1</v>
      </c>
      <c r="E3117" s="17">
        <v>13</v>
      </c>
      <c r="F3117" t="s">
        <v>75</v>
      </c>
      <c r="G3117">
        <v>2</v>
      </c>
      <c r="H3117">
        <v>207828</v>
      </c>
    </row>
    <row r="3118" spans="1:8" x14ac:dyDescent="0.25">
      <c r="A3118" s="2">
        <v>25</v>
      </c>
      <c r="B3118" t="s">
        <v>19</v>
      </c>
      <c r="C3118" t="s">
        <v>117</v>
      </c>
      <c r="D3118" s="2">
        <v>1</v>
      </c>
      <c r="E3118" s="17">
        <v>13</v>
      </c>
      <c r="F3118" t="s">
        <v>68</v>
      </c>
      <c r="G3118">
        <v>5</v>
      </c>
      <c r="H3118">
        <v>116220</v>
      </c>
    </row>
    <row r="3119" spans="1:8" x14ac:dyDescent="0.25">
      <c r="A3119" s="2">
        <v>25</v>
      </c>
      <c r="B3119" t="s">
        <v>19</v>
      </c>
      <c r="C3119" t="s">
        <v>117</v>
      </c>
      <c r="D3119" s="2">
        <v>1</v>
      </c>
      <c r="E3119" s="17">
        <v>13</v>
      </c>
      <c r="F3119" t="s">
        <v>69</v>
      </c>
      <c r="G3119">
        <v>10</v>
      </c>
      <c r="H3119">
        <v>757618.6</v>
      </c>
    </row>
    <row r="3120" spans="1:8" x14ac:dyDescent="0.25">
      <c r="A3120" s="2">
        <v>25</v>
      </c>
      <c r="B3120" t="s">
        <v>19</v>
      </c>
      <c r="C3120" t="s">
        <v>117</v>
      </c>
      <c r="D3120" s="2">
        <v>1</v>
      </c>
      <c r="E3120" s="17">
        <v>13</v>
      </c>
      <c r="F3120" t="s">
        <v>78</v>
      </c>
      <c r="H3120">
        <v>85655.4</v>
      </c>
    </row>
    <row r="3121" spans="1:8" x14ac:dyDescent="0.25">
      <c r="A3121" s="2">
        <v>25</v>
      </c>
      <c r="B3121" t="s">
        <v>19</v>
      </c>
      <c r="C3121" t="s">
        <v>117</v>
      </c>
      <c r="D3121" s="2">
        <v>1</v>
      </c>
      <c r="E3121" s="17">
        <v>13</v>
      </c>
      <c r="F3121" t="s">
        <v>67</v>
      </c>
      <c r="G3121">
        <v>11</v>
      </c>
      <c r="H3121">
        <v>746.2399999999999</v>
      </c>
    </row>
    <row r="3122" spans="1:8" x14ac:dyDescent="0.25">
      <c r="A3122" s="2">
        <v>25</v>
      </c>
      <c r="B3122" t="s">
        <v>19</v>
      </c>
      <c r="C3122" t="s">
        <v>117</v>
      </c>
      <c r="D3122" s="2">
        <v>1</v>
      </c>
      <c r="E3122" s="17">
        <v>13</v>
      </c>
      <c r="F3122" t="s">
        <v>73</v>
      </c>
      <c r="G3122">
        <v>1</v>
      </c>
      <c r="H3122">
        <v>411612.54</v>
      </c>
    </row>
    <row r="3123" spans="1:8" x14ac:dyDescent="0.25">
      <c r="A3123" s="2">
        <v>25</v>
      </c>
      <c r="B3123" t="s">
        <v>19</v>
      </c>
      <c r="C3123" t="s">
        <v>117</v>
      </c>
      <c r="D3123" s="2">
        <v>1</v>
      </c>
      <c r="E3123" s="17">
        <v>13</v>
      </c>
      <c r="F3123" t="s">
        <v>72</v>
      </c>
      <c r="G3123">
        <v>11</v>
      </c>
      <c r="H3123">
        <v>1588787.23</v>
      </c>
    </row>
    <row r="3124" spans="1:8" x14ac:dyDescent="0.25">
      <c r="A3124" s="2">
        <v>25</v>
      </c>
      <c r="B3124" t="s">
        <v>19</v>
      </c>
      <c r="C3124" t="s">
        <v>117</v>
      </c>
      <c r="D3124" s="2">
        <v>1</v>
      </c>
      <c r="E3124" s="17">
        <v>13</v>
      </c>
      <c r="F3124" t="s">
        <v>74</v>
      </c>
      <c r="G3124">
        <v>4</v>
      </c>
      <c r="H3124">
        <v>418348.99</v>
      </c>
    </row>
    <row r="3125" spans="1:8" x14ac:dyDescent="0.25">
      <c r="A3125" s="2">
        <v>25</v>
      </c>
      <c r="B3125" t="s">
        <v>19</v>
      </c>
      <c r="C3125" t="s">
        <v>117</v>
      </c>
      <c r="D3125" s="2">
        <v>1</v>
      </c>
      <c r="E3125" s="17">
        <v>14</v>
      </c>
      <c r="F3125" t="s">
        <v>70</v>
      </c>
      <c r="G3125">
        <v>3</v>
      </c>
      <c r="H3125">
        <v>2059187.56</v>
      </c>
    </row>
    <row r="3126" spans="1:8" x14ac:dyDescent="0.25">
      <c r="A3126" s="2">
        <v>25</v>
      </c>
      <c r="B3126" t="s">
        <v>19</v>
      </c>
      <c r="C3126" t="s">
        <v>117</v>
      </c>
      <c r="D3126" s="2">
        <v>1</v>
      </c>
      <c r="E3126" s="17">
        <v>14</v>
      </c>
      <c r="F3126" t="s">
        <v>75</v>
      </c>
      <c r="G3126">
        <v>1</v>
      </c>
      <c r="H3126">
        <v>18432</v>
      </c>
    </row>
    <row r="3127" spans="1:8" x14ac:dyDescent="0.25">
      <c r="A3127" s="2">
        <v>25</v>
      </c>
      <c r="B3127" t="s">
        <v>19</v>
      </c>
      <c r="C3127" t="s">
        <v>117</v>
      </c>
      <c r="D3127" s="2">
        <v>1</v>
      </c>
      <c r="E3127" s="17">
        <v>14</v>
      </c>
      <c r="F3127" t="s">
        <v>68</v>
      </c>
      <c r="G3127">
        <v>2</v>
      </c>
      <c r="H3127">
        <v>41400</v>
      </c>
    </row>
    <row r="3128" spans="1:8" x14ac:dyDescent="0.25">
      <c r="A3128" s="2">
        <v>25</v>
      </c>
      <c r="B3128" t="s">
        <v>19</v>
      </c>
      <c r="C3128" t="s">
        <v>117</v>
      </c>
      <c r="D3128" s="2">
        <v>1</v>
      </c>
      <c r="E3128" s="17">
        <v>14</v>
      </c>
      <c r="F3128" t="s">
        <v>69</v>
      </c>
      <c r="G3128">
        <v>2</v>
      </c>
      <c r="H3128">
        <v>186650.69999999998</v>
      </c>
    </row>
    <row r="3129" spans="1:8" x14ac:dyDescent="0.25">
      <c r="A3129" s="2">
        <v>25</v>
      </c>
      <c r="B3129" t="s">
        <v>19</v>
      </c>
      <c r="C3129" t="s">
        <v>117</v>
      </c>
      <c r="D3129" s="2">
        <v>1</v>
      </c>
      <c r="E3129" s="17">
        <v>14</v>
      </c>
      <c r="F3129" t="s">
        <v>78</v>
      </c>
      <c r="H3129">
        <v>103375.8</v>
      </c>
    </row>
    <row r="3130" spans="1:8" x14ac:dyDescent="0.25">
      <c r="A3130" s="2">
        <v>25</v>
      </c>
      <c r="B3130" t="s">
        <v>19</v>
      </c>
      <c r="C3130" t="s">
        <v>117</v>
      </c>
      <c r="D3130" s="2">
        <v>1</v>
      </c>
      <c r="E3130" s="17">
        <v>14</v>
      </c>
      <c r="F3130" t="s">
        <v>67</v>
      </c>
      <c r="G3130">
        <v>3</v>
      </c>
      <c r="H3130">
        <v>204.05</v>
      </c>
    </row>
    <row r="3131" spans="1:8" x14ac:dyDescent="0.25">
      <c r="A3131" s="2">
        <v>25</v>
      </c>
      <c r="B3131" t="s">
        <v>19</v>
      </c>
      <c r="C3131" t="s">
        <v>117</v>
      </c>
      <c r="D3131" s="2">
        <v>1</v>
      </c>
      <c r="E3131" s="17">
        <v>14</v>
      </c>
      <c r="F3131" t="s">
        <v>73</v>
      </c>
      <c r="H3131">
        <v>56996.700000000004</v>
      </c>
    </row>
    <row r="3132" spans="1:8" x14ac:dyDescent="0.25">
      <c r="A3132" s="2">
        <v>25</v>
      </c>
      <c r="B3132" t="s">
        <v>19</v>
      </c>
      <c r="C3132" t="s">
        <v>117</v>
      </c>
      <c r="D3132" s="2">
        <v>1</v>
      </c>
      <c r="E3132" s="17">
        <v>14</v>
      </c>
      <c r="F3132" t="s">
        <v>72</v>
      </c>
      <c r="G3132">
        <v>3</v>
      </c>
      <c r="H3132">
        <v>742864.65999999992</v>
      </c>
    </row>
    <row r="3133" spans="1:8" x14ac:dyDescent="0.25">
      <c r="A3133" s="2">
        <v>25</v>
      </c>
      <c r="B3133" t="s">
        <v>19</v>
      </c>
      <c r="C3133" t="s">
        <v>117</v>
      </c>
      <c r="D3133" s="2">
        <v>1</v>
      </c>
      <c r="E3133" s="17">
        <v>15</v>
      </c>
      <c r="F3133" t="s">
        <v>70</v>
      </c>
      <c r="H3133">
        <v>300428.25</v>
      </c>
    </row>
    <row r="3134" spans="1:8" x14ac:dyDescent="0.25">
      <c r="A3134" s="2">
        <v>25</v>
      </c>
      <c r="B3134" t="s">
        <v>19</v>
      </c>
      <c r="C3134" t="s">
        <v>117</v>
      </c>
      <c r="D3134" s="2">
        <v>1</v>
      </c>
      <c r="E3134" s="17">
        <v>15</v>
      </c>
      <c r="F3134" t="s">
        <v>69</v>
      </c>
      <c r="H3134">
        <v>39055.599999999999</v>
      </c>
    </row>
    <row r="3135" spans="1:8" x14ac:dyDescent="0.25">
      <c r="A3135" s="2">
        <v>25</v>
      </c>
      <c r="B3135" t="s">
        <v>19</v>
      </c>
      <c r="C3135" t="s">
        <v>117</v>
      </c>
      <c r="D3135" s="2">
        <v>1</v>
      </c>
      <c r="E3135" s="17">
        <v>15</v>
      </c>
      <c r="F3135" t="s">
        <v>67</v>
      </c>
      <c r="H3135">
        <v>29.15</v>
      </c>
    </row>
    <row r="3136" spans="1:8" x14ac:dyDescent="0.25">
      <c r="A3136" s="2">
        <v>25</v>
      </c>
      <c r="B3136" t="s">
        <v>19</v>
      </c>
      <c r="C3136" t="s">
        <v>117</v>
      </c>
      <c r="D3136" s="2">
        <v>1</v>
      </c>
      <c r="E3136" s="17">
        <v>15</v>
      </c>
      <c r="F3136" t="s">
        <v>72</v>
      </c>
      <c r="H3136">
        <v>161229.79999999999</v>
      </c>
    </row>
    <row r="3137" spans="1:8" x14ac:dyDescent="0.25">
      <c r="A3137" s="2">
        <v>25</v>
      </c>
      <c r="B3137" t="s">
        <v>19</v>
      </c>
      <c r="C3137" t="s">
        <v>117</v>
      </c>
      <c r="D3137" s="2">
        <v>1</v>
      </c>
      <c r="E3137" s="17">
        <v>16</v>
      </c>
      <c r="F3137" t="s">
        <v>70</v>
      </c>
      <c r="G3137">
        <v>2</v>
      </c>
      <c r="H3137">
        <v>2526592.8000000003</v>
      </c>
    </row>
    <row r="3138" spans="1:8" x14ac:dyDescent="0.25">
      <c r="A3138" s="2">
        <v>25</v>
      </c>
      <c r="B3138" t="s">
        <v>19</v>
      </c>
      <c r="C3138" t="s">
        <v>117</v>
      </c>
      <c r="D3138" s="2">
        <v>1</v>
      </c>
      <c r="E3138" s="17">
        <v>16</v>
      </c>
      <c r="F3138" t="s">
        <v>75</v>
      </c>
      <c r="G3138">
        <v>1</v>
      </c>
      <c r="H3138">
        <v>48000</v>
      </c>
    </row>
    <row r="3139" spans="1:8" x14ac:dyDescent="0.25">
      <c r="A3139" s="2">
        <v>25</v>
      </c>
      <c r="B3139" t="s">
        <v>19</v>
      </c>
      <c r="C3139" t="s">
        <v>117</v>
      </c>
      <c r="D3139" s="2">
        <v>1</v>
      </c>
      <c r="E3139" s="17">
        <v>16</v>
      </c>
      <c r="F3139" t="s">
        <v>68</v>
      </c>
      <c r="G3139">
        <v>2</v>
      </c>
      <c r="H3139">
        <v>36840</v>
      </c>
    </row>
    <row r="3140" spans="1:8" x14ac:dyDescent="0.25">
      <c r="A3140" s="2">
        <v>25</v>
      </c>
      <c r="B3140" t="s">
        <v>19</v>
      </c>
      <c r="C3140" t="s">
        <v>117</v>
      </c>
      <c r="D3140" s="2">
        <v>1</v>
      </c>
      <c r="E3140" s="17">
        <v>16</v>
      </c>
      <c r="F3140" t="s">
        <v>69</v>
      </c>
      <c r="G3140">
        <v>2</v>
      </c>
      <c r="H3140">
        <v>568483.07999999996</v>
      </c>
    </row>
    <row r="3141" spans="1:8" x14ac:dyDescent="0.25">
      <c r="A3141" s="2">
        <v>25</v>
      </c>
      <c r="B3141" t="s">
        <v>19</v>
      </c>
      <c r="C3141" t="s">
        <v>117</v>
      </c>
      <c r="D3141" s="2">
        <v>1</v>
      </c>
      <c r="E3141" s="17">
        <v>16</v>
      </c>
      <c r="F3141" t="s">
        <v>73</v>
      </c>
      <c r="G3141">
        <v>1</v>
      </c>
      <c r="H3141">
        <v>105463.1</v>
      </c>
    </row>
    <row r="3142" spans="1:8" x14ac:dyDescent="0.25">
      <c r="A3142" s="2">
        <v>25</v>
      </c>
      <c r="B3142" t="s">
        <v>19</v>
      </c>
      <c r="C3142" t="s">
        <v>117</v>
      </c>
      <c r="D3142" s="2">
        <v>1</v>
      </c>
      <c r="E3142" s="17">
        <v>16</v>
      </c>
      <c r="F3142" t="s">
        <v>72</v>
      </c>
      <c r="G3142">
        <v>2</v>
      </c>
      <c r="H3142">
        <v>925608.6</v>
      </c>
    </row>
    <row r="3143" spans="1:8" x14ac:dyDescent="0.25">
      <c r="A3143" s="2">
        <v>25</v>
      </c>
      <c r="B3143" t="s">
        <v>19</v>
      </c>
      <c r="C3143" t="s">
        <v>118</v>
      </c>
      <c r="D3143" s="2">
        <v>4</v>
      </c>
      <c r="E3143" s="17">
        <v>1</v>
      </c>
      <c r="F3143" t="s">
        <v>96</v>
      </c>
      <c r="G3143">
        <v>2</v>
      </c>
      <c r="H3143">
        <v>60000</v>
      </c>
    </row>
    <row r="3144" spans="1:8" x14ac:dyDescent="0.25">
      <c r="A3144" s="2">
        <v>25</v>
      </c>
      <c r="B3144" t="s">
        <v>19</v>
      </c>
      <c r="C3144" t="s">
        <v>118</v>
      </c>
      <c r="D3144" s="2">
        <v>4</v>
      </c>
      <c r="E3144" s="17">
        <v>7</v>
      </c>
      <c r="F3144" t="s">
        <v>70</v>
      </c>
      <c r="G3144">
        <v>1</v>
      </c>
      <c r="H3144">
        <v>198487.5</v>
      </c>
    </row>
    <row r="3145" spans="1:8" x14ac:dyDescent="0.25">
      <c r="A3145" s="2">
        <v>25</v>
      </c>
      <c r="B3145" t="s">
        <v>19</v>
      </c>
      <c r="C3145" t="s">
        <v>118</v>
      </c>
      <c r="D3145" s="2">
        <v>4</v>
      </c>
      <c r="E3145" s="17">
        <v>7</v>
      </c>
      <c r="F3145" t="s">
        <v>75</v>
      </c>
      <c r="G3145">
        <v>1</v>
      </c>
      <c r="H3145">
        <v>13500</v>
      </c>
    </row>
    <row r="3146" spans="1:8" x14ac:dyDescent="0.25">
      <c r="A3146" s="2">
        <v>25</v>
      </c>
      <c r="B3146" t="s">
        <v>19</v>
      </c>
      <c r="C3146" t="s">
        <v>118</v>
      </c>
      <c r="D3146" s="2">
        <v>4</v>
      </c>
      <c r="E3146" s="17">
        <v>7</v>
      </c>
      <c r="F3146" t="s">
        <v>77</v>
      </c>
      <c r="H3146">
        <v>5502.07</v>
      </c>
    </row>
    <row r="3147" spans="1:8" x14ac:dyDescent="0.25">
      <c r="A3147" s="2">
        <v>25</v>
      </c>
      <c r="B3147" t="s">
        <v>19</v>
      </c>
      <c r="C3147" t="s">
        <v>118</v>
      </c>
      <c r="D3147" s="2">
        <v>4</v>
      </c>
      <c r="E3147" s="17">
        <v>7</v>
      </c>
      <c r="F3147" t="s">
        <v>68</v>
      </c>
      <c r="G3147">
        <v>1</v>
      </c>
      <c r="H3147">
        <v>17523</v>
      </c>
    </row>
    <row r="3148" spans="1:8" x14ac:dyDescent="0.25">
      <c r="A3148" s="2">
        <v>25</v>
      </c>
      <c r="B3148" t="s">
        <v>19</v>
      </c>
      <c r="C3148" t="s">
        <v>118</v>
      </c>
      <c r="D3148" s="2">
        <v>4</v>
      </c>
      <c r="E3148" s="17">
        <v>7</v>
      </c>
      <c r="F3148" t="s">
        <v>69</v>
      </c>
      <c r="G3148">
        <v>1</v>
      </c>
      <c r="H3148">
        <v>25803.200000000001</v>
      </c>
    </row>
    <row r="3149" spans="1:8" x14ac:dyDescent="0.25">
      <c r="A3149" s="2">
        <v>25</v>
      </c>
      <c r="B3149" t="s">
        <v>19</v>
      </c>
      <c r="C3149" t="s">
        <v>118</v>
      </c>
      <c r="D3149" s="2">
        <v>4</v>
      </c>
      <c r="E3149" s="17">
        <v>7</v>
      </c>
      <c r="F3149" t="s">
        <v>78</v>
      </c>
      <c r="H3149">
        <v>16509.419999999998</v>
      </c>
    </row>
    <row r="3150" spans="1:8" x14ac:dyDescent="0.25">
      <c r="A3150" s="2">
        <v>25</v>
      </c>
      <c r="B3150" t="s">
        <v>19</v>
      </c>
      <c r="C3150" t="s">
        <v>118</v>
      </c>
      <c r="D3150" s="2">
        <v>4</v>
      </c>
      <c r="E3150" s="17">
        <v>7</v>
      </c>
      <c r="F3150" t="s">
        <v>67</v>
      </c>
      <c r="G3150">
        <v>1</v>
      </c>
      <c r="H3150">
        <v>69.959999999999994</v>
      </c>
    </row>
    <row r="3151" spans="1:8" x14ac:dyDescent="0.25">
      <c r="A3151" s="2">
        <v>25</v>
      </c>
      <c r="B3151" t="s">
        <v>19</v>
      </c>
      <c r="C3151" t="s">
        <v>118</v>
      </c>
      <c r="D3151" s="2">
        <v>4</v>
      </c>
      <c r="E3151" s="17">
        <v>7</v>
      </c>
      <c r="F3151" t="s">
        <v>73</v>
      </c>
      <c r="H3151">
        <v>16356.5</v>
      </c>
    </row>
    <row r="3152" spans="1:8" x14ac:dyDescent="0.25">
      <c r="A3152" s="2">
        <v>25</v>
      </c>
      <c r="B3152" t="s">
        <v>19</v>
      </c>
      <c r="C3152" t="s">
        <v>118</v>
      </c>
      <c r="D3152" s="2">
        <v>4</v>
      </c>
      <c r="E3152" s="17">
        <v>8</v>
      </c>
      <c r="F3152" t="s">
        <v>70</v>
      </c>
      <c r="G3152">
        <v>2</v>
      </c>
      <c r="H3152">
        <v>730493.85</v>
      </c>
    </row>
    <row r="3153" spans="1:8" x14ac:dyDescent="0.25">
      <c r="A3153" s="2">
        <v>25</v>
      </c>
      <c r="B3153" t="s">
        <v>19</v>
      </c>
      <c r="C3153" t="s">
        <v>118</v>
      </c>
      <c r="D3153" s="2">
        <v>4</v>
      </c>
      <c r="E3153" s="17">
        <v>8</v>
      </c>
      <c r="F3153" t="s">
        <v>75</v>
      </c>
      <c r="G3153">
        <v>2</v>
      </c>
      <c r="H3153">
        <v>36900</v>
      </c>
    </row>
    <row r="3154" spans="1:8" x14ac:dyDescent="0.25">
      <c r="A3154" s="2">
        <v>25</v>
      </c>
      <c r="B3154" t="s">
        <v>19</v>
      </c>
      <c r="C3154" t="s">
        <v>118</v>
      </c>
      <c r="D3154" s="2">
        <v>4</v>
      </c>
      <c r="E3154" s="17">
        <v>8</v>
      </c>
      <c r="F3154" t="s">
        <v>68</v>
      </c>
      <c r="H3154">
        <v>21055</v>
      </c>
    </row>
    <row r="3155" spans="1:8" x14ac:dyDescent="0.25">
      <c r="A3155" s="2">
        <v>25</v>
      </c>
      <c r="B3155" t="s">
        <v>19</v>
      </c>
      <c r="C3155" t="s">
        <v>118</v>
      </c>
      <c r="D3155" s="2">
        <v>4</v>
      </c>
      <c r="E3155" s="17">
        <v>8</v>
      </c>
      <c r="F3155" t="s">
        <v>69</v>
      </c>
      <c r="G3155">
        <v>2</v>
      </c>
      <c r="H3155">
        <v>94963.700000000012</v>
      </c>
    </row>
    <row r="3156" spans="1:8" x14ac:dyDescent="0.25">
      <c r="A3156" s="2">
        <v>25</v>
      </c>
      <c r="B3156" t="s">
        <v>19</v>
      </c>
      <c r="C3156" t="s">
        <v>118</v>
      </c>
      <c r="D3156" s="2">
        <v>4</v>
      </c>
      <c r="E3156" s="17">
        <v>8</v>
      </c>
      <c r="F3156" t="s">
        <v>78</v>
      </c>
      <c r="H3156">
        <v>33382.229999999996</v>
      </c>
    </row>
    <row r="3157" spans="1:8" x14ac:dyDescent="0.25">
      <c r="A3157" s="2">
        <v>25</v>
      </c>
      <c r="B3157" t="s">
        <v>19</v>
      </c>
      <c r="C3157" t="s">
        <v>118</v>
      </c>
      <c r="D3157" s="2">
        <v>4</v>
      </c>
      <c r="E3157" s="17">
        <v>8</v>
      </c>
      <c r="F3157" t="s">
        <v>67</v>
      </c>
      <c r="G3157">
        <v>2</v>
      </c>
      <c r="H3157">
        <v>204.04999999999998</v>
      </c>
    </row>
    <row r="3158" spans="1:8" x14ac:dyDescent="0.25">
      <c r="A3158" s="2">
        <v>25</v>
      </c>
      <c r="B3158" t="s">
        <v>19</v>
      </c>
      <c r="C3158" t="s">
        <v>118</v>
      </c>
      <c r="D3158" s="2">
        <v>4</v>
      </c>
      <c r="E3158" s="17">
        <v>8</v>
      </c>
      <c r="F3158" t="s">
        <v>73</v>
      </c>
      <c r="H3158">
        <v>63168.25</v>
      </c>
    </row>
    <row r="3159" spans="1:8" x14ac:dyDescent="0.25">
      <c r="A3159" s="2">
        <v>25</v>
      </c>
      <c r="B3159" t="s">
        <v>19</v>
      </c>
      <c r="C3159" t="s">
        <v>118</v>
      </c>
      <c r="D3159" s="2">
        <v>4</v>
      </c>
      <c r="E3159" s="17">
        <v>8</v>
      </c>
      <c r="F3159" t="s">
        <v>74</v>
      </c>
      <c r="H3159">
        <v>21969.79</v>
      </c>
    </row>
    <row r="3160" spans="1:8" x14ac:dyDescent="0.25">
      <c r="A3160" s="2">
        <v>25</v>
      </c>
      <c r="B3160" t="s">
        <v>19</v>
      </c>
      <c r="C3160" t="s">
        <v>118</v>
      </c>
      <c r="D3160" s="2">
        <v>4</v>
      </c>
      <c r="E3160" s="17">
        <v>10</v>
      </c>
      <c r="F3160" t="s">
        <v>70</v>
      </c>
      <c r="H3160">
        <v>8121.79</v>
      </c>
    </row>
    <row r="3161" spans="1:8" x14ac:dyDescent="0.25">
      <c r="A3161" s="2">
        <v>25</v>
      </c>
      <c r="B3161" t="s">
        <v>19</v>
      </c>
      <c r="C3161" t="s">
        <v>118</v>
      </c>
      <c r="D3161" s="2">
        <v>4</v>
      </c>
      <c r="E3161" s="17">
        <v>10</v>
      </c>
      <c r="F3161" t="s">
        <v>67</v>
      </c>
      <c r="H3161">
        <v>5.7799999999999994</v>
      </c>
    </row>
    <row r="3162" spans="1:8" x14ac:dyDescent="0.25">
      <c r="A3162" s="2">
        <v>25</v>
      </c>
      <c r="B3162" t="s">
        <v>19</v>
      </c>
      <c r="C3162" t="s">
        <v>118</v>
      </c>
      <c r="D3162" s="2">
        <v>4</v>
      </c>
      <c r="E3162" s="17">
        <v>12</v>
      </c>
      <c r="F3162" t="s">
        <v>70</v>
      </c>
      <c r="G3162">
        <v>1</v>
      </c>
      <c r="H3162">
        <v>636216.29999999993</v>
      </c>
    </row>
    <row r="3163" spans="1:8" x14ac:dyDescent="0.25">
      <c r="A3163" s="2">
        <v>25</v>
      </c>
      <c r="B3163" t="s">
        <v>19</v>
      </c>
      <c r="C3163" t="s">
        <v>118</v>
      </c>
      <c r="D3163" s="2">
        <v>4</v>
      </c>
      <c r="E3163" s="17">
        <v>12</v>
      </c>
      <c r="F3163" t="s">
        <v>69</v>
      </c>
      <c r="G3163">
        <v>1</v>
      </c>
      <c r="H3163">
        <v>82707.86</v>
      </c>
    </row>
    <row r="3164" spans="1:8" x14ac:dyDescent="0.25">
      <c r="A3164" s="2">
        <v>25</v>
      </c>
      <c r="B3164" t="s">
        <v>19</v>
      </c>
      <c r="C3164" t="s">
        <v>118</v>
      </c>
      <c r="D3164" s="2">
        <v>4</v>
      </c>
      <c r="E3164" s="17">
        <v>12</v>
      </c>
      <c r="F3164" t="s">
        <v>78</v>
      </c>
      <c r="H3164">
        <v>44157.54</v>
      </c>
    </row>
    <row r="3165" spans="1:8" x14ac:dyDescent="0.25">
      <c r="A3165" s="2">
        <v>25</v>
      </c>
      <c r="B3165" t="s">
        <v>19</v>
      </c>
      <c r="C3165" t="s">
        <v>118</v>
      </c>
      <c r="D3165" s="2">
        <v>4</v>
      </c>
      <c r="E3165" s="17">
        <v>12</v>
      </c>
      <c r="F3165" t="s">
        <v>67</v>
      </c>
      <c r="G3165">
        <v>1</v>
      </c>
      <c r="H3165">
        <v>87.449999999999989</v>
      </c>
    </row>
    <row r="3166" spans="1:8" x14ac:dyDescent="0.25">
      <c r="A3166" s="2">
        <v>25</v>
      </c>
      <c r="B3166" t="s">
        <v>19</v>
      </c>
      <c r="C3166" t="s">
        <v>118</v>
      </c>
      <c r="D3166" s="2">
        <v>4</v>
      </c>
      <c r="E3166" s="17">
        <v>12</v>
      </c>
      <c r="F3166" t="s">
        <v>73</v>
      </c>
      <c r="H3166">
        <v>42748.67</v>
      </c>
    </row>
    <row r="3167" spans="1:8" x14ac:dyDescent="0.25">
      <c r="A3167" s="2">
        <v>25</v>
      </c>
      <c r="B3167" t="s">
        <v>19</v>
      </c>
      <c r="C3167" t="s">
        <v>118</v>
      </c>
      <c r="D3167" s="2">
        <v>4</v>
      </c>
      <c r="E3167" s="17">
        <v>12</v>
      </c>
      <c r="F3167" t="s">
        <v>72</v>
      </c>
      <c r="G3167">
        <v>1</v>
      </c>
      <c r="H3167">
        <v>88219.77</v>
      </c>
    </row>
    <row r="3168" spans="1:8" x14ac:dyDescent="0.25">
      <c r="A3168" s="2">
        <v>25</v>
      </c>
      <c r="B3168" t="s">
        <v>19</v>
      </c>
      <c r="C3168" t="s">
        <v>118</v>
      </c>
      <c r="D3168" s="2">
        <v>4</v>
      </c>
      <c r="E3168" s="17">
        <v>13</v>
      </c>
      <c r="F3168" t="s">
        <v>70</v>
      </c>
      <c r="G3168">
        <v>4</v>
      </c>
      <c r="H3168">
        <v>2689467.67</v>
      </c>
    </row>
    <row r="3169" spans="1:8" x14ac:dyDescent="0.25">
      <c r="A3169" s="2">
        <v>25</v>
      </c>
      <c r="B3169" t="s">
        <v>19</v>
      </c>
      <c r="C3169" t="s">
        <v>118</v>
      </c>
      <c r="D3169" s="2">
        <v>4</v>
      </c>
      <c r="E3169" s="17">
        <v>13</v>
      </c>
      <c r="F3169" t="s">
        <v>68</v>
      </c>
      <c r="G3169">
        <v>1</v>
      </c>
      <c r="H3169">
        <v>24000</v>
      </c>
    </row>
    <row r="3170" spans="1:8" x14ac:dyDescent="0.25">
      <c r="A3170" s="2">
        <v>25</v>
      </c>
      <c r="B3170" t="s">
        <v>19</v>
      </c>
      <c r="C3170" t="s">
        <v>118</v>
      </c>
      <c r="D3170" s="2">
        <v>4</v>
      </c>
      <c r="E3170" s="17">
        <v>13</v>
      </c>
      <c r="F3170" t="s">
        <v>69</v>
      </c>
      <c r="G3170">
        <v>4</v>
      </c>
      <c r="H3170">
        <v>349629.92</v>
      </c>
    </row>
    <row r="3171" spans="1:8" x14ac:dyDescent="0.25">
      <c r="A3171" s="2">
        <v>25</v>
      </c>
      <c r="B3171" t="s">
        <v>19</v>
      </c>
      <c r="C3171" t="s">
        <v>118</v>
      </c>
      <c r="D3171" s="2">
        <v>4</v>
      </c>
      <c r="E3171" s="17">
        <v>13</v>
      </c>
      <c r="F3171" t="s">
        <v>67</v>
      </c>
      <c r="G3171">
        <v>4</v>
      </c>
      <c r="H3171">
        <v>320.64999999999992</v>
      </c>
    </row>
    <row r="3172" spans="1:8" x14ac:dyDescent="0.25">
      <c r="A3172" s="2">
        <v>25</v>
      </c>
      <c r="B3172" t="s">
        <v>19</v>
      </c>
      <c r="C3172" t="s">
        <v>118</v>
      </c>
      <c r="D3172" s="2">
        <v>4</v>
      </c>
      <c r="E3172" s="17">
        <v>13</v>
      </c>
      <c r="F3172" t="s">
        <v>73</v>
      </c>
      <c r="H3172">
        <v>144305.95000000001</v>
      </c>
    </row>
    <row r="3173" spans="1:8" x14ac:dyDescent="0.25">
      <c r="A3173" s="2">
        <v>25</v>
      </c>
      <c r="B3173" t="s">
        <v>19</v>
      </c>
      <c r="C3173" t="s">
        <v>118</v>
      </c>
      <c r="D3173" s="2">
        <v>4</v>
      </c>
      <c r="E3173" s="17">
        <v>13</v>
      </c>
      <c r="F3173" t="s">
        <v>72</v>
      </c>
      <c r="G3173">
        <v>4</v>
      </c>
      <c r="H3173">
        <v>900802.75999999989</v>
      </c>
    </row>
    <row r="3174" spans="1:8" x14ac:dyDescent="0.25">
      <c r="A3174" s="2">
        <v>25</v>
      </c>
      <c r="B3174" t="s">
        <v>19</v>
      </c>
      <c r="C3174" t="s">
        <v>118</v>
      </c>
      <c r="D3174" s="2">
        <v>4</v>
      </c>
      <c r="E3174" s="17">
        <v>13</v>
      </c>
      <c r="F3174" t="s">
        <v>74</v>
      </c>
      <c r="H3174">
        <v>134018.73000000001</v>
      </c>
    </row>
    <row r="3175" spans="1:8" x14ac:dyDescent="0.25">
      <c r="A3175" s="2">
        <v>25</v>
      </c>
      <c r="B3175" t="s">
        <v>19</v>
      </c>
      <c r="C3175" t="s">
        <v>118</v>
      </c>
      <c r="D3175" s="2">
        <v>4</v>
      </c>
      <c r="E3175" s="17">
        <v>14</v>
      </c>
      <c r="F3175" t="s">
        <v>70</v>
      </c>
      <c r="G3175">
        <v>1</v>
      </c>
      <c r="H3175">
        <v>654078.60000000009</v>
      </c>
    </row>
    <row r="3176" spans="1:8" x14ac:dyDescent="0.25">
      <c r="A3176" s="2">
        <v>25</v>
      </c>
      <c r="B3176" t="s">
        <v>19</v>
      </c>
      <c r="C3176" t="s">
        <v>118</v>
      </c>
      <c r="D3176" s="2">
        <v>4</v>
      </c>
      <c r="E3176" s="17">
        <v>14</v>
      </c>
      <c r="F3176" t="s">
        <v>68</v>
      </c>
      <c r="G3176">
        <v>1</v>
      </c>
      <c r="H3176">
        <v>22560</v>
      </c>
    </row>
    <row r="3177" spans="1:8" x14ac:dyDescent="0.25">
      <c r="A3177" s="2">
        <v>25</v>
      </c>
      <c r="B3177" t="s">
        <v>19</v>
      </c>
      <c r="C3177" t="s">
        <v>118</v>
      </c>
      <c r="D3177" s="2">
        <v>4</v>
      </c>
      <c r="E3177" s="17">
        <v>14</v>
      </c>
      <c r="F3177" t="s">
        <v>69</v>
      </c>
      <c r="G3177">
        <v>1</v>
      </c>
      <c r="H3177">
        <v>85030.099999999991</v>
      </c>
    </row>
    <row r="3178" spans="1:8" x14ac:dyDescent="0.25">
      <c r="A3178" s="2">
        <v>25</v>
      </c>
      <c r="B3178" t="s">
        <v>19</v>
      </c>
      <c r="C3178" t="s">
        <v>118</v>
      </c>
      <c r="D3178" s="2">
        <v>4</v>
      </c>
      <c r="E3178" s="17">
        <v>14</v>
      </c>
      <c r="F3178" t="s">
        <v>67</v>
      </c>
      <c r="G3178">
        <v>1</v>
      </c>
      <c r="H3178">
        <v>69.959999999999994</v>
      </c>
    </row>
    <row r="3179" spans="1:8" x14ac:dyDescent="0.25">
      <c r="A3179" s="2">
        <v>25</v>
      </c>
      <c r="B3179" t="s">
        <v>19</v>
      </c>
      <c r="C3179" t="s">
        <v>118</v>
      </c>
      <c r="D3179" s="2">
        <v>4</v>
      </c>
      <c r="E3179" s="17">
        <v>14</v>
      </c>
      <c r="F3179" t="s">
        <v>73</v>
      </c>
      <c r="H3179">
        <v>54506.549999999996</v>
      </c>
    </row>
    <row r="3180" spans="1:8" x14ac:dyDescent="0.25">
      <c r="A3180" s="2">
        <v>25</v>
      </c>
      <c r="B3180" t="s">
        <v>19</v>
      </c>
      <c r="C3180" t="s">
        <v>118</v>
      </c>
      <c r="D3180" s="2">
        <v>4</v>
      </c>
      <c r="E3180" s="17">
        <v>14</v>
      </c>
      <c r="F3180" t="s">
        <v>72</v>
      </c>
      <c r="G3180">
        <v>1</v>
      </c>
      <c r="H3180">
        <v>273955.56</v>
      </c>
    </row>
    <row r="3181" spans="1:8" x14ac:dyDescent="0.25">
      <c r="A3181" s="2">
        <v>25</v>
      </c>
      <c r="B3181" t="s">
        <v>19</v>
      </c>
      <c r="C3181" t="s">
        <v>119</v>
      </c>
      <c r="D3181" s="2">
        <v>3</v>
      </c>
      <c r="E3181" s="17">
        <v>1</v>
      </c>
      <c r="F3181" t="s">
        <v>96</v>
      </c>
      <c r="G3181">
        <v>2</v>
      </c>
      <c r="H3181">
        <v>60000</v>
      </c>
    </row>
    <row r="3182" spans="1:8" x14ac:dyDescent="0.25">
      <c r="A3182" s="2">
        <v>25</v>
      </c>
      <c r="B3182" t="s">
        <v>19</v>
      </c>
      <c r="C3182" t="s">
        <v>119</v>
      </c>
      <c r="D3182" s="2">
        <v>3</v>
      </c>
      <c r="E3182" s="17">
        <v>7</v>
      </c>
      <c r="F3182" t="s">
        <v>70</v>
      </c>
      <c r="H3182">
        <v>102624</v>
      </c>
    </row>
    <row r="3183" spans="1:8" x14ac:dyDescent="0.25">
      <c r="A3183" s="2">
        <v>25</v>
      </c>
      <c r="B3183" t="s">
        <v>19</v>
      </c>
      <c r="C3183" t="s">
        <v>119</v>
      </c>
      <c r="D3183" s="2">
        <v>3</v>
      </c>
      <c r="E3183" s="17">
        <v>7</v>
      </c>
      <c r="F3183" t="s">
        <v>75</v>
      </c>
      <c r="H3183">
        <v>5400</v>
      </c>
    </row>
    <row r="3184" spans="1:8" x14ac:dyDescent="0.25">
      <c r="A3184" s="2">
        <v>25</v>
      </c>
      <c r="B3184" t="s">
        <v>19</v>
      </c>
      <c r="C3184" t="s">
        <v>119</v>
      </c>
      <c r="D3184" s="2">
        <v>3</v>
      </c>
      <c r="E3184" s="17">
        <v>7</v>
      </c>
      <c r="F3184" t="s">
        <v>68</v>
      </c>
      <c r="H3184">
        <v>2165</v>
      </c>
    </row>
    <row r="3185" spans="1:8" x14ac:dyDescent="0.25">
      <c r="A3185" s="2">
        <v>25</v>
      </c>
      <c r="B3185" t="s">
        <v>19</v>
      </c>
      <c r="C3185" t="s">
        <v>119</v>
      </c>
      <c r="D3185" s="2">
        <v>3</v>
      </c>
      <c r="E3185" s="17">
        <v>7</v>
      </c>
      <c r="F3185" t="s">
        <v>69</v>
      </c>
      <c r="H3185">
        <v>13341.050000000001</v>
      </c>
    </row>
    <row r="3186" spans="1:8" x14ac:dyDescent="0.25">
      <c r="A3186" s="2">
        <v>25</v>
      </c>
      <c r="B3186" t="s">
        <v>19</v>
      </c>
      <c r="C3186" t="s">
        <v>119</v>
      </c>
      <c r="D3186" s="2">
        <v>3</v>
      </c>
      <c r="E3186" s="17">
        <v>7</v>
      </c>
      <c r="F3186" t="s">
        <v>67</v>
      </c>
      <c r="H3186">
        <v>34.979999999999997</v>
      </c>
    </row>
    <row r="3187" spans="1:8" x14ac:dyDescent="0.25">
      <c r="A3187" s="2">
        <v>25</v>
      </c>
      <c r="B3187" t="s">
        <v>19</v>
      </c>
      <c r="C3187" t="s">
        <v>119</v>
      </c>
      <c r="D3187" s="2">
        <v>3</v>
      </c>
      <c r="E3187" s="17">
        <v>8</v>
      </c>
      <c r="F3187" t="s">
        <v>70</v>
      </c>
      <c r="G3187">
        <v>3</v>
      </c>
      <c r="H3187">
        <v>848491.5</v>
      </c>
    </row>
    <row r="3188" spans="1:8" x14ac:dyDescent="0.25">
      <c r="A3188" s="2">
        <v>25</v>
      </c>
      <c r="B3188" t="s">
        <v>19</v>
      </c>
      <c r="C3188" t="s">
        <v>119</v>
      </c>
      <c r="D3188" s="2">
        <v>3</v>
      </c>
      <c r="E3188" s="17">
        <v>8</v>
      </c>
      <c r="F3188" t="s">
        <v>75</v>
      </c>
      <c r="G3188">
        <v>3</v>
      </c>
      <c r="H3188">
        <v>40500</v>
      </c>
    </row>
    <row r="3189" spans="1:8" x14ac:dyDescent="0.25">
      <c r="A3189" s="2">
        <v>25</v>
      </c>
      <c r="B3189" t="s">
        <v>19</v>
      </c>
      <c r="C3189" t="s">
        <v>119</v>
      </c>
      <c r="D3189" s="2">
        <v>3</v>
      </c>
      <c r="E3189" s="17">
        <v>8</v>
      </c>
      <c r="F3189" t="s">
        <v>77</v>
      </c>
      <c r="H3189">
        <v>1583.69</v>
      </c>
    </row>
    <row r="3190" spans="1:8" x14ac:dyDescent="0.25">
      <c r="A3190" s="2">
        <v>25</v>
      </c>
      <c r="B3190" t="s">
        <v>19</v>
      </c>
      <c r="C3190" t="s">
        <v>119</v>
      </c>
      <c r="D3190" s="2">
        <v>3</v>
      </c>
      <c r="E3190" s="17">
        <v>8</v>
      </c>
      <c r="F3190" t="s">
        <v>68</v>
      </c>
      <c r="G3190">
        <v>3</v>
      </c>
      <c r="H3190">
        <v>43808</v>
      </c>
    </row>
    <row r="3191" spans="1:8" x14ac:dyDescent="0.25">
      <c r="A3191" s="2">
        <v>25</v>
      </c>
      <c r="B3191" t="s">
        <v>19</v>
      </c>
      <c r="C3191" t="s">
        <v>119</v>
      </c>
      <c r="D3191" s="2">
        <v>3</v>
      </c>
      <c r="E3191" s="17">
        <v>8</v>
      </c>
      <c r="F3191" t="s">
        <v>69</v>
      </c>
      <c r="G3191">
        <v>3</v>
      </c>
      <c r="H3191">
        <v>110303.35</v>
      </c>
    </row>
    <row r="3192" spans="1:8" x14ac:dyDescent="0.25">
      <c r="A3192" s="2">
        <v>25</v>
      </c>
      <c r="B3192" t="s">
        <v>19</v>
      </c>
      <c r="C3192" t="s">
        <v>119</v>
      </c>
      <c r="D3192" s="2">
        <v>3</v>
      </c>
      <c r="E3192" s="17">
        <v>8</v>
      </c>
      <c r="F3192" t="s">
        <v>78</v>
      </c>
      <c r="H3192">
        <v>25058.22</v>
      </c>
    </row>
    <row r="3193" spans="1:8" x14ac:dyDescent="0.25">
      <c r="A3193" s="2">
        <v>25</v>
      </c>
      <c r="B3193" t="s">
        <v>19</v>
      </c>
      <c r="C3193" t="s">
        <v>119</v>
      </c>
      <c r="D3193" s="2">
        <v>3</v>
      </c>
      <c r="E3193" s="17">
        <v>8</v>
      </c>
      <c r="F3193" t="s">
        <v>67</v>
      </c>
      <c r="G3193">
        <v>3</v>
      </c>
      <c r="H3193">
        <v>239.02999999999997</v>
      </c>
    </row>
    <row r="3194" spans="1:8" x14ac:dyDescent="0.25">
      <c r="A3194" s="2">
        <v>25</v>
      </c>
      <c r="B3194" t="s">
        <v>19</v>
      </c>
      <c r="C3194" t="s">
        <v>119</v>
      </c>
      <c r="D3194" s="2">
        <v>3</v>
      </c>
      <c r="E3194" s="17">
        <v>8</v>
      </c>
      <c r="F3194" t="s">
        <v>73</v>
      </c>
      <c r="H3194">
        <v>62475.25</v>
      </c>
    </row>
    <row r="3195" spans="1:8" x14ac:dyDescent="0.25">
      <c r="A3195" s="2">
        <v>25</v>
      </c>
      <c r="B3195" t="s">
        <v>19</v>
      </c>
      <c r="C3195" t="s">
        <v>119</v>
      </c>
      <c r="D3195" s="2">
        <v>3</v>
      </c>
      <c r="E3195" s="17">
        <v>9</v>
      </c>
      <c r="F3195" t="s">
        <v>70</v>
      </c>
      <c r="G3195">
        <v>1</v>
      </c>
      <c r="H3195">
        <v>172861.75</v>
      </c>
    </row>
    <row r="3196" spans="1:8" x14ac:dyDescent="0.25">
      <c r="A3196" s="2">
        <v>25</v>
      </c>
      <c r="B3196" t="s">
        <v>19</v>
      </c>
      <c r="C3196" t="s">
        <v>119</v>
      </c>
      <c r="D3196" s="2">
        <v>3</v>
      </c>
      <c r="E3196" s="17">
        <v>9</v>
      </c>
      <c r="F3196" t="s">
        <v>69</v>
      </c>
      <c r="G3196">
        <v>1</v>
      </c>
      <c r="H3196">
        <v>22471.86</v>
      </c>
    </row>
    <row r="3197" spans="1:8" x14ac:dyDescent="0.25">
      <c r="A3197" s="2">
        <v>25</v>
      </c>
      <c r="B3197" t="s">
        <v>19</v>
      </c>
      <c r="C3197" t="s">
        <v>119</v>
      </c>
      <c r="D3197" s="2">
        <v>3</v>
      </c>
      <c r="E3197" s="17">
        <v>9</v>
      </c>
      <c r="F3197" t="s">
        <v>67</v>
      </c>
      <c r="G3197">
        <v>1</v>
      </c>
      <c r="H3197">
        <v>40.81</v>
      </c>
    </row>
    <row r="3198" spans="1:8" x14ac:dyDescent="0.25">
      <c r="A3198" s="2">
        <v>25</v>
      </c>
      <c r="B3198" t="s">
        <v>19</v>
      </c>
      <c r="C3198" t="s">
        <v>119</v>
      </c>
      <c r="D3198" s="2">
        <v>3</v>
      </c>
      <c r="E3198" s="17">
        <v>9</v>
      </c>
      <c r="F3198" t="s">
        <v>73</v>
      </c>
      <c r="H3198">
        <v>24146.75</v>
      </c>
    </row>
    <row r="3199" spans="1:8" x14ac:dyDescent="0.25">
      <c r="A3199" s="2">
        <v>25</v>
      </c>
      <c r="B3199" t="s">
        <v>19</v>
      </c>
      <c r="C3199" t="s">
        <v>119</v>
      </c>
      <c r="D3199" s="2">
        <v>3</v>
      </c>
      <c r="E3199" s="17">
        <v>10</v>
      </c>
      <c r="F3199" t="s">
        <v>70</v>
      </c>
      <c r="G3199">
        <v>1</v>
      </c>
      <c r="H3199">
        <v>454298.25</v>
      </c>
    </row>
    <row r="3200" spans="1:8" x14ac:dyDescent="0.25">
      <c r="A3200" s="2">
        <v>25</v>
      </c>
      <c r="B3200" t="s">
        <v>19</v>
      </c>
      <c r="C3200" t="s">
        <v>119</v>
      </c>
      <c r="D3200" s="2">
        <v>3</v>
      </c>
      <c r="E3200" s="17">
        <v>10</v>
      </c>
      <c r="F3200" t="s">
        <v>75</v>
      </c>
      <c r="H3200">
        <v>1800</v>
      </c>
    </row>
    <row r="3201" spans="1:8" x14ac:dyDescent="0.25">
      <c r="A3201" s="2">
        <v>25</v>
      </c>
      <c r="B3201" t="s">
        <v>19</v>
      </c>
      <c r="C3201" t="s">
        <v>119</v>
      </c>
      <c r="D3201" s="2">
        <v>3</v>
      </c>
      <c r="E3201" s="17">
        <v>10</v>
      </c>
      <c r="F3201" t="s">
        <v>69</v>
      </c>
      <c r="G3201">
        <v>1</v>
      </c>
      <c r="H3201">
        <v>47015.429999999993</v>
      </c>
    </row>
    <row r="3202" spans="1:8" x14ac:dyDescent="0.25">
      <c r="A3202" s="2">
        <v>25</v>
      </c>
      <c r="B3202" t="s">
        <v>19</v>
      </c>
      <c r="C3202" t="s">
        <v>119</v>
      </c>
      <c r="D3202" s="2">
        <v>3</v>
      </c>
      <c r="E3202" s="17">
        <v>10</v>
      </c>
      <c r="F3202" t="s">
        <v>67</v>
      </c>
      <c r="G3202">
        <v>1</v>
      </c>
      <c r="H3202">
        <v>87.449999999999989</v>
      </c>
    </row>
    <row r="3203" spans="1:8" x14ac:dyDescent="0.25">
      <c r="A3203" s="2">
        <v>25</v>
      </c>
      <c r="B3203" t="s">
        <v>19</v>
      </c>
      <c r="C3203" t="s">
        <v>119</v>
      </c>
      <c r="D3203" s="2">
        <v>3</v>
      </c>
      <c r="E3203" s="17">
        <v>10</v>
      </c>
      <c r="F3203" t="s">
        <v>73</v>
      </c>
      <c r="H3203">
        <v>12633.29</v>
      </c>
    </row>
    <row r="3204" spans="1:8" x14ac:dyDescent="0.25">
      <c r="A3204" s="2">
        <v>25</v>
      </c>
      <c r="B3204" t="s">
        <v>19</v>
      </c>
      <c r="C3204" t="s">
        <v>119</v>
      </c>
      <c r="D3204" s="2">
        <v>3</v>
      </c>
      <c r="E3204" s="17">
        <v>11</v>
      </c>
      <c r="F3204" t="s">
        <v>70</v>
      </c>
      <c r="G3204">
        <v>2</v>
      </c>
      <c r="H3204">
        <v>1010761.6800000002</v>
      </c>
    </row>
    <row r="3205" spans="1:8" x14ac:dyDescent="0.25">
      <c r="A3205" s="2">
        <v>25</v>
      </c>
      <c r="B3205" t="s">
        <v>19</v>
      </c>
      <c r="C3205" t="s">
        <v>119</v>
      </c>
      <c r="D3205" s="2">
        <v>3</v>
      </c>
      <c r="E3205" s="17">
        <v>11</v>
      </c>
      <c r="F3205" t="s">
        <v>77</v>
      </c>
      <c r="G3205">
        <v>1</v>
      </c>
      <c r="H3205">
        <v>3522.35</v>
      </c>
    </row>
    <row r="3206" spans="1:8" x14ac:dyDescent="0.25">
      <c r="A3206" s="2">
        <v>25</v>
      </c>
      <c r="B3206" t="s">
        <v>19</v>
      </c>
      <c r="C3206" t="s">
        <v>119</v>
      </c>
      <c r="D3206" s="2">
        <v>3</v>
      </c>
      <c r="E3206" s="17">
        <v>11</v>
      </c>
      <c r="F3206" t="s">
        <v>68</v>
      </c>
      <c r="H3206">
        <v>2880</v>
      </c>
    </row>
    <row r="3207" spans="1:8" x14ac:dyDescent="0.25">
      <c r="A3207" s="2">
        <v>25</v>
      </c>
      <c r="B3207" t="s">
        <v>19</v>
      </c>
      <c r="C3207" t="s">
        <v>119</v>
      </c>
      <c r="D3207" s="2">
        <v>3</v>
      </c>
      <c r="E3207" s="17">
        <v>11</v>
      </c>
      <c r="F3207" t="s">
        <v>69</v>
      </c>
      <c r="G3207">
        <v>1</v>
      </c>
      <c r="H3207">
        <v>70634.539999999994</v>
      </c>
    </row>
    <row r="3208" spans="1:8" x14ac:dyDescent="0.25">
      <c r="A3208" s="2">
        <v>25</v>
      </c>
      <c r="B3208" t="s">
        <v>19</v>
      </c>
      <c r="C3208" t="s">
        <v>119</v>
      </c>
      <c r="D3208" s="2">
        <v>3</v>
      </c>
      <c r="E3208" s="17">
        <v>11</v>
      </c>
      <c r="F3208" t="s">
        <v>67</v>
      </c>
      <c r="G3208">
        <v>2</v>
      </c>
      <c r="H3208">
        <v>151.57999999999998</v>
      </c>
    </row>
    <row r="3209" spans="1:8" x14ac:dyDescent="0.25">
      <c r="A3209" s="2">
        <v>25</v>
      </c>
      <c r="B3209" t="s">
        <v>19</v>
      </c>
      <c r="C3209" t="s">
        <v>119</v>
      </c>
      <c r="D3209" s="2">
        <v>3</v>
      </c>
      <c r="E3209" s="17">
        <v>11</v>
      </c>
      <c r="F3209" t="s">
        <v>73</v>
      </c>
      <c r="H3209">
        <v>71974.89</v>
      </c>
    </row>
    <row r="3210" spans="1:8" x14ac:dyDescent="0.25">
      <c r="A3210" s="2">
        <v>25</v>
      </c>
      <c r="B3210" t="s">
        <v>19</v>
      </c>
      <c r="C3210" t="s">
        <v>119</v>
      </c>
      <c r="D3210" s="2">
        <v>3</v>
      </c>
      <c r="E3210" s="17">
        <v>11</v>
      </c>
      <c r="F3210" t="s">
        <v>72</v>
      </c>
      <c r="G3210">
        <v>1</v>
      </c>
      <c r="H3210">
        <v>68918.000000000015</v>
      </c>
    </row>
    <row r="3211" spans="1:8" x14ac:dyDescent="0.25">
      <c r="A3211" s="2">
        <v>25</v>
      </c>
      <c r="B3211" t="s">
        <v>19</v>
      </c>
      <c r="C3211" t="s">
        <v>119</v>
      </c>
      <c r="D3211" s="2">
        <v>3</v>
      </c>
      <c r="E3211" s="17">
        <v>12</v>
      </c>
      <c r="F3211" t="s">
        <v>70</v>
      </c>
      <c r="G3211">
        <v>9</v>
      </c>
      <c r="H3211">
        <v>4417650.0900000008</v>
      </c>
    </row>
    <row r="3212" spans="1:8" x14ac:dyDescent="0.25">
      <c r="A3212" s="2">
        <v>25</v>
      </c>
      <c r="B3212" t="s">
        <v>19</v>
      </c>
      <c r="C3212" t="s">
        <v>119</v>
      </c>
      <c r="D3212" s="2">
        <v>3</v>
      </c>
      <c r="E3212" s="17">
        <v>12</v>
      </c>
      <c r="F3212" t="s">
        <v>68</v>
      </c>
      <c r="G3212">
        <v>2</v>
      </c>
      <c r="H3212">
        <v>31680</v>
      </c>
    </row>
    <row r="3213" spans="1:8" x14ac:dyDescent="0.25">
      <c r="A3213" s="2">
        <v>25</v>
      </c>
      <c r="B3213" t="s">
        <v>19</v>
      </c>
      <c r="C3213" t="s">
        <v>119</v>
      </c>
      <c r="D3213" s="2">
        <v>3</v>
      </c>
      <c r="E3213" s="17">
        <v>12</v>
      </c>
      <c r="F3213" t="s">
        <v>69</v>
      </c>
      <c r="G3213">
        <v>9</v>
      </c>
      <c r="H3213">
        <v>550292.25000000012</v>
      </c>
    </row>
    <row r="3214" spans="1:8" x14ac:dyDescent="0.25">
      <c r="A3214" s="2">
        <v>25</v>
      </c>
      <c r="B3214" t="s">
        <v>19</v>
      </c>
      <c r="C3214" t="s">
        <v>119</v>
      </c>
      <c r="D3214" s="2">
        <v>3</v>
      </c>
      <c r="E3214" s="17">
        <v>12</v>
      </c>
      <c r="F3214" t="s">
        <v>78</v>
      </c>
      <c r="H3214">
        <v>63460.800000000003</v>
      </c>
    </row>
    <row r="3215" spans="1:8" x14ac:dyDescent="0.25">
      <c r="A3215" s="2">
        <v>25</v>
      </c>
      <c r="B3215" t="s">
        <v>19</v>
      </c>
      <c r="C3215" t="s">
        <v>119</v>
      </c>
      <c r="D3215" s="2">
        <v>3</v>
      </c>
      <c r="E3215" s="17">
        <v>12</v>
      </c>
      <c r="F3215" t="s">
        <v>67</v>
      </c>
      <c r="G3215">
        <v>9</v>
      </c>
      <c r="H3215">
        <v>606.32000000000005</v>
      </c>
    </row>
    <row r="3216" spans="1:8" x14ac:dyDescent="0.25">
      <c r="A3216" s="2">
        <v>25</v>
      </c>
      <c r="B3216" t="s">
        <v>19</v>
      </c>
      <c r="C3216" t="s">
        <v>119</v>
      </c>
      <c r="D3216" s="2">
        <v>3</v>
      </c>
      <c r="E3216" s="17">
        <v>12</v>
      </c>
      <c r="F3216" t="s">
        <v>73</v>
      </c>
      <c r="G3216">
        <v>2</v>
      </c>
      <c r="H3216">
        <v>115047.64000000001</v>
      </c>
    </row>
    <row r="3217" spans="1:8" x14ac:dyDescent="0.25">
      <c r="A3217" s="2">
        <v>25</v>
      </c>
      <c r="B3217" t="s">
        <v>19</v>
      </c>
      <c r="C3217" t="s">
        <v>119</v>
      </c>
      <c r="D3217" s="2">
        <v>3</v>
      </c>
      <c r="E3217" s="17">
        <v>12</v>
      </c>
      <c r="F3217" t="s">
        <v>72</v>
      </c>
      <c r="G3217">
        <v>9</v>
      </c>
      <c r="H3217">
        <v>766931.03</v>
      </c>
    </row>
    <row r="3218" spans="1:8" x14ac:dyDescent="0.25">
      <c r="A3218" s="2">
        <v>25</v>
      </c>
      <c r="B3218" t="s">
        <v>19</v>
      </c>
      <c r="C3218" t="s">
        <v>119</v>
      </c>
      <c r="D3218" s="2">
        <v>3</v>
      </c>
      <c r="E3218" s="17">
        <v>13</v>
      </c>
      <c r="F3218" t="s">
        <v>70</v>
      </c>
      <c r="G3218">
        <v>4</v>
      </c>
      <c r="H3218">
        <v>2380744.3400000003</v>
      </c>
    </row>
    <row r="3219" spans="1:8" x14ac:dyDescent="0.25">
      <c r="A3219" s="2">
        <v>25</v>
      </c>
      <c r="B3219" t="s">
        <v>19</v>
      </c>
      <c r="C3219" t="s">
        <v>119</v>
      </c>
      <c r="D3219" s="2">
        <v>3</v>
      </c>
      <c r="E3219" s="17">
        <v>13</v>
      </c>
      <c r="F3219" t="s">
        <v>68</v>
      </c>
      <c r="G3219">
        <v>2</v>
      </c>
      <c r="H3219">
        <v>80400</v>
      </c>
    </row>
    <row r="3220" spans="1:8" x14ac:dyDescent="0.25">
      <c r="A3220" s="2">
        <v>25</v>
      </c>
      <c r="B3220" t="s">
        <v>19</v>
      </c>
      <c r="C3220" t="s">
        <v>119</v>
      </c>
      <c r="D3220" s="2">
        <v>3</v>
      </c>
      <c r="E3220" s="17">
        <v>13</v>
      </c>
      <c r="F3220" t="s">
        <v>69</v>
      </c>
      <c r="G3220">
        <v>4</v>
      </c>
      <c r="H3220">
        <v>309496.00999999995</v>
      </c>
    </row>
    <row r="3221" spans="1:8" x14ac:dyDescent="0.25">
      <c r="A3221" s="2">
        <v>25</v>
      </c>
      <c r="B3221" t="s">
        <v>19</v>
      </c>
      <c r="C3221" t="s">
        <v>119</v>
      </c>
      <c r="D3221" s="2">
        <v>3</v>
      </c>
      <c r="E3221" s="17">
        <v>13</v>
      </c>
      <c r="F3221" t="s">
        <v>67</v>
      </c>
      <c r="G3221">
        <v>4</v>
      </c>
      <c r="H3221">
        <v>262.34999999999997</v>
      </c>
    </row>
    <row r="3222" spans="1:8" x14ac:dyDescent="0.25">
      <c r="A3222" s="2">
        <v>25</v>
      </c>
      <c r="B3222" t="s">
        <v>19</v>
      </c>
      <c r="C3222" t="s">
        <v>119</v>
      </c>
      <c r="D3222" s="2">
        <v>3</v>
      </c>
      <c r="E3222" s="17">
        <v>13</v>
      </c>
      <c r="F3222" t="s">
        <v>73</v>
      </c>
      <c r="G3222">
        <v>1</v>
      </c>
      <c r="H3222">
        <v>101577.53</v>
      </c>
    </row>
    <row r="3223" spans="1:8" x14ac:dyDescent="0.25">
      <c r="A3223" s="2">
        <v>25</v>
      </c>
      <c r="B3223" t="s">
        <v>19</v>
      </c>
      <c r="C3223" t="s">
        <v>119</v>
      </c>
      <c r="D3223" s="2">
        <v>3</v>
      </c>
      <c r="E3223" s="17">
        <v>13</v>
      </c>
      <c r="F3223" t="s">
        <v>72</v>
      </c>
      <c r="G3223">
        <v>4</v>
      </c>
      <c r="H3223">
        <v>473233.23000000004</v>
      </c>
    </row>
    <row r="3224" spans="1:8" x14ac:dyDescent="0.25">
      <c r="A3224" s="2">
        <v>25</v>
      </c>
      <c r="B3224" t="s">
        <v>19</v>
      </c>
      <c r="C3224" t="s">
        <v>119</v>
      </c>
      <c r="D3224" s="2">
        <v>3</v>
      </c>
      <c r="E3224" s="17">
        <v>13</v>
      </c>
      <c r="F3224" t="s">
        <v>74</v>
      </c>
      <c r="H3224">
        <v>42333.380000000005</v>
      </c>
    </row>
    <row r="3225" spans="1:8" x14ac:dyDescent="0.25">
      <c r="A3225" s="2">
        <v>25</v>
      </c>
      <c r="B3225" t="s">
        <v>19</v>
      </c>
      <c r="C3225" t="s">
        <v>119</v>
      </c>
      <c r="D3225" s="2">
        <v>3</v>
      </c>
      <c r="E3225" s="17">
        <v>14</v>
      </c>
      <c r="F3225" t="s">
        <v>70</v>
      </c>
      <c r="G3225">
        <v>5</v>
      </c>
      <c r="H3225">
        <v>3132635.61</v>
      </c>
    </row>
    <row r="3226" spans="1:8" x14ac:dyDescent="0.25">
      <c r="A3226" s="2">
        <v>25</v>
      </c>
      <c r="B3226" t="s">
        <v>19</v>
      </c>
      <c r="C3226" t="s">
        <v>119</v>
      </c>
      <c r="D3226" s="2">
        <v>3</v>
      </c>
      <c r="E3226" s="17">
        <v>14</v>
      </c>
      <c r="F3226" t="s">
        <v>68</v>
      </c>
      <c r="G3226">
        <v>3</v>
      </c>
      <c r="H3226">
        <v>69104</v>
      </c>
    </row>
    <row r="3227" spans="1:8" x14ac:dyDescent="0.25">
      <c r="A3227" s="2">
        <v>25</v>
      </c>
      <c r="B3227" t="s">
        <v>19</v>
      </c>
      <c r="C3227" t="s">
        <v>119</v>
      </c>
      <c r="D3227" s="2">
        <v>3</v>
      </c>
      <c r="E3227" s="17">
        <v>14</v>
      </c>
      <c r="F3227" t="s">
        <v>69</v>
      </c>
      <c r="G3227">
        <v>5</v>
      </c>
      <c r="H3227">
        <v>407599.12</v>
      </c>
    </row>
    <row r="3228" spans="1:8" x14ac:dyDescent="0.25">
      <c r="A3228" s="2">
        <v>25</v>
      </c>
      <c r="B3228" t="s">
        <v>19</v>
      </c>
      <c r="C3228" t="s">
        <v>119</v>
      </c>
      <c r="D3228" s="2">
        <v>3</v>
      </c>
      <c r="E3228" s="17">
        <v>14</v>
      </c>
      <c r="F3228" t="s">
        <v>67</v>
      </c>
      <c r="G3228">
        <v>5</v>
      </c>
      <c r="H3228">
        <v>308.98999999999995</v>
      </c>
    </row>
    <row r="3229" spans="1:8" x14ac:dyDescent="0.25">
      <c r="A3229" s="2">
        <v>25</v>
      </c>
      <c r="B3229" t="s">
        <v>19</v>
      </c>
      <c r="C3229" t="s">
        <v>119</v>
      </c>
      <c r="D3229" s="2">
        <v>3</v>
      </c>
      <c r="E3229" s="17">
        <v>14</v>
      </c>
      <c r="F3229" t="s">
        <v>73</v>
      </c>
      <c r="H3229">
        <v>124403.48</v>
      </c>
    </row>
    <row r="3230" spans="1:8" x14ac:dyDescent="0.25">
      <c r="A3230" s="2">
        <v>25</v>
      </c>
      <c r="B3230" t="s">
        <v>19</v>
      </c>
      <c r="C3230" t="s">
        <v>119</v>
      </c>
      <c r="D3230" s="2">
        <v>3</v>
      </c>
      <c r="E3230" s="17">
        <v>14</v>
      </c>
      <c r="F3230" t="s">
        <v>72</v>
      </c>
      <c r="G3230">
        <v>5</v>
      </c>
      <c r="H3230">
        <v>1051793.1700000002</v>
      </c>
    </row>
    <row r="3231" spans="1:8" x14ac:dyDescent="0.25">
      <c r="A3231" s="2">
        <v>25</v>
      </c>
      <c r="B3231" t="s">
        <v>19</v>
      </c>
      <c r="C3231" t="s">
        <v>119</v>
      </c>
      <c r="D3231" s="2">
        <v>3</v>
      </c>
      <c r="E3231" s="17">
        <v>14</v>
      </c>
      <c r="F3231" t="s">
        <v>74</v>
      </c>
      <c r="G3231">
        <v>1</v>
      </c>
      <c r="H3231">
        <v>37128</v>
      </c>
    </row>
    <row r="3232" spans="1:8" x14ac:dyDescent="0.25">
      <c r="A3232" s="2">
        <v>25</v>
      </c>
      <c r="B3232" t="s">
        <v>19</v>
      </c>
      <c r="C3232" t="s">
        <v>119</v>
      </c>
      <c r="D3232" s="2">
        <v>3</v>
      </c>
      <c r="E3232" s="17">
        <v>14</v>
      </c>
      <c r="F3232" t="s">
        <v>76</v>
      </c>
      <c r="H3232">
        <v>35143.06</v>
      </c>
    </row>
    <row r="3233" spans="1:8" x14ac:dyDescent="0.25">
      <c r="A3233" s="2">
        <v>25</v>
      </c>
      <c r="B3233" t="s">
        <v>19</v>
      </c>
      <c r="C3233" t="s">
        <v>120</v>
      </c>
      <c r="D3233" s="2">
        <v>2</v>
      </c>
      <c r="E3233" s="17">
        <v>1</v>
      </c>
      <c r="F3233" t="s">
        <v>70</v>
      </c>
      <c r="H3233">
        <v>72992.600000000006</v>
      </c>
    </row>
    <row r="3234" spans="1:8" x14ac:dyDescent="0.25">
      <c r="A3234" s="2">
        <v>25</v>
      </c>
      <c r="B3234" t="s">
        <v>19</v>
      </c>
      <c r="C3234" t="s">
        <v>120</v>
      </c>
      <c r="D3234" s="2">
        <v>2</v>
      </c>
      <c r="E3234" s="17">
        <v>1</v>
      </c>
      <c r="F3234" t="s">
        <v>67</v>
      </c>
      <c r="H3234">
        <v>116.59999999999998</v>
      </c>
    </row>
    <row r="3235" spans="1:8" x14ac:dyDescent="0.25">
      <c r="A3235" s="2">
        <v>25</v>
      </c>
      <c r="B3235" t="s">
        <v>19</v>
      </c>
      <c r="C3235" t="s">
        <v>120</v>
      </c>
      <c r="D3235" s="2">
        <v>2</v>
      </c>
      <c r="E3235" s="17">
        <v>1</v>
      </c>
      <c r="F3235" t="s">
        <v>72</v>
      </c>
      <c r="H3235">
        <v>27007.199999999997</v>
      </c>
    </row>
    <row r="3236" spans="1:8" x14ac:dyDescent="0.25">
      <c r="A3236" s="2">
        <v>25</v>
      </c>
      <c r="B3236" t="s">
        <v>19</v>
      </c>
      <c r="C3236" t="s">
        <v>120</v>
      </c>
      <c r="D3236" s="2">
        <v>2</v>
      </c>
      <c r="E3236" s="17">
        <v>7</v>
      </c>
      <c r="F3236" t="s">
        <v>70</v>
      </c>
      <c r="G3236">
        <v>1</v>
      </c>
      <c r="H3236">
        <v>223592.25</v>
      </c>
    </row>
    <row r="3237" spans="1:8" x14ac:dyDescent="0.25">
      <c r="A3237" s="2">
        <v>25</v>
      </c>
      <c r="B3237" t="s">
        <v>19</v>
      </c>
      <c r="C3237" t="s">
        <v>120</v>
      </c>
      <c r="D3237" s="2">
        <v>2</v>
      </c>
      <c r="E3237" s="17">
        <v>7</v>
      </c>
      <c r="F3237" t="s">
        <v>75</v>
      </c>
      <c r="G3237">
        <v>1</v>
      </c>
      <c r="H3237">
        <v>13500</v>
      </c>
    </row>
    <row r="3238" spans="1:8" x14ac:dyDescent="0.25">
      <c r="A3238" s="2">
        <v>25</v>
      </c>
      <c r="B3238" t="s">
        <v>19</v>
      </c>
      <c r="C3238" t="s">
        <v>120</v>
      </c>
      <c r="D3238" s="2">
        <v>2</v>
      </c>
      <c r="E3238" s="17">
        <v>7</v>
      </c>
      <c r="F3238" t="s">
        <v>68</v>
      </c>
      <c r="G3238">
        <v>1</v>
      </c>
      <c r="H3238">
        <v>17523</v>
      </c>
    </row>
    <row r="3239" spans="1:8" x14ac:dyDescent="0.25">
      <c r="A3239" s="2">
        <v>25</v>
      </c>
      <c r="B3239" t="s">
        <v>19</v>
      </c>
      <c r="C3239" t="s">
        <v>120</v>
      </c>
      <c r="D3239" s="2">
        <v>2</v>
      </c>
      <c r="E3239" s="17">
        <v>7</v>
      </c>
      <c r="F3239" t="s">
        <v>69</v>
      </c>
      <c r="G3239">
        <v>1</v>
      </c>
      <c r="H3239">
        <v>29066.880000000001</v>
      </c>
    </row>
    <row r="3240" spans="1:8" x14ac:dyDescent="0.25">
      <c r="A3240" s="2">
        <v>25</v>
      </c>
      <c r="B3240" t="s">
        <v>19</v>
      </c>
      <c r="C3240" t="s">
        <v>120</v>
      </c>
      <c r="D3240" s="2">
        <v>2</v>
      </c>
      <c r="E3240" s="17">
        <v>7</v>
      </c>
      <c r="F3240" t="s">
        <v>67</v>
      </c>
      <c r="G3240">
        <v>1</v>
      </c>
      <c r="H3240">
        <v>69.959999999999994</v>
      </c>
    </row>
    <row r="3241" spans="1:8" x14ac:dyDescent="0.25">
      <c r="A3241" s="2">
        <v>25</v>
      </c>
      <c r="B3241" t="s">
        <v>19</v>
      </c>
      <c r="C3241" t="s">
        <v>120</v>
      </c>
      <c r="D3241" s="2">
        <v>2</v>
      </c>
      <c r="E3241" s="17">
        <v>7</v>
      </c>
      <c r="F3241" t="s">
        <v>73</v>
      </c>
      <c r="H3241">
        <v>18425.5</v>
      </c>
    </row>
    <row r="3242" spans="1:8" x14ac:dyDescent="0.25">
      <c r="A3242" s="2">
        <v>25</v>
      </c>
      <c r="B3242" t="s">
        <v>19</v>
      </c>
      <c r="C3242" t="s">
        <v>120</v>
      </c>
      <c r="D3242" s="2">
        <v>2</v>
      </c>
      <c r="E3242" s="17">
        <v>8</v>
      </c>
      <c r="F3242" t="s">
        <v>70</v>
      </c>
      <c r="G3242">
        <v>1</v>
      </c>
      <c r="H3242">
        <v>246494.25</v>
      </c>
    </row>
    <row r="3243" spans="1:8" x14ac:dyDescent="0.25">
      <c r="A3243" s="2">
        <v>25</v>
      </c>
      <c r="B3243" t="s">
        <v>19</v>
      </c>
      <c r="C3243" t="s">
        <v>120</v>
      </c>
      <c r="D3243" s="2">
        <v>2</v>
      </c>
      <c r="E3243" s="17">
        <v>8</v>
      </c>
      <c r="F3243" t="s">
        <v>75</v>
      </c>
      <c r="G3243">
        <v>1</v>
      </c>
      <c r="H3243">
        <v>13500</v>
      </c>
    </row>
    <row r="3244" spans="1:8" x14ac:dyDescent="0.25">
      <c r="A3244" s="2">
        <v>25</v>
      </c>
      <c r="B3244" t="s">
        <v>19</v>
      </c>
      <c r="C3244" t="s">
        <v>120</v>
      </c>
      <c r="D3244" s="2">
        <v>2</v>
      </c>
      <c r="E3244" s="17">
        <v>8</v>
      </c>
      <c r="F3244" t="s">
        <v>68</v>
      </c>
      <c r="G3244">
        <v>1</v>
      </c>
      <c r="H3244">
        <v>22877</v>
      </c>
    </row>
    <row r="3245" spans="1:8" x14ac:dyDescent="0.25">
      <c r="A3245" s="2">
        <v>25</v>
      </c>
      <c r="B3245" t="s">
        <v>19</v>
      </c>
      <c r="C3245" t="s">
        <v>120</v>
      </c>
      <c r="D3245" s="2">
        <v>2</v>
      </c>
      <c r="E3245" s="17">
        <v>8</v>
      </c>
      <c r="F3245" t="s">
        <v>69</v>
      </c>
      <c r="G3245">
        <v>1</v>
      </c>
      <c r="H3245">
        <v>32044.11</v>
      </c>
    </row>
    <row r="3246" spans="1:8" x14ac:dyDescent="0.25">
      <c r="A3246" s="2">
        <v>25</v>
      </c>
      <c r="B3246" t="s">
        <v>19</v>
      </c>
      <c r="C3246" t="s">
        <v>120</v>
      </c>
      <c r="D3246" s="2">
        <v>2</v>
      </c>
      <c r="E3246" s="17">
        <v>8</v>
      </c>
      <c r="F3246" t="s">
        <v>67</v>
      </c>
      <c r="G3246">
        <v>1</v>
      </c>
      <c r="H3246">
        <v>69.959999999999994</v>
      </c>
    </row>
    <row r="3247" spans="1:8" x14ac:dyDescent="0.25">
      <c r="A3247" s="2">
        <v>25</v>
      </c>
      <c r="B3247" t="s">
        <v>19</v>
      </c>
      <c r="C3247" t="s">
        <v>120</v>
      </c>
      <c r="D3247" s="2">
        <v>2</v>
      </c>
      <c r="E3247" s="17">
        <v>8</v>
      </c>
      <c r="F3247" t="s">
        <v>73</v>
      </c>
      <c r="H3247">
        <v>20617.5</v>
      </c>
    </row>
    <row r="3248" spans="1:8" x14ac:dyDescent="0.25">
      <c r="A3248" s="2">
        <v>25</v>
      </c>
      <c r="B3248" t="s">
        <v>19</v>
      </c>
      <c r="C3248" t="s">
        <v>120</v>
      </c>
      <c r="D3248" s="2">
        <v>2</v>
      </c>
      <c r="E3248" s="17">
        <v>9</v>
      </c>
      <c r="F3248" t="s">
        <v>70</v>
      </c>
      <c r="H3248">
        <v>91630.5</v>
      </c>
    </row>
    <row r="3249" spans="1:8" x14ac:dyDescent="0.25">
      <c r="A3249" s="2">
        <v>25</v>
      </c>
      <c r="B3249" t="s">
        <v>19</v>
      </c>
      <c r="C3249" t="s">
        <v>120</v>
      </c>
      <c r="D3249" s="2">
        <v>2</v>
      </c>
      <c r="E3249" s="17">
        <v>9</v>
      </c>
      <c r="F3249" t="s">
        <v>67</v>
      </c>
      <c r="H3249">
        <v>23.32</v>
      </c>
    </row>
    <row r="3250" spans="1:8" x14ac:dyDescent="0.25">
      <c r="A3250" s="2">
        <v>25</v>
      </c>
      <c r="B3250" t="s">
        <v>19</v>
      </c>
      <c r="C3250" t="s">
        <v>120</v>
      </c>
      <c r="D3250" s="2">
        <v>2</v>
      </c>
      <c r="E3250" s="17">
        <v>9</v>
      </c>
      <c r="F3250" t="s">
        <v>72</v>
      </c>
      <c r="H3250">
        <v>33903.279999999999</v>
      </c>
    </row>
    <row r="3251" spans="1:8" x14ac:dyDescent="0.25">
      <c r="A3251" s="2">
        <v>25</v>
      </c>
      <c r="B3251" t="s">
        <v>19</v>
      </c>
      <c r="C3251" t="s">
        <v>120</v>
      </c>
      <c r="D3251" s="2">
        <v>2</v>
      </c>
      <c r="E3251" s="17">
        <v>10</v>
      </c>
      <c r="F3251" t="s">
        <v>70</v>
      </c>
      <c r="G3251">
        <v>1</v>
      </c>
      <c r="H3251">
        <v>347223.75</v>
      </c>
    </row>
    <row r="3252" spans="1:8" x14ac:dyDescent="0.25">
      <c r="A3252" s="2">
        <v>25</v>
      </c>
      <c r="B3252" t="s">
        <v>19</v>
      </c>
      <c r="C3252" t="s">
        <v>120</v>
      </c>
      <c r="D3252" s="2">
        <v>2</v>
      </c>
      <c r="E3252" s="17">
        <v>10</v>
      </c>
      <c r="F3252" t="s">
        <v>77</v>
      </c>
      <c r="H3252">
        <v>5624.83</v>
      </c>
    </row>
    <row r="3253" spans="1:8" x14ac:dyDescent="0.25">
      <c r="A3253" s="2">
        <v>25</v>
      </c>
      <c r="B3253" t="s">
        <v>19</v>
      </c>
      <c r="C3253" t="s">
        <v>120</v>
      </c>
      <c r="D3253" s="2">
        <v>2</v>
      </c>
      <c r="E3253" s="17">
        <v>10</v>
      </c>
      <c r="F3253" t="s">
        <v>69</v>
      </c>
      <c r="G3253">
        <v>1</v>
      </c>
      <c r="H3253">
        <v>3917.95</v>
      </c>
    </row>
    <row r="3254" spans="1:8" x14ac:dyDescent="0.25">
      <c r="A3254" s="2">
        <v>25</v>
      </c>
      <c r="B3254" t="s">
        <v>19</v>
      </c>
      <c r="C3254" t="s">
        <v>120</v>
      </c>
      <c r="D3254" s="2">
        <v>2</v>
      </c>
      <c r="E3254" s="17">
        <v>10</v>
      </c>
      <c r="F3254" t="s">
        <v>78</v>
      </c>
      <c r="H3254">
        <v>21664.32</v>
      </c>
    </row>
    <row r="3255" spans="1:8" x14ac:dyDescent="0.25">
      <c r="A3255" s="2">
        <v>25</v>
      </c>
      <c r="B3255" t="s">
        <v>19</v>
      </c>
      <c r="C3255" t="s">
        <v>120</v>
      </c>
      <c r="D3255" s="2">
        <v>2</v>
      </c>
      <c r="E3255" s="17">
        <v>10</v>
      </c>
      <c r="F3255" t="s">
        <v>67</v>
      </c>
      <c r="G3255">
        <v>1</v>
      </c>
      <c r="H3255">
        <v>64.13</v>
      </c>
    </row>
    <row r="3256" spans="1:8" x14ac:dyDescent="0.25">
      <c r="A3256" s="2">
        <v>25</v>
      </c>
      <c r="B3256" t="s">
        <v>19</v>
      </c>
      <c r="C3256" t="s">
        <v>120</v>
      </c>
      <c r="D3256" s="2">
        <v>2</v>
      </c>
      <c r="E3256" s="17">
        <v>10</v>
      </c>
      <c r="F3256" t="s">
        <v>72</v>
      </c>
      <c r="H3256">
        <v>117321.59999999999</v>
      </c>
    </row>
    <row r="3257" spans="1:8" x14ac:dyDescent="0.25">
      <c r="A3257" s="2">
        <v>25</v>
      </c>
      <c r="B3257" t="s">
        <v>19</v>
      </c>
      <c r="C3257" t="s">
        <v>120</v>
      </c>
      <c r="D3257" s="2">
        <v>2</v>
      </c>
      <c r="E3257" s="17">
        <v>11</v>
      </c>
      <c r="F3257" t="s">
        <v>70</v>
      </c>
      <c r="G3257">
        <v>1</v>
      </c>
      <c r="H3257">
        <v>584763.80000000005</v>
      </c>
    </row>
    <row r="3258" spans="1:8" x14ac:dyDescent="0.25">
      <c r="A3258" s="2">
        <v>25</v>
      </c>
      <c r="B3258" t="s">
        <v>19</v>
      </c>
      <c r="C3258" t="s">
        <v>120</v>
      </c>
      <c r="D3258" s="2">
        <v>2</v>
      </c>
      <c r="E3258" s="17">
        <v>11</v>
      </c>
      <c r="F3258" t="s">
        <v>77</v>
      </c>
      <c r="H3258">
        <v>15755</v>
      </c>
    </row>
    <row r="3259" spans="1:8" x14ac:dyDescent="0.25">
      <c r="A3259" s="2">
        <v>25</v>
      </c>
      <c r="B3259" t="s">
        <v>19</v>
      </c>
      <c r="C3259" t="s">
        <v>120</v>
      </c>
      <c r="D3259" s="2">
        <v>2</v>
      </c>
      <c r="E3259" s="17">
        <v>11</v>
      </c>
      <c r="F3259" t="s">
        <v>68</v>
      </c>
      <c r="G3259">
        <v>1</v>
      </c>
      <c r="H3259">
        <v>18720</v>
      </c>
    </row>
    <row r="3260" spans="1:8" x14ac:dyDescent="0.25">
      <c r="A3260" s="2">
        <v>25</v>
      </c>
      <c r="B3260" t="s">
        <v>19</v>
      </c>
      <c r="C3260" t="s">
        <v>120</v>
      </c>
      <c r="D3260" s="2">
        <v>2</v>
      </c>
      <c r="E3260" s="17">
        <v>11</v>
      </c>
      <c r="F3260" t="s">
        <v>69</v>
      </c>
      <c r="G3260">
        <v>1</v>
      </c>
      <c r="H3260">
        <v>76019.099999999991</v>
      </c>
    </row>
    <row r="3261" spans="1:8" x14ac:dyDescent="0.25">
      <c r="A3261" s="2">
        <v>25</v>
      </c>
      <c r="B3261" t="s">
        <v>19</v>
      </c>
      <c r="C3261" t="s">
        <v>120</v>
      </c>
      <c r="D3261" s="2">
        <v>2</v>
      </c>
      <c r="E3261" s="17">
        <v>11</v>
      </c>
      <c r="F3261" t="s">
        <v>67</v>
      </c>
      <c r="G3261">
        <v>1</v>
      </c>
      <c r="H3261">
        <v>93.279999999999987</v>
      </c>
    </row>
    <row r="3262" spans="1:8" x14ac:dyDescent="0.25">
      <c r="A3262" s="2">
        <v>25</v>
      </c>
      <c r="B3262" t="s">
        <v>19</v>
      </c>
      <c r="C3262" t="s">
        <v>120</v>
      </c>
      <c r="D3262" s="2">
        <v>2</v>
      </c>
      <c r="E3262" s="17">
        <v>11</v>
      </c>
      <c r="F3262" t="s">
        <v>73</v>
      </c>
      <c r="H3262">
        <v>31466.65</v>
      </c>
    </row>
    <row r="3263" spans="1:8" x14ac:dyDescent="0.25">
      <c r="A3263" s="2">
        <v>25</v>
      </c>
      <c r="B3263" t="s">
        <v>19</v>
      </c>
      <c r="C3263" t="s">
        <v>120</v>
      </c>
      <c r="D3263" s="2">
        <v>2</v>
      </c>
      <c r="E3263" s="17">
        <v>11</v>
      </c>
      <c r="F3263" t="s">
        <v>72</v>
      </c>
      <c r="G3263">
        <v>1</v>
      </c>
      <c r="H3263">
        <v>56996.159999999996</v>
      </c>
    </row>
    <row r="3264" spans="1:8" x14ac:dyDescent="0.25">
      <c r="A3264" s="2">
        <v>25</v>
      </c>
      <c r="B3264" t="s">
        <v>19</v>
      </c>
      <c r="C3264" t="s">
        <v>120</v>
      </c>
      <c r="D3264" s="2">
        <v>2</v>
      </c>
      <c r="E3264" s="17">
        <v>12</v>
      </c>
      <c r="F3264" t="s">
        <v>70</v>
      </c>
      <c r="G3264">
        <v>2</v>
      </c>
      <c r="H3264">
        <v>1180055.8800000001</v>
      </c>
    </row>
    <row r="3265" spans="1:8" x14ac:dyDescent="0.25">
      <c r="A3265" s="2">
        <v>25</v>
      </c>
      <c r="B3265" t="s">
        <v>19</v>
      </c>
      <c r="C3265" t="s">
        <v>120</v>
      </c>
      <c r="D3265" s="2">
        <v>2</v>
      </c>
      <c r="E3265" s="17">
        <v>12</v>
      </c>
      <c r="F3265" t="s">
        <v>68</v>
      </c>
      <c r="G3265">
        <v>1</v>
      </c>
      <c r="H3265">
        <v>7200</v>
      </c>
    </row>
    <row r="3266" spans="1:8" x14ac:dyDescent="0.25">
      <c r="A3266" s="2">
        <v>25</v>
      </c>
      <c r="B3266" t="s">
        <v>19</v>
      </c>
      <c r="C3266" t="s">
        <v>120</v>
      </c>
      <c r="D3266" s="2">
        <v>2</v>
      </c>
      <c r="E3266" s="17">
        <v>12</v>
      </c>
      <c r="F3266" t="s">
        <v>69</v>
      </c>
      <c r="G3266">
        <v>2</v>
      </c>
      <c r="H3266">
        <v>153887.69</v>
      </c>
    </row>
    <row r="3267" spans="1:8" x14ac:dyDescent="0.25">
      <c r="A3267" s="2">
        <v>25</v>
      </c>
      <c r="B3267" t="s">
        <v>19</v>
      </c>
      <c r="C3267" t="s">
        <v>120</v>
      </c>
      <c r="D3267" s="2">
        <v>2</v>
      </c>
      <c r="E3267" s="17">
        <v>12</v>
      </c>
      <c r="F3267" t="s">
        <v>78</v>
      </c>
      <c r="H3267">
        <v>32981.550000000003</v>
      </c>
    </row>
    <row r="3268" spans="1:8" x14ac:dyDescent="0.25">
      <c r="A3268" s="2">
        <v>25</v>
      </c>
      <c r="B3268" t="s">
        <v>19</v>
      </c>
      <c r="C3268" t="s">
        <v>120</v>
      </c>
      <c r="D3268" s="2">
        <v>2</v>
      </c>
      <c r="E3268" s="17">
        <v>12</v>
      </c>
      <c r="F3268" t="s">
        <v>67</v>
      </c>
      <c r="G3268">
        <v>2</v>
      </c>
      <c r="H3268">
        <v>163.23999999999998</v>
      </c>
    </row>
    <row r="3269" spans="1:8" x14ac:dyDescent="0.25">
      <c r="A3269" s="2">
        <v>25</v>
      </c>
      <c r="B3269" t="s">
        <v>19</v>
      </c>
      <c r="C3269" t="s">
        <v>120</v>
      </c>
      <c r="D3269" s="2">
        <v>2</v>
      </c>
      <c r="E3269" s="17">
        <v>12</v>
      </c>
      <c r="F3269" t="s">
        <v>73</v>
      </c>
      <c r="H3269">
        <v>42748.67</v>
      </c>
    </row>
    <row r="3270" spans="1:8" x14ac:dyDescent="0.25">
      <c r="A3270" s="2">
        <v>25</v>
      </c>
      <c r="B3270" t="s">
        <v>19</v>
      </c>
      <c r="C3270" t="s">
        <v>120</v>
      </c>
      <c r="D3270" s="2">
        <v>2</v>
      </c>
      <c r="E3270" s="17">
        <v>12</v>
      </c>
      <c r="F3270" t="s">
        <v>72</v>
      </c>
      <c r="G3270">
        <v>2</v>
      </c>
      <c r="H3270">
        <v>231580.64</v>
      </c>
    </row>
    <row r="3271" spans="1:8" x14ac:dyDescent="0.25">
      <c r="A3271" s="2">
        <v>25</v>
      </c>
      <c r="B3271" t="s">
        <v>19</v>
      </c>
      <c r="C3271" t="s">
        <v>120</v>
      </c>
      <c r="D3271" s="2">
        <v>2</v>
      </c>
      <c r="E3271" s="17">
        <v>13</v>
      </c>
      <c r="F3271" t="s">
        <v>70</v>
      </c>
      <c r="G3271">
        <v>4</v>
      </c>
      <c r="H3271">
        <v>2295308.7599999998</v>
      </c>
    </row>
    <row r="3272" spans="1:8" x14ac:dyDescent="0.25">
      <c r="A3272" s="2">
        <v>25</v>
      </c>
      <c r="B3272" t="s">
        <v>19</v>
      </c>
      <c r="C3272" t="s">
        <v>120</v>
      </c>
      <c r="D3272" s="2">
        <v>2</v>
      </c>
      <c r="E3272" s="17">
        <v>13</v>
      </c>
      <c r="F3272" t="s">
        <v>68</v>
      </c>
      <c r="G3272">
        <v>2</v>
      </c>
      <c r="H3272">
        <v>43560</v>
      </c>
    </row>
    <row r="3273" spans="1:8" x14ac:dyDescent="0.25">
      <c r="A3273" s="2">
        <v>25</v>
      </c>
      <c r="B3273" t="s">
        <v>19</v>
      </c>
      <c r="C3273" t="s">
        <v>120</v>
      </c>
      <c r="D3273" s="2">
        <v>2</v>
      </c>
      <c r="E3273" s="17">
        <v>13</v>
      </c>
      <c r="F3273" t="s">
        <v>69</v>
      </c>
      <c r="G3273">
        <v>4</v>
      </c>
      <c r="H3273">
        <v>298389.44</v>
      </c>
    </row>
    <row r="3274" spans="1:8" x14ac:dyDescent="0.25">
      <c r="A3274" s="2">
        <v>25</v>
      </c>
      <c r="B3274" t="s">
        <v>19</v>
      </c>
      <c r="C3274" t="s">
        <v>120</v>
      </c>
      <c r="D3274" s="2">
        <v>2</v>
      </c>
      <c r="E3274" s="17">
        <v>13</v>
      </c>
      <c r="F3274" t="s">
        <v>78</v>
      </c>
      <c r="H3274">
        <v>8225.4599999999991</v>
      </c>
    </row>
    <row r="3275" spans="1:8" x14ac:dyDescent="0.25">
      <c r="A3275" s="2">
        <v>25</v>
      </c>
      <c r="B3275" t="s">
        <v>19</v>
      </c>
      <c r="C3275" t="s">
        <v>120</v>
      </c>
      <c r="D3275" s="2">
        <v>2</v>
      </c>
      <c r="E3275" s="17">
        <v>13</v>
      </c>
      <c r="F3275" t="s">
        <v>67</v>
      </c>
      <c r="G3275">
        <v>4</v>
      </c>
      <c r="H3275">
        <v>279.83999999999997</v>
      </c>
    </row>
    <row r="3276" spans="1:8" x14ac:dyDescent="0.25">
      <c r="A3276" s="2">
        <v>25</v>
      </c>
      <c r="B3276" t="s">
        <v>19</v>
      </c>
      <c r="C3276" t="s">
        <v>120</v>
      </c>
      <c r="D3276" s="2">
        <v>2</v>
      </c>
      <c r="E3276" s="17">
        <v>13</v>
      </c>
      <c r="F3276" t="s">
        <v>73</v>
      </c>
      <c r="H3276">
        <v>51167.200000000004</v>
      </c>
    </row>
    <row r="3277" spans="1:8" x14ac:dyDescent="0.25">
      <c r="A3277" s="2">
        <v>25</v>
      </c>
      <c r="B3277" t="s">
        <v>19</v>
      </c>
      <c r="C3277" t="s">
        <v>120</v>
      </c>
      <c r="D3277" s="2">
        <v>2</v>
      </c>
      <c r="E3277" s="17">
        <v>13</v>
      </c>
      <c r="F3277" t="s">
        <v>72</v>
      </c>
      <c r="G3277">
        <v>4</v>
      </c>
      <c r="H3277">
        <v>846866.88000000012</v>
      </c>
    </row>
    <row r="3278" spans="1:8" x14ac:dyDescent="0.25">
      <c r="A3278" s="2">
        <v>25</v>
      </c>
      <c r="B3278" t="s">
        <v>19</v>
      </c>
      <c r="C3278" t="s">
        <v>120</v>
      </c>
      <c r="D3278" s="2">
        <v>2</v>
      </c>
      <c r="E3278" s="17">
        <v>14</v>
      </c>
      <c r="F3278" t="s">
        <v>70</v>
      </c>
      <c r="G3278">
        <v>4</v>
      </c>
      <c r="H3278">
        <v>2669646.48</v>
      </c>
    </row>
    <row r="3279" spans="1:8" x14ac:dyDescent="0.25">
      <c r="A3279" s="2">
        <v>25</v>
      </c>
      <c r="B3279" t="s">
        <v>19</v>
      </c>
      <c r="C3279" t="s">
        <v>120</v>
      </c>
      <c r="D3279" s="2">
        <v>2</v>
      </c>
      <c r="E3279" s="17">
        <v>14</v>
      </c>
      <c r="F3279" t="s">
        <v>68</v>
      </c>
      <c r="G3279">
        <v>2</v>
      </c>
      <c r="H3279">
        <v>106050</v>
      </c>
    </row>
    <row r="3280" spans="1:8" x14ac:dyDescent="0.25">
      <c r="A3280" s="2">
        <v>25</v>
      </c>
      <c r="B3280" t="s">
        <v>19</v>
      </c>
      <c r="C3280" t="s">
        <v>120</v>
      </c>
      <c r="D3280" s="2">
        <v>2</v>
      </c>
      <c r="E3280" s="17">
        <v>14</v>
      </c>
      <c r="F3280" t="s">
        <v>69</v>
      </c>
      <c r="G3280">
        <v>3</v>
      </c>
      <c r="H3280">
        <v>251653.12</v>
      </c>
    </row>
    <row r="3281" spans="1:8" x14ac:dyDescent="0.25">
      <c r="A3281" s="2">
        <v>25</v>
      </c>
      <c r="B3281" t="s">
        <v>19</v>
      </c>
      <c r="C3281" t="s">
        <v>120</v>
      </c>
      <c r="D3281" s="2">
        <v>2</v>
      </c>
      <c r="E3281" s="17">
        <v>14</v>
      </c>
      <c r="F3281" t="s">
        <v>67</v>
      </c>
      <c r="G3281">
        <v>4</v>
      </c>
      <c r="H3281">
        <v>273.90999999999997</v>
      </c>
    </row>
    <row r="3282" spans="1:8" x14ac:dyDescent="0.25">
      <c r="A3282" s="2">
        <v>25</v>
      </c>
      <c r="B3282" t="s">
        <v>19</v>
      </c>
      <c r="C3282" t="s">
        <v>120</v>
      </c>
      <c r="D3282" s="2">
        <v>2</v>
      </c>
      <c r="E3282" s="17">
        <v>14</v>
      </c>
      <c r="F3282" t="s">
        <v>73</v>
      </c>
      <c r="H3282">
        <v>106608.45</v>
      </c>
    </row>
    <row r="3283" spans="1:8" x14ac:dyDescent="0.25">
      <c r="A3283" s="2">
        <v>25</v>
      </c>
      <c r="B3283" t="s">
        <v>19</v>
      </c>
      <c r="C3283" t="s">
        <v>120</v>
      </c>
      <c r="D3283" s="2">
        <v>2</v>
      </c>
      <c r="E3283" s="17">
        <v>14</v>
      </c>
      <c r="F3283" t="s">
        <v>72</v>
      </c>
      <c r="G3283">
        <v>4</v>
      </c>
      <c r="H3283">
        <v>1140378.3400000001</v>
      </c>
    </row>
    <row r="3284" spans="1:8" x14ac:dyDescent="0.25">
      <c r="A3284" s="2">
        <v>25</v>
      </c>
      <c r="B3284" t="s">
        <v>19</v>
      </c>
      <c r="C3284" t="s">
        <v>120</v>
      </c>
      <c r="D3284" s="2">
        <v>2</v>
      </c>
      <c r="E3284" s="17">
        <v>15</v>
      </c>
      <c r="F3284" t="s">
        <v>70</v>
      </c>
      <c r="H3284">
        <v>80290.55</v>
      </c>
    </row>
    <row r="3285" spans="1:8" x14ac:dyDescent="0.25">
      <c r="A3285" s="2">
        <v>25</v>
      </c>
      <c r="B3285" t="s">
        <v>19</v>
      </c>
      <c r="C3285" t="s">
        <v>120</v>
      </c>
      <c r="D3285" s="2">
        <v>2</v>
      </c>
      <c r="E3285" s="17">
        <v>15</v>
      </c>
      <c r="F3285" t="s">
        <v>67</v>
      </c>
      <c r="H3285">
        <v>5.83</v>
      </c>
    </row>
    <row r="3286" spans="1:8" x14ac:dyDescent="0.25">
      <c r="A3286" s="2">
        <v>25</v>
      </c>
      <c r="B3286" t="s">
        <v>19</v>
      </c>
      <c r="C3286" t="s">
        <v>120</v>
      </c>
      <c r="D3286" s="2">
        <v>2</v>
      </c>
      <c r="E3286" s="17">
        <v>15</v>
      </c>
      <c r="F3286" t="s">
        <v>72</v>
      </c>
      <c r="H3286">
        <v>34410.22</v>
      </c>
    </row>
    <row r="3287" spans="1:8" x14ac:dyDescent="0.25">
      <c r="A3287" s="2">
        <v>26</v>
      </c>
      <c r="B3287" t="s">
        <v>20</v>
      </c>
      <c r="C3287" t="s">
        <v>121</v>
      </c>
      <c r="D3287" s="2">
        <v>1</v>
      </c>
      <c r="E3287" s="17">
        <v>1</v>
      </c>
      <c r="F3287" t="s">
        <v>70</v>
      </c>
      <c r="H3287">
        <v>109.5</v>
      </c>
    </row>
    <row r="3288" spans="1:8" x14ac:dyDescent="0.25">
      <c r="A3288" s="2">
        <v>26</v>
      </c>
      <c r="B3288" t="s">
        <v>20</v>
      </c>
      <c r="C3288" t="s">
        <v>121</v>
      </c>
      <c r="D3288" s="2">
        <v>1</v>
      </c>
      <c r="E3288" s="17">
        <v>1</v>
      </c>
      <c r="F3288" t="s">
        <v>87</v>
      </c>
      <c r="G3288">
        <v>4</v>
      </c>
      <c r="H3288">
        <v>131107.70000000001</v>
      </c>
    </row>
    <row r="3289" spans="1:8" x14ac:dyDescent="0.25">
      <c r="A3289" s="2">
        <v>26</v>
      </c>
      <c r="B3289" t="s">
        <v>20</v>
      </c>
      <c r="C3289" t="s">
        <v>121</v>
      </c>
      <c r="D3289" s="2">
        <v>1</v>
      </c>
      <c r="E3289" s="17">
        <v>1</v>
      </c>
      <c r="F3289" t="s">
        <v>96</v>
      </c>
      <c r="G3289">
        <v>66</v>
      </c>
      <c r="H3289">
        <v>899606.77000000048</v>
      </c>
    </row>
    <row r="3290" spans="1:8" x14ac:dyDescent="0.25">
      <c r="A3290" s="2">
        <v>26</v>
      </c>
      <c r="B3290" t="s">
        <v>20</v>
      </c>
      <c r="C3290" t="s">
        <v>121</v>
      </c>
      <c r="D3290" s="2">
        <v>1</v>
      </c>
      <c r="E3290" s="17">
        <v>2</v>
      </c>
      <c r="F3290" t="s">
        <v>70</v>
      </c>
      <c r="G3290">
        <v>9</v>
      </c>
      <c r="H3290">
        <v>859606.5</v>
      </c>
    </row>
    <row r="3291" spans="1:8" x14ac:dyDescent="0.25">
      <c r="A3291" s="2">
        <v>26</v>
      </c>
      <c r="B3291" t="s">
        <v>20</v>
      </c>
      <c r="C3291" t="s">
        <v>121</v>
      </c>
      <c r="D3291" s="2">
        <v>1</v>
      </c>
      <c r="E3291" s="17">
        <v>2</v>
      </c>
      <c r="F3291" t="s">
        <v>77</v>
      </c>
      <c r="G3291">
        <v>3</v>
      </c>
      <c r="H3291">
        <v>21207.09</v>
      </c>
    </row>
    <row r="3292" spans="1:8" x14ac:dyDescent="0.25">
      <c r="A3292" s="2">
        <v>26</v>
      </c>
      <c r="B3292" t="s">
        <v>20</v>
      </c>
      <c r="C3292" t="s">
        <v>121</v>
      </c>
      <c r="D3292" s="2">
        <v>1</v>
      </c>
      <c r="E3292" s="17">
        <v>3</v>
      </c>
      <c r="F3292" t="s">
        <v>70</v>
      </c>
      <c r="G3292">
        <v>4</v>
      </c>
      <c r="H3292">
        <v>373644.75</v>
      </c>
    </row>
    <row r="3293" spans="1:8" x14ac:dyDescent="0.25">
      <c r="A3293" s="2">
        <v>26</v>
      </c>
      <c r="B3293" t="s">
        <v>20</v>
      </c>
      <c r="C3293" t="s">
        <v>121</v>
      </c>
      <c r="D3293" s="2">
        <v>1</v>
      </c>
      <c r="E3293" s="17">
        <v>3</v>
      </c>
      <c r="F3293" t="s">
        <v>75</v>
      </c>
      <c r="G3293">
        <v>2</v>
      </c>
      <c r="H3293">
        <v>21600</v>
      </c>
    </row>
    <row r="3294" spans="1:8" x14ac:dyDescent="0.25">
      <c r="A3294" s="2">
        <v>26</v>
      </c>
      <c r="B3294" t="s">
        <v>20</v>
      </c>
      <c r="C3294" t="s">
        <v>121</v>
      </c>
      <c r="D3294" s="2">
        <v>1</v>
      </c>
      <c r="E3294" s="17">
        <v>3</v>
      </c>
      <c r="F3294" t="s">
        <v>77</v>
      </c>
      <c r="H3294">
        <v>3774.2400000000002</v>
      </c>
    </row>
    <row r="3295" spans="1:8" x14ac:dyDescent="0.25">
      <c r="A3295" s="2">
        <v>26</v>
      </c>
      <c r="B3295" t="s">
        <v>20</v>
      </c>
      <c r="C3295" t="s">
        <v>121</v>
      </c>
      <c r="D3295" s="2">
        <v>1</v>
      </c>
      <c r="E3295" s="17">
        <v>3</v>
      </c>
      <c r="F3295" t="s">
        <v>68</v>
      </c>
      <c r="G3295">
        <v>2</v>
      </c>
      <c r="H3295">
        <v>50550</v>
      </c>
    </row>
    <row r="3296" spans="1:8" x14ac:dyDescent="0.25">
      <c r="A3296" s="2">
        <v>26</v>
      </c>
      <c r="B3296" t="s">
        <v>20</v>
      </c>
      <c r="C3296" t="s">
        <v>121</v>
      </c>
      <c r="D3296" s="2">
        <v>1</v>
      </c>
      <c r="E3296" s="17">
        <v>3</v>
      </c>
      <c r="F3296" t="s">
        <v>69</v>
      </c>
      <c r="G3296">
        <v>4</v>
      </c>
      <c r="H3296">
        <v>48573.310000000005</v>
      </c>
    </row>
    <row r="3297" spans="1:8" x14ac:dyDescent="0.25">
      <c r="A3297" s="2">
        <v>26</v>
      </c>
      <c r="B3297" t="s">
        <v>20</v>
      </c>
      <c r="C3297" t="s">
        <v>121</v>
      </c>
      <c r="D3297" s="2">
        <v>1</v>
      </c>
      <c r="E3297" s="17">
        <v>3</v>
      </c>
      <c r="F3297" t="s">
        <v>67</v>
      </c>
      <c r="G3297">
        <v>4</v>
      </c>
      <c r="H3297">
        <v>279.83999999999997</v>
      </c>
    </row>
    <row r="3298" spans="1:8" x14ac:dyDescent="0.25">
      <c r="A3298" s="2">
        <v>26</v>
      </c>
      <c r="B3298" t="s">
        <v>20</v>
      </c>
      <c r="C3298" t="s">
        <v>121</v>
      </c>
      <c r="D3298" s="2">
        <v>1</v>
      </c>
      <c r="E3298" s="17">
        <v>3</v>
      </c>
      <c r="F3298" t="s">
        <v>73</v>
      </c>
      <c r="H3298">
        <v>31104.25</v>
      </c>
    </row>
    <row r="3299" spans="1:8" x14ac:dyDescent="0.25">
      <c r="A3299" s="2">
        <v>26</v>
      </c>
      <c r="B3299" t="s">
        <v>20</v>
      </c>
      <c r="C3299" t="s">
        <v>121</v>
      </c>
      <c r="D3299" s="2">
        <v>1</v>
      </c>
      <c r="E3299" s="17">
        <v>4</v>
      </c>
      <c r="F3299" t="s">
        <v>70</v>
      </c>
      <c r="G3299">
        <v>1</v>
      </c>
      <c r="H3299">
        <v>73092.67</v>
      </c>
    </row>
    <row r="3300" spans="1:8" x14ac:dyDescent="0.25">
      <c r="A3300" s="2">
        <v>26</v>
      </c>
      <c r="B3300" t="s">
        <v>20</v>
      </c>
      <c r="C3300" t="s">
        <v>121</v>
      </c>
      <c r="D3300" s="2">
        <v>1</v>
      </c>
      <c r="E3300" s="17">
        <v>4</v>
      </c>
      <c r="F3300" t="s">
        <v>77</v>
      </c>
      <c r="G3300">
        <v>1</v>
      </c>
      <c r="H3300">
        <v>15030.41</v>
      </c>
    </row>
    <row r="3301" spans="1:8" x14ac:dyDescent="0.25">
      <c r="A3301" s="2">
        <v>26</v>
      </c>
      <c r="B3301" t="s">
        <v>20</v>
      </c>
      <c r="C3301" t="s">
        <v>121</v>
      </c>
      <c r="D3301" s="2">
        <v>1</v>
      </c>
      <c r="E3301" s="17">
        <v>4</v>
      </c>
      <c r="F3301" t="s">
        <v>69</v>
      </c>
      <c r="G3301">
        <v>1</v>
      </c>
      <c r="H3301">
        <v>9501.869999999999</v>
      </c>
    </row>
    <row r="3302" spans="1:8" x14ac:dyDescent="0.25">
      <c r="A3302" s="2">
        <v>26</v>
      </c>
      <c r="B3302" t="s">
        <v>20</v>
      </c>
      <c r="C3302" t="s">
        <v>121</v>
      </c>
      <c r="D3302" s="2">
        <v>1</v>
      </c>
      <c r="E3302" s="17">
        <v>4</v>
      </c>
      <c r="F3302" t="s">
        <v>67</v>
      </c>
      <c r="G3302">
        <v>1</v>
      </c>
      <c r="H3302">
        <v>46.64</v>
      </c>
    </row>
    <row r="3303" spans="1:8" x14ac:dyDescent="0.25">
      <c r="A3303" s="2">
        <v>26</v>
      </c>
      <c r="B3303" t="s">
        <v>20</v>
      </c>
      <c r="C3303" t="s">
        <v>121</v>
      </c>
      <c r="D3303" s="2">
        <v>1</v>
      </c>
      <c r="E3303" s="17">
        <v>4</v>
      </c>
      <c r="F3303" t="s">
        <v>73</v>
      </c>
      <c r="H3303">
        <v>4576.2</v>
      </c>
    </row>
    <row r="3304" spans="1:8" x14ac:dyDescent="0.25">
      <c r="A3304" s="2">
        <v>26</v>
      </c>
      <c r="B3304" t="s">
        <v>20</v>
      </c>
      <c r="C3304" t="s">
        <v>121</v>
      </c>
      <c r="D3304" s="2">
        <v>1</v>
      </c>
      <c r="E3304" s="17">
        <v>5</v>
      </c>
      <c r="F3304" t="s">
        <v>70</v>
      </c>
      <c r="G3304">
        <v>64</v>
      </c>
      <c r="H3304">
        <v>8409436.3399999999</v>
      </c>
    </row>
    <row r="3305" spans="1:8" x14ac:dyDescent="0.25">
      <c r="A3305" s="2">
        <v>26</v>
      </c>
      <c r="B3305" t="s">
        <v>20</v>
      </c>
      <c r="C3305" t="s">
        <v>121</v>
      </c>
      <c r="D3305" s="2">
        <v>1</v>
      </c>
      <c r="E3305" s="17">
        <v>5</v>
      </c>
      <c r="F3305" t="s">
        <v>75</v>
      </c>
      <c r="G3305">
        <v>51</v>
      </c>
      <c r="H3305">
        <v>656400</v>
      </c>
    </row>
    <row r="3306" spans="1:8" x14ac:dyDescent="0.25">
      <c r="A3306" s="2">
        <v>26</v>
      </c>
      <c r="B3306" t="s">
        <v>20</v>
      </c>
      <c r="C3306" t="s">
        <v>121</v>
      </c>
      <c r="D3306" s="2">
        <v>1</v>
      </c>
      <c r="E3306" s="17">
        <v>5</v>
      </c>
      <c r="F3306" t="s">
        <v>77</v>
      </c>
      <c r="G3306">
        <v>43</v>
      </c>
      <c r="H3306">
        <v>1500241.4900000002</v>
      </c>
    </row>
    <row r="3307" spans="1:8" x14ac:dyDescent="0.25">
      <c r="A3307" s="2">
        <v>26</v>
      </c>
      <c r="B3307" t="s">
        <v>20</v>
      </c>
      <c r="C3307" t="s">
        <v>121</v>
      </c>
      <c r="D3307" s="2">
        <v>1</v>
      </c>
      <c r="E3307" s="17">
        <v>5</v>
      </c>
      <c r="F3307" t="s">
        <v>68</v>
      </c>
      <c r="G3307">
        <v>45</v>
      </c>
      <c r="H3307">
        <v>866986.5</v>
      </c>
    </row>
    <row r="3308" spans="1:8" x14ac:dyDescent="0.25">
      <c r="A3308" s="2">
        <v>26</v>
      </c>
      <c r="B3308" t="s">
        <v>20</v>
      </c>
      <c r="C3308" t="s">
        <v>121</v>
      </c>
      <c r="D3308" s="2">
        <v>1</v>
      </c>
      <c r="E3308" s="17">
        <v>5</v>
      </c>
      <c r="F3308" t="s">
        <v>69</v>
      </c>
      <c r="G3308">
        <v>64</v>
      </c>
      <c r="H3308">
        <v>1093217.4799999995</v>
      </c>
    </row>
    <row r="3309" spans="1:8" x14ac:dyDescent="0.25">
      <c r="A3309" s="2">
        <v>26</v>
      </c>
      <c r="B3309" t="s">
        <v>20</v>
      </c>
      <c r="C3309" t="s">
        <v>121</v>
      </c>
      <c r="D3309" s="2">
        <v>1</v>
      </c>
      <c r="E3309" s="17">
        <v>5</v>
      </c>
      <c r="F3309" t="s">
        <v>78</v>
      </c>
      <c r="H3309">
        <v>113888.38000000003</v>
      </c>
    </row>
    <row r="3310" spans="1:8" x14ac:dyDescent="0.25">
      <c r="A3310" s="2">
        <v>26</v>
      </c>
      <c r="B3310" t="s">
        <v>20</v>
      </c>
      <c r="C3310" t="s">
        <v>121</v>
      </c>
      <c r="D3310" s="2">
        <v>1</v>
      </c>
      <c r="E3310" s="17">
        <v>5</v>
      </c>
      <c r="F3310" t="s">
        <v>67</v>
      </c>
      <c r="G3310">
        <v>64</v>
      </c>
      <c r="H3310">
        <v>4407.4799999999996</v>
      </c>
    </row>
    <row r="3311" spans="1:8" x14ac:dyDescent="0.25">
      <c r="A3311" s="2">
        <v>26</v>
      </c>
      <c r="B3311" t="s">
        <v>20</v>
      </c>
      <c r="C3311" t="s">
        <v>121</v>
      </c>
      <c r="D3311" s="2">
        <v>1</v>
      </c>
      <c r="E3311" s="17">
        <v>5</v>
      </c>
      <c r="F3311" t="s">
        <v>73</v>
      </c>
      <c r="G3311">
        <v>9</v>
      </c>
      <c r="H3311">
        <v>665123.01</v>
      </c>
    </row>
    <row r="3312" spans="1:8" x14ac:dyDescent="0.25">
      <c r="A3312" s="2">
        <v>26</v>
      </c>
      <c r="B3312" t="s">
        <v>20</v>
      </c>
      <c r="C3312" t="s">
        <v>121</v>
      </c>
      <c r="D3312" s="2">
        <v>1</v>
      </c>
      <c r="E3312" s="17">
        <v>5</v>
      </c>
      <c r="F3312" t="s">
        <v>72</v>
      </c>
      <c r="G3312">
        <v>1</v>
      </c>
      <c r="H3312">
        <v>14880</v>
      </c>
    </row>
    <row r="3313" spans="1:8" x14ac:dyDescent="0.25">
      <c r="A3313" s="2">
        <v>26</v>
      </c>
      <c r="B3313" t="s">
        <v>20</v>
      </c>
      <c r="C3313" t="s">
        <v>121</v>
      </c>
      <c r="D3313" s="2">
        <v>1</v>
      </c>
      <c r="E3313" s="17">
        <v>5</v>
      </c>
      <c r="F3313" t="s">
        <v>74</v>
      </c>
      <c r="G3313">
        <v>19</v>
      </c>
      <c r="H3313">
        <v>38935.370000000003</v>
      </c>
    </row>
    <row r="3314" spans="1:8" x14ac:dyDescent="0.25">
      <c r="A3314" s="2">
        <v>26</v>
      </c>
      <c r="B3314" t="s">
        <v>20</v>
      </c>
      <c r="C3314" t="s">
        <v>121</v>
      </c>
      <c r="D3314" s="2">
        <v>1</v>
      </c>
      <c r="E3314" s="17">
        <v>6</v>
      </c>
      <c r="F3314" t="s">
        <v>70</v>
      </c>
      <c r="G3314">
        <v>21</v>
      </c>
      <c r="H3314">
        <v>3556930.83</v>
      </c>
    </row>
    <row r="3315" spans="1:8" x14ac:dyDescent="0.25">
      <c r="A3315" s="2">
        <v>26</v>
      </c>
      <c r="B3315" t="s">
        <v>20</v>
      </c>
      <c r="C3315" t="s">
        <v>121</v>
      </c>
      <c r="D3315" s="2">
        <v>1</v>
      </c>
      <c r="E3315" s="17">
        <v>6</v>
      </c>
      <c r="F3315" t="s">
        <v>75</v>
      </c>
      <c r="G3315">
        <v>19</v>
      </c>
      <c r="H3315">
        <v>252000</v>
      </c>
    </row>
    <row r="3316" spans="1:8" x14ac:dyDescent="0.25">
      <c r="A3316" s="2">
        <v>26</v>
      </c>
      <c r="B3316" t="s">
        <v>20</v>
      </c>
      <c r="C3316" t="s">
        <v>121</v>
      </c>
      <c r="D3316" s="2">
        <v>1</v>
      </c>
      <c r="E3316" s="17">
        <v>6</v>
      </c>
      <c r="F3316" t="s">
        <v>77</v>
      </c>
      <c r="G3316">
        <v>15</v>
      </c>
      <c r="H3316">
        <v>447414.07999999996</v>
      </c>
    </row>
    <row r="3317" spans="1:8" x14ac:dyDescent="0.25">
      <c r="A3317" s="2">
        <v>26</v>
      </c>
      <c r="B3317" t="s">
        <v>20</v>
      </c>
      <c r="C3317" t="s">
        <v>121</v>
      </c>
      <c r="D3317" s="2">
        <v>1</v>
      </c>
      <c r="E3317" s="17">
        <v>6</v>
      </c>
      <c r="F3317" t="s">
        <v>68</v>
      </c>
      <c r="G3317">
        <v>15</v>
      </c>
      <c r="H3317">
        <v>294998.5</v>
      </c>
    </row>
    <row r="3318" spans="1:8" x14ac:dyDescent="0.25">
      <c r="A3318" s="2">
        <v>26</v>
      </c>
      <c r="B3318" t="s">
        <v>20</v>
      </c>
      <c r="C3318" t="s">
        <v>121</v>
      </c>
      <c r="D3318" s="2">
        <v>1</v>
      </c>
      <c r="E3318" s="17">
        <v>6</v>
      </c>
      <c r="F3318" t="s">
        <v>69</v>
      </c>
      <c r="G3318">
        <v>21</v>
      </c>
      <c r="H3318">
        <v>462396.78000000014</v>
      </c>
    </row>
    <row r="3319" spans="1:8" x14ac:dyDescent="0.25">
      <c r="A3319" s="2">
        <v>26</v>
      </c>
      <c r="B3319" t="s">
        <v>20</v>
      </c>
      <c r="C3319" t="s">
        <v>121</v>
      </c>
      <c r="D3319" s="2">
        <v>1</v>
      </c>
      <c r="E3319" s="17">
        <v>6</v>
      </c>
      <c r="F3319" t="s">
        <v>78</v>
      </c>
      <c r="H3319">
        <v>76312.72</v>
      </c>
    </row>
    <row r="3320" spans="1:8" x14ac:dyDescent="0.25">
      <c r="A3320" s="2">
        <v>26</v>
      </c>
      <c r="B3320" t="s">
        <v>20</v>
      </c>
      <c r="C3320" t="s">
        <v>121</v>
      </c>
      <c r="D3320" s="2">
        <v>1</v>
      </c>
      <c r="E3320" s="17">
        <v>6</v>
      </c>
      <c r="F3320" t="s">
        <v>67</v>
      </c>
      <c r="G3320">
        <v>21</v>
      </c>
      <c r="H3320">
        <v>1492.4800000000005</v>
      </c>
    </row>
    <row r="3321" spans="1:8" x14ac:dyDescent="0.25">
      <c r="A3321" s="2">
        <v>26</v>
      </c>
      <c r="B3321" t="s">
        <v>20</v>
      </c>
      <c r="C3321" t="s">
        <v>121</v>
      </c>
      <c r="D3321" s="2">
        <v>1</v>
      </c>
      <c r="E3321" s="17">
        <v>6</v>
      </c>
      <c r="F3321" t="s">
        <v>73</v>
      </c>
      <c r="H3321">
        <v>281800.06</v>
      </c>
    </row>
    <row r="3322" spans="1:8" x14ac:dyDescent="0.25">
      <c r="A3322" s="2">
        <v>26</v>
      </c>
      <c r="B3322" t="s">
        <v>20</v>
      </c>
      <c r="C3322" t="s">
        <v>121</v>
      </c>
      <c r="D3322" s="2">
        <v>1</v>
      </c>
      <c r="E3322" s="17">
        <v>6</v>
      </c>
      <c r="F3322" t="s">
        <v>72</v>
      </c>
      <c r="G3322">
        <v>3</v>
      </c>
      <c r="H3322">
        <v>44640</v>
      </c>
    </row>
    <row r="3323" spans="1:8" x14ac:dyDescent="0.25">
      <c r="A3323" s="2">
        <v>26</v>
      </c>
      <c r="B3323" t="s">
        <v>20</v>
      </c>
      <c r="C3323" t="s">
        <v>121</v>
      </c>
      <c r="D3323" s="2">
        <v>1</v>
      </c>
      <c r="E3323" s="17">
        <v>6</v>
      </c>
      <c r="F3323" t="s">
        <v>74</v>
      </c>
      <c r="G3323">
        <v>4</v>
      </c>
      <c r="H3323">
        <v>11622.95</v>
      </c>
    </row>
    <row r="3324" spans="1:8" x14ac:dyDescent="0.25">
      <c r="A3324" s="2">
        <v>26</v>
      </c>
      <c r="B3324" t="s">
        <v>20</v>
      </c>
      <c r="C3324" t="s">
        <v>121</v>
      </c>
      <c r="D3324" s="2">
        <v>1</v>
      </c>
      <c r="E3324" s="17">
        <v>7</v>
      </c>
      <c r="F3324" t="s">
        <v>70</v>
      </c>
      <c r="G3324">
        <v>49</v>
      </c>
      <c r="H3324">
        <v>10286657.5</v>
      </c>
    </row>
    <row r="3325" spans="1:8" x14ac:dyDescent="0.25">
      <c r="A3325" s="2">
        <v>26</v>
      </c>
      <c r="B3325" t="s">
        <v>20</v>
      </c>
      <c r="C3325" t="s">
        <v>121</v>
      </c>
      <c r="D3325" s="2">
        <v>1</v>
      </c>
      <c r="E3325" s="17">
        <v>7</v>
      </c>
      <c r="F3325" t="s">
        <v>75</v>
      </c>
      <c r="G3325">
        <v>42</v>
      </c>
      <c r="H3325">
        <v>553800</v>
      </c>
    </row>
    <row r="3326" spans="1:8" x14ac:dyDescent="0.25">
      <c r="A3326" s="2">
        <v>26</v>
      </c>
      <c r="B3326" t="s">
        <v>20</v>
      </c>
      <c r="C3326" t="s">
        <v>121</v>
      </c>
      <c r="D3326" s="2">
        <v>1</v>
      </c>
      <c r="E3326" s="17">
        <v>7</v>
      </c>
      <c r="F3326" t="s">
        <v>77</v>
      </c>
      <c r="G3326">
        <v>19</v>
      </c>
      <c r="H3326">
        <v>640212.21000000008</v>
      </c>
    </row>
    <row r="3327" spans="1:8" x14ac:dyDescent="0.25">
      <c r="A3327" s="2">
        <v>26</v>
      </c>
      <c r="B3327" t="s">
        <v>20</v>
      </c>
      <c r="C3327" t="s">
        <v>121</v>
      </c>
      <c r="D3327" s="2">
        <v>1</v>
      </c>
      <c r="E3327" s="17">
        <v>7</v>
      </c>
      <c r="F3327" t="s">
        <v>68</v>
      </c>
      <c r="G3327">
        <v>38</v>
      </c>
      <c r="H3327">
        <v>743139.52</v>
      </c>
    </row>
    <row r="3328" spans="1:8" x14ac:dyDescent="0.25">
      <c r="A3328" s="2">
        <v>26</v>
      </c>
      <c r="B3328" t="s">
        <v>20</v>
      </c>
      <c r="C3328" t="s">
        <v>121</v>
      </c>
      <c r="D3328" s="2">
        <v>1</v>
      </c>
      <c r="E3328" s="17">
        <v>7</v>
      </c>
      <c r="F3328" t="s">
        <v>69</v>
      </c>
      <c r="G3328">
        <v>49</v>
      </c>
      <c r="H3328">
        <v>1337256.5799999987</v>
      </c>
    </row>
    <row r="3329" spans="1:8" x14ac:dyDescent="0.25">
      <c r="A3329" s="2">
        <v>26</v>
      </c>
      <c r="B3329" t="s">
        <v>20</v>
      </c>
      <c r="C3329" t="s">
        <v>121</v>
      </c>
      <c r="D3329" s="2">
        <v>1</v>
      </c>
      <c r="E3329" s="17">
        <v>7</v>
      </c>
      <c r="F3329" t="s">
        <v>78</v>
      </c>
      <c r="H3329">
        <v>437989.31000000023</v>
      </c>
    </row>
    <row r="3330" spans="1:8" x14ac:dyDescent="0.25">
      <c r="A3330" s="2">
        <v>26</v>
      </c>
      <c r="B3330" t="s">
        <v>20</v>
      </c>
      <c r="C3330" t="s">
        <v>121</v>
      </c>
      <c r="D3330" s="2">
        <v>1</v>
      </c>
      <c r="E3330" s="17">
        <v>7</v>
      </c>
      <c r="F3330" t="s">
        <v>67</v>
      </c>
      <c r="G3330">
        <v>49</v>
      </c>
      <c r="H3330">
        <v>3463.0200000000027</v>
      </c>
    </row>
    <row r="3331" spans="1:8" x14ac:dyDescent="0.25">
      <c r="A3331" s="2">
        <v>26</v>
      </c>
      <c r="B3331" t="s">
        <v>20</v>
      </c>
      <c r="C3331" t="s">
        <v>121</v>
      </c>
      <c r="D3331" s="2">
        <v>1</v>
      </c>
      <c r="E3331" s="17">
        <v>7</v>
      </c>
      <c r="F3331" t="s">
        <v>73</v>
      </c>
      <c r="G3331">
        <v>5</v>
      </c>
      <c r="H3331">
        <v>879513.90999999992</v>
      </c>
    </row>
    <row r="3332" spans="1:8" x14ac:dyDescent="0.25">
      <c r="A3332" s="2">
        <v>26</v>
      </c>
      <c r="B3332" t="s">
        <v>20</v>
      </c>
      <c r="C3332" t="s">
        <v>121</v>
      </c>
      <c r="D3332" s="2">
        <v>1</v>
      </c>
      <c r="E3332" s="17">
        <v>7</v>
      </c>
      <c r="F3332" t="s">
        <v>72</v>
      </c>
      <c r="G3332">
        <v>3</v>
      </c>
      <c r="H3332">
        <v>63240</v>
      </c>
    </row>
    <row r="3333" spans="1:8" x14ac:dyDescent="0.25">
      <c r="A3333" s="2">
        <v>26</v>
      </c>
      <c r="B3333" t="s">
        <v>20</v>
      </c>
      <c r="C3333" t="s">
        <v>121</v>
      </c>
      <c r="D3333" s="2">
        <v>1</v>
      </c>
      <c r="E3333" s="17">
        <v>7</v>
      </c>
      <c r="F3333" t="s">
        <v>74</v>
      </c>
      <c r="G3333">
        <v>3</v>
      </c>
      <c r="H3333">
        <v>219365.86000000002</v>
      </c>
    </row>
    <row r="3334" spans="1:8" x14ac:dyDescent="0.25">
      <c r="A3334" s="2">
        <v>26</v>
      </c>
      <c r="B3334" t="s">
        <v>20</v>
      </c>
      <c r="C3334" t="s">
        <v>121</v>
      </c>
      <c r="D3334" s="2">
        <v>1</v>
      </c>
      <c r="E3334" s="17">
        <v>7</v>
      </c>
      <c r="F3334" t="s">
        <v>76</v>
      </c>
      <c r="H3334">
        <v>14579.55</v>
      </c>
    </row>
    <row r="3335" spans="1:8" x14ac:dyDescent="0.25">
      <c r="A3335" s="2">
        <v>26</v>
      </c>
      <c r="B3335" t="s">
        <v>20</v>
      </c>
      <c r="C3335" t="s">
        <v>121</v>
      </c>
      <c r="D3335" s="2">
        <v>1</v>
      </c>
      <c r="E3335" s="17">
        <v>8</v>
      </c>
      <c r="F3335" t="s">
        <v>70</v>
      </c>
      <c r="G3335">
        <v>29</v>
      </c>
      <c r="H3335">
        <v>7189772.7199999997</v>
      </c>
    </row>
    <row r="3336" spans="1:8" x14ac:dyDescent="0.25">
      <c r="A3336" s="2">
        <v>26</v>
      </c>
      <c r="B3336" t="s">
        <v>20</v>
      </c>
      <c r="C3336" t="s">
        <v>121</v>
      </c>
      <c r="D3336" s="2">
        <v>1</v>
      </c>
      <c r="E3336" s="17">
        <v>8</v>
      </c>
      <c r="F3336" t="s">
        <v>75</v>
      </c>
      <c r="G3336">
        <v>24</v>
      </c>
      <c r="H3336">
        <v>318000</v>
      </c>
    </row>
    <row r="3337" spans="1:8" x14ac:dyDescent="0.25">
      <c r="A3337" s="2">
        <v>26</v>
      </c>
      <c r="B3337" t="s">
        <v>20</v>
      </c>
      <c r="C3337" t="s">
        <v>121</v>
      </c>
      <c r="D3337" s="2">
        <v>1</v>
      </c>
      <c r="E3337" s="17">
        <v>8</v>
      </c>
      <c r="F3337" t="s">
        <v>77</v>
      </c>
      <c r="G3337">
        <v>12</v>
      </c>
      <c r="H3337">
        <v>451188.39</v>
      </c>
    </row>
    <row r="3338" spans="1:8" x14ac:dyDescent="0.25">
      <c r="A3338" s="2">
        <v>26</v>
      </c>
      <c r="B3338" t="s">
        <v>20</v>
      </c>
      <c r="C3338" t="s">
        <v>121</v>
      </c>
      <c r="D3338" s="2">
        <v>1</v>
      </c>
      <c r="E3338" s="17">
        <v>8</v>
      </c>
      <c r="F3338" t="s">
        <v>68</v>
      </c>
      <c r="G3338">
        <v>18</v>
      </c>
      <c r="H3338">
        <v>298001.5</v>
      </c>
    </row>
    <row r="3339" spans="1:8" x14ac:dyDescent="0.25">
      <c r="A3339" s="2">
        <v>26</v>
      </c>
      <c r="B3339" t="s">
        <v>20</v>
      </c>
      <c r="C3339" t="s">
        <v>121</v>
      </c>
      <c r="D3339" s="2">
        <v>1</v>
      </c>
      <c r="E3339" s="17">
        <v>8</v>
      </c>
      <c r="F3339" t="s">
        <v>69</v>
      </c>
      <c r="G3339">
        <v>29</v>
      </c>
      <c r="H3339">
        <v>934664.64000000036</v>
      </c>
    </row>
    <row r="3340" spans="1:8" x14ac:dyDescent="0.25">
      <c r="A3340" s="2">
        <v>26</v>
      </c>
      <c r="B3340" t="s">
        <v>20</v>
      </c>
      <c r="C3340" t="s">
        <v>121</v>
      </c>
      <c r="D3340" s="2">
        <v>1</v>
      </c>
      <c r="E3340" s="17">
        <v>8</v>
      </c>
      <c r="F3340" t="s">
        <v>78</v>
      </c>
      <c r="H3340">
        <v>244932.61999999994</v>
      </c>
    </row>
    <row r="3341" spans="1:8" x14ac:dyDescent="0.25">
      <c r="A3341" s="2">
        <v>26</v>
      </c>
      <c r="B3341" t="s">
        <v>20</v>
      </c>
      <c r="C3341" t="s">
        <v>121</v>
      </c>
      <c r="D3341" s="2">
        <v>1</v>
      </c>
      <c r="E3341" s="17">
        <v>8</v>
      </c>
      <c r="F3341" t="s">
        <v>67</v>
      </c>
      <c r="G3341">
        <v>29</v>
      </c>
      <c r="H3341">
        <v>1982.25</v>
      </c>
    </row>
    <row r="3342" spans="1:8" x14ac:dyDescent="0.25">
      <c r="A3342" s="2">
        <v>26</v>
      </c>
      <c r="B3342" t="s">
        <v>20</v>
      </c>
      <c r="C3342" t="s">
        <v>121</v>
      </c>
      <c r="D3342" s="2">
        <v>1</v>
      </c>
      <c r="E3342" s="17">
        <v>8</v>
      </c>
      <c r="F3342" t="s">
        <v>73</v>
      </c>
      <c r="G3342">
        <v>4</v>
      </c>
      <c r="H3342">
        <v>533262.81000000006</v>
      </c>
    </row>
    <row r="3343" spans="1:8" x14ac:dyDescent="0.25">
      <c r="A3343" s="2">
        <v>26</v>
      </c>
      <c r="B3343" t="s">
        <v>20</v>
      </c>
      <c r="C3343" t="s">
        <v>121</v>
      </c>
      <c r="D3343" s="2">
        <v>1</v>
      </c>
      <c r="E3343" s="17">
        <v>8</v>
      </c>
      <c r="F3343" t="s">
        <v>74</v>
      </c>
      <c r="G3343">
        <v>1</v>
      </c>
      <c r="H3343">
        <v>74239.38</v>
      </c>
    </row>
    <row r="3344" spans="1:8" x14ac:dyDescent="0.25">
      <c r="A3344" s="2">
        <v>26</v>
      </c>
      <c r="B3344" t="s">
        <v>20</v>
      </c>
      <c r="C3344" t="s">
        <v>121</v>
      </c>
      <c r="D3344" s="2">
        <v>1</v>
      </c>
      <c r="E3344" s="17">
        <v>8</v>
      </c>
      <c r="F3344" t="s">
        <v>88</v>
      </c>
      <c r="H3344">
        <v>12875.4</v>
      </c>
    </row>
    <row r="3345" spans="1:8" x14ac:dyDescent="0.25">
      <c r="A3345" s="2">
        <v>26</v>
      </c>
      <c r="B3345" t="s">
        <v>20</v>
      </c>
      <c r="C3345" t="s">
        <v>121</v>
      </c>
      <c r="D3345" s="2">
        <v>1</v>
      </c>
      <c r="E3345" s="17">
        <v>9</v>
      </c>
      <c r="F3345" t="s">
        <v>70</v>
      </c>
      <c r="G3345">
        <v>32</v>
      </c>
      <c r="H3345">
        <v>9567845.370000001</v>
      </c>
    </row>
    <row r="3346" spans="1:8" x14ac:dyDescent="0.25">
      <c r="A3346" s="2">
        <v>26</v>
      </c>
      <c r="B3346" t="s">
        <v>20</v>
      </c>
      <c r="C3346" t="s">
        <v>121</v>
      </c>
      <c r="D3346" s="2">
        <v>1</v>
      </c>
      <c r="E3346" s="17">
        <v>9</v>
      </c>
      <c r="F3346" t="s">
        <v>75</v>
      </c>
      <c r="G3346">
        <v>29</v>
      </c>
      <c r="H3346">
        <v>369600</v>
      </c>
    </row>
    <row r="3347" spans="1:8" x14ac:dyDescent="0.25">
      <c r="A3347" s="2">
        <v>26</v>
      </c>
      <c r="B3347" t="s">
        <v>20</v>
      </c>
      <c r="C3347" t="s">
        <v>121</v>
      </c>
      <c r="D3347" s="2">
        <v>1</v>
      </c>
      <c r="E3347" s="17">
        <v>9</v>
      </c>
      <c r="F3347" t="s">
        <v>77</v>
      </c>
      <c r="G3347">
        <v>15</v>
      </c>
      <c r="H3347">
        <v>418782.35</v>
      </c>
    </row>
    <row r="3348" spans="1:8" x14ac:dyDescent="0.25">
      <c r="A3348" s="2">
        <v>26</v>
      </c>
      <c r="B3348" t="s">
        <v>20</v>
      </c>
      <c r="C3348" t="s">
        <v>121</v>
      </c>
      <c r="D3348" s="2">
        <v>1</v>
      </c>
      <c r="E3348" s="17">
        <v>9</v>
      </c>
      <c r="F3348" t="s">
        <v>68</v>
      </c>
      <c r="G3348">
        <v>26</v>
      </c>
      <c r="H3348">
        <v>539461</v>
      </c>
    </row>
    <row r="3349" spans="1:8" x14ac:dyDescent="0.25">
      <c r="A3349" s="2">
        <v>26</v>
      </c>
      <c r="B3349" t="s">
        <v>20</v>
      </c>
      <c r="C3349" t="s">
        <v>121</v>
      </c>
      <c r="D3349" s="2">
        <v>1</v>
      </c>
      <c r="E3349" s="17">
        <v>9</v>
      </c>
      <c r="F3349" t="s">
        <v>69</v>
      </c>
      <c r="G3349">
        <v>32</v>
      </c>
      <c r="H3349">
        <v>1244137.7799999998</v>
      </c>
    </row>
    <row r="3350" spans="1:8" x14ac:dyDescent="0.25">
      <c r="A3350" s="2">
        <v>26</v>
      </c>
      <c r="B3350" t="s">
        <v>20</v>
      </c>
      <c r="C3350" t="s">
        <v>121</v>
      </c>
      <c r="D3350" s="2">
        <v>1</v>
      </c>
      <c r="E3350" s="17">
        <v>9</v>
      </c>
      <c r="F3350" t="s">
        <v>78</v>
      </c>
      <c r="H3350">
        <v>426019.85000000003</v>
      </c>
    </row>
    <row r="3351" spans="1:8" x14ac:dyDescent="0.25">
      <c r="A3351" s="2">
        <v>26</v>
      </c>
      <c r="B3351" t="s">
        <v>20</v>
      </c>
      <c r="C3351" t="s">
        <v>121</v>
      </c>
      <c r="D3351" s="2">
        <v>1</v>
      </c>
      <c r="E3351" s="17">
        <v>9</v>
      </c>
      <c r="F3351" t="s">
        <v>67</v>
      </c>
      <c r="G3351">
        <v>32</v>
      </c>
      <c r="H3351">
        <v>2215.3999999999996</v>
      </c>
    </row>
    <row r="3352" spans="1:8" x14ac:dyDescent="0.25">
      <c r="A3352" s="2">
        <v>26</v>
      </c>
      <c r="B3352" t="s">
        <v>20</v>
      </c>
      <c r="C3352" t="s">
        <v>121</v>
      </c>
      <c r="D3352" s="2">
        <v>1</v>
      </c>
      <c r="E3352" s="17">
        <v>9</v>
      </c>
      <c r="F3352" t="s">
        <v>73</v>
      </c>
      <c r="G3352">
        <v>2</v>
      </c>
      <c r="H3352">
        <v>781498</v>
      </c>
    </row>
    <row r="3353" spans="1:8" x14ac:dyDescent="0.25">
      <c r="A3353" s="2">
        <v>26</v>
      </c>
      <c r="B3353" t="s">
        <v>20</v>
      </c>
      <c r="C3353" t="s">
        <v>121</v>
      </c>
      <c r="D3353" s="2">
        <v>1</v>
      </c>
      <c r="E3353" s="17">
        <v>9</v>
      </c>
      <c r="F3353" t="s">
        <v>74</v>
      </c>
      <c r="G3353">
        <v>2</v>
      </c>
      <c r="H3353">
        <v>45308.55</v>
      </c>
    </row>
    <row r="3354" spans="1:8" x14ac:dyDescent="0.25">
      <c r="A3354" s="2">
        <v>26</v>
      </c>
      <c r="B3354" t="s">
        <v>20</v>
      </c>
      <c r="C3354" t="s">
        <v>121</v>
      </c>
      <c r="D3354" s="2">
        <v>1</v>
      </c>
      <c r="E3354" s="17">
        <v>9</v>
      </c>
      <c r="F3354" t="s">
        <v>76</v>
      </c>
      <c r="H3354">
        <v>7613.18</v>
      </c>
    </row>
    <row r="3355" spans="1:8" x14ac:dyDescent="0.25">
      <c r="A3355" s="2">
        <v>26</v>
      </c>
      <c r="B3355" t="s">
        <v>20</v>
      </c>
      <c r="C3355" t="s">
        <v>121</v>
      </c>
      <c r="D3355" s="2">
        <v>1</v>
      </c>
      <c r="E3355" s="17">
        <v>10</v>
      </c>
      <c r="F3355" t="s">
        <v>70</v>
      </c>
      <c r="G3355">
        <v>13</v>
      </c>
      <c r="H3355">
        <v>5164200.75</v>
      </c>
    </row>
    <row r="3356" spans="1:8" x14ac:dyDescent="0.25">
      <c r="A3356" s="2">
        <v>26</v>
      </c>
      <c r="B3356" t="s">
        <v>20</v>
      </c>
      <c r="C3356" t="s">
        <v>121</v>
      </c>
      <c r="D3356" s="2">
        <v>1</v>
      </c>
      <c r="E3356" s="17">
        <v>10</v>
      </c>
      <c r="F3356" t="s">
        <v>75</v>
      </c>
      <c r="G3356">
        <v>13</v>
      </c>
      <c r="H3356">
        <v>168300</v>
      </c>
    </row>
    <row r="3357" spans="1:8" x14ac:dyDescent="0.25">
      <c r="A3357" s="2">
        <v>26</v>
      </c>
      <c r="B3357" t="s">
        <v>20</v>
      </c>
      <c r="C3357" t="s">
        <v>121</v>
      </c>
      <c r="D3357" s="2">
        <v>1</v>
      </c>
      <c r="E3357" s="17">
        <v>10</v>
      </c>
      <c r="F3357" t="s">
        <v>77</v>
      </c>
      <c r="G3357">
        <v>3</v>
      </c>
      <c r="H3357">
        <v>92074.290000000008</v>
      </c>
    </row>
    <row r="3358" spans="1:8" x14ac:dyDescent="0.25">
      <c r="A3358" s="2">
        <v>26</v>
      </c>
      <c r="B3358" t="s">
        <v>20</v>
      </c>
      <c r="C3358" t="s">
        <v>121</v>
      </c>
      <c r="D3358" s="2">
        <v>1</v>
      </c>
      <c r="E3358" s="17">
        <v>10</v>
      </c>
      <c r="F3358" t="s">
        <v>68</v>
      </c>
      <c r="G3358">
        <v>9</v>
      </c>
      <c r="H3358">
        <v>216103.25</v>
      </c>
    </row>
    <row r="3359" spans="1:8" x14ac:dyDescent="0.25">
      <c r="A3359" s="2">
        <v>26</v>
      </c>
      <c r="B3359" t="s">
        <v>20</v>
      </c>
      <c r="C3359" t="s">
        <v>121</v>
      </c>
      <c r="D3359" s="2">
        <v>1</v>
      </c>
      <c r="E3359" s="17">
        <v>10</v>
      </c>
      <c r="F3359" t="s">
        <v>69</v>
      </c>
      <c r="G3359">
        <v>13</v>
      </c>
      <c r="H3359">
        <v>671343.56</v>
      </c>
    </row>
    <row r="3360" spans="1:8" x14ac:dyDescent="0.25">
      <c r="A3360" s="2">
        <v>26</v>
      </c>
      <c r="B3360" t="s">
        <v>20</v>
      </c>
      <c r="C3360" t="s">
        <v>121</v>
      </c>
      <c r="D3360" s="2">
        <v>1</v>
      </c>
      <c r="E3360" s="17">
        <v>10</v>
      </c>
      <c r="F3360" t="s">
        <v>78</v>
      </c>
      <c r="H3360">
        <v>201379.16999999998</v>
      </c>
    </row>
    <row r="3361" spans="1:8" x14ac:dyDescent="0.25">
      <c r="A3361" s="2">
        <v>26</v>
      </c>
      <c r="B3361" t="s">
        <v>20</v>
      </c>
      <c r="C3361" t="s">
        <v>121</v>
      </c>
      <c r="D3361" s="2">
        <v>1</v>
      </c>
      <c r="E3361" s="17">
        <v>10</v>
      </c>
      <c r="F3361" t="s">
        <v>67</v>
      </c>
      <c r="G3361">
        <v>13</v>
      </c>
      <c r="H3361">
        <v>932.75</v>
      </c>
    </row>
    <row r="3362" spans="1:8" x14ac:dyDescent="0.25">
      <c r="A3362" s="2">
        <v>26</v>
      </c>
      <c r="B3362" t="s">
        <v>20</v>
      </c>
      <c r="C3362" t="s">
        <v>121</v>
      </c>
      <c r="D3362" s="2">
        <v>1</v>
      </c>
      <c r="E3362" s="17">
        <v>10</v>
      </c>
      <c r="F3362" t="s">
        <v>73</v>
      </c>
      <c r="G3362">
        <v>1</v>
      </c>
      <c r="H3362">
        <v>424059.75</v>
      </c>
    </row>
    <row r="3363" spans="1:8" x14ac:dyDescent="0.25">
      <c r="A3363" s="2">
        <v>26</v>
      </c>
      <c r="B3363" t="s">
        <v>20</v>
      </c>
      <c r="C3363" t="s">
        <v>121</v>
      </c>
      <c r="D3363" s="2">
        <v>1</v>
      </c>
      <c r="E3363" s="17">
        <v>10</v>
      </c>
      <c r="F3363" t="s">
        <v>74</v>
      </c>
      <c r="G3363">
        <v>1</v>
      </c>
      <c r="H3363">
        <v>96050.49</v>
      </c>
    </row>
    <row r="3364" spans="1:8" x14ac:dyDescent="0.25">
      <c r="A3364" s="2">
        <v>26</v>
      </c>
      <c r="B3364" t="s">
        <v>20</v>
      </c>
      <c r="C3364" t="s">
        <v>121</v>
      </c>
      <c r="D3364" s="2">
        <v>1</v>
      </c>
      <c r="E3364" s="17">
        <v>10</v>
      </c>
      <c r="F3364" t="s">
        <v>88</v>
      </c>
      <c r="H3364">
        <v>22780.2</v>
      </c>
    </row>
    <row r="3365" spans="1:8" x14ac:dyDescent="0.25">
      <c r="A3365" s="2">
        <v>26</v>
      </c>
      <c r="B3365" t="s">
        <v>20</v>
      </c>
      <c r="C3365" t="s">
        <v>121</v>
      </c>
      <c r="D3365" s="2">
        <v>1</v>
      </c>
      <c r="E3365" s="17">
        <v>10</v>
      </c>
      <c r="F3365" t="s">
        <v>71</v>
      </c>
      <c r="G3365">
        <v>1</v>
      </c>
      <c r="H3365">
        <v>36411.11</v>
      </c>
    </row>
    <row r="3366" spans="1:8" x14ac:dyDescent="0.25">
      <c r="A3366" s="2">
        <v>26</v>
      </c>
      <c r="B3366" t="s">
        <v>20</v>
      </c>
      <c r="C3366" t="s">
        <v>121</v>
      </c>
      <c r="D3366" s="2">
        <v>1</v>
      </c>
      <c r="E3366" s="17">
        <v>11</v>
      </c>
      <c r="F3366" t="s">
        <v>70</v>
      </c>
      <c r="G3366">
        <v>29</v>
      </c>
      <c r="H3366">
        <v>12028985.539999999</v>
      </c>
    </row>
    <row r="3367" spans="1:8" x14ac:dyDescent="0.25">
      <c r="A3367" s="2">
        <v>26</v>
      </c>
      <c r="B3367" t="s">
        <v>20</v>
      </c>
      <c r="C3367" t="s">
        <v>121</v>
      </c>
      <c r="D3367" s="2">
        <v>1</v>
      </c>
      <c r="E3367" s="17">
        <v>11</v>
      </c>
      <c r="F3367" t="s">
        <v>75</v>
      </c>
      <c r="G3367">
        <v>17</v>
      </c>
      <c r="H3367">
        <v>675297</v>
      </c>
    </row>
    <row r="3368" spans="1:8" x14ac:dyDescent="0.25">
      <c r="A3368" s="2">
        <v>26</v>
      </c>
      <c r="B3368" t="s">
        <v>20</v>
      </c>
      <c r="C3368" t="s">
        <v>121</v>
      </c>
      <c r="D3368" s="2">
        <v>1</v>
      </c>
      <c r="E3368" s="17">
        <v>11</v>
      </c>
      <c r="F3368" t="s">
        <v>77</v>
      </c>
      <c r="G3368">
        <v>5</v>
      </c>
      <c r="H3368">
        <v>256385.81000000003</v>
      </c>
    </row>
    <row r="3369" spans="1:8" x14ac:dyDescent="0.25">
      <c r="A3369" s="2">
        <v>26</v>
      </c>
      <c r="B3369" t="s">
        <v>20</v>
      </c>
      <c r="C3369" t="s">
        <v>121</v>
      </c>
      <c r="D3369" s="2">
        <v>1</v>
      </c>
      <c r="E3369" s="17">
        <v>11</v>
      </c>
      <c r="F3369" t="s">
        <v>68</v>
      </c>
      <c r="G3369">
        <v>16</v>
      </c>
      <c r="H3369">
        <v>338952</v>
      </c>
    </row>
    <row r="3370" spans="1:8" x14ac:dyDescent="0.25">
      <c r="A3370" s="2">
        <v>26</v>
      </c>
      <c r="B3370" t="s">
        <v>20</v>
      </c>
      <c r="C3370" t="s">
        <v>121</v>
      </c>
      <c r="D3370" s="2">
        <v>1</v>
      </c>
      <c r="E3370" s="17">
        <v>11</v>
      </c>
      <c r="F3370" t="s">
        <v>69</v>
      </c>
      <c r="G3370">
        <v>29</v>
      </c>
      <c r="H3370">
        <v>1563762.4200000004</v>
      </c>
    </row>
    <row r="3371" spans="1:8" x14ac:dyDescent="0.25">
      <c r="A3371" s="2">
        <v>26</v>
      </c>
      <c r="B3371" t="s">
        <v>20</v>
      </c>
      <c r="C3371" t="s">
        <v>121</v>
      </c>
      <c r="D3371" s="2">
        <v>1</v>
      </c>
      <c r="E3371" s="17">
        <v>11</v>
      </c>
      <c r="F3371" t="s">
        <v>78</v>
      </c>
      <c r="H3371">
        <v>532278.00000000012</v>
      </c>
    </row>
    <row r="3372" spans="1:8" x14ac:dyDescent="0.25">
      <c r="A3372" s="2">
        <v>26</v>
      </c>
      <c r="B3372" t="s">
        <v>20</v>
      </c>
      <c r="C3372" t="s">
        <v>121</v>
      </c>
      <c r="D3372" s="2">
        <v>1</v>
      </c>
      <c r="E3372" s="17">
        <v>11</v>
      </c>
      <c r="F3372" t="s">
        <v>67</v>
      </c>
      <c r="G3372">
        <v>29</v>
      </c>
      <c r="H3372">
        <v>1981.93</v>
      </c>
    </row>
    <row r="3373" spans="1:8" x14ac:dyDescent="0.25">
      <c r="A3373" s="2">
        <v>26</v>
      </c>
      <c r="B3373" t="s">
        <v>20</v>
      </c>
      <c r="C3373" t="s">
        <v>121</v>
      </c>
      <c r="D3373" s="2">
        <v>1</v>
      </c>
      <c r="E3373" s="17">
        <v>11</v>
      </c>
      <c r="F3373" t="s">
        <v>73</v>
      </c>
      <c r="G3373">
        <v>5</v>
      </c>
      <c r="H3373">
        <v>859541.23</v>
      </c>
    </row>
    <row r="3374" spans="1:8" x14ac:dyDescent="0.25">
      <c r="A3374" s="2">
        <v>26</v>
      </c>
      <c r="B3374" t="s">
        <v>20</v>
      </c>
      <c r="C3374" t="s">
        <v>121</v>
      </c>
      <c r="D3374" s="2">
        <v>1</v>
      </c>
      <c r="E3374" s="17">
        <v>11</v>
      </c>
      <c r="F3374" t="s">
        <v>79</v>
      </c>
      <c r="G3374">
        <v>1</v>
      </c>
      <c r="H3374">
        <v>8882</v>
      </c>
    </row>
    <row r="3375" spans="1:8" x14ac:dyDescent="0.25">
      <c r="A3375" s="2">
        <v>26</v>
      </c>
      <c r="B3375" t="s">
        <v>20</v>
      </c>
      <c r="C3375" t="s">
        <v>121</v>
      </c>
      <c r="D3375" s="2">
        <v>1</v>
      </c>
      <c r="E3375" s="17">
        <v>11</v>
      </c>
      <c r="F3375" t="s">
        <v>72</v>
      </c>
      <c r="G3375">
        <v>29</v>
      </c>
      <c r="H3375">
        <v>1586425.7699999996</v>
      </c>
    </row>
    <row r="3376" spans="1:8" x14ac:dyDescent="0.25">
      <c r="A3376" s="2">
        <v>26</v>
      </c>
      <c r="B3376" t="s">
        <v>20</v>
      </c>
      <c r="C3376" t="s">
        <v>121</v>
      </c>
      <c r="D3376" s="2">
        <v>1</v>
      </c>
      <c r="E3376" s="17">
        <v>11</v>
      </c>
      <c r="F3376" t="s">
        <v>74</v>
      </c>
      <c r="G3376">
        <v>4</v>
      </c>
      <c r="H3376">
        <v>523415.71000000008</v>
      </c>
    </row>
    <row r="3377" spans="1:8" x14ac:dyDescent="0.25">
      <c r="A3377" s="2">
        <v>26</v>
      </c>
      <c r="B3377" t="s">
        <v>20</v>
      </c>
      <c r="C3377" t="s">
        <v>121</v>
      </c>
      <c r="D3377" s="2">
        <v>1</v>
      </c>
      <c r="E3377" s="17">
        <v>11</v>
      </c>
      <c r="F3377" t="s">
        <v>76</v>
      </c>
      <c r="H3377">
        <v>32541.559999999998</v>
      </c>
    </row>
    <row r="3378" spans="1:8" x14ac:dyDescent="0.25">
      <c r="A3378" s="2">
        <v>26</v>
      </c>
      <c r="B3378" t="s">
        <v>20</v>
      </c>
      <c r="C3378" t="s">
        <v>121</v>
      </c>
      <c r="D3378" s="2">
        <v>1</v>
      </c>
      <c r="E3378" s="17">
        <v>12</v>
      </c>
      <c r="F3378" t="s">
        <v>70</v>
      </c>
      <c r="G3378">
        <v>9</v>
      </c>
      <c r="H3378">
        <v>5252275.830000001</v>
      </c>
    </row>
    <row r="3379" spans="1:8" x14ac:dyDescent="0.25">
      <c r="A3379" s="2">
        <v>26</v>
      </c>
      <c r="B3379" t="s">
        <v>20</v>
      </c>
      <c r="C3379" t="s">
        <v>121</v>
      </c>
      <c r="D3379" s="2">
        <v>1</v>
      </c>
      <c r="E3379" s="17">
        <v>12</v>
      </c>
      <c r="F3379" t="s">
        <v>75</v>
      </c>
      <c r="G3379">
        <v>3</v>
      </c>
      <c r="H3379">
        <v>76696</v>
      </c>
    </row>
    <row r="3380" spans="1:8" x14ac:dyDescent="0.25">
      <c r="A3380" s="2">
        <v>26</v>
      </c>
      <c r="B3380" t="s">
        <v>20</v>
      </c>
      <c r="C3380" t="s">
        <v>121</v>
      </c>
      <c r="D3380" s="2">
        <v>1</v>
      </c>
      <c r="E3380" s="17">
        <v>12</v>
      </c>
      <c r="F3380" t="s">
        <v>77</v>
      </c>
      <c r="G3380">
        <v>1</v>
      </c>
      <c r="H3380">
        <v>101686.54000000001</v>
      </c>
    </row>
    <row r="3381" spans="1:8" x14ac:dyDescent="0.25">
      <c r="A3381" s="2">
        <v>26</v>
      </c>
      <c r="B3381" t="s">
        <v>20</v>
      </c>
      <c r="C3381" t="s">
        <v>121</v>
      </c>
      <c r="D3381" s="2">
        <v>1</v>
      </c>
      <c r="E3381" s="17">
        <v>12</v>
      </c>
      <c r="F3381" t="s">
        <v>68</v>
      </c>
      <c r="G3381">
        <v>5</v>
      </c>
      <c r="H3381">
        <v>101280</v>
      </c>
    </row>
    <row r="3382" spans="1:8" x14ac:dyDescent="0.25">
      <c r="A3382" s="2">
        <v>26</v>
      </c>
      <c r="B3382" t="s">
        <v>20</v>
      </c>
      <c r="C3382" t="s">
        <v>121</v>
      </c>
      <c r="D3382" s="2">
        <v>1</v>
      </c>
      <c r="E3382" s="17">
        <v>12</v>
      </c>
      <c r="F3382" t="s">
        <v>69</v>
      </c>
      <c r="G3382">
        <v>9</v>
      </c>
      <c r="H3382">
        <v>682793.84000000008</v>
      </c>
    </row>
    <row r="3383" spans="1:8" x14ac:dyDescent="0.25">
      <c r="A3383" s="2">
        <v>26</v>
      </c>
      <c r="B3383" t="s">
        <v>20</v>
      </c>
      <c r="C3383" t="s">
        <v>121</v>
      </c>
      <c r="D3383" s="2">
        <v>1</v>
      </c>
      <c r="E3383" s="17">
        <v>12</v>
      </c>
      <c r="F3383" t="s">
        <v>78</v>
      </c>
      <c r="H3383">
        <v>264945.24</v>
      </c>
    </row>
    <row r="3384" spans="1:8" x14ac:dyDescent="0.25">
      <c r="A3384" s="2">
        <v>26</v>
      </c>
      <c r="B3384" t="s">
        <v>20</v>
      </c>
      <c r="C3384" t="s">
        <v>121</v>
      </c>
      <c r="D3384" s="2">
        <v>1</v>
      </c>
      <c r="E3384" s="17">
        <v>12</v>
      </c>
      <c r="F3384" t="s">
        <v>67</v>
      </c>
      <c r="G3384">
        <v>9</v>
      </c>
      <c r="H3384">
        <v>722.92</v>
      </c>
    </row>
    <row r="3385" spans="1:8" x14ac:dyDescent="0.25">
      <c r="A3385" s="2">
        <v>26</v>
      </c>
      <c r="B3385" t="s">
        <v>20</v>
      </c>
      <c r="C3385" t="s">
        <v>121</v>
      </c>
      <c r="D3385" s="2">
        <v>1</v>
      </c>
      <c r="E3385" s="17">
        <v>12</v>
      </c>
      <c r="F3385" t="s">
        <v>73</v>
      </c>
      <c r="H3385">
        <v>426236.04000000004</v>
      </c>
    </row>
    <row r="3386" spans="1:8" x14ac:dyDescent="0.25">
      <c r="A3386" s="2">
        <v>26</v>
      </c>
      <c r="B3386" t="s">
        <v>20</v>
      </c>
      <c r="C3386" t="s">
        <v>121</v>
      </c>
      <c r="D3386" s="2">
        <v>1</v>
      </c>
      <c r="E3386" s="17">
        <v>12</v>
      </c>
      <c r="F3386" t="s">
        <v>72</v>
      </c>
      <c r="G3386">
        <v>9</v>
      </c>
      <c r="H3386">
        <v>888794.47999999975</v>
      </c>
    </row>
    <row r="3387" spans="1:8" x14ac:dyDescent="0.25">
      <c r="A3387" s="2">
        <v>26</v>
      </c>
      <c r="B3387" t="s">
        <v>20</v>
      </c>
      <c r="C3387" t="s">
        <v>121</v>
      </c>
      <c r="D3387" s="2">
        <v>1</v>
      </c>
      <c r="E3387" s="17">
        <v>12</v>
      </c>
      <c r="F3387" t="s">
        <v>74</v>
      </c>
      <c r="H3387">
        <v>32430.629999999997</v>
      </c>
    </row>
    <row r="3388" spans="1:8" x14ac:dyDescent="0.25">
      <c r="A3388" s="2">
        <v>26</v>
      </c>
      <c r="B3388" t="s">
        <v>20</v>
      </c>
      <c r="C3388" t="s">
        <v>121</v>
      </c>
      <c r="D3388" s="2">
        <v>1</v>
      </c>
      <c r="E3388" s="17">
        <v>12</v>
      </c>
      <c r="F3388" t="s">
        <v>88</v>
      </c>
      <c r="H3388">
        <v>22780.2</v>
      </c>
    </row>
    <row r="3389" spans="1:8" x14ac:dyDescent="0.25">
      <c r="A3389" s="2">
        <v>26</v>
      </c>
      <c r="B3389" t="s">
        <v>20</v>
      </c>
      <c r="C3389" t="s">
        <v>121</v>
      </c>
      <c r="D3389" s="2">
        <v>1</v>
      </c>
      <c r="E3389" s="17">
        <v>12</v>
      </c>
      <c r="F3389" t="s">
        <v>76</v>
      </c>
      <c r="H3389">
        <v>19234.87</v>
      </c>
    </row>
    <row r="3390" spans="1:8" x14ac:dyDescent="0.25">
      <c r="A3390" s="2">
        <v>26</v>
      </c>
      <c r="B3390" t="s">
        <v>20</v>
      </c>
      <c r="C3390" t="s">
        <v>121</v>
      </c>
      <c r="D3390" s="2">
        <v>1</v>
      </c>
      <c r="E3390" s="17">
        <v>13</v>
      </c>
      <c r="F3390" t="s">
        <v>70</v>
      </c>
      <c r="G3390">
        <v>20</v>
      </c>
      <c r="H3390">
        <v>12119970.48</v>
      </c>
    </row>
    <row r="3391" spans="1:8" x14ac:dyDescent="0.25">
      <c r="A3391" s="2">
        <v>26</v>
      </c>
      <c r="B3391" t="s">
        <v>20</v>
      </c>
      <c r="C3391" t="s">
        <v>121</v>
      </c>
      <c r="D3391" s="2">
        <v>1</v>
      </c>
      <c r="E3391" s="17">
        <v>13</v>
      </c>
      <c r="F3391" t="s">
        <v>75</v>
      </c>
      <c r="G3391">
        <v>7</v>
      </c>
      <c r="H3391">
        <v>465536</v>
      </c>
    </row>
    <row r="3392" spans="1:8" x14ac:dyDescent="0.25">
      <c r="A3392" s="2">
        <v>26</v>
      </c>
      <c r="B3392" t="s">
        <v>20</v>
      </c>
      <c r="C3392" t="s">
        <v>121</v>
      </c>
      <c r="D3392" s="2">
        <v>1</v>
      </c>
      <c r="E3392" s="17">
        <v>13</v>
      </c>
      <c r="F3392" t="s">
        <v>68</v>
      </c>
      <c r="G3392">
        <v>14</v>
      </c>
      <c r="H3392">
        <v>249925</v>
      </c>
    </row>
    <row r="3393" spans="1:8" x14ac:dyDescent="0.25">
      <c r="A3393" s="2">
        <v>26</v>
      </c>
      <c r="B3393" t="s">
        <v>20</v>
      </c>
      <c r="C3393" t="s">
        <v>121</v>
      </c>
      <c r="D3393" s="2">
        <v>1</v>
      </c>
      <c r="E3393" s="17">
        <v>13</v>
      </c>
      <c r="F3393" t="s">
        <v>69</v>
      </c>
      <c r="G3393">
        <v>20</v>
      </c>
      <c r="H3393">
        <v>1575592.38</v>
      </c>
    </row>
    <row r="3394" spans="1:8" x14ac:dyDescent="0.25">
      <c r="A3394" s="2">
        <v>26</v>
      </c>
      <c r="B3394" t="s">
        <v>20</v>
      </c>
      <c r="C3394" t="s">
        <v>121</v>
      </c>
      <c r="D3394" s="2">
        <v>1</v>
      </c>
      <c r="E3394" s="17">
        <v>13</v>
      </c>
      <c r="F3394" t="s">
        <v>78</v>
      </c>
      <c r="H3394">
        <v>69895.649999999994</v>
      </c>
    </row>
    <row r="3395" spans="1:8" x14ac:dyDescent="0.25">
      <c r="A3395" s="2">
        <v>26</v>
      </c>
      <c r="B3395" t="s">
        <v>20</v>
      </c>
      <c r="C3395" t="s">
        <v>121</v>
      </c>
      <c r="D3395" s="2">
        <v>1</v>
      </c>
      <c r="E3395" s="17">
        <v>13</v>
      </c>
      <c r="F3395" t="s">
        <v>67</v>
      </c>
      <c r="G3395">
        <v>20</v>
      </c>
      <c r="H3395">
        <v>1445.8399999999997</v>
      </c>
    </row>
    <row r="3396" spans="1:8" x14ac:dyDescent="0.25">
      <c r="A3396" s="2">
        <v>26</v>
      </c>
      <c r="B3396" t="s">
        <v>20</v>
      </c>
      <c r="C3396" t="s">
        <v>121</v>
      </c>
      <c r="D3396" s="2">
        <v>1</v>
      </c>
      <c r="E3396" s="17">
        <v>13</v>
      </c>
      <c r="F3396" t="s">
        <v>73</v>
      </c>
      <c r="G3396">
        <v>3</v>
      </c>
      <c r="H3396">
        <v>800582.13</v>
      </c>
    </row>
    <row r="3397" spans="1:8" x14ac:dyDescent="0.25">
      <c r="A3397" s="2">
        <v>26</v>
      </c>
      <c r="B3397" t="s">
        <v>20</v>
      </c>
      <c r="C3397" t="s">
        <v>121</v>
      </c>
      <c r="D3397" s="2">
        <v>1</v>
      </c>
      <c r="E3397" s="17">
        <v>13</v>
      </c>
      <c r="F3397" t="s">
        <v>72</v>
      </c>
      <c r="G3397">
        <v>20</v>
      </c>
      <c r="H3397">
        <v>3474025.5999999996</v>
      </c>
    </row>
    <row r="3398" spans="1:8" x14ac:dyDescent="0.25">
      <c r="A3398" s="2">
        <v>26</v>
      </c>
      <c r="B3398" t="s">
        <v>20</v>
      </c>
      <c r="C3398" t="s">
        <v>121</v>
      </c>
      <c r="D3398" s="2">
        <v>1</v>
      </c>
      <c r="E3398" s="17">
        <v>13</v>
      </c>
      <c r="F3398" t="s">
        <v>74</v>
      </c>
      <c r="G3398">
        <v>7</v>
      </c>
      <c r="H3398">
        <v>647906.36</v>
      </c>
    </row>
    <row r="3399" spans="1:8" x14ac:dyDescent="0.25">
      <c r="A3399" s="2">
        <v>26</v>
      </c>
      <c r="B3399" t="s">
        <v>20</v>
      </c>
      <c r="C3399" t="s">
        <v>121</v>
      </c>
      <c r="D3399" s="2">
        <v>1</v>
      </c>
      <c r="E3399" s="17">
        <v>13</v>
      </c>
      <c r="F3399" t="s">
        <v>76</v>
      </c>
      <c r="H3399">
        <v>30733.7</v>
      </c>
    </row>
    <row r="3400" spans="1:8" x14ac:dyDescent="0.25">
      <c r="A3400" s="2">
        <v>26</v>
      </c>
      <c r="B3400" t="s">
        <v>20</v>
      </c>
      <c r="C3400" t="s">
        <v>121</v>
      </c>
      <c r="D3400" s="2">
        <v>1</v>
      </c>
      <c r="E3400" s="17">
        <v>14</v>
      </c>
      <c r="F3400" t="s">
        <v>70</v>
      </c>
      <c r="G3400">
        <v>5</v>
      </c>
      <c r="H3400">
        <v>4075114.13</v>
      </c>
    </row>
    <row r="3401" spans="1:8" x14ac:dyDescent="0.25">
      <c r="A3401" s="2">
        <v>26</v>
      </c>
      <c r="B3401" t="s">
        <v>20</v>
      </c>
      <c r="C3401" t="s">
        <v>121</v>
      </c>
      <c r="D3401" s="2">
        <v>1</v>
      </c>
      <c r="E3401" s="17">
        <v>14</v>
      </c>
      <c r="F3401" t="s">
        <v>75</v>
      </c>
      <c r="G3401">
        <v>2</v>
      </c>
      <c r="H3401">
        <v>213205</v>
      </c>
    </row>
    <row r="3402" spans="1:8" x14ac:dyDescent="0.25">
      <c r="A3402" s="2">
        <v>26</v>
      </c>
      <c r="B3402" t="s">
        <v>20</v>
      </c>
      <c r="C3402" t="s">
        <v>121</v>
      </c>
      <c r="D3402" s="2">
        <v>1</v>
      </c>
      <c r="E3402" s="17">
        <v>14</v>
      </c>
      <c r="F3402" t="s">
        <v>68</v>
      </c>
      <c r="G3402">
        <v>1</v>
      </c>
      <c r="H3402">
        <v>73250</v>
      </c>
    </row>
    <row r="3403" spans="1:8" x14ac:dyDescent="0.25">
      <c r="A3403" s="2">
        <v>26</v>
      </c>
      <c r="B3403" t="s">
        <v>20</v>
      </c>
      <c r="C3403" t="s">
        <v>121</v>
      </c>
      <c r="D3403" s="2">
        <v>1</v>
      </c>
      <c r="E3403" s="17">
        <v>14</v>
      </c>
      <c r="F3403" t="s">
        <v>69</v>
      </c>
      <c r="G3403">
        <v>5</v>
      </c>
      <c r="H3403">
        <v>529763.96</v>
      </c>
    </row>
    <row r="3404" spans="1:8" x14ac:dyDescent="0.25">
      <c r="A3404" s="2">
        <v>26</v>
      </c>
      <c r="B3404" t="s">
        <v>20</v>
      </c>
      <c r="C3404" t="s">
        <v>121</v>
      </c>
      <c r="D3404" s="2">
        <v>1</v>
      </c>
      <c r="E3404" s="17">
        <v>14</v>
      </c>
      <c r="F3404" t="s">
        <v>67</v>
      </c>
      <c r="G3404">
        <v>5</v>
      </c>
      <c r="H3404">
        <v>413.92999999999995</v>
      </c>
    </row>
    <row r="3405" spans="1:8" x14ac:dyDescent="0.25">
      <c r="A3405" s="2">
        <v>26</v>
      </c>
      <c r="B3405" t="s">
        <v>20</v>
      </c>
      <c r="C3405" t="s">
        <v>121</v>
      </c>
      <c r="D3405" s="2">
        <v>1</v>
      </c>
      <c r="E3405" s="17">
        <v>14</v>
      </c>
      <c r="F3405" t="s">
        <v>73</v>
      </c>
      <c r="H3405">
        <v>226469.66000000003</v>
      </c>
    </row>
    <row r="3406" spans="1:8" x14ac:dyDescent="0.25">
      <c r="A3406" s="2">
        <v>26</v>
      </c>
      <c r="B3406" t="s">
        <v>20</v>
      </c>
      <c r="C3406" t="s">
        <v>121</v>
      </c>
      <c r="D3406" s="2">
        <v>1</v>
      </c>
      <c r="E3406" s="17">
        <v>14</v>
      </c>
      <c r="F3406" t="s">
        <v>72</v>
      </c>
      <c r="G3406">
        <v>5</v>
      </c>
      <c r="H3406">
        <v>1645974.79</v>
      </c>
    </row>
    <row r="3407" spans="1:8" x14ac:dyDescent="0.25">
      <c r="A3407" s="2">
        <v>26</v>
      </c>
      <c r="B3407" t="s">
        <v>20</v>
      </c>
      <c r="C3407" t="s">
        <v>121</v>
      </c>
      <c r="D3407" s="2">
        <v>1</v>
      </c>
      <c r="E3407" s="17">
        <v>14</v>
      </c>
      <c r="F3407" t="s">
        <v>74</v>
      </c>
      <c r="G3407">
        <v>2</v>
      </c>
      <c r="H3407">
        <v>290489.96999999997</v>
      </c>
    </row>
    <row r="3408" spans="1:8" x14ac:dyDescent="0.25">
      <c r="A3408" s="2">
        <v>26</v>
      </c>
      <c r="B3408" t="s">
        <v>20</v>
      </c>
      <c r="C3408" t="s">
        <v>121</v>
      </c>
      <c r="D3408" s="2">
        <v>1</v>
      </c>
      <c r="E3408" s="17">
        <v>14</v>
      </c>
      <c r="F3408" t="s">
        <v>76</v>
      </c>
      <c r="H3408">
        <v>13117.06</v>
      </c>
    </row>
    <row r="3409" spans="1:8" x14ac:dyDescent="0.25">
      <c r="A3409" s="2">
        <v>26</v>
      </c>
      <c r="B3409" t="s">
        <v>20</v>
      </c>
      <c r="C3409" t="s">
        <v>121</v>
      </c>
      <c r="D3409" s="2">
        <v>1</v>
      </c>
      <c r="E3409" s="17">
        <v>15</v>
      </c>
      <c r="F3409" t="s">
        <v>70</v>
      </c>
      <c r="G3409">
        <v>8</v>
      </c>
      <c r="H3409">
        <v>5663704.4700000007</v>
      </c>
    </row>
    <row r="3410" spans="1:8" x14ac:dyDescent="0.25">
      <c r="A3410" s="2">
        <v>26</v>
      </c>
      <c r="B3410" t="s">
        <v>20</v>
      </c>
      <c r="C3410" t="s">
        <v>121</v>
      </c>
      <c r="D3410" s="2">
        <v>1</v>
      </c>
      <c r="E3410" s="17">
        <v>15</v>
      </c>
      <c r="F3410" t="s">
        <v>75</v>
      </c>
      <c r="G3410">
        <v>1</v>
      </c>
      <c r="H3410">
        <v>6144</v>
      </c>
    </row>
    <row r="3411" spans="1:8" x14ac:dyDescent="0.25">
      <c r="A3411" s="2">
        <v>26</v>
      </c>
      <c r="B3411" t="s">
        <v>20</v>
      </c>
      <c r="C3411" t="s">
        <v>121</v>
      </c>
      <c r="D3411" s="2">
        <v>1</v>
      </c>
      <c r="E3411" s="17">
        <v>15</v>
      </c>
      <c r="F3411" t="s">
        <v>68</v>
      </c>
      <c r="G3411">
        <v>3</v>
      </c>
      <c r="H3411">
        <v>63480</v>
      </c>
    </row>
    <row r="3412" spans="1:8" x14ac:dyDescent="0.25">
      <c r="A3412" s="2">
        <v>26</v>
      </c>
      <c r="B3412" t="s">
        <v>20</v>
      </c>
      <c r="C3412" t="s">
        <v>121</v>
      </c>
      <c r="D3412" s="2">
        <v>1</v>
      </c>
      <c r="E3412" s="17">
        <v>15</v>
      </c>
      <c r="F3412" t="s">
        <v>69</v>
      </c>
      <c r="G3412">
        <v>8</v>
      </c>
      <c r="H3412">
        <v>736280.39</v>
      </c>
    </row>
    <row r="3413" spans="1:8" x14ac:dyDescent="0.25">
      <c r="A3413" s="2">
        <v>26</v>
      </c>
      <c r="B3413" t="s">
        <v>20</v>
      </c>
      <c r="C3413" t="s">
        <v>121</v>
      </c>
      <c r="D3413" s="2">
        <v>1</v>
      </c>
      <c r="E3413" s="17">
        <v>15</v>
      </c>
      <c r="F3413" t="s">
        <v>67</v>
      </c>
      <c r="G3413">
        <v>8</v>
      </c>
      <c r="H3413">
        <v>495.54999999999995</v>
      </c>
    </row>
    <row r="3414" spans="1:8" x14ac:dyDescent="0.25">
      <c r="A3414" s="2">
        <v>26</v>
      </c>
      <c r="B3414" t="s">
        <v>20</v>
      </c>
      <c r="C3414" t="s">
        <v>121</v>
      </c>
      <c r="D3414" s="2">
        <v>1</v>
      </c>
      <c r="E3414" s="17">
        <v>15</v>
      </c>
      <c r="F3414" t="s">
        <v>73</v>
      </c>
      <c r="G3414">
        <v>1</v>
      </c>
      <c r="H3414">
        <v>283932.2</v>
      </c>
    </row>
    <row r="3415" spans="1:8" x14ac:dyDescent="0.25">
      <c r="A3415" s="2">
        <v>26</v>
      </c>
      <c r="B3415" t="s">
        <v>20</v>
      </c>
      <c r="C3415" t="s">
        <v>121</v>
      </c>
      <c r="D3415" s="2">
        <v>1</v>
      </c>
      <c r="E3415" s="17">
        <v>15</v>
      </c>
      <c r="F3415" t="s">
        <v>72</v>
      </c>
      <c r="G3415">
        <v>8</v>
      </c>
      <c r="H3415">
        <v>2332719.08</v>
      </c>
    </row>
    <row r="3416" spans="1:8" x14ac:dyDescent="0.25">
      <c r="A3416" s="2">
        <v>26</v>
      </c>
      <c r="B3416" t="s">
        <v>20</v>
      </c>
      <c r="C3416" t="s">
        <v>121</v>
      </c>
      <c r="D3416" s="2">
        <v>1</v>
      </c>
      <c r="E3416" s="17">
        <v>15</v>
      </c>
      <c r="F3416" t="s">
        <v>74</v>
      </c>
      <c r="H3416">
        <v>214907.91</v>
      </c>
    </row>
    <row r="3417" spans="1:8" x14ac:dyDescent="0.25">
      <c r="A3417" s="2">
        <v>26</v>
      </c>
      <c r="B3417" t="s">
        <v>20</v>
      </c>
      <c r="C3417" t="s">
        <v>121</v>
      </c>
      <c r="D3417" s="2">
        <v>1</v>
      </c>
      <c r="E3417" s="17">
        <v>15</v>
      </c>
      <c r="F3417" t="s">
        <v>76</v>
      </c>
      <c r="H3417">
        <v>10169.950000000001</v>
      </c>
    </row>
    <row r="3418" spans="1:8" x14ac:dyDescent="0.25">
      <c r="A3418" s="2">
        <v>26</v>
      </c>
      <c r="B3418" t="s">
        <v>20</v>
      </c>
      <c r="C3418" t="s">
        <v>121</v>
      </c>
      <c r="D3418" s="2">
        <v>1</v>
      </c>
      <c r="E3418" s="17">
        <v>16</v>
      </c>
      <c r="F3418" t="s">
        <v>70</v>
      </c>
      <c r="G3418">
        <v>5</v>
      </c>
      <c r="H3418">
        <v>6290683.1399999997</v>
      </c>
    </row>
    <row r="3419" spans="1:8" x14ac:dyDescent="0.25">
      <c r="A3419" s="2">
        <v>26</v>
      </c>
      <c r="B3419" t="s">
        <v>20</v>
      </c>
      <c r="C3419" t="s">
        <v>121</v>
      </c>
      <c r="D3419" s="2">
        <v>1</v>
      </c>
      <c r="E3419" s="17">
        <v>16</v>
      </c>
      <c r="F3419" t="s">
        <v>68</v>
      </c>
      <c r="G3419">
        <v>2</v>
      </c>
      <c r="H3419">
        <v>42120</v>
      </c>
    </row>
    <row r="3420" spans="1:8" x14ac:dyDescent="0.25">
      <c r="A3420" s="2">
        <v>26</v>
      </c>
      <c r="B3420" t="s">
        <v>20</v>
      </c>
      <c r="C3420" t="s">
        <v>121</v>
      </c>
      <c r="D3420" s="2">
        <v>1</v>
      </c>
      <c r="E3420" s="17">
        <v>16</v>
      </c>
      <c r="F3420" t="s">
        <v>69</v>
      </c>
      <c r="G3420">
        <v>2</v>
      </c>
      <c r="H3420">
        <v>568483.07999999996</v>
      </c>
    </row>
    <row r="3421" spans="1:8" x14ac:dyDescent="0.25">
      <c r="A3421" s="2">
        <v>26</v>
      </c>
      <c r="B3421" t="s">
        <v>20</v>
      </c>
      <c r="C3421" t="s">
        <v>121</v>
      </c>
      <c r="D3421" s="2">
        <v>1</v>
      </c>
      <c r="E3421" s="17">
        <v>16</v>
      </c>
      <c r="F3421" t="s">
        <v>67</v>
      </c>
      <c r="G3421">
        <v>3</v>
      </c>
      <c r="H3421">
        <v>151.58000000000001</v>
      </c>
    </row>
    <row r="3422" spans="1:8" x14ac:dyDescent="0.25">
      <c r="A3422" s="2">
        <v>26</v>
      </c>
      <c r="B3422" t="s">
        <v>20</v>
      </c>
      <c r="C3422" t="s">
        <v>121</v>
      </c>
      <c r="D3422" s="2">
        <v>1</v>
      </c>
      <c r="E3422" s="17">
        <v>16</v>
      </c>
      <c r="F3422" t="s">
        <v>73</v>
      </c>
      <c r="H3422">
        <v>68861.48</v>
      </c>
    </row>
    <row r="3423" spans="1:8" x14ac:dyDescent="0.25">
      <c r="A3423" s="2">
        <v>26</v>
      </c>
      <c r="B3423" t="s">
        <v>20</v>
      </c>
      <c r="C3423" t="s">
        <v>121</v>
      </c>
      <c r="D3423" s="2">
        <v>1</v>
      </c>
      <c r="E3423" s="17">
        <v>16</v>
      </c>
      <c r="F3423" t="s">
        <v>72</v>
      </c>
      <c r="G3423">
        <v>5</v>
      </c>
      <c r="H3423">
        <v>2705791.3</v>
      </c>
    </row>
    <row r="3424" spans="1:8" x14ac:dyDescent="0.25">
      <c r="A3424" s="2">
        <v>26</v>
      </c>
      <c r="B3424" t="s">
        <v>20</v>
      </c>
      <c r="C3424" t="s">
        <v>122</v>
      </c>
      <c r="D3424" s="2">
        <v>6</v>
      </c>
      <c r="E3424" s="17">
        <v>2</v>
      </c>
      <c r="F3424" t="s">
        <v>70</v>
      </c>
      <c r="H3424">
        <v>34920.380000000005</v>
      </c>
    </row>
    <row r="3425" spans="1:8" x14ac:dyDescent="0.25">
      <c r="A3425" s="2">
        <v>26</v>
      </c>
      <c r="B3425" t="s">
        <v>20</v>
      </c>
      <c r="C3425" t="s">
        <v>122</v>
      </c>
      <c r="D3425" s="2">
        <v>6</v>
      </c>
      <c r="E3425" s="17">
        <v>7</v>
      </c>
      <c r="F3425" t="s">
        <v>70</v>
      </c>
      <c r="G3425">
        <v>4</v>
      </c>
      <c r="H3425">
        <v>839696.25</v>
      </c>
    </row>
    <row r="3426" spans="1:8" x14ac:dyDescent="0.25">
      <c r="A3426" s="2">
        <v>26</v>
      </c>
      <c r="B3426" t="s">
        <v>20</v>
      </c>
      <c r="C3426" t="s">
        <v>122</v>
      </c>
      <c r="D3426" s="2">
        <v>6</v>
      </c>
      <c r="E3426" s="17">
        <v>7</v>
      </c>
      <c r="F3426" t="s">
        <v>75</v>
      </c>
      <c r="G3426">
        <v>3</v>
      </c>
      <c r="H3426">
        <v>37800</v>
      </c>
    </row>
    <row r="3427" spans="1:8" x14ac:dyDescent="0.25">
      <c r="A3427" s="2">
        <v>26</v>
      </c>
      <c r="B3427" t="s">
        <v>20</v>
      </c>
      <c r="C3427" t="s">
        <v>122</v>
      </c>
      <c r="D3427" s="2">
        <v>6</v>
      </c>
      <c r="E3427" s="17">
        <v>7</v>
      </c>
      <c r="F3427" t="s">
        <v>77</v>
      </c>
      <c r="H3427">
        <v>19037.14</v>
      </c>
    </row>
    <row r="3428" spans="1:8" x14ac:dyDescent="0.25">
      <c r="A3428" s="2">
        <v>26</v>
      </c>
      <c r="B3428" t="s">
        <v>20</v>
      </c>
      <c r="C3428" t="s">
        <v>122</v>
      </c>
      <c r="D3428" s="2">
        <v>6</v>
      </c>
      <c r="E3428" s="17">
        <v>7</v>
      </c>
      <c r="F3428" t="s">
        <v>68</v>
      </c>
      <c r="G3428">
        <v>3</v>
      </c>
      <c r="H3428">
        <v>63687</v>
      </c>
    </row>
    <row r="3429" spans="1:8" x14ac:dyDescent="0.25">
      <c r="A3429" s="2">
        <v>26</v>
      </c>
      <c r="B3429" t="s">
        <v>20</v>
      </c>
      <c r="C3429" t="s">
        <v>122</v>
      </c>
      <c r="D3429" s="2">
        <v>6</v>
      </c>
      <c r="E3429" s="17">
        <v>7</v>
      </c>
      <c r="F3429" t="s">
        <v>69</v>
      </c>
      <c r="G3429">
        <v>4</v>
      </c>
      <c r="H3429">
        <v>109159.73999999999</v>
      </c>
    </row>
    <row r="3430" spans="1:8" x14ac:dyDescent="0.25">
      <c r="A3430" s="2">
        <v>26</v>
      </c>
      <c r="B3430" t="s">
        <v>20</v>
      </c>
      <c r="C3430" t="s">
        <v>122</v>
      </c>
      <c r="D3430" s="2">
        <v>6</v>
      </c>
      <c r="E3430" s="17">
        <v>7</v>
      </c>
      <c r="F3430" t="s">
        <v>78</v>
      </c>
      <c r="H3430">
        <v>13317.59</v>
      </c>
    </row>
    <row r="3431" spans="1:8" x14ac:dyDescent="0.25">
      <c r="A3431" s="2">
        <v>26</v>
      </c>
      <c r="B3431" t="s">
        <v>20</v>
      </c>
      <c r="C3431" t="s">
        <v>122</v>
      </c>
      <c r="D3431" s="2">
        <v>6</v>
      </c>
      <c r="E3431" s="17">
        <v>7</v>
      </c>
      <c r="F3431" t="s">
        <v>67</v>
      </c>
      <c r="G3431">
        <v>4</v>
      </c>
      <c r="H3431">
        <v>279.83999999999997</v>
      </c>
    </row>
    <row r="3432" spans="1:8" x14ac:dyDescent="0.25">
      <c r="A3432" s="2">
        <v>26</v>
      </c>
      <c r="B3432" t="s">
        <v>20</v>
      </c>
      <c r="C3432" t="s">
        <v>122</v>
      </c>
      <c r="D3432" s="2">
        <v>6</v>
      </c>
      <c r="E3432" s="17">
        <v>7</v>
      </c>
      <c r="F3432" t="s">
        <v>73</v>
      </c>
      <c r="G3432">
        <v>1</v>
      </c>
      <c r="H3432">
        <v>70234</v>
      </c>
    </row>
    <row r="3433" spans="1:8" x14ac:dyDescent="0.25">
      <c r="A3433" s="2">
        <v>26</v>
      </c>
      <c r="B3433" t="s">
        <v>20</v>
      </c>
      <c r="C3433" t="s">
        <v>122</v>
      </c>
      <c r="D3433" s="2">
        <v>6</v>
      </c>
      <c r="E3433" s="17">
        <v>8</v>
      </c>
      <c r="F3433" t="s">
        <v>70</v>
      </c>
      <c r="G3433">
        <v>1</v>
      </c>
      <c r="H3433">
        <v>269524.5</v>
      </c>
    </row>
    <row r="3434" spans="1:8" x14ac:dyDescent="0.25">
      <c r="A3434" s="2">
        <v>26</v>
      </c>
      <c r="B3434" t="s">
        <v>20</v>
      </c>
      <c r="C3434" t="s">
        <v>122</v>
      </c>
      <c r="D3434" s="2">
        <v>6</v>
      </c>
      <c r="E3434" s="17">
        <v>8</v>
      </c>
      <c r="F3434" t="s">
        <v>77</v>
      </c>
      <c r="H3434">
        <v>5051.43</v>
      </c>
    </row>
    <row r="3435" spans="1:8" x14ac:dyDescent="0.25">
      <c r="A3435" s="2">
        <v>26</v>
      </c>
      <c r="B3435" t="s">
        <v>20</v>
      </c>
      <c r="C3435" t="s">
        <v>122</v>
      </c>
      <c r="D3435" s="2">
        <v>6</v>
      </c>
      <c r="E3435" s="17">
        <v>8</v>
      </c>
      <c r="F3435" t="s">
        <v>68</v>
      </c>
      <c r="G3435">
        <v>1</v>
      </c>
      <c r="H3435">
        <v>28231</v>
      </c>
    </row>
    <row r="3436" spans="1:8" x14ac:dyDescent="0.25">
      <c r="A3436" s="2">
        <v>26</v>
      </c>
      <c r="B3436" t="s">
        <v>20</v>
      </c>
      <c r="C3436" t="s">
        <v>122</v>
      </c>
      <c r="D3436" s="2">
        <v>6</v>
      </c>
      <c r="E3436" s="17">
        <v>8</v>
      </c>
      <c r="F3436" t="s">
        <v>69</v>
      </c>
      <c r="G3436">
        <v>1</v>
      </c>
      <c r="H3436">
        <v>35038.009999999995</v>
      </c>
    </row>
    <row r="3437" spans="1:8" x14ac:dyDescent="0.25">
      <c r="A3437" s="2">
        <v>26</v>
      </c>
      <c r="B3437" t="s">
        <v>20</v>
      </c>
      <c r="C3437" t="s">
        <v>122</v>
      </c>
      <c r="D3437" s="2">
        <v>6</v>
      </c>
      <c r="E3437" s="17">
        <v>8</v>
      </c>
      <c r="F3437" t="s">
        <v>78</v>
      </c>
      <c r="H3437">
        <v>14351.52</v>
      </c>
    </row>
    <row r="3438" spans="1:8" x14ac:dyDescent="0.25">
      <c r="A3438" s="2">
        <v>26</v>
      </c>
      <c r="B3438" t="s">
        <v>20</v>
      </c>
      <c r="C3438" t="s">
        <v>122</v>
      </c>
      <c r="D3438" s="2">
        <v>6</v>
      </c>
      <c r="E3438" s="17">
        <v>8</v>
      </c>
      <c r="F3438" t="s">
        <v>67</v>
      </c>
      <c r="G3438">
        <v>1</v>
      </c>
      <c r="H3438">
        <v>69.959999999999994</v>
      </c>
    </row>
    <row r="3439" spans="1:8" x14ac:dyDescent="0.25">
      <c r="A3439" s="2">
        <v>26</v>
      </c>
      <c r="B3439" t="s">
        <v>20</v>
      </c>
      <c r="C3439" t="s">
        <v>122</v>
      </c>
      <c r="D3439" s="2">
        <v>6</v>
      </c>
      <c r="E3439" s="17">
        <v>8</v>
      </c>
      <c r="F3439" t="s">
        <v>73</v>
      </c>
      <c r="H3439">
        <v>22543.75</v>
      </c>
    </row>
    <row r="3440" spans="1:8" x14ac:dyDescent="0.25">
      <c r="A3440" s="2">
        <v>26</v>
      </c>
      <c r="B3440" t="s">
        <v>20</v>
      </c>
      <c r="C3440" t="s">
        <v>122</v>
      </c>
      <c r="D3440" s="2">
        <v>6</v>
      </c>
      <c r="E3440" s="17">
        <v>9</v>
      </c>
      <c r="F3440" t="s">
        <v>70</v>
      </c>
      <c r="G3440">
        <v>3</v>
      </c>
      <c r="H3440">
        <v>1012204.5</v>
      </c>
    </row>
    <row r="3441" spans="1:8" x14ac:dyDescent="0.25">
      <c r="A3441" s="2">
        <v>26</v>
      </c>
      <c r="B3441" t="s">
        <v>20</v>
      </c>
      <c r="C3441" t="s">
        <v>122</v>
      </c>
      <c r="D3441" s="2">
        <v>6</v>
      </c>
      <c r="E3441" s="17">
        <v>9</v>
      </c>
      <c r="F3441" t="s">
        <v>75</v>
      </c>
      <c r="G3441">
        <v>2</v>
      </c>
      <c r="H3441">
        <v>30600</v>
      </c>
    </row>
    <row r="3442" spans="1:8" x14ac:dyDescent="0.25">
      <c r="A3442" s="2">
        <v>26</v>
      </c>
      <c r="B3442" t="s">
        <v>20</v>
      </c>
      <c r="C3442" t="s">
        <v>122</v>
      </c>
      <c r="D3442" s="2">
        <v>6</v>
      </c>
      <c r="E3442" s="17">
        <v>9</v>
      </c>
      <c r="F3442" t="s">
        <v>77</v>
      </c>
      <c r="H3442">
        <v>12178.029999999999</v>
      </c>
    </row>
    <row r="3443" spans="1:8" x14ac:dyDescent="0.25">
      <c r="A3443" s="2">
        <v>26</v>
      </c>
      <c r="B3443" t="s">
        <v>20</v>
      </c>
      <c r="C3443" t="s">
        <v>122</v>
      </c>
      <c r="D3443" s="2">
        <v>6</v>
      </c>
      <c r="E3443" s="17">
        <v>9</v>
      </c>
      <c r="F3443" t="s">
        <v>68</v>
      </c>
      <c r="G3443">
        <v>2</v>
      </c>
      <c r="H3443">
        <v>46316.25</v>
      </c>
    </row>
    <row r="3444" spans="1:8" x14ac:dyDescent="0.25">
      <c r="A3444" s="2">
        <v>26</v>
      </c>
      <c r="B3444" t="s">
        <v>20</v>
      </c>
      <c r="C3444" t="s">
        <v>122</v>
      </c>
      <c r="D3444" s="2">
        <v>6</v>
      </c>
      <c r="E3444" s="17">
        <v>9</v>
      </c>
      <c r="F3444" t="s">
        <v>69</v>
      </c>
      <c r="G3444">
        <v>3</v>
      </c>
      <c r="H3444">
        <v>131585.97</v>
      </c>
    </row>
    <row r="3445" spans="1:8" x14ac:dyDescent="0.25">
      <c r="A3445" s="2">
        <v>26</v>
      </c>
      <c r="B3445" t="s">
        <v>20</v>
      </c>
      <c r="C3445" t="s">
        <v>122</v>
      </c>
      <c r="D3445" s="2">
        <v>6</v>
      </c>
      <c r="E3445" s="17">
        <v>9</v>
      </c>
      <c r="F3445" t="s">
        <v>78</v>
      </c>
      <c r="H3445">
        <v>17060.650000000001</v>
      </c>
    </row>
    <row r="3446" spans="1:8" x14ac:dyDescent="0.25">
      <c r="A3446" s="2">
        <v>26</v>
      </c>
      <c r="B3446" t="s">
        <v>20</v>
      </c>
      <c r="C3446" t="s">
        <v>122</v>
      </c>
      <c r="D3446" s="2">
        <v>6</v>
      </c>
      <c r="E3446" s="17">
        <v>9</v>
      </c>
      <c r="F3446" t="s">
        <v>67</v>
      </c>
      <c r="G3446">
        <v>3</v>
      </c>
      <c r="H3446">
        <v>233.19999999999996</v>
      </c>
    </row>
    <row r="3447" spans="1:8" x14ac:dyDescent="0.25">
      <c r="A3447" s="2">
        <v>26</v>
      </c>
      <c r="B3447" t="s">
        <v>20</v>
      </c>
      <c r="C3447" t="s">
        <v>122</v>
      </c>
      <c r="D3447" s="2">
        <v>6</v>
      </c>
      <c r="E3447" s="17">
        <v>9</v>
      </c>
      <c r="F3447" t="s">
        <v>73</v>
      </c>
      <c r="G3447">
        <v>1</v>
      </c>
      <c r="H3447">
        <v>100159.5</v>
      </c>
    </row>
    <row r="3448" spans="1:8" x14ac:dyDescent="0.25">
      <c r="A3448" s="2">
        <v>26</v>
      </c>
      <c r="B3448" t="s">
        <v>20</v>
      </c>
      <c r="C3448" t="s">
        <v>122</v>
      </c>
      <c r="D3448" s="2">
        <v>6</v>
      </c>
      <c r="E3448" s="17">
        <v>9</v>
      </c>
      <c r="F3448" t="s">
        <v>74</v>
      </c>
      <c r="G3448">
        <v>1</v>
      </c>
      <c r="H3448">
        <v>126066.45</v>
      </c>
    </row>
    <row r="3449" spans="1:8" x14ac:dyDescent="0.25">
      <c r="A3449" s="2">
        <v>26</v>
      </c>
      <c r="B3449" t="s">
        <v>20</v>
      </c>
      <c r="C3449" t="s">
        <v>122</v>
      </c>
      <c r="D3449" s="2">
        <v>6</v>
      </c>
      <c r="E3449" s="17">
        <v>10</v>
      </c>
      <c r="F3449" t="s">
        <v>70</v>
      </c>
      <c r="G3449">
        <v>3</v>
      </c>
      <c r="H3449">
        <v>889451.25</v>
      </c>
    </row>
    <row r="3450" spans="1:8" x14ac:dyDescent="0.25">
      <c r="A3450" s="2">
        <v>26</v>
      </c>
      <c r="B3450" t="s">
        <v>20</v>
      </c>
      <c r="C3450" t="s">
        <v>122</v>
      </c>
      <c r="D3450" s="2">
        <v>6</v>
      </c>
      <c r="E3450" s="17">
        <v>10</v>
      </c>
      <c r="F3450" t="s">
        <v>75</v>
      </c>
      <c r="G3450">
        <v>2</v>
      </c>
      <c r="H3450">
        <v>26100</v>
      </c>
    </row>
    <row r="3451" spans="1:8" x14ac:dyDescent="0.25">
      <c r="A3451" s="2">
        <v>26</v>
      </c>
      <c r="B3451" t="s">
        <v>20</v>
      </c>
      <c r="C3451" t="s">
        <v>122</v>
      </c>
      <c r="D3451" s="2">
        <v>6</v>
      </c>
      <c r="E3451" s="17">
        <v>10</v>
      </c>
      <c r="F3451" t="s">
        <v>68</v>
      </c>
      <c r="H3451">
        <v>2160</v>
      </c>
    </row>
    <row r="3452" spans="1:8" x14ac:dyDescent="0.25">
      <c r="A3452" s="2">
        <v>26</v>
      </c>
      <c r="B3452" t="s">
        <v>20</v>
      </c>
      <c r="C3452" t="s">
        <v>122</v>
      </c>
      <c r="D3452" s="2">
        <v>6</v>
      </c>
      <c r="E3452" s="17">
        <v>10</v>
      </c>
      <c r="F3452" t="s">
        <v>69</v>
      </c>
      <c r="G3452">
        <v>3</v>
      </c>
      <c r="H3452">
        <v>115628.12</v>
      </c>
    </row>
    <row r="3453" spans="1:8" x14ac:dyDescent="0.25">
      <c r="A3453" s="2">
        <v>26</v>
      </c>
      <c r="B3453" t="s">
        <v>20</v>
      </c>
      <c r="C3453" t="s">
        <v>122</v>
      </c>
      <c r="D3453" s="2">
        <v>6</v>
      </c>
      <c r="E3453" s="17">
        <v>10</v>
      </c>
      <c r="F3453" t="s">
        <v>67</v>
      </c>
      <c r="G3453">
        <v>3</v>
      </c>
      <c r="H3453">
        <v>163.23999999999998</v>
      </c>
    </row>
    <row r="3454" spans="1:8" x14ac:dyDescent="0.25">
      <c r="A3454" s="2">
        <v>26</v>
      </c>
      <c r="B3454" t="s">
        <v>20</v>
      </c>
      <c r="C3454" t="s">
        <v>122</v>
      </c>
      <c r="D3454" s="2">
        <v>6</v>
      </c>
      <c r="E3454" s="17">
        <v>10</v>
      </c>
      <c r="F3454" t="s">
        <v>73</v>
      </c>
      <c r="H3454">
        <v>33809.75</v>
      </c>
    </row>
    <row r="3455" spans="1:8" x14ac:dyDescent="0.25">
      <c r="A3455" s="2">
        <v>26</v>
      </c>
      <c r="B3455" t="s">
        <v>20</v>
      </c>
      <c r="C3455" t="s">
        <v>122</v>
      </c>
      <c r="D3455" s="2">
        <v>6</v>
      </c>
      <c r="E3455" s="17">
        <v>10</v>
      </c>
      <c r="F3455" t="s">
        <v>74</v>
      </c>
      <c r="H3455">
        <v>10862.38</v>
      </c>
    </row>
    <row r="3456" spans="1:8" x14ac:dyDescent="0.25">
      <c r="A3456" s="2">
        <v>26</v>
      </c>
      <c r="B3456" t="s">
        <v>20</v>
      </c>
      <c r="C3456" t="s">
        <v>122</v>
      </c>
      <c r="D3456" s="2">
        <v>6</v>
      </c>
      <c r="E3456" s="17">
        <v>11</v>
      </c>
      <c r="F3456" t="s">
        <v>70</v>
      </c>
      <c r="G3456">
        <v>3</v>
      </c>
      <c r="H3456">
        <v>1027741.05</v>
      </c>
    </row>
    <row r="3457" spans="1:8" x14ac:dyDescent="0.25">
      <c r="A3457" s="2">
        <v>26</v>
      </c>
      <c r="B3457" t="s">
        <v>20</v>
      </c>
      <c r="C3457" t="s">
        <v>122</v>
      </c>
      <c r="D3457" s="2">
        <v>6</v>
      </c>
      <c r="E3457" s="17">
        <v>11</v>
      </c>
      <c r="F3457" t="s">
        <v>75</v>
      </c>
      <c r="G3457">
        <v>2</v>
      </c>
      <c r="H3457">
        <v>136552</v>
      </c>
    </row>
    <row r="3458" spans="1:8" x14ac:dyDescent="0.25">
      <c r="A3458" s="2">
        <v>26</v>
      </c>
      <c r="B3458" t="s">
        <v>20</v>
      </c>
      <c r="C3458" t="s">
        <v>122</v>
      </c>
      <c r="D3458" s="2">
        <v>6</v>
      </c>
      <c r="E3458" s="17">
        <v>11</v>
      </c>
      <c r="F3458" t="s">
        <v>77</v>
      </c>
      <c r="H3458">
        <v>19932.649999999998</v>
      </c>
    </row>
    <row r="3459" spans="1:8" x14ac:dyDescent="0.25">
      <c r="A3459" s="2">
        <v>26</v>
      </c>
      <c r="B3459" t="s">
        <v>20</v>
      </c>
      <c r="C3459" t="s">
        <v>122</v>
      </c>
      <c r="D3459" s="2">
        <v>6</v>
      </c>
      <c r="E3459" s="17">
        <v>11</v>
      </c>
      <c r="F3459" t="s">
        <v>68</v>
      </c>
      <c r="G3459">
        <v>1</v>
      </c>
      <c r="H3459">
        <v>26365</v>
      </c>
    </row>
    <row r="3460" spans="1:8" x14ac:dyDescent="0.25">
      <c r="A3460" s="2">
        <v>26</v>
      </c>
      <c r="B3460" t="s">
        <v>20</v>
      </c>
      <c r="C3460" t="s">
        <v>122</v>
      </c>
      <c r="D3460" s="2">
        <v>6</v>
      </c>
      <c r="E3460" s="17">
        <v>11</v>
      </c>
      <c r="F3460" t="s">
        <v>69</v>
      </c>
      <c r="G3460">
        <v>3</v>
      </c>
      <c r="H3460">
        <v>133605.82</v>
      </c>
    </row>
    <row r="3461" spans="1:8" x14ac:dyDescent="0.25">
      <c r="A3461" s="2">
        <v>26</v>
      </c>
      <c r="B3461" t="s">
        <v>20</v>
      </c>
      <c r="C3461" t="s">
        <v>122</v>
      </c>
      <c r="D3461" s="2">
        <v>6</v>
      </c>
      <c r="E3461" s="17">
        <v>11</v>
      </c>
      <c r="F3461" t="s">
        <v>67</v>
      </c>
      <c r="G3461">
        <v>3</v>
      </c>
      <c r="H3461">
        <v>180.67999999999998</v>
      </c>
    </row>
    <row r="3462" spans="1:8" x14ac:dyDescent="0.25">
      <c r="A3462" s="2">
        <v>26</v>
      </c>
      <c r="B3462" t="s">
        <v>20</v>
      </c>
      <c r="C3462" t="s">
        <v>122</v>
      </c>
      <c r="D3462" s="2">
        <v>6</v>
      </c>
      <c r="E3462" s="17">
        <v>11</v>
      </c>
      <c r="F3462" t="s">
        <v>73</v>
      </c>
      <c r="H3462">
        <v>89669.46</v>
      </c>
    </row>
    <row r="3463" spans="1:8" x14ac:dyDescent="0.25">
      <c r="A3463" s="2">
        <v>26</v>
      </c>
      <c r="B3463" t="s">
        <v>20</v>
      </c>
      <c r="C3463" t="s">
        <v>122</v>
      </c>
      <c r="D3463" s="2">
        <v>6</v>
      </c>
      <c r="E3463" s="17">
        <v>11</v>
      </c>
      <c r="F3463" t="s">
        <v>72</v>
      </c>
      <c r="G3463">
        <v>3</v>
      </c>
      <c r="H3463">
        <v>85977.739999999991</v>
      </c>
    </row>
    <row r="3464" spans="1:8" x14ac:dyDescent="0.25">
      <c r="A3464" s="2">
        <v>26</v>
      </c>
      <c r="B3464" t="s">
        <v>20</v>
      </c>
      <c r="C3464" t="s">
        <v>122</v>
      </c>
      <c r="D3464" s="2">
        <v>6</v>
      </c>
      <c r="E3464" s="17">
        <v>11</v>
      </c>
      <c r="F3464" t="s">
        <v>88</v>
      </c>
      <c r="H3464">
        <v>11508.66</v>
      </c>
    </row>
    <row r="3465" spans="1:8" x14ac:dyDescent="0.25">
      <c r="A3465" s="2">
        <v>26</v>
      </c>
      <c r="B3465" t="s">
        <v>20</v>
      </c>
      <c r="C3465" t="s">
        <v>122</v>
      </c>
      <c r="D3465" s="2">
        <v>6</v>
      </c>
      <c r="E3465" s="17">
        <v>12</v>
      </c>
      <c r="F3465" t="s">
        <v>70</v>
      </c>
      <c r="G3465">
        <v>5</v>
      </c>
      <c r="H3465">
        <v>2669929.4900000007</v>
      </c>
    </row>
    <row r="3466" spans="1:8" x14ac:dyDescent="0.25">
      <c r="A3466" s="2">
        <v>26</v>
      </c>
      <c r="B3466" t="s">
        <v>20</v>
      </c>
      <c r="C3466" t="s">
        <v>122</v>
      </c>
      <c r="D3466" s="2">
        <v>6</v>
      </c>
      <c r="E3466" s="17">
        <v>12</v>
      </c>
      <c r="F3466" t="s">
        <v>75</v>
      </c>
      <c r="G3466">
        <v>2</v>
      </c>
      <c r="H3466">
        <v>81000</v>
      </c>
    </row>
    <row r="3467" spans="1:8" x14ac:dyDescent="0.25">
      <c r="A3467" s="2">
        <v>26</v>
      </c>
      <c r="B3467" t="s">
        <v>20</v>
      </c>
      <c r="C3467" t="s">
        <v>122</v>
      </c>
      <c r="D3467" s="2">
        <v>6</v>
      </c>
      <c r="E3467" s="17">
        <v>12</v>
      </c>
      <c r="F3467" t="s">
        <v>77</v>
      </c>
      <c r="H3467">
        <v>24792.95</v>
      </c>
    </row>
    <row r="3468" spans="1:8" x14ac:dyDescent="0.25">
      <c r="A3468" s="2">
        <v>26</v>
      </c>
      <c r="B3468" t="s">
        <v>20</v>
      </c>
      <c r="C3468" t="s">
        <v>122</v>
      </c>
      <c r="D3468" s="2">
        <v>6</v>
      </c>
      <c r="E3468" s="17">
        <v>12</v>
      </c>
      <c r="F3468" t="s">
        <v>68</v>
      </c>
      <c r="G3468">
        <v>3</v>
      </c>
      <c r="H3468">
        <v>97134</v>
      </c>
    </row>
    <row r="3469" spans="1:8" x14ac:dyDescent="0.25">
      <c r="A3469" s="2">
        <v>26</v>
      </c>
      <c r="B3469" t="s">
        <v>20</v>
      </c>
      <c r="C3469" t="s">
        <v>122</v>
      </c>
      <c r="D3469" s="2">
        <v>6</v>
      </c>
      <c r="E3469" s="17">
        <v>12</v>
      </c>
      <c r="F3469" t="s">
        <v>69</v>
      </c>
      <c r="G3469">
        <v>5</v>
      </c>
      <c r="H3469">
        <v>347089.82000000007</v>
      </c>
    </row>
    <row r="3470" spans="1:8" x14ac:dyDescent="0.25">
      <c r="A3470" s="2">
        <v>26</v>
      </c>
      <c r="B3470" t="s">
        <v>20</v>
      </c>
      <c r="C3470" t="s">
        <v>122</v>
      </c>
      <c r="D3470" s="2">
        <v>6</v>
      </c>
      <c r="E3470" s="17">
        <v>12</v>
      </c>
      <c r="F3470" t="s">
        <v>67</v>
      </c>
      <c r="G3470">
        <v>5</v>
      </c>
      <c r="H3470">
        <v>361.45999999999992</v>
      </c>
    </row>
    <row r="3471" spans="1:8" x14ac:dyDescent="0.25">
      <c r="A3471" s="2">
        <v>26</v>
      </c>
      <c r="B3471" t="s">
        <v>20</v>
      </c>
      <c r="C3471" t="s">
        <v>122</v>
      </c>
      <c r="D3471" s="2">
        <v>6</v>
      </c>
      <c r="E3471" s="17">
        <v>12</v>
      </c>
      <c r="F3471" t="s">
        <v>73</v>
      </c>
      <c r="H3471">
        <v>219823.34</v>
      </c>
    </row>
    <row r="3472" spans="1:8" x14ac:dyDescent="0.25">
      <c r="A3472" s="2">
        <v>26</v>
      </c>
      <c r="B3472" t="s">
        <v>20</v>
      </c>
      <c r="C3472" t="s">
        <v>122</v>
      </c>
      <c r="D3472" s="2">
        <v>6</v>
      </c>
      <c r="E3472" s="17">
        <v>12</v>
      </c>
      <c r="F3472" t="s">
        <v>79</v>
      </c>
      <c r="H3472">
        <v>8882</v>
      </c>
    </row>
    <row r="3473" spans="1:8" x14ac:dyDescent="0.25">
      <c r="A3473" s="2">
        <v>26</v>
      </c>
      <c r="B3473" t="s">
        <v>20</v>
      </c>
      <c r="C3473" t="s">
        <v>122</v>
      </c>
      <c r="D3473" s="2">
        <v>6</v>
      </c>
      <c r="E3473" s="17">
        <v>12</v>
      </c>
      <c r="F3473" t="s">
        <v>72</v>
      </c>
      <c r="G3473">
        <v>5</v>
      </c>
      <c r="H3473">
        <v>418209.61</v>
      </c>
    </row>
    <row r="3474" spans="1:8" x14ac:dyDescent="0.25">
      <c r="A3474" s="2">
        <v>26</v>
      </c>
      <c r="B3474" t="s">
        <v>20</v>
      </c>
      <c r="C3474" t="s">
        <v>122</v>
      </c>
      <c r="D3474" s="2">
        <v>6</v>
      </c>
      <c r="E3474" s="17">
        <v>13</v>
      </c>
      <c r="F3474" t="s">
        <v>70</v>
      </c>
      <c r="G3474">
        <v>4</v>
      </c>
      <c r="H3474">
        <v>2222000.2600000002</v>
      </c>
    </row>
    <row r="3475" spans="1:8" x14ac:dyDescent="0.25">
      <c r="A3475" s="2">
        <v>26</v>
      </c>
      <c r="B3475" t="s">
        <v>20</v>
      </c>
      <c r="C3475" t="s">
        <v>122</v>
      </c>
      <c r="D3475" s="2">
        <v>6</v>
      </c>
      <c r="E3475" s="17">
        <v>13</v>
      </c>
      <c r="F3475" t="s">
        <v>75</v>
      </c>
      <c r="G3475">
        <v>1</v>
      </c>
      <c r="H3475">
        <v>42492</v>
      </c>
    </row>
    <row r="3476" spans="1:8" x14ac:dyDescent="0.25">
      <c r="A3476" s="2">
        <v>26</v>
      </c>
      <c r="B3476" t="s">
        <v>20</v>
      </c>
      <c r="C3476" t="s">
        <v>122</v>
      </c>
      <c r="D3476" s="2">
        <v>6</v>
      </c>
      <c r="E3476" s="17">
        <v>13</v>
      </c>
      <c r="F3476" t="s">
        <v>68</v>
      </c>
      <c r="G3476">
        <v>1</v>
      </c>
      <c r="H3476">
        <v>26600</v>
      </c>
    </row>
    <row r="3477" spans="1:8" x14ac:dyDescent="0.25">
      <c r="A3477" s="2">
        <v>26</v>
      </c>
      <c r="B3477" t="s">
        <v>20</v>
      </c>
      <c r="C3477" t="s">
        <v>122</v>
      </c>
      <c r="D3477" s="2">
        <v>6</v>
      </c>
      <c r="E3477" s="17">
        <v>13</v>
      </c>
      <c r="F3477" t="s">
        <v>69</v>
      </c>
      <c r="G3477">
        <v>4</v>
      </c>
      <c r="H3477">
        <v>288859.39</v>
      </c>
    </row>
    <row r="3478" spans="1:8" x14ac:dyDescent="0.25">
      <c r="A3478" s="2">
        <v>26</v>
      </c>
      <c r="B3478" t="s">
        <v>20</v>
      </c>
      <c r="C3478" t="s">
        <v>122</v>
      </c>
      <c r="D3478" s="2">
        <v>6</v>
      </c>
      <c r="E3478" s="17">
        <v>13</v>
      </c>
      <c r="F3478" t="s">
        <v>78</v>
      </c>
      <c r="H3478">
        <v>31541.1</v>
      </c>
    </row>
    <row r="3479" spans="1:8" x14ac:dyDescent="0.25">
      <c r="A3479" s="2">
        <v>26</v>
      </c>
      <c r="B3479" t="s">
        <v>20</v>
      </c>
      <c r="C3479" t="s">
        <v>122</v>
      </c>
      <c r="D3479" s="2">
        <v>6</v>
      </c>
      <c r="E3479" s="17">
        <v>13</v>
      </c>
      <c r="F3479" t="s">
        <v>67</v>
      </c>
      <c r="G3479">
        <v>4</v>
      </c>
      <c r="H3479">
        <v>279.83999999999997</v>
      </c>
    </row>
    <row r="3480" spans="1:8" x14ac:dyDescent="0.25">
      <c r="A3480" s="2">
        <v>26</v>
      </c>
      <c r="B3480" t="s">
        <v>20</v>
      </c>
      <c r="C3480" t="s">
        <v>122</v>
      </c>
      <c r="D3480" s="2">
        <v>6</v>
      </c>
      <c r="E3480" s="17">
        <v>13</v>
      </c>
      <c r="F3480" t="s">
        <v>73</v>
      </c>
      <c r="H3480">
        <v>142142.23000000001</v>
      </c>
    </row>
    <row r="3481" spans="1:8" x14ac:dyDescent="0.25">
      <c r="A3481" s="2">
        <v>26</v>
      </c>
      <c r="B3481" t="s">
        <v>20</v>
      </c>
      <c r="C3481" t="s">
        <v>122</v>
      </c>
      <c r="D3481" s="2">
        <v>6</v>
      </c>
      <c r="E3481" s="17">
        <v>13</v>
      </c>
      <c r="F3481" t="s">
        <v>72</v>
      </c>
      <c r="G3481">
        <v>4</v>
      </c>
      <c r="H3481">
        <v>918226.19</v>
      </c>
    </row>
    <row r="3482" spans="1:8" x14ac:dyDescent="0.25">
      <c r="A3482" s="2">
        <v>26</v>
      </c>
      <c r="B3482" t="s">
        <v>20</v>
      </c>
      <c r="C3482" t="s">
        <v>122</v>
      </c>
      <c r="D3482" s="2">
        <v>6</v>
      </c>
      <c r="E3482" s="17">
        <v>14</v>
      </c>
      <c r="F3482" t="s">
        <v>70</v>
      </c>
      <c r="G3482">
        <v>1</v>
      </c>
      <c r="H3482">
        <v>786158.16</v>
      </c>
    </row>
    <row r="3483" spans="1:8" x14ac:dyDescent="0.25">
      <c r="A3483" s="2">
        <v>26</v>
      </c>
      <c r="B3483" t="s">
        <v>20</v>
      </c>
      <c r="C3483" t="s">
        <v>122</v>
      </c>
      <c r="D3483" s="2">
        <v>6</v>
      </c>
      <c r="E3483" s="17">
        <v>14</v>
      </c>
      <c r="F3483" t="s">
        <v>75</v>
      </c>
      <c r="G3483">
        <v>1</v>
      </c>
      <c r="H3483">
        <v>74412</v>
      </c>
    </row>
    <row r="3484" spans="1:8" x14ac:dyDescent="0.25">
      <c r="A3484" s="2">
        <v>26</v>
      </c>
      <c r="B3484" t="s">
        <v>20</v>
      </c>
      <c r="C3484" t="s">
        <v>122</v>
      </c>
      <c r="D3484" s="2">
        <v>6</v>
      </c>
      <c r="E3484" s="17">
        <v>14</v>
      </c>
      <c r="F3484" t="s">
        <v>68</v>
      </c>
      <c r="G3484">
        <v>1</v>
      </c>
      <c r="H3484">
        <v>15000</v>
      </c>
    </row>
    <row r="3485" spans="1:8" x14ac:dyDescent="0.25">
      <c r="A3485" s="2">
        <v>26</v>
      </c>
      <c r="B3485" t="s">
        <v>20</v>
      </c>
      <c r="C3485" t="s">
        <v>122</v>
      </c>
      <c r="D3485" s="2">
        <v>6</v>
      </c>
      <c r="E3485" s="17">
        <v>14</v>
      </c>
      <c r="F3485" t="s">
        <v>69</v>
      </c>
      <c r="G3485">
        <v>1</v>
      </c>
      <c r="H3485">
        <v>102200.35999999999</v>
      </c>
    </row>
    <row r="3486" spans="1:8" x14ac:dyDescent="0.25">
      <c r="A3486" s="2">
        <v>26</v>
      </c>
      <c r="B3486" t="s">
        <v>20</v>
      </c>
      <c r="C3486" t="s">
        <v>122</v>
      </c>
      <c r="D3486" s="2">
        <v>6</v>
      </c>
      <c r="E3486" s="17">
        <v>14</v>
      </c>
      <c r="F3486" t="s">
        <v>67</v>
      </c>
      <c r="G3486">
        <v>1</v>
      </c>
      <c r="H3486">
        <v>69.959999999999994</v>
      </c>
    </row>
    <row r="3487" spans="1:8" x14ac:dyDescent="0.25">
      <c r="A3487" s="2">
        <v>26</v>
      </c>
      <c r="B3487" t="s">
        <v>20</v>
      </c>
      <c r="C3487" t="s">
        <v>122</v>
      </c>
      <c r="D3487" s="2">
        <v>6</v>
      </c>
      <c r="E3487" s="17">
        <v>14</v>
      </c>
      <c r="F3487" t="s">
        <v>73</v>
      </c>
      <c r="H3487">
        <v>65513.18</v>
      </c>
    </row>
    <row r="3488" spans="1:8" x14ac:dyDescent="0.25">
      <c r="A3488" s="2">
        <v>26</v>
      </c>
      <c r="B3488" t="s">
        <v>20</v>
      </c>
      <c r="C3488" t="s">
        <v>122</v>
      </c>
      <c r="D3488" s="2">
        <v>6</v>
      </c>
      <c r="E3488" s="17">
        <v>14</v>
      </c>
      <c r="F3488" t="s">
        <v>72</v>
      </c>
      <c r="G3488">
        <v>1</v>
      </c>
      <c r="H3488">
        <v>79799.16</v>
      </c>
    </row>
    <row r="3489" spans="1:8" x14ac:dyDescent="0.25">
      <c r="A3489" s="2">
        <v>26</v>
      </c>
      <c r="B3489" t="s">
        <v>20</v>
      </c>
      <c r="C3489" t="s">
        <v>123</v>
      </c>
      <c r="D3489" s="2">
        <v>4</v>
      </c>
      <c r="E3489" s="17">
        <v>1</v>
      </c>
      <c r="F3489" t="s">
        <v>70</v>
      </c>
      <c r="H3489">
        <v>233.44</v>
      </c>
    </row>
    <row r="3490" spans="1:8" x14ac:dyDescent="0.25">
      <c r="A3490" s="2">
        <v>26</v>
      </c>
      <c r="B3490" t="s">
        <v>20</v>
      </c>
      <c r="C3490" t="s">
        <v>123</v>
      </c>
      <c r="D3490" s="2">
        <v>4</v>
      </c>
      <c r="E3490" s="17">
        <v>2</v>
      </c>
      <c r="F3490" t="s">
        <v>70</v>
      </c>
      <c r="G3490">
        <v>11</v>
      </c>
      <c r="H3490">
        <v>955375.3600000001</v>
      </c>
    </row>
    <row r="3491" spans="1:8" x14ac:dyDescent="0.25">
      <c r="A3491" s="2">
        <v>26</v>
      </c>
      <c r="B3491" t="s">
        <v>20</v>
      </c>
      <c r="C3491" t="s">
        <v>123</v>
      </c>
      <c r="D3491" s="2">
        <v>4</v>
      </c>
      <c r="E3491" s="17">
        <v>2</v>
      </c>
      <c r="F3491" t="s">
        <v>77</v>
      </c>
      <c r="G3491">
        <v>2</v>
      </c>
      <c r="H3491">
        <v>1686.3</v>
      </c>
    </row>
    <row r="3492" spans="1:8" x14ac:dyDescent="0.25">
      <c r="A3492" s="2">
        <v>26</v>
      </c>
      <c r="B3492" t="s">
        <v>20</v>
      </c>
      <c r="C3492" t="s">
        <v>123</v>
      </c>
      <c r="D3492" s="2">
        <v>4</v>
      </c>
      <c r="E3492" s="17">
        <v>5</v>
      </c>
      <c r="F3492" t="s">
        <v>70</v>
      </c>
      <c r="G3492">
        <v>3</v>
      </c>
      <c r="H3492">
        <v>397197</v>
      </c>
    </row>
    <row r="3493" spans="1:8" x14ac:dyDescent="0.25">
      <c r="A3493" s="2">
        <v>26</v>
      </c>
      <c r="B3493" t="s">
        <v>20</v>
      </c>
      <c r="C3493" t="s">
        <v>123</v>
      </c>
      <c r="D3493" s="2">
        <v>4</v>
      </c>
      <c r="E3493" s="17">
        <v>5</v>
      </c>
      <c r="F3493" t="s">
        <v>75</v>
      </c>
      <c r="G3493">
        <v>2</v>
      </c>
      <c r="H3493">
        <v>22500</v>
      </c>
    </row>
    <row r="3494" spans="1:8" x14ac:dyDescent="0.25">
      <c r="A3494" s="2">
        <v>26</v>
      </c>
      <c r="B3494" t="s">
        <v>20</v>
      </c>
      <c r="C3494" t="s">
        <v>123</v>
      </c>
      <c r="D3494" s="2">
        <v>4</v>
      </c>
      <c r="E3494" s="17">
        <v>5</v>
      </c>
      <c r="F3494" t="s">
        <v>68</v>
      </c>
      <c r="G3494">
        <v>1</v>
      </c>
      <c r="H3494">
        <v>7317</v>
      </c>
    </row>
    <row r="3495" spans="1:8" x14ac:dyDescent="0.25">
      <c r="A3495" s="2">
        <v>26</v>
      </c>
      <c r="B3495" t="s">
        <v>20</v>
      </c>
      <c r="C3495" t="s">
        <v>123</v>
      </c>
      <c r="D3495" s="2">
        <v>4</v>
      </c>
      <c r="E3495" s="17">
        <v>5</v>
      </c>
      <c r="F3495" t="s">
        <v>69</v>
      </c>
      <c r="G3495">
        <v>3</v>
      </c>
      <c r="H3495">
        <v>51635.19</v>
      </c>
    </row>
    <row r="3496" spans="1:8" x14ac:dyDescent="0.25">
      <c r="A3496" s="2">
        <v>26</v>
      </c>
      <c r="B3496" t="s">
        <v>20</v>
      </c>
      <c r="C3496" t="s">
        <v>123</v>
      </c>
      <c r="D3496" s="2">
        <v>4</v>
      </c>
      <c r="E3496" s="17">
        <v>5</v>
      </c>
      <c r="F3496" t="s">
        <v>67</v>
      </c>
      <c r="G3496">
        <v>3</v>
      </c>
      <c r="H3496">
        <v>209.88000000000005</v>
      </c>
    </row>
    <row r="3497" spans="1:8" x14ac:dyDescent="0.25">
      <c r="A3497" s="2">
        <v>26</v>
      </c>
      <c r="B3497" t="s">
        <v>20</v>
      </c>
      <c r="C3497" t="s">
        <v>123</v>
      </c>
      <c r="D3497" s="2">
        <v>4</v>
      </c>
      <c r="E3497" s="17">
        <v>5</v>
      </c>
      <c r="F3497" t="s">
        <v>73</v>
      </c>
      <c r="H3497">
        <v>23577.89</v>
      </c>
    </row>
    <row r="3498" spans="1:8" x14ac:dyDescent="0.25">
      <c r="A3498" s="2">
        <v>26</v>
      </c>
      <c r="B3498" t="s">
        <v>20</v>
      </c>
      <c r="C3498" t="s">
        <v>123</v>
      </c>
      <c r="D3498" s="2">
        <v>4</v>
      </c>
      <c r="E3498" s="17">
        <v>7</v>
      </c>
      <c r="F3498" t="s">
        <v>70</v>
      </c>
      <c r="G3498">
        <v>8</v>
      </c>
      <c r="H3498">
        <v>1462215.5</v>
      </c>
    </row>
    <row r="3499" spans="1:8" x14ac:dyDescent="0.25">
      <c r="A3499" s="2">
        <v>26</v>
      </c>
      <c r="B3499" t="s">
        <v>20</v>
      </c>
      <c r="C3499" t="s">
        <v>123</v>
      </c>
      <c r="D3499" s="2">
        <v>4</v>
      </c>
      <c r="E3499" s="17">
        <v>7</v>
      </c>
      <c r="F3499" t="s">
        <v>75</v>
      </c>
      <c r="G3499">
        <v>8</v>
      </c>
      <c r="H3499">
        <v>96600</v>
      </c>
    </row>
    <row r="3500" spans="1:8" x14ac:dyDescent="0.25">
      <c r="A3500" s="2">
        <v>26</v>
      </c>
      <c r="B3500" t="s">
        <v>20</v>
      </c>
      <c r="C3500" t="s">
        <v>123</v>
      </c>
      <c r="D3500" s="2">
        <v>4</v>
      </c>
      <c r="E3500" s="17">
        <v>7</v>
      </c>
      <c r="F3500" t="s">
        <v>77</v>
      </c>
      <c r="G3500">
        <v>1</v>
      </c>
      <c r="H3500">
        <v>35795.79</v>
      </c>
    </row>
    <row r="3501" spans="1:8" x14ac:dyDescent="0.25">
      <c r="A3501" s="2">
        <v>26</v>
      </c>
      <c r="B3501" t="s">
        <v>20</v>
      </c>
      <c r="C3501" t="s">
        <v>123</v>
      </c>
      <c r="D3501" s="2">
        <v>4</v>
      </c>
      <c r="E3501" s="17">
        <v>7</v>
      </c>
      <c r="F3501" t="s">
        <v>68</v>
      </c>
      <c r="G3501">
        <v>8</v>
      </c>
      <c r="H3501">
        <v>120261.75</v>
      </c>
    </row>
    <row r="3502" spans="1:8" x14ac:dyDescent="0.25">
      <c r="A3502" s="2">
        <v>26</v>
      </c>
      <c r="B3502" t="s">
        <v>20</v>
      </c>
      <c r="C3502" t="s">
        <v>123</v>
      </c>
      <c r="D3502" s="2">
        <v>4</v>
      </c>
      <c r="E3502" s="17">
        <v>7</v>
      </c>
      <c r="F3502" t="s">
        <v>69</v>
      </c>
      <c r="G3502">
        <v>8</v>
      </c>
      <c r="H3502">
        <v>190086.67</v>
      </c>
    </row>
    <row r="3503" spans="1:8" x14ac:dyDescent="0.25">
      <c r="A3503" s="2">
        <v>26</v>
      </c>
      <c r="B3503" t="s">
        <v>20</v>
      </c>
      <c r="C3503" t="s">
        <v>123</v>
      </c>
      <c r="D3503" s="2">
        <v>4</v>
      </c>
      <c r="E3503" s="17">
        <v>7</v>
      </c>
      <c r="F3503" t="s">
        <v>78</v>
      </c>
      <c r="H3503">
        <v>36430.770000000004</v>
      </c>
    </row>
    <row r="3504" spans="1:8" x14ac:dyDescent="0.25">
      <c r="A3504" s="2">
        <v>26</v>
      </c>
      <c r="B3504" t="s">
        <v>20</v>
      </c>
      <c r="C3504" t="s">
        <v>123</v>
      </c>
      <c r="D3504" s="2">
        <v>4</v>
      </c>
      <c r="E3504" s="17">
        <v>7</v>
      </c>
      <c r="F3504" t="s">
        <v>67</v>
      </c>
      <c r="G3504">
        <v>8</v>
      </c>
      <c r="H3504">
        <v>501.38</v>
      </c>
    </row>
    <row r="3505" spans="1:8" x14ac:dyDescent="0.25">
      <c r="A3505" s="2">
        <v>26</v>
      </c>
      <c r="B3505" t="s">
        <v>20</v>
      </c>
      <c r="C3505" t="s">
        <v>123</v>
      </c>
      <c r="D3505" s="2">
        <v>4</v>
      </c>
      <c r="E3505" s="17">
        <v>7</v>
      </c>
      <c r="F3505" t="s">
        <v>73</v>
      </c>
      <c r="H3505">
        <v>119059</v>
      </c>
    </row>
    <row r="3506" spans="1:8" x14ac:dyDescent="0.25">
      <c r="A3506" s="2">
        <v>26</v>
      </c>
      <c r="B3506" t="s">
        <v>20</v>
      </c>
      <c r="C3506" t="s">
        <v>123</v>
      </c>
      <c r="D3506" s="2">
        <v>4</v>
      </c>
      <c r="E3506" s="17">
        <v>7</v>
      </c>
      <c r="F3506" t="s">
        <v>88</v>
      </c>
      <c r="H3506">
        <v>18127.8</v>
      </c>
    </row>
    <row r="3507" spans="1:8" x14ac:dyDescent="0.25">
      <c r="A3507" s="2">
        <v>26</v>
      </c>
      <c r="B3507" t="s">
        <v>20</v>
      </c>
      <c r="C3507" t="s">
        <v>123</v>
      </c>
      <c r="D3507" s="2">
        <v>4</v>
      </c>
      <c r="E3507" s="17">
        <v>8</v>
      </c>
      <c r="F3507" t="s">
        <v>70</v>
      </c>
      <c r="G3507">
        <v>2</v>
      </c>
      <c r="H3507">
        <v>500559.75</v>
      </c>
    </row>
    <row r="3508" spans="1:8" x14ac:dyDescent="0.25">
      <c r="A3508" s="2">
        <v>26</v>
      </c>
      <c r="B3508" t="s">
        <v>20</v>
      </c>
      <c r="C3508" t="s">
        <v>123</v>
      </c>
      <c r="D3508" s="2">
        <v>4</v>
      </c>
      <c r="E3508" s="17">
        <v>8</v>
      </c>
      <c r="F3508" t="s">
        <v>75</v>
      </c>
      <c r="G3508">
        <v>2</v>
      </c>
      <c r="H3508">
        <v>27000</v>
      </c>
    </row>
    <row r="3509" spans="1:8" x14ac:dyDescent="0.25">
      <c r="A3509" s="2">
        <v>26</v>
      </c>
      <c r="B3509" t="s">
        <v>20</v>
      </c>
      <c r="C3509" t="s">
        <v>123</v>
      </c>
      <c r="D3509" s="2">
        <v>4</v>
      </c>
      <c r="E3509" s="17">
        <v>8</v>
      </c>
      <c r="F3509" t="s">
        <v>77</v>
      </c>
      <c r="H3509">
        <v>1310.6400000000001</v>
      </c>
    </row>
    <row r="3510" spans="1:8" x14ac:dyDescent="0.25">
      <c r="A3510" s="2">
        <v>26</v>
      </c>
      <c r="B3510" t="s">
        <v>20</v>
      </c>
      <c r="C3510" t="s">
        <v>123</v>
      </c>
      <c r="D3510" s="2">
        <v>4</v>
      </c>
      <c r="E3510" s="17">
        <v>8</v>
      </c>
      <c r="F3510" t="s">
        <v>68</v>
      </c>
      <c r="G3510">
        <v>2</v>
      </c>
      <c r="H3510">
        <v>43739</v>
      </c>
    </row>
    <row r="3511" spans="1:8" x14ac:dyDescent="0.25">
      <c r="A3511" s="2">
        <v>26</v>
      </c>
      <c r="B3511" t="s">
        <v>20</v>
      </c>
      <c r="C3511" t="s">
        <v>123</v>
      </c>
      <c r="D3511" s="2">
        <v>4</v>
      </c>
      <c r="E3511" s="17">
        <v>8</v>
      </c>
      <c r="F3511" t="s">
        <v>69</v>
      </c>
      <c r="G3511">
        <v>2</v>
      </c>
      <c r="H3511">
        <v>65072.4</v>
      </c>
    </row>
    <row r="3512" spans="1:8" x14ac:dyDescent="0.25">
      <c r="A3512" s="2">
        <v>26</v>
      </c>
      <c r="B3512" t="s">
        <v>20</v>
      </c>
      <c r="C3512" t="s">
        <v>123</v>
      </c>
      <c r="D3512" s="2">
        <v>4</v>
      </c>
      <c r="E3512" s="17">
        <v>8</v>
      </c>
      <c r="F3512" t="s">
        <v>78</v>
      </c>
      <c r="H3512">
        <v>16538.419999999998</v>
      </c>
    </row>
    <row r="3513" spans="1:8" x14ac:dyDescent="0.25">
      <c r="A3513" s="2">
        <v>26</v>
      </c>
      <c r="B3513" t="s">
        <v>20</v>
      </c>
      <c r="C3513" t="s">
        <v>123</v>
      </c>
      <c r="D3513" s="2">
        <v>4</v>
      </c>
      <c r="E3513" s="17">
        <v>8</v>
      </c>
      <c r="F3513" t="s">
        <v>67</v>
      </c>
      <c r="G3513">
        <v>2</v>
      </c>
      <c r="H3513">
        <v>139.91999999999999</v>
      </c>
    </row>
    <row r="3514" spans="1:8" x14ac:dyDescent="0.25">
      <c r="A3514" s="2">
        <v>26</v>
      </c>
      <c r="B3514" t="s">
        <v>20</v>
      </c>
      <c r="C3514" t="s">
        <v>123</v>
      </c>
      <c r="D3514" s="2">
        <v>4</v>
      </c>
      <c r="E3514" s="17">
        <v>8</v>
      </c>
      <c r="F3514" t="s">
        <v>73</v>
      </c>
      <c r="H3514">
        <v>39124.030000000006</v>
      </c>
    </row>
    <row r="3515" spans="1:8" x14ac:dyDescent="0.25">
      <c r="A3515" s="2">
        <v>26</v>
      </c>
      <c r="B3515" t="s">
        <v>20</v>
      </c>
      <c r="C3515" t="s">
        <v>123</v>
      </c>
      <c r="D3515" s="2">
        <v>4</v>
      </c>
      <c r="E3515" s="17">
        <v>9</v>
      </c>
      <c r="F3515" t="s">
        <v>70</v>
      </c>
      <c r="G3515">
        <v>19</v>
      </c>
      <c r="H3515">
        <v>5462215.25</v>
      </c>
    </row>
    <row r="3516" spans="1:8" x14ac:dyDescent="0.25">
      <c r="A3516" s="2">
        <v>26</v>
      </c>
      <c r="B3516" t="s">
        <v>20</v>
      </c>
      <c r="C3516" t="s">
        <v>123</v>
      </c>
      <c r="D3516" s="2">
        <v>4</v>
      </c>
      <c r="E3516" s="17">
        <v>9</v>
      </c>
      <c r="F3516" t="s">
        <v>75</v>
      </c>
      <c r="G3516">
        <v>17</v>
      </c>
      <c r="H3516">
        <v>200100</v>
      </c>
    </row>
    <row r="3517" spans="1:8" x14ac:dyDescent="0.25">
      <c r="A3517" s="2">
        <v>26</v>
      </c>
      <c r="B3517" t="s">
        <v>20</v>
      </c>
      <c r="C3517" t="s">
        <v>123</v>
      </c>
      <c r="D3517" s="2">
        <v>4</v>
      </c>
      <c r="E3517" s="17">
        <v>9</v>
      </c>
      <c r="F3517" t="s">
        <v>77</v>
      </c>
      <c r="G3517">
        <v>1</v>
      </c>
      <c r="H3517">
        <v>52640.399999999994</v>
      </c>
    </row>
    <row r="3518" spans="1:8" x14ac:dyDescent="0.25">
      <c r="A3518" s="2">
        <v>26</v>
      </c>
      <c r="B3518" t="s">
        <v>20</v>
      </c>
      <c r="C3518" t="s">
        <v>123</v>
      </c>
      <c r="D3518" s="2">
        <v>4</v>
      </c>
      <c r="E3518" s="17">
        <v>9</v>
      </c>
      <c r="F3518" t="s">
        <v>68</v>
      </c>
      <c r="G3518">
        <v>13</v>
      </c>
      <c r="H3518">
        <v>252172</v>
      </c>
    </row>
    <row r="3519" spans="1:8" x14ac:dyDescent="0.25">
      <c r="A3519" s="2">
        <v>26</v>
      </c>
      <c r="B3519" t="s">
        <v>20</v>
      </c>
      <c r="C3519" t="s">
        <v>123</v>
      </c>
      <c r="D3519" s="2">
        <v>4</v>
      </c>
      <c r="E3519" s="17">
        <v>9</v>
      </c>
      <c r="F3519" t="s">
        <v>69</v>
      </c>
      <c r="G3519">
        <v>19</v>
      </c>
      <c r="H3519">
        <v>710084.20999999985</v>
      </c>
    </row>
    <row r="3520" spans="1:8" x14ac:dyDescent="0.25">
      <c r="A3520" s="2">
        <v>26</v>
      </c>
      <c r="B3520" t="s">
        <v>20</v>
      </c>
      <c r="C3520" t="s">
        <v>123</v>
      </c>
      <c r="D3520" s="2">
        <v>4</v>
      </c>
      <c r="E3520" s="17">
        <v>9</v>
      </c>
      <c r="F3520" t="s">
        <v>78</v>
      </c>
      <c r="H3520">
        <v>53781.670000000006</v>
      </c>
    </row>
    <row r="3521" spans="1:8" x14ac:dyDescent="0.25">
      <c r="A3521" s="2">
        <v>26</v>
      </c>
      <c r="B3521" t="s">
        <v>20</v>
      </c>
      <c r="C3521" t="s">
        <v>123</v>
      </c>
      <c r="D3521" s="2">
        <v>4</v>
      </c>
      <c r="E3521" s="17">
        <v>9</v>
      </c>
      <c r="F3521" t="s">
        <v>67</v>
      </c>
      <c r="G3521">
        <v>19</v>
      </c>
      <c r="H3521">
        <v>1282.55</v>
      </c>
    </row>
    <row r="3522" spans="1:8" x14ac:dyDescent="0.25">
      <c r="A3522" s="2">
        <v>26</v>
      </c>
      <c r="B3522" t="s">
        <v>20</v>
      </c>
      <c r="C3522" t="s">
        <v>123</v>
      </c>
      <c r="D3522" s="2">
        <v>4</v>
      </c>
      <c r="E3522" s="17">
        <v>9</v>
      </c>
      <c r="F3522" t="s">
        <v>73</v>
      </c>
      <c r="G3522">
        <v>1</v>
      </c>
      <c r="H3522">
        <v>394687.31</v>
      </c>
    </row>
    <row r="3523" spans="1:8" x14ac:dyDescent="0.25">
      <c r="A3523" s="2">
        <v>26</v>
      </c>
      <c r="B3523" t="s">
        <v>20</v>
      </c>
      <c r="C3523" t="s">
        <v>123</v>
      </c>
      <c r="D3523" s="2">
        <v>4</v>
      </c>
      <c r="E3523" s="17">
        <v>9</v>
      </c>
      <c r="F3523" t="s">
        <v>74</v>
      </c>
      <c r="G3523">
        <v>1</v>
      </c>
      <c r="H3523">
        <v>82226.11</v>
      </c>
    </row>
    <row r="3524" spans="1:8" x14ac:dyDescent="0.25">
      <c r="A3524" s="2">
        <v>26</v>
      </c>
      <c r="B3524" t="s">
        <v>20</v>
      </c>
      <c r="C3524" t="s">
        <v>123</v>
      </c>
      <c r="D3524" s="2">
        <v>4</v>
      </c>
      <c r="E3524" s="17">
        <v>9</v>
      </c>
      <c r="F3524" t="s">
        <v>71</v>
      </c>
      <c r="G3524">
        <v>6</v>
      </c>
      <c r="H3524">
        <v>259365.09</v>
      </c>
    </row>
    <row r="3525" spans="1:8" x14ac:dyDescent="0.25">
      <c r="A3525" s="2">
        <v>26</v>
      </c>
      <c r="B3525" t="s">
        <v>20</v>
      </c>
      <c r="C3525" t="s">
        <v>123</v>
      </c>
      <c r="D3525" s="2">
        <v>4</v>
      </c>
      <c r="E3525" s="17">
        <v>10</v>
      </c>
      <c r="F3525" t="s">
        <v>70</v>
      </c>
      <c r="G3525">
        <v>11</v>
      </c>
      <c r="H3525">
        <v>4249694.25</v>
      </c>
    </row>
    <row r="3526" spans="1:8" x14ac:dyDescent="0.25">
      <c r="A3526" s="2">
        <v>26</v>
      </c>
      <c r="B3526" t="s">
        <v>20</v>
      </c>
      <c r="C3526" t="s">
        <v>123</v>
      </c>
      <c r="D3526" s="2">
        <v>4</v>
      </c>
      <c r="E3526" s="17">
        <v>10</v>
      </c>
      <c r="F3526" t="s">
        <v>75</v>
      </c>
      <c r="G3526">
        <v>10</v>
      </c>
      <c r="H3526">
        <v>130200</v>
      </c>
    </row>
    <row r="3527" spans="1:8" x14ac:dyDescent="0.25">
      <c r="A3527" s="2">
        <v>26</v>
      </c>
      <c r="B3527" t="s">
        <v>20</v>
      </c>
      <c r="C3527" t="s">
        <v>123</v>
      </c>
      <c r="D3527" s="2">
        <v>4</v>
      </c>
      <c r="E3527" s="17">
        <v>10</v>
      </c>
      <c r="F3527" t="s">
        <v>77</v>
      </c>
      <c r="H3527">
        <v>3058.16</v>
      </c>
    </row>
    <row r="3528" spans="1:8" x14ac:dyDescent="0.25">
      <c r="A3528" s="2">
        <v>26</v>
      </c>
      <c r="B3528" t="s">
        <v>20</v>
      </c>
      <c r="C3528" t="s">
        <v>123</v>
      </c>
      <c r="D3528" s="2">
        <v>4</v>
      </c>
      <c r="E3528" s="17">
        <v>10</v>
      </c>
      <c r="F3528" t="s">
        <v>68</v>
      </c>
      <c r="G3528">
        <v>11</v>
      </c>
      <c r="H3528">
        <v>250442</v>
      </c>
    </row>
    <row r="3529" spans="1:8" x14ac:dyDescent="0.25">
      <c r="A3529" s="2">
        <v>26</v>
      </c>
      <c r="B3529" t="s">
        <v>20</v>
      </c>
      <c r="C3529" t="s">
        <v>123</v>
      </c>
      <c r="D3529" s="2">
        <v>4</v>
      </c>
      <c r="E3529" s="17">
        <v>10</v>
      </c>
      <c r="F3529" t="s">
        <v>69</v>
      </c>
      <c r="G3529">
        <v>11</v>
      </c>
      <c r="H3529">
        <v>552458.42999999993</v>
      </c>
    </row>
    <row r="3530" spans="1:8" x14ac:dyDescent="0.25">
      <c r="A3530" s="2">
        <v>26</v>
      </c>
      <c r="B3530" t="s">
        <v>20</v>
      </c>
      <c r="C3530" t="s">
        <v>123</v>
      </c>
      <c r="D3530" s="2">
        <v>4</v>
      </c>
      <c r="E3530" s="17">
        <v>10</v>
      </c>
      <c r="F3530" t="s">
        <v>78</v>
      </c>
      <c r="H3530">
        <v>70371.170000000013</v>
      </c>
    </row>
    <row r="3531" spans="1:8" x14ac:dyDescent="0.25">
      <c r="A3531" s="2">
        <v>26</v>
      </c>
      <c r="B3531" t="s">
        <v>20</v>
      </c>
      <c r="C3531" t="s">
        <v>123</v>
      </c>
      <c r="D3531" s="2">
        <v>4</v>
      </c>
      <c r="E3531" s="17">
        <v>10</v>
      </c>
      <c r="F3531" t="s">
        <v>67</v>
      </c>
      <c r="G3531">
        <v>11</v>
      </c>
      <c r="H3531">
        <v>769.55999999999983</v>
      </c>
    </row>
    <row r="3532" spans="1:8" x14ac:dyDescent="0.25">
      <c r="A3532" s="2">
        <v>26</v>
      </c>
      <c r="B3532" t="s">
        <v>20</v>
      </c>
      <c r="C3532" t="s">
        <v>123</v>
      </c>
      <c r="D3532" s="2">
        <v>4</v>
      </c>
      <c r="E3532" s="17">
        <v>10</v>
      </c>
      <c r="F3532" t="s">
        <v>73</v>
      </c>
      <c r="G3532">
        <v>1</v>
      </c>
      <c r="H3532">
        <v>354645</v>
      </c>
    </row>
    <row r="3533" spans="1:8" x14ac:dyDescent="0.25">
      <c r="A3533" s="2">
        <v>26</v>
      </c>
      <c r="B3533" t="s">
        <v>20</v>
      </c>
      <c r="C3533" t="s">
        <v>123</v>
      </c>
      <c r="D3533" s="2">
        <v>4</v>
      </c>
      <c r="E3533" s="17">
        <v>10</v>
      </c>
      <c r="F3533" t="s">
        <v>74</v>
      </c>
      <c r="H3533">
        <v>18183.41</v>
      </c>
    </row>
    <row r="3534" spans="1:8" x14ac:dyDescent="0.25">
      <c r="A3534" s="2">
        <v>26</v>
      </c>
      <c r="B3534" t="s">
        <v>20</v>
      </c>
      <c r="C3534" t="s">
        <v>123</v>
      </c>
      <c r="D3534" s="2">
        <v>4</v>
      </c>
      <c r="E3534" s="17">
        <v>10</v>
      </c>
      <c r="F3534" t="s">
        <v>71</v>
      </c>
      <c r="G3534">
        <v>3</v>
      </c>
      <c r="H3534">
        <v>135197.45000000001</v>
      </c>
    </row>
    <row r="3535" spans="1:8" x14ac:dyDescent="0.25">
      <c r="A3535" s="2">
        <v>26</v>
      </c>
      <c r="B3535" t="s">
        <v>20</v>
      </c>
      <c r="C3535" t="s">
        <v>123</v>
      </c>
      <c r="D3535" s="2">
        <v>4</v>
      </c>
      <c r="E3535" s="17">
        <v>11</v>
      </c>
      <c r="F3535" t="s">
        <v>70</v>
      </c>
      <c r="G3535">
        <v>14</v>
      </c>
      <c r="H3535">
        <v>6053282.8900000006</v>
      </c>
    </row>
    <row r="3536" spans="1:8" x14ac:dyDescent="0.25">
      <c r="A3536" s="2">
        <v>26</v>
      </c>
      <c r="B3536" t="s">
        <v>20</v>
      </c>
      <c r="C3536" t="s">
        <v>123</v>
      </c>
      <c r="D3536" s="2">
        <v>4</v>
      </c>
      <c r="E3536" s="17">
        <v>11</v>
      </c>
      <c r="F3536" t="s">
        <v>75</v>
      </c>
      <c r="G3536">
        <v>7</v>
      </c>
      <c r="H3536">
        <v>288012</v>
      </c>
    </row>
    <row r="3537" spans="1:8" x14ac:dyDescent="0.25">
      <c r="A3537" s="2">
        <v>26</v>
      </c>
      <c r="B3537" t="s">
        <v>20</v>
      </c>
      <c r="C3537" t="s">
        <v>123</v>
      </c>
      <c r="D3537" s="2">
        <v>4</v>
      </c>
      <c r="E3537" s="17">
        <v>11</v>
      </c>
      <c r="F3537" t="s">
        <v>77</v>
      </c>
      <c r="H3537">
        <v>5734.05</v>
      </c>
    </row>
    <row r="3538" spans="1:8" x14ac:dyDescent="0.25">
      <c r="A3538" s="2">
        <v>26</v>
      </c>
      <c r="B3538" t="s">
        <v>20</v>
      </c>
      <c r="C3538" t="s">
        <v>123</v>
      </c>
      <c r="D3538" s="2">
        <v>4</v>
      </c>
      <c r="E3538" s="17">
        <v>11</v>
      </c>
      <c r="F3538" t="s">
        <v>68</v>
      </c>
      <c r="G3538">
        <v>10</v>
      </c>
      <c r="H3538">
        <v>186256</v>
      </c>
    </row>
    <row r="3539" spans="1:8" x14ac:dyDescent="0.25">
      <c r="A3539" s="2">
        <v>26</v>
      </c>
      <c r="B3539" t="s">
        <v>20</v>
      </c>
      <c r="C3539" t="s">
        <v>123</v>
      </c>
      <c r="D3539" s="2">
        <v>4</v>
      </c>
      <c r="E3539" s="17">
        <v>11</v>
      </c>
      <c r="F3539" t="s">
        <v>69</v>
      </c>
      <c r="G3539">
        <v>13</v>
      </c>
      <c r="H3539">
        <v>731394.25999999989</v>
      </c>
    </row>
    <row r="3540" spans="1:8" x14ac:dyDescent="0.25">
      <c r="A3540" s="2">
        <v>26</v>
      </c>
      <c r="B3540" t="s">
        <v>20</v>
      </c>
      <c r="C3540" t="s">
        <v>123</v>
      </c>
      <c r="D3540" s="2">
        <v>4</v>
      </c>
      <c r="E3540" s="17">
        <v>11</v>
      </c>
      <c r="F3540" t="s">
        <v>78</v>
      </c>
      <c r="H3540">
        <v>79841.700000000012</v>
      </c>
    </row>
    <row r="3541" spans="1:8" x14ac:dyDescent="0.25">
      <c r="A3541" s="2">
        <v>26</v>
      </c>
      <c r="B3541" t="s">
        <v>20</v>
      </c>
      <c r="C3541" t="s">
        <v>123</v>
      </c>
      <c r="D3541" s="2">
        <v>4</v>
      </c>
      <c r="E3541" s="17">
        <v>11</v>
      </c>
      <c r="F3541" t="s">
        <v>67</v>
      </c>
      <c r="G3541">
        <v>14</v>
      </c>
      <c r="H3541">
        <v>991.09999999999991</v>
      </c>
    </row>
    <row r="3542" spans="1:8" x14ac:dyDescent="0.25">
      <c r="A3542" s="2">
        <v>26</v>
      </c>
      <c r="B3542" t="s">
        <v>20</v>
      </c>
      <c r="C3542" t="s">
        <v>123</v>
      </c>
      <c r="D3542" s="2">
        <v>4</v>
      </c>
      <c r="E3542" s="17">
        <v>11</v>
      </c>
      <c r="F3542" t="s">
        <v>73</v>
      </c>
      <c r="G3542">
        <v>2</v>
      </c>
      <c r="H3542">
        <v>465027.33999999997</v>
      </c>
    </row>
    <row r="3543" spans="1:8" x14ac:dyDescent="0.25">
      <c r="A3543" s="2">
        <v>26</v>
      </c>
      <c r="B3543" t="s">
        <v>20</v>
      </c>
      <c r="C3543" t="s">
        <v>123</v>
      </c>
      <c r="D3543" s="2">
        <v>4</v>
      </c>
      <c r="E3543" s="17">
        <v>11</v>
      </c>
      <c r="F3543" t="s">
        <v>72</v>
      </c>
      <c r="G3543">
        <v>14</v>
      </c>
      <c r="H3543">
        <v>808174.64999999979</v>
      </c>
    </row>
    <row r="3544" spans="1:8" x14ac:dyDescent="0.25">
      <c r="A3544" s="2">
        <v>26</v>
      </c>
      <c r="B3544" t="s">
        <v>20</v>
      </c>
      <c r="C3544" t="s">
        <v>123</v>
      </c>
      <c r="D3544" s="2">
        <v>4</v>
      </c>
      <c r="E3544" s="17">
        <v>11</v>
      </c>
      <c r="F3544" t="s">
        <v>71</v>
      </c>
      <c r="G3544">
        <v>2</v>
      </c>
      <c r="H3544">
        <v>97991.739999999991</v>
      </c>
    </row>
    <row r="3545" spans="1:8" x14ac:dyDescent="0.25">
      <c r="A3545" s="2">
        <v>26</v>
      </c>
      <c r="B3545" t="s">
        <v>20</v>
      </c>
      <c r="C3545" t="s">
        <v>123</v>
      </c>
      <c r="D3545" s="2">
        <v>4</v>
      </c>
      <c r="E3545" s="17">
        <v>11</v>
      </c>
      <c r="F3545" t="s">
        <v>76</v>
      </c>
      <c r="H3545">
        <v>9991.18</v>
      </c>
    </row>
    <row r="3546" spans="1:8" x14ac:dyDescent="0.25">
      <c r="A3546" s="2">
        <v>26</v>
      </c>
      <c r="B3546" t="s">
        <v>20</v>
      </c>
      <c r="C3546" t="s">
        <v>123</v>
      </c>
      <c r="D3546" s="2">
        <v>4</v>
      </c>
      <c r="E3546" s="17">
        <v>12</v>
      </c>
      <c r="F3546" t="s">
        <v>70</v>
      </c>
      <c r="G3546">
        <v>7</v>
      </c>
      <c r="H3546">
        <v>3468422.7600000002</v>
      </c>
    </row>
    <row r="3547" spans="1:8" x14ac:dyDescent="0.25">
      <c r="A3547" s="2">
        <v>26</v>
      </c>
      <c r="B3547" t="s">
        <v>20</v>
      </c>
      <c r="C3547" t="s">
        <v>123</v>
      </c>
      <c r="D3547" s="2">
        <v>4</v>
      </c>
      <c r="E3547" s="17">
        <v>12</v>
      </c>
      <c r="F3547" t="s">
        <v>75</v>
      </c>
      <c r="G3547">
        <v>5</v>
      </c>
      <c r="H3547">
        <v>138036</v>
      </c>
    </row>
    <row r="3548" spans="1:8" x14ac:dyDescent="0.25">
      <c r="A3548" s="2">
        <v>26</v>
      </c>
      <c r="B3548" t="s">
        <v>20</v>
      </c>
      <c r="C3548" t="s">
        <v>123</v>
      </c>
      <c r="D3548" s="2">
        <v>4</v>
      </c>
      <c r="E3548" s="17">
        <v>12</v>
      </c>
      <c r="F3548" t="s">
        <v>68</v>
      </c>
      <c r="G3548">
        <v>5</v>
      </c>
      <c r="H3548">
        <v>107080</v>
      </c>
    </row>
    <row r="3549" spans="1:8" x14ac:dyDescent="0.25">
      <c r="A3549" s="2">
        <v>26</v>
      </c>
      <c r="B3549" t="s">
        <v>20</v>
      </c>
      <c r="C3549" t="s">
        <v>123</v>
      </c>
      <c r="D3549" s="2">
        <v>4</v>
      </c>
      <c r="E3549" s="17">
        <v>12</v>
      </c>
      <c r="F3549" t="s">
        <v>69</v>
      </c>
      <c r="G3549">
        <v>7</v>
      </c>
      <c r="H3549">
        <v>450893.77999999997</v>
      </c>
    </row>
    <row r="3550" spans="1:8" x14ac:dyDescent="0.25">
      <c r="A3550" s="2">
        <v>26</v>
      </c>
      <c r="B3550" t="s">
        <v>20</v>
      </c>
      <c r="C3550" t="s">
        <v>123</v>
      </c>
      <c r="D3550" s="2">
        <v>4</v>
      </c>
      <c r="E3550" s="17">
        <v>12</v>
      </c>
      <c r="F3550" t="s">
        <v>78</v>
      </c>
      <c r="H3550">
        <v>126164.4</v>
      </c>
    </row>
    <row r="3551" spans="1:8" x14ac:dyDescent="0.25">
      <c r="A3551" s="2">
        <v>26</v>
      </c>
      <c r="B3551" t="s">
        <v>20</v>
      </c>
      <c r="C3551" t="s">
        <v>123</v>
      </c>
      <c r="D3551" s="2">
        <v>4</v>
      </c>
      <c r="E3551" s="17">
        <v>12</v>
      </c>
      <c r="F3551" t="s">
        <v>67</v>
      </c>
      <c r="G3551">
        <v>7</v>
      </c>
      <c r="H3551">
        <v>483.89000000000004</v>
      </c>
    </row>
    <row r="3552" spans="1:8" x14ac:dyDescent="0.25">
      <c r="A3552" s="2">
        <v>26</v>
      </c>
      <c r="B3552" t="s">
        <v>20</v>
      </c>
      <c r="C3552" t="s">
        <v>123</v>
      </c>
      <c r="D3552" s="2">
        <v>4</v>
      </c>
      <c r="E3552" s="17">
        <v>12</v>
      </c>
      <c r="F3552" t="s">
        <v>73</v>
      </c>
      <c r="G3552">
        <v>1</v>
      </c>
      <c r="H3552">
        <v>292542.70999999996</v>
      </c>
    </row>
    <row r="3553" spans="1:8" x14ac:dyDescent="0.25">
      <c r="A3553" s="2">
        <v>26</v>
      </c>
      <c r="B3553" t="s">
        <v>20</v>
      </c>
      <c r="C3553" t="s">
        <v>123</v>
      </c>
      <c r="D3553" s="2">
        <v>4</v>
      </c>
      <c r="E3553" s="17">
        <v>12</v>
      </c>
      <c r="F3553" t="s">
        <v>72</v>
      </c>
      <c r="G3553">
        <v>7</v>
      </c>
      <c r="H3553">
        <v>440014.8</v>
      </c>
    </row>
    <row r="3554" spans="1:8" x14ac:dyDescent="0.25">
      <c r="A3554" s="2">
        <v>26</v>
      </c>
      <c r="B3554" t="s">
        <v>20</v>
      </c>
      <c r="C3554" t="s">
        <v>123</v>
      </c>
      <c r="D3554" s="2">
        <v>4</v>
      </c>
      <c r="E3554" s="17">
        <v>13</v>
      </c>
      <c r="F3554" t="s">
        <v>70</v>
      </c>
      <c r="G3554">
        <v>8</v>
      </c>
      <c r="H3554">
        <v>4869064.6499999994</v>
      </c>
    </row>
    <row r="3555" spans="1:8" x14ac:dyDescent="0.25">
      <c r="A3555" s="2">
        <v>26</v>
      </c>
      <c r="B3555" t="s">
        <v>20</v>
      </c>
      <c r="C3555" t="s">
        <v>123</v>
      </c>
      <c r="D3555" s="2">
        <v>4</v>
      </c>
      <c r="E3555" s="17">
        <v>13</v>
      </c>
      <c r="F3555" t="s">
        <v>75</v>
      </c>
      <c r="G3555">
        <v>1</v>
      </c>
      <c r="H3555">
        <v>111953</v>
      </c>
    </row>
    <row r="3556" spans="1:8" x14ac:dyDescent="0.25">
      <c r="A3556" s="2">
        <v>26</v>
      </c>
      <c r="B3556" t="s">
        <v>20</v>
      </c>
      <c r="C3556" t="s">
        <v>123</v>
      </c>
      <c r="D3556" s="2">
        <v>4</v>
      </c>
      <c r="E3556" s="17">
        <v>13</v>
      </c>
      <c r="F3556" t="s">
        <v>68</v>
      </c>
      <c r="G3556">
        <v>5</v>
      </c>
      <c r="H3556">
        <v>137456</v>
      </c>
    </row>
    <row r="3557" spans="1:8" x14ac:dyDescent="0.25">
      <c r="A3557" s="2">
        <v>26</v>
      </c>
      <c r="B3557" t="s">
        <v>20</v>
      </c>
      <c r="C3557" t="s">
        <v>123</v>
      </c>
      <c r="D3557" s="2">
        <v>4</v>
      </c>
      <c r="E3557" s="17">
        <v>13</v>
      </c>
      <c r="F3557" t="s">
        <v>69</v>
      </c>
      <c r="G3557">
        <v>8</v>
      </c>
      <c r="H3557">
        <v>633284.77</v>
      </c>
    </row>
    <row r="3558" spans="1:8" x14ac:dyDescent="0.25">
      <c r="A3558" s="2">
        <v>26</v>
      </c>
      <c r="B3558" t="s">
        <v>20</v>
      </c>
      <c r="C3558" t="s">
        <v>123</v>
      </c>
      <c r="D3558" s="2">
        <v>4</v>
      </c>
      <c r="E3558" s="17">
        <v>13</v>
      </c>
      <c r="F3558" t="s">
        <v>78</v>
      </c>
      <c r="H3558">
        <v>26613.9</v>
      </c>
    </row>
    <row r="3559" spans="1:8" x14ac:dyDescent="0.25">
      <c r="A3559" s="2">
        <v>26</v>
      </c>
      <c r="B3559" t="s">
        <v>20</v>
      </c>
      <c r="C3559" t="s">
        <v>123</v>
      </c>
      <c r="D3559" s="2">
        <v>4</v>
      </c>
      <c r="E3559" s="17">
        <v>13</v>
      </c>
      <c r="F3559" t="s">
        <v>67</v>
      </c>
      <c r="G3559">
        <v>8</v>
      </c>
      <c r="H3559">
        <v>548.02</v>
      </c>
    </row>
    <row r="3560" spans="1:8" x14ac:dyDescent="0.25">
      <c r="A3560" s="2">
        <v>26</v>
      </c>
      <c r="B3560" t="s">
        <v>20</v>
      </c>
      <c r="C3560" t="s">
        <v>123</v>
      </c>
      <c r="D3560" s="2">
        <v>4</v>
      </c>
      <c r="E3560" s="17">
        <v>13</v>
      </c>
      <c r="F3560" t="s">
        <v>73</v>
      </c>
      <c r="H3560">
        <v>304732.58999999997</v>
      </c>
    </row>
    <row r="3561" spans="1:8" x14ac:dyDescent="0.25">
      <c r="A3561" s="2">
        <v>26</v>
      </c>
      <c r="B3561" t="s">
        <v>20</v>
      </c>
      <c r="C3561" t="s">
        <v>123</v>
      </c>
      <c r="D3561" s="2">
        <v>4</v>
      </c>
      <c r="E3561" s="17">
        <v>13</v>
      </c>
      <c r="F3561" t="s">
        <v>72</v>
      </c>
      <c r="G3561">
        <v>8</v>
      </c>
      <c r="H3561">
        <v>848819.79</v>
      </c>
    </row>
    <row r="3562" spans="1:8" x14ac:dyDescent="0.25">
      <c r="A3562" s="2">
        <v>26</v>
      </c>
      <c r="B3562" t="s">
        <v>20</v>
      </c>
      <c r="C3562" t="s">
        <v>123</v>
      </c>
      <c r="D3562" s="2">
        <v>4</v>
      </c>
      <c r="E3562" s="17">
        <v>13</v>
      </c>
      <c r="F3562" t="s">
        <v>74</v>
      </c>
      <c r="G3562">
        <v>1</v>
      </c>
      <c r="H3562">
        <v>182968.78</v>
      </c>
    </row>
    <row r="3563" spans="1:8" x14ac:dyDescent="0.25">
      <c r="A3563" s="2">
        <v>26</v>
      </c>
      <c r="B3563" t="s">
        <v>20</v>
      </c>
      <c r="C3563" t="s">
        <v>123</v>
      </c>
      <c r="D3563" s="2">
        <v>4</v>
      </c>
      <c r="E3563" s="17">
        <v>14</v>
      </c>
      <c r="F3563" t="s">
        <v>70</v>
      </c>
      <c r="G3563">
        <v>3</v>
      </c>
      <c r="H3563">
        <v>1749990.96</v>
      </c>
    </row>
    <row r="3564" spans="1:8" x14ac:dyDescent="0.25">
      <c r="A3564" s="2">
        <v>26</v>
      </c>
      <c r="B3564" t="s">
        <v>20</v>
      </c>
      <c r="C3564" t="s">
        <v>123</v>
      </c>
      <c r="D3564" s="2">
        <v>4</v>
      </c>
      <c r="E3564" s="17">
        <v>14</v>
      </c>
      <c r="F3564" t="s">
        <v>75</v>
      </c>
      <c r="G3564">
        <v>2</v>
      </c>
      <c r="H3564">
        <v>44844</v>
      </c>
    </row>
    <row r="3565" spans="1:8" x14ac:dyDescent="0.25">
      <c r="A3565" s="2">
        <v>26</v>
      </c>
      <c r="B3565" t="s">
        <v>20</v>
      </c>
      <c r="C3565" t="s">
        <v>123</v>
      </c>
      <c r="D3565" s="2">
        <v>4</v>
      </c>
      <c r="E3565" s="17">
        <v>14</v>
      </c>
      <c r="F3565" t="s">
        <v>68</v>
      </c>
      <c r="G3565">
        <v>2</v>
      </c>
      <c r="H3565">
        <v>20910</v>
      </c>
    </row>
    <row r="3566" spans="1:8" x14ac:dyDescent="0.25">
      <c r="A3566" s="2">
        <v>26</v>
      </c>
      <c r="B3566" t="s">
        <v>20</v>
      </c>
      <c r="C3566" t="s">
        <v>123</v>
      </c>
      <c r="D3566" s="2">
        <v>4</v>
      </c>
      <c r="E3566" s="17">
        <v>14</v>
      </c>
      <c r="F3566" t="s">
        <v>69</v>
      </c>
      <c r="G3566">
        <v>3</v>
      </c>
      <c r="H3566">
        <v>227498.39</v>
      </c>
    </row>
    <row r="3567" spans="1:8" x14ac:dyDescent="0.25">
      <c r="A3567" s="2">
        <v>26</v>
      </c>
      <c r="B3567" t="s">
        <v>20</v>
      </c>
      <c r="C3567" t="s">
        <v>123</v>
      </c>
      <c r="D3567" s="2">
        <v>4</v>
      </c>
      <c r="E3567" s="17">
        <v>14</v>
      </c>
      <c r="F3567" t="s">
        <v>67</v>
      </c>
      <c r="G3567">
        <v>3</v>
      </c>
      <c r="H3567">
        <v>180.73000000000002</v>
      </c>
    </row>
    <row r="3568" spans="1:8" x14ac:dyDescent="0.25">
      <c r="A3568" s="2">
        <v>26</v>
      </c>
      <c r="B3568" t="s">
        <v>20</v>
      </c>
      <c r="C3568" t="s">
        <v>123</v>
      </c>
      <c r="D3568" s="2">
        <v>4</v>
      </c>
      <c r="E3568" s="17">
        <v>14</v>
      </c>
      <c r="F3568" t="s">
        <v>73</v>
      </c>
      <c r="G3568">
        <v>1</v>
      </c>
      <c r="H3568">
        <v>53701.2</v>
      </c>
    </row>
    <row r="3569" spans="1:8" x14ac:dyDescent="0.25">
      <c r="A3569" s="2">
        <v>26</v>
      </c>
      <c r="B3569" t="s">
        <v>20</v>
      </c>
      <c r="C3569" t="s">
        <v>123</v>
      </c>
      <c r="D3569" s="2">
        <v>4</v>
      </c>
      <c r="E3569" s="17">
        <v>14</v>
      </c>
      <c r="F3569" t="s">
        <v>72</v>
      </c>
      <c r="G3569">
        <v>3</v>
      </c>
      <c r="H3569">
        <v>612942.79999999993</v>
      </c>
    </row>
    <row r="3570" spans="1:8" x14ac:dyDescent="0.25">
      <c r="A3570" s="2">
        <v>26</v>
      </c>
      <c r="B3570" t="s">
        <v>20</v>
      </c>
      <c r="C3570" t="s">
        <v>123</v>
      </c>
      <c r="D3570" s="2">
        <v>4</v>
      </c>
      <c r="E3570" s="17">
        <v>14</v>
      </c>
      <c r="F3570" t="s">
        <v>74</v>
      </c>
      <c r="H3570">
        <v>188910</v>
      </c>
    </row>
    <row r="3571" spans="1:8" x14ac:dyDescent="0.25">
      <c r="A3571" s="2">
        <v>26</v>
      </c>
      <c r="B3571" t="s">
        <v>20</v>
      </c>
      <c r="C3571" t="s">
        <v>124</v>
      </c>
      <c r="D3571" s="2">
        <v>2</v>
      </c>
      <c r="E3571" s="17">
        <v>2</v>
      </c>
      <c r="F3571" t="s">
        <v>70</v>
      </c>
      <c r="G3571">
        <v>3</v>
      </c>
      <c r="H3571">
        <v>233094.02000000002</v>
      </c>
    </row>
    <row r="3572" spans="1:8" x14ac:dyDescent="0.25">
      <c r="A3572" s="2">
        <v>26</v>
      </c>
      <c r="B3572" t="s">
        <v>20</v>
      </c>
      <c r="C3572" t="s">
        <v>124</v>
      </c>
      <c r="D3572" s="2">
        <v>2</v>
      </c>
      <c r="E3572" s="17">
        <v>7</v>
      </c>
      <c r="F3572" t="s">
        <v>70</v>
      </c>
      <c r="G3572">
        <v>8</v>
      </c>
      <c r="H3572">
        <v>1625160</v>
      </c>
    </row>
    <row r="3573" spans="1:8" x14ac:dyDescent="0.25">
      <c r="A3573" s="2">
        <v>26</v>
      </c>
      <c r="B3573" t="s">
        <v>20</v>
      </c>
      <c r="C3573" t="s">
        <v>124</v>
      </c>
      <c r="D3573" s="2">
        <v>2</v>
      </c>
      <c r="E3573" s="17">
        <v>7</v>
      </c>
      <c r="F3573" t="s">
        <v>75</v>
      </c>
      <c r="G3573">
        <v>7</v>
      </c>
      <c r="H3573">
        <v>92100</v>
      </c>
    </row>
    <row r="3574" spans="1:8" x14ac:dyDescent="0.25">
      <c r="A3574" s="2">
        <v>26</v>
      </c>
      <c r="B3574" t="s">
        <v>20</v>
      </c>
      <c r="C3574" t="s">
        <v>124</v>
      </c>
      <c r="D3574" s="2">
        <v>2</v>
      </c>
      <c r="E3574" s="17">
        <v>7</v>
      </c>
      <c r="F3574" t="s">
        <v>77</v>
      </c>
      <c r="G3574">
        <v>2</v>
      </c>
      <c r="H3574">
        <v>68656.429999999993</v>
      </c>
    </row>
    <row r="3575" spans="1:8" x14ac:dyDescent="0.25">
      <c r="A3575" s="2">
        <v>26</v>
      </c>
      <c r="B3575" t="s">
        <v>20</v>
      </c>
      <c r="C3575" t="s">
        <v>124</v>
      </c>
      <c r="D3575" s="2">
        <v>2</v>
      </c>
      <c r="E3575" s="17">
        <v>7</v>
      </c>
      <c r="F3575" t="s">
        <v>68</v>
      </c>
      <c r="G3575">
        <v>4</v>
      </c>
      <c r="H3575">
        <v>71432.25</v>
      </c>
    </row>
    <row r="3576" spans="1:8" x14ac:dyDescent="0.25">
      <c r="A3576" s="2">
        <v>26</v>
      </c>
      <c r="B3576" t="s">
        <v>20</v>
      </c>
      <c r="C3576" t="s">
        <v>124</v>
      </c>
      <c r="D3576" s="2">
        <v>2</v>
      </c>
      <c r="E3576" s="17">
        <v>7</v>
      </c>
      <c r="F3576" t="s">
        <v>69</v>
      </c>
      <c r="G3576">
        <v>8</v>
      </c>
      <c r="H3576">
        <v>211269.31000000006</v>
      </c>
    </row>
    <row r="3577" spans="1:8" x14ac:dyDescent="0.25">
      <c r="A3577" s="2">
        <v>26</v>
      </c>
      <c r="B3577" t="s">
        <v>20</v>
      </c>
      <c r="C3577" t="s">
        <v>124</v>
      </c>
      <c r="D3577" s="2">
        <v>2</v>
      </c>
      <c r="E3577" s="17">
        <v>7</v>
      </c>
      <c r="F3577" t="s">
        <v>78</v>
      </c>
      <c r="H3577">
        <v>38191.770000000004</v>
      </c>
    </row>
    <row r="3578" spans="1:8" x14ac:dyDescent="0.25">
      <c r="A3578" s="2">
        <v>26</v>
      </c>
      <c r="B3578" t="s">
        <v>20</v>
      </c>
      <c r="C3578" t="s">
        <v>124</v>
      </c>
      <c r="D3578" s="2">
        <v>2</v>
      </c>
      <c r="E3578" s="17">
        <v>7</v>
      </c>
      <c r="F3578" t="s">
        <v>67</v>
      </c>
      <c r="G3578">
        <v>8</v>
      </c>
      <c r="H3578">
        <v>559.67999999999995</v>
      </c>
    </row>
    <row r="3579" spans="1:8" x14ac:dyDescent="0.25">
      <c r="A3579" s="2">
        <v>26</v>
      </c>
      <c r="B3579" t="s">
        <v>20</v>
      </c>
      <c r="C3579" t="s">
        <v>124</v>
      </c>
      <c r="D3579" s="2">
        <v>2</v>
      </c>
      <c r="E3579" s="17">
        <v>7</v>
      </c>
      <c r="F3579" t="s">
        <v>73</v>
      </c>
      <c r="G3579">
        <v>1</v>
      </c>
      <c r="H3579">
        <v>135135.25</v>
      </c>
    </row>
    <row r="3580" spans="1:8" x14ac:dyDescent="0.25">
      <c r="A3580" s="2">
        <v>26</v>
      </c>
      <c r="B3580" t="s">
        <v>20</v>
      </c>
      <c r="C3580" t="s">
        <v>124</v>
      </c>
      <c r="D3580" s="2">
        <v>2</v>
      </c>
      <c r="E3580" s="17">
        <v>7</v>
      </c>
      <c r="F3580" t="s">
        <v>88</v>
      </c>
      <c r="H3580">
        <v>9216.9599999999991</v>
      </c>
    </row>
    <row r="3581" spans="1:8" x14ac:dyDescent="0.25">
      <c r="A3581" s="2">
        <v>26</v>
      </c>
      <c r="B3581" t="s">
        <v>20</v>
      </c>
      <c r="C3581" t="s">
        <v>124</v>
      </c>
      <c r="D3581" s="2">
        <v>2</v>
      </c>
      <c r="E3581" s="17">
        <v>9</v>
      </c>
      <c r="F3581" t="s">
        <v>70</v>
      </c>
      <c r="G3581">
        <v>1</v>
      </c>
      <c r="H3581">
        <v>301866</v>
      </c>
    </row>
    <row r="3582" spans="1:8" x14ac:dyDescent="0.25">
      <c r="A3582" s="2">
        <v>26</v>
      </c>
      <c r="B3582" t="s">
        <v>20</v>
      </c>
      <c r="C3582" t="s">
        <v>124</v>
      </c>
      <c r="D3582" s="2">
        <v>2</v>
      </c>
      <c r="E3582" s="17">
        <v>9</v>
      </c>
      <c r="F3582" t="s">
        <v>75</v>
      </c>
      <c r="G3582">
        <v>1</v>
      </c>
      <c r="H3582">
        <v>13500</v>
      </c>
    </row>
    <row r="3583" spans="1:8" x14ac:dyDescent="0.25">
      <c r="A3583" s="2">
        <v>26</v>
      </c>
      <c r="B3583" t="s">
        <v>20</v>
      </c>
      <c r="C3583" t="s">
        <v>124</v>
      </c>
      <c r="D3583" s="2">
        <v>2</v>
      </c>
      <c r="E3583" s="17">
        <v>9</v>
      </c>
      <c r="F3583" t="s">
        <v>68</v>
      </c>
      <c r="G3583">
        <v>1</v>
      </c>
      <c r="H3583">
        <v>22877</v>
      </c>
    </row>
    <row r="3584" spans="1:8" x14ac:dyDescent="0.25">
      <c r="A3584" s="2">
        <v>26</v>
      </c>
      <c r="B3584" t="s">
        <v>20</v>
      </c>
      <c r="C3584" t="s">
        <v>124</v>
      </c>
      <c r="D3584" s="2">
        <v>2</v>
      </c>
      <c r="E3584" s="17">
        <v>9</v>
      </c>
      <c r="F3584" t="s">
        <v>69</v>
      </c>
      <c r="G3584">
        <v>1</v>
      </c>
      <c r="H3584">
        <v>39242.369999999995</v>
      </c>
    </row>
    <row r="3585" spans="1:8" x14ac:dyDescent="0.25">
      <c r="A3585" s="2">
        <v>26</v>
      </c>
      <c r="B3585" t="s">
        <v>20</v>
      </c>
      <c r="C3585" t="s">
        <v>124</v>
      </c>
      <c r="D3585" s="2">
        <v>2</v>
      </c>
      <c r="E3585" s="17">
        <v>9</v>
      </c>
      <c r="F3585" t="s">
        <v>67</v>
      </c>
      <c r="G3585">
        <v>1</v>
      </c>
      <c r="H3585">
        <v>69.959999999999994</v>
      </c>
    </row>
    <row r="3586" spans="1:8" x14ac:dyDescent="0.25">
      <c r="A3586" s="2">
        <v>26</v>
      </c>
      <c r="B3586" t="s">
        <v>20</v>
      </c>
      <c r="C3586" t="s">
        <v>124</v>
      </c>
      <c r="D3586" s="2">
        <v>2</v>
      </c>
      <c r="E3586" s="17">
        <v>9</v>
      </c>
      <c r="F3586" t="s">
        <v>73</v>
      </c>
      <c r="H3586">
        <v>25248.75</v>
      </c>
    </row>
    <row r="3587" spans="1:8" x14ac:dyDescent="0.25">
      <c r="A3587" s="2">
        <v>26</v>
      </c>
      <c r="B3587" t="s">
        <v>20</v>
      </c>
      <c r="C3587" t="s">
        <v>124</v>
      </c>
      <c r="D3587" s="2">
        <v>2</v>
      </c>
      <c r="E3587" s="17">
        <v>10</v>
      </c>
      <c r="F3587" t="s">
        <v>70</v>
      </c>
      <c r="G3587">
        <v>19</v>
      </c>
      <c r="H3587">
        <v>6705336.5</v>
      </c>
    </row>
    <row r="3588" spans="1:8" x14ac:dyDescent="0.25">
      <c r="A3588" s="2">
        <v>26</v>
      </c>
      <c r="B3588" t="s">
        <v>20</v>
      </c>
      <c r="C3588" t="s">
        <v>124</v>
      </c>
      <c r="D3588" s="2">
        <v>2</v>
      </c>
      <c r="E3588" s="17">
        <v>10</v>
      </c>
      <c r="F3588" t="s">
        <v>75</v>
      </c>
      <c r="G3588">
        <v>18</v>
      </c>
      <c r="H3588">
        <v>239100</v>
      </c>
    </row>
    <row r="3589" spans="1:8" x14ac:dyDescent="0.25">
      <c r="A3589" s="2">
        <v>26</v>
      </c>
      <c r="B3589" t="s">
        <v>20</v>
      </c>
      <c r="C3589" t="s">
        <v>124</v>
      </c>
      <c r="D3589" s="2">
        <v>2</v>
      </c>
      <c r="E3589" s="17">
        <v>10</v>
      </c>
      <c r="F3589" t="s">
        <v>68</v>
      </c>
      <c r="G3589">
        <v>13</v>
      </c>
      <c r="H3589">
        <v>267437</v>
      </c>
    </row>
    <row r="3590" spans="1:8" x14ac:dyDescent="0.25">
      <c r="A3590" s="2">
        <v>26</v>
      </c>
      <c r="B3590" t="s">
        <v>20</v>
      </c>
      <c r="C3590" t="s">
        <v>124</v>
      </c>
      <c r="D3590" s="2">
        <v>2</v>
      </c>
      <c r="E3590" s="17">
        <v>10</v>
      </c>
      <c r="F3590" t="s">
        <v>69</v>
      </c>
      <c r="G3590">
        <v>19</v>
      </c>
      <c r="H3590">
        <v>871690.3600000001</v>
      </c>
    </row>
    <row r="3591" spans="1:8" x14ac:dyDescent="0.25">
      <c r="A3591" s="2">
        <v>26</v>
      </c>
      <c r="B3591" t="s">
        <v>20</v>
      </c>
      <c r="C3591" t="s">
        <v>124</v>
      </c>
      <c r="D3591" s="2">
        <v>2</v>
      </c>
      <c r="E3591" s="17">
        <v>10</v>
      </c>
      <c r="F3591" t="s">
        <v>78</v>
      </c>
      <c r="H3591">
        <v>106469.34999999999</v>
      </c>
    </row>
    <row r="3592" spans="1:8" x14ac:dyDescent="0.25">
      <c r="A3592" s="2">
        <v>26</v>
      </c>
      <c r="B3592" t="s">
        <v>20</v>
      </c>
      <c r="C3592" t="s">
        <v>124</v>
      </c>
      <c r="D3592" s="2">
        <v>2</v>
      </c>
      <c r="E3592" s="17">
        <v>10</v>
      </c>
      <c r="F3592" t="s">
        <v>67</v>
      </c>
      <c r="G3592">
        <v>19</v>
      </c>
      <c r="H3592">
        <v>1270.9900000000007</v>
      </c>
    </row>
    <row r="3593" spans="1:8" x14ac:dyDescent="0.25">
      <c r="A3593" s="2">
        <v>26</v>
      </c>
      <c r="B3593" t="s">
        <v>20</v>
      </c>
      <c r="C3593" t="s">
        <v>124</v>
      </c>
      <c r="D3593" s="2">
        <v>2</v>
      </c>
      <c r="E3593" s="17">
        <v>10</v>
      </c>
      <c r="F3593" t="s">
        <v>73</v>
      </c>
      <c r="G3593">
        <v>1</v>
      </c>
      <c r="H3593">
        <v>553074</v>
      </c>
    </row>
    <row r="3594" spans="1:8" x14ac:dyDescent="0.25">
      <c r="A3594" s="2">
        <v>26</v>
      </c>
      <c r="B3594" t="s">
        <v>20</v>
      </c>
      <c r="C3594" t="s">
        <v>124</v>
      </c>
      <c r="D3594" s="2">
        <v>2</v>
      </c>
      <c r="E3594" s="17">
        <v>10</v>
      </c>
      <c r="F3594" t="s">
        <v>74</v>
      </c>
      <c r="G3594">
        <v>1</v>
      </c>
      <c r="H3594">
        <v>93476.47</v>
      </c>
    </row>
    <row r="3595" spans="1:8" x14ac:dyDescent="0.25">
      <c r="A3595" s="2">
        <v>26</v>
      </c>
      <c r="B3595" t="s">
        <v>20</v>
      </c>
      <c r="C3595" t="s">
        <v>124</v>
      </c>
      <c r="D3595" s="2">
        <v>2</v>
      </c>
      <c r="E3595" s="17">
        <v>11</v>
      </c>
      <c r="F3595" t="s">
        <v>70</v>
      </c>
      <c r="G3595">
        <v>4</v>
      </c>
      <c r="H3595">
        <v>1142528.7500000002</v>
      </c>
    </row>
    <row r="3596" spans="1:8" x14ac:dyDescent="0.25">
      <c r="A3596" s="2">
        <v>26</v>
      </c>
      <c r="B3596" t="s">
        <v>20</v>
      </c>
      <c r="C3596" t="s">
        <v>124</v>
      </c>
      <c r="D3596" s="2">
        <v>2</v>
      </c>
      <c r="E3596" s="17">
        <v>11</v>
      </c>
      <c r="F3596" t="s">
        <v>75</v>
      </c>
      <c r="G3596">
        <v>2</v>
      </c>
      <c r="H3596">
        <v>101497</v>
      </c>
    </row>
    <row r="3597" spans="1:8" x14ac:dyDescent="0.25">
      <c r="A3597" s="2">
        <v>26</v>
      </c>
      <c r="B3597" t="s">
        <v>20</v>
      </c>
      <c r="C3597" t="s">
        <v>124</v>
      </c>
      <c r="D3597" s="2">
        <v>2</v>
      </c>
      <c r="E3597" s="17">
        <v>11</v>
      </c>
      <c r="F3597" t="s">
        <v>68</v>
      </c>
      <c r="G3597">
        <v>2</v>
      </c>
      <c r="H3597">
        <v>30040</v>
      </c>
    </row>
    <row r="3598" spans="1:8" x14ac:dyDescent="0.25">
      <c r="A3598" s="2">
        <v>26</v>
      </c>
      <c r="B3598" t="s">
        <v>20</v>
      </c>
      <c r="C3598" t="s">
        <v>124</v>
      </c>
      <c r="D3598" s="2">
        <v>2</v>
      </c>
      <c r="E3598" s="17">
        <v>11</v>
      </c>
      <c r="F3598" t="s">
        <v>69</v>
      </c>
      <c r="G3598">
        <v>4</v>
      </c>
      <c r="H3598">
        <v>148528.1</v>
      </c>
    </row>
    <row r="3599" spans="1:8" x14ac:dyDescent="0.25">
      <c r="A3599" s="2">
        <v>26</v>
      </c>
      <c r="B3599" t="s">
        <v>20</v>
      </c>
      <c r="C3599" t="s">
        <v>124</v>
      </c>
      <c r="D3599" s="2">
        <v>2</v>
      </c>
      <c r="E3599" s="17">
        <v>11</v>
      </c>
      <c r="F3599" t="s">
        <v>78</v>
      </c>
      <c r="H3599">
        <v>21293.87</v>
      </c>
    </row>
    <row r="3600" spans="1:8" x14ac:dyDescent="0.25">
      <c r="A3600" s="2">
        <v>26</v>
      </c>
      <c r="B3600" t="s">
        <v>20</v>
      </c>
      <c r="C3600" t="s">
        <v>124</v>
      </c>
      <c r="D3600" s="2">
        <v>2</v>
      </c>
      <c r="E3600" s="17">
        <v>11</v>
      </c>
      <c r="F3600" t="s">
        <v>67</v>
      </c>
      <c r="G3600">
        <v>4</v>
      </c>
      <c r="H3600">
        <v>198.22</v>
      </c>
    </row>
    <row r="3601" spans="1:8" x14ac:dyDescent="0.25">
      <c r="A3601" s="2">
        <v>26</v>
      </c>
      <c r="B3601" t="s">
        <v>20</v>
      </c>
      <c r="C3601" t="s">
        <v>124</v>
      </c>
      <c r="D3601" s="2">
        <v>2</v>
      </c>
      <c r="E3601" s="17">
        <v>11</v>
      </c>
      <c r="F3601" t="s">
        <v>73</v>
      </c>
      <c r="H3601">
        <v>66259.73000000001</v>
      </c>
    </row>
    <row r="3602" spans="1:8" x14ac:dyDescent="0.25">
      <c r="A3602" s="2">
        <v>26</v>
      </c>
      <c r="B3602" t="s">
        <v>20</v>
      </c>
      <c r="C3602" t="s">
        <v>124</v>
      </c>
      <c r="D3602" s="2">
        <v>2</v>
      </c>
      <c r="E3602" s="17">
        <v>11</v>
      </c>
      <c r="F3602" t="s">
        <v>72</v>
      </c>
      <c r="G3602">
        <v>4</v>
      </c>
      <c r="H3602">
        <v>143588.21</v>
      </c>
    </row>
    <row r="3603" spans="1:8" x14ac:dyDescent="0.25">
      <c r="A3603" s="2">
        <v>26</v>
      </c>
      <c r="B3603" t="s">
        <v>20</v>
      </c>
      <c r="C3603" t="s">
        <v>124</v>
      </c>
      <c r="D3603" s="2">
        <v>2</v>
      </c>
      <c r="E3603" s="17">
        <v>12</v>
      </c>
      <c r="F3603" t="s">
        <v>70</v>
      </c>
      <c r="G3603">
        <v>8</v>
      </c>
      <c r="H3603">
        <v>4287623.34</v>
      </c>
    </row>
    <row r="3604" spans="1:8" x14ac:dyDescent="0.25">
      <c r="A3604" s="2">
        <v>26</v>
      </c>
      <c r="B3604" t="s">
        <v>20</v>
      </c>
      <c r="C3604" t="s">
        <v>124</v>
      </c>
      <c r="D3604" s="2">
        <v>2</v>
      </c>
      <c r="E3604" s="17">
        <v>12</v>
      </c>
      <c r="F3604" t="s">
        <v>75</v>
      </c>
      <c r="G3604">
        <v>4</v>
      </c>
      <c r="H3604">
        <v>294348</v>
      </c>
    </row>
    <row r="3605" spans="1:8" x14ac:dyDescent="0.25">
      <c r="A3605" s="2">
        <v>26</v>
      </c>
      <c r="B3605" t="s">
        <v>20</v>
      </c>
      <c r="C3605" t="s">
        <v>124</v>
      </c>
      <c r="D3605" s="2">
        <v>2</v>
      </c>
      <c r="E3605" s="17">
        <v>12</v>
      </c>
      <c r="F3605" t="s">
        <v>68</v>
      </c>
      <c r="G3605">
        <v>7</v>
      </c>
      <c r="H3605">
        <v>128636</v>
      </c>
    </row>
    <row r="3606" spans="1:8" x14ac:dyDescent="0.25">
      <c r="A3606" s="2">
        <v>26</v>
      </c>
      <c r="B3606" t="s">
        <v>20</v>
      </c>
      <c r="C3606" t="s">
        <v>124</v>
      </c>
      <c r="D3606" s="2">
        <v>2</v>
      </c>
      <c r="E3606" s="17">
        <v>12</v>
      </c>
      <c r="F3606" t="s">
        <v>69</v>
      </c>
      <c r="G3606">
        <v>8</v>
      </c>
      <c r="H3606">
        <v>557389.27</v>
      </c>
    </row>
    <row r="3607" spans="1:8" x14ac:dyDescent="0.25">
      <c r="A3607" s="2">
        <v>26</v>
      </c>
      <c r="B3607" t="s">
        <v>20</v>
      </c>
      <c r="C3607" t="s">
        <v>124</v>
      </c>
      <c r="D3607" s="2">
        <v>2</v>
      </c>
      <c r="E3607" s="17">
        <v>12</v>
      </c>
      <c r="F3607" t="s">
        <v>78</v>
      </c>
      <c r="H3607">
        <v>157705.5</v>
      </c>
    </row>
    <row r="3608" spans="1:8" x14ac:dyDescent="0.25">
      <c r="A3608" s="2">
        <v>26</v>
      </c>
      <c r="B3608" t="s">
        <v>20</v>
      </c>
      <c r="C3608" t="s">
        <v>124</v>
      </c>
      <c r="D3608" s="2">
        <v>2</v>
      </c>
      <c r="E3608" s="17">
        <v>12</v>
      </c>
      <c r="F3608" t="s">
        <v>67</v>
      </c>
      <c r="G3608">
        <v>8</v>
      </c>
      <c r="H3608">
        <v>594.65999999999985</v>
      </c>
    </row>
    <row r="3609" spans="1:8" x14ac:dyDescent="0.25">
      <c r="A3609" s="2">
        <v>26</v>
      </c>
      <c r="B3609" t="s">
        <v>20</v>
      </c>
      <c r="C3609" t="s">
        <v>124</v>
      </c>
      <c r="D3609" s="2">
        <v>2</v>
      </c>
      <c r="E3609" s="17">
        <v>12</v>
      </c>
      <c r="F3609" t="s">
        <v>73</v>
      </c>
      <c r="H3609">
        <v>222681.88</v>
      </c>
    </row>
    <row r="3610" spans="1:8" x14ac:dyDescent="0.25">
      <c r="A3610" s="2">
        <v>26</v>
      </c>
      <c r="B3610" t="s">
        <v>20</v>
      </c>
      <c r="C3610" t="s">
        <v>124</v>
      </c>
      <c r="D3610" s="2">
        <v>2</v>
      </c>
      <c r="E3610" s="17">
        <v>12</v>
      </c>
      <c r="F3610" t="s">
        <v>79</v>
      </c>
      <c r="H3610">
        <v>8882</v>
      </c>
    </row>
    <row r="3611" spans="1:8" x14ac:dyDescent="0.25">
      <c r="A3611" s="2">
        <v>26</v>
      </c>
      <c r="B3611" t="s">
        <v>20</v>
      </c>
      <c r="C3611" t="s">
        <v>124</v>
      </c>
      <c r="D3611" s="2">
        <v>2</v>
      </c>
      <c r="E3611" s="17">
        <v>12</v>
      </c>
      <c r="F3611" t="s">
        <v>72</v>
      </c>
      <c r="G3611">
        <v>8</v>
      </c>
      <c r="H3611">
        <v>616520.99999999988</v>
      </c>
    </row>
    <row r="3612" spans="1:8" x14ac:dyDescent="0.25">
      <c r="A3612" s="2">
        <v>26</v>
      </c>
      <c r="B3612" t="s">
        <v>20</v>
      </c>
      <c r="C3612" t="s">
        <v>124</v>
      </c>
      <c r="D3612" s="2">
        <v>2</v>
      </c>
      <c r="E3612" s="17">
        <v>13</v>
      </c>
      <c r="F3612" t="s">
        <v>70</v>
      </c>
      <c r="G3612">
        <v>9</v>
      </c>
      <c r="H3612">
        <v>5318409.7399999993</v>
      </c>
    </row>
    <row r="3613" spans="1:8" x14ac:dyDescent="0.25">
      <c r="A3613" s="2">
        <v>26</v>
      </c>
      <c r="B3613" t="s">
        <v>20</v>
      </c>
      <c r="C3613" t="s">
        <v>124</v>
      </c>
      <c r="D3613" s="2">
        <v>2</v>
      </c>
      <c r="E3613" s="17">
        <v>13</v>
      </c>
      <c r="F3613" t="s">
        <v>75</v>
      </c>
      <c r="G3613">
        <v>2</v>
      </c>
      <c r="H3613">
        <v>120384</v>
      </c>
    </row>
    <row r="3614" spans="1:8" x14ac:dyDescent="0.25">
      <c r="A3614" s="2">
        <v>26</v>
      </c>
      <c r="B3614" t="s">
        <v>20</v>
      </c>
      <c r="C3614" t="s">
        <v>124</v>
      </c>
      <c r="D3614" s="2">
        <v>2</v>
      </c>
      <c r="E3614" s="17">
        <v>13</v>
      </c>
      <c r="F3614" t="s">
        <v>68</v>
      </c>
      <c r="G3614">
        <v>4</v>
      </c>
      <c r="H3614">
        <v>87000</v>
      </c>
    </row>
    <row r="3615" spans="1:8" x14ac:dyDescent="0.25">
      <c r="A3615" s="2">
        <v>26</v>
      </c>
      <c r="B3615" t="s">
        <v>20</v>
      </c>
      <c r="C3615" t="s">
        <v>124</v>
      </c>
      <c r="D3615" s="2">
        <v>2</v>
      </c>
      <c r="E3615" s="17">
        <v>13</v>
      </c>
      <c r="F3615" t="s">
        <v>69</v>
      </c>
      <c r="G3615">
        <v>9</v>
      </c>
      <c r="H3615">
        <v>691391.64999999991</v>
      </c>
    </row>
    <row r="3616" spans="1:8" x14ac:dyDescent="0.25">
      <c r="A3616" s="2">
        <v>26</v>
      </c>
      <c r="B3616" t="s">
        <v>20</v>
      </c>
      <c r="C3616" t="s">
        <v>124</v>
      </c>
      <c r="D3616" s="2">
        <v>2</v>
      </c>
      <c r="E3616" s="17">
        <v>13</v>
      </c>
      <c r="F3616" t="s">
        <v>67</v>
      </c>
      <c r="G3616">
        <v>9</v>
      </c>
      <c r="H3616">
        <v>647.12999999999988</v>
      </c>
    </row>
    <row r="3617" spans="1:8" x14ac:dyDescent="0.25">
      <c r="A3617" s="2">
        <v>26</v>
      </c>
      <c r="B3617" t="s">
        <v>20</v>
      </c>
      <c r="C3617" t="s">
        <v>124</v>
      </c>
      <c r="D3617" s="2">
        <v>2</v>
      </c>
      <c r="E3617" s="17">
        <v>13</v>
      </c>
      <c r="F3617" t="s">
        <v>73</v>
      </c>
      <c r="G3617">
        <v>1</v>
      </c>
      <c r="H3617">
        <v>290506.86</v>
      </c>
    </row>
    <row r="3618" spans="1:8" x14ac:dyDescent="0.25">
      <c r="A3618" s="2">
        <v>26</v>
      </c>
      <c r="B3618" t="s">
        <v>20</v>
      </c>
      <c r="C3618" t="s">
        <v>124</v>
      </c>
      <c r="D3618" s="2">
        <v>2</v>
      </c>
      <c r="E3618" s="17">
        <v>13</v>
      </c>
      <c r="F3618" t="s">
        <v>72</v>
      </c>
      <c r="G3618">
        <v>9</v>
      </c>
      <c r="H3618">
        <v>1624765.7599999998</v>
      </c>
    </row>
    <row r="3619" spans="1:8" x14ac:dyDescent="0.25">
      <c r="A3619" s="2">
        <v>26</v>
      </c>
      <c r="B3619" t="s">
        <v>20</v>
      </c>
      <c r="C3619" t="s">
        <v>124</v>
      </c>
      <c r="D3619" s="2">
        <v>2</v>
      </c>
      <c r="E3619" s="17">
        <v>14</v>
      </c>
      <c r="F3619" t="s">
        <v>70</v>
      </c>
      <c r="G3619">
        <v>3</v>
      </c>
      <c r="H3619">
        <v>2248460.31</v>
      </c>
    </row>
    <row r="3620" spans="1:8" x14ac:dyDescent="0.25">
      <c r="A3620" s="2">
        <v>26</v>
      </c>
      <c r="B3620" t="s">
        <v>20</v>
      </c>
      <c r="C3620" t="s">
        <v>124</v>
      </c>
      <c r="D3620" s="2">
        <v>2</v>
      </c>
      <c r="E3620" s="17">
        <v>14</v>
      </c>
      <c r="F3620" t="s">
        <v>75</v>
      </c>
      <c r="G3620">
        <v>2</v>
      </c>
      <c r="H3620">
        <v>128004</v>
      </c>
    </row>
    <row r="3621" spans="1:8" x14ac:dyDescent="0.25">
      <c r="A3621" s="2">
        <v>26</v>
      </c>
      <c r="B3621" t="s">
        <v>20</v>
      </c>
      <c r="C3621" t="s">
        <v>124</v>
      </c>
      <c r="D3621" s="2">
        <v>2</v>
      </c>
      <c r="E3621" s="17">
        <v>14</v>
      </c>
      <c r="F3621" t="s">
        <v>68</v>
      </c>
      <c r="G3621">
        <v>1</v>
      </c>
      <c r="H3621">
        <v>6360</v>
      </c>
    </row>
    <row r="3622" spans="1:8" x14ac:dyDescent="0.25">
      <c r="A3622" s="2">
        <v>26</v>
      </c>
      <c r="B3622" t="s">
        <v>20</v>
      </c>
      <c r="C3622" t="s">
        <v>124</v>
      </c>
      <c r="D3622" s="2">
        <v>2</v>
      </c>
      <c r="E3622" s="17">
        <v>14</v>
      </c>
      <c r="F3622" t="s">
        <v>69</v>
      </c>
      <c r="G3622">
        <v>3</v>
      </c>
      <c r="H3622">
        <v>292299.19</v>
      </c>
    </row>
    <row r="3623" spans="1:8" x14ac:dyDescent="0.25">
      <c r="A3623" s="2">
        <v>26</v>
      </c>
      <c r="B3623" t="s">
        <v>20</v>
      </c>
      <c r="C3623" t="s">
        <v>124</v>
      </c>
      <c r="D3623" s="2">
        <v>2</v>
      </c>
      <c r="E3623" s="17">
        <v>14</v>
      </c>
      <c r="F3623" t="s">
        <v>67</v>
      </c>
      <c r="G3623">
        <v>3</v>
      </c>
      <c r="H3623">
        <v>209.87999999999997</v>
      </c>
    </row>
    <row r="3624" spans="1:8" x14ac:dyDescent="0.25">
      <c r="A3624" s="2">
        <v>26</v>
      </c>
      <c r="B3624" t="s">
        <v>20</v>
      </c>
      <c r="C3624" t="s">
        <v>124</v>
      </c>
      <c r="D3624" s="2">
        <v>2</v>
      </c>
      <c r="E3624" s="17">
        <v>14</v>
      </c>
      <c r="F3624" t="s">
        <v>73</v>
      </c>
      <c r="H3624">
        <v>117555.59999999999</v>
      </c>
    </row>
    <row r="3625" spans="1:8" x14ac:dyDescent="0.25">
      <c r="A3625" s="2">
        <v>26</v>
      </c>
      <c r="B3625" t="s">
        <v>20</v>
      </c>
      <c r="C3625" t="s">
        <v>124</v>
      </c>
      <c r="D3625" s="2">
        <v>2</v>
      </c>
      <c r="E3625" s="17">
        <v>14</v>
      </c>
      <c r="F3625" t="s">
        <v>72</v>
      </c>
      <c r="G3625">
        <v>3</v>
      </c>
      <c r="H3625">
        <v>752838.93</v>
      </c>
    </row>
    <row r="3626" spans="1:8" x14ac:dyDescent="0.25">
      <c r="A3626" s="2">
        <v>26</v>
      </c>
      <c r="B3626" t="s">
        <v>20</v>
      </c>
      <c r="C3626" t="s">
        <v>124</v>
      </c>
      <c r="D3626" s="2">
        <v>2</v>
      </c>
      <c r="E3626" s="17">
        <v>15</v>
      </c>
      <c r="F3626" t="s">
        <v>70</v>
      </c>
      <c r="H3626">
        <v>34721.25</v>
      </c>
    </row>
    <row r="3627" spans="1:8" x14ac:dyDescent="0.25">
      <c r="A3627" s="2">
        <v>26</v>
      </c>
      <c r="B3627" t="s">
        <v>20</v>
      </c>
      <c r="C3627" t="s">
        <v>124</v>
      </c>
      <c r="D3627" s="2">
        <v>2</v>
      </c>
      <c r="E3627" s="17">
        <v>15</v>
      </c>
      <c r="F3627" t="s">
        <v>69</v>
      </c>
      <c r="H3627">
        <v>4513.7299999999996</v>
      </c>
    </row>
    <row r="3628" spans="1:8" x14ac:dyDescent="0.25">
      <c r="A3628" s="2">
        <v>26</v>
      </c>
      <c r="B3628" t="s">
        <v>20</v>
      </c>
      <c r="C3628" t="s">
        <v>124</v>
      </c>
      <c r="D3628" s="2">
        <v>2</v>
      </c>
      <c r="E3628" s="17">
        <v>15</v>
      </c>
      <c r="F3628" t="s">
        <v>72</v>
      </c>
      <c r="H3628">
        <v>12807.15</v>
      </c>
    </row>
    <row r="3629" spans="1:8" x14ac:dyDescent="0.25">
      <c r="A3629" s="2">
        <v>26</v>
      </c>
      <c r="B3629" t="s">
        <v>20</v>
      </c>
      <c r="C3629" t="s">
        <v>125</v>
      </c>
      <c r="D3629" s="2">
        <v>5</v>
      </c>
      <c r="E3629" s="17">
        <v>1</v>
      </c>
      <c r="F3629" t="s">
        <v>70</v>
      </c>
      <c r="H3629">
        <v>238.09</v>
      </c>
    </row>
    <row r="3630" spans="1:8" x14ac:dyDescent="0.25">
      <c r="A3630" s="2">
        <v>26</v>
      </c>
      <c r="B3630" t="s">
        <v>20</v>
      </c>
      <c r="C3630" t="s">
        <v>125</v>
      </c>
      <c r="D3630" s="2">
        <v>5</v>
      </c>
      <c r="E3630" s="17">
        <v>2</v>
      </c>
      <c r="F3630" t="s">
        <v>70</v>
      </c>
      <c r="G3630">
        <v>2</v>
      </c>
      <c r="H3630">
        <v>159288.04999999999</v>
      </c>
    </row>
    <row r="3631" spans="1:8" x14ac:dyDescent="0.25">
      <c r="A3631" s="2">
        <v>26</v>
      </c>
      <c r="B3631" t="s">
        <v>20</v>
      </c>
      <c r="C3631" t="s">
        <v>125</v>
      </c>
      <c r="D3631" s="2">
        <v>5</v>
      </c>
      <c r="E3631" s="17">
        <v>7</v>
      </c>
      <c r="F3631" t="s">
        <v>70</v>
      </c>
      <c r="G3631">
        <v>5</v>
      </c>
      <c r="H3631">
        <v>992158.97</v>
      </c>
    </row>
    <row r="3632" spans="1:8" x14ac:dyDescent="0.25">
      <c r="A3632" s="2">
        <v>26</v>
      </c>
      <c r="B3632" t="s">
        <v>20</v>
      </c>
      <c r="C3632" t="s">
        <v>125</v>
      </c>
      <c r="D3632" s="2">
        <v>5</v>
      </c>
      <c r="E3632" s="17">
        <v>7</v>
      </c>
      <c r="F3632" t="s">
        <v>75</v>
      </c>
      <c r="G3632">
        <v>5</v>
      </c>
      <c r="H3632">
        <v>65700</v>
      </c>
    </row>
    <row r="3633" spans="1:8" x14ac:dyDescent="0.25">
      <c r="A3633" s="2">
        <v>26</v>
      </c>
      <c r="B3633" t="s">
        <v>20</v>
      </c>
      <c r="C3633" t="s">
        <v>125</v>
      </c>
      <c r="D3633" s="2">
        <v>5</v>
      </c>
      <c r="E3633" s="17">
        <v>7</v>
      </c>
      <c r="F3633" t="s">
        <v>77</v>
      </c>
      <c r="G3633">
        <v>3</v>
      </c>
      <c r="H3633">
        <v>56099.670000000006</v>
      </c>
    </row>
    <row r="3634" spans="1:8" x14ac:dyDescent="0.25">
      <c r="A3634" s="2">
        <v>26</v>
      </c>
      <c r="B3634" t="s">
        <v>20</v>
      </c>
      <c r="C3634" t="s">
        <v>125</v>
      </c>
      <c r="D3634" s="2">
        <v>5</v>
      </c>
      <c r="E3634" s="17">
        <v>7</v>
      </c>
      <c r="F3634" t="s">
        <v>68</v>
      </c>
      <c r="G3634">
        <v>5</v>
      </c>
      <c r="H3634">
        <v>87688.5</v>
      </c>
    </row>
    <row r="3635" spans="1:8" x14ac:dyDescent="0.25">
      <c r="A3635" s="2">
        <v>26</v>
      </c>
      <c r="B3635" t="s">
        <v>20</v>
      </c>
      <c r="C3635" t="s">
        <v>125</v>
      </c>
      <c r="D3635" s="2">
        <v>5</v>
      </c>
      <c r="E3635" s="17">
        <v>7</v>
      </c>
      <c r="F3635" t="s">
        <v>69</v>
      </c>
      <c r="G3635">
        <v>5</v>
      </c>
      <c r="H3635">
        <v>128979.78</v>
      </c>
    </row>
    <row r="3636" spans="1:8" x14ac:dyDescent="0.25">
      <c r="A3636" s="2">
        <v>26</v>
      </c>
      <c r="B3636" t="s">
        <v>20</v>
      </c>
      <c r="C3636" t="s">
        <v>125</v>
      </c>
      <c r="D3636" s="2">
        <v>5</v>
      </c>
      <c r="E3636" s="17">
        <v>7</v>
      </c>
      <c r="F3636" t="s">
        <v>78</v>
      </c>
      <c r="H3636">
        <v>24874.18</v>
      </c>
    </row>
    <row r="3637" spans="1:8" x14ac:dyDescent="0.25">
      <c r="A3637" s="2">
        <v>26</v>
      </c>
      <c r="B3637" t="s">
        <v>20</v>
      </c>
      <c r="C3637" t="s">
        <v>125</v>
      </c>
      <c r="D3637" s="2">
        <v>5</v>
      </c>
      <c r="E3637" s="17">
        <v>7</v>
      </c>
      <c r="F3637" t="s">
        <v>67</v>
      </c>
      <c r="G3637">
        <v>5</v>
      </c>
      <c r="H3637">
        <v>343.96999999999997</v>
      </c>
    </row>
    <row r="3638" spans="1:8" x14ac:dyDescent="0.25">
      <c r="A3638" s="2">
        <v>26</v>
      </c>
      <c r="B3638" t="s">
        <v>20</v>
      </c>
      <c r="C3638" t="s">
        <v>125</v>
      </c>
      <c r="D3638" s="2">
        <v>5</v>
      </c>
      <c r="E3638" s="17">
        <v>7</v>
      </c>
      <c r="F3638" t="s">
        <v>73</v>
      </c>
      <c r="H3638">
        <v>68675.75</v>
      </c>
    </row>
    <row r="3639" spans="1:8" x14ac:dyDescent="0.25">
      <c r="A3639" s="2">
        <v>26</v>
      </c>
      <c r="B3639" t="s">
        <v>20</v>
      </c>
      <c r="C3639" t="s">
        <v>125</v>
      </c>
      <c r="D3639" s="2">
        <v>5</v>
      </c>
      <c r="E3639" s="17">
        <v>8</v>
      </c>
      <c r="F3639" t="s">
        <v>70</v>
      </c>
      <c r="G3639">
        <v>1</v>
      </c>
      <c r="H3639">
        <v>449275.5</v>
      </c>
    </row>
    <row r="3640" spans="1:8" x14ac:dyDescent="0.25">
      <c r="A3640" s="2">
        <v>26</v>
      </c>
      <c r="B3640" t="s">
        <v>20</v>
      </c>
      <c r="C3640" t="s">
        <v>125</v>
      </c>
      <c r="D3640" s="2">
        <v>5</v>
      </c>
      <c r="E3640" s="17">
        <v>8</v>
      </c>
      <c r="F3640" t="s">
        <v>75</v>
      </c>
      <c r="G3640">
        <v>1</v>
      </c>
      <c r="H3640">
        <v>22500</v>
      </c>
    </row>
    <row r="3641" spans="1:8" x14ac:dyDescent="0.25">
      <c r="A3641" s="2">
        <v>26</v>
      </c>
      <c r="B3641" t="s">
        <v>20</v>
      </c>
      <c r="C3641" t="s">
        <v>125</v>
      </c>
      <c r="D3641" s="2">
        <v>5</v>
      </c>
      <c r="E3641" s="17">
        <v>8</v>
      </c>
      <c r="F3641" t="s">
        <v>77</v>
      </c>
      <c r="H3641">
        <v>1965.96</v>
      </c>
    </row>
    <row r="3642" spans="1:8" x14ac:dyDescent="0.25">
      <c r="A3642" s="2">
        <v>26</v>
      </c>
      <c r="B3642" t="s">
        <v>20</v>
      </c>
      <c r="C3642" t="s">
        <v>125</v>
      </c>
      <c r="D3642" s="2">
        <v>5</v>
      </c>
      <c r="E3642" s="17">
        <v>8</v>
      </c>
      <c r="F3642" t="s">
        <v>68</v>
      </c>
      <c r="H3642">
        <v>4320</v>
      </c>
    </row>
    <row r="3643" spans="1:8" x14ac:dyDescent="0.25">
      <c r="A3643" s="2">
        <v>26</v>
      </c>
      <c r="B3643" t="s">
        <v>20</v>
      </c>
      <c r="C3643" t="s">
        <v>125</v>
      </c>
      <c r="D3643" s="2">
        <v>5</v>
      </c>
      <c r="E3643" s="17">
        <v>8</v>
      </c>
      <c r="F3643" t="s">
        <v>69</v>
      </c>
      <c r="G3643">
        <v>1</v>
      </c>
      <c r="H3643">
        <v>58405.5</v>
      </c>
    </row>
    <row r="3644" spans="1:8" x14ac:dyDescent="0.25">
      <c r="A3644" s="2">
        <v>26</v>
      </c>
      <c r="B3644" t="s">
        <v>20</v>
      </c>
      <c r="C3644" t="s">
        <v>125</v>
      </c>
      <c r="D3644" s="2">
        <v>5</v>
      </c>
      <c r="E3644" s="17">
        <v>8</v>
      </c>
      <c r="F3644" t="s">
        <v>78</v>
      </c>
      <c r="H3644">
        <v>14351.52</v>
      </c>
    </row>
    <row r="3645" spans="1:8" x14ac:dyDescent="0.25">
      <c r="A3645" s="2">
        <v>26</v>
      </c>
      <c r="B3645" t="s">
        <v>20</v>
      </c>
      <c r="C3645" t="s">
        <v>125</v>
      </c>
      <c r="D3645" s="2">
        <v>5</v>
      </c>
      <c r="E3645" s="17">
        <v>8</v>
      </c>
      <c r="F3645" t="s">
        <v>67</v>
      </c>
      <c r="G3645">
        <v>1</v>
      </c>
      <c r="H3645">
        <v>128.26</v>
      </c>
    </row>
    <row r="3646" spans="1:8" x14ac:dyDescent="0.25">
      <c r="A3646" s="2">
        <v>26</v>
      </c>
      <c r="B3646" t="s">
        <v>20</v>
      </c>
      <c r="C3646" t="s">
        <v>125</v>
      </c>
      <c r="D3646" s="2">
        <v>5</v>
      </c>
      <c r="E3646" s="17">
        <v>8</v>
      </c>
      <c r="F3646" t="s">
        <v>73</v>
      </c>
      <c r="G3646">
        <v>1</v>
      </c>
      <c r="H3646">
        <v>61128.25</v>
      </c>
    </row>
    <row r="3647" spans="1:8" x14ac:dyDescent="0.25">
      <c r="A3647" s="2">
        <v>26</v>
      </c>
      <c r="B3647" t="s">
        <v>20</v>
      </c>
      <c r="C3647" t="s">
        <v>125</v>
      </c>
      <c r="D3647" s="2">
        <v>5</v>
      </c>
      <c r="E3647" s="17">
        <v>9</v>
      </c>
      <c r="F3647" t="s">
        <v>70</v>
      </c>
      <c r="G3647">
        <v>1</v>
      </c>
      <c r="H3647">
        <v>120733.75</v>
      </c>
    </row>
    <row r="3648" spans="1:8" x14ac:dyDescent="0.25">
      <c r="A3648" s="2">
        <v>26</v>
      </c>
      <c r="B3648" t="s">
        <v>20</v>
      </c>
      <c r="C3648" t="s">
        <v>125</v>
      </c>
      <c r="D3648" s="2">
        <v>5</v>
      </c>
      <c r="E3648" s="17">
        <v>9</v>
      </c>
      <c r="F3648" t="s">
        <v>75</v>
      </c>
      <c r="G3648">
        <v>1</v>
      </c>
      <c r="H3648">
        <v>7200</v>
      </c>
    </row>
    <row r="3649" spans="1:8" x14ac:dyDescent="0.25">
      <c r="A3649" s="2">
        <v>26</v>
      </c>
      <c r="B3649" t="s">
        <v>20</v>
      </c>
      <c r="C3649" t="s">
        <v>125</v>
      </c>
      <c r="D3649" s="2">
        <v>5</v>
      </c>
      <c r="E3649" s="17">
        <v>9</v>
      </c>
      <c r="F3649" t="s">
        <v>77</v>
      </c>
      <c r="G3649">
        <v>1</v>
      </c>
      <c r="H3649">
        <v>1965.96</v>
      </c>
    </row>
    <row r="3650" spans="1:8" x14ac:dyDescent="0.25">
      <c r="A3650" s="2">
        <v>26</v>
      </c>
      <c r="B3650" t="s">
        <v>20</v>
      </c>
      <c r="C3650" t="s">
        <v>125</v>
      </c>
      <c r="D3650" s="2">
        <v>5</v>
      </c>
      <c r="E3650" s="17">
        <v>9</v>
      </c>
      <c r="F3650" t="s">
        <v>69</v>
      </c>
      <c r="G3650">
        <v>1</v>
      </c>
      <c r="H3650">
        <v>15695.3</v>
      </c>
    </row>
    <row r="3651" spans="1:8" x14ac:dyDescent="0.25">
      <c r="A3651" s="2">
        <v>26</v>
      </c>
      <c r="B3651" t="s">
        <v>20</v>
      </c>
      <c r="C3651" t="s">
        <v>125</v>
      </c>
      <c r="D3651" s="2">
        <v>5</v>
      </c>
      <c r="E3651" s="17">
        <v>9</v>
      </c>
      <c r="F3651" t="s">
        <v>67</v>
      </c>
      <c r="G3651">
        <v>1</v>
      </c>
      <c r="H3651">
        <v>29.150000000000002</v>
      </c>
    </row>
    <row r="3652" spans="1:8" x14ac:dyDescent="0.25">
      <c r="A3652" s="2">
        <v>26</v>
      </c>
      <c r="B3652" t="s">
        <v>20</v>
      </c>
      <c r="C3652" t="s">
        <v>125</v>
      </c>
      <c r="D3652" s="2">
        <v>5</v>
      </c>
      <c r="E3652" s="17">
        <v>10</v>
      </c>
      <c r="F3652" t="s">
        <v>70</v>
      </c>
      <c r="G3652">
        <v>3</v>
      </c>
      <c r="H3652">
        <v>994903.5</v>
      </c>
    </row>
    <row r="3653" spans="1:8" x14ac:dyDescent="0.25">
      <c r="A3653" s="2">
        <v>26</v>
      </c>
      <c r="B3653" t="s">
        <v>20</v>
      </c>
      <c r="C3653" t="s">
        <v>125</v>
      </c>
      <c r="D3653" s="2">
        <v>5</v>
      </c>
      <c r="E3653" s="17">
        <v>10</v>
      </c>
      <c r="F3653" t="s">
        <v>75</v>
      </c>
      <c r="G3653">
        <v>2</v>
      </c>
      <c r="H3653">
        <v>22500</v>
      </c>
    </row>
    <row r="3654" spans="1:8" x14ac:dyDescent="0.25">
      <c r="A3654" s="2">
        <v>26</v>
      </c>
      <c r="B3654" t="s">
        <v>20</v>
      </c>
      <c r="C3654" t="s">
        <v>125</v>
      </c>
      <c r="D3654" s="2">
        <v>5</v>
      </c>
      <c r="E3654" s="17">
        <v>10</v>
      </c>
      <c r="F3654" t="s">
        <v>77</v>
      </c>
      <c r="H3654">
        <v>5024.12</v>
      </c>
    </row>
    <row r="3655" spans="1:8" x14ac:dyDescent="0.25">
      <c r="A3655" s="2">
        <v>26</v>
      </c>
      <c r="B3655" t="s">
        <v>20</v>
      </c>
      <c r="C3655" t="s">
        <v>125</v>
      </c>
      <c r="D3655" s="2">
        <v>5</v>
      </c>
      <c r="E3655" s="17">
        <v>10</v>
      </c>
      <c r="F3655" t="s">
        <v>68</v>
      </c>
      <c r="G3655">
        <v>1</v>
      </c>
      <c r="H3655">
        <v>13203</v>
      </c>
    </row>
    <row r="3656" spans="1:8" x14ac:dyDescent="0.25">
      <c r="A3656" s="2">
        <v>26</v>
      </c>
      <c r="B3656" t="s">
        <v>20</v>
      </c>
      <c r="C3656" t="s">
        <v>125</v>
      </c>
      <c r="D3656" s="2">
        <v>5</v>
      </c>
      <c r="E3656" s="17">
        <v>10</v>
      </c>
      <c r="F3656" t="s">
        <v>69</v>
      </c>
      <c r="G3656">
        <v>3</v>
      </c>
      <c r="H3656">
        <v>129336.78000000001</v>
      </c>
    </row>
    <row r="3657" spans="1:8" x14ac:dyDescent="0.25">
      <c r="A3657" s="2">
        <v>26</v>
      </c>
      <c r="B3657" t="s">
        <v>20</v>
      </c>
      <c r="C3657" t="s">
        <v>125</v>
      </c>
      <c r="D3657" s="2">
        <v>5</v>
      </c>
      <c r="E3657" s="17">
        <v>10</v>
      </c>
      <c r="F3657" t="s">
        <v>67</v>
      </c>
      <c r="G3657">
        <v>3</v>
      </c>
      <c r="H3657">
        <v>192.39</v>
      </c>
    </row>
    <row r="3658" spans="1:8" x14ac:dyDescent="0.25">
      <c r="A3658" s="2">
        <v>26</v>
      </c>
      <c r="B3658" t="s">
        <v>20</v>
      </c>
      <c r="C3658" t="s">
        <v>125</v>
      </c>
      <c r="D3658" s="2">
        <v>5</v>
      </c>
      <c r="E3658" s="17">
        <v>10</v>
      </c>
      <c r="F3658" t="s">
        <v>73</v>
      </c>
      <c r="G3658">
        <v>1</v>
      </c>
      <c r="H3658">
        <v>42771.54</v>
      </c>
    </row>
    <row r="3659" spans="1:8" x14ac:dyDescent="0.25">
      <c r="A3659" s="2">
        <v>26</v>
      </c>
      <c r="B3659" t="s">
        <v>20</v>
      </c>
      <c r="C3659" t="s">
        <v>125</v>
      </c>
      <c r="D3659" s="2">
        <v>5</v>
      </c>
      <c r="E3659" s="17">
        <v>11</v>
      </c>
      <c r="F3659" t="s">
        <v>70</v>
      </c>
      <c r="G3659">
        <v>5</v>
      </c>
      <c r="H3659">
        <v>2005969.4699999997</v>
      </c>
    </row>
    <row r="3660" spans="1:8" x14ac:dyDescent="0.25">
      <c r="A3660" s="2">
        <v>26</v>
      </c>
      <c r="B3660" t="s">
        <v>20</v>
      </c>
      <c r="C3660" t="s">
        <v>125</v>
      </c>
      <c r="D3660" s="2">
        <v>5</v>
      </c>
      <c r="E3660" s="17">
        <v>11</v>
      </c>
      <c r="F3660" t="s">
        <v>75</v>
      </c>
      <c r="G3660">
        <v>4</v>
      </c>
      <c r="H3660">
        <v>257182</v>
      </c>
    </row>
    <row r="3661" spans="1:8" x14ac:dyDescent="0.25">
      <c r="A3661" s="2">
        <v>26</v>
      </c>
      <c r="B3661" t="s">
        <v>20</v>
      </c>
      <c r="C3661" t="s">
        <v>125</v>
      </c>
      <c r="D3661" s="2">
        <v>5</v>
      </c>
      <c r="E3661" s="17">
        <v>11</v>
      </c>
      <c r="F3661" t="s">
        <v>77</v>
      </c>
      <c r="H3661">
        <v>16492.22</v>
      </c>
    </row>
    <row r="3662" spans="1:8" x14ac:dyDescent="0.25">
      <c r="A3662" s="2">
        <v>26</v>
      </c>
      <c r="B3662" t="s">
        <v>20</v>
      </c>
      <c r="C3662" t="s">
        <v>125</v>
      </c>
      <c r="D3662" s="2">
        <v>5</v>
      </c>
      <c r="E3662" s="17">
        <v>11</v>
      </c>
      <c r="F3662" t="s">
        <v>68</v>
      </c>
      <c r="G3662">
        <v>4</v>
      </c>
      <c r="H3662">
        <v>44958</v>
      </c>
    </row>
    <row r="3663" spans="1:8" x14ac:dyDescent="0.25">
      <c r="A3663" s="2">
        <v>26</v>
      </c>
      <c r="B3663" t="s">
        <v>20</v>
      </c>
      <c r="C3663" t="s">
        <v>125</v>
      </c>
      <c r="D3663" s="2">
        <v>5</v>
      </c>
      <c r="E3663" s="17">
        <v>11</v>
      </c>
      <c r="F3663" t="s">
        <v>69</v>
      </c>
      <c r="G3663">
        <v>5</v>
      </c>
      <c r="H3663">
        <v>260775.03999999998</v>
      </c>
    </row>
    <row r="3664" spans="1:8" x14ac:dyDescent="0.25">
      <c r="A3664" s="2">
        <v>26</v>
      </c>
      <c r="B3664" t="s">
        <v>20</v>
      </c>
      <c r="C3664" t="s">
        <v>125</v>
      </c>
      <c r="D3664" s="2">
        <v>5</v>
      </c>
      <c r="E3664" s="17">
        <v>11</v>
      </c>
      <c r="F3664" t="s">
        <v>78</v>
      </c>
      <c r="H3664">
        <v>26613.9</v>
      </c>
    </row>
    <row r="3665" spans="1:8" x14ac:dyDescent="0.25">
      <c r="A3665" s="2">
        <v>26</v>
      </c>
      <c r="B3665" t="s">
        <v>20</v>
      </c>
      <c r="C3665" t="s">
        <v>125</v>
      </c>
      <c r="D3665" s="2">
        <v>5</v>
      </c>
      <c r="E3665" s="17">
        <v>11</v>
      </c>
      <c r="F3665" t="s">
        <v>67</v>
      </c>
      <c r="G3665">
        <v>5</v>
      </c>
      <c r="H3665">
        <v>343.96999999999997</v>
      </c>
    </row>
    <row r="3666" spans="1:8" x14ac:dyDescent="0.25">
      <c r="A3666" s="2">
        <v>26</v>
      </c>
      <c r="B3666" t="s">
        <v>20</v>
      </c>
      <c r="C3666" t="s">
        <v>125</v>
      </c>
      <c r="D3666" s="2">
        <v>5</v>
      </c>
      <c r="E3666" s="17">
        <v>11</v>
      </c>
      <c r="F3666" t="s">
        <v>73</v>
      </c>
      <c r="H3666">
        <v>66446.100000000006</v>
      </c>
    </row>
    <row r="3667" spans="1:8" x14ac:dyDescent="0.25">
      <c r="A3667" s="2">
        <v>26</v>
      </c>
      <c r="B3667" t="s">
        <v>20</v>
      </c>
      <c r="C3667" t="s">
        <v>125</v>
      </c>
      <c r="D3667" s="2">
        <v>5</v>
      </c>
      <c r="E3667" s="17">
        <v>11</v>
      </c>
      <c r="F3667" t="s">
        <v>72</v>
      </c>
      <c r="G3667">
        <v>5</v>
      </c>
      <c r="H3667">
        <v>229928.68999999997</v>
      </c>
    </row>
    <row r="3668" spans="1:8" x14ac:dyDescent="0.25">
      <c r="A3668" s="2">
        <v>26</v>
      </c>
      <c r="B3668" t="s">
        <v>20</v>
      </c>
      <c r="C3668" t="s">
        <v>125</v>
      </c>
      <c r="D3668" s="2">
        <v>5</v>
      </c>
      <c r="E3668" s="17">
        <v>11</v>
      </c>
      <c r="F3668" t="s">
        <v>74</v>
      </c>
      <c r="H3668">
        <v>26561.279999999999</v>
      </c>
    </row>
    <row r="3669" spans="1:8" x14ac:dyDescent="0.25">
      <c r="A3669" s="2">
        <v>26</v>
      </c>
      <c r="B3669" t="s">
        <v>20</v>
      </c>
      <c r="C3669" t="s">
        <v>125</v>
      </c>
      <c r="D3669" s="2">
        <v>5</v>
      </c>
      <c r="E3669" s="17">
        <v>12</v>
      </c>
      <c r="F3669" t="s">
        <v>70</v>
      </c>
      <c r="G3669">
        <v>5</v>
      </c>
      <c r="H3669">
        <v>2440425.9</v>
      </c>
    </row>
    <row r="3670" spans="1:8" x14ac:dyDescent="0.25">
      <c r="A3670" s="2">
        <v>26</v>
      </c>
      <c r="B3670" t="s">
        <v>20</v>
      </c>
      <c r="C3670" t="s">
        <v>125</v>
      </c>
      <c r="D3670" s="2">
        <v>5</v>
      </c>
      <c r="E3670" s="17">
        <v>12</v>
      </c>
      <c r="F3670" t="s">
        <v>75</v>
      </c>
      <c r="G3670">
        <v>3</v>
      </c>
      <c r="H3670">
        <v>213595.68</v>
      </c>
    </row>
    <row r="3671" spans="1:8" x14ac:dyDescent="0.25">
      <c r="A3671" s="2">
        <v>26</v>
      </c>
      <c r="B3671" t="s">
        <v>20</v>
      </c>
      <c r="C3671" t="s">
        <v>125</v>
      </c>
      <c r="D3671" s="2">
        <v>5</v>
      </c>
      <c r="E3671" s="17">
        <v>12</v>
      </c>
      <c r="F3671" t="s">
        <v>77</v>
      </c>
      <c r="G3671">
        <v>1</v>
      </c>
      <c r="H3671">
        <v>33202.879999999997</v>
      </c>
    </row>
    <row r="3672" spans="1:8" x14ac:dyDescent="0.25">
      <c r="A3672" s="2">
        <v>26</v>
      </c>
      <c r="B3672" t="s">
        <v>20</v>
      </c>
      <c r="C3672" t="s">
        <v>125</v>
      </c>
      <c r="D3672" s="2">
        <v>5</v>
      </c>
      <c r="E3672" s="17">
        <v>12</v>
      </c>
      <c r="F3672" t="s">
        <v>68</v>
      </c>
      <c r="G3672">
        <v>1</v>
      </c>
      <c r="H3672">
        <v>9060</v>
      </c>
    </row>
    <row r="3673" spans="1:8" x14ac:dyDescent="0.25">
      <c r="A3673" s="2">
        <v>26</v>
      </c>
      <c r="B3673" t="s">
        <v>20</v>
      </c>
      <c r="C3673" t="s">
        <v>125</v>
      </c>
      <c r="D3673" s="2">
        <v>5</v>
      </c>
      <c r="E3673" s="17">
        <v>12</v>
      </c>
      <c r="F3673" t="s">
        <v>69</v>
      </c>
      <c r="G3673">
        <v>5</v>
      </c>
      <c r="H3673">
        <v>317969.93</v>
      </c>
    </row>
    <row r="3674" spans="1:8" x14ac:dyDescent="0.25">
      <c r="A3674" s="2">
        <v>26</v>
      </c>
      <c r="B3674" t="s">
        <v>20</v>
      </c>
      <c r="C3674" t="s">
        <v>125</v>
      </c>
      <c r="D3674" s="2">
        <v>5</v>
      </c>
      <c r="E3674" s="17">
        <v>12</v>
      </c>
      <c r="F3674" t="s">
        <v>67</v>
      </c>
      <c r="G3674">
        <v>5</v>
      </c>
      <c r="H3674">
        <v>349.79999999999995</v>
      </c>
    </row>
    <row r="3675" spans="1:8" x14ac:dyDescent="0.25">
      <c r="A3675" s="2">
        <v>26</v>
      </c>
      <c r="B3675" t="s">
        <v>20</v>
      </c>
      <c r="C3675" t="s">
        <v>125</v>
      </c>
      <c r="D3675" s="2">
        <v>5</v>
      </c>
      <c r="E3675" s="17">
        <v>12</v>
      </c>
      <c r="F3675" t="s">
        <v>73</v>
      </c>
      <c r="H3675">
        <v>140386.26</v>
      </c>
    </row>
    <row r="3676" spans="1:8" x14ac:dyDescent="0.25">
      <c r="A3676" s="2">
        <v>26</v>
      </c>
      <c r="B3676" t="s">
        <v>20</v>
      </c>
      <c r="C3676" t="s">
        <v>125</v>
      </c>
      <c r="D3676" s="2">
        <v>5</v>
      </c>
      <c r="E3676" s="17">
        <v>12</v>
      </c>
      <c r="F3676" t="s">
        <v>72</v>
      </c>
      <c r="G3676">
        <v>5</v>
      </c>
      <c r="H3676">
        <v>344615.91000000003</v>
      </c>
    </row>
    <row r="3677" spans="1:8" x14ac:dyDescent="0.25">
      <c r="A3677" s="2">
        <v>26</v>
      </c>
      <c r="B3677" t="s">
        <v>20</v>
      </c>
      <c r="C3677" t="s">
        <v>125</v>
      </c>
      <c r="D3677" s="2">
        <v>5</v>
      </c>
      <c r="E3677" s="17">
        <v>12</v>
      </c>
      <c r="F3677" t="s">
        <v>74</v>
      </c>
      <c r="H3677">
        <v>39363.870000000003</v>
      </c>
    </row>
    <row r="3678" spans="1:8" x14ac:dyDescent="0.25">
      <c r="A3678" s="2">
        <v>26</v>
      </c>
      <c r="B3678" t="s">
        <v>20</v>
      </c>
      <c r="C3678" t="s">
        <v>125</v>
      </c>
      <c r="D3678" s="2">
        <v>5</v>
      </c>
      <c r="E3678" s="17">
        <v>13</v>
      </c>
      <c r="F3678" t="s">
        <v>70</v>
      </c>
      <c r="G3678">
        <v>4</v>
      </c>
      <c r="H3678">
        <v>2532272.4500000002</v>
      </c>
    </row>
    <row r="3679" spans="1:8" x14ac:dyDescent="0.25">
      <c r="A3679" s="2">
        <v>26</v>
      </c>
      <c r="B3679" t="s">
        <v>20</v>
      </c>
      <c r="C3679" t="s">
        <v>125</v>
      </c>
      <c r="D3679" s="2">
        <v>5</v>
      </c>
      <c r="E3679" s="17">
        <v>13</v>
      </c>
      <c r="F3679" t="s">
        <v>75</v>
      </c>
      <c r="G3679">
        <v>1</v>
      </c>
      <c r="H3679">
        <v>102059.5</v>
      </c>
    </row>
    <row r="3680" spans="1:8" x14ac:dyDescent="0.25">
      <c r="A3680" s="2">
        <v>26</v>
      </c>
      <c r="B3680" t="s">
        <v>20</v>
      </c>
      <c r="C3680" t="s">
        <v>125</v>
      </c>
      <c r="D3680" s="2">
        <v>5</v>
      </c>
      <c r="E3680" s="17">
        <v>13</v>
      </c>
      <c r="F3680" t="s">
        <v>68</v>
      </c>
      <c r="G3680">
        <v>1</v>
      </c>
      <c r="H3680">
        <v>33120</v>
      </c>
    </row>
    <row r="3681" spans="1:8" x14ac:dyDescent="0.25">
      <c r="A3681" s="2">
        <v>26</v>
      </c>
      <c r="B3681" t="s">
        <v>20</v>
      </c>
      <c r="C3681" t="s">
        <v>125</v>
      </c>
      <c r="D3681" s="2">
        <v>5</v>
      </c>
      <c r="E3681" s="17">
        <v>13</v>
      </c>
      <c r="F3681" t="s">
        <v>69</v>
      </c>
      <c r="G3681">
        <v>4</v>
      </c>
      <c r="H3681">
        <v>329194.60000000003</v>
      </c>
    </row>
    <row r="3682" spans="1:8" x14ac:dyDescent="0.25">
      <c r="A3682" s="2">
        <v>26</v>
      </c>
      <c r="B3682" t="s">
        <v>20</v>
      </c>
      <c r="C3682" t="s">
        <v>125</v>
      </c>
      <c r="D3682" s="2">
        <v>5</v>
      </c>
      <c r="E3682" s="17">
        <v>13</v>
      </c>
      <c r="F3682" t="s">
        <v>78</v>
      </c>
      <c r="H3682">
        <v>37849.32</v>
      </c>
    </row>
    <row r="3683" spans="1:8" x14ac:dyDescent="0.25">
      <c r="A3683" s="2">
        <v>26</v>
      </c>
      <c r="B3683" t="s">
        <v>20</v>
      </c>
      <c r="C3683" t="s">
        <v>125</v>
      </c>
      <c r="D3683" s="2">
        <v>5</v>
      </c>
      <c r="E3683" s="17">
        <v>13</v>
      </c>
      <c r="F3683" t="s">
        <v>67</v>
      </c>
      <c r="G3683">
        <v>4</v>
      </c>
      <c r="H3683">
        <v>297.32999999999993</v>
      </c>
    </row>
    <row r="3684" spans="1:8" x14ac:dyDescent="0.25">
      <c r="A3684" s="2">
        <v>26</v>
      </c>
      <c r="B3684" t="s">
        <v>20</v>
      </c>
      <c r="C3684" t="s">
        <v>125</v>
      </c>
      <c r="D3684" s="2">
        <v>5</v>
      </c>
      <c r="E3684" s="17">
        <v>13</v>
      </c>
      <c r="F3684" t="s">
        <v>73</v>
      </c>
      <c r="H3684">
        <v>100820.65</v>
      </c>
    </row>
    <row r="3685" spans="1:8" x14ac:dyDescent="0.25">
      <c r="A3685" s="2">
        <v>26</v>
      </c>
      <c r="B3685" t="s">
        <v>20</v>
      </c>
      <c r="C3685" t="s">
        <v>125</v>
      </c>
      <c r="D3685" s="2">
        <v>5</v>
      </c>
      <c r="E3685" s="17">
        <v>13</v>
      </c>
      <c r="F3685" t="s">
        <v>72</v>
      </c>
      <c r="G3685">
        <v>4</v>
      </c>
      <c r="H3685">
        <v>619545.13</v>
      </c>
    </row>
    <row r="3686" spans="1:8" x14ac:dyDescent="0.25">
      <c r="A3686" s="2">
        <v>26</v>
      </c>
      <c r="B3686" t="s">
        <v>20</v>
      </c>
      <c r="C3686" t="s">
        <v>125</v>
      </c>
      <c r="D3686" s="2">
        <v>5</v>
      </c>
      <c r="E3686" s="17">
        <v>13</v>
      </c>
      <c r="F3686" t="s">
        <v>74</v>
      </c>
      <c r="H3686">
        <v>51961.68</v>
      </c>
    </row>
    <row r="3687" spans="1:8" x14ac:dyDescent="0.25">
      <c r="A3687" s="2">
        <v>26</v>
      </c>
      <c r="B3687" t="s">
        <v>20</v>
      </c>
      <c r="C3687" t="s">
        <v>125</v>
      </c>
      <c r="D3687" s="2">
        <v>5</v>
      </c>
      <c r="E3687" s="17">
        <v>14</v>
      </c>
      <c r="F3687" t="s">
        <v>70</v>
      </c>
      <c r="G3687">
        <v>4</v>
      </c>
      <c r="H3687">
        <v>1890531.2</v>
      </c>
    </row>
    <row r="3688" spans="1:8" x14ac:dyDescent="0.25">
      <c r="A3688" s="2">
        <v>26</v>
      </c>
      <c r="B3688" t="s">
        <v>20</v>
      </c>
      <c r="C3688" t="s">
        <v>125</v>
      </c>
      <c r="D3688" s="2">
        <v>5</v>
      </c>
      <c r="E3688" s="17">
        <v>14</v>
      </c>
      <c r="F3688" t="s">
        <v>75</v>
      </c>
      <c r="G3688">
        <v>3</v>
      </c>
      <c r="H3688">
        <v>198000</v>
      </c>
    </row>
    <row r="3689" spans="1:8" x14ac:dyDescent="0.25">
      <c r="A3689" s="2">
        <v>26</v>
      </c>
      <c r="B3689" t="s">
        <v>20</v>
      </c>
      <c r="C3689" t="s">
        <v>125</v>
      </c>
      <c r="D3689" s="2">
        <v>5</v>
      </c>
      <c r="E3689" s="17">
        <v>14</v>
      </c>
      <c r="F3689" t="s">
        <v>68</v>
      </c>
      <c r="G3689">
        <v>1</v>
      </c>
      <c r="H3689">
        <v>12264</v>
      </c>
    </row>
    <row r="3690" spans="1:8" x14ac:dyDescent="0.25">
      <c r="A3690" s="2">
        <v>26</v>
      </c>
      <c r="B3690" t="s">
        <v>20</v>
      </c>
      <c r="C3690" t="s">
        <v>125</v>
      </c>
      <c r="D3690" s="2">
        <v>5</v>
      </c>
      <c r="E3690" s="17">
        <v>14</v>
      </c>
      <c r="F3690" t="s">
        <v>69</v>
      </c>
      <c r="G3690">
        <v>4</v>
      </c>
      <c r="H3690">
        <v>245768.63</v>
      </c>
    </row>
    <row r="3691" spans="1:8" x14ac:dyDescent="0.25">
      <c r="A3691" s="2">
        <v>26</v>
      </c>
      <c r="B3691" t="s">
        <v>20</v>
      </c>
      <c r="C3691" t="s">
        <v>125</v>
      </c>
      <c r="D3691" s="2">
        <v>5</v>
      </c>
      <c r="E3691" s="17">
        <v>14</v>
      </c>
      <c r="F3691" t="s">
        <v>67</v>
      </c>
      <c r="G3691">
        <v>4</v>
      </c>
      <c r="H3691">
        <v>204.04999999999998</v>
      </c>
    </row>
    <row r="3692" spans="1:8" x14ac:dyDescent="0.25">
      <c r="A3692" s="2">
        <v>26</v>
      </c>
      <c r="B3692" t="s">
        <v>20</v>
      </c>
      <c r="C3692" t="s">
        <v>125</v>
      </c>
      <c r="D3692" s="2">
        <v>5</v>
      </c>
      <c r="E3692" s="17">
        <v>14</v>
      </c>
      <c r="F3692" t="s">
        <v>73</v>
      </c>
      <c r="H3692">
        <v>157939.5</v>
      </c>
    </row>
    <row r="3693" spans="1:8" x14ac:dyDescent="0.25">
      <c r="A3693" s="2">
        <v>26</v>
      </c>
      <c r="B3693" t="s">
        <v>20</v>
      </c>
      <c r="C3693" t="s">
        <v>125</v>
      </c>
      <c r="D3693" s="2">
        <v>5</v>
      </c>
      <c r="E3693" s="17">
        <v>14</v>
      </c>
      <c r="F3693" t="s">
        <v>72</v>
      </c>
      <c r="G3693">
        <v>4</v>
      </c>
      <c r="H3693">
        <v>599719.47</v>
      </c>
    </row>
    <row r="3694" spans="1:8" x14ac:dyDescent="0.25">
      <c r="A3694" s="2">
        <v>26</v>
      </c>
      <c r="B3694" t="s">
        <v>20</v>
      </c>
      <c r="C3694" t="s">
        <v>125</v>
      </c>
      <c r="D3694" s="2">
        <v>5</v>
      </c>
      <c r="E3694" s="17">
        <v>14</v>
      </c>
      <c r="F3694" t="s">
        <v>74</v>
      </c>
      <c r="H3694">
        <v>40877.699999999997</v>
      </c>
    </row>
    <row r="3695" spans="1:8" x14ac:dyDescent="0.25">
      <c r="A3695" s="2">
        <v>26</v>
      </c>
      <c r="B3695" t="s">
        <v>20</v>
      </c>
      <c r="C3695" t="s">
        <v>126</v>
      </c>
      <c r="D3695" s="2">
        <v>3</v>
      </c>
      <c r="E3695" s="17">
        <v>2</v>
      </c>
      <c r="F3695" t="s">
        <v>70</v>
      </c>
      <c r="G3695">
        <v>3</v>
      </c>
      <c r="H3695">
        <v>234468</v>
      </c>
    </row>
    <row r="3696" spans="1:8" x14ac:dyDescent="0.25">
      <c r="A3696" s="2">
        <v>26</v>
      </c>
      <c r="B3696" t="s">
        <v>20</v>
      </c>
      <c r="C3696" t="s">
        <v>126</v>
      </c>
      <c r="D3696" s="2">
        <v>3</v>
      </c>
      <c r="E3696" s="17">
        <v>2</v>
      </c>
      <c r="F3696" t="s">
        <v>77</v>
      </c>
      <c r="G3696">
        <v>1</v>
      </c>
      <c r="H3696">
        <v>3147.76</v>
      </c>
    </row>
    <row r="3697" spans="1:8" x14ac:dyDescent="0.25">
      <c r="A3697" s="2">
        <v>26</v>
      </c>
      <c r="B3697" t="s">
        <v>20</v>
      </c>
      <c r="C3697" t="s">
        <v>126</v>
      </c>
      <c r="D3697" s="2">
        <v>3</v>
      </c>
      <c r="E3697" s="17">
        <v>4</v>
      </c>
      <c r="F3697" t="s">
        <v>70</v>
      </c>
      <c r="H3697">
        <v>1148.8900000000001</v>
      </c>
    </row>
    <row r="3698" spans="1:8" x14ac:dyDescent="0.25">
      <c r="A3698" s="2">
        <v>26</v>
      </c>
      <c r="B3698" t="s">
        <v>20</v>
      </c>
      <c r="C3698" t="s">
        <v>126</v>
      </c>
      <c r="D3698" s="2">
        <v>3</v>
      </c>
      <c r="E3698" s="17">
        <v>4</v>
      </c>
      <c r="F3698" t="s">
        <v>69</v>
      </c>
      <c r="H3698">
        <v>149.34</v>
      </c>
    </row>
    <row r="3699" spans="1:8" x14ac:dyDescent="0.25">
      <c r="A3699" s="2">
        <v>26</v>
      </c>
      <c r="B3699" t="s">
        <v>20</v>
      </c>
      <c r="C3699" t="s">
        <v>126</v>
      </c>
      <c r="D3699" s="2">
        <v>3</v>
      </c>
      <c r="E3699" s="17">
        <v>5</v>
      </c>
      <c r="F3699" t="s">
        <v>70</v>
      </c>
      <c r="G3699">
        <v>31</v>
      </c>
      <c r="H3699">
        <v>4459320</v>
      </c>
    </row>
    <row r="3700" spans="1:8" x14ac:dyDescent="0.25">
      <c r="A3700" s="2">
        <v>26</v>
      </c>
      <c r="B3700" t="s">
        <v>20</v>
      </c>
      <c r="C3700" t="s">
        <v>126</v>
      </c>
      <c r="D3700" s="2">
        <v>3</v>
      </c>
      <c r="E3700" s="17">
        <v>5</v>
      </c>
      <c r="F3700" t="s">
        <v>75</v>
      </c>
      <c r="G3700">
        <v>28</v>
      </c>
      <c r="H3700">
        <v>382500</v>
      </c>
    </row>
    <row r="3701" spans="1:8" x14ac:dyDescent="0.25">
      <c r="A3701" s="2">
        <v>26</v>
      </c>
      <c r="B3701" t="s">
        <v>20</v>
      </c>
      <c r="C3701" t="s">
        <v>126</v>
      </c>
      <c r="D3701" s="2">
        <v>3</v>
      </c>
      <c r="E3701" s="17">
        <v>5</v>
      </c>
      <c r="F3701" t="s">
        <v>77</v>
      </c>
      <c r="G3701">
        <v>4</v>
      </c>
      <c r="H3701">
        <v>140107.03000000003</v>
      </c>
    </row>
    <row r="3702" spans="1:8" x14ac:dyDescent="0.25">
      <c r="A3702" s="2">
        <v>26</v>
      </c>
      <c r="B3702" t="s">
        <v>20</v>
      </c>
      <c r="C3702" t="s">
        <v>126</v>
      </c>
      <c r="D3702" s="2">
        <v>3</v>
      </c>
      <c r="E3702" s="17">
        <v>5</v>
      </c>
      <c r="F3702" t="s">
        <v>68</v>
      </c>
      <c r="G3702">
        <v>20</v>
      </c>
      <c r="H3702">
        <v>460919</v>
      </c>
    </row>
    <row r="3703" spans="1:8" x14ac:dyDescent="0.25">
      <c r="A3703" s="2">
        <v>26</v>
      </c>
      <c r="B3703" t="s">
        <v>20</v>
      </c>
      <c r="C3703" t="s">
        <v>126</v>
      </c>
      <c r="D3703" s="2">
        <v>3</v>
      </c>
      <c r="E3703" s="17">
        <v>5</v>
      </c>
      <c r="F3703" t="s">
        <v>69</v>
      </c>
      <c r="G3703">
        <v>31</v>
      </c>
      <c r="H3703">
        <v>579750.96999999962</v>
      </c>
    </row>
    <row r="3704" spans="1:8" x14ac:dyDescent="0.25">
      <c r="A3704" s="2">
        <v>26</v>
      </c>
      <c r="B3704" t="s">
        <v>20</v>
      </c>
      <c r="C3704" t="s">
        <v>126</v>
      </c>
      <c r="D3704" s="2">
        <v>3</v>
      </c>
      <c r="E3704" s="17">
        <v>5</v>
      </c>
      <c r="F3704" t="s">
        <v>78</v>
      </c>
      <c r="H3704">
        <v>40165.329999999994</v>
      </c>
    </row>
    <row r="3705" spans="1:8" x14ac:dyDescent="0.25">
      <c r="A3705" s="2">
        <v>26</v>
      </c>
      <c r="B3705" t="s">
        <v>20</v>
      </c>
      <c r="C3705" t="s">
        <v>126</v>
      </c>
      <c r="D3705" s="2">
        <v>3</v>
      </c>
      <c r="E3705" s="17">
        <v>5</v>
      </c>
      <c r="F3705" t="s">
        <v>67</v>
      </c>
      <c r="G3705">
        <v>31</v>
      </c>
      <c r="H3705">
        <v>2314.36</v>
      </c>
    </row>
    <row r="3706" spans="1:8" x14ac:dyDescent="0.25">
      <c r="A3706" s="2">
        <v>26</v>
      </c>
      <c r="B3706" t="s">
        <v>20</v>
      </c>
      <c r="C3706" t="s">
        <v>126</v>
      </c>
      <c r="D3706" s="2">
        <v>3</v>
      </c>
      <c r="E3706" s="17">
        <v>5</v>
      </c>
      <c r="F3706" t="s">
        <v>73</v>
      </c>
      <c r="G3706">
        <v>5</v>
      </c>
      <c r="H3706">
        <v>323687.82999999996</v>
      </c>
    </row>
    <row r="3707" spans="1:8" x14ac:dyDescent="0.25">
      <c r="A3707" s="2">
        <v>26</v>
      </c>
      <c r="B3707" t="s">
        <v>20</v>
      </c>
      <c r="C3707" t="s">
        <v>126</v>
      </c>
      <c r="D3707" s="2">
        <v>3</v>
      </c>
      <c r="E3707" s="17">
        <v>5</v>
      </c>
      <c r="F3707" t="s">
        <v>74</v>
      </c>
      <c r="G3707">
        <v>2</v>
      </c>
      <c r="H3707">
        <v>127886.88</v>
      </c>
    </row>
    <row r="3708" spans="1:8" x14ac:dyDescent="0.25">
      <c r="A3708" s="2">
        <v>26</v>
      </c>
      <c r="B3708" t="s">
        <v>20</v>
      </c>
      <c r="C3708" t="s">
        <v>126</v>
      </c>
      <c r="D3708" s="2">
        <v>3</v>
      </c>
      <c r="E3708" s="17">
        <v>7</v>
      </c>
      <c r="F3708" t="s">
        <v>70</v>
      </c>
      <c r="G3708">
        <v>13</v>
      </c>
      <c r="H3708">
        <v>2748014.25</v>
      </c>
    </row>
    <row r="3709" spans="1:8" x14ac:dyDescent="0.25">
      <c r="A3709" s="2">
        <v>26</v>
      </c>
      <c r="B3709" t="s">
        <v>20</v>
      </c>
      <c r="C3709" t="s">
        <v>126</v>
      </c>
      <c r="D3709" s="2">
        <v>3</v>
      </c>
      <c r="E3709" s="17">
        <v>7</v>
      </c>
      <c r="F3709" t="s">
        <v>75</v>
      </c>
      <c r="G3709">
        <v>11</v>
      </c>
      <c r="H3709">
        <v>157800</v>
      </c>
    </row>
    <row r="3710" spans="1:8" x14ac:dyDescent="0.25">
      <c r="A3710" s="2">
        <v>26</v>
      </c>
      <c r="B3710" t="s">
        <v>20</v>
      </c>
      <c r="C3710" t="s">
        <v>126</v>
      </c>
      <c r="D3710" s="2">
        <v>3</v>
      </c>
      <c r="E3710" s="17">
        <v>7</v>
      </c>
      <c r="F3710" t="s">
        <v>77</v>
      </c>
      <c r="G3710">
        <v>3</v>
      </c>
      <c r="H3710">
        <v>71992.38</v>
      </c>
    </row>
    <row r="3711" spans="1:8" x14ac:dyDescent="0.25">
      <c r="A3711" s="2">
        <v>26</v>
      </c>
      <c r="B3711" t="s">
        <v>20</v>
      </c>
      <c r="C3711" t="s">
        <v>126</v>
      </c>
      <c r="D3711" s="2">
        <v>3</v>
      </c>
      <c r="E3711" s="17">
        <v>7</v>
      </c>
      <c r="F3711" t="s">
        <v>68</v>
      </c>
      <c r="G3711">
        <v>11</v>
      </c>
      <c r="H3711">
        <v>234388</v>
      </c>
    </row>
    <row r="3712" spans="1:8" x14ac:dyDescent="0.25">
      <c r="A3712" s="2">
        <v>26</v>
      </c>
      <c r="B3712" t="s">
        <v>20</v>
      </c>
      <c r="C3712" t="s">
        <v>126</v>
      </c>
      <c r="D3712" s="2">
        <v>3</v>
      </c>
      <c r="E3712" s="17">
        <v>7</v>
      </c>
      <c r="F3712" t="s">
        <v>69</v>
      </c>
      <c r="G3712">
        <v>13</v>
      </c>
      <c r="H3712">
        <v>357239.18000000005</v>
      </c>
    </row>
    <row r="3713" spans="1:8" x14ac:dyDescent="0.25">
      <c r="A3713" s="2">
        <v>26</v>
      </c>
      <c r="B3713" t="s">
        <v>20</v>
      </c>
      <c r="C3713" t="s">
        <v>126</v>
      </c>
      <c r="D3713" s="2">
        <v>3</v>
      </c>
      <c r="E3713" s="17">
        <v>7</v>
      </c>
      <c r="F3713" t="s">
        <v>78</v>
      </c>
      <c r="H3713">
        <v>88926.579999999987</v>
      </c>
    </row>
    <row r="3714" spans="1:8" x14ac:dyDescent="0.25">
      <c r="A3714" s="2">
        <v>26</v>
      </c>
      <c r="B3714" t="s">
        <v>20</v>
      </c>
      <c r="C3714" t="s">
        <v>126</v>
      </c>
      <c r="D3714" s="2">
        <v>3</v>
      </c>
      <c r="E3714" s="17">
        <v>7</v>
      </c>
      <c r="F3714" t="s">
        <v>67</v>
      </c>
      <c r="G3714">
        <v>13</v>
      </c>
      <c r="H3714">
        <v>932.75</v>
      </c>
    </row>
    <row r="3715" spans="1:8" x14ac:dyDescent="0.25">
      <c r="A3715" s="2">
        <v>26</v>
      </c>
      <c r="B3715" t="s">
        <v>20</v>
      </c>
      <c r="C3715" t="s">
        <v>126</v>
      </c>
      <c r="D3715" s="2">
        <v>3</v>
      </c>
      <c r="E3715" s="17">
        <v>7</v>
      </c>
      <c r="F3715" t="s">
        <v>73</v>
      </c>
      <c r="G3715">
        <v>2</v>
      </c>
      <c r="H3715">
        <v>213392.84000000003</v>
      </c>
    </row>
    <row r="3716" spans="1:8" x14ac:dyDescent="0.25">
      <c r="A3716" s="2">
        <v>26</v>
      </c>
      <c r="B3716" t="s">
        <v>20</v>
      </c>
      <c r="C3716" t="s">
        <v>126</v>
      </c>
      <c r="D3716" s="2">
        <v>3</v>
      </c>
      <c r="E3716" s="17">
        <v>7</v>
      </c>
      <c r="F3716" t="s">
        <v>74</v>
      </c>
      <c r="H3716">
        <v>25611.21</v>
      </c>
    </row>
    <row r="3717" spans="1:8" x14ac:dyDescent="0.25">
      <c r="A3717" s="2">
        <v>26</v>
      </c>
      <c r="B3717" t="s">
        <v>20</v>
      </c>
      <c r="C3717" t="s">
        <v>126</v>
      </c>
      <c r="D3717" s="2">
        <v>3</v>
      </c>
      <c r="E3717" s="17">
        <v>7</v>
      </c>
      <c r="F3717" t="s">
        <v>88</v>
      </c>
      <c r="H3717">
        <v>7337.52</v>
      </c>
    </row>
    <row r="3718" spans="1:8" x14ac:dyDescent="0.25">
      <c r="A3718" s="2">
        <v>26</v>
      </c>
      <c r="B3718" t="s">
        <v>20</v>
      </c>
      <c r="C3718" t="s">
        <v>126</v>
      </c>
      <c r="D3718" s="2">
        <v>3</v>
      </c>
      <c r="E3718" s="17">
        <v>8</v>
      </c>
      <c r="F3718" t="s">
        <v>70</v>
      </c>
      <c r="G3718">
        <v>11</v>
      </c>
      <c r="H3718">
        <v>3036812.92</v>
      </c>
    </row>
    <row r="3719" spans="1:8" x14ac:dyDescent="0.25">
      <c r="A3719" s="2">
        <v>26</v>
      </c>
      <c r="B3719" t="s">
        <v>20</v>
      </c>
      <c r="C3719" t="s">
        <v>126</v>
      </c>
      <c r="D3719" s="2">
        <v>3</v>
      </c>
      <c r="E3719" s="17">
        <v>8</v>
      </c>
      <c r="F3719" t="s">
        <v>75</v>
      </c>
      <c r="G3719">
        <v>11</v>
      </c>
      <c r="H3719">
        <v>160800</v>
      </c>
    </row>
    <row r="3720" spans="1:8" x14ac:dyDescent="0.25">
      <c r="A3720" s="2">
        <v>26</v>
      </c>
      <c r="B3720" t="s">
        <v>20</v>
      </c>
      <c r="C3720" t="s">
        <v>126</v>
      </c>
      <c r="D3720" s="2">
        <v>3</v>
      </c>
      <c r="E3720" s="17">
        <v>8</v>
      </c>
      <c r="F3720" t="s">
        <v>77</v>
      </c>
      <c r="H3720">
        <v>38991.54</v>
      </c>
    </row>
    <row r="3721" spans="1:8" x14ac:dyDescent="0.25">
      <c r="A3721" s="2">
        <v>26</v>
      </c>
      <c r="B3721" t="s">
        <v>20</v>
      </c>
      <c r="C3721" t="s">
        <v>126</v>
      </c>
      <c r="D3721" s="2">
        <v>3</v>
      </c>
      <c r="E3721" s="17">
        <v>8</v>
      </c>
      <c r="F3721" t="s">
        <v>68</v>
      </c>
      <c r="G3721">
        <v>11</v>
      </c>
      <c r="H3721">
        <v>201080</v>
      </c>
    </row>
    <row r="3722" spans="1:8" x14ac:dyDescent="0.25">
      <c r="A3722" s="2">
        <v>26</v>
      </c>
      <c r="B3722" t="s">
        <v>20</v>
      </c>
      <c r="C3722" t="s">
        <v>126</v>
      </c>
      <c r="D3722" s="2">
        <v>3</v>
      </c>
      <c r="E3722" s="17">
        <v>8</v>
      </c>
      <c r="F3722" t="s">
        <v>69</v>
      </c>
      <c r="G3722">
        <v>11</v>
      </c>
      <c r="H3722">
        <v>394871.28999999992</v>
      </c>
    </row>
    <row r="3723" spans="1:8" x14ac:dyDescent="0.25">
      <c r="A3723" s="2">
        <v>26</v>
      </c>
      <c r="B3723" t="s">
        <v>20</v>
      </c>
      <c r="C3723" t="s">
        <v>126</v>
      </c>
      <c r="D3723" s="2">
        <v>3</v>
      </c>
      <c r="E3723" s="17">
        <v>8</v>
      </c>
      <c r="F3723" t="s">
        <v>78</v>
      </c>
      <c r="H3723">
        <v>63966.78</v>
      </c>
    </row>
    <row r="3724" spans="1:8" x14ac:dyDescent="0.25">
      <c r="A3724" s="2">
        <v>26</v>
      </c>
      <c r="B3724" t="s">
        <v>20</v>
      </c>
      <c r="C3724" t="s">
        <v>126</v>
      </c>
      <c r="D3724" s="2">
        <v>3</v>
      </c>
      <c r="E3724" s="17">
        <v>8</v>
      </c>
      <c r="F3724" t="s">
        <v>67</v>
      </c>
      <c r="G3724">
        <v>11</v>
      </c>
      <c r="H3724">
        <v>833.69</v>
      </c>
    </row>
    <row r="3725" spans="1:8" x14ac:dyDescent="0.25">
      <c r="A3725" s="2">
        <v>26</v>
      </c>
      <c r="B3725" t="s">
        <v>20</v>
      </c>
      <c r="C3725" t="s">
        <v>126</v>
      </c>
      <c r="D3725" s="2">
        <v>3</v>
      </c>
      <c r="E3725" s="17">
        <v>8</v>
      </c>
      <c r="F3725" t="s">
        <v>73</v>
      </c>
      <c r="G3725">
        <v>2</v>
      </c>
      <c r="H3725">
        <v>255015.26</v>
      </c>
    </row>
    <row r="3726" spans="1:8" x14ac:dyDescent="0.25">
      <c r="A3726" s="2">
        <v>26</v>
      </c>
      <c r="B3726" t="s">
        <v>20</v>
      </c>
      <c r="C3726" t="s">
        <v>126</v>
      </c>
      <c r="D3726" s="2">
        <v>3</v>
      </c>
      <c r="E3726" s="17">
        <v>9</v>
      </c>
      <c r="F3726" t="s">
        <v>70</v>
      </c>
      <c r="G3726">
        <v>4</v>
      </c>
      <c r="H3726">
        <v>1179881.5</v>
      </c>
    </row>
    <row r="3727" spans="1:8" x14ac:dyDescent="0.25">
      <c r="A3727" s="2">
        <v>26</v>
      </c>
      <c r="B3727" t="s">
        <v>20</v>
      </c>
      <c r="C3727" t="s">
        <v>126</v>
      </c>
      <c r="D3727" s="2">
        <v>3</v>
      </c>
      <c r="E3727" s="17">
        <v>9</v>
      </c>
      <c r="F3727" t="s">
        <v>75</v>
      </c>
      <c r="G3727">
        <v>4</v>
      </c>
      <c r="H3727">
        <v>51300</v>
      </c>
    </row>
    <row r="3728" spans="1:8" x14ac:dyDescent="0.25">
      <c r="A3728" s="2">
        <v>26</v>
      </c>
      <c r="B3728" t="s">
        <v>20</v>
      </c>
      <c r="C3728" t="s">
        <v>126</v>
      </c>
      <c r="D3728" s="2">
        <v>3</v>
      </c>
      <c r="E3728" s="17">
        <v>9</v>
      </c>
      <c r="F3728" t="s">
        <v>77</v>
      </c>
      <c r="G3728">
        <v>3</v>
      </c>
      <c r="H3728">
        <v>67252.23</v>
      </c>
    </row>
    <row r="3729" spans="1:8" x14ac:dyDescent="0.25">
      <c r="A3729" s="2">
        <v>26</v>
      </c>
      <c r="B3729" t="s">
        <v>20</v>
      </c>
      <c r="C3729" t="s">
        <v>126</v>
      </c>
      <c r="D3729" s="2">
        <v>3</v>
      </c>
      <c r="E3729" s="17">
        <v>9</v>
      </c>
      <c r="F3729" t="s">
        <v>68</v>
      </c>
      <c r="G3729">
        <v>3</v>
      </c>
      <c r="H3729">
        <v>41789</v>
      </c>
    </row>
    <row r="3730" spans="1:8" x14ac:dyDescent="0.25">
      <c r="A3730" s="2">
        <v>26</v>
      </c>
      <c r="B3730" t="s">
        <v>20</v>
      </c>
      <c r="C3730" t="s">
        <v>126</v>
      </c>
      <c r="D3730" s="2">
        <v>3</v>
      </c>
      <c r="E3730" s="17">
        <v>9</v>
      </c>
      <c r="F3730" t="s">
        <v>69</v>
      </c>
      <c r="G3730">
        <v>4</v>
      </c>
      <c r="H3730">
        <v>153383.82</v>
      </c>
    </row>
    <row r="3731" spans="1:8" x14ac:dyDescent="0.25">
      <c r="A3731" s="2">
        <v>26</v>
      </c>
      <c r="B3731" t="s">
        <v>20</v>
      </c>
      <c r="C3731" t="s">
        <v>126</v>
      </c>
      <c r="D3731" s="2">
        <v>3</v>
      </c>
      <c r="E3731" s="17">
        <v>9</v>
      </c>
      <c r="F3731" t="s">
        <v>78</v>
      </c>
      <c r="H3731">
        <v>70626.36</v>
      </c>
    </row>
    <row r="3732" spans="1:8" x14ac:dyDescent="0.25">
      <c r="A3732" s="2">
        <v>26</v>
      </c>
      <c r="B3732" t="s">
        <v>20</v>
      </c>
      <c r="C3732" t="s">
        <v>126</v>
      </c>
      <c r="D3732" s="2">
        <v>3</v>
      </c>
      <c r="E3732" s="17">
        <v>9</v>
      </c>
      <c r="F3732" t="s">
        <v>67</v>
      </c>
      <c r="G3732">
        <v>4</v>
      </c>
      <c r="H3732">
        <v>262.35000000000002</v>
      </c>
    </row>
    <row r="3733" spans="1:8" x14ac:dyDescent="0.25">
      <c r="A3733" s="2">
        <v>26</v>
      </c>
      <c r="B3733" t="s">
        <v>20</v>
      </c>
      <c r="C3733" t="s">
        <v>126</v>
      </c>
      <c r="D3733" s="2">
        <v>3</v>
      </c>
      <c r="E3733" s="17">
        <v>9</v>
      </c>
      <c r="F3733" t="s">
        <v>73</v>
      </c>
      <c r="G3733">
        <v>1</v>
      </c>
      <c r="H3733">
        <v>103376.75</v>
      </c>
    </row>
    <row r="3734" spans="1:8" x14ac:dyDescent="0.25">
      <c r="A3734" s="2">
        <v>26</v>
      </c>
      <c r="B3734" t="s">
        <v>20</v>
      </c>
      <c r="C3734" t="s">
        <v>126</v>
      </c>
      <c r="D3734" s="2">
        <v>3</v>
      </c>
      <c r="E3734" s="17">
        <v>10</v>
      </c>
      <c r="F3734" t="s">
        <v>70</v>
      </c>
      <c r="G3734">
        <v>33</v>
      </c>
      <c r="H3734">
        <v>11532257.75</v>
      </c>
    </row>
    <row r="3735" spans="1:8" x14ac:dyDescent="0.25">
      <c r="A3735" s="2">
        <v>26</v>
      </c>
      <c r="B3735" t="s">
        <v>20</v>
      </c>
      <c r="C3735" t="s">
        <v>126</v>
      </c>
      <c r="D3735" s="2">
        <v>3</v>
      </c>
      <c r="E3735" s="17">
        <v>10</v>
      </c>
      <c r="F3735" t="s">
        <v>75</v>
      </c>
      <c r="G3735">
        <v>30</v>
      </c>
      <c r="H3735">
        <v>377100</v>
      </c>
    </row>
    <row r="3736" spans="1:8" x14ac:dyDescent="0.25">
      <c r="A3736" s="2">
        <v>26</v>
      </c>
      <c r="B3736" t="s">
        <v>20</v>
      </c>
      <c r="C3736" t="s">
        <v>126</v>
      </c>
      <c r="D3736" s="2">
        <v>3</v>
      </c>
      <c r="E3736" s="17">
        <v>10</v>
      </c>
      <c r="F3736" t="s">
        <v>77</v>
      </c>
      <c r="G3736">
        <v>18</v>
      </c>
      <c r="H3736">
        <v>104193.47</v>
      </c>
    </row>
    <row r="3737" spans="1:8" x14ac:dyDescent="0.25">
      <c r="A3737" s="2">
        <v>26</v>
      </c>
      <c r="B3737" t="s">
        <v>20</v>
      </c>
      <c r="C3737" t="s">
        <v>126</v>
      </c>
      <c r="D3737" s="2">
        <v>3</v>
      </c>
      <c r="E3737" s="17">
        <v>10</v>
      </c>
      <c r="F3737" t="s">
        <v>68</v>
      </c>
      <c r="G3737">
        <v>27</v>
      </c>
      <c r="H3737">
        <v>560723</v>
      </c>
    </row>
    <row r="3738" spans="1:8" x14ac:dyDescent="0.25">
      <c r="A3738" s="2">
        <v>26</v>
      </c>
      <c r="B3738" t="s">
        <v>20</v>
      </c>
      <c r="C3738" t="s">
        <v>126</v>
      </c>
      <c r="D3738" s="2">
        <v>3</v>
      </c>
      <c r="E3738" s="17">
        <v>10</v>
      </c>
      <c r="F3738" t="s">
        <v>69</v>
      </c>
      <c r="G3738">
        <v>33</v>
      </c>
      <c r="H3738">
        <v>1499187.7900000007</v>
      </c>
    </row>
    <row r="3739" spans="1:8" x14ac:dyDescent="0.25">
      <c r="A3739" s="2">
        <v>26</v>
      </c>
      <c r="B3739" t="s">
        <v>20</v>
      </c>
      <c r="C3739" t="s">
        <v>126</v>
      </c>
      <c r="D3739" s="2">
        <v>3</v>
      </c>
      <c r="E3739" s="17">
        <v>10</v>
      </c>
      <c r="F3739" t="s">
        <v>78</v>
      </c>
      <c r="H3739">
        <v>499493.35</v>
      </c>
    </row>
    <row r="3740" spans="1:8" x14ac:dyDescent="0.25">
      <c r="A3740" s="2">
        <v>26</v>
      </c>
      <c r="B3740" t="s">
        <v>20</v>
      </c>
      <c r="C3740" t="s">
        <v>126</v>
      </c>
      <c r="D3740" s="2">
        <v>3</v>
      </c>
      <c r="E3740" s="17">
        <v>10</v>
      </c>
      <c r="F3740" t="s">
        <v>67</v>
      </c>
      <c r="G3740">
        <v>33</v>
      </c>
      <c r="H3740">
        <v>2162.8799999999997</v>
      </c>
    </row>
    <row r="3741" spans="1:8" x14ac:dyDescent="0.25">
      <c r="A3741" s="2">
        <v>26</v>
      </c>
      <c r="B3741" t="s">
        <v>20</v>
      </c>
      <c r="C3741" t="s">
        <v>126</v>
      </c>
      <c r="D3741" s="2">
        <v>3</v>
      </c>
      <c r="E3741" s="17">
        <v>10</v>
      </c>
      <c r="F3741" t="s">
        <v>73</v>
      </c>
      <c r="G3741">
        <v>5</v>
      </c>
      <c r="H3741">
        <v>939255.49</v>
      </c>
    </row>
    <row r="3742" spans="1:8" x14ac:dyDescent="0.25">
      <c r="A3742" s="2">
        <v>26</v>
      </c>
      <c r="B3742" t="s">
        <v>20</v>
      </c>
      <c r="C3742" t="s">
        <v>126</v>
      </c>
      <c r="D3742" s="2">
        <v>3</v>
      </c>
      <c r="E3742" s="17">
        <v>10</v>
      </c>
      <c r="F3742" t="s">
        <v>74</v>
      </c>
      <c r="G3742">
        <v>1</v>
      </c>
      <c r="H3742">
        <v>110350.96999999999</v>
      </c>
    </row>
    <row r="3743" spans="1:8" x14ac:dyDescent="0.25">
      <c r="A3743" s="2">
        <v>26</v>
      </c>
      <c r="B3743" t="s">
        <v>20</v>
      </c>
      <c r="C3743" t="s">
        <v>126</v>
      </c>
      <c r="D3743" s="2">
        <v>3</v>
      </c>
      <c r="E3743" s="17">
        <v>10</v>
      </c>
      <c r="F3743" t="s">
        <v>71</v>
      </c>
      <c r="G3743">
        <v>3</v>
      </c>
      <c r="H3743">
        <v>161674.85</v>
      </c>
    </row>
    <row r="3744" spans="1:8" x14ac:dyDescent="0.25">
      <c r="A3744" s="2">
        <v>26</v>
      </c>
      <c r="B3744" t="s">
        <v>20</v>
      </c>
      <c r="C3744" t="s">
        <v>126</v>
      </c>
      <c r="D3744" s="2">
        <v>3</v>
      </c>
      <c r="E3744" s="17">
        <v>11</v>
      </c>
      <c r="F3744" t="s">
        <v>70</v>
      </c>
      <c r="G3744">
        <v>5</v>
      </c>
      <c r="H3744">
        <v>2050557.75</v>
      </c>
    </row>
    <row r="3745" spans="1:8" x14ac:dyDescent="0.25">
      <c r="A3745" s="2">
        <v>26</v>
      </c>
      <c r="B3745" t="s">
        <v>20</v>
      </c>
      <c r="C3745" t="s">
        <v>126</v>
      </c>
      <c r="D3745" s="2">
        <v>3</v>
      </c>
      <c r="E3745" s="17">
        <v>11</v>
      </c>
      <c r="F3745" t="s">
        <v>75</v>
      </c>
      <c r="G3745">
        <v>5</v>
      </c>
      <c r="H3745">
        <v>298996</v>
      </c>
    </row>
    <row r="3746" spans="1:8" x14ac:dyDescent="0.25">
      <c r="A3746" s="2">
        <v>26</v>
      </c>
      <c r="B3746" t="s">
        <v>20</v>
      </c>
      <c r="C3746" t="s">
        <v>126</v>
      </c>
      <c r="D3746" s="2">
        <v>3</v>
      </c>
      <c r="E3746" s="17">
        <v>11</v>
      </c>
      <c r="F3746" t="s">
        <v>77</v>
      </c>
      <c r="G3746">
        <v>3</v>
      </c>
      <c r="H3746">
        <v>15454.64</v>
      </c>
    </row>
    <row r="3747" spans="1:8" x14ac:dyDescent="0.25">
      <c r="A3747" s="2">
        <v>26</v>
      </c>
      <c r="B3747" t="s">
        <v>20</v>
      </c>
      <c r="C3747" t="s">
        <v>126</v>
      </c>
      <c r="D3747" s="2">
        <v>3</v>
      </c>
      <c r="E3747" s="17">
        <v>11</v>
      </c>
      <c r="F3747" t="s">
        <v>68</v>
      </c>
      <c r="G3747">
        <v>5</v>
      </c>
      <c r="H3747">
        <v>91268</v>
      </c>
    </row>
    <row r="3748" spans="1:8" x14ac:dyDescent="0.25">
      <c r="A3748" s="2">
        <v>26</v>
      </c>
      <c r="B3748" t="s">
        <v>20</v>
      </c>
      <c r="C3748" t="s">
        <v>126</v>
      </c>
      <c r="D3748" s="2">
        <v>3</v>
      </c>
      <c r="E3748" s="17">
        <v>11</v>
      </c>
      <c r="F3748" t="s">
        <v>69</v>
      </c>
      <c r="G3748">
        <v>5</v>
      </c>
      <c r="H3748">
        <v>266571.43</v>
      </c>
    </row>
    <row r="3749" spans="1:8" x14ac:dyDescent="0.25">
      <c r="A3749" s="2">
        <v>26</v>
      </c>
      <c r="B3749" t="s">
        <v>20</v>
      </c>
      <c r="C3749" t="s">
        <v>126</v>
      </c>
      <c r="D3749" s="2">
        <v>3</v>
      </c>
      <c r="E3749" s="17">
        <v>11</v>
      </c>
      <c r="F3749" t="s">
        <v>78</v>
      </c>
      <c r="H3749">
        <v>53227.8</v>
      </c>
    </row>
    <row r="3750" spans="1:8" x14ac:dyDescent="0.25">
      <c r="A3750" s="2">
        <v>26</v>
      </c>
      <c r="B3750" t="s">
        <v>20</v>
      </c>
      <c r="C3750" t="s">
        <v>126</v>
      </c>
      <c r="D3750" s="2">
        <v>3</v>
      </c>
      <c r="E3750" s="17">
        <v>11</v>
      </c>
      <c r="F3750" t="s">
        <v>67</v>
      </c>
      <c r="G3750">
        <v>5</v>
      </c>
      <c r="H3750">
        <v>349.8</v>
      </c>
    </row>
    <row r="3751" spans="1:8" x14ac:dyDescent="0.25">
      <c r="A3751" s="2">
        <v>26</v>
      </c>
      <c r="B3751" t="s">
        <v>20</v>
      </c>
      <c r="C3751" t="s">
        <v>126</v>
      </c>
      <c r="D3751" s="2">
        <v>3</v>
      </c>
      <c r="E3751" s="17">
        <v>11</v>
      </c>
      <c r="F3751" t="s">
        <v>73</v>
      </c>
      <c r="H3751">
        <v>134394.41</v>
      </c>
    </row>
    <row r="3752" spans="1:8" x14ac:dyDescent="0.25">
      <c r="A3752" s="2">
        <v>26</v>
      </c>
      <c r="B3752" t="s">
        <v>20</v>
      </c>
      <c r="C3752" t="s">
        <v>126</v>
      </c>
      <c r="D3752" s="2">
        <v>3</v>
      </c>
      <c r="E3752" s="17">
        <v>11</v>
      </c>
      <c r="F3752" t="s">
        <v>72</v>
      </c>
      <c r="G3752">
        <v>5</v>
      </c>
      <c r="H3752">
        <v>75539.340000000011</v>
      </c>
    </row>
    <row r="3753" spans="1:8" x14ac:dyDescent="0.25">
      <c r="A3753" s="2">
        <v>26</v>
      </c>
      <c r="B3753" t="s">
        <v>20</v>
      </c>
      <c r="C3753" t="s">
        <v>126</v>
      </c>
      <c r="D3753" s="2">
        <v>3</v>
      </c>
      <c r="E3753" s="17">
        <v>11</v>
      </c>
      <c r="F3753" t="s">
        <v>74</v>
      </c>
      <c r="G3753">
        <v>1</v>
      </c>
      <c r="H3753">
        <v>240935.84</v>
      </c>
    </row>
    <row r="3754" spans="1:8" x14ac:dyDescent="0.25">
      <c r="A3754" s="2">
        <v>26</v>
      </c>
      <c r="B3754" t="s">
        <v>20</v>
      </c>
      <c r="C3754" t="s">
        <v>126</v>
      </c>
      <c r="D3754" s="2">
        <v>3</v>
      </c>
      <c r="E3754" s="17">
        <v>12</v>
      </c>
      <c r="F3754" t="s">
        <v>70</v>
      </c>
      <c r="G3754">
        <v>4</v>
      </c>
      <c r="H3754">
        <v>1939693.5600000003</v>
      </c>
    </row>
    <row r="3755" spans="1:8" x14ac:dyDescent="0.25">
      <c r="A3755" s="2">
        <v>26</v>
      </c>
      <c r="B3755" t="s">
        <v>20</v>
      </c>
      <c r="C3755" t="s">
        <v>126</v>
      </c>
      <c r="D3755" s="2">
        <v>3</v>
      </c>
      <c r="E3755" s="17">
        <v>12</v>
      </c>
      <c r="F3755" t="s">
        <v>75</v>
      </c>
      <c r="G3755">
        <v>3</v>
      </c>
      <c r="H3755">
        <v>182930.25</v>
      </c>
    </row>
    <row r="3756" spans="1:8" x14ac:dyDescent="0.25">
      <c r="A3756" s="2">
        <v>26</v>
      </c>
      <c r="B3756" t="s">
        <v>20</v>
      </c>
      <c r="C3756" t="s">
        <v>126</v>
      </c>
      <c r="D3756" s="2">
        <v>3</v>
      </c>
      <c r="E3756" s="17">
        <v>12</v>
      </c>
      <c r="F3756" t="s">
        <v>77</v>
      </c>
      <c r="G3756">
        <v>1</v>
      </c>
      <c r="H3756">
        <v>10485.120000000001</v>
      </c>
    </row>
    <row r="3757" spans="1:8" x14ac:dyDescent="0.25">
      <c r="A3757" s="2">
        <v>26</v>
      </c>
      <c r="B3757" t="s">
        <v>20</v>
      </c>
      <c r="C3757" t="s">
        <v>126</v>
      </c>
      <c r="D3757" s="2">
        <v>3</v>
      </c>
      <c r="E3757" s="17">
        <v>12</v>
      </c>
      <c r="F3757" t="s">
        <v>68</v>
      </c>
      <c r="G3757">
        <v>3</v>
      </c>
      <c r="H3757">
        <v>58485</v>
      </c>
    </row>
    <row r="3758" spans="1:8" x14ac:dyDescent="0.25">
      <c r="A3758" s="2">
        <v>26</v>
      </c>
      <c r="B3758" t="s">
        <v>20</v>
      </c>
      <c r="C3758" t="s">
        <v>126</v>
      </c>
      <c r="D3758" s="2">
        <v>3</v>
      </c>
      <c r="E3758" s="17">
        <v>12</v>
      </c>
      <c r="F3758" t="s">
        <v>69</v>
      </c>
      <c r="G3758">
        <v>4</v>
      </c>
      <c r="H3758">
        <v>252159.44</v>
      </c>
    </row>
    <row r="3759" spans="1:8" x14ac:dyDescent="0.25">
      <c r="A3759" s="2">
        <v>26</v>
      </c>
      <c r="B3759" t="s">
        <v>20</v>
      </c>
      <c r="C3759" t="s">
        <v>126</v>
      </c>
      <c r="D3759" s="2">
        <v>3</v>
      </c>
      <c r="E3759" s="17">
        <v>12</v>
      </c>
      <c r="F3759" t="s">
        <v>78</v>
      </c>
      <c r="H3759">
        <v>63082.2</v>
      </c>
    </row>
    <row r="3760" spans="1:8" x14ac:dyDescent="0.25">
      <c r="A3760" s="2">
        <v>26</v>
      </c>
      <c r="B3760" t="s">
        <v>20</v>
      </c>
      <c r="C3760" t="s">
        <v>126</v>
      </c>
      <c r="D3760" s="2">
        <v>3</v>
      </c>
      <c r="E3760" s="17">
        <v>12</v>
      </c>
      <c r="F3760" t="s">
        <v>67</v>
      </c>
      <c r="G3760">
        <v>4</v>
      </c>
      <c r="H3760">
        <v>279.84000000000003</v>
      </c>
    </row>
    <row r="3761" spans="1:8" x14ac:dyDescent="0.25">
      <c r="A3761" s="2">
        <v>26</v>
      </c>
      <c r="B3761" t="s">
        <v>20</v>
      </c>
      <c r="C3761" t="s">
        <v>126</v>
      </c>
      <c r="D3761" s="2">
        <v>3</v>
      </c>
      <c r="E3761" s="17">
        <v>12</v>
      </c>
      <c r="F3761" t="s">
        <v>73</v>
      </c>
      <c r="G3761">
        <v>2</v>
      </c>
      <c r="H3761">
        <v>166199.78999999998</v>
      </c>
    </row>
    <row r="3762" spans="1:8" x14ac:dyDescent="0.25">
      <c r="A3762" s="2">
        <v>26</v>
      </c>
      <c r="B3762" t="s">
        <v>20</v>
      </c>
      <c r="C3762" t="s">
        <v>126</v>
      </c>
      <c r="D3762" s="2">
        <v>3</v>
      </c>
      <c r="E3762" s="17">
        <v>12</v>
      </c>
      <c r="F3762" t="s">
        <v>72</v>
      </c>
      <c r="G3762">
        <v>4</v>
      </c>
      <c r="H3762">
        <v>178916.58</v>
      </c>
    </row>
    <row r="3763" spans="1:8" x14ac:dyDescent="0.25">
      <c r="A3763" s="2">
        <v>26</v>
      </c>
      <c r="B3763" t="s">
        <v>20</v>
      </c>
      <c r="C3763" t="s">
        <v>126</v>
      </c>
      <c r="D3763" s="2">
        <v>3</v>
      </c>
      <c r="E3763" s="17">
        <v>13</v>
      </c>
      <c r="F3763" t="s">
        <v>70</v>
      </c>
      <c r="G3763">
        <v>13</v>
      </c>
      <c r="H3763">
        <v>7272212.4299999997</v>
      </c>
    </row>
    <row r="3764" spans="1:8" x14ac:dyDescent="0.25">
      <c r="A3764" s="2">
        <v>26</v>
      </c>
      <c r="B3764" t="s">
        <v>20</v>
      </c>
      <c r="C3764" t="s">
        <v>126</v>
      </c>
      <c r="D3764" s="2">
        <v>3</v>
      </c>
      <c r="E3764" s="17">
        <v>13</v>
      </c>
      <c r="F3764" t="s">
        <v>75</v>
      </c>
      <c r="G3764">
        <v>8</v>
      </c>
      <c r="H3764">
        <v>465299</v>
      </c>
    </row>
    <row r="3765" spans="1:8" x14ac:dyDescent="0.25">
      <c r="A3765" s="2">
        <v>26</v>
      </c>
      <c r="B3765" t="s">
        <v>20</v>
      </c>
      <c r="C3765" t="s">
        <v>126</v>
      </c>
      <c r="D3765" s="2">
        <v>3</v>
      </c>
      <c r="E3765" s="17">
        <v>13</v>
      </c>
      <c r="F3765" t="s">
        <v>68</v>
      </c>
      <c r="G3765">
        <v>11</v>
      </c>
      <c r="H3765">
        <v>171895.8</v>
      </c>
    </row>
    <row r="3766" spans="1:8" x14ac:dyDescent="0.25">
      <c r="A3766" s="2">
        <v>26</v>
      </c>
      <c r="B3766" t="s">
        <v>20</v>
      </c>
      <c r="C3766" t="s">
        <v>126</v>
      </c>
      <c r="D3766" s="2">
        <v>3</v>
      </c>
      <c r="E3766" s="17">
        <v>13</v>
      </c>
      <c r="F3766" t="s">
        <v>69</v>
      </c>
      <c r="G3766">
        <v>13</v>
      </c>
      <c r="H3766">
        <v>945385.0900000002</v>
      </c>
    </row>
    <row r="3767" spans="1:8" x14ac:dyDescent="0.25">
      <c r="A3767" s="2">
        <v>26</v>
      </c>
      <c r="B3767" t="s">
        <v>20</v>
      </c>
      <c r="C3767" t="s">
        <v>126</v>
      </c>
      <c r="D3767" s="2">
        <v>3</v>
      </c>
      <c r="E3767" s="17">
        <v>13</v>
      </c>
      <c r="F3767" t="s">
        <v>67</v>
      </c>
      <c r="G3767">
        <v>13</v>
      </c>
      <c r="H3767">
        <v>891.99</v>
      </c>
    </row>
    <row r="3768" spans="1:8" x14ac:dyDescent="0.25">
      <c r="A3768" s="2">
        <v>26</v>
      </c>
      <c r="B3768" t="s">
        <v>20</v>
      </c>
      <c r="C3768" t="s">
        <v>126</v>
      </c>
      <c r="D3768" s="2">
        <v>3</v>
      </c>
      <c r="E3768" s="17">
        <v>13</v>
      </c>
      <c r="F3768" t="s">
        <v>73</v>
      </c>
      <c r="G3768">
        <v>1</v>
      </c>
      <c r="H3768">
        <v>331501.16000000003</v>
      </c>
    </row>
    <row r="3769" spans="1:8" x14ac:dyDescent="0.25">
      <c r="A3769" s="2">
        <v>26</v>
      </c>
      <c r="B3769" t="s">
        <v>20</v>
      </c>
      <c r="C3769" t="s">
        <v>126</v>
      </c>
      <c r="D3769" s="2">
        <v>3</v>
      </c>
      <c r="E3769" s="17">
        <v>13</v>
      </c>
      <c r="F3769" t="s">
        <v>72</v>
      </c>
      <c r="G3769">
        <v>13</v>
      </c>
      <c r="H3769">
        <v>2362337.1799999992</v>
      </c>
    </row>
    <row r="3770" spans="1:8" x14ac:dyDescent="0.25">
      <c r="A3770" s="2">
        <v>26</v>
      </c>
      <c r="B3770" t="s">
        <v>20</v>
      </c>
      <c r="C3770" t="s">
        <v>126</v>
      </c>
      <c r="D3770" s="2">
        <v>3</v>
      </c>
      <c r="E3770" s="17">
        <v>13</v>
      </c>
      <c r="F3770" t="s">
        <v>74</v>
      </c>
      <c r="H3770">
        <v>5460</v>
      </c>
    </row>
    <row r="3771" spans="1:8" x14ac:dyDescent="0.25">
      <c r="A3771" s="2">
        <v>26</v>
      </c>
      <c r="B3771" t="s">
        <v>20</v>
      </c>
      <c r="C3771" t="s">
        <v>126</v>
      </c>
      <c r="D3771" s="2">
        <v>3</v>
      </c>
      <c r="E3771" s="17">
        <v>14</v>
      </c>
      <c r="F3771" t="s">
        <v>70</v>
      </c>
      <c r="G3771">
        <v>2</v>
      </c>
      <c r="H3771">
        <v>1268486.1600000001</v>
      </c>
    </row>
    <row r="3772" spans="1:8" x14ac:dyDescent="0.25">
      <c r="A3772" s="2">
        <v>26</v>
      </c>
      <c r="B3772" t="s">
        <v>20</v>
      </c>
      <c r="C3772" t="s">
        <v>126</v>
      </c>
      <c r="D3772" s="2">
        <v>3</v>
      </c>
      <c r="E3772" s="17">
        <v>14</v>
      </c>
      <c r="F3772" t="s">
        <v>75</v>
      </c>
      <c r="G3772">
        <v>1</v>
      </c>
      <c r="H3772">
        <v>150080.30000000002</v>
      </c>
    </row>
    <row r="3773" spans="1:8" x14ac:dyDescent="0.25">
      <c r="A3773" s="2">
        <v>26</v>
      </c>
      <c r="B3773" t="s">
        <v>20</v>
      </c>
      <c r="C3773" t="s">
        <v>126</v>
      </c>
      <c r="D3773" s="2">
        <v>3</v>
      </c>
      <c r="E3773" s="17">
        <v>14</v>
      </c>
      <c r="F3773" t="s">
        <v>68</v>
      </c>
      <c r="G3773">
        <v>2</v>
      </c>
      <c r="H3773">
        <v>39980</v>
      </c>
    </row>
    <row r="3774" spans="1:8" x14ac:dyDescent="0.25">
      <c r="A3774" s="2">
        <v>26</v>
      </c>
      <c r="B3774" t="s">
        <v>20</v>
      </c>
      <c r="C3774" t="s">
        <v>126</v>
      </c>
      <c r="D3774" s="2">
        <v>3</v>
      </c>
      <c r="E3774" s="17">
        <v>14</v>
      </c>
      <c r="F3774" t="s">
        <v>69</v>
      </c>
      <c r="G3774">
        <v>2</v>
      </c>
      <c r="H3774">
        <v>164902.9</v>
      </c>
    </row>
    <row r="3775" spans="1:8" x14ac:dyDescent="0.25">
      <c r="A3775" s="2">
        <v>26</v>
      </c>
      <c r="B3775" t="s">
        <v>20</v>
      </c>
      <c r="C3775" t="s">
        <v>126</v>
      </c>
      <c r="D3775" s="2">
        <v>3</v>
      </c>
      <c r="E3775" s="17">
        <v>14</v>
      </c>
      <c r="F3775" t="s">
        <v>67</v>
      </c>
      <c r="G3775">
        <v>2</v>
      </c>
      <c r="H3775">
        <v>128.26</v>
      </c>
    </row>
    <row r="3776" spans="1:8" x14ac:dyDescent="0.25">
      <c r="A3776" s="2">
        <v>26</v>
      </c>
      <c r="B3776" t="s">
        <v>20</v>
      </c>
      <c r="C3776" t="s">
        <v>126</v>
      </c>
      <c r="D3776" s="2">
        <v>3</v>
      </c>
      <c r="E3776" s="17">
        <v>14</v>
      </c>
      <c r="F3776" t="s">
        <v>73</v>
      </c>
      <c r="H3776">
        <v>113850.13</v>
      </c>
    </row>
    <row r="3777" spans="1:8" x14ac:dyDescent="0.25">
      <c r="A3777" s="2">
        <v>26</v>
      </c>
      <c r="B3777" t="s">
        <v>20</v>
      </c>
      <c r="C3777" t="s">
        <v>126</v>
      </c>
      <c r="D3777" s="2">
        <v>3</v>
      </c>
      <c r="E3777" s="17">
        <v>14</v>
      </c>
      <c r="F3777" t="s">
        <v>72</v>
      </c>
      <c r="G3777">
        <v>2</v>
      </c>
      <c r="H3777">
        <v>208629.25</v>
      </c>
    </row>
    <row r="3778" spans="1:8" x14ac:dyDescent="0.25">
      <c r="A3778" s="2">
        <v>27</v>
      </c>
      <c r="B3778" t="s">
        <v>21</v>
      </c>
      <c r="C3778" t="s">
        <v>127</v>
      </c>
      <c r="D3778" s="2">
        <v>1</v>
      </c>
      <c r="E3778" s="17">
        <v>1</v>
      </c>
      <c r="F3778" t="s">
        <v>70</v>
      </c>
      <c r="G3778">
        <v>1</v>
      </c>
      <c r="H3778">
        <v>5939450.4800000004</v>
      </c>
    </row>
    <row r="3779" spans="1:8" x14ac:dyDescent="0.25">
      <c r="A3779" s="2">
        <v>27</v>
      </c>
      <c r="B3779" t="s">
        <v>21</v>
      </c>
      <c r="C3779" t="s">
        <v>127</v>
      </c>
      <c r="D3779" s="2">
        <v>1</v>
      </c>
      <c r="E3779" s="17">
        <v>1</v>
      </c>
      <c r="F3779" t="s">
        <v>77</v>
      </c>
      <c r="G3779">
        <v>4</v>
      </c>
      <c r="H3779">
        <v>231251.62</v>
      </c>
    </row>
    <row r="3780" spans="1:8" x14ac:dyDescent="0.25">
      <c r="A3780" s="2">
        <v>27</v>
      </c>
      <c r="B3780" t="s">
        <v>21</v>
      </c>
      <c r="C3780" t="s">
        <v>127</v>
      </c>
      <c r="D3780" s="2">
        <v>1</v>
      </c>
      <c r="E3780" s="17">
        <v>1</v>
      </c>
      <c r="F3780" t="s">
        <v>67</v>
      </c>
      <c r="H3780">
        <v>46.64</v>
      </c>
    </row>
    <row r="3781" spans="1:8" x14ac:dyDescent="0.25">
      <c r="A3781" s="2">
        <v>27</v>
      </c>
      <c r="B3781" t="s">
        <v>21</v>
      </c>
      <c r="C3781" t="s">
        <v>127</v>
      </c>
      <c r="D3781" s="2">
        <v>1</v>
      </c>
      <c r="E3781" s="17">
        <v>1</v>
      </c>
      <c r="F3781" t="s">
        <v>72</v>
      </c>
      <c r="H3781">
        <v>4064.9300000000003</v>
      </c>
    </row>
    <row r="3782" spans="1:8" x14ac:dyDescent="0.25">
      <c r="A3782" s="2">
        <v>27</v>
      </c>
      <c r="B3782" t="s">
        <v>21</v>
      </c>
      <c r="C3782" t="s">
        <v>127</v>
      </c>
      <c r="D3782" s="2">
        <v>1</v>
      </c>
      <c r="E3782" s="17">
        <v>1</v>
      </c>
      <c r="F3782" t="s">
        <v>111</v>
      </c>
      <c r="H3782">
        <v>225</v>
      </c>
    </row>
    <row r="3783" spans="1:8" x14ac:dyDescent="0.25">
      <c r="A3783" s="2">
        <v>27</v>
      </c>
      <c r="B3783" t="s">
        <v>21</v>
      </c>
      <c r="C3783" t="s">
        <v>127</v>
      </c>
      <c r="D3783" s="2">
        <v>1</v>
      </c>
      <c r="E3783" s="17">
        <v>1</v>
      </c>
      <c r="F3783" t="s">
        <v>96</v>
      </c>
      <c r="G3783">
        <v>178</v>
      </c>
      <c r="H3783">
        <v>2460700.69</v>
      </c>
    </row>
    <row r="3784" spans="1:8" x14ac:dyDescent="0.25">
      <c r="A3784" s="2">
        <v>27</v>
      </c>
      <c r="B3784" t="s">
        <v>21</v>
      </c>
      <c r="C3784" t="s">
        <v>127</v>
      </c>
      <c r="D3784" s="2">
        <v>1</v>
      </c>
      <c r="E3784" s="17">
        <v>4</v>
      </c>
      <c r="F3784" t="s">
        <v>70</v>
      </c>
      <c r="G3784">
        <v>56</v>
      </c>
      <c r="H3784">
        <v>5506963.2300000004</v>
      </c>
    </row>
    <row r="3785" spans="1:8" x14ac:dyDescent="0.25">
      <c r="A3785" s="2">
        <v>27</v>
      </c>
      <c r="B3785" t="s">
        <v>21</v>
      </c>
      <c r="C3785" t="s">
        <v>127</v>
      </c>
      <c r="D3785" s="2">
        <v>1</v>
      </c>
      <c r="E3785" s="17">
        <v>4</v>
      </c>
      <c r="F3785" t="s">
        <v>75</v>
      </c>
      <c r="G3785">
        <v>39</v>
      </c>
      <c r="H3785">
        <v>514200</v>
      </c>
    </row>
    <row r="3786" spans="1:8" x14ac:dyDescent="0.25">
      <c r="A3786" s="2">
        <v>27</v>
      </c>
      <c r="B3786" t="s">
        <v>21</v>
      </c>
      <c r="C3786" t="s">
        <v>127</v>
      </c>
      <c r="D3786" s="2">
        <v>1</v>
      </c>
      <c r="E3786" s="17">
        <v>4</v>
      </c>
      <c r="F3786" t="s">
        <v>77</v>
      </c>
      <c r="G3786">
        <v>5</v>
      </c>
      <c r="H3786">
        <v>128611.70999999999</v>
      </c>
    </row>
    <row r="3787" spans="1:8" x14ac:dyDescent="0.25">
      <c r="A3787" s="2">
        <v>27</v>
      </c>
      <c r="B3787" t="s">
        <v>21</v>
      </c>
      <c r="C3787" t="s">
        <v>127</v>
      </c>
      <c r="D3787" s="2">
        <v>1</v>
      </c>
      <c r="E3787" s="17">
        <v>4</v>
      </c>
      <c r="F3787" t="s">
        <v>68</v>
      </c>
      <c r="G3787">
        <v>29</v>
      </c>
      <c r="H3787">
        <v>577991</v>
      </c>
    </row>
    <row r="3788" spans="1:8" x14ac:dyDescent="0.25">
      <c r="A3788" s="2">
        <v>27</v>
      </c>
      <c r="B3788" t="s">
        <v>21</v>
      </c>
      <c r="C3788" t="s">
        <v>127</v>
      </c>
      <c r="D3788" s="2">
        <v>1</v>
      </c>
      <c r="E3788" s="17">
        <v>4</v>
      </c>
      <c r="F3788" t="s">
        <v>69</v>
      </c>
      <c r="G3788">
        <v>53</v>
      </c>
      <c r="H3788">
        <v>676229.50999999966</v>
      </c>
    </row>
    <row r="3789" spans="1:8" x14ac:dyDescent="0.25">
      <c r="A3789" s="2">
        <v>27</v>
      </c>
      <c r="B3789" t="s">
        <v>21</v>
      </c>
      <c r="C3789" t="s">
        <v>127</v>
      </c>
      <c r="D3789" s="2">
        <v>1</v>
      </c>
      <c r="E3789" s="17">
        <v>4</v>
      </c>
      <c r="F3789" t="s">
        <v>78</v>
      </c>
      <c r="H3789">
        <v>302690.89</v>
      </c>
    </row>
    <row r="3790" spans="1:8" x14ac:dyDescent="0.25">
      <c r="A3790" s="2">
        <v>27</v>
      </c>
      <c r="B3790" t="s">
        <v>21</v>
      </c>
      <c r="C3790" t="s">
        <v>127</v>
      </c>
      <c r="D3790" s="2">
        <v>1</v>
      </c>
      <c r="E3790" s="17">
        <v>4</v>
      </c>
      <c r="F3790" t="s">
        <v>67</v>
      </c>
      <c r="G3790">
        <v>56</v>
      </c>
      <c r="H3790">
        <v>3340.59</v>
      </c>
    </row>
    <row r="3791" spans="1:8" x14ac:dyDescent="0.25">
      <c r="A3791" s="2">
        <v>27</v>
      </c>
      <c r="B3791" t="s">
        <v>21</v>
      </c>
      <c r="C3791" t="s">
        <v>127</v>
      </c>
      <c r="D3791" s="2">
        <v>1</v>
      </c>
      <c r="E3791" s="17">
        <v>4</v>
      </c>
      <c r="F3791" t="s">
        <v>73</v>
      </c>
      <c r="G3791">
        <v>2</v>
      </c>
      <c r="H3791">
        <v>414176.16000000003</v>
      </c>
    </row>
    <row r="3792" spans="1:8" x14ac:dyDescent="0.25">
      <c r="A3792" s="2">
        <v>27</v>
      </c>
      <c r="B3792" t="s">
        <v>21</v>
      </c>
      <c r="C3792" t="s">
        <v>127</v>
      </c>
      <c r="D3792" s="2">
        <v>1</v>
      </c>
      <c r="E3792" s="17">
        <v>4</v>
      </c>
      <c r="F3792" t="s">
        <v>79</v>
      </c>
      <c r="H3792">
        <v>17764</v>
      </c>
    </row>
    <row r="3793" spans="1:8" x14ac:dyDescent="0.25">
      <c r="A3793" s="2">
        <v>27</v>
      </c>
      <c r="B3793" t="s">
        <v>21</v>
      </c>
      <c r="C3793" t="s">
        <v>127</v>
      </c>
      <c r="D3793" s="2">
        <v>1</v>
      </c>
      <c r="E3793" s="17">
        <v>4</v>
      </c>
      <c r="F3793" t="s">
        <v>72</v>
      </c>
      <c r="G3793">
        <v>3</v>
      </c>
      <c r="H3793">
        <v>116294.56000000001</v>
      </c>
    </row>
    <row r="3794" spans="1:8" x14ac:dyDescent="0.25">
      <c r="A3794" s="2">
        <v>27</v>
      </c>
      <c r="B3794" t="s">
        <v>21</v>
      </c>
      <c r="C3794" t="s">
        <v>127</v>
      </c>
      <c r="D3794" s="2">
        <v>1</v>
      </c>
      <c r="E3794" s="17">
        <v>5</v>
      </c>
      <c r="F3794" t="s">
        <v>70</v>
      </c>
      <c r="H3794">
        <v>1191253.47</v>
      </c>
    </row>
    <row r="3795" spans="1:8" x14ac:dyDescent="0.25">
      <c r="A3795" s="2">
        <v>27</v>
      </c>
      <c r="B3795" t="s">
        <v>21</v>
      </c>
      <c r="C3795" t="s">
        <v>127</v>
      </c>
      <c r="D3795" s="2">
        <v>1</v>
      </c>
      <c r="E3795" s="17">
        <v>5</v>
      </c>
      <c r="F3795" t="s">
        <v>75</v>
      </c>
      <c r="H3795">
        <v>1800</v>
      </c>
    </row>
    <row r="3796" spans="1:8" x14ac:dyDescent="0.25">
      <c r="A3796" s="2">
        <v>27</v>
      </c>
      <c r="B3796" t="s">
        <v>21</v>
      </c>
      <c r="C3796" t="s">
        <v>127</v>
      </c>
      <c r="D3796" s="2">
        <v>1</v>
      </c>
      <c r="E3796" s="17">
        <v>5</v>
      </c>
      <c r="F3796" t="s">
        <v>77</v>
      </c>
      <c r="H3796">
        <v>122245.27</v>
      </c>
    </row>
    <row r="3797" spans="1:8" x14ac:dyDescent="0.25">
      <c r="A3797" s="2">
        <v>27</v>
      </c>
      <c r="B3797" t="s">
        <v>21</v>
      </c>
      <c r="C3797" t="s">
        <v>127</v>
      </c>
      <c r="D3797" s="2">
        <v>1</v>
      </c>
      <c r="E3797" s="17">
        <v>5</v>
      </c>
      <c r="F3797" t="s">
        <v>68</v>
      </c>
      <c r="H3797">
        <v>6080</v>
      </c>
    </row>
    <row r="3798" spans="1:8" x14ac:dyDescent="0.25">
      <c r="A3798" s="2">
        <v>27</v>
      </c>
      <c r="B3798" t="s">
        <v>21</v>
      </c>
      <c r="C3798" t="s">
        <v>127</v>
      </c>
      <c r="D3798" s="2">
        <v>1</v>
      </c>
      <c r="E3798" s="17">
        <v>5</v>
      </c>
      <c r="F3798" t="s">
        <v>69</v>
      </c>
      <c r="H3798">
        <v>4342.82</v>
      </c>
    </row>
    <row r="3799" spans="1:8" x14ac:dyDescent="0.25">
      <c r="A3799" s="2">
        <v>27</v>
      </c>
      <c r="B3799" t="s">
        <v>21</v>
      </c>
      <c r="C3799" t="s">
        <v>127</v>
      </c>
      <c r="D3799" s="2">
        <v>1</v>
      </c>
      <c r="E3799" s="17">
        <v>5</v>
      </c>
      <c r="F3799" t="s">
        <v>78</v>
      </c>
      <c r="H3799">
        <v>13708.65</v>
      </c>
    </row>
    <row r="3800" spans="1:8" x14ac:dyDescent="0.25">
      <c r="A3800" s="2">
        <v>27</v>
      </c>
      <c r="B3800" t="s">
        <v>21</v>
      </c>
      <c r="C3800" t="s">
        <v>127</v>
      </c>
      <c r="D3800" s="2">
        <v>1</v>
      </c>
      <c r="E3800" s="17">
        <v>5</v>
      </c>
      <c r="F3800" t="s">
        <v>67</v>
      </c>
      <c r="H3800">
        <v>641.20000000000005</v>
      </c>
    </row>
    <row r="3801" spans="1:8" x14ac:dyDescent="0.25">
      <c r="A3801" s="2">
        <v>27</v>
      </c>
      <c r="B3801" t="s">
        <v>21</v>
      </c>
      <c r="C3801" t="s">
        <v>127</v>
      </c>
      <c r="D3801" s="2">
        <v>1</v>
      </c>
      <c r="E3801" s="17">
        <v>5</v>
      </c>
      <c r="F3801" t="s">
        <v>72</v>
      </c>
      <c r="H3801">
        <v>426205.55000000005</v>
      </c>
    </row>
    <row r="3802" spans="1:8" x14ac:dyDescent="0.25">
      <c r="A3802" s="2">
        <v>27</v>
      </c>
      <c r="B3802" t="s">
        <v>21</v>
      </c>
      <c r="C3802" t="s">
        <v>127</v>
      </c>
      <c r="D3802" s="2">
        <v>1</v>
      </c>
      <c r="E3802" s="17">
        <v>5</v>
      </c>
      <c r="F3802" t="s">
        <v>74</v>
      </c>
      <c r="H3802">
        <v>29231.589999999993</v>
      </c>
    </row>
    <row r="3803" spans="1:8" x14ac:dyDescent="0.25">
      <c r="A3803" s="2">
        <v>27</v>
      </c>
      <c r="B3803" t="s">
        <v>21</v>
      </c>
      <c r="C3803" t="s">
        <v>127</v>
      </c>
      <c r="D3803" s="2">
        <v>1</v>
      </c>
      <c r="E3803" s="17">
        <v>6</v>
      </c>
      <c r="F3803" t="s">
        <v>70</v>
      </c>
      <c r="G3803">
        <v>144</v>
      </c>
      <c r="H3803">
        <v>22104771.789999999</v>
      </c>
    </row>
    <row r="3804" spans="1:8" x14ac:dyDescent="0.25">
      <c r="A3804" s="2">
        <v>27</v>
      </c>
      <c r="B3804" t="s">
        <v>21</v>
      </c>
      <c r="C3804" t="s">
        <v>127</v>
      </c>
      <c r="D3804" s="2">
        <v>1</v>
      </c>
      <c r="E3804" s="17">
        <v>6</v>
      </c>
      <c r="F3804" t="s">
        <v>75</v>
      </c>
      <c r="G3804">
        <v>92</v>
      </c>
      <c r="H3804">
        <v>1272900</v>
      </c>
    </row>
    <row r="3805" spans="1:8" x14ac:dyDescent="0.25">
      <c r="A3805" s="2">
        <v>27</v>
      </c>
      <c r="B3805" t="s">
        <v>21</v>
      </c>
      <c r="C3805" t="s">
        <v>127</v>
      </c>
      <c r="D3805" s="2">
        <v>1</v>
      </c>
      <c r="E3805" s="17">
        <v>6</v>
      </c>
      <c r="F3805" t="s">
        <v>77</v>
      </c>
      <c r="G3805">
        <v>59</v>
      </c>
      <c r="H3805">
        <v>1224034.2699999998</v>
      </c>
    </row>
    <row r="3806" spans="1:8" x14ac:dyDescent="0.25">
      <c r="A3806" s="2">
        <v>27</v>
      </c>
      <c r="B3806" t="s">
        <v>21</v>
      </c>
      <c r="C3806" t="s">
        <v>127</v>
      </c>
      <c r="D3806" s="2">
        <v>1</v>
      </c>
      <c r="E3806" s="17">
        <v>6</v>
      </c>
      <c r="F3806" t="s">
        <v>68</v>
      </c>
      <c r="G3806">
        <v>75</v>
      </c>
      <c r="H3806">
        <v>1415751</v>
      </c>
    </row>
    <row r="3807" spans="1:8" x14ac:dyDescent="0.25">
      <c r="A3807" s="2">
        <v>27</v>
      </c>
      <c r="B3807" t="s">
        <v>21</v>
      </c>
      <c r="C3807" t="s">
        <v>127</v>
      </c>
      <c r="D3807" s="2">
        <v>1</v>
      </c>
      <c r="E3807" s="17">
        <v>6</v>
      </c>
      <c r="F3807" t="s">
        <v>69</v>
      </c>
      <c r="G3807">
        <v>134</v>
      </c>
      <c r="H3807">
        <v>2691839.53</v>
      </c>
    </row>
    <row r="3808" spans="1:8" x14ac:dyDescent="0.25">
      <c r="A3808" s="2">
        <v>27</v>
      </c>
      <c r="B3808" t="s">
        <v>21</v>
      </c>
      <c r="C3808" t="s">
        <v>127</v>
      </c>
      <c r="D3808" s="2">
        <v>1</v>
      </c>
      <c r="E3808" s="17">
        <v>6</v>
      </c>
      <c r="F3808" t="s">
        <v>78</v>
      </c>
      <c r="H3808">
        <v>907558.59999999939</v>
      </c>
    </row>
    <row r="3809" spans="1:8" x14ac:dyDescent="0.25">
      <c r="A3809" s="2">
        <v>27</v>
      </c>
      <c r="B3809" t="s">
        <v>21</v>
      </c>
      <c r="C3809" t="s">
        <v>127</v>
      </c>
      <c r="D3809" s="2">
        <v>1</v>
      </c>
      <c r="E3809" s="17">
        <v>6</v>
      </c>
      <c r="F3809" t="s">
        <v>67</v>
      </c>
      <c r="G3809">
        <v>144</v>
      </c>
      <c r="H3809">
        <v>9421.010000000002</v>
      </c>
    </row>
    <row r="3810" spans="1:8" x14ac:dyDescent="0.25">
      <c r="A3810" s="2">
        <v>27</v>
      </c>
      <c r="B3810" t="s">
        <v>21</v>
      </c>
      <c r="C3810" t="s">
        <v>127</v>
      </c>
      <c r="D3810" s="2">
        <v>1</v>
      </c>
      <c r="E3810" s="17">
        <v>6</v>
      </c>
      <c r="F3810" t="s">
        <v>73</v>
      </c>
      <c r="G3810">
        <v>9</v>
      </c>
      <c r="H3810">
        <v>1518344.0699999998</v>
      </c>
    </row>
    <row r="3811" spans="1:8" x14ac:dyDescent="0.25">
      <c r="A3811" s="2">
        <v>27</v>
      </c>
      <c r="B3811" t="s">
        <v>21</v>
      </c>
      <c r="C3811" t="s">
        <v>127</v>
      </c>
      <c r="D3811" s="2">
        <v>1</v>
      </c>
      <c r="E3811" s="17">
        <v>6</v>
      </c>
      <c r="F3811" t="s">
        <v>79</v>
      </c>
      <c r="H3811">
        <v>8882</v>
      </c>
    </row>
    <row r="3812" spans="1:8" x14ac:dyDescent="0.25">
      <c r="A3812" s="2">
        <v>27</v>
      </c>
      <c r="B3812" t="s">
        <v>21</v>
      </c>
      <c r="C3812" t="s">
        <v>127</v>
      </c>
      <c r="D3812" s="2">
        <v>1</v>
      </c>
      <c r="E3812" s="17">
        <v>6</v>
      </c>
      <c r="F3812" t="s">
        <v>72</v>
      </c>
      <c r="G3812">
        <v>12</v>
      </c>
      <c r="H3812">
        <v>551993.32999999996</v>
      </c>
    </row>
    <row r="3813" spans="1:8" x14ac:dyDescent="0.25">
      <c r="A3813" s="2">
        <v>27</v>
      </c>
      <c r="B3813" t="s">
        <v>21</v>
      </c>
      <c r="C3813" t="s">
        <v>127</v>
      </c>
      <c r="D3813" s="2">
        <v>1</v>
      </c>
      <c r="E3813" s="17">
        <v>6</v>
      </c>
      <c r="F3813" t="s">
        <v>74</v>
      </c>
      <c r="G3813">
        <v>27</v>
      </c>
      <c r="H3813">
        <v>156471.15999999997</v>
      </c>
    </row>
    <row r="3814" spans="1:8" x14ac:dyDescent="0.25">
      <c r="A3814" s="2">
        <v>27</v>
      </c>
      <c r="B3814" t="s">
        <v>21</v>
      </c>
      <c r="C3814" t="s">
        <v>127</v>
      </c>
      <c r="D3814" s="2">
        <v>1</v>
      </c>
      <c r="E3814" s="17">
        <v>7</v>
      </c>
      <c r="F3814" t="s">
        <v>70</v>
      </c>
      <c r="G3814">
        <v>90</v>
      </c>
      <c r="H3814">
        <v>17199380.719999999</v>
      </c>
    </row>
    <row r="3815" spans="1:8" x14ac:dyDescent="0.25">
      <c r="A3815" s="2">
        <v>27</v>
      </c>
      <c r="B3815" t="s">
        <v>21</v>
      </c>
      <c r="C3815" t="s">
        <v>127</v>
      </c>
      <c r="D3815" s="2">
        <v>1</v>
      </c>
      <c r="E3815" s="17">
        <v>7</v>
      </c>
      <c r="F3815" t="s">
        <v>75</v>
      </c>
      <c r="G3815">
        <v>72</v>
      </c>
      <c r="H3815">
        <v>900600</v>
      </c>
    </row>
    <row r="3816" spans="1:8" x14ac:dyDescent="0.25">
      <c r="A3816" s="2">
        <v>27</v>
      </c>
      <c r="B3816" t="s">
        <v>21</v>
      </c>
      <c r="C3816" t="s">
        <v>127</v>
      </c>
      <c r="D3816" s="2">
        <v>1</v>
      </c>
      <c r="E3816" s="17">
        <v>7</v>
      </c>
      <c r="F3816" t="s">
        <v>77</v>
      </c>
      <c r="G3816">
        <v>13</v>
      </c>
      <c r="H3816">
        <v>465688.11</v>
      </c>
    </row>
    <row r="3817" spans="1:8" x14ac:dyDescent="0.25">
      <c r="A3817" s="2">
        <v>27</v>
      </c>
      <c r="B3817" t="s">
        <v>21</v>
      </c>
      <c r="C3817" t="s">
        <v>127</v>
      </c>
      <c r="D3817" s="2">
        <v>1</v>
      </c>
      <c r="E3817" s="17">
        <v>7</v>
      </c>
      <c r="F3817" t="s">
        <v>68</v>
      </c>
      <c r="G3817">
        <v>58</v>
      </c>
      <c r="H3817">
        <v>1096263.25</v>
      </c>
    </row>
    <row r="3818" spans="1:8" x14ac:dyDescent="0.25">
      <c r="A3818" s="2">
        <v>27</v>
      </c>
      <c r="B3818" t="s">
        <v>21</v>
      </c>
      <c r="C3818" t="s">
        <v>127</v>
      </c>
      <c r="D3818" s="2">
        <v>1</v>
      </c>
      <c r="E3818" s="17">
        <v>7</v>
      </c>
      <c r="F3818" t="s">
        <v>69</v>
      </c>
      <c r="G3818">
        <v>82</v>
      </c>
      <c r="H3818">
        <v>2069308.5200000009</v>
      </c>
    </row>
    <row r="3819" spans="1:8" x14ac:dyDescent="0.25">
      <c r="A3819" s="2">
        <v>27</v>
      </c>
      <c r="B3819" t="s">
        <v>21</v>
      </c>
      <c r="C3819" t="s">
        <v>127</v>
      </c>
      <c r="D3819" s="2">
        <v>1</v>
      </c>
      <c r="E3819" s="17">
        <v>7</v>
      </c>
      <c r="F3819" t="s">
        <v>78</v>
      </c>
      <c r="H3819">
        <v>612046.32000000053</v>
      </c>
    </row>
    <row r="3820" spans="1:8" x14ac:dyDescent="0.25">
      <c r="A3820" s="2">
        <v>27</v>
      </c>
      <c r="B3820" t="s">
        <v>21</v>
      </c>
      <c r="C3820" t="s">
        <v>127</v>
      </c>
      <c r="D3820" s="2">
        <v>1</v>
      </c>
      <c r="E3820" s="17">
        <v>7</v>
      </c>
      <c r="F3820" t="s">
        <v>67</v>
      </c>
      <c r="G3820">
        <v>90</v>
      </c>
      <c r="H3820">
        <v>5899.81</v>
      </c>
    </row>
    <row r="3821" spans="1:8" x14ac:dyDescent="0.25">
      <c r="A3821" s="2">
        <v>27</v>
      </c>
      <c r="B3821" t="s">
        <v>21</v>
      </c>
      <c r="C3821" t="s">
        <v>127</v>
      </c>
      <c r="D3821" s="2">
        <v>1</v>
      </c>
      <c r="E3821" s="17">
        <v>7</v>
      </c>
      <c r="F3821" t="s">
        <v>73</v>
      </c>
      <c r="G3821">
        <v>11</v>
      </c>
      <c r="H3821">
        <v>1378499.33</v>
      </c>
    </row>
    <row r="3822" spans="1:8" x14ac:dyDescent="0.25">
      <c r="A3822" s="2">
        <v>27</v>
      </c>
      <c r="B3822" t="s">
        <v>21</v>
      </c>
      <c r="C3822" t="s">
        <v>127</v>
      </c>
      <c r="D3822" s="2">
        <v>1</v>
      </c>
      <c r="E3822" s="17">
        <v>7</v>
      </c>
      <c r="F3822" t="s">
        <v>79</v>
      </c>
      <c r="H3822">
        <v>35528.5</v>
      </c>
    </row>
    <row r="3823" spans="1:8" x14ac:dyDescent="0.25">
      <c r="A3823" s="2">
        <v>27</v>
      </c>
      <c r="B3823" t="s">
        <v>21</v>
      </c>
      <c r="C3823" t="s">
        <v>127</v>
      </c>
      <c r="D3823" s="2">
        <v>1</v>
      </c>
      <c r="E3823" s="17">
        <v>7</v>
      </c>
      <c r="F3823" t="s">
        <v>72</v>
      </c>
      <c r="G3823">
        <v>12</v>
      </c>
      <c r="H3823">
        <v>545517.74</v>
      </c>
    </row>
    <row r="3824" spans="1:8" x14ac:dyDescent="0.25">
      <c r="A3824" s="2">
        <v>27</v>
      </c>
      <c r="B3824" t="s">
        <v>21</v>
      </c>
      <c r="C3824" t="s">
        <v>127</v>
      </c>
      <c r="D3824" s="2">
        <v>1</v>
      </c>
      <c r="E3824" s="17">
        <v>7</v>
      </c>
      <c r="F3824" t="s">
        <v>74</v>
      </c>
      <c r="G3824">
        <v>4</v>
      </c>
      <c r="H3824">
        <v>6083.3700000000008</v>
      </c>
    </row>
    <row r="3825" spans="1:8" x14ac:dyDescent="0.25">
      <c r="A3825" s="2">
        <v>27</v>
      </c>
      <c r="B3825" t="s">
        <v>21</v>
      </c>
      <c r="C3825" t="s">
        <v>127</v>
      </c>
      <c r="D3825" s="2">
        <v>1</v>
      </c>
      <c r="E3825" s="17">
        <v>8</v>
      </c>
      <c r="F3825" t="s">
        <v>70</v>
      </c>
      <c r="G3825">
        <v>83</v>
      </c>
      <c r="H3825">
        <v>21121133.139999997</v>
      </c>
    </row>
    <row r="3826" spans="1:8" x14ac:dyDescent="0.25">
      <c r="A3826" s="2">
        <v>27</v>
      </c>
      <c r="B3826" t="s">
        <v>21</v>
      </c>
      <c r="C3826" t="s">
        <v>127</v>
      </c>
      <c r="D3826" s="2">
        <v>1</v>
      </c>
      <c r="E3826" s="17">
        <v>8</v>
      </c>
      <c r="F3826" t="s">
        <v>75</v>
      </c>
      <c r="G3826">
        <v>76</v>
      </c>
      <c r="H3826">
        <v>999000</v>
      </c>
    </row>
    <row r="3827" spans="1:8" x14ac:dyDescent="0.25">
      <c r="A3827" s="2">
        <v>27</v>
      </c>
      <c r="B3827" t="s">
        <v>21</v>
      </c>
      <c r="C3827" t="s">
        <v>127</v>
      </c>
      <c r="D3827" s="2">
        <v>1</v>
      </c>
      <c r="E3827" s="17">
        <v>8</v>
      </c>
      <c r="F3827" t="s">
        <v>77</v>
      </c>
      <c r="G3827">
        <v>24</v>
      </c>
      <c r="H3827">
        <v>836427.99</v>
      </c>
    </row>
    <row r="3828" spans="1:8" x14ac:dyDescent="0.25">
      <c r="A3828" s="2">
        <v>27</v>
      </c>
      <c r="B3828" t="s">
        <v>21</v>
      </c>
      <c r="C3828" t="s">
        <v>127</v>
      </c>
      <c r="D3828" s="2">
        <v>1</v>
      </c>
      <c r="E3828" s="17">
        <v>8</v>
      </c>
      <c r="F3828" t="s">
        <v>68</v>
      </c>
      <c r="G3828">
        <v>55</v>
      </c>
      <c r="H3828">
        <v>1140205.5</v>
      </c>
    </row>
    <row r="3829" spans="1:8" x14ac:dyDescent="0.25">
      <c r="A3829" s="2">
        <v>27</v>
      </c>
      <c r="B3829" t="s">
        <v>21</v>
      </c>
      <c r="C3829" t="s">
        <v>127</v>
      </c>
      <c r="D3829" s="2">
        <v>1</v>
      </c>
      <c r="E3829" s="17">
        <v>8</v>
      </c>
      <c r="F3829" t="s">
        <v>69</v>
      </c>
      <c r="G3829">
        <v>82</v>
      </c>
      <c r="H3829">
        <v>2680854.7400000002</v>
      </c>
    </row>
    <row r="3830" spans="1:8" x14ac:dyDescent="0.25">
      <c r="A3830" s="2">
        <v>27</v>
      </c>
      <c r="B3830" t="s">
        <v>21</v>
      </c>
      <c r="C3830" t="s">
        <v>127</v>
      </c>
      <c r="D3830" s="2">
        <v>1</v>
      </c>
      <c r="E3830" s="17">
        <v>8</v>
      </c>
      <c r="F3830" t="s">
        <v>78</v>
      </c>
      <c r="H3830">
        <v>866180.42999999947</v>
      </c>
    </row>
    <row r="3831" spans="1:8" x14ac:dyDescent="0.25">
      <c r="A3831" s="2">
        <v>27</v>
      </c>
      <c r="B3831" t="s">
        <v>21</v>
      </c>
      <c r="C3831" t="s">
        <v>127</v>
      </c>
      <c r="D3831" s="2">
        <v>1</v>
      </c>
      <c r="E3831" s="17">
        <v>8</v>
      </c>
      <c r="F3831" t="s">
        <v>67</v>
      </c>
      <c r="G3831">
        <v>83</v>
      </c>
      <c r="H3831">
        <v>5800.85</v>
      </c>
    </row>
    <row r="3832" spans="1:8" x14ac:dyDescent="0.25">
      <c r="A3832" s="2">
        <v>27</v>
      </c>
      <c r="B3832" t="s">
        <v>21</v>
      </c>
      <c r="C3832" t="s">
        <v>127</v>
      </c>
      <c r="D3832" s="2">
        <v>1</v>
      </c>
      <c r="E3832" s="17">
        <v>8</v>
      </c>
      <c r="F3832" t="s">
        <v>73</v>
      </c>
      <c r="G3832">
        <v>12</v>
      </c>
      <c r="H3832">
        <v>1741892.5299999998</v>
      </c>
    </row>
    <row r="3833" spans="1:8" x14ac:dyDescent="0.25">
      <c r="A3833" s="2">
        <v>27</v>
      </c>
      <c r="B3833" t="s">
        <v>21</v>
      </c>
      <c r="C3833" t="s">
        <v>127</v>
      </c>
      <c r="D3833" s="2">
        <v>1</v>
      </c>
      <c r="E3833" s="17">
        <v>8</v>
      </c>
      <c r="F3833" t="s">
        <v>72</v>
      </c>
      <c r="G3833">
        <v>1</v>
      </c>
      <c r="H3833">
        <v>168845.75</v>
      </c>
    </row>
    <row r="3834" spans="1:8" x14ac:dyDescent="0.25">
      <c r="A3834" s="2">
        <v>27</v>
      </c>
      <c r="B3834" t="s">
        <v>21</v>
      </c>
      <c r="C3834" t="s">
        <v>127</v>
      </c>
      <c r="D3834" s="2">
        <v>1</v>
      </c>
      <c r="E3834" s="17">
        <v>9</v>
      </c>
      <c r="F3834" t="s">
        <v>70</v>
      </c>
      <c r="G3834">
        <v>65</v>
      </c>
      <c r="H3834">
        <v>18429560.609999999</v>
      </c>
    </row>
    <row r="3835" spans="1:8" x14ac:dyDescent="0.25">
      <c r="A3835" s="2">
        <v>27</v>
      </c>
      <c r="B3835" t="s">
        <v>21</v>
      </c>
      <c r="C3835" t="s">
        <v>127</v>
      </c>
      <c r="D3835" s="2">
        <v>1</v>
      </c>
      <c r="E3835" s="17">
        <v>9</v>
      </c>
      <c r="F3835" t="s">
        <v>75</v>
      </c>
      <c r="G3835">
        <v>54</v>
      </c>
      <c r="H3835">
        <v>683400</v>
      </c>
    </row>
    <row r="3836" spans="1:8" x14ac:dyDescent="0.25">
      <c r="A3836" s="2">
        <v>27</v>
      </c>
      <c r="B3836" t="s">
        <v>21</v>
      </c>
      <c r="C3836" t="s">
        <v>127</v>
      </c>
      <c r="D3836" s="2">
        <v>1</v>
      </c>
      <c r="E3836" s="17">
        <v>9</v>
      </c>
      <c r="F3836" t="s">
        <v>77</v>
      </c>
      <c r="G3836">
        <v>3</v>
      </c>
      <c r="H3836">
        <v>337085.79000000004</v>
      </c>
    </row>
    <row r="3837" spans="1:8" x14ac:dyDescent="0.25">
      <c r="A3837" s="2">
        <v>27</v>
      </c>
      <c r="B3837" t="s">
        <v>21</v>
      </c>
      <c r="C3837" t="s">
        <v>127</v>
      </c>
      <c r="D3837" s="2">
        <v>1</v>
      </c>
      <c r="E3837" s="17">
        <v>9</v>
      </c>
      <c r="F3837" t="s">
        <v>68</v>
      </c>
      <c r="G3837">
        <v>49</v>
      </c>
      <c r="H3837">
        <v>990938.25</v>
      </c>
    </row>
    <row r="3838" spans="1:8" x14ac:dyDescent="0.25">
      <c r="A3838" s="2">
        <v>27</v>
      </c>
      <c r="B3838" t="s">
        <v>21</v>
      </c>
      <c r="C3838" t="s">
        <v>127</v>
      </c>
      <c r="D3838" s="2">
        <v>1</v>
      </c>
      <c r="E3838" s="17">
        <v>9</v>
      </c>
      <c r="F3838" t="s">
        <v>69</v>
      </c>
      <c r="G3838">
        <v>64</v>
      </c>
      <c r="H3838">
        <v>2358265.8400000017</v>
      </c>
    </row>
    <row r="3839" spans="1:8" x14ac:dyDescent="0.25">
      <c r="A3839" s="2">
        <v>27</v>
      </c>
      <c r="B3839" t="s">
        <v>21</v>
      </c>
      <c r="C3839" t="s">
        <v>127</v>
      </c>
      <c r="D3839" s="2">
        <v>1</v>
      </c>
      <c r="E3839" s="17">
        <v>9</v>
      </c>
      <c r="F3839" t="s">
        <v>78</v>
      </c>
      <c r="H3839">
        <v>571715.45999999985</v>
      </c>
    </row>
    <row r="3840" spans="1:8" x14ac:dyDescent="0.25">
      <c r="A3840" s="2">
        <v>27</v>
      </c>
      <c r="B3840" t="s">
        <v>21</v>
      </c>
      <c r="C3840" t="s">
        <v>127</v>
      </c>
      <c r="D3840" s="2">
        <v>1</v>
      </c>
      <c r="E3840" s="17">
        <v>9</v>
      </c>
      <c r="F3840" t="s">
        <v>67</v>
      </c>
      <c r="G3840">
        <v>65</v>
      </c>
      <c r="H3840">
        <v>4250.0199999999995</v>
      </c>
    </row>
    <row r="3841" spans="1:8" x14ac:dyDescent="0.25">
      <c r="A3841" s="2">
        <v>27</v>
      </c>
      <c r="B3841" t="s">
        <v>21</v>
      </c>
      <c r="C3841" t="s">
        <v>127</v>
      </c>
      <c r="D3841" s="2">
        <v>1</v>
      </c>
      <c r="E3841" s="17">
        <v>9</v>
      </c>
      <c r="F3841" t="s">
        <v>73</v>
      </c>
      <c r="G3841">
        <v>4</v>
      </c>
      <c r="H3841">
        <v>1456864.71</v>
      </c>
    </row>
    <row r="3842" spans="1:8" x14ac:dyDescent="0.25">
      <c r="A3842" s="2">
        <v>27</v>
      </c>
      <c r="B3842" t="s">
        <v>21</v>
      </c>
      <c r="C3842" t="s">
        <v>127</v>
      </c>
      <c r="D3842" s="2">
        <v>1</v>
      </c>
      <c r="E3842" s="17">
        <v>9</v>
      </c>
      <c r="F3842" t="s">
        <v>72</v>
      </c>
      <c r="G3842">
        <v>2</v>
      </c>
      <c r="H3842">
        <v>122091.48000000003</v>
      </c>
    </row>
    <row r="3843" spans="1:8" x14ac:dyDescent="0.25">
      <c r="A3843" s="2">
        <v>27</v>
      </c>
      <c r="B3843" t="s">
        <v>21</v>
      </c>
      <c r="C3843" t="s">
        <v>127</v>
      </c>
      <c r="D3843" s="2">
        <v>1</v>
      </c>
      <c r="E3843" s="17">
        <v>9</v>
      </c>
      <c r="F3843" t="s">
        <v>74</v>
      </c>
      <c r="G3843">
        <v>5</v>
      </c>
      <c r="H3843">
        <v>332541.28000000003</v>
      </c>
    </row>
    <row r="3844" spans="1:8" x14ac:dyDescent="0.25">
      <c r="A3844" s="2">
        <v>27</v>
      </c>
      <c r="B3844" t="s">
        <v>21</v>
      </c>
      <c r="C3844" t="s">
        <v>127</v>
      </c>
      <c r="D3844" s="2">
        <v>1</v>
      </c>
      <c r="E3844" s="17">
        <v>10</v>
      </c>
      <c r="F3844" t="s">
        <v>70</v>
      </c>
      <c r="G3844">
        <v>113</v>
      </c>
      <c r="H3844">
        <v>43437811.359999999</v>
      </c>
    </row>
    <row r="3845" spans="1:8" x14ac:dyDescent="0.25">
      <c r="A3845" s="2">
        <v>27</v>
      </c>
      <c r="B3845" t="s">
        <v>21</v>
      </c>
      <c r="C3845" t="s">
        <v>127</v>
      </c>
      <c r="D3845" s="2">
        <v>1</v>
      </c>
      <c r="E3845" s="17">
        <v>10</v>
      </c>
      <c r="F3845" t="s">
        <v>75</v>
      </c>
      <c r="G3845">
        <v>92</v>
      </c>
      <c r="H3845">
        <v>1188600</v>
      </c>
    </row>
    <row r="3846" spans="1:8" x14ac:dyDescent="0.25">
      <c r="A3846" s="2">
        <v>27</v>
      </c>
      <c r="B3846" t="s">
        <v>21</v>
      </c>
      <c r="C3846" t="s">
        <v>127</v>
      </c>
      <c r="D3846" s="2">
        <v>1</v>
      </c>
      <c r="E3846" s="17">
        <v>10</v>
      </c>
      <c r="F3846" t="s">
        <v>77</v>
      </c>
      <c r="G3846">
        <v>15</v>
      </c>
      <c r="H3846">
        <v>333048.54000000004</v>
      </c>
    </row>
    <row r="3847" spans="1:8" x14ac:dyDescent="0.25">
      <c r="A3847" s="2">
        <v>27</v>
      </c>
      <c r="B3847" t="s">
        <v>21</v>
      </c>
      <c r="C3847" t="s">
        <v>127</v>
      </c>
      <c r="D3847" s="2">
        <v>1</v>
      </c>
      <c r="E3847" s="17">
        <v>10</v>
      </c>
      <c r="F3847" t="s">
        <v>68</v>
      </c>
      <c r="G3847">
        <v>86</v>
      </c>
      <c r="H3847">
        <v>1866308.5</v>
      </c>
    </row>
    <row r="3848" spans="1:8" x14ac:dyDescent="0.25">
      <c r="A3848" s="2">
        <v>27</v>
      </c>
      <c r="B3848" t="s">
        <v>21</v>
      </c>
      <c r="C3848" t="s">
        <v>127</v>
      </c>
      <c r="D3848" s="2">
        <v>1</v>
      </c>
      <c r="E3848" s="17">
        <v>10</v>
      </c>
      <c r="F3848" t="s">
        <v>69</v>
      </c>
      <c r="G3848">
        <v>113</v>
      </c>
      <c r="H3848">
        <v>5647401.8500000024</v>
      </c>
    </row>
    <row r="3849" spans="1:8" x14ac:dyDescent="0.25">
      <c r="A3849" s="2">
        <v>27</v>
      </c>
      <c r="B3849" t="s">
        <v>21</v>
      </c>
      <c r="C3849" t="s">
        <v>127</v>
      </c>
      <c r="D3849" s="2">
        <v>1</v>
      </c>
      <c r="E3849" s="17">
        <v>10</v>
      </c>
      <c r="F3849" t="s">
        <v>78</v>
      </c>
      <c r="H3849">
        <v>1115319.1499999997</v>
      </c>
    </row>
    <row r="3850" spans="1:8" x14ac:dyDescent="0.25">
      <c r="A3850" s="2">
        <v>27</v>
      </c>
      <c r="B3850" t="s">
        <v>21</v>
      </c>
      <c r="C3850" t="s">
        <v>127</v>
      </c>
      <c r="D3850" s="2">
        <v>1</v>
      </c>
      <c r="E3850" s="17">
        <v>10</v>
      </c>
      <c r="F3850" t="s">
        <v>67</v>
      </c>
      <c r="G3850">
        <v>113</v>
      </c>
      <c r="H3850">
        <v>7678.1100000000006</v>
      </c>
    </row>
    <row r="3851" spans="1:8" x14ac:dyDescent="0.25">
      <c r="A3851" s="2">
        <v>27</v>
      </c>
      <c r="B3851" t="s">
        <v>21</v>
      </c>
      <c r="C3851" t="s">
        <v>127</v>
      </c>
      <c r="D3851" s="2">
        <v>1</v>
      </c>
      <c r="E3851" s="17">
        <v>10</v>
      </c>
      <c r="F3851" t="s">
        <v>73</v>
      </c>
      <c r="G3851">
        <v>9</v>
      </c>
      <c r="H3851">
        <v>3464087.73</v>
      </c>
    </row>
    <row r="3852" spans="1:8" x14ac:dyDescent="0.25">
      <c r="A3852" s="2">
        <v>27</v>
      </c>
      <c r="B3852" t="s">
        <v>21</v>
      </c>
      <c r="C3852" t="s">
        <v>127</v>
      </c>
      <c r="D3852" s="2">
        <v>1</v>
      </c>
      <c r="E3852" s="17">
        <v>10</v>
      </c>
      <c r="F3852" t="s">
        <v>79</v>
      </c>
      <c r="G3852">
        <v>1</v>
      </c>
      <c r="H3852">
        <v>26646</v>
      </c>
    </row>
    <row r="3853" spans="1:8" x14ac:dyDescent="0.25">
      <c r="A3853" s="2">
        <v>27</v>
      </c>
      <c r="B3853" t="s">
        <v>21</v>
      </c>
      <c r="C3853" t="s">
        <v>127</v>
      </c>
      <c r="D3853" s="2">
        <v>1</v>
      </c>
      <c r="E3853" s="17">
        <v>10</v>
      </c>
      <c r="F3853" t="s">
        <v>72</v>
      </c>
      <c r="G3853">
        <v>1</v>
      </c>
      <c r="H3853">
        <v>60904.23</v>
      </c>
    </row>
    <row r="3854" spans="1:8" x14ac:dyDescent="0.25">
      <c r="A3854" s="2">
        <v>27</v>
      </c>
      <c r="B3854" t="s">
        <v>21</v>
      </c>
      <c r="C3854" t="s">
        <v>127</v>
      </c>
      <c r="D3854" s="2">
        <v>1</v>
      </c>
      <c r="E3854" s="17">
        <v>10</v>
      </c>
      <c r="F3854" t="s">
        <v>74</v>
      </c>
      <c r="H3854">
        <v>33102.869999999995</v>
      </c>
    </row>
    <row r="3855" spans="1:8" x14ac:dyDescent="0.25">
      <c r="A3855" s="2">
        <v>27</v>
      </c>
      <c r="B3855" t="s">
        <v>21</v>
      </c>
      <c r="C3855" t="s">
        <v>127</v>
      </c>
      <c r="D3855" s="2">
        <v>1</v>
      </c>
      <c r="E3855" s="17">
        <v>10</v>
      </c>
      <c r="F3855" t="s">
        <v>71</v>
      </c>
      <c r="G3855">
        <v>14</v>
      </c>
      <c r="H3855">
        <v>817031.3899999999</v>
      </c>
    </row>
    <row r="3856" spans="1:8" x14ac:dyDescent="0.25">
      <c r="A3856" s="2">
        <v>27</v>
      </c>
      <c r="B3856" t="s">
        <v>21</v>
      </c>
      <c r="C3856" t="s">
        <v>127</v>
      </c>
      <c r="D3856" s="2">
        <v>1</v>
      </c>
      <c r="E3856" s="17">
        <v>11</v>
      </c>
      <c r="F3856" t="s">
        <v>70</v>
      </c>
      <c r="G3856">
        <v>30</v>
      </c>
      <c r="H3856">
        <v>12519501.199999996</v>
      </c>
    </row>
    <row r="3857" spans="1:8" x14ac:dyDescent="0.25">
      <c r="A3857" s="2">
        <v>27</v>
      </c>
      <c r="B3857" t="s">
        <v>21</v>
      </c>
      <c r="C3857" t="s">
        <v>127</v>
      </c>
      <c r="D3857" s="2">
        <v>1</v>
      </c>
      <c r="E3857" s="17">
        <v>11</v>
      </c>
      <c r="F3857" t="s">
        <v>75</v>
      </c>
      <c r="G3857">
        <v>8</v>
      </c>
      <c r="H3857">
        <v>251882</v>
      </c>
    </row>
    <row r="3858" spans="1:8" x14ac:dyDescent="0.25">
      <c r="A3858" s="2">
        <v>27</v>
      </c>
      <c r="B3858" t="s">
        <v>21</v>
      </c>
      <c r="C3858" t="s">
        <v>127</v>
      </c>
      <c r="D3858" s="2">
        <v>1</v>
      </c>
      <c r="E3858" s="17">
        <v>11</v>
      </c>
      <c r="F3858" t="s">
        <v>77</v>
      </c>
      <c r="G3858">
        <v>2</v>
      </c>
      <c r="H3858">
        <v>78790.540000000008</v>
      </c>
    </row>
    <row r="3859" spans="1:8" x14ac:dyDescent="0.25">
      <c r="A3859" s="2">
        <v>27</v>
      </c>
      <c r="B3859" t="s">
        <v>21</v>
      </c>
      <c r="C3859" t="s">
        <v>127</v>
      </c>
      <c r="D3859" s="2">
        <v>1</v>
      </c>
      <c r="E3859" s="17">
        <v>11</v>
      </c>
      <c r="F3859" t="s">
        <v>68</v>
      </c>
      <c r="G3859">
        <v>20</v>
      </c>
      <c r="H3859">
        <v>426478.08000000002</v>
      </c>
    </row>
    <row r="3860" spans="1:8" x14ac:dyDescent="0.25">
      <c r="A3860" s="2">
        <v>27</v>
      </c>
      <c r="B3860" t="s">
        <v>21</v>
      </c>
      <c r="C3860" t="s">
        <v>127</v>
      </c>
      <c r="D3860" s="2">
        <v>1</v>
      </c>
      <c r="E3860" s="17">
        <v>11</v>
      </c>
      <c r="F3860" t="s">
        <v>69</v>
      </c>
      <c r="G3860">
        <v>30</v>
      </c>
      <c r="H3860">
        <v>1627529.1299999997</v>
      </c>
    </row>
    <row r="3861" spans="1:8" x14ac:dyDescent="0.25">
      <c r="A3861" s="2">
        <v>27</v>
      </c>
      <c r="B3861" t="s">
        <v>21</v>
      </c>
      <c r="C3861" t="s">
        <v>127</v>
      </c>
      <c r="D3861" s="2">
        <v>1</v>
      </c>
      <c r="E3861" s="17">
        <v>11</v>
      </c>
      <c r="F3861" t="s">
        <v>78</v>
      </c>
      <c r="H3861">
        <v>373412.31000000006</v>
      </c>
    </row>
    <row r="3862" spans="1:8" x14ac:dyDescent="0.25">
      <c r="A3862" s="2">
        <v>27</v>
      </c>
      <c r="B3862" t="s">
        <v>21</v>
      </c>
      <c r="C3862" t="s">
        <v>127</v>
      </c>
      <c r="D3862" s="2">
        <v>1</v>
      </c>
      <c r="E3862" s="17">
        <v>11</v>
      </c>
      <c r="F3862" t="s">
        <v>67</v>
      </c>
      <c r="G3862">
        <v>30</v>
      </c>
      <c r="H3862">
        <v>2011.35</v>
      </c>
    </row>
    <row r="3863" spans="1:8" x14ac:dyDescent="0.25">
      <c r="A3863" s="2">
        <v>27</v>
      </c>
      <c r="B3863" t="s">
        <v>21</v>
      </c>
      <c r="C3863" t="s">
        <v>127</v>
      </c>
      <c r="D3863" s="2">
        <v>1</v>
      </c>
      <c r="E3863" s="17">
        <v>11</v>
      </c>
      <c r="F3863" t="s">
        <v>73</v>
      </c>
      <c r="G3863">
        <v>1</v>
      </c>
      <c r="H3863">
        <v>983038.63</v>
      </c>
    </row>
    <row r="3864" spans="1:8" x14ac:dyDescent="0.25">
      <c r="A3864" s="2">
        <v>27</v>
      </c>
      <c r="B3864" t="s">
        <v>21</v>
      </c>
      <c r="C3864" t="s">
        <v>127</v>
      </c>
      <c r="D3864" s="2">
        <v>1</v>
      </c>
      <c r="E3864" s="17">
        <v>11</v>
      </c>
      <c r="F3864" t="s">
        <v>72</v>
      </c>
      <c r="G3864">
        <v>30</v>
      </c>
      <c r="H3864">
        <v>1479976.17</v>
      </c>
    </row>
    <row r="3865" spans="1:8" x14ac:dyDescent="0.25">
      <c r="A3865" s="2">
        <v>27</v>
      </c>
      <c r="B3865" t="s">
        <v>21</v>
      </c>
      <c r="C3865" t="s">
        <v>127</v>
      </c>
      <c r="D3865" s="2">
        <v>1</v>
      </c>
      <c r="E3865" s="17">
        <v>11</v>
      </c>
      <c r="F3865" t="s">
        <v>74</v>
      </c>
      <c r="G3865">
        <v>5</v>
      </c>
      <c r="H3865">
        <v>549175.92999999993</v>
      </c>
    </row>
    <row r="3866" spans="1:8" x14ac:dyDescent="0.25">
      <c r="A3866" s="2">
        <v>27</v>
      </c>
      <c r="B3866" t="s">
        <v>21</v>
      </c>
      <c r="C3866" t="s">
        <v>127</v>
      </c>
      <c r="D3866" s="2">
        <v>1</v>
      </c>
      <c r="E3866" s="17">
        <v>12</v>
      </c>
      <c r="F3866" t="s">
        <v>70</v>
      </c>
      <c r="G3866">
        <v>73</v>
      </c>
      <c r="H3866">
        <v>38031660.579999998</v>
      </c>
    </row>
    <row r="3867" spans="1:8" x14ac:dyDescent="0.25">
      <c r="A3867" s="2">
        <v>27</v>
      </c>
      <c r="B3867" t="s">
        <v>21</v>
      </c>
      <c r="C3867" t="s">
        <v>127</v>
      </c>
      <c r="D3867" s="2">
        <v>1</v>
      </c>
      <c r="E3867" s="17">
        <v>12</v>
      </c>
      <c r="F3867" t="s">
        <v>75</v>
      </c>
      <c r="G3867">
        <v>18</v>
      </c>
      <c r="H3867">
        <v>350541</v>
      </c>
    </row>
    <row r="3868" spans="1:8" x14ac:dyDescent="0.25">
      <c r="A3868" s="2">
        <v>27</v>
      </c>
      <c r="B3868" t="s">
        <v>21</v>
      </c>
      <c r="C3868" t="s">
        <v>127</v>
      </c>
      <c r="D3868" s="2">
        <v>1</v>
      </c>
      <c r="E3868" s="17">
        <v>12</v>
      </c>
      <c r="F3868" t="s">
        <v>77</v>
      </c>
      <c r="G3868">
        <v>5</v>
      </c>
      <c r="H3868">
        <v>252315.97</v>
      </c>
    </row>
    <row r="3869" spans="1:8" x14ac:dyDescent="0.25">
      <c r="A3869" s="2">
        <v>27</v>
      </c>
      <c r="B3869" t="s">
        <v>21</v>
      </c>
      <c r="C3869" t="s">
        <v>127</v>
      </c>
      <c r="D3869" s="2">
        <v>1</v>
      </c>
      <c r="E3869" s="17">
        <v>12</v>
      </c>
      <c r="F3869" t="s">
        <v>68</v>
      </c>
      <c r="G3869">
        <v>42</v>
      </c>
      <c r="H3869">
        <v>747350</v>
      </c>
    </row>
    <row r="3870" spans="1:8" x14ac:dyDescent="0.25">
      <c r="A3870" s="2">
        <v>27</v>
      </c>
      <c r="B3870" t="s">
        <v>21</v>
      </c>
      <c r="C3870" t="s">
        <v>127</v>
      </c>
      <c r="D3870" s="2">
        <v>1</v>
      </c>
      <c r="E3870" s="17">
        <v>12</v>
      </c>
      <c r="F3870" t="s">
        <v>69</v>
      </c>
      <c r="G3870">
        <v>70</v>
      </c>
      <c r="H3870">
        <v>4710604.2899999963</v>
      </c>
    </row>
    <row r="3871" spans="1:8" x14ac:dyDescent="0.25">
      <c r="A3871" s="2">
        <v>27</v>
      </c>
      <c r="B3871" t="s">
        <v>21</v>
      </c>
      <c r="C3871" t="s">
        <v>127</v>
      </c>
      <c r="D3871" s="2">
        <v>1</v>
      </c>
      <c r="E3871" s="17">
        <v>12</v>
      </c>
      <c r="F3871" t="s">
        <v>78</v>
      </c>
      <c r="H3871">
        <v>1045923.4799999996</v>
      </c>
    </row>
    <row r="3872" spans="1:8" x14ac:dyDescent="0.25">
      <c r="A3872" s="2">
        <v>27</v>
      </c>
      <c r="B3872" t="s">
        <v>21</v>
      </c>
      <c r="C3872" t="s">
        <v>127</v>
      </c>
      <c r="D3872" s="2">
        <v>1</v>
      </c>
      <c r="E3872" s="17">
        <v>12</v>
      </c>
      <c r="F3872" t="s">
        <v>67</v>
      </c>
      <c r="G3872">
        <v>73</v>
      </c>
      <c r="H3872">
        <v>5066.2199999999993</v>
      </c>
    </row>
    <row r="3873" spans="1:8" x14ac:dyDescent="0.25">
      <c r="A3873" s="2">
        <v>27</v>
      </c>
      <c r="B3873" t="s">
        <v>21</v>
      </c>
      <c r="C3873" t="s">
        <v>127</v>
      </c>
      <c r="D3873" s="2">
        <v>1</v>
      </c>
      <c r="E3873" s="17">
        <v>12</v>
      </c>
      <c r="F3873" t="s">
        <v>73</v>
      </c>
      <c r="G3873">
        <v>7</v>
      </c>
      <c r="H3873">
        <v>2749055.34</v>
      </c>
    </row>
    <row r="3874" spans="1:8" x14ac:dyDescent="0.25">
      <c r="A3874" s="2">
        <v>27</v>
      </c>
      <c r="B3874" t="s">
        <v>21</v>
      </c>
      <c r="C3874" t="s">
        <v>127</v>
      </c>
      <c r="D3874" s="2">
        <v>1</v>
      </c>
      <c r="E3874" s="17">
        <v>12</v>
      </c>
      <c r="F3874" t="s">
        <v>79</v>
      </c>
      <c r="H3874">
        <v>8882</v>
      </c>
    </row>
    <row r="3875" spans="1:8" x14ac:dyDescent="0.25">
      <c r="A3875" s="2">
        <v>27</v>
      </c>
      <c r="B3875" t="s">
        <v>21</v>
      </c>
      <c r="C3875" t="s">
        <v>127</v>
      </c>
      <c r="D3875" s="2">
        <v>1</v>
      </c>
      <c r="E3875" s="17">
        <v>12</v>
      </c>
      <c r="F3875" t="s">
        <v>72</v>
      </c>
      <c r="G3875">
        <v>73</v>
      </c>
      <c r="H3875">
        <v>5432714.3099999996</v>
      </c>
    </row>
    <row r="3876" spans="1:8" x14ac:dyDescent="0.25">
      <c r="A3876" s="2">
        <v>27</v>
      </c>
      <c r="B3876" t="s">
        <v>21</v>
      </c>
      <c r="C3876" t="s">
        <v>127</v>
      </c>
      <c r="D3876" s="2">
        <v>1</v>
      </c>
      <c r="E3876" s="17">
        <v>12</v>
      </c>
      <c r="F3876" t="s">
        <v>74</v>
      </c>
      <c r="G3876">
        <v>1</v>
      </c>
      <c r="H3876">
        <v>120120</v>
      </c>
    </row>
    <row r="3877" spans="1:8" x14ac:dyDescent="0.25">
      <c r="A3877" s="2">
        <v>27</v>
      </c>
      <c r="B3877" t="s">
        <v>21</v>
      </c>
      <c r="C3877" t="s">
        <v>127</v>
      </c>
      <c r="D3877" s="2">
        <v>1</v>
      </c>
      <c r="E3877" s="17">
        <v>12</v>
      </c>
      <c r="F3877" t="s">
        <v>71</v>
      </c>
      <c r="G3877">
        <v>2</v>
      </c>
      <c r="H3877">
        <v>119726.54000000001</v>
      </c>
    </row>
    <row r="3878" spans="1:8" x14ac:dyDescent="0.25">
      <c r="A3878" s="2">
        <v>27</v>
      </c>
      <c r="B3878" t="s">
        <v>21</v>
      </c>
      <c r="C3878" t="s">
        <v>127</v>
      </c>
      <c r="D3878" s="2">
        <v>1</v>
      </c>
      <c r="E3878" s="17">
        <v>13</v>
      </c>
      <c r="F3878" t="s">
        <v>70</v>
      </c>
      <c r="G3878">
        <v>48</v>
      </c>
      <c r="H3878">
        <v>29404433.490000013</v>
      </c>
    </row>
    <row r="3879" spans="1:8" x14ac:dyDescent="0.25">
      <c r="A3879" s="2">
        <v>27</v>
      </c>
      <c r="B3879" t="s">
        <v>21</v>
      </c>
      <c r="C3879" t="s">
        <v>127</v>
      </c>
      <c r="D3879" s="2">
        <v>1</v>
      </c>
      <c r="E3879" s="17">
        <v>13</v>
      </c>
      <c r="F3879" t="s">
        <v>75</v>
      </c>
      <c r="G3879">
        <v>18</v>
      </c>
      <c r="H3879">
        <v>816695</v>
      </c>
    </row>
    <row r="3880" spans="1:8" x14ac:dyDescent="0.25">
      <c r="A3880" s="2">
        <v>27</v>
      </c>
      <c r="B3880" t="s">
        <v>21</v>
      </c>
      <c r="C3880" t="s">
        <v>127</v>
      </c>
      <c r="D3880" s="2">
        <v>1</v>
      </c>
      <c r="E3880" s="17">
        <v>13</v>
      </c>
      <c r="F3880" t="s">
        <v>68</v>
      </c>
      <c r="G3880">
        <v>33</v>
      </c>
      <c r="H3880">
        <v>681304</v>
      </c>
    </row>
    <row r="3881" spans="1:8" x14ac:dyDescent="0.25">
      <c r="A3881" s="2">
        <v>27</v>
      </c>
      <c r="B3881" t="s">
        <v>21</v>
      </c>
      <c r="C3881" t="s">
        <v>127</v>
      </c>
      <c r="D3881" s="2">
        <v>1</v>
      </c>
      <c r="E3881" s="17">
        <v>13</v>
      </c>
      <c r="F3881" t="s">
        <v>69</v>
      </c>
      <c r="G3881">
        <v>48</v>
      </c>
      <c r="H3881">
        <v>3822566.78</v>
      </c>
    </row>
    <row r="3882" spans="1:8" x14ac:dyDescent="0.25">
      <c r="A3882" s="2">
        <v>27</v>
      </c>
      <c r="B3882" t="s">
        <v>21</v>
      </c>
      <c r="C3882" t="s">
        <v>127</v>
      </c>
      <c r="D3882" s="2">
        <v>1</v>
      </c>
      <c r="E3882" s="17">
        <v>13</v>
      </c>
      <c r="F3882" t="s">
        <v>78</v>
      </c>
      <c r="H3882">
        <v>1083447.2400000005</v>
      </c>
    </row>
    <row r="3883" spans="1:8" x14ac:dyDescent="0.25">
      <c r="A3883" s="2">
        <v>27</v>
      </c>
      <c r="B3883" t="s">
        <v>21</v>
      </c>
      <c r="C3883" t="s">
        <v>127</v>
      </c>
      <c r="D3883" s="2">
        <v>1</v>
      </c>
      <c r="E3883" s="17">
        <v>13</v>
      </c>
      <c r="F3883" t="s">
        <v>67</v>
      </c>
      <c r="G3883">
        <v>48</v>
      </c>
      <c r="H3883">
        <v>3445.5800000000008</v>
      </c>
    </row>
    <row r="3884" spans="1:8" x14ac:dyDescent="0.25">
      <c r="A3884" s="2">
        <v>27</v>
      </c>
      <c r="B3884" t="s">
        <v>21</v>
      </c>
      <c r="C3884" t="s">
        <v>127</v>
      </c>
      <c r="D3884" s="2">
        <v>1</v>
      </c>
      <c r="E3884" s="17">
        <v>13</v>
      </c>
      <c r="F3884" t="s">
        <v>73</v>
      </c>
      <c r="G3884">
        <v>1</v>
      </c>
      <c r="H3884">
        <v>1898504.9300000004</v>
      </c>
    </row>
    <row r="3885" spans="1:8" x14ac:dyDescent="0.25">
      <c r="A3885" s="2">
        <v>27</v>
      </c>
      <c r="B3885" t="s">
        <v>21</v>
      </c>
      <c r="C3885" t="s">
        <v>127</v>
      </c>
      <c r="D3885" s="2">
        <v>1</v>
      </c>
      <c r="E3885" s="17">
        <v>13</v>
      </c>
      <c r="F3885" t="s">
        <v>79</v>
      </c>
      <c r="H3885">
        <v>8882</v>
      </c>
    </row>
    <row r="3886" spans="1:8" x14ac:dyDescent="0.25">
      <c r="A3886" s="2">
        <v>27</v>
      </c>
      <c r="B3886" t="s">
        <v>21</v>
      </c>
      <c r="C3886" t="s">
        <v>127</v>
      </c>
      <c r="D3886" s="2">
        <v>1</v>
      </c>
      <c r="E3886" s="17">
        <v>13</v>
      </c>
      <c r="F3886" t="s">
        <v>72</v>
      </c>
      <c r="G3886">
        <v>48</v>
      </c>
      <c r="H3886">
        <v>8231624.5599999987</v>
      </c>
    </row>
    <row r="3887" spans="1:8" x14ac:dyDescent="0.25">
      <c r="A3887" s="2">
        <v>27</v>
      </c>
      <c r="B3887" t="s">
        <v>21</v>
      </c>
      <c r="C3887" t="s">
        <v>127</v>
      </c>
      <c r="D3887" s="2">
        <v>1</v>
      </c>
      <c r="E3887" s="17">
        <v>13</v>
      </c>
      <c r="F3887" t="s">
        <v>74</v>
      </c>
      <c r="G3887">
        <v>6</v>
      </c>
      <c r="H3887">
        <v>564676.0199999999</v>
      </c>
    </row>
    <row r="3888" spans="1:8" x14ac:dyDescent="0.25">
      <c r="A3888" s="2">
        <v>27</v>
      </c>
      <c r="B3888" t="s">
        <v>21</v>
      </c>
      <c r="C3888" t="s">
        <v>127</v>
      </c>
      <c r="D3888" s="2">
        <v>1</v>
      </c>
      <c r="E3888" s="17">
        <v>13</v>
      </c>
      <c r="F3888" t="s">
        <v>71</v>
      </c>
      <c r="H3888">
        <v>14793.91</v>
      </c>
    </row>
    <row r="3889" spans="1:8" x14ac:dyDescent="0.25">
      <c r="A3889" s="2">
        <v>27</v>
      </c>
      <c r="B3889" t="s">
        <v>21</v>
      </c>
      <c r="C3889" t="s">
        <v>127</v>
      </c>
      <c r="D3889" s="2">
        <v>1</v>
      </c>
      <c r="E3889" s="17">
        <v>14</v>
      </c>
      <c r="F3889" t="s">
        <v>70</v>
      </c>
      <c r="G3889">
        <v>15</v>
      </c>
      <c r="H3889">
        <v>10602788.769999998</v>
      </c>
    </row>
    <row r="3890" spans="1:8" x14ac:dyDescent="0.25">
      <c r="A3890" s="2">
        <v>27</v>
      </c>
      <c r="B3890" t="s">
        <v>21</v>
      </c>
      <c r="C3890" t="s">
        <v>127</v>
      </c>
      <c r="D3890" s="2">
        <v>1</v>
      </c>
      <c r="E3890" s="17">
        <v>14</v>
      </c>
      <c r="F3890" t="s">
        <v>75</v>
      </c>
      <c r="G3890">
        <v>2</v>
      </c>
      <c r="H3890">
        <v>103090</v>
      </c>
    </row>
    <row r="3891" spans="1:8" x14ac:dyDescent="0.25">
      <c r="A3891" s="2">
        <v>27</v>
      </c>
      <c r="B3891" t="s">
        <v>21</v>
      </c>
      <c r="C3891" t="s">
        <v>127</v>
      </c>
      <c r="D3891" s="2">
        <v>1</v>
      </c>
      <c r="E3891" s="17">
        <v>14</v>
      </c>
      <c r="F3891" t="s">
        <v>68</v>
      </c>
      <c r="G3891">
        <v>12</v>
      </c>
      <c r="H3891">
        <v>307276.08</v>
      </c>
    </row>
    <row r="3892" spans="1:8" x14ac:dyDescent="0.25">
      <c r="A3892" s="2">
        <v>27</v>
      </c>
      <c r="B3892" t="s">
        <v>21</v>
      </c>
      <c r="C3892" t="s">
        <v>127</v>
      </c>
      <c r="D3892" s="2">
        <v>1</v>
      </c>
      <c r="E3892" s="17">
        <v>14</v>
      </c>
      <c r="F3892" t="s">
        <v>69</v>
      </c>
      <c r="G3892">
        <v>14</v>
      </c>
      <c r="H3892">
        <v>1292054.42</v>
      </c>
    </row>
    <row r="3893" spans="1:8" x14ac:dyDescent="0.25">
      <c r="A3893" s="2">
        <v>27</v>
      </c>
      <c r="B3893" t="s">
        <v>21</v>
      </c>
      <c r="C3893" t="s">
        <v>127</v>
      </c>
      <c r="D3893" s="2">
        <v>1</v>
      </c>
      <c r="E3893" s="17">
        <v>14</v>
      </c>
      <c r="F3893" t="s">
        <v>78</v>
      </c>
      <c r="H3893">
        <v>369291.60000000003</v>
      </c>
    </row>
    <row r="3894" spans="1:8" x14ac:dyDescent="0.25">
      <c r="A3894" s="2">
        <v>27</v>
      </c>
      <c r="B3894" t="s">
        <v>21</v>
      </c>
      <c r="C3894" t="s">
        <v>127</v>
      </c>
      <c r="D3894" s="2">
        <v>1</v>
      </c>
      <c r="E3894" s="17">
        <v>14</v>
      </c>
      <c r="F3894" t="s">
        <v>67</v>
      </c>
      <c r="G3894">
        <v>15</v>
      </c>
      <c r="H3894">
        <v>1072.7199999999998</v>
      </c>
    </row>
    <row r="3895" spans="1:8" x14ac:dyDescent="0.25">
      <c r="A3895" s="2">
        <v>27</v>
      </c>
      <c r="B3895" t="s">
        <v>21</v>
      </c>
      <c r="C3895" t="s">
        <v>127</v>
      </c>
      <c r="D3895" s="2">
        <v>1</v>
      </c>
      <c r="E3895" s="17">
        <v>14</v>
      </c>
      <c r="F3895" t="s">
        <v>73</v>
      </c>
      <c r="G3895">
        <v>1</v>
      </c>
      <c r="H3895">
        <v>679017.71</v>
      </c>
    </row>
    <row r="3896" spans="1:8" x14ac:dyDescent="0.25">
      <c r="A3896" s="2">
        <v>27</v>
      </c>
      <c r="B3896" t="s">
        <v>21</v>
      </c>
      <c r="C3896" t="s">
        <v>127</v>
      </c>
      <c r="D3896" s="2">
        <v>1</v>
      </c>
      <c r="E3896" s="17">
        <v>14</v>
      </c>
      <c r="F3896" t="s">
        <v>79</v>
      </c>
      <c r="H3896">
        <v>17764.5</v>
      </c>
    </row>
    <row r="3897" spans="1:8" x14ac:dyDescent="0.25">
      <c r="A3897" s="2">
        <v>27</v>
      </c>
      <c r="B3897" t="s">
        <v>21</v>
      </c>
      <c r="C3897" t="s">
        <v>127</v>
      </c>
      <c r="D3897" s="2">
        <v>1</v>
      </c>
      <c r="E3897" s="17">
        <v>14</v>
      </c>
      <c r="F3897" t="s">
        <v>72</v>
      </c>
      <c r="G3897">
        <v>15</v>
      </c>
      <c r="H3897">
        <v>4372021.2100000009</v>
      </c>
    </row>
    <row r="3898" spans="1:8" x14ac:dyDescent="0.25">
      <c r="A3898" s="2">
        <v>27</v>
      </c>
      <c r="B3898" t="s">
        <v>21</v>
      </c>
      <c r="C3898" t="s">
        <v>127</v>
      </c>
      <c r="D3898" s="2">
        <v>1</v>
      </c>
      <c r="E3898" s="17">
        <v>15</v>
      </c>
      <c r="F3898" t="s">
        <v>70</v>
      </c>
      <c r="G3898">
        <v>9</v>
      </c>
      <c r="H3898">
        <v>7298191.6200000001</v>
      </c>
    </row>
    <row r="3899" spans="1:8" x14ac:dyDescent="0.25">
      <c r="A3899" s="2">
        <v>27</v>
      </c>
      <c r="B3899" t="s">
        <v>21</v>
      </c>
      <c r="C3899" t="s">
        <v>127</v>
      </c>
      <c r="D3899" s="2">
        <v>1</v>
      </c>
      <c r="E3899" s="17">
        <v>15</v>
      </c>
      <c r="F3899" t="s">
        <v>75</v>
      </c>
      <c r="G3899">
        <v>3</v>
      </c>
      <c r="H3899">
        <v>124020</v>
      </c>
    </row>
    <row r="3900" spans="1:8" x14ac:dyDescent="0.25">
      <c r="A3900" s="2">
        <v>27</v>
      </c>
      <c r="B3900" t="s">
        <v>21</v>
      </c>
      <c r="C3900" t="s">
        <v>127</v>
      </c>
      <c r="D3900" s="2">
        <v>1</v>
      </c>
      <c r="E3900" s="17">
        <v>15</v>
      </c>
      <c r="F3900" t="s">
        <v>68</v>
      </c>
      <c r="G3900">
        <v>3</v>
      </c>
      <c r="H3900">
        <v>61100</v>
      </c>
    </row>
    <row r="3901" spans="1:8" x14ac:dyDescent="0.25">
      <c r="A3901" s="2">
        <v>27</v>
      </c>
      <c r="B3901" t="s">
        <v>21</v>
      </c>
      <c r="C3901" t="s">
        <v>127</v>
      </c>
      <c r="D3901" s="2">
        <v>1</v>
      </c>
      <c r="E3901" s="17">
        <v>15</v>
      </c>
      <c r="F3901" t="s">
        <v>69</v>
      </c>
      <c r="G3901">
        <v>7</v>
      </c>
      <c r="H3901">
        <v>718022.90999999992</v>
      </c>
    </row>
    <row r="3902" spans="1:8" x14ac:dyDescent="0.25">
      <c r="A3902" s="2">
        <v>27</v>
      </c>
      <c r="B3902" t="s">
        <v>21</v>
      </c>
      <c r="C3902" t="s">
        <v>127</v>
      </c>
      <c r="D3902" s="2">
        <v>1</v>
      </c>
      <c r="E3902" s="17">
        <v>15</v>
      </c>
      <c r="F3902" t="s">
        <v>78</v>
      </c>
      <c r="H3902">
        <v>127696.86</v>
      </c>
    </row>
    <row r="3903" spans="1:8" x14ac:dyDescent="0.25">
      <c r="A3903" s="2">
        <v>27</v>
      </c>
      <c r="B3903" t="s">
        <v>21</v>
      </c>
      <c r="C3903" t="s">
        <v>127</v>
      </c>
      <c r="D3903" s="2">
        <v>1</v>
      </c>
      <c r="E3903" s="17">
        <v>15</v>
      </c>
      <c r="F3903" t="s">
        <v>67</v>
      </c>
      <c r="G3903">
        <v>9</v>
      </c>
      <c r="H3903">
        <v>588.87999999999988</v>
      </c>
    </row>
    <row r="3904" spans="1:8" x14ac:dyDescent="0.25">
      <c r="A3904" s="2">
        <v>27</v>
      </c>
      <c r="B3904" t="s">
        <v>21</v>
      </c>
      <c r="C3904" t="s">
        <v>127</v>
      </c>
      <c r="D3904" s="2">
        <v>1</v>
      </c>
      <c r="E3904" s="17">
        <v>15</v>
      </c>
      <c r="F3904" t="s">
        <v>73</v>
      </c>
      <c r="G3904">
        <v>1</v>
      </c>
      <c r="H3904">
        <v>412221.75</v>
      </c>
    </row>
    <row r="3905" spans="1:8" x14ac:dyDescent="0.25">
      <c r="A3905" s="2">
        <v>27</v>
      </c>
      <c r="B3905" t="s">
        <v>21</v>
      </c>
      <c r="C3905" t="s">
        <v>127</v>
      </c>
      <c r="D3905" s="2">
        <v>1</v>
      </c>
      <c r="E3905" s="17">
        <v>15</v>
      </c>
      <c r="F3905" t="s">
        <v>79</v>
      </c>
      <c r="H3905">
        <v>8882</v>
      </c>
    </row>
    <row r="3906" spans="1:8" x14ac:dyDescent="0.25">
      <c r="A3906" s="2">
        <v>27</v>
      </c>
      <c r="B3906" t="s">
        <v>21</v>
      </c>
      <c r="C3906" t="s">
        <v>127</v>
      </c>
      <c r="D3906" s="2">
        <v>1</v>
      </c>
      <c r="E3906" s="17">
        <v>15</v>
      </c>
      <c r="F3906" t="s">
        <v>72</v>
      </c>
      <c r="G3906">
        <v>9</v>
      </c>
      <c r="H3906">
        <v>2708153.4400000004</v>
      </c>
    </row>
    <row r="3907" spans="1:8" x14ac:dyDescent="0.25">
      <c r="A3907" s="2">
        <v>27</v>
      </c>
      <c r="B3907" t="s">
        <v>21</v>
      </c>
      <c r="C3907" t="s">
        <v>127</v>
      </c>
      <c r="D3907" s="2">
        <v>1</v>
      </c>
      <c r="E3907" s="17">
        <v>15</v>
      </c>
      <c r="F3907" t="s">
        <v>74</v>
      </c>
      <c r="G3907">
        <v>1</v>
      </c>
      <c r="H3907">
        <v>51688</v>
      </c>
    </row>
    <row r="3908" spans="1:8" x14ac:dyDescent="0.25">
      <c r="A3908" s="2">
        <v>27</v>
      </c>
      <c r="B3908" t="s">
        <v>21</v>
      </c>
      <c r="C3908" t="s">
        <v>127</v>
      </c>
      <c r="D3908" s="2">
        <v>1</v>
      </c>
      <c r="E3908" s="17">
        <v>16</v>
      </c>
      <c r="F3908" t="s">
        <v>70</v>
      </c>
      <c r="G3908">
        <v>3</v>
      </c>
      <c r="H3908">
        <v>3714465.0000000005</v>
      </c>
    </row>
    <row r="3909" spans="1:8" x14ac:dyDescent="0.25">
      <c r="A3909" s="2">
        <v>27</v>
      </c>
      <c r="B3909" t="s">
        <v>21</v>
      </c>
      <c r="C3909" t="s">
        <v>127</v>
      </c>
      <c r="D3909" s="2">
        <v>1</v>
      </c>
      <c r="E3909" s="17">
        <v>16</v>
      </c>
      <c r="F3909" t="s">
        <v>68</v>
      </c>
      <c r="G3909">
        <v>2</v>
      </c>
      <c r="H3909">
        <v>53435</v>
      </c>
    </row>
    <row r="3910" spans="1:8" x14ac:dyDescent="0.25">
      <c r="A3910" s="2">
        <v>27</v>
      </c>
      <c r="B3910" t="s">
        <v>21</v>
      </c>
      <c r="C3910" t="s">
        <v>127</v>
      </c>
      <c r="D3910" s="2">
        <v>1</v>
      </c>
      <c r="E3910" s="17">
        <v>16</v>
      </c>
      <c r="F3910" t="s">
        <v>69</v>
      </c>
      <c r="G3910">
        <v>3</v>
      </c>
      <c r="H3910">
        <v>722906.2</v>
      </c>
    </row>
    <row r="3911" spans="1:8" x14ac:dyDescent="0.25">
      <c r="A3911" s="2">
        <v>27</v>
      </c>
      <c r="B3911" t="s">
        <v>21</v>
      </c>
      <c r="C3911" t="s">
        <v>127</v>
      </c>
      <c r="D3911" s="2">
        <v>1</v>
      </c>
      <c r="E3911" s="17">
        <v>16</v>
      </c>
      <c r="F3911" t="s">
        <v>67</v>
      </c>
      <c r="G3911">
        <v>1</v>
      </c>
      <c r="H3911">
        <v>69.959999999999994</v>
      </c>
    </row>
    <row r="3912" spans="1:8" x14ac:dyDescent="0.25">
      <c r="A3912" s="2">
        <v>27</v>
      </c>
      <c r="B3912" t="s">
        <v>21</v>
      </c>
      <c r="C3912" t="s">
        <v>127</v>
      </c>
      <c r="D3912" s="2">
        <v>1</v>
      </c>
      <c r="E3912" s="17">
        <v>16</v>
      </c>
      <c r="F3912" t="s">
        <v>73</v>
      </c>
      <c r="G3912">
        <v>2</v>
      </c>
      <c r="H3912">
        <v>288011</v>
      </c>
    </row>
    <row r="3913" spans="1:8" x14ac:dyDescent="0.25">
      <c r="A3913" s="2">
        <v>27</v>
      </c>
      <c r="B3913" t="s">
        <v>21</v>
      </c>
      <c r="C3913" t="s">
        <v>127</v>
      </c>
      <c r="D3913" s="2">
        <v>1</v>
      </c>
      <c r="E3913" s="17">
        <v>16</v>
      </c>
      <c r="F3913" t="s">
        <v>72</v>
      </c>
      <c r="G3913">
        <v>3</v>
      </c>
      <c r="H3913">
        <v>1593157.85</v>
      </c>
    </row>
    <row r="3914" spans="1:8" x14ac:dyDescent="0.25">
      <c r="A3914" s="2">
        <v>27</v>
      </c>
      <c r="B3914" t="s">
        <v>21</v>
      </c>
      <c r="C3914" t="s">
        <v>128</v>
      </c>
      <c r="D3914" s="2">
        <v>1</v>
      </c>
      <c r="E3914" s="17">
        <v>6</v>
      </c>
      <c r="F3914" t="s">
        <v>70</v>
      </c>
      <c r="G3914">
        <v>1</v>
      </c>
      <c r="H3914">
        <v>167823</v>
      </c>
    </row>
    <row r="3915" spans="1:8" x14ac:dyDescent="0.25">
      <c r="A3915" s="2">
        <v>27</v>
      </c>
      <c r="B3915" t="s">
        <v>21</v>
      </c>
      <c r="C3915" t="s">
        <v>128</v>
      </c>
      <c r="D3915" s="2">
        <v>1</v>
      </c>
      <c r="E3915" s="17">
        <v>6</v>
      </c>
      <c r="F3915" t="s">
        <v>75</v>
      </c>
      <c r="G3915">
        <v>1</v>
      </c>
      <c r="H3915">
        <v>13500</v>
      </c>
    </row>
    <row r="3916" spans="1:8" x14ac:dyDescent="0.25">
      <c r="A3916" s="2">
        <v>27</v>
      </c>
      <c r="B3916" t="s">
        <v>21</v>
      </c>
      <c r="C3916" t="s">
        <v>128</v>
      </c>
      <c r="D3916" s="2">
        <v>1</v>
      </c>
      <c r="E3916" s="17">
        <v>6</v>
      </c>
      <c r="F3916" t="s">
        <v>68</v>
      </c>
      <c r="G3916">
        <v>1</v>
      </c>
      <c r="H3916">
        <v>17325.25</v>
      </c>
    </row>
    <row r="3917" spans="1:8" x14ac:dyDescent="0.25">
      <c r="A3917" s="2">
        <v>27</v>
      </c>
      <c r="B3917" t="s">
        <v>21</v>
      </c>
      <c r="C3917" t="s">
        <v>128</v>
      </c>
      <c r="D3917" s="2">
        <v>1</v>
      </c>
      <c r="E3917" s="17">
        <v>6</v>
      </c>
      <c r="F3917" t="s">
        <v>69</v>
      </c>
      <c r="G3917">
        <v>1</v>
      </c>
      <c r="H3917">
        <v>21816.81</v>
      </c>
    </row>
    <row r="3918" spans="1:8" x14ac:dyDescent="0.25">
      <c r="A3918" s="2">
        <v>27</v>
      </c>
      <c r="B3918" t="s">
        <v>21</v>
      </c>
      <c r="C3918" t="s">
        <v>128</v>
      </c>
      <c r="D3918" s="2">
        <v>1</v>
      </c>
      <c r="E3918" s="17">
        <v>6</v>
      </c>
      <c r="F3918" t="s">
        <v>78</v>
      </c>
      <c r="H3918">
        <v>7653.75</v>
      </c>
    </row>
    <row r="3919" spans="1:8" x14ac:dyDescent="0.25">
      <c r="A3919" s="2">
        <v>27</v>
      </c>
      <c r="B3919" t="s">
        <v>21</v>
      </c>
      <c r="C3919" t="s">
        <v>128</v>
      </c>
      <c r="D3919" s="2">
        <v>1</v>
      </c>
      <c r="E3919" s="17">
        <v>6</v>
      </c>
      <c r="F3919" t="s">
        <v>67</v>
      </c>
      <c r="G3919">
        <v>1</v>
      </c>
      <c r="H3919">
        <v>69.959999999999994</v>
      </c>
    </row>
    <row r="3920" spans="1:8" x14ac:dyDescent="0.25">
      <c r="A3920" s="2">
        <v>27</v>
      </c>
      <c r="B3920" t="s">
        <v>21</v>
      </c>
      <c r="C3920" t="s">
        <v>128</v>
      </c>
      <c r="D3920" s="2">
        <v>1</v>
      </c>
      <c r="E3920" s="17">
        <v>6</v>
      </c>
      <c r="F3920" t="s">
        <v>73</v>
      </c>
      <c r="H3920">
        <v>14097.25</v>
      </c>
    </row>
    <row r="3921" spans="1:8" x14ac:dyDescent="0.25">
      <c r="A3921" s="2">
        <v>27</v>
      </c>
      <c r="B3921" t="s">
        <v>21</v>
      </c>
      <c r="C3921" t="s">
        <v>128</v>
      </c>
      <c r="D3921" s="2">
        <v>1</v>
      </c>
      <c r="E3921" s="17">
        <v>7</v>
      </c>
      <c r="F3921" t="s">
        <v>70</v>
      </c>
      <c r="G3921">
        <v>1</v>
      </c>
      <c r="H3921">
        <v>326626.5</v>
      </c>
    </row>
    <row r="3922" spans="1:8" x14ac:dyDescent="0.25">
      <c r="A3922" s="2">
        <v>27</v>
      </c>
      <c r="B3922" t="s">
        <v>21</v>
      </c>
      <c r="C3922" t="s">
        <v>128</v>
      </c>
      <c r="D3922" s="2">
        <v>1</v>
      </c>
      <c r="E3922" s="17">
        <v>7</v>
      </c>
      <c r="F3922" t="s">
        <v>75</v>
      </c>
      <c r="G3922">
        <v>1</v>
      </c>
      <c r="H3922">
        <v>18000</v>
      </c>
    </row>
    <row r="3923" spans="1:8" x14ac:dyDescent="0.25">
      <c r="A3923" s="2">
        <v>27</v>
      </c>
      <c r="B3923" t="s">
        <v>21</v>
      </c>
      <c r="C3923" t="s">
        <v>128</v>
      </c>
      <c r="D3923" s="2">
        <v>1</v>
      </c>
      <c r="E3923" s="17">
        <v>7</v>
      </c>
      <c r="F3923" t="s">
        <v>68</v>
      </c>
      <c r="G3923">
        <v>1</v>
      </c>
      <c r="H3923">
        <v>20403</v>
      </c>
    </row>
    <row r="3924" spans="1:8" x14ac:dyDescent="0.25">
      <c r="A3924" s="2">
        <v>27</v>
      </c>
      <c r="B3924" t="s">
        <v>21</v>
      </c>
      <c r="C3924" t="s">
        <v>128</v>
      </c>
      <c r="D3924" s="2">
        <v>1</v>
      </c>
      <c r="E3924" s="17">
        <v>7</v>
      </c>
      <c r="F3924" t="s">
        <v>69</v>
      </c>
      <c r="G3924">
        <v>1</v>
      </c>
      <c r="H3924">
        <v>42461.130000000005</v>
      </c>
    </row>
    <row r="3925" spans="1:8" x14ac:dyDescent="0.25">
      <c r="A3925" s="2">
        <v>27</v>
      </c>
      <c r="B3925" t="s">
        <v>21</v>
      </c>
      <c r="C3925" t="s">
        <v>128</v>
      </c>
      <c r="D3925" s="2">
        <v>1</v>
      </c>
      <c r="E3925" s="17">
        <v>7</v>
      </c>
      <c r="F3925" t="s">
        <v>67</v>
      </c>
      <c r="G3925">
        <v>1</v>
      </c>
      <c r="H3925">
        <v>116.59999999999998</v>
      </c>
    </row>
    <row r="3926" spans="1:8" x14ac:dyDescent="0.25">
      <c r="A3926" s="2">
        <v>27</v>
      </c>
      <c r="B3926" t="s">
        <v>21</v>
      </c>
      <c r="C3926" t="s">
        <v>128</v>
      </c>
      <c r="D3926" s="2">
        <v>1</v>
      </c>
      <c r="E3926" s="17">
        <v>7</v>
      </c>
      <c r="F3926" t="s">
        <v>73</v>
      </c>
      <c r="G3926">
        <v>1</v>
      </c>
      <c r="H3926">
        <v>36419.410000000003</v>
      </c>
    </row>
    <row r="3927" spans="1:8" x14ac:dyDescent="0.25">
      <c r="A3927" s="2">
        <v>27</v>
      </c>
      <c r="B3927" t="s">
        <v>21</v>
      </c>
      <c r="C3927" t="s">
        <v>128</v>
      </c>
      <c r="D3927" s="2">
        <v>1</v>
      </c>
      <c r="E3927" s="17">
        <v>7</v>
      </c>
      <c r="F3927" t="s">
        <v>74</v>
      </c>
      <c r="G3927">
        <v>1</v>
      </c>
      <c r="H3927">
        <v>11867.25</v>
      </c>
    </row>
    <row r="3928" spans="1:8" x14ac:dyDescent="0.25">
      <c r="A3928" s="2">
        <v>27</v>
      </c>
      <c r="B3928" t="s">
        <v>21</v>
      </c>
      <c r="C3928" t="s">
        <v>128</v>
      </c>
      <c r="D3928" s="2">
        <v>1</v>
      </c>
      <c r="E3928" s="17">
        <v>8</v>
      </c>
      <c r="F3928" t="s">
        <v>70</v>
      </c>
      <c r="G3928">
        <v>1</v>
      </c>
      <c r="H3928">
        <v>208568.75</v>
      </c>
    </row>
    <row r="3929" spans="1:8" x14ac:dyDescent="0.25">
      <c r="A3929" s="2">
        <v>27</v>
      </c>
      <c r="B3929" t="s">
        <v>21</v>
      </c>
      <c r="C3929" t="s">
        <v>128</v>
      </c>
      <c r="D3929" s="2">
        <v>1</v>
      </c>
      <c r="E3929" s="17">
        <v>8</v>
      </c>
      <c r="F3929" t="s">
        <v>75</v>
      </c>
      <c r="G3929">
        <v>1</v>
      </c>
      <c r="H3929">
        <v>11700</v>
      </c>
    </row>
    <row r="3930" spans="1:8" x14ac:dyDescent="0.25">
      <c r="A3930" s="2">
        <v>27</v>
      </c>
      <c r="B3930" t="s">
        <v>21</v>
      </c>
      <c r="C3930" t="s">
        <v>128</v>
      </c>
      <c r="D3930" s="2">
        <v>1</v>
      </c>
      <c r="E3930" s="17">
        <v>8</v>
      </c>
      <c r="F3930" t="s">
        <v>68</v>
      </c>
      <c r="G3930">
        <v>1</v>
      </c>
      <c r="H3930">
        <v>14643</v>
      </c>
    </row>
    <row r="3931" spans="1:8" x14ac:dyDescent="0.25">
      <c r="A3931" s="2">
        <v>27</v>
      </c>
      <c r="B3931" t="s">
        <v>21</v>
      </c>
      <c r="C3931" t="s">
        <v>128</v>
      </c>
      <c r="D3931" s="2">
        <v>1</v>
      </c>
      <c r="E3931" s="17">
        <v>8</v>
      </c>
      <c r="F3931" t="s">
        <v>69</v>
      </c>
      <c r="G3931">
        <v>1</v>
      </c>
      <c r="H3931">
        <v>27113.699999999997</v>
      </c>
    </row>
    <row r="3932" spans="1:8" x14ac:dyDescent="0.25">
      <c r="A3932" s="2">
        <v>27</v>
      </c>
      <c r="B3932" t="s">
        <v>21</v>
      </c>
      <c r="C3932" t="s">
        <v>128</v>
      </c>
      <c r="D3932" s="2">
        <v>1</v>
      </c>
      <c r="E3932" s="17">
        <v>8</v>
      </c>
      <c r="F3932" t="s">
        <v>78</v>
      </c>
      <c r="H3932">
        <v>13427.4</v>
      </c>
    </row>
    <row r="3933" spans="1:8" x14ac:dyDescent="0.25">
      <c r="A3933" s="2">
        <v>27</v>
      </c>
      <c r="B3933" t="s">
        <v>21</v>
      </c>
      <c r="C3933" t="s">
        <v>128</v>
      </c>
      <c r="D3933" s="2">
        <v>1</v>
      </c>
      <c r="E3933" s="17">
        <v>8</v>
      </c>
      <c r="F3933" t="s">
        <v>67</v>
      </c>
      <c r="G3933">
        <v>1</v>
      </c>
      <c r="H3933">
        <v>58.3</v>
      </c>
    </row>
    <row r="3934" spans="1:8" x14ac:dyDescent="0.25">
      <c r="A3934" s="2">
        <v>27</v>
      </c>
      <c r="B3934" t="s">
        <v>21</v>
      </c>
      <c r="C3934" t="s">
        <v>128</v>
      </c>
      <c r="D3934" s="2">
        <v>1</v>
      </c>
      <c r="E3934" s="17">
        <v>8</v>
      </c>
      <c r="F3934" t="s">
        <v>73</v>
      </c>
      <c r="H3934">
        <v>4327.25</v>
      </c>
    </row>
    <row r="3935" spans="1:8" x14ac:dyDescent="0.25">
      <c r="A3935" s="2">
        <v>27</v>
      </c>
      <c r="B3935" t="s">
        <v>21</v>
      </c>
      <c r="C3935" t="s">
        <v>128</v>
      </c>
      <c r="D3935" s="2">
        <v>1</v>
      </c>
      <c r="E3935" s="17">
        <v>9</v>
      </c>
      <c r="F3935" t="s">
        <v>70</v>
      </c>
      <c r="G3935">
        <v>1</v>
      </c>
      <c r="H3935">
        <v>289761</v>
      </c>
    </row>
    <row r="3936" spans="1:8" x14ac:dyDescent="0.25">
      <c r="A3936" s="2">
        <v>27</v>
      </c>
      <c r="B3936" t="s">
        <v>21</v>
      </c>
      <c r="C3936" t="s">
        <v>128</v>
      </c>
      <c r="D3936" s="2">
        <v>1</v>
      </c>
      <c r="E3936" s="17">
        <v>9</v>
      </c>
      <c r="F3936" t="s">
        <v>75</v>
      </c>
      <c r="G3936">
        <v>1</v>
      </c>
      <c r="H3936">
        <v>13500</v>
      </c>
    </row>
    <row r="3937" spans="1:8" x14ac:dyDescent="0.25">
      <c r="A3937" s="2">
        <v>27</v>
      </c>
      <c r="B3937" t="s">
        <v>21</v>
      </c>
      <c r="C3937" t="s">
        <v>128</v>
      </c>
      <c r="D3937" s="2">
        <v>1</v>
      </c>
      <c r="E3937" s="17">
        <v>9</v>
      </c>
      <c r="F3937" t="s">
        <v>68</v>
      </c>
      <c r="G3937">
        <v>1</v>
      </c>
      <c r="H3937">
        <v>9377</v>
      </c>
    </row>
    <row r="3938" spans="1:8" x14ac:dyDescent="0.25">
      <c r="A3938" s="2">
        <v>27</v>
      </c>
      <c r="B3938" t="s">
        <v>21</v>
      </c>
      <c r="C3938" t="s">
        <v>128</v>
      </c>
      <c r="D3938" s="2">
        <v>1</v>
      </c>
      <c r="E3938" s="17">
        <v>9</v>
      </c>
      <c r="F3938" t="s">
        <v>69</v>
      </c>
      <c r="G3938">
        <v>1</v>
      </c>
      <c r="H3938">
        <v>37668.730000000003</v>
      </c>
    </row>
    <row r="3939" spans="1:8" x14ac:dyDescent="0.25">
      <c r="A3939" s="2">
        <v>27</v>
      </c>
      <c r="B3939" t="s">
        <v>21</v>
      </c>
      <c r="C3939" t="s">
        <v>128</v>
      </c>
      <c r="D3939" s="2">
        <v>1</v>
      </c>
      <c r="E3939" s="17">
        <v>9</v>
      </c>
      <c r="F3939" t="s">
        <v>67</v>
      </c>
      <c r="G3939">
        <v>1</v>
      </c>
      <c r="H3939">
        <v>69.959999999999994</v>
      </c>
    </row>
    <row r="3940" spans="1:8" x14ac:dyDescent="0.25">
      <c r="A3940" s="2">
        <v>27</v>
      </c>
      <c r="B3940" t="s">
        <v>21</v>
      </c>
      <c r="C3940" t="s">
        <v>128</v>
      </c>
      <c r="D3940" s="2">
        <v>1</v>
      </c>
      <c r="E3940" s="17">
        <v>9</v>
      </c>
      <c r="F3940" t="s">
        <v>73</v>
      </c>
      <c r="H3940">
        <v>24146.75</v>
      </c>
    </row>
    <row r="3941" spans="1:8" x14ac:dyDescent="0.25">
      <c r="A3941" s="2">
        <v>27</v>
      </c>
      <c r="B3941" t="s">
        <v>21</v>
      </c>
      <c r="C3941" t="s">
        <v>128</v>
      </c>
      <c r="D3941" s="2">
        <v>1</v>
      </c>
      <c r="E3941" s="17">
        <v>10</v>
      </c>
      <c r="F3941" t="s">
        <v>70</v>
      </c>
      <c r="H3941">
        <v>133043</v>
      </c>
    </row>
    <row r="3942" spans="1:8" x14ac:dyDescent="0.25">
      <c r="A3942" s="2">
        <v>27</v>
      </c>
      <c r="B3942" t="s">
        <v>21</v>
      </c>
      <c r="C3942" t="s">
        <v>128</v>
      </c>
      <c r="D3942" s="2">
        <v>1</v>
      </c>
      <c r="E3942" s="17">
        <v>10</v>
      </c>
      <c r="F3942" t="s">
        <v>75</v>
      </c>
      <c r="H3942">
        <v>3600</v>
      </c>
    </row>
    <row r="3943" spans="1:8" x14ac:dyDescent="0.25">
      <c r="A3943" s="2">
        <v>27</v>
      </c>
      <c r="B3943" t="s">
        <v>21</v>
      </c>
      <c r="C3943" t="s">
        <v>128</v>
      </c>
      <c r="D3943" s="2">
        <v>1</v>
      </c>
      <c r="E3943" s="17">
        <v>10</v>
      </c>
      <c r="F3943" t="s">
        <v>68</v>
      </c>
      <c r="H3943">
        <v>7520</v>
      </c>
    </row>
    <row r="3944" spans="1:8" x14ac:dyDescent="0.25">
      <c r="A3944" s="2">
        <v>27</v>
      </c>
      <c r="B3944" t="s">
        <v>21</v>
      </c>
      <c r="C3944" t="s">
        <v>128</v>
      </c>
      <c r="D3944" s="2">
        <v>1</v>
      </c>
      <c r="E3944" s="17">
        <v>10</v>
      </c>
      <c r="F3944" t="s">
        <v>69</v>
      </c>
      <c r="H3944">
        <v>17295.530000000002</v>
      </c>
    </row>
    <row r="3945" spans="1:8" x14ac:dyDescent="0.25">
      <c r="A3945" s="2">
        <v>27</v>
      </c>
      <c r="B3945" t="s">
        <v>21</v>
      </c>
      <c r="C3945" t="s">
        <v>128</v>
      </c>
      <c r="D3945" s="2">
        <v>1</v>
      </c>
      <c r="E3945" s="17">
        <v>10</v>
      </c>
      <c r="F3945" t="s">
        <v>67</v>
      </c>
      <c r="H3945">
        <v>23.319999999999997</v>
      </c>
    </row>
    <row r="3946" spans="1:8" x14ac:dyDescent="0.25">
      <c r="A3946" s="2">
        <v>27</v>
      </c>
      <c r="B3946" t="s">
        <v>21</v>
      </c>
      <c r="C3946" t="s">
        <v>128</v>
      </c>
      <c r="D3946" s="2">
        <v>1</v>
      </c>
      <c r="E3946" s="17">
        <v>11</v>
      </c>
      <c r="F3946" t="s">
        <v>70</v>
      </c>
      <c r="G3946">
        <v>1</v>
      </c>
      <c r="H3946">
        <v>436346.02000000008</v>
      </c>
    </row>
    <row r="3947" spans="1:8" x14ac:dyDescent="0.25">
      <c r="A3947" s="2">
        <v>27</v>
      </c>
      <c r="B3947" t="s">
        <v>21</v>
      </c>
      <c r="C3947" t="s">
        <v>128</v>
      </c>
      <c r="D3947" s="2">
        <v>1</v>
      </c>
      <c r="E3947" s="17">
        <v>11</v>
      </c>
      <c r="F3947" t="s">
        <v>75</v>
      </c>
      <c r="H3947">
        <v>-900</v>
      </c>
    </row>
    <row r="3948" spans="1:8" x14ac:dyDescent="0.25">
      <c r="A3948" s="2">
        <v>27</v>
      </c>
      <c r="B3948" t="s">
        <v>21</v>
      </c>
      <c r="C3948" t="s">
        <v>128</v>
      </c>
      <c r="D3948" s="2">
        <v>1</v>
      </c>
      <c r="E3948" s="17">
        <v>11</v>
      </c>
      <c r="F3948" t="s">
        <v>68</v>
      </c>
      <c r="G3948">
        <v>1</v>
      </c>
      <c r="H3948">
        <v>29720</v>
      </c>
    </row>
    <row r="3949" spans="1:8" x14ac:dyDescent="0.25">
      <c r="A3949" s="2">
        <v>27</v>
      </c>
      <c r="B3949" t="s">
        <v>21</v>
      </c>
      <c r="C3949" t="s">
        <v>128</v>
      </c>
      <c r="D3949" s="2">
        <v>1</v>
      </c>
      <c r="E3949" s="17">
        <v>11</v>
      </c>
      <c r="F3949" t="s">
        <v>69</v>
      </c>
      <c r="G3949">
        <v>1</v>
      </c>
      <c r="H3949">
        <v>56724.739999999991</v>
      </c>
    </row>
    <row r="3950" spans="1:8" x14ac:dyDescent="0.25">
      <c r="A3950" s="2">
        <v>27</v>
      </c>
      <c r="B3950" t="s">
        <v>21</v>
      </c>
      <c r="C3950" t="s">
        <v>128</v>
      </c>
      <c r="D3950" s="2">
        <v>1</v>
      </c>
      <c r="E3950" s="17">
        <v>11</v>
      </c>
      <c r="F3950" t="s">
        <v>78</v>
      </c>
      <c r="H3950">
        <v>10645.56</v>
      </c>
    </row>
    <row r="3951" spans="1:8" x14ac:dyDescent="0.25">
      <c r="A3951" s="2">
        <v>27</v>
      </c>
      <c r="B3951" t="s">
        <v>21</v>
      </c>
      <c r="C3951" t="s">
        <v>128</v>
      </c>
      <c r="D3951" s="2">
        <v>1</v>
      </c>
      <c r="E3951" s="17">
        <v>11</v>
      </c>
      <c r="F3951" t="s">
        <v>67</v>
      </c>
      <c r="G3951">
        <v>1</v>
      </c>
      <c r="H3951">
        <v>75.789999999999992</v>
      </c>
    </row>
    <row r="3952" spans="1:8" x14ac:dyDescent="0.25">
      <c r="A3952" s="2">
        <v>27</v>
      </c>
      <c r="B3952" t="s">
        <v>21</v>
      </c>
      <c r="C3952" t="s">
        <v>128</v>
      </c>
      <c r="D3952" s="2">
        <v>1</v>
      </c>
      <c r="E3952" s="17">
        <v>11</v>
      </c>
      <c r="F3952" t="s">
        <v>73</v>
      </c>
      <c r="H3952">
        <v>33721.279999999999</v>
      </c>
    </row>
    <row r="3953" spans="1:8" x14ac:dyDescent="0.25">
      <c r="A3953" s="2">
        <v>27</v>
      </c>
      <c r="B3953" t="s">
        <v>21</v>
      </c>
      <c r="C3953" t="s">
        <v>128</v>
      </c>
      <c r="D3953" s="2">
        <v>1</v>
      </c>
      <c r="E3953" s="17">
        <v>11</v>
      </c>
      <c r="F3953" t="s">
        <v>72</v>
      </c>
      <c r="G3953">
        <v>1</v>
      </c>
      <c r="H3953">
        <v>69477.2</v>
      </c>
    </row>
    <row r="3954" spans="1:8" x14ac:dyDescent="0.25">
      <c r="A3954" s="2">
        <v>27</v>
      </c>
      <c r="B3954" t="s">
        <v>21</v>
      </c>
      <c r="C3954" t="s">
        <v>128</v>
      </c>
      <c r="D3954" s="2">
        <v>1</v>
      </c>
      <c r="E3954" s="17">
        <v>13</v>
      </c>
      <c r="F3954" t="s">
        <v>70</v>
      </c>
      <c r="G3954">
        <v>1</v>
      </c>
      <c r="H3954">
        <v>542197.80000000005</v>
      </c>
    </row>
    <row r="3955" spans="1:8" x14ac:dyDescent="0.25">
      <c r="A3955" s="2">
        <v>27</v>
      </c>
      <c r="B3955" t="s">
        <v>21</v>
      </c>
      <c r="C3955" t="s">
        <v>128</v>
      </c>
      <c r="D3955" s="2">
        <v>1</v>
      </c>
      <c r="E3955" s="17">
        <v>13</v>
      </c>
      <c r="F3955" t="s">
        <v>75</v>
      </c>
      <c r="G3955">
        <v>1</v>
      </c>
      <c r="H3955">
        <v>195732</v>
      </c>
    </row>
    <row r="3956" spans="1:8" x14ac:dyDescent="0.25">
      <c r="A3956" s="2">
        <v>27</v>
      </c>
      <c r="B3956" t="s">
        <v>21</v>
      </c>
      <c r="C3956" t="s">
        <v>128</v>
      </c>
      <c r="D3956" s="2">
        <v>1</v>
      </c>
      <c r="E3956" s="17">
        <v>13</v>
      </c>
      <c r="F3956" t="s">
        <v>69</v>
      </c>
      <c r="G3956">
        <v>1</v>
      </c>
      <c r="H3956">
        <v>70485.55</v>
      </c>
    </row>
    <row r="3957" spans="1:8" x14ac:dyDescent="0.25">
      <c r="A3957" s="2">
        <v>27</v>
      </c>
      <c r="B3957" t="s">
        <v>21</v>
      </c>
      <c r="C3957" t="s">
        <v>128</v>
      </c>
      <c r="D3957" s="2">
        <v>1</v>
      </c>
      <c r="E3957" s="17">
        <v>13</v>
      </c>
      <c r="F3957" t="s">
        <v>78</v>
      </c>
      <c r="H3957">
        <v>42194.400000000001</v>
      </c>
    </row>
    <row r="3958" spans="1:8" x14ac:dyDescent="0.25">
      <c r="A3958" s="2">
        <v>27</v>
      </c>
      <c r="B3958" t="s">
        <v>21</v>
      </c>
      <c r="C3958" t="s">
        <v>128</v>
      </c>
      <c r="D3958" s="2">
        <v>1</v>
      </c>
      <c r="E3958" s="17">
        <v>13</v>
      </c>
      <c r="F3958" t="s">
        <v>67</v>
      </c>
      <c r="G3958">
        <v>1</v>
      </c>
      <c r="H3958">
        <v>69.959999999999994</v>
      </c>
    </row>
    <row r="3959" spans="1:8" x14ac:dyDescent="0.25">
      <c r="A3959" s="2">
        <v>27</v>
      </c>
      <c r="B3959" t="s">
        <v>21</v>
      </c>
      <c r="C3959" t="s">
        <v>128</v>
      </c>
      <c r="D3959" s="2">
        <v>1</v>
      </c>
      <c r="E3959" s="17">
        <v>13</v>
      </c>
      <c r="F3959" t="s">
        <v>73</v>
      </c>
      <c r="H3959">
        <v>45183.15</v>
      </c>
    </row>
    <row r="3960" spans="1:8" x14ac:dyDescent="0.25">
      <c r="A3960" s="2">
        <v>27</v>
      </c>
      <c r="B3960" t="s">
        <v>21</v>
      </c>
      <c r="C3960" t="s">
        <v>128</v>
      </c>
      <c r="D3960" s="2">
        <v>1</v>
      </c>
      <c r="E3960" s="17">
        <v>13</v>
      </c>
      <c r="F3960" t="s">
        <v>79</v>
      </c>
      <c r="H3960">
        <v>8882</v>
      </c>
    </row>
    <row r="3961" spans="1:8" x14ac:dyDescent="0.25">
      <c r="A3961" s="2">
        <v>27</v>
      </c>
      <c r="B3961" t="s">
        <v>21</v>
      </c>
      <c r="C3961" t="s">
        <v>128</v>
      </c>
      <c r="D3961" s="2">
        <v>1</v>
      </c>
      <c r="E3961" s="17">
        <v>13</v>
      </c>
      <c r="F3961" t="s">
        <v>72</v>
      </c>
      <c r="G3961">
        <v>1</v>
      </c>
      <c r="H3961">
        <v>50064.240000000005</v>
      </c>
    </row>
    <row r="3962" spans="1:8" x14ac:dyDescent="0.25">
      <c r="A3962" s="2">
        <v>27</v>
      </c>
      <c r="B3962" t="s">
        <v>21</v>
      </c>
      <c r="C3962" t="s">
        <v>128</v>
      </c>
      <c r="D3962" s="2">
        <v>1</v>
      </c>
      <c r="E3962" s="17">
        <v>14</v>
      </c>
      <c r="F3962" t="s">
        <v>70</v>
      </c>
      <c r="G3962">
        <v>1</v>
      </c>
      <c r="H3962">
        <v>673849.8</v>
      </c>
    </row>
    <row r="3963" spans="1:8" x14ac:dyDescent="0.25">
      <c r="A3963" s="2">
        <v>27</v>
      </c>
      <c r="B3963" t="s">
        <v>21</v>
      </c>
      <c r="C3963" t="s">
        <v>128</v>
      </c>
      <c r="D3963" s="2">
        <v>1</v>
      </c>
      <c r="E3963" s="17">
        <v>14</v>
      </c>
      <c r="F3963" t="s">
        <v>68</v>
      </c>
      <c r="G3963">
        <v>1</v>
      </c>
      <c r="H3963">
        <v>27840</v>
      </c>
    </row>
    <row r="3964" spans="1:8" x14ac:dyDescent="0.25">
      <c r="A3964" s="2">
        <v>27</v>
      </c>
      <c r="B3964" t="s">
        <v>21</v>
      </c>
      <c r="C3964" t="s">
        <v>128</v>
      </c>
      <c r="D3964" s="2">
        <v>1</v>
      </c>
      <c r="E3964" s="17">
        <v>14</v>
      </c>
      <c r="F3964" t="s">
        <v>69</v>
      </c>
      <c r="G3964">
        <v>1</v>
      </c>
      <c r="H3964">
        <v>87600.319999999992</v>
      </c>
    </row>
    <row r="3965" spans="1:8" x14ac:dyDescent="0.25">
      <c r="A3965" s="2">
        <v>27</v>
      </c>
      <c r="B3965" t="s">
        <v>21</v>
      </c>
      <c r="C3965" t="s">
        <v>128</v>
      </c>
      <c r="D3965" s="2">
        <v>1</v>
      </c>
      <c r="E3965" s="17">
        <v>14</v>
      </c>
      <c r="F3965" t="s">
        <v>78</v>
      </c>
      <c r="H3965">
        <v>20976</v>
      </c>
    </row>
    <row r="3966" spans="1:8" x14ac:dyDescent="0.25">
      <c r="A3966" s="2">
        <v>27</v>
      </c>
      <c r="B3966" t="s">
        <v>21</v>
      </c>
      <c r="C3966" t="s">
        <v>128</v>
      </c>
      <c r="D3966" s="2">
        <v>1</v>
      </c>
      <c r="E3966" s="17">
        <v>14</v>
      </c>
      <c r="F3966" t="s">
        <v>67</v>
      </c>
      <c r="G3966">
        <v>1</v>
      </c>
      <c r="H3966">
        <v>69.959999999999994</v>
      </c>
    </row>
    <row r="3967" spans="1:8" x14ac:dyDescent="0.25">
      <c r="A3967" s="2">
        <v>27</v>
      </c>
      <c r="B3967" t="s">
        <v>21</v>
      </c>
      <c r="C3967" t="s">
        <v>128</v>
      </c>
      <c r="D3967" s="2">
        <v>1</v>
      </c>
      <c r="E3967" s="17">
        <v>14</v>
      </c>
      <c r="F3967" t="s">
        <v>72</v>
      </c>
      <c r="G3967">
        <v>1</v>
      </c>
      <c r="H3967">
        <v>333792.71999999997</v>
      </c>
    </row>
    <row r="3968" spans="1:8" x14ac:dyDescent="0.25">
      <c r="A3968" s="2">
        <v>27</v>
      </c>
      <c r="B3968" t="s">
        <v>21</v>
      </c>
      <c r="C3968" t="s">
        <v>128</v>
      </c>
      <c r="D3968" s="2">
        <v>1</v>
      </c>
      <c r="E3968" s="17">
        <v>14</v>
      </c>
      <c r="F3968" t="s">
        <v>74</v>
      </c>
      <c r="G3968">
        <v>1</v>
      </c>
      <c r="H3968">
        <v>108542.25</v>
      </c>
    </row>
    <row r="3969" spans="1:8" x14ac:dyDescent="0.25">
      <c r="A3969" s="2">
        <v>27</v>
      </c>
      <c r="B3969" t="s">
        <v>21</v>
      </c>
      <c r="C3969" t="s">
        <v>129</v>
      </c>
      <c r="D3969" s="2">
        <v>2</v>
      </c>
      <c r="E3969" s="17">
        <v>4</v>
      </c>
      <c r="F3969" t="s">
        <v>70</v>
      </c>
      <c r="G3969">
        <v>1</v>
      </c>
      <c r="H3969">
        <v>122451</v>
      </c>
    </row>
    <row r="3970" spans="1:8" x14ac:dyDescent="0.25">
      <c r="A3970" s="2">
        <v>27</v>
      </c>
      <c r="B3970" t="s">
        <v>21</v>
      </c>
      <c r="C3970" t="s">
        <v>129</v>
      </c>
      <c r="D3970" s="2">
        <v>2</v>
      </c>
      <c r="E3970" s="17">
        <v>4</v>
      </c>
      <c r="F3970" t="s">
        <v>75</v>
      </c>
      <c r="G3970">
        <v>1</v>
      </c>
      <c r="H3970">
        <v>11400</v>
      </c>
    </row>
    <row r="3971" spans="1:8" x14ac:dyDescent="0.25">
      <c r="A3971" s="2">
        <v>27</v>
      </c>
      <c r="B3971" t="s">
        <v>21</v>
      </c>
      <c r="C3971" t="s">
        <v>129</v>
      </c>
      <c r="D3971" s="2">
        <v>2</v>
      </c>
      <c r="E3971" s="17">
        <v>4</v>
      </c>
      <c r="F3971" t="s">
        <v>68</v>
      </c>
      <c r="G3971">
        <v>1</v>
      </c>
      <c r="H3971">
        <v>27876</v>
      </c>
    </row>
    <row r="3972" spans="1:8" x14ac:dyDescent="0.25">
      <c r="A3972" s="2">
        <v>27</v>
      </c>
      <c r="B3972" t="s">
        <v>21</v>
      </c>
      <c r="C3972" t="s">
        <v>129</v>
      </c>
      <c r="D3972" s="2">
        <v>2</v>
      </c>
      <c r="E3972" s="17">
        <v>4</v>
      </c>
      <c r="F3972" t="s">
        <v>69</v>
      </c>
      <c r="G3972">
        <v>1</v>
      </c>
      <c r="H3972">
        <v>15918.45</v>
      </c>
    </row>
    <row r="3973" spans="1:8" x14ac:dyDescent="0.25">
      <c r="A3973" s="2">
        <v>27</v>
      </c>
      <c r="B3973" t="s">
        <v>21</v>
      </c>
      <c r="C3973" t="s">
        <v>129</v>
      </c>
      <c r="D3973" s="2">
        <v>2</v>
      </c>
      <c r="E3973" s="17">
        <v>4</v>
      </c>
      <c r="F3973" t="s">
        <v>78</v>
      </c>
      <c r="H3973">
        <v>6098</v>
      </c>
    </row>
    <row r="3974" spans="1:8" x14ac:dyDescent="0.25">
      <c r="A3974" s="2">
        <v>27</v>
      </c>
      <c r="B3974" t="s">
        <v>21</v>
      </c>
      <c r="C3974" t="s">
        <v>129</v>
      </c>
      <c r="D3974" s="2">
        <v>2</v>
      </c>
      <c r="E3974" s="17">
        <v>4</v>
      </c>
      <c r="F3974" t="s">
        <v>67</v>
      </c>
      <c r="G3974">
        <v>1</v>
      </c>
      <c r="H3974">
        <v>69.959999999999994</v>
      </c>
    </row>
    <row r="3975" spans="1:8" x14ac:dyDescent="0.25">
      <c r="A3975" s="2">
        <v>27</v>
      </c>
      <c r="B3975" t="s">
        <v>21</v>
      </c>
      <c r="C3975" t="s">
        <v>129</v>
      </c>
      <c r="D3975" s="2">
        <v>2</v>
      </c>
      <c r="E3975" s="17">
        <v>4</v>
      </c>
      <c r="F3975" t="s">
        <v>73</v>
      </c>
      <c r="H3975">
        <v>10242</v>
      </c>
    </row>
    <row r="3976" spans="1:8" x14ac:dyDescent="0.25">
      <c r="A3976" s="2">
        <v>27</v>
      </c>
      <c r="B3976" t="s">
        <v>21</v>
      </c>
      <c r="C3976" t="s">
        <v>129</v>
      </c>
      <c r="D3976" s="2">
        <v>2</v>
      </c>
      <c r="E3976" s="17">
        <v>5</v>
      </c>
      <c r="F3976" t="s">
        <v>75</v>
      </c>
      <c r="H3976">
        <v>900</v>
      </c>
    </row>
    <row r="3977" spans="1:8" x14ac:dyDescent="0.25">
      <c r="A3977" s="2">
        <v>27</v>
      </c>
      <c r="B3977" t="s">
        <v>21</v>
      </c>
      <c r="C3977" t="s">
        <v>129</v>
      </c>
      <c r="D3977" s="2">
        <v>2</v>
      </c>
      <c r="E3977" s="17">
        <v>6</v>
      </c>
      <c r="F3977" t="s">
        <v>70</v>
      </c>
      <c r="G3977">
        <v>10</v>
      </c>
      <c r="H3977">
        <v>1569543.96</v>
      </c>
    </row>
    <row r="3978" spans="1:8" x14ac:dyDescent="0.25">
      <c r="A3978" s="2">
        <v>27</v>
      </c>
      <c r="B3978" t="s">
        <v>21</v>
      </c>
      <c r="C3978" t="s">
        <v>129</v>
      </c>
      <c r="D3978" s="2">
        <v>2</v>
      </c>
      <c r="E3978" s="17">
        <v>6</v>
      </c>
      <c r="F3978" t="s">
        <v>75</v>
      </c>
      <c r="G3978">
        <v>10</v>
      </c>
      <c r="H3978">
        <v>111600</v>
      </c>
    </row>
    <row r="3979" spans="1:8" x14ac:dyDescent="0.25">
      <c r="A3979" s="2">
        <v>27</v>
      </c>
      <c r="B3979" t="s">
        <v>21</v>
      </c>
      <c r="C3979" t="s">
        <v>129</v>
      </c>
      <c r="D3979" s="2">
        <v>2</v>
      </c>
      <c r="E3979" s="17">
        <v>6</v>
      </c>
      <c r="F3979" t="s">
        <v>68</v>
      </c>
      <c r="G3979">
        <v>9</v>
      </c>
      <c r="H3979">
        <v>130372.25</v>
      </c>
    </row>
    <row r="3980" spans="1:8" x14ac:dyDescent="0.25">
      <c r="A3980" s="2">
        <v>27</v>
      </c>
      <c r="B3980" t="s">
        <v>21</v>
      </c>
      <c r="C3980" t="s">
        <v>129</v>
      </c>
      <c r="D3980" s="2">
        <v>2</v>
      </c>
      <c r="E3980" s="17">
        <v>6</v>
      </c>
      <c r="F3980" t="s">
        <v>69</v>
      </c>
      <c r="G3980">
        <v>10</v>
      </c>
      <c r="H3980">
        <v>201106.33000000002</v>
      </c>
    </row>
    <row r="3981" spans="1:8" x14ac:dyDescent="0.25">
      <c r="A3981" s="2">
        <v>27</v>
      </c>
      <c r="B3981" t="s">
        <v>21</v>
      </c>
      <c r="C3981" t="s">
        <v>129</v>
      </c>
      <c r="D3981" s="2">
        <v>2</v>
      </c>
      <c r="E3981" s="17">
        <v>6</v>
      </c>
      <c r="F3981" t="s">
        <v>78</v>
      </c>
      <c r="H3981">
        <v>52904.549999999996</v>
      </c>
    </row>
    <row r="3982" spans="1:8" x14ac:dyDescent="0.25">
      <c r="A3982" s="2">
        <v>27</v>
      </c>
      <c r="B3982" t="s">
        <v>21</v>
      </c>
      <c r="C3982" t="s">
        <v>129</v>
      </c>
      <c r="D3982" s="2">
        <v>2</v>
      </c>
      <c r="E3982" s="17">
        <v>6</v>
      </c>
      <c r="F3982" t="s">
        <v>67</v>
      </c>
      <c r="G3982">
        <v>10</v>
      </c>
      <c r="H3982">
        <v>682.00999999999988</v>
      </c>
    </row>
    <row r="3983" spans="1:8" x14ac:dyDescent="0.25">
      <c r="A3983" s="2">
        <v>27</v>
      </c>
      <c r="B3983" t="s">
        <v>21</v>
      </c>
      <c r="C3983" t="s">
        <v>129</v>
      </c>
      <c r="D3983" s="2">
        <v>2</v>
      </c>
      <c r="E3983" s="17">
        <v>6</v>
      </c>
      <c r="F3983" t="s">
        <v>73</v>
      </c>
      <c r="G3983">
        <v>2</v>
      </c>
      <c r="H3983">
        <v>106869.22</v>
      </c>
    </row>
    <row r="3984" spans="1:8" x14ac:dyDescent="0.25">
      <c r="A3984" s="2">
        <v>27</v>
      </c>
      <c r="B3984" t="s">
        <v>21</v>
      </c>
      <c r="C3984" t="s">
        <v>129</v>
      </c>
      <c r="D3984" s="2">
        <v>2</v>
      </c>
      <c r="E3984" s="17">
        <v>6</v>
      </c>
      <c r="F3984" t="s">
        <v>72</v>
      </c>
      <c r="H3984">
        <v>8346.73</v>
      </c>
    </row>
    <row r="3985" spans="1:8" x14ac:dyDescent="0.25">
      <c r="A3985" s="2">
        <v>27</v>
      </c>
      <c r="B3985" t="s">
        <v>21</v>
      </c>
      <c r="C3985" t="s">
        <v>129</v>
      </c>
      <c r="D3985" s="2">
        <v>2</v>
      </c>
      <c r="E3985" s="17">
        <v>7</v>
      </c>
      <c r="F3985" t="s">
        <v>70</v>
      </c>
      <c r="G3985">
        <v>18</v>
      </c>
      <c r="H3985">
        <v>2845142.19</v>
      </c>
    </row>
    <row r="3986" spans="1:8" x14ac:dyDescent="0.25">
      <c r="A3986" s="2">
        <v>27</v>
      </c>
      <c r="B3986" t="s">
        <v>21</v>
      </c>
      <c r="C3986" t="s">
        <v>129</v>
      </c>
      <c r="D3986" s="2">
        <v>2</v>
      </c>
      <c r="E3986" s="17">
        <v>7</v>
      </c>
      <c r="F3986" t="s">
        <v>75</v>
      </c>
      <c r="G3986">
        <v>10</v>
      </c>
      <c r="H3986">
        <v>118800</v>
      </c>
    </row>
    <row r="3987" spans="1:8" x14ac:dyDescent="0.25">
      <c r="A3987" s="2">
        <v>27</v>
      </c>
      <c r="B3987" t="s">
        <v>21</v>
      </c>
      <c r="C3987" t="s">
        <v>129</v>
      </c>
      <c r="D3987" s="2">
        <v>2</v>
      </c>
      <c r="E3987" s="17">
        <v>7</v>
      </c>
      <c r="F3987" t="s">
        <v>77</v>
      </c>
      <c r="H3987">
        <v>14888.619999999999</v>
      </c>
    </row>
    <row r="3988" spans="1:8" x14ac:dyDescent="0.25">
      <c r="A3988" s="2">
        <v>27</v>
      </c>
      <c r="B3988" t="s">
        <v>21</v>
      </c>
      <c r="C3988" t="s">
        <v>129</v>
      </c>
      <c r="D3988" s="2">
        <v>2</v>
      </c>
      <c r="E3988" s="17">
        <v>7</v>
      </c>
      <c r="F3988" t="s">
        <v>68</v>
      </c>
      <c r="G3988">
        <v>10</v>
      </c>
      <c r="H3988">
        <v>203301</v>
      </c>
    </row>
    <row r="3989" spans="1:8" x14ac:dyDescent="0.25">
      <c r="A3989" s="2">
        <v>27</v>
      </c>
      <c r="B3989" t="s">
        <v>21</v>
      </c>
      <c r="C3989" t="s">
        <v>129</v>
      </c>
      <c r="D3989" s="2">
        <v>2</v>
      </c>
      <c r="E3989" s="17">
        <v>7</v>
      </c>
      <c r="F3989" t="s">
        <v>69</v>
      </c>
      <c r="G3989">
        <v>17</v>
      </c>
      <c r="H3989">
        <v>345311.21000000008</v>
      </c>
    </row>
    <row r="3990" spans="1:8" x14ac:dyDescent="0.25">
      <c r="A3990" s="2">
        <v>27</v>
      </c>
      <c r="B3990" t="s">
        <v>21</v>
      </c>
      <c r="C3990" t="s">
        <v>129</v>
      </c>
      <c r="D3990" s="2">
        <v>2</v>
      </c>
      <c r="E3990" s="17">
        <v>7</v>
      </c>
      <c r="F3990" t="s">
        <v>78</v>
      </c>
      <c r="H3990">
        <v>65901.42</v>
      </c>
    </row>
    <row r="3991" spans="1:8" x14ac:dyDescent="0.25">
      <c r="A3991" s="2">
        <v>27</v>
      </c>
      <c r="B3991" t="s">
        <v>21</v>
      </c>
      <c r="C3991" t="s">
        <v>129</v>
      </c>
      <c r="D3991" s="2">
        <v>2</v>
      </c>
      <c r="E3991" s="17">
        <v>7</v>
      </c>
      <c r="F3991" t="s">
        <v>67</v>
      </c>
      <c r="G3991">
        <v>18</v>
      </c>
      <c r="H3991">
        <v>979.3900000000001</v>
      </c>
    </row>
    <row r="3992" spans="1:8" x14ac:dyDescent="0.25">
      <c r="A3992" s="2">
        <v>27</v>
      </c>
      <c r="B3992" t="s">
        <v>21</v>
      </c>
      <c r="C3992" t="s">
        <v>129</v>
      </c>
      <c r="D3992" s="2">
        <v>2</v>
      </c>
      <c r="E3992" s="17">
        <v>7</v>
      </c>
      <c r="F3992" t="s">
        <v>73</v>
      </c>
      <c r="G3992">
        <v>1</v>
      </c>
      <c r="H3992">
        <v>160779.03</v>
      </c>
    </row>
    <row r="3993" spans="1:8" x14ac:dyDescent="0.25">
      <c r="A3993" s="2">
        <v>27</v>
      </c>
      <c r="B3993" t="s">
        <v>21</v>
      </c>
      <c r="C3993" t="s">
        <v>129</v>
      </c>
      <c r="D3993" s="2">
        <v>2</v>
      </c>
      <c r="E3993" s="17">
        <v>7</v>
      </c>
      <c r="F3993" t="s">
        <v>72</v>
      </c>
      <c r="G3993">
        <v>1</v>
      </c>
      <c r="H3993">
        <v>69887.460000000006</v>
      </c>
    </row>
    <row r="3994" spans="1:8" x14ac:dyDescent="0.25">
      <c r="A3994" s="2">
        <v>27</v>
      </c>
      <c r="B3994" t="s">
        <v>21</v>
      </c>
      <c r="C3994" t="s">
        <v>129</v>
      </c>
      <c r="D3994" s="2">
        <v>2</v>
      </c>
      <c r="E3994" s="17">
        <v>7</v>
      </c>
      <c r="F3994" t="s">
        <v>74</v>
      </c>
      <c r="G3994">
        <v>1</v>
      </c>
      <c r="H3994">
        <v>379</v>
      </c>
    </row>
    <row r="3995" spans="1:8" x14ac:dyDescent="0.25">
      <c r="A3995" s="2">
        <v>27</v>
      </c>
      <c r="B3995" t="s">
        <v>21</v>
      </c>
      <c r="C3995" t="s">
        <v>129</v>
      </c>
      <c r="D3995" s="2">
        <v>2</v>
      </c>
      <c r="E3995" s="17">
        <v>8</v>
      </c>
      <c r="F3995" t="s">
        <v>70</v>
      </c>
      <c r="G3995">
        <v>4</v>
      </c>
      <c r="H3995">
        <v>856440.5</v>
      </c>
    </row>
    <row r="3996" spans="1:8" x14ac:dyDescent="0.25">
      <c r="A3996" s="2">
        <v>27</v>
      </c>
      <c r="B3996" t="s">
        <v>21</v>
      </c>
      <c r="C3996" t="s">
        <v>129</v>
      </c>
      <c r="D3996" s="2">
        <v>2</v>
      </c>
      <c r="E3996" s="17">
        <v>8</v>
      </c>
      <c r="F3996" t="s">
        <v>75</v>
      </c>
      <c r="G3996">
        <v>3</v>
      </c>
      <c r="H3996">
        <v>40500</v>
      </c>
    </row>
    <row r="3997" spans="1:8" x14ac:dyDescent="0.25">
      <c r="A3997" s="2">
        <v>27</v>
      </c>
      <c r="B3997" t="s">
        <v>21</v>
      </c>
      <c r="C3997" t="s">
        <v>129</v>
      </c>
      <c r="D3997" s="2">
        <v>2</v>
      </c>
      <c r="E3997" s="17">
        <v>8</v>
      </c>
      <c r="F3997" t="s">
        <v>68</v>
      </c>
      <c r="G3997">
        <v>4</v>
      </c>
      <c r="H3997">
        <v>63330</v>
      </c>
    </row>
    <row r="3998" spans="1:8" x14ac:dyDescent="0.25">
      <c r="A3998" s="2">
        <v>27</v>
      </c>
      <c r="B3998" t="s">
        <v>21</v>
      </c>
      <c r="C3998" t="s">
        <v>129</v>
      </c>
      <c r="D3998" s="2">
        <v>2</v>
      </c>
      <c r="E3998" s="17">
        <v>8</v>
      </c>
      <c r="F3998" t="s">
        <v>69</v>
      </c>
      <c r="G3998">
        <v>4</v>
      </c>
      <c r="H3998">
        <v>111336.70999999998</v>
      </c>
    </row>
    <row r="3999" spans="1:8" x14ac:dyDescent="0.25">
      <c r="A3999" s="2">
        <v>27</v>
      </c>
      <c r="B3999" t="s">
        <v>21</v>
      </c>
      <c r="C3999" t="s">
        <v>129</v>
      </c>
      <c r="D3999" s="2">
        <v>2</v>
      </c>
      <c r="E3999" s="17">
        <v>8</v>
      </c>
      <c r="F3999" t="s">
        <v>78</v>
      </c>
      <c r="H3999">
        <v>27336.239999999998</v>
      </c>
    </row>
    <row r="4000" spans="1:8" x14ac:dyDescent="0.25">
      <c r="A4000" s="2">
        <v>27</v>
      </c>
      <c r="B4000" t="s">
        <v>21</v>
      </c>
      <c r="C4000" t="s">
        <v>129</v>
      </c>
      <c r="D4000" s="2">
        <v>2</v>
      </c>
      <c r="E4000" s="17">
        <v>8</v>
      </c>
      <c r="F4000" t="s">
        <v>67</v>
      </c>
      <c r="G4000">
        <v>4</v>
      </c>
      <c r="H4000">
        <v>239.03</v>
      </c>
    </row>
    <row r="4001" spans="1:8" x14ac:dyDescent="0.25">
      <c r="A4001" s="2">
        <v>27</v>
      </c>
      <c r="B4001" t="s">
        <v>21</v>
      </c>
      <c r="C4001" t="s">
        <v>129</v>
      </c>
      <c r="D4001" s="2">
        <v>2</v>
      </c>
      <c r="E4001" s="17">
        <v>8</v>
      </c>
      <c r="F4001" t="s">
        <v>73</v>
      </c>
      <c r="G4001">
        <v>1</v>
      </c>
      <c r="H4001">
        <v>61547.25</v>
      </c>
    </row>
    <row r="4002" spans="1:8" x14ac:dyDescent="0.25">
      <c r="A4002" s="2">
        <v>27</v>
      </c>
      <c r="B4002" t="s">
        <v>21</v>
      </c>
      <c r="C4002" t="s">
        <v>129</v>
      </c>
      <c r="D4002" s="2">
        <v>2</v>
      </c>
      <c r="E4002" s="17">
        <v>9</v>
      </c>
      <c r="F4002" t="s">
        <v>70</v>
      </c>
      <c r="G4002">
        <v>35</v>
      </c>
      <c r="H4002">
        <v>10852982.41</v>
      </c>
    </row>
    <row r="4003" spans="1:8" x14ac:dyDescent="0.25">
      <c r="A4003" s="2">
        <v>27</v>
      </c>
      <c r="B4003" t="s">
        <v>21</v>
      </c>
      <c r="C4003" t="s">
        <v>129</v>
      </c>
      <c r="D4003" s="2">
        <v>2</v>
      </c>
      <c r="E4003" s="17">
        <v>9</v>
      </c>
      <c r="F4003" t="s">
        <v>75</v>
      </c>
      <c r="G4003">
        <v>28</v>
      </c>
      <c r="H4003">
        <v>362100</v>
      </c>
    </row>
    <row r="4004" spans="1:8" x14ac:dyDescent="0.25">
      <c r="A4004" s="2">
        <v>27</v>
      </c>
      <c r="B4004" t="s">
        <v>21</v>
      </c>
      <c r="C4004" t="s">
        <v>129</v>
      </c>
      <c r="D4004" s="2">
        <v>2</v>
      </c>
      <c r="E4004" s="17">
        <v>9</v>
      </c>
      <c r="F4004" t="s">
        <v>77</v>
      </c>
      <c r="H4004">
        <v>113943.79000000001</v>
      </c>
    </row>
    <row r="4005" spans="1:8" x14ac:dyDescent="0.25">
      <c r="A4005" s="2">
        <v>27</v>
      </c>
      <c r="B4005" t="s">
        <v>21</v>
      </c>
      <c r="C4005" t="s">
        <v>129</v>
      </c>
      <c r="D4005" s="2">
        <v>2</v>
      </c>
      <c r="E4005" s="17">
        <v>9</v>
      </c>
      <c r="F4005" t="s">
        <v>68</v>
      </c>
      <c r="G4005">
        <v>25</v>
      </c>
      <c r="H4005">
        <v>485150.25</v>
      </c>
    </row>
    <row r="4006" spans="1:8" x14ac:dyDescent="0.25">
      <c r="A4006" s="2">
        <v>27</v>
      </c>
      <c r="B4006" t="s">
        <v>21</v>
      </c>
      <c r="C4006" t="s">
        <v>129</v>
      </c>
      <c r="D4006" s="2">
        <v>2</v>
      </c>
      <c r="E4006" s="17">
        <v>9</v>
      </c>
      <c r="F4006" t="s">
        <v>69</v>
      </c>
      <c r="G4006">
        <v>35</v>
      </c>
      <c r="H4006">
        <v>1410881.5</v>
      </c>
    </row>
    <row r="4007" spans="1:8" x14ac:dyDescent="0.25">
      <c r="A4007" s="2">
        <v>27</v>
      </c>
      <c r="B4007" t="s">
        <v>21</v>
      </c>
      <c r="C4007" t="s">
        <v>129</v>
      </c>
      <c r="D4007" s="2">
        <v>2</v>
      </c>
      <c r="E4007" s="17">
        <v>9</v>
      </c>
      <c r="F4007" t="s">
        <v>78</v>
      </c>
      <c r="H4007">
        <v>176874.38999999996</v>
      </c>
    </row>
    <row r="4008" spans="1:8" x14ac:dyDescent="0.25">
      <c r="A4008" s="2">
        <v>27</v>
      </c>
      <c r="B4008" t="s">
        <v>21</v>
      </c>
      <c r="C4008" t="s">
        <v>129</v>
      </c>
      <c r="D4008" s="2">
        <v>2</v>
      </c>
      <c r="E4008" s="17">
        <v>9</v>
      </c>
      <c r="F4008" t="s">
        <v>67</v>
      </c>
      <c r="G4008">
        <v>35</v>
      </c>
      <c r="H4008">
        <v>2413.6200000000008</v>
      </c>
    </row>
    <row r="4009" spans="1:8" x14ac:dyDescent="0.25">
      <c r="A4009" s="2">
        <v>27</v>
      </c>
      <c r="B4009" t="s">
        <v>21</v>
      </c>
      <c r="C4009" t="s">
        <v>129</v>
      </c>
      <c r="D4009" s="2">
        <v>2</v>
      </c>
      <c r="E4009" s="17">
        <v>9</v>
      </c>
      <c r="F4009" t="s">
        <v>73</v>
      </c>
      <c r="G4009">
        <v>3</v>
      </c>
      <c r="H4009">
        <v>888665.69000000006</v>
      </c>
    </row>
    <row r="4010" spans="1:8" x14ac:dyDescent="0.25">
      <c r="A4010" s="2">
        <v>27</v>
      </c>
      <c r="B4010" t="s">
        <v>21</v>
      </c>
      <c r="C4010" t="s">
        <v>129</v>
      </c>
      <c r="D4010" s="2">
        <v>2</v>
      </c>
      <c r="E4010" s="17">
        <v>9</v>
      </c>
      <c r="F4010" t="s">
        <v>72</v>
      </c>
      <c r="H4010">
        <v>6047.52</v>
      </c>
    </row>
    <row r="4011" spans="1:8" x14ac:dyDescent="0.25">
      <c r="A4011" s="2">
        <v>27</v>
      </c>
      <c r="B4011" t="s">
        <v>21</v>
      </c>
      <c r="C4011" t="s">
        <v>129</v>
      </c>
      <c r="D4011" s="2">
        <v>2</v>
      </c>
      <c r="E4011" s="17">
        <v>9</v>
      </c>
      <c r="F4011" t="s">
        <v>74</v>
      </c>
      <c r="G4011">
        <v>12</v>
      </c>
      <c r="H4011">
        <v>44343</v>
      </c>
    </row>
    <row r="4012" spans="1:8" x14ac:dyDescent="0.25">
      <c r="A4012" s="2">
        <v>27</v>
      </c>
      <c r="B4012" t="s">
        <v>21</v>
      </c>
      <c r="C4012" t="s">
        <v>129</v>
      </c>
      <c r="D4012" s="2">
        <v>2</v>
      </c>
      <c r="E4012" s="17">
        <v>9</v>
      </c>
      <c r="F4012" t="s">
        <v>71</v>
      </c>
      <c r="G4012">
        <v>1</v>
      </c>
      <c r="H4012">
        <v>14030.1</v>
      </c>
    </row>
    <row r="4013" spans="1:8" x14ac:dyDescent="0.25">
      <c r="A4013" s="2">
        <v>27</v>
      </c>
      <c r="B4013" t="s">
        <v>21</v>
      </c>
      <c r="C4013" t="s">
        <v>129</v>
      </c>
      <c r="D4013" s="2">
        <v>2</v>
      </c>
      <c r="E4013" s="17">
        <v>10</v>
      </c>
      <c r="F4013" t="s">
        <v>70</v>
      </c>
      <c r="G4013">
        <v>45</v>
      </c>
      <c r="H4013">
        <v>18451591.850000001</v>
      </c>
    </row>
    <row r="4014" spans="1:8" x14ac:dyDescent="0.25">
      <c r="A4014" s="2">
        <v>27</v>
      </c>
      <c r="B4014" t="s">
        <v>21</v>
      </c>
      <c r="C4014" t="s">
        <v>129</v>
      </c>
      <c r="D4014" s="2">
        <v>2</v>
      </c>
      <c r="E4014" s="17">
        <v>10</v>
      </c>
      <c r="F4014" t="s">
        <v>75</v>
      </c>
      <c r="G4014">
        <v>37</v>
      </c>
      <c r="H4014">
        <v>474000</v>
      </c>
    </row>
    <row r="4015" spans="1:8" x14ac:dyDescent="0.25">
      <c r="A4015" s="2">
        <v>27</v>
      </c>
      <c r="B4015" t="s">
        <v>21</v>
      </c>
      <c r="C4015" t="s">
        <v>129</v>
      </c>
      <c r="D4015" s="2">
        <v>2</v>
      </c>
      <c r="E4015" s="17">
        <v>10</v>
      </c>
      <c r="F4015" t="s">
        <v>77</v>
      </c>
      <c r="H4015">
        <v>11304.29</v>
      </c>
    </row>
    <row r="4016" spans="1:8" x14ac:dyDescent="0.25">
      <c r="A4016" s="2">
        <v>27</v>
      </c>
      <c r="B4016" t="s">
        <v>21</v>
      </c>
      <c r="C4016" t="s">
        <v>129</v>
      </c>
      <c r="D4016" s="2">
        <v>2</v>
      </c>
      <c r="E4016" s="17">
        <v>10</v>
      </c>
      <c r="F4016" t="s">
        <v>68</v>
      </c>
      <c r="G4016">
        <v>40</v>
      </c>
      <c r="H4016">
        <v>802669.41999999993</v>
      </c>
    </row>
    <row r="4017" spans="1:8" x14ac:dyDescent="0.25">
      <c r="A4017" s="2">
        <v>27</v>
      </c>
      <c r="B4017" t="s">
        <v>21</v>
      </c>
      <c r="C4017" t="s">
        <v>129</v>
      </c>
      <c r="D4017" s="2">
        <v>2</v>
      </c>
      <c r="E4017" s="17">
        <v>10</v>
      </c>
      <c r="F4017" t="s">
        <v>69</v>
      </c>
      <c r="G4017">
        <v>45</v>
      </c>
      <c r="H4017">
        <v>2398697.6399999997</v>
      </c>
    </row>
    <row r="4018" spans="1:8" x14ac:dyDescent="0.25">
      <c r="A4018" s="2">
        <v>27</v>
      </c>
      <c r="B4018" t="s">
        <v>21</v>
      </c>
      <c r="C4018" t="s">
        <v>129</v>
      </c>
      <c r="D4018" s="2">
        <v>2</v>
      </c>
      <c r="E4018" s="17">
        <v>10</v>
      </c>
      <c r="F4018" t="s">
        <v>78</v>
      </c>
      <c r="H4018">
        <v>410346.53999999992</v>
      </c>
    </row>
    <row r="4019" spans="1:8" x14ac:dyDescent="0.25">
      <c r="A4019" s="2">
        <v>27</v>
      </c>
      <c r="B4019" t="s">
        <v>21</v>
      </c>
      <c r="C4019" t="s">
        <v>129</v>
      </c>
      <c r="D4019" s="2">
        <v>2</v>
      </c>
      <c r="E4019" s="17">
        <v>10</v>
      </c>
      <c r="F4019" t="s">
        <v>67</v>
      </c>
      <c r="G4019">
        <v>44</v>
      </c>
      <c r="H4019">
        <v>3177.3</v>
      </c>
    </row>
    <row r="4020" spans="1:8" x14ac:dyDescent="0.25">
      <c r="A4020" s="2">
        <v>27</v>
      </c>
      <c r="B4020" t="s">
        <v>21</v>
      </c>
      <c r="C4020" t="s">
        <v>129</v>
      </c>
      <c r="D4020" s="2">
        <v>2</v>
      </c>
      <c r="E4020" s="17">
        <v>10</v>
      </c>
      <c r="F4020" t="s">
        <v>73</v>
      </c>
      <c r="G4020">
        <v>5</v>
      </c>
      <c r="H4020">
        <v>1431714.3099999998</v>
      </c>
    </row>
    <row r="4021" spans="1:8" x14ac:dyDescent="0.25">
      <c r="A4021" s="2">
        <v>27</v>
      </c>
      <c r="B4021" t="s">
        <v>21</v>
      </c>
      <c r="C4021" t="s">
        <v>129</v>
      </c>
      <c r="D4021" s="2">
        <v>2</v>
      </c>
      <c r="E4021" s="17">
        <v>10</v>
      </c>
      <c r="F4021" t="s">
        <v>74</v>
      </c>
      <c r="G4021">
        <v>28</v>
      </c>
      <c r="H4021">
        <v>207719.41999999998</v>
      </c>
    </row>
    <row r="4022" spans="1:8" x14ac:dyDescent="0.25">
      <c r="A4022" s="2">
        <v>27</v>
      </c>
      <c r="B4022" t="s">
        <v>21</v>
      </c>
      <c r="C4022" t="s">
        <v>129</v>
      </c>
      <c r="D4022" s="2">
        <v>2</v>
      </c>
      <c r="E4022" s="17">
        <v>10</v>
      </c>
      <c r="F4022" t="s">
        <v>71</v>
      </c>
      <c r="G4022">
        <v>3</v>
      </c>
      <c r="H4022">
        <v>190093.43</v>
      </c>
    </row>
    <row r="4023" spans="1:8" x14ac:dyDescent="0.25">
      <c r="A4023" s="2">
        <v>27</v>
      </c>
      <c r="B4023" t="s">
        <v>21</v>
      </c>
      <c r="C4023" t="s">
        <v>129</v>
      </c>
      <c r="D4023" s="2">
        <v>2</v>
      </c>
      <c r="E4023" s="17">
        <v>11</v>
      </c>
      <c r="F4023" t="s">
        <v>70</v>
      </c>
      <c r="G4023">
        <v>17</v>
      </c>
      <c r="H4023">
        <v>7376625.879999999</v>
      </c>
    </row>
    <row r="4024" spans="1:8" x14ac:dyDescent="0.25">
      <c r="A4024" s="2">
        <v>27</v>
      </c>
      <c r="B4024" t="s">
        <v>21</v>
      </c>
      <c r="C4024" t="s">
        <v>129</v>
      </c>
      <c r="D4024" s="2">
        <v>2</v>
      </c>
      <c r="E4024" s="17">
        <v>11</v>
      </c>
      <c r="F4024" t="s">
        <v>75</v>
      </c>
      <c r="G4024">
        <v>10</v>
      </c>
      <c r="H4024">
        <v>292055</v>
      </c>
    </row>
    <row r="4025" spans="1:8" x14ac:dyDescent="0.25">
      <c r="A4025" s="2">
        <v>27</v>
      </c>
      <c r="B4025" t="s">
        <v>21</v>
      </c>
      <c r="C4025" t="s">
        <v>129</v>
      </c>
      <c r="D4025" s="2">
        <v>2</v>
      </c>
      <c r="E4025" s="17">
        <v>11</v>
      </c>
      <c r="F4025" t="s">
        <v>77</v>
      </c>
      <c r="H4025">
        <v>3221.99</v>
      </c>
    </row>
    <row r="4026" spans="1:8" x14ac:dyDescent="0.25">
      <c r="A4026" s="2">
        <v>27</v>
      </c>
      <c r="B4026" t="s">
        <v>21</v>
      </c>
      <c r="C4026" t="s">
        <v>129</v>
      </c>
      <c r="D4026" s="2">
        <v>2</v>
      </c>
      <c r="E4026" s="17">
        <v>11</v>
      </c>
      <c r="F4026" t="s">
        <v>68</v>
      </c>
      <c r="G4026">
        <v>12</v>
      </c>
      <c r="H4026">
        <v>251940</v>
      </c>
    </row>
    <row r="4027" spans="1:8" x14ac:dyDescent="0.25">
      <c r="A4027" s="2">
        <v>27</v>
      </c>
      <c r="B4027" t="s">
        <v>21</v>
      </c>
      <c r="C4027" t="s">
        <v>129</v>
      </c>
      <c r="D4027" s="2">
        <v>2</v>
      </c>
      <c r="E4027" s="17">
        <v>11</v>
      </c>
      <c r="F4027" t="s">
        <v>69</v>
      </c>
      <c r="G4027">
        <v>17</v>
      </c>
      <c r="H4027">
        <v>958958.55</v>
      </c>
    </row>
    <row r="4028" spans="1:8" x14ac:dyDescent="0.25">
      <c r="A4028" s="2">
        <v>27</v>
      </c>
      <c r="B4028" t="s">
        <v>21</v>
      </c>
      <c r="C4028" t="s">
        <v>129</v>
      </c>
      <c r="D4028" s="2">
        <v>2</v>
      </c>
      <c r="E4028" s="17">
        <v>11</v>
      </c>
      <c r="F4028" t="s">
        <v>78</v>
      </c>
      <c r="H4028">
        <v>172777.05000000005</v>
      </c>
    </row>
    <row r="4029" spans="1:8" x14ac:dyDescent="0.25">
      <c r="A4029" s="2">
        <v>27</v>
      </c>
      <c r="B4029" t="s">
        <v>21</v>
      </c>
      <c r="C4029" t="s">
        <v>129</v>
      </c>
      <c r="D4029" s="2">
        <v>2</v>
      </c>
      <c r="E4029" s="17">
        <v>11</v>
      </c>
      <c r="F4029" t="s">
        <v>67</v>
      </c>
      <c r="G4029">
        <v>17</v>
      </c>
      <c r="H4029">
        <v>1136.9000000000001</v>
      </c>
    </row>
    <row r="4030" spans="1:8" x14ac:dyDescent="0.25">
      <c r="A4030" s="2">
        <v>27</v>
      </c>
      <c r="B4030" t="s">
        <v>21</v>
      </c>
      <c r="C4030" t="s">
        <v>129</v>
      </c>
      <c r="D4030" s="2">
        <v>2</v>
      </c>
      <c r="E4030" s="17">
        <v>11</v>
      </c>
      <c r="F4030" t="s">
        <v>73</v>
      </c>
      <c r="G4030">
        <v>1</v>
      </c>
      <c r="H4030">
        <v>597492.92000000004</v>
      </c>
    </row>
    <row r="4031" spans="1:8" x14ac:dyDescent="0.25">
      <c r="A4031" s="2">
        <v>27</v>
      </c>
      <c r="B4031" t="s">
        <v>21</v>
      </c>
      <c r="C4031" t="s">
        <v>129</v>
      </c>
      <c r="D4031" s="2">
        <v>2</v>
      </c>
      <c r="E4031" s="17">
        <v>11</v>
      </c>
      <c r="F4031" t="s">
        <v>79</v>
      </c>
      <c r="H4031">
        <v>17764.5</v>
      </c>
    </row>
    <row r="4032" spans="1:8" x14ac:dyDescent="0.25">
      <c r="A4032" s="2">
        <v>27</v>
      </c>
      <c r="B4032" t="s">
        <v>21</v>
      </c>
      <c r="C4032" t="s">
        <v>129</v>
      </c>
      <c r="D4032" s="2">
        <v>2</v>
      </c>
      <c r="E4032" s="17">
        <v>11</v>
      </c>
      <c r="F4032" t="s">
        <v>72</v>
      </c>
      <c r="G4032">
        <v>17</v>
      </c>
      <c r="H4032">
        <v>1038494.5800000003</v>
      </c>
    </row>
    <row r="4033" spans="1:8" x14ac:dyDescent="0.25">
      <c r="A4033" s="2">
        <v>27</v>
      </c>
      <c r="B4033" t="s">
        <v>21</v>
      </c>
      <c r="C4033" t="s">
        <v>129</v>
      </c>
      <c r="D4033" s="2">
        <v>2</v>
      </c>
      <c r="E4033" s="17">
        <v>11</v>
      </c>
      <c r="F4033" t="s">
        <v>74</v>
      </c>
      <c r="G4033">
        <v>7</v>
      </c>
      <c r="H4033">
        <v>29183</v>
      </c>
    </row>
    <row r="4034" spans="1:8" x14ac:dyDescent="0.25">
      <c r="A4034" s="2">
        <v>27</v>
      </c>
      <c r="B4034" t="s">
        <v>21</v>
      </c>
      <c r="C4034" t="s">
        <v>129</v>
      </c>
      <c r="D4034" s="2">
        <v>2</v>
      </c>
      <c r="E4034" s="17">
        <v>11</v>
      </c>
      <c r="F4034" t="s">
        <v>71</v>
      </c>
      <c r="G4034">
        <v>1</v>
      </c>
      <c r="H4034">
        <v>48981.72</v>
      </c>
    </row>
    <row r="4035" spans="1:8" x14ac:dyDescent="0.25">
      <c r="A4035" s="2">
        <v>27</v>
      </c>
      <c r="B4035" t="s">
        <v>21</v>
      </c>
      <c r="C4035" t="s">
        <v>129</v>
      </c>
      <c r="D4035" s="2">
        <v>2</v>
      </c>
      <c r="E4035" s="17">
        <v>12</v>
      </c>
      <c r="F4035" t="s">
        <v>70</v>
      </c>
      <c r="G4035">
        <v>14</v>
      </c>
      <c r="H4035">
        <v>6710482.4600000009</v>
      </c>
    </row>
    <row r="4036" spans="1:8" x14ac:dyDescent="0.25">
      <c r="A4036" s="2">
        <v>27</v>
      </c>
      <c r="B4036" t="s">
        <v>21</v>
      </c>
      <c r="C4036" t="s">
        <v>129</v>
      </c>
      <c r="D4036" s="2">
        <v>2</v>
      </c>
      <c r="E4036" s="17">
        <v>12</v>
      </c>
      <c r="F4036" t="s">
        <v>75</v>
      </c>
      <c r="G4036">
        <v>3</v>
      </c>
      <c r="H4036">
        <v>77360</v>
      </c>
    </row>
    <row r="4037" spans="1:8" x14ac:dyDescent="0.25">
      <c r="A4037" s="2">
        <v>27</v>
      </c>
      <c r="B4037" t="s">
        <v>21</v>
      </c>
      <c r="C4037" t="s">
        <v>129</v>
      </c>
      <c r="D4037" s="2">
        <v>2</v>
      </c>
      <c r="E4037" s="17">
        <v>12</v>
      </c>
      <c r="F4037" t="s">
        <v>68</v>
      </c>
      <c r="G4037">
        <v>12</v>
      </c>
      <c r="H4037">
        <v>178155</v>
      </c>
    </row>
    <row r="4038" spans="1:8" x14ac:dyDescent="0.25">
      <c r="A4038" s="2">
        <v>27</v>
      </c>
      <c r="B4038" t="s">
        <v>21</v>
      </c>
      <c r="C4038" t="s">
        <v>129</v>
      </c>
      <c r="D4038" s="2">
        <v>2</v>
      </c>
      <c r="E4038" s="17">
        <v>12</v>
      </c>
      <c r="F4038" t="s">
        <v>69</v>
      </c>
      <c r="G4038">
        <v>13</v>
      </c>
      <c r="H4038">
        <v>805672.5399999998</v>
      </c>
    </row>
    <row r="4039" spans="1:8" x14ac:dyDescent="0.25">
      <c r="A4039" s="2">
        <v>27</v>
      </c>
      <c r="B4039" t="s">
        <v>21</v>
      </c>
      <c r="C4039" t="s">
        <v>129</v>
      </c>
      <c r="D4039" s="2">
        <v>2</v>
      </c>
      <c r="E4039" s="17">
        <v>12</v>
      </c>
      <c r="F4039" t="s">
        <v>78</v>
      </c>
      <c r="H4039">
        <v>227478.03000000003</v>
      </c>
    </row>
    <row r="4040" spans="1:8" x14ac:dyDescent="0.25">
      <c r="A4040" s="2">
        <v>27</v>
      </c>
      <c r="B4040" t="s">
        <v>21</v>
      </c>
      <c r="C4040" t="s">
        <v>129</v>
      </c>
      <c r="D4040" s="2">
        <v>2</v>
      </c>
      <c r="E4040" s="17">
        <v>12</v>
      </c>
      <c r="F4040" t="s">
        <v>67</v>
      </c>
      <c r="G4040">
        <v>13</v>
      </c>
      <c r="H4040">
        <v>792.88</v>
      </c>
    </row>
    <row r="4041" spans="1:8" x14ac:dyDescent="0.25">
      <c r="A4041" s="2">
        <v>27</v>
      </c>
      <c r="B4041" t="s">
        <v>21</v>
      </c>
      <c r="C4041" t="s">
        <v>129</v>
      </c>
      <c r="D4041" s="2">
        <v>2</v>
      </c>
      <c r="E4041" s="17">
        <v>12</v>
      </c>
      <c r="F4041" t="s">
        <v>73</v>
      </c>
      <c r="G4041">
        <v>1</v>
      </c>
      <c r="H4041">
        <v>376576.92000000004</v>
      </c>
    </row>
    <row r="4042" spans="1:8" x14ac:dyDescent="0.25">
      <c r="A4042" s="2">
        <v>27</v>
      </c>
      <c r="B4042" t="s">
        <v>21</v>
      </c>
      <c r="C4042" t="s">
        <v>129</v>
      </c>
      <c r="D4042" s="2">
        <v>2</v>
      </c>
      <c r="E4042" s="17">
        <v>12</v>
      </c>
      <c r="F4042" t="s">
        <v>72</v>
      </c>
      <c r="G4042">
        <v>14</v>
      </c>
      <c r="H4042">
        <v>1285968.45</v>
      </c>
    </row>
    <row r="4043" spans="1:8" x14ac:dyDescent="0.25">
      <c r="A4043" s="2">
        <v>27</v>
      </c>
      <c r="B4043" t="s">
        <v>21</v>
      </c>
      <c r="C4043" t="s">
        <v>129</v>
      </c>
      <c r="D4043" s="2">
        <v>2</v>
      </c>
      <c r="E4043" s="17">
        <v>12</v>
      </c>
      <c r="F4043" t="s">
        <v>74</v>
      </c>
      <c r="G4043">
        <v>5</v>
      </c>
      <c r="H4043">
        <v>18950</v>
      </c>
    </row>
    <row r="4044" spans="1:8" x14ac:dyDescent="0.25">
      <c r="A4044" s="2">
        <v>27</v>
      </c>
      <c r="B4044" t="s">
        <v>21</v>
      </c>
      <c r="C4044" t="s">
        <v>129</v>
      </c>
      <c r="D4044" s="2">
        <v>2</v>
      </c>
      <c r="E4044" s="17">
        <v>12</v>
      </c>
      <c r="F4044" t="s">
        <v>71</v>
      </c>
      <c r="G4044">
        <v>2</v>
      </c>
      <c r="H4044">
        <v>77692.28</v>
      </c>
    </row>
    <row r="4045" spans="1:8" x14ac:dyDescent="0.25">
      <c r="A4045" s="2">
        <v>27</v>
      </c>
      <c r="B4045" t="s">
        <v>21</v>
      </c>
      <c r="C4045" t="s">
        <v>129</v>
      </c>
      <c r="D4045" s="2">
        <v>2</v>
      </c>
      <c r="E4045" s="17">
        <v>13</v>
      </c>
      <c r="F4045" t="s">
        <v>70</v>
      </c>
      <c r="G4045">
        <v>18</v>
      </c>
      <c r="H4045">
        <v>10650580.600000001</v>
      </c>
    </row>
    <row r="4046" spans="1:8" x14ac:dyDescent="0.25">
      <c r="A4046" s="2">
        <v>27</v>
      </c>
      <c r="B4046" t="s">
        <v>21</v>
      </c>
      <c r="C4046" t="s">
        <v>129</v>
      </c>
      <c r="D4046" s="2">
        <v>2</v>
      </c>
      <c r="E4046" s="17">
        <v>13</v>
      </c>
      <c r="F4046" t="s">
        <v>75</v>
      </c>
      <c r="G4046">
        <v>4</v>
      </c>
      <c r="H4046">
        <v>142814</v>
      </c>
    </row>
    <row r="4047" spans="1:8" x14ac:dyDescent="0.25">
      <c r="A4047" s="2">
        <v>27</v>
      </c>
      <c r="B4047" t="s">
        <v>21</v>
      </c>
      <c r="C4047" t="s">
        <v>129</v>
      </c>
      <c r="D4047" s="2">
        <v>2</v>
      </c>
      <c r="E4047" s="17">
        <v>13</v>
      </c>
      <c r="F4047" t="s">
        <v>68</v>
      </c>
      <c r="G4047">
        <v>13</v>
      </c>
      <c r="H4047">
        <v>307270</v>
      </c>
    </row>
    <row r="4048" spans="1:8" x14ac:dyDescent="0.25">
      <c r="A4048" s="2">
        <v>27</v>
      </c>
      <c r="B4048" t="s">
        <v>21</v>
      </c>
      <c r="C4048" t="s">
        <v>129</v>
      </c>
      <c r="D4048" s="2">
        <v>2</v>
      </c>
      <c r="E4048" s="17">
        <v>13</v>
      </c>
      <c r="F4048" t="s">
        <v>69</v>
      </c>
      <c r="G4048">
        <v>18</v>
      </c>
      <c r="H4048">
        <v>1384571.73</v>
      </c>
    </row>
    <row r="4049" spans="1:8" x14ac:dyDescent="0.25">
      <c r="A4049" s="2">
        <v>27</v>
      </c>
      <c r="B4049" t="s">
        <v>21</v>
      </c>
      <c r="C4049" t="s">
        <v>129</v>
      </c>
      <c r="D4049" s="2">
        <v>2</v>
      </c>
      <c r="E4049" s="17">
        <v>13</v>
      </c>
      <c r="F4049" t="s">
        <v>78</v>
      </c>
      <c r="H4049">
        <v>351798.99000000005</v>
      </c>
    </row>
    <row r="4050" spans="1:8" x14ac:dyDescent="0.25">
      <c r="A4050" s="2">
        <v>27</v>
      </c>
      <c r="B4050" t="s">
        <v>21</v>
      </c>
      <c r="C4050" t="s">
        <v>129</v>
      </c>
      <c r="D4050" s="2">
        <v>2</v>
      </c>
      <c r="E4050" s="17">
        <v>13</v>
      </c>
      <c r="F4050" t="s">
        <v>67</v>
      </c>
      <c r="G4050">
        <v>18</v>
      </c>
      <c r="H4050">
        <v>1195.1500000000003</v>
      </c>
    </row>
    <row r="4051" spans="1:8" x14ac:dyDescent="0.25">
      <c r="A4051" s="2">
        <v>27</v>
      </c>
      <c r="B4051" t="s">
        <v>21</v>
      </c>
      <c r="C4051" t="s">
        <v>129</v>
      </c>
      <c r="D4051" s="2">
        <v>2</v>
      </c>
      <c r="E4051" s="17">
        <v>13</v>
      </c>
      <c r="F4051" t="s">
        <v>73</v>
      </c>
      <c r="G4051">
        <v>2</v>
      </c>
      <c r="H4051">
        <v>757274.38</v>
      </c>
    </row>
    <row r="4052" spans="1:8" x14ac:dyDescent="0.25">
      <c r="A4052" s="2">
        <v>27</v>
      </c>
      <c r="B4052" t="s">
        <v>21</v>
      </c>
      <c r="C4052" t="s">
        <v>129</v>
      </c>
      <c r="D4052" s="2">
        <v>2</v>
      </c>
      <c r="E4052" s="17">
        <v>13</v>
      </c>
      <c r="F4052" t="s">
        <v>72</v>
      </c>
      <c r="G4052">
        <v>18</v>
      </c>
      <c r="H4052">
        <v>2277505.1799999997</v>
      </c>
    </row>
    <row r="4053" spans="1:8" x14ac:dyDescent="0.25">
      <c r="A4053" s="2">
        <v>27</v>
      </c>
      <c r="B4053" t="s">
        <v>21</v>
      </c>
      <c r="C4053" t="s">
        <v>129</v>
      </c>
      <c r="D4053" s="2">
        <v>2</v>
      </c>
      <c r="E4053" s="17">
        <v>13</v>
      </c>
      <c r="F4053" t="s">
        <v>74</v>
      </c>
      <c r="G4053">
        <v>3</v>
      </c>
      <c r="H4053">
        <v>13265</v>
      </c>
    </row>
    <row r="4054" spans="1:8" x14ac:dyDescent="0.25">
      <c r="A4054" s="2">
        <v>27</v>
      </c>
      <c r="B4054" t="s">
        <v>21</v>
      </c>
      <c r="C4054" t="s">
        <v>129</v>
      </c>
      <c r="D4054" s="2">
        <v>2</v>
      </c>
      <c r="E4054" s="17">
        <v>13</v>
      </c>
      <c r="F4054" t="s">
        <v>71</v>
      </c>
      <c r="H4054">
        <v>4364.37</v>
      </c>
    </row>
    <row r="4055" spans="1:8" x14ac:dyDescent="0.25">
      <c r="A4055" s="2">
        <v>27</v>
      </c>
      <c r="B4055" t="s">
        <v>21</v>
      </c>
      <c r="C4055" t="s">
        <v>129</v>
      </c>
      <c r="D4055" s="2">
        <v>2</v>
      </c>
      <c r="E4055" s="17">
        <v>14</v>
      </c>
      <c r="F4055" t="s">
        <v>70</v>
      </c>
      <c r="G4055">
        <v>6</v>
      </c>
      <c r="H4055">
        <v>4134872.1600000006</v>
      </c>
    </row>
    <row r="4056" spans="1:8" x14ac:dyDescent="0.25">
      <c r="A4056" s="2">
        <v>27</v>
      </c>
      <c r="B4056" t="s">
        <v>21</v>
      </c>
      <c r="C4056" t="s">
        <v>129</v>
      </c>
      <c r="D4056" s="2">
        <v>2</v>
      </c>
      <c r="E4056" s="17">
        <v>14</v>
      </c>
      <c r="F4056" t="s">
        <v>75</v>
      </c>
      <c r="G4056">
        <v>1</v>
      </c>
      <c r="H4056">
        <v>24000</v>
      </c>
    </row>
    <row r="4057" spans="1:8" x14ac:dyDescent="0.25">
      <c r="A4057" s="2">
        <v>27</v>
      </c>
      <c r="B4057" t="s">
        <v>21</v>
      </c>
      <c r="C4057" t="s">
        <v>129</v>
      </c>
      <c r="D4057" s="2">
        <v>2</v>
      </c>
      <c r="E4057" s="17">
        <v>14</v>
      </c>
      <c r="F4057" t="s">
        <v>68</v>
      </c>
      <c r="G4057">
        <v>4</v>
      </c>
      <c r="H4057">
        <v>89640</v>
      </c>
    </row>
    <row r="4058" spans="1:8" x14ac:dyDescent="0.25">
      <c r="A4058" s="2">
        <v>27</v>
      </c>
      <c r="B4058" t="s">
        <v>21</v>
      </c>
      <c r="C4058" t="s">
        <v>129</v>
      </c>
      <c r="D4058" s="2">
        <v>2</v>
      </c>
      <c r="E4058" s="17">
        <v>14</v>
      </c>
      <c r="F4058" t="s">
        <v>69</v>
      </c>
      <c r="G4058">
        <v>6</v>
      </c>
      <c r="H4058">
        <v>537532.34000000008</v>
      </c>
    </row>
    <row r="4059" spans="1:8" x14ac:dyDescent="0.25">
      <c r="A4059" s="2">
        <v>27</v>
      </c>
      <c r="B4059" t="s">
        <v>21</v>
      </c>
      <c r="C4059" t="s">
        <v>129</v>
      </c>
      <c r="D4059" s="2">
        <v>2</v>
      </c>
      <c r="E4059" s="17">
        <v>14</v>
      </c>
      <c r="F4059" t="s">
        <v>78</v>
      </c>
      <c r="H4059">
        <v>132437.09999999998</v>
      </c>
    </row>
    <row r="4060" spans="1:8" x14ac:dyDescent="0.25">
      <c r="A4060" s="2">
        <v>27</v>
      </c>
      <c r="B4060" t="s">
        <v>21</v>
      </c>
      <c r="C4060" t="s">
        <v>129</v>
      </c>
      <c r="D4060" s="2">
        <v>2</v>
      </c>
      <c r="E4060" s="17">
        <v>14</v>
      </c>
      <c r="F4060" t="s">
        <v>67</v>
      </c>
      <c r="G4060">
        <v>6</v>
      </c>
      <c r="H4060">
        <v>419.76</v>
      </c>
    </row>
    <row r="4061" spans="1:8" x14ac:dyDescent="0.25">
      <c r="A4061" s="2">
        <v>27</v>
      </c>
      <c r="B4061" t="s">
        <v>21</v>
      </c>
      <c r="C4061" t="s">
        <v>129</v>
      </c>
      <c r="D4061" s="2">
        <v>2</v>
      </c>
      <c r="E4061" s="17">
        <v>14</v>
      </c>
      <c r="F4061" t="s">
        <v>73</v>
      </c>
      <c r="H4061">
        <v>255625.62999999998</v>
      </c>
    </row>
    <row r="4062" spans="1:8" x14ac:dyDescent="0.25">
      <c r="A4062" s="2">
        <v>27</v>
      </c>
      <c r="B4062" t="s">
        <v>21</v>
      </c>
      <c r="C4062" t="s">
        <v>129</v>
      </c>
      <c r="D4062" s="2">
        <v>2</v>
      </c>
      <c r="E4062" s="17">
        <v>14</v>
      </c>
      <c r="F4062" t="s">
        <v>72</v>
      </c>
      <c r="G4062">
        <v>6</v>
      </c>
      <c r="H4062">
        <v>1527127.5299999998</v>
      </c>
    </row>
    <row r="4063" spans="1:8" x14ac:dyDescent="0.25">
      <c r="A4063" s="2">
        <v>27</v>
      </c>
      <c r="B4063" t="s">
        <v>21</v>
      </c>
      <c r="C4063" t="s">
        <v>129</v>
      </c>
      <c r="D4063" s="2">
        <v>2</v>
      </c>
      <c r="E4063" s="17">
        <v>15</v>
      </c>
      <c r="F4063" t="s">
        <v>70</v>
      </c>
      <c r="G4063">
        <v>1</v>
      </c>
      <c r="H4063">
        <v>844254</v>
      </c>
    </row>
    <row r="4064" spans="1:8" x14ac:dyDescent="0.25">
      <c r="A4064" s="2">
        <v>27</v>
      </c>
      <c r="B4064" t="s">
        <v>21</v>
      </c>
      <c r="C4064" t="s">
        <v>129</v>
      </c>
      <c r="D4064" s="2">
        <v>2</v>
      </c>
      <c r="E4064" s="17">
        <v>15</v>
      </c>
      <c r="F4064" t="s">
        <v>75</v>
      </c>
      <c r="H4064">
        <v>0</v>
      </c>
    </row>
    <row r="4065" spans="1:8" x14ac:dyDescent="0.25">
      <c r="A4065" s="2">
        <v>27</v>
      </c>
      <c r="B4065" t="s">
        <v>21</v>
      </c>
      <c r="C4065" t="s">
        <v>129</v>
      </c>
      <c r="D4065" s="2">
        <v>2</v>
      </c>
      <c r="E4065" s="17">
        <v>15</v>
      </c>
      <c r="F4065" t="s">
        <v>68</v>
      </c>
      <c r="G4065">
        <v>1</v>
      </c>
      <c r="H4065">
        <v>27450</v>
      </c>
    </row>
    <row r="4066" spans="1:8" x14ac:dyDescent="0.25">
      <c r="A4066" s="2">
        <v>27</v>
      </c>
      <c r="B4066" t="s">
        <v>21</v>
      </c>
      <c r="C4066" t="s">
        <v>129</v>
      </c>
      <c r="D4066" s="2">
        <v>2</v>
      </c>
      <c r="E4066" s="17">
        <v>15</v>
      </c>
      <c r="F4066" t="s">
        <v>69</v>
      </c>
      <c r="G4066">
        <v>1</v>
      </c>
      <c r="H4066">
        <v>109752.83</v>
      </c>
    </row>
    <row r="4067" spans="1:8" x14ac:dyDescent="0.25">
      <c r="A4067" s="2">
        <v>27</v>
      </c>
      <c r="B4067" t="s">
        <v>21</v>
      </c>
      <c r="C4067" t="s">
        <v>129</v>
      </c>
      <c r="D4067" s="2">
        <v>2</v>
      </c>
      <c r="E4067" s="17">
        <v>15</v>
      </c>
      <c r="F4067" t="s">
        <v>78</v>
      </c>
      <c r="H4067">
        <v>26280.36</v>
      </c>
    </row>
    <row r="4068" spans="1:8" x14ac:dyDescent="0.25">
      <c r="A4068" s="2">
        <v>27</v>
      </c>
      <c r="B4068" t="s">
        <v>21</v>
      </c>
      <c r="C4068" t="s">
        <v>129</v>
      </c>
      <c r="D4068" s="2">
        <v>2</v>
      </c>
      <c r="E4068" s="17">
        <v>15</v>
      </c>
      <c r="F4068" t="s">
        <v>67</v>
      </c>
      <c r="G4068">
        <v>1</v>
      </c>
      <c r="H4068">
        <v>69.959999999999994</v>
      </c>
    </row>
    <row r="4069" spans="1:8" x14ac:dyDescent="0.25">
      <c r="A4069" s="2">
        <v>27</v>
      </c>
      <c r="B4069" t="s">
        <v>21</v>
      </c>
      <c r="C4069" t="s">
        <v>129</v>
      </c>
      <c r="D4069" s="2">
        <v>2</v>
      </c>
      <c r="E4069" s="17">
        <v>15</v>
      </c>
      <c r="F4069" t="s">
        <v>73</v>
      </c>
      <c r="H4069">
        <v>17091.22</v>
      </c>
    </row>
    <row r="4070" spans="1:8" x14ac:dyDescent="0.25">
      <c r="A4070" s="2">
        <v>27</v>
      </c>
      <c r="B4070" t="s">
        <v>21</v>
      </c>
      <c r="C4070" t="s">
        <v>129</v>
      </c>
      <c r="D4070" s="2">
        <v>2</v>
      </c>
      <c r="E4070" s="17">
        <v>15</v>
      </c>
      <c r="F4070" t="s">
        <v>72</v>
      </c>
      <c r="G4070">
        <v>1</v>
      </c>
      <c r="H4070">
        <v>424102.96</v>
      </c>
    </row>
    <row r="4071" spans="1:8" x14ac:dyDescent="0.25">
      <c r="A4071" s="2">
        <v>27</v>
      </c>
      <c r="B4071" t="s">
        <v>21</v>
      </c>
      <c r="C4071" t="s">
        <v>130</v>
      </c>
      <c r="D4071" s="2">
        <v>3</v>
      </c>
      <c r="E4071" s="17">
        <v>4</v>
      </c>
      <c r="F4071" t="s">
        <v>70</v>
      </c>
      <c r="G4071">
        <v>3</v>
      </c>
      <c r="H4071">
        <v>362939.23</v>
      </c>
    </row>
    <row r="4072" spans="1:8" x14ac:dyDescent="0.25">
      <c r="A4072" s="2">
        <v>27</v>
      </c>
      <c r="B4072" t="s">
        <v>21</v>
      </c>
      <c r="C4072" t="s">
        <v>130</v>
      </c>
      <c r="D4072" s="2">
        <v>3</v>
      </c>
      <c r="E4072" s="17">
        <v>4</v>
      </c>
      <c r="F4072" t="s">
        <v>75</v>
      </c>
      <c r="G4072">
        <v>2</v>
      </c>
      <c r="H4072">
        <v>30000</v>
      </c>
    </row>
    <row r="4073" spans="1:8" x14ac:dyDescent="0.25">
      <c r="A4073" s="2">
        <v>27</v>
      </c>
      <c r="B4073" t="s">
        <v>21</v>
      </c>
      <c r="C4073" t="s">
        <v>130</v>
      </c>
      <c r="D4073" s="2">
        <v>3</v>
      </c>
      <c r="E4073" s="17">
        <v>4</v>
      </c>
      <c r="F4073" t="s">
        <v>77</v>
      </c>
      <c r="H4073">
        <v>90879.01</v>
      </c>
    </row>
    <row r="4074" spans="1:8" x14ac:dyDescent="0.25">
      <c r="A4074" s="2">
        <v>27</v>
      </c>
      <c r="B4074" t="s">
        <v>21</v>
      </c>
      <c r="C4074" t="s">
        <v>130</v>
      </c>
      <c r="D4074" s="2">
        <v>3</v>
      </c>
      <c r="E4074" s="17">
        <v>4</v>
      </c>
      <c r="F4074" t="s">
        <v>68</v>
      </c>
      <c r="G4074">
        <v>2</v>
      </c>
      <c r="H4074">
        <v>44558</v>
      </c>
    </row>
    <row r="4075" spans="1:8" x14ac:dyDescent="0.25">
      <c r="A4075" s="2">
        <v>27</v>
      </c>
      <c r="B4075" t="s">
        <v>21</v>
      </c>
      <c r="C4075" t="s">
        <v>130</v>
      </c>
      <c r="D4075" s="2">
        <v>3</v>
      </c>
      <c r="E4075" s="17">
        <v>4</v>
      </c>
      <c r="F4075" t="s">
        <v>69</v>
      </c>
      <c r="G4075">
        <v>3</v>
      </c>
      <c r="H4075">
        <v>47053.510000000009</v>
      </c>
    </row>
    <row r="4076" spans="1:8" x14ac:dyDescent="0.25">
      <c r="A4076" s="2">
        <v>27</v>
      </c>
      <c r="B4076" t="s">
        <v>21</v>
      </c>
      <c r="C4076" t="s">
        <v>130</v>
      </c>
      <c r="D4076" s="2">
        <v>3</v>
      </c>
      <c r="E4076" s="17">
        <v>4</v>
      </c>
      <c r="F4076" t="s">
        <v>78</v>
      </c>
      <c r="H4076">
        <v>33450.600000000006</v>
      </c>
    </row>
    <row r="4077" spans="1:8" x14ac:dyDescent="0.25">
      <c r="A4077" s="2">
        <v>27</v>
      </c>
      <c r="B4077" t="s">
        <v>21</v>
      </c>
      <c r="C4077" t="s">
        <v>130</v>
      </c>
      <c r="D4077" s="2">
        <v>3</v>
      </c>
      <c r="E4077" s="17">
        <v>4</v>
      </c>
      <c r="F4077" t="s">
        <v>67</v>
      </c>
      <c r="G4077">
        <v>3</v>
      </c>
      <c r="H4077">
        <v>209.88</v>
      </c>
    </row>
    <row r="4078" spans="1:8" x14ac:dyDescent="0.25">
      <c r="A4078" s="2">
        <v>27</v>
      </c>
      <c r="B4078" t="s">
        <v>21</v>
      </c>
      <c r="C4078" t="s">
        <v>130</v>
      </c>
      <c r="D4078" s="2">
        <v>3</v>
      </c>
      <c r="E4078" s="17">
        <v>4</v>
      </c>
      <c r="F4078" t="s">
        <v>73</v>
      </c>
      <c r="G4078">
        <v>2</v>
      </c>
      <c r="H4078">
        <v>30098.25</v>
      </c>
    </row>
    <row r="4079" spans="1:8" x14ac:dyDescent="0.25">
      <c r="A4079" s="2">
        <v>27</v>
      </c>
      <c r="B4079" t="s">
        <v>21</v>
      </c>
      <c r="C4079" t="s">
        <v>130</v>
      </c>
      <c r="D4079" s="2">
        <v>3</v>
      </c>
      <c r="E4079" s="17">
        <v>4</v>
      </c>
      <c r="F4079" t="s">
        <v>72</v>
      </c>
      <c r="H4079">
        <v>31137.599999999999</v>
      </c>
    </row>
    <row r="4080" spans="1:8" x14ac:dyDescent="0.25">
      <c r="A4080" s="2">
        <v>27</v>
      </c>
      <c r="B4080" t="s">
        <v>21</v>
      </c>
      <c r="C4080" t="s">
        <v>130</v>
      </c>
      <c r="D4080" s="2">
        <v>3</v>
      </c>
      <c r="E4080" s="17">
        <v>5</v>
      </c>
      <c r="F4080" t="s">
        <v>70</v>
      </c>
      <c r="G4080">
        <v>5</v>
      </c>
      <c r="H4080">
        <v>597923.56000000006</v>
      </c>
    </row>
    <row r="4081" spans="1:8" x14ac:dyDescent="0.25">
      <c r="A4081" s="2">
        <v>27</v>
      </c>
      <c r="B4081" t="s">
        <v>21</v>
      </c>
      <c r="C4081" t="s">
        <v>130</v>
      </c>
      <c r="D4081" s="2">
        <v>3</v>
      </c>
      <c r="E4081" s="17">
        <v>5</v>
      </c>
      <c r="F4081" t="s">
        <v>75</v>
      </c>
      <c r="G4081">
        <v>3</v>
      </c>
      <c r="H4081">
        <v>32700</v>
      </c>
    </row>
    <row r="4082" spans="1:8" x14ac:dyDescent="0.25">
      <c r="A4082" s="2">
        <v>27</v>
      </c>
      <c r="B4082" t="s">
        <v>21</v>
      </c>
      <c r="C4082" t="s">
        <v>130</v>
      </c>
      <c r="D4082" s="2">
        <v>3</v>
      </c>
      <c r="E4082" s="17">
        <v>5</v>
      </c>
      <c r="F4082" t="s">
        <v>77</v>
      </c>
      <c r="H4082">
        <v>2951.8</v>
      </c>
    </row>
    <row r="4083" spans="1:8" x14ac:dyDescent="0.25">
      <c r="A4083" s="2">
        <v>27</v>
      </c>
      <c r="B4083" t="s">
        <v>21</v>
      </c>
      <c r="C4083" t="s">
        <v>130</v>
      </c>
      <c r="D4083" s="2">
        <v>3</v>
      </c>
      <c r="E4083" s="17">
        <v>5</v>
      </c>
      <c r="F4083" t="s">
        <v>68</v>
      </c>
      <c r="G4083">
        <v>2</v>
      </c>
      <c r="H4083">
        <v>23418.75</v>
      </c>
    </row>
    <row r="4084" spans="1:8" x14ac:dyDescent="0.25">
      <c r="A4084" s="2">
        <v>27</v>
      </c>
      <c r="B4084" t="s">
        <v>21</v>
      </c>
      <c r="C4084" t="s">
        <v>130</v>
      </c>
      <c r="D4084" s="2">
        <v>3</v>
      </c>
      <c r="E4084" s="17">
        <v>5</v>
      </c>
      <c r="F4084" t="s">
        <v>69</v>
      </c>
      <c r="G4084">
        <v>3</v>
      </c>
      <c r="H4084">
        <v>55992.88</v>
      </c>
    </row>
    <row r="4085" spans="1:8" x14ac:dyDescent="0.25">
      <c r="A4085" s="2">
        <v>27</v>
      </c>
      <c r="B4085" t="s">
        <v>21</v>
      </c>
      <c r="C4085" t="s">
        <v>130</v>
      </c>
      <c r="D4085" s="2">
        <v>3</v>
      </c>
      <c r="E4085" s="17">
        <v>5</v>
      </c>
      <c r="F4085" t="s">
        <v>78</v>
      </c>
      <c r="H4085">
        <v>19972.199999999997</v>
      </c>
    </row>
    <row r="4086" spans="1:8" x14ac:dyDescent="0.25">
      <c r="A4086" s="2">
        <v>27</v>
      </c>
      <c r="B4086" t="s">
        <v>21</v>
      </c>
      <c r="C4086" t="s">
        <v>130</v>
      </c>
      <c r="D4086" s="2">
        <v>3</v>
      </c>
      <c r="E4086" s="17">
        <v>5</v>
      </c>
      <c r="F4086" t="s">
        <v>67</v>
      </c>
      <c r="G4086">
        <v>5</v>
      </c>
      <c r="H4086">
        <v>297.33</v>
      </c>
    </row>
    <row r="4087" spans="1:8" x14ac:dyDescent="0.25">
      <c r="A4087" s="2">
        <v>27</v>
      </c>
      <c r="B4087" t="s">
        <v>21</v>
      </c>
      <c r="C4087" t="s">
        <v>130</v>
      </c>
      <c r="D4087" s="2">
        <v>3</v>
      </c>
      <c r="E4087" s="17">
        <v>5</v>
      </c>
      <c r="F4087" t="s">
        <v>73</v>
      </c>
      <c r="H4087">
        <v>35812.75</v>
      </c>
    </row>
    <row r="4088" spans="1:8" x14ac:dyDescent="0.25">
      <c r="A4088" s="2">
        <v>27</v>
      </c>
      <c r="B4088" t="s">
        <v>21</v>
      </c>
      <c r="C4088" t="s">
        <v>130</v>
      </c>
      <c r="D4088" s="2">
        <v>3</v>
      </c>
      <c r="E4088" s="17">
        <v>5</v>
      </c>
      <c r="F4088" t="s">
        <v>72</v>
      </c>
      <c r="G4088">
        <v>2</v>
      </c>
      <c r="H4088">
        <v>265463.37</v>
      </c>
    </row>
    <row r="4089" spans="1:8" x14ac:dyDescent="0.25">
      <c r="A4089" s="2">
        <v>27</v>
      </c>
      <c r="B4089" t="s">
        <v>21</v>
      </c>
      <c r="C4089" t="s">
        <v>130</v>
      </c>
      <c r="D4089" s="2">
        <v>3</v>
      </c>
      <c r="E4089" s="17">
        <v>6</v>
      </c>
      <c r="F4089" t="s">
        <v>70</v>
      </c>
      <c r="G4089">
        <v>44</v>
      </c>
      <c r="H4089">
        <v>5632335.1799999997</v>
      </c>
    </row>
    <row r="4090" spans="1:8" x14ac:dyDescent="0.25">
      <c r="A4090" s="2">
        <v>27</v>
      </c>
      <c r="B4090" t="s">
        <v>21</v>
      </c>
      <c r="C4090" t="s">
        <v>130</v>
      </c>
      <c r="D4090" s="2">
        <v>3</v>
      </c>
      <c r="E4090" s="17">
        <v>6</v>
      </c>
      <c r="F4090" t="s">
        <v>75</v>
      </c>
      <c r="G4090">
        <v>16</v>
      </c>
      <c r="H4090">
        <v>195600</v>
      </c>
    </row>
    <row r="4091" spans="1:8" x14ac:dyDescent="0.25">
      <c r="A4091" s="2">
        <v>27</v>
      </c>
      <c r="B4091" t="s">
        <v>21</v>
      </c>
      <c r="C4091" t="s">
        <v>130</v>
      </c>
      <c r="D4091" s="2">
        <v>3</v>
      </c>
      <c r="E4091" s="17">
        <v>6</v>
      </c>
      <c r="F4091" t="s">
        <v>77</v>
      </c>
      <c r="H4091">
        <v>81222.63</v>
      </c>
    </row>
    <row r="4092" spans="1:8" x14ac:dyDescent="0.25">
      <c r="A4092" s="2">
        <v>27</v>
      </c>
      <c r="B4092" t="s">
        <v>21</v>
      </c>
      <c r="C4092" t="s">
        <v>130</v>
      </c>
      <c r="D4092" s="2">
        <v>3</v>
      </c>
      <c r="E4092" s="17">
        <v>6</v>
      </c>
      <c r="F4092" t="s">
        <v>68</v>
      </c>
      <c r="G4092">
        <v>14</v>
      </c>
      <c r="H4092">
        <v>315464.5</v>
      </c>
    </row>
    <row r="4093" spans="1:8" x14ac:dyDescent="0.25">
      <c r="A4093" s="2">
        <v>27</v>
      </c>
      <c r="B4093" t="s">
        <v>21</v>
      </c>
      <c r="C4093" t="s">
        <v>130</v>
      </c>
      <c r="D4093" s="2">
        <v>3</v>
      </c>
      <c r="E4093" s="17">
        <v>6</v>
      </c>
      <c r="F4093" t="s">
        <v>69</v>
      </c>
      <c r="G4093">
        <v>16</v>
      </c>
      <c r="H4093">
        <v>357691.47000000009</v>
      </c>
    </row>
    <row r="4094" spans="1:8" x14ac:dyDescent="0.25">
      <c r="A4094" s="2">
        <v>27</v>
      </c>
      <c r="B4094" t="s">
        <v>21</v>
      </c>
      <c r="C4094" t="s">
        <v>130</v>
      </c>
      <c r="D4094" s="2">
        <v>3</v>
      </c>
      <c r="E4094" s="17">
        <v>6</v>
      </c>
      <c r="F4094" t="s">
        <v>78</v>
      </c>
      <c r="H4094">
        <v>148906.79999999999</v>
      </c>
    </row>
    <row r="4095" spans="1:8" x14ac:dyDescent="0.25">
      <c r="A4095" s="2">
        <v>27</v>
      </c>
      <c r="B4095" t="s">
        <v>21</v>
      </c>
      <c r="C4095" t="s">
        <v>130</v>
      </c>
      <c r="D4095" s="2">
        <v>3</v>
      </c>
      <c r="E4095" s="17">
        <v>6</v>
      </c>
      <c r="F4095" t="s">
        <v>67</v>
      </c>
      <c r="G4095">
        <v>44</v>
      </c>
      <c r="H4095">
        <v>2488.9900000000021</v>
      </c>
    </row>
    <row r="4096" spans="1:8" x14ac:dyDescent="0.25">
      <c r="A4096" s="2">
        <v>27</v>
      </c>
      <c r="B4096" t="s">
        <v>21</v>
      </c>
      <c r="C4096" t="s">
        <v>130</v>
      </c>
      <c r="D4096" s="2">
        <v>3</v>
      </c>
      <c r="E4096" s="17">
        <v>6</v>
      </c>
      <c r="F4096" t="s">
        <v>73</v>
      </c>
      <c r="G4096">
        <v>2</v>
      </c>
      <c r="H4096">
        <v>223951.69999999998</v>
      </c>
    </row>
    <row r="4097" spans="1:8" x14ac:dyDescent="0.25">
      <c r="A4097" s="2">
        <v>27</v>
      </c>
      <c r="B4097" t="s">
        <v>21</v>
      </c>
      <c r="C4097" t="s">
        <v>130</v>
      </c>
      <c r="D4097" s="2">
        <v>3</v>
      </c>
      <c r="E4097" s="17">
        <v>6</v>
      </c>
      <c r="F4097" t="s">
        <v>72</v>
      </c>
      <c r="G4097">
        <v>28</v>
      </c>
      <c r="H4097">
        <v>1212288.73</v>
      </c>
    </row>
    <row r="4098" spans="1:8" x14ac:dyDescent="0.25">
      <c r="A4098" s="2">
        <v>27</v>
      </c>
      <c r="B4098" t="s">
        <v>21</v>
      </c>
      <c r="C4098" t="s">
        <v>130</v>
      </c>
      <c r="D4098" s="2">
        <v>3</v>
      </c>
      <c r="E4098" s="17">
        <v>7</v>
      </c>
      <c r="F4098" t="s">
        <v>70</v>
      </c>
      <c r="G4098">
        <v>31</v>
      </c>
      <c r="H4098">
        <v>6522528.0099999998</v>
      </c>
    </row>
    <row r="4099" spans="1:8" x14ac:dyDescent="0.25">
      <c r="A4099" s="2">
        <v>27</v>
      </c>
      <c r="B4099" t="s">
        <v>21</v>
      </c>
      <c r="C4099" t="s">
        <v>130</v>
      </c>
      <c r="D4099" s="2">
        <v>3</v>
      </c>
      <c r="E4099" s="17">
        <v>7</v>
      </c>
      <c r="F4099" t="s">
        <v>75</v>
      </c>
      <c r="G4099">
        <v>15</v>
      </c>
      <c r="H4099">
        <v>199500</v>
      </c>
    </row>
    <row r="4100" spans="1:8" x14ac:dyDescent="0.25">
      <c r="A4100" s="2">
        <v>27</v>
      </c>
      <c r="B4100" t="s">
        <v>21</v>
      </c>
      <c r="C4100" t="s">
        <v>130</v>
      </c>
      <c r="D4100" s="2">
        <v>3</v>
      </c>
      <c r="E4100" s="17">
        <v>7</v>
      </c>
      <c r="F4100" t="s">
        <v>77</v>
      </c>
      <c r="G4100">
        <v>7</v>
      </c>
      <c r="H4100">
        <v>725817.08999999985</v>
      </c>
    </row>
    <row r="4101" spans="1:8" x14ac:dyDescent="0.25">
      <c r="A4101" s="2">
        <v>27</v>
      </c>
      <c r="B4101" t="s">
        <v>21</v>
      </c>
      <c r="C4101" t="s">
        <v>130</v>
      </c>
      <c r="D4101" s="2">
        <v>3</v>
      </c>
      <c r="E4101" s="17">
        <v>7</v>
      </c>
      <c r="F4101" t="s">
        <v>68</v>
      </c>
      <c r="G4101">
        <v>20</v>
      </c>
      <c r="H4101">
        <v>412683.5</v>
      </c>
    </row>
    <row r="4102" spans="1:8" x14ac:dyDescent="0.25">
      <c r="A4102" s="2">
        <v>27</v>
      </c>
      <c r="B4102" t="s">
        <v>21</v>
      </c>
      <c r="C4102" t="s">
        <v>130</v>
      </c>
      <c r="D4102" s="2">
        <v>3</v>
      </c>
      <c r="E4102" s="17">
        <v>7</v>
      </c>
      <c r="F4102" t="s">
        <v>69</v>
      </c>
      <c r="G4102">
        <v>27</v>
      </c>
      <c r="H4102">
        <v>745648.35999999975</v>
      </c>
    </row>
    <row r="4103" spans="1:8" x14ac:dyDescent="0.25">
      <c r="A4103" s="2">
        <v>27</v>
      </c>
      <c r="B4103" t="s">
        <v>21</v>
      </c>
      <c r="C4103" t="s">
        <v>130</v>
      </c>
      <c r="D4103" s="2">
        <v>3</v>
      </c>
      <c r="E4103" s="17">
        <v>7</v>
      </c>
      <c r="F4103" t="s">
        <v>78</v>
      </c>
      <c r="H4103">
        <v>221038.41</v>
      </c>
    </row>
    <row r="4104" spans="1:8" x14ac:dyDescent="0.25">
      <c r="A4104" s="2">
        <v>27</v>
      </c>
      <c r="B4104" t="s">
        <v>21</v>
      </c>
      <c r="C4104" t="s">
        <v>130</v>
      </c>
      <c r="D4104" s="2">
        <v>3</v>
      </c>
      <c r="E4104" s="17">
        <v>7</v>
      </c>
      <c r="F4104" t="s">
        <v>67</v>
      </c>
      <c r="G4104">
        <v>31</v>
      </c>
      <c r="H4104">
        <v>2092.9700000000003</v>
      </c>
    </row>
    <row r="4105" spans="1:8" x14ac:dyDescent="0.25">
      <c r="A4105" s="2">
        <v>27</v>
      </c>
      <c r="B4105" t="s">
        <v>21</v>
      </c>
      <c r="C4105" t="s">
        <v>130</v>
      </c>
      <c r="D4105" s="2">
        <v>3</v>
      </c>
      <c r="E4105" s="17">
        <v>7</v>
      </c>
      <c r="F4105" t="s">
        <v>73</v>
      </c>
      <c r="G4105">
        <v>3</v>
      </c>
      <c r="H4105">
        <v>431338.9</v>
      </c>
    </row>
    <row r="4106" spans="1:8" x14ac:dyDescent="0.25">
      <c r="A4106" s="2">
        <v>27</v>
      </c>
      <c r="B4106" t="s">
        <v>21</v>
      </c>
      <c r="C4106" t="s">
        <v>130</v>
      </c>
      <c r="D4106" s="2">
        <v>3</v>
      </c>
      <c r="E4106" s="17">
        <v>7</v>
      </c>
      <c r="F4106" t="s">
        <v>79</v>
      </c>
      <c r="H4106">
        <v>8882</v>
      </c>
    </row>
    <row r="4107" spans="1:8" x14ac:dyDescent="0.25">
      <c r="A4107" s="2">
        <v>27</v>
      </c>
      <c r="B4107" t="s">
        <v>21</v>
      </c>
      <c r="C4107" t="s">
        <v>130</v>
      </c>
      <c r="D4107" s="2">
        <v>3</v>
      </c>
      <c r="E4107" s="17">
        <v>7</v>
      </c>
      <c r="F4107" t="s">
        <v>72</v>
      </c>
      <c r="G4107">
        <v>5</v>
      </c>
      <c r="H4107">
        <v>489716.28999999992</v>
      </c>
    </row>
    <row r="4108" spans="1:8" x14ac:dyDescent="0.25">
      <c r="A4108" s="2">
        <v>27</v>
      </c>
      <c r="B4108" t="s">
        <v>21</v>
      </c>
      <c r="C4108" t="s">
        <v>130</v>
      </c>
      <c r="D4108" s="2">
        <v>3</v>
      </c>
      <c r="E4108" s="17">
        <v>8</v>
      </c>
      <c r="F4108" t="s">
        <v>70</v>
      </c>
      <c r="G4108">
        <v>8</v>
      </c>
      <c r="H4108">
        <v>2200638.4700000002</v>
      </c>
    </row>
    <row r="4109" spans="1:8" x14ac:dyDescent="0.25">
      <c r="A4109" s="2">
        <v>27</v>
      </c>
      <c r="B4109" t="s">
        <v>21</v>
      </c>
      <c r="C4109" t="s">
        <v>130</v>
      </c>
      <c r="D4109" s="2">
        <v>3</v>
      </c>
      <c r="E4109" s="17">
        <v>8</v>
      </c>
      <c r="F4109" t="s">
        <v>75</v>
      </c>
      <c r="G4109">
        <v>5</v>
      </c>
      <c r="H4109">
        <v>67800</v>
      </c>
    </row>
    <row r="4110" spans="1:8" x14ac:dyDescent="0.25">
      <c r="A4110" s="2">
        <v>27</v>
      </c>
      <c r="B4110" t="s">
        <v>21</v>
      </c>
      <c r="C4110" t="s">
        <v>130</v>
      </c>
      <c r="D4110" s="2">
        <v>3</v>
      </c>
      <c r="E4110" s="17">
        <v>8</v>
      </c>
      <c r="F4110" t="s">
        <v>77</v>
      </c>
      <c r="G4110">
        <v>1</v>
      </c>
      <c r="H4110">
        <v>164749.01</v>
      </c>
    </row>
    <row r="4111" spans="1:8" x14ac:dyDescent="0.25">
      <c r="A4111" s="2">
        <v>27</v>
      </c>
      <c r="B4111" t="s">
        <v>21</v>
      </c>
      <c r="C4111" t="s">
        <v>130</v>
      </c>
      <c r="D4111" s="2">
        <v>3</v>
      </c>
      <c r="E4111" s="17">
        <v>8</v>
      </c>
      <c r="F4111" t="s">
        <v>68</v>
      </c>
      <c r="G4111">
        <v>5</v>
      </c>
      <c r="H4111">
        <v>96186</v>
      </c>
    </row>
    <row r="4112" spans="1:8" x14ac:dyDescent="0.25">
      <c r="A4112" s="2">
        <v>27</v>
      </c>
      <c r="B4112" t="s">
        <v>21</v>
      </c>
      <c r="C4112" t="s">
        <v>130</v>
      </c>
      <c r="D4112" s="2">
        <v>3</v>
      </c>
      <c r="E4112" s="17">
        <v>8</v>
      </c>
      <c r="F4112" t="s">
        <v>69</v>
      </c>
      <c r="G4112">
        <v>7</v>
      </c>
      <c r="H4112">
        <v>241534.90999999997</v>
      </c>
    </row>
    <row r="4113" spans="1:8" x14ac:dyDescent="0.25">
      <c r="A4113" s="2">
        <v>27</v>
      </c>
      <c r="B4113" t="s">
        <v>21</v>
      </c>
      <c r="C4113" t="s">
        <v>130</v>
      </c>
      <c r="D4113" s="2">
        <v>3</v>
      </c>
      <c r="E4113" s="17">
        <v>8</v>
      </c>
      <c r="F4113" t="s">
        <v>78</v>
      </c>
      <c r="H4113">
        <v>67580.549999999988</v>
      </c>
    </row>
    <row r="4114" spans="1:8" x14ac:dyDescent="0.25">
      <c r="A4114" s="2">
        <v>27</v>
      </c>
      <c r="B4114" t="s">
        <v>21</v>
      </c>
      <c r="C4114" t="s">
        <v>130</v>
      </c>
      <c r="D4114" s="2">
        <v>3</v>
      </c>
      <c r="E4114" s="17">
        <v>8</v>
      </c>
      <c r="F4114" t="s">
        <v>67</v>
      </c>
      <c r="G4114">
        <v>8</v>
      </c>
      <c r="H4114">
        <v>583</v>
      </c>
    </row>
    <row r="4115" spans="1:8" x14ac:dyDescent="0.25">
      <c r="A4115" s="2">
        <v>27</v>
      </c>
      <c r="B4115" t="s">
        <v>21</v>
      </c>
      <c r="C4115" t="s">
        <v>130</v>
      </c>
      <c r="D4115" s="2">
        <v>3</v>
      </c>
      <c r="E4115" s="17">
        <v>8</v>
      </c>
      <c r="F4115" t="s">
        <v>73</v>
      </c>
      <c r="G4115">
        <v>3</v>
      </c>
      <c r="H4115">
        <v>178596.59</v>
      </c>
    </row>
    <row r="4116" spans="1:8" x14ac:dyDescent="0.25">
      <c r="A4116" s="2">
        <v>27</v>
      </c>
      <c r="B4116" t="s">
        <v>21</v>
      </c>
      <c r="C4116" t="s">
        <v>130</v>
      </c>
      <c r="D4116" s="2">
        <v>3</v>
      </c>
      <c r="E4116" s="17">
        <v>8</v>
      </c>
      <c r="F4116" t="s">
        <v>79</v>
      </c>
      <c r="H4116">
        <v>8882</v>
      </c>
    </row>
    <row r="4117" spans="1:8" x14ac:dyDescent="0.25">
      <c r="A4117" s="2">
        <v>27</v>
      </c>
      <c r="B4117" t="s">
        <v>21</v>
      </c>
      <c r="C4117" t="s">
        <v>130</v>
      </c>
      <c r="D4117" s="2">
        <v>3</v>
      </c>
      <c r="E4117" s="17">
        <v>8</v>
      </c>
      <c r="F4117" t="s">
        <v>72</v>
      </c>
      <c r="G4117">
        <v>1</v>
      </c>
      <c r="H4117">
        <v>227230.8</v>
      </c>
    </row>
    <row r="4118" spans="1:8" x14ac:dyDescent="0.25">
      <c r="A4118" s="2">
        <v>27</v>
      </c>
      <c r="B4118" t="s">
        <v>21</v>
      </c>
      <c r="C4118" t="s">
        <v>130</v>
      </c>
      <c r="D4118" s="2">
        <v>3</v>
      </c>
      <c r="E4118" s="17">
        <v>9</v>
      </c>
      <c r="F4118" t="s">
        <v>70</v>
      </c>
      <c r="G4118">
        <v>20</v>
      </c>
      <c r="H4118">
        <v>6446310.1900000004</v>
      </c>
    </row>
    <row r="4119" spans="1:8" x14ac:dyDescent="0.25">
      <c r="A4119" s="2">
        <v>27</v>
      </c>
      <c r="B4119" t="s">
        <v>21</v>
      </c>
      <c r="C4119" t="s">
        <v>130</v>
      </c>
      <c r="D4119" s="2">
        <v>3</v>
      </c>
      <c r="E4119" s="17">
        <v>9</v>
      </c>
      <c r="F4119" t="s">
        <v>75</v>
      </c>
      <c r="G4119">
        <v>10</v>
      </c>
      <c r="H4119">
        <v>128700</v>
      </c>
    </row>
    <row r="4120" spans="1:8" x14ac:dyDescent="0.25">
      <c r="A4120" s="2">
        <v>27</v>
      </c>
      <c r="B4120" t="s">
        <v>21</v>
      </c>
      <c r="C4120" t="s">
        <v>130</v>
      </c>
      <c r="D4120" s="2">
        <v>3</v>
      </c>
      <c r="E4120" s="17">
        <v>9</v>
      </c>
      <c r="F4120" t="s">
        <v>77</v>
      </c>
      <c r="G4120">
        <v>1</v>
      </c>
      <c r="H4120">
        <v>150340.87999999998</v>
      </c>
    </row>
    <row r="4121" spans="1:8" x14ac:dyDescent="0.25">
      <c r="A4121" s="2">
        <v>27</v>
      </c>
      <c r="B4121" t="s">
        <v>21</v>
      </c>
      <c r="C4121" t="s">
        <v>130</v>
      </c>
      <c r="D4121" s="2">
        <v>3</v>
      </c>
      <c r="E4121" s="17">
        <v>9</v>
      </c>
      <c r="F4121" t="s">
        <v>68</v>
      </c>
      <c r="G4121">
        <v>9</v>
      </c>
      <c r="H4121">
        <v>156277.75</v>
      </c>
    </row>
    <row r="4122" spans="1:8" x14ac:dyDescent="0.25">
      <c r="A4122" s="2">
        <v>27</v>
      </c>
      <c r="B4122" t="s">
        <v>21</v>
      </c>
      <c r="C4122" t="s">
        <v>130</v>
      </c>
      <c r="D4122" s="2">
        <v>3</v>
      </c>
      <c r="E4122" s="17">
        <v>9</v>
      </c>
      <c r="F4122" t="s">
        <v>69</v>
      </c>
      <c r="G4122">
        <v>13</v>
      </c>
      <c r="H4122">
        <v>535390.53</v>
      </c>
    </row>
    <row r="4123" spans="1:8" x14ac:dyDescent="0.25">
      <c r="A4123" s="2">
        <v>27</v>
      </c>
      <c r="B4123" t="s">
        <v>21</v>
      </c>
      <c r="C4123" t="s">
        <v>130</v>
      </c>
      <c r="D4123" s="2">
        <v>3</v>
      </c>
      <c r="E4123" s="17">
        <v>9</v>
      </c>
      <c r="F4123" t="s">
        <v>78</v>
      </c>
      <c r="H4123">
        <v>115054.91999999998</v>
      </c>
    </row>
    <row r="4124" spans="1:8" x14ac:dyDescent="0.25">
      <c r="A4124" s="2">
        <v>27</v>
      </c>
      <c r="B4124" t="s">
        <v>21</v>
      </c>
      <c r="C4124" t="s">
        <v>130</v>
      </c>
      <c r="D4124" s="2">
        <v>3</v>
      </c>
      <c r="E4124" s="17">
        <v>9</v>
      </c>
      <c r="F4124" t="s">
        <v>67</v>
      </c>
      <c r="G4124">
        <v>20</v>
      </c>
      <c r="H4124">
        <v>1498.3100000000002</v>
      </c>
    </row>
    <row r="4125" spans="1:8" x14ac:dyDescent="0.25">
      <c r="A4125" s="2">
        <v>27</v>
      </c>
      <c r="B4125" t="s">
        <v>21</v>
      </c>
      <c r="C4125" t="s">
        <v>130</v>
      </c>
      <c r="D4125" s="2">
        <v>3</v>
      </c>
      <c r="E4125" s="17">
        <v>9</v>
      </c>
      <c r="F4125" t="s">
        <v>73</v>
      </c>
      <c r="H4125">
        <v>314179.28000000003</v>
      </c>
    </row>
    <row r="4126" spans="1:8" x14ac:dyDescent="0.25">
      <c r="A4126" s="2">
        <v>27</v>
      </c>
      <c r="B4126" t="s">
        <v>21</v>
      </c>
      <c r="C4126" t="s">
        <v>130</v>
      </c>
      <c r="D4126" s="2">
        <v>3</v>
      </c>
      <c r="E4126" s="17">
        <v>9</v>
      </c>
      <c r="F4126" t="s">
        <v>72</v>
      </c>
      <c r="G4126">
        <v>7</v>
      </c>
      <c r="H4126">
        <v>977263.03000000014</v>
      </c>
    </row>
    <row r="4127" spans="1:8" x14ac:dyDescent="0.25">
      <c r="A4127" s="2">
        <v>27</v>
      </c>
      <c r="B4127" t="s">
        <v>21</v>
      </c>
      <c r="C4127" t="s">
        <v>130</v>
      </c>
      <c r="D4127" s="2">
        <v>3</v>
      </c>
      <c r="E4127" s="17">
        <v>9</v>
      </c>
      <c r="F4127" t="s">
        <v>74</v>
      </c>
      <c r="H4127">
        <v>12952.54</v>
      </c>
    </row>
    <row r="4128" spans="1:8" x14ac:dyDescent="0.25">
      <c r="A4128" s="2">
        <v>27</v>
      </c>
      <c r="B4128" t="s">
        <v>21</v>
      </c>
      <c r="C4128" t="s">
        <v>130</v>
      </c>
      <c r="D4128" s="2">
        <v>3</v>
      </c>
      <c r="E4128" s="17">
        <v>9</v>
      </c>
      <c r="F4128" t="s">
        <v>71</v>
      </c>
      <c r="H4128">
        <v>9576.36</v>
      </c>
    </row>
    <row r="4129" spans="1:8" x14ac:dyDescent="0.25">
      <c r="A4129" s="2">
        <v>27</v>
      </c>
      <c r="B4129" t="s">
        <v>21</v>
      </c>
      <c r="C4129" t="s">
        <v>130</v>
      </c>
      <c r="D4129" s="2">
        <v>3</v>
      </c>
      <c r="E4129" s="17">
        <v>10</v>
      </c>
      <c r="F4129" t="s">
        <v>70</v>
      </c>
      <c r="G4129">
        <v>46</v>
      </c>
      <c r="H4129">
        <v>15880040.449999997</v>
      </c>
    </row>
    <row r="4130" spans="1:8" x14ac:dyDescent="0.25">
      <c r="A4130" s="2">
        <v>27</v>
      </c>
      <c r="B4130" t="s">
        <v>21</v>
      </c>
      <c r="C4130" t="s">
        <v>130</v>
      </c>
      <c r="D4130" s="2">
        <v>3</v>
      </c>
      <c r="E4130" s="17">
        <v>10</v>
      </c>
      <c r="F4130" t="s">
        <v>75</v>
      </c>
      <c r="G4130">
        <v>22</v>
      </c>
      <c r="H4130">
        <v>277032</v>
      </c>
    </row>
    <row r="4131" spans="1:8" x14ac:dyDescent="0.25">
      <c r="A4131" s="2">
        <v>27</v>
      </c>
      <c r="B4131" t="s">
        <v>21</v>
      </c>
      <c r="C4131" t="s">
        <v>130</v>
      </c>
      <c r="D4131" s="2">
        <v>3</v>
      </c>
      <c r="E4131" s="17">
        <v>10</v>
      </c>
      <c r="F4131" t="s">
        <v>77</v>
      </c>
      <c r="G4131">
        <v>4</v>
      </c>
      <c r="H4131">
        <v>547658.19999999995</v>
      </c>
    </row>
    <row r="4132" spans="1:8" x14ac:dyDescent="0.25">
      <c r="A4132" s="2">
        <v>27</v>
      </c>
      <c r="B4132" t="s">
        <v>21</v>
      </c>
      <c r="C4132" t="s">
        <v>130</v>
      </c>
      <c r="D4132" s="2">
        <v>3</v>
      </c>
      <c r="E4132" s="17">
        <v>10</v>
      </c>
      <c r="F4132" t="s">
        <v>68</v>
      </c>
      <c r="G4132">
        <v>28</v>
      </c>
      <c r="H4132">
        <v>464336.75</v>
      </c>
    </row>
    <row r="4133" spans="1:8" x14ac:dyDescent="0.25">
      <c r="A4133" s="2">
        <v>27</v>
      </c>
      <c r="B4133" t="s">
        <v>21</v>
      </c>
      <c r="C4133" t="s">
        <v>130</v>
      </c>
      <c r="D4133" s="2">
        <v>3</v>
      </c>
      <c r="E4133" s="17">
        <v>10</v>
      </c>
      <c r="F4133" t="s">
        <v>69</v>
      </c>
      <c r="G4133">
        <v>37</v>
      </c>
      <c r="H4133">
        <v>1719523.3000000003</v>
      </c>
    </row>
    <row r="4134" spans="1:8" x14ac:dyDescent="0.25">
      <c r="A4134" s="2">
        <v>27</v>
      </c>
      <c r="B4134" t="s">
        <v>21</v>
      </c>
      <c r="C4134" t="s">
        <v>130</v>
      </c>
      <c r="D4134" s="2">
        <v>3</v>
      </c>
      <c r="E4134" s="17">
        <v>10</v>
      </c>
      <c r="F4134" t="s">
        <v>78</v>
      </c>
      <c r="H4134">
        <v>342893.28000000009</v>
      </c>
    </row>
    <row r="4135" spans="1:8" x14ac:dyDescent="0.25">
      <c r="A4135" s="2">
        <v>27</v>
      </c>
      <c r="B4135" t="s">
        <v>21</v>
      </c>
      <c r="C4135" t="s">
        <v>130</v>
      </c>
      <c r="D4135" s="2">
        <v>3</v>
      </c>
      <c r="E4135" s="17">
        <v>10</v>
      </c>
      <c r="F4135" t="s">
        <v>67</v>
      </c>
      <c r="G4135">
        <v>46</v>
      </c>
      <c r="H4135">
        <v>3019.9400000000005</v>
      </c>
    </row>
    <row r="4136" spans="1:8" x14ac:dyDescent="0.25">
      <c r="A4136" s="2">
        <v>27</v>
      </c>
      <c r="B4136" t="s">
        <v>21</v>
      </c>
      <c r="C4136" t="s">
        <v>130</v>
      </c>
      <c r="D4136" s="2">
        <v>3</v>
      </c>
      <c r="E4136" s="17">
        <v>10</v>
      </c>
      <c r="F4136" t="s">
        <v>73</v>
      </c>
      <c r="G4136">
        <v>2</v>
      </c>
      <c r="H4136">
        <v>1085333.99</v>
      </c>
    </row>
    <row r="4137" spans="1:8" x14ac:dyDescent="0.25">
      <c r="A4137" s="2">
        <v>27</v>
      </c>
      <c r="B4137" t="s">
        <v>21</v>
      </c>
      <c r="C4137" t="s">
        <v>130</v>
      </c>
      <c r="D4137" s="2">
        <v>3</v>
      </c>
      <c r="E4137" s="17">
        <v>10</v>
      </c>
      <c r="F4137" t="s">
        <v>79</v>
      </c>
      <c r="H4137">
        <v>17764</v>
      </c>
    </row>
    <row r="4138" spans="1:8" x14ac:dyDescent="0.25">
      <c r="A4138" s="2">
        <v>27</v>
      </c>
      <c r="B4138" t="s">
        <v>21</v>
      </c>
      <c r="C4138" t="s">
        <v>130</v>
      </c>
      <c r="D4138" s="2">
        <v>3</v>
      </c>
      <c r="E4138" s="17">
        <v>10</v>
      </c>
      <c r="F4138" t="s">
        <v>72</v>
      </c>
      <c r="G4138">
        <v>23</v>
      </c>
      <c r="H4138">
        <v>2012848.1</v>
      </c>
    </row>
    <row r="4139" spans="1:8" x14ac:dyDescent="0.25">
      <c r="A4139" s="2">
        <v>27</v>
      </c>
      <c r="B4139" t="s">
        <v>21</v>
      </c>
      <c r="C4139" t="s">
        <v>130</v>
      </c>
      <c r="D4139" s="2">
        <v>3</v>
      </c>
      <c r="E4139" s="17">
        <v>11</v>
      </c>
      <c r="F4139" t="s">
        <v>70</v>
      </c>
      <c r="G4139">
        <v>15</v>
      </c>
      <c r="H4139">
        <v>6729224.2300000004</v>
      </c>
    </row>
    <row r="4140" spans="1:8" x14ac:dyDescent="0.25">
      <c r="A4140" s="2">
        <v>27</v>
      </c>
      <c r="B4140" t="s">
        <v>21</v>
      </c>
      <c r="C4140" t="s">
        <v>130</v>
      </c>
      <c r="D4140" s="2">
        <v>3</v>
      </c>
      <c r="E4140" s="17">
        <v>11</v>
      </c>
      <c r="F4140" t="s">
        <v>75</v>
      </c>
      <c r="H4140">
        <v>-900</v>
      </c>
    </row>
    <row r="4141" spans="1:8" x14ac:dyDescent="0.25">
      <c r="A4141" s="2">
        <v>27</v>
      </c>
      <c r="B4141" t="s">
        <v>21</v>
      </c>
      <c r="C4141" t="s">
        <v>130</v>
      </c>
      <c r="D4141" s="2">
        <v>3</v>
      </c>
      <c r="E4141" s="17">
        <v>11</v>
      </c>
      <c r="F4141" t="s">
        <v>77</v>
      </c>
      <c r="H4141">
        <v>209006.77000000002</v>
      </c>
    </row>
    <row r="4142" spans="1:8" x14ac:dyDescent="0.25">
      <c r="A4142" s="2">
        <v>27</v>
      </c>
      <c r="B4142" t="s">
        <v>21</v>
      </c>
      <c r="C4142" t="s">
        <v>130</v>
      </c>
      <c r="D4142" s="2">
        <v>3</v>
      </c>
      <c r="E4142" s="17">
        <v>11</v>
      </c>
      <c r="F4142" t="s">
        <v>68</v>
      </c>
      <c r="G4142">
        <v>2</v>
      </c>
      <c r="H4142">
        <v>40818</v>
      </c>
    </row>
    <row r="4143" spans="1:8" x14ac:dyDescent="0.25">
      <c r="A4143" s="2">
        <v>27</v>
      </c>
      <c r="B4143" t="s">
        <v>21</v>
      </c>
      <c r="C4143" t="s">
        <v>130</v>
      </c>
      <c r="D4143" s="2">
        <v>3</v>
      </c>
      <c r="E4143" s="17">
        <v>11</v>
      </c>
      <c r="F4143" t="s">
        <v>69</v>
      </c>
      <c r="G4143">
        <v>9</v>
      </c>
      <c r="H4143">
        <v>591332.76</v>
      </c>
    </row>
    <row r="4144" spans="1:8" x14ac:dyDescent="0.25">
      <c r="A4144" s="2">
        <v>27</v>
      </c>
      <c r="B4144" t="s">
        <v>21</v>
      </c>
      <c r="C4144" t="s">
        <v>130</v>
      </c>
      <c r="D4144" s="2">
        <v>3</v>
      </c>
      <c r="E4144" s="17">
        <v>11</v>
      </c>
      <c r="F4144" t="s">
        <v>78</v>
      </c>
      <c r="H4144">
        <v>140323.14000000001</v>
      </c>
    </row>
    <row r="4145" spans="1:8" x14ac:dyDescent="0.25">
      <c r="A4145" s="2">
        <v>27</v>
      </c>
      <c r="B4145" t="s">
        <v>21</v>
      </c>
      <c r="C4145" t="s">
        <v>130</v>
      </c>
      <c r="D4145" s="2">
        <v>3</v>
      </c>
      <c r="E4145" s="17">
        <v>11</v>
      </c>
      <c r="F4145" t="s">
        <v>67</v>
      </c>
      <c r="G4145">
        <v>15</v>
      </c>
      <c r="H4145">
        <v>1113.48</v>
      </c>
    </row>
    <row r="4146" spans="1:8" x14ac:dyDescent="0.25">
      <c r="A4146" s="2">
        <v>27</v>
      </c>
      <c r="B4146" t="s">
        <v>21</v>
      </c>
      <c r="C4146" t="s">
        <v>130</v>
      </c>
      <c r="D4146" s="2">
        <v>3</v>
      </c>
      <c r="E4146" s="17">
        <v>11</v>
      </c>
      <c r="F4146" t="s">
        <v>73</v>
      </c>
      <c r="G4146">
        <v>1</v>
      </c>
      <c r="H4146">
        <v>260511.29000000004</v>
      </c>
    </row>
    <row r="4147" spans="1:8" x14ac:dyDescent="0.25">
      <c r="A4147" s="2">
        <v>27</v>
      </c>
      <c r="B4147" t="s">
        <v>21</v>
      </c>
      <c r="C4147" t="s">
        <v>130</v>
      </c>
      <c r="D4147" s="2">
        <v>3</v>
      </c>
      <c r="E4147" s="17">
        <v>11</v>
      </c>
      <c r="F4147" t="s">
        <v>72</v>
      </c>
      <c r="G4147">
        <v>15</v>
      </c>
      <c r="H4147">
        <v>2033441.0100000007</v>
      </c>
    </row>
    <row r="4148" spans="1:8" x14ac:dyDescent="0.25">
      <c r="A4148" s="2">
        <v>27</v>
      </c>
      <c r="B4148" t="s">
        <v>21</v>
      </c>
      <c r="C4148" t="s">
        <v>130</v>
      </c>
      <c r="D4148" s="2">
        <v>3</v>
      </c>
      <c r="E4148" s="17">
        <v>12</v>
      </c>
      <c r="F4148" t="s">
        <v>70</v>
      </c>
      <c r="G4148">
        <v>16</v>
      </c>
      <c r="H4148">
        <v>6986814.6799999988</v>
      </c>
    </row>
    <row r="4149" spans="1:8" x14ac:dyDescent="0.25">
      <c r="A4149" s="2">
        <v>27</v>
      </c>
      <c r="B4149" t="s">
        <v>21</v>
      </c>
      <c r="C4149" t="s">
        <v>130</v>
      </c>
      <c r="D4149" s="2">
        <v>3</v>
      </c>
      <c r="E4149" s="17">
        <v>12</v>
      </c>
      <c r="F4149" t="s">
        <v>75</v>
      </c>
      <c r="G4149">
        <v>2</v>
      </c>
      <c r="H4149">
        <v>40722</v>
      </c>
    </row>
    <row r="4150" spans="1:8" x14ac:dyDescent="0.25">
      <c r="A4150" s="2">
        <v>27</v>
      </c>
      <c r="B4150" t="s">
        <v>21</v>
      </c>
      <c r="C4150" t="s">
        <v>130</v>
      </c>
      <c r="D4150" s="2">
        <v>3</v>
      </c>
      <c r="E4150" s="17">
        <v>12</v>
      </c>
      <c r="F4150" t="s">
        <v>77</v>
      </c>
      <c r="G4150">
        <v>1</v>
      </c>
      <c r="H4150">
        <v>157381.56000000003</v>
      </c>
    </row>
    <row r="4151" spans="1:8" x14ac:dyDescent="0.25">
      <c r="A4151" s="2">
        <v>27</v>
      </c>
      <c r="B4151" t="s">
        <v>21</v>
      </c>
      <c r="C4151" t="s">
        <v>130</v>
      </c>
      <c r="D4151" s="2">
        <v>3</v>
      </c>
      <c r="E4151" s="17">
        <v>12</v>
      </c>
      <c r="F4151" t="s">
        <v>68</v>
      </c>
      <c r="G4151">
        <v>10</v>
      </c>
      <c r="H4151">
        <v>176790</v>
      </c>
    </row>
    <row r="4152" spans="1:8" x14ac:dyDescent="0.25">
      <c r="A4152" s="2">
        <v>27</v>
      </c>
      <c r="B4152" t="s">
        <v>21</v>
      </c>
      <c r="C4152" t="s">
        <v>130</v>
      </c>
      <c r="D4152" s="2">
        <v>3</v>
      </c>
      <c r="E4152" s="17">
        <v>12</v>
      </c>
      <c r="F4152" t="s">
        <v>69</v>
      </c>
      <c r="G4152">
        <v>15</v>
      </c>
      <c r="H4152">
        <v>792290.07</v>
      </c>
    </row>
    <row r="4153" spans="1:8" x14ac:dyDescent="0.25">
      <c r="A4153" s="2">
        <v>27</v>
      </c>
      <c r="B4153" t="s">
        <v>21</v>
      </c>
      <c r="C4153" t="s">
        <v>130</v>
      </c>
      <c r="D4153" s="2">
        <v>3</v>
      </c>
      <c r="E4153" s="17">
        <v>12</v>
      </c>
      <c r="F4153" t="s">
        <v>78</v>
      </c>
      <c r="H4153">
        <v>169559.34</v>
      </c>
    </row>
    <row r="4154" spans="1:8" x14ac:dyDescent="0.25">
      <c r="A4154" s="2">
        <v>27</v>
      </c>
      <c r="B4154" t="s">
        <v>21</v>
      </c>
      <c r="C4154" t="s">
        <v>130</v>
      </c>
      <c r="D4154" s="2">
        <v>3</v>
      </c>
      <c r="E4154" s="17">
        <v>12</v>
      </c>
      <c r="F4154" t="s">
        <v>67</v>
      </c>
      <c r="G4154">
        <v>16</v>
      </c>
      <c r="H4154">
        <v>950.29000000000019</v>
      </c>
    </row>
    <row r="4155" spans="1:8" x14ac:dyDescent="0.25">
      <c r="A4155" s="2">
        <v>27</v>
      </c>
      <c r="B4155" t="s">
        <v>21</v>
      </c>
      <c r="C4155" t="s">
        <v>130</v>
      </c>
      <c r="D4155" s="2">
        <v>3</v>
      </c>
      <c r="E4155" s="17">
        <v>12</v>
      </c>
      <c r="F4155" t="s">
        <v>73</v>
      </c>
      <c r="G4155">
        <v>1</v>
      </c>
      <c r="H4155">
        <v>388013.67</v>
      </c>
    </row>
    <row r="4156" spans="1:8" x14ac:dyDescent="0.25">
      <c r="A4156" s="2">
        <v>27</v>
      </c>
      <c r="B4156" t="s">
        <v>21</v>
      </c>
      <c r="C4156" t="s">
        <v>130</v>
      </c>
      <c r="D4156" s="2">
        <v>3</v>
      </c>
      <c r="E4156" s="17">
        <v>12</v>
      </c>
      <c r="F4156" t="s">
        <v>79</v>
      </c>
      <c r="H4156">
        <v>8882</v>
      </c>
    </row>
    <row r="4157" spans="1:8" x14ac:dyDescent="0.25">
      <c r="A4157" s="2">
        <v>27</v>
      </c>
      <c r="B4157" t="s">
        <v>21</v>
      </c>
      <c r="C4157" t="s">
        <v>130</v>
      </c>
      <c r="D4157" s="2">
        <v>3</v>
      </c>
      <c r="E4157" s="17">
        <v>12</v>
      </c>
      <c r="F4157" t="s">
        <v>72</v>
      </c>
      <c r="G4157">
        <v>16</v>
      </c>
      <c r="H4157">
        <v>1334206.0599999998</v>
      </c>
    </row>
    <row r="4158" spans="1:8" x14ac:dyDescent="0.25">
      <c r="A4158" s="2">
        <v>27</v>
      </c>
      <c r="B4158" t="s">
        <v>21</v>
      </c>
      <c r="C4158" t="s">
        <v>130</v>
      </c>
      <c r="D4158" s="2">
        <v>3</v>
      </c>
      <c r="E4158" s="17">
        <v>13</v>
      </c>
      <c r="F4158" t="s">
        <v>70</v>
      </c>
      <c r="G4158">
        <v>15</v>
      </c>
      <c r="H4158">
        <v>11907697.579999998</v>
      </c>
    </row>
    <row r="4159" spans="1:8" x14ac:dyDescent="0.25">
      <c r="A4159" s="2">
        <v>27</v>
      </c>
      <c r="B4159" t="s">
        <v>21</v>
      </c>
      <c r="C4159" t="s">
        <v>130</v>
      </c>
      <c r="D4159" s="2">
        <v>3</v>
      </c>
      <c r="E4159" s="17">
        <v>13</v>
      </c>
      <c r="F4159" t="s">
        <v>75</v>
      </c>
      <c r="G4159">
        <v>3</v>
      </c>
      <c r="H4159">
        <v>155271</v>
      </c>
    </row>
    <row r="4160" spans="1:8" x14ac:dyDescent="0.25">
      <c r="A4160" s="2">
        <v>27</v>
      </c>
      <c r="B4160" t="s">
        <v>21</v>
      </c>
      <c r="C4160" t="s">
        <v>130</v>
      </c>
      <c r="D4160" s="2">
        <v>3</v>
      </c>
      <c r="E4160" s="17">
        <v>13</v>
      </c>
      <c r="F4160" t="s">
        <v>77</v>
      </c>
      <c r="H4160">
        <v>54746.020000000004</v>
      </c>
    </row>
    <row r="4161" spans="1:8" x14ac:dyDescent="0.25">
      <c r="A4161" s="2">
        <v>27</v>
      </c>
      <c r="B4161" t="s">
        <v>21</v>
      </c>
      <c r="C4161" t="s">
        <v>130</v>
      </c>
      <c r="D4161" s="2">
        <v>3</v>
      </c>
      <c r="E4161" s="17">
        <v>13</v>
      </c>
      <c r="F4161" t="s">
        <v>68</v>
      </c>
      <c r="G4161">
        <v>11</v>
      </c>
      <c r="H4161">
        <v>305660</v>
      </c>
    </row>
    <row r="4162" spans="1:8" x14ac:dyDescent="0.25">
      <c r="A4162" s="2">
        <v>27</v>
      </c>
      <c r="B4162" t="s">
        <v>21</v>
      </c>
      <c r="C4162" t="s">
        <v>130</v>
      </c>
      <c r="D4162" s="2">
        <v>3</v>
      </c>
      <c r="E4162" s="17">
        <v>13</v>
      </c>
      <c r="F4162" t="s">
        <v>69</v>
      </c>
      <c r="G4162">
        <v>15</v>
      </c>
      <c r="H4162">
        <v>1479929.83</v>
      </c>
    </row>
    <row r="4163" spans="1:8" x14ac:dyDescent="0.25">
      <c r="A4163" s="2">
        <v>27</v>
      </c>
      <c r="B4163" t="s">
        <v>21</v>
      </c>
      <c r="C4163" t="s">
        <v>130</v>
      </c>
      <c r="D4163" s="2">
        <v>3</v>
      </c>
      <c r="E4163" s="17">
        <v>13</v>
      </c>
      <c r="F4163" t="s">
        <v>78</v>
      </c>
      <c r="H4163">
        <v>545255.57999999996</v>
      </c>
    </row>
    <row r="4164" spans="1:8" x14ac:dyDescent="0.25">
      <c r="A4164" s="2">
        <v>27</v>
      </c>
      <c r="B4164" t="s">
        <v>21</v>
      </c>
      <c r="C4164" t="s">
        <v>130</v>
      </c>
      <c r="D4164" s="2">
        <v>3</v>
      </c>
      <c r="E4164" s="17">
        <v>13</v>
      </c>
      <c r="F4164" t="s">
        <v>67</v>
      </c>
      <c r="G4164">
        <v>15</v>
      </c>
      <c r="H4164">
        <v>1294.2600000000002</v>
      </c>
    </row>
    <row r="4165" spans="1:8" x14ac:dyDescent="0.25">
      <c r="A4165" s="2">
        <v>27</v>
      </c>
      <c r="B4165" t="s">
        <v>21</v>
      </c>
      <c r="C4165" t="s">
        <v>130</v>
      </c>
      <c r="D4165" s="2">
        <v>3</v>
      </c>
      <c r="E4165" s="17">
        <v>13</v>
      </c>
      <c r="F4165" t="s">
        <v>73</v>
      </c>
      <c r="G4165">
        <v>1</v>
      </c>
      <c r="H4165">
        <v>755961.95</v>
      </c>
    </row>
    <row r="4166" spans="1:8" x14ac:dyDescent="0.25">
      <c r="A4166" s="2">
        <v>27</v>
      </c>
      <c r="B4166" t="s">
        <v>21</v>
      </c>
      <c r="C4166" t="s">
        <v>130</v>
      </c>
      <c r="D4166" s="2">
        <v>3</v>
      </c>
      <c r="E4166" s="17">
        <v>13</v>
      </c>
      <c r="F4166" t="s">
        <v>72</v>
      </c>
      <c r="G4166">
        <v>15</v>
      </c>
      <c r="H4166">
        <v>3049186.5000000005</v>
      </c>
    </row>
    <row r="4167" spans="1:8" x14ac:dyDescent="0.25">
      <c r="A4167" s="2">
        <v>27</v>
      </c>
      <c r="B4167" t="s">
        <v>21</v>
      </c>
      <c r="C4167" t="s">
        <v>130</v>
      </c>
      <c r="D4167" s="2">
        <v>3</v>
      </c>
      <c r="E4167" s="17">
        <v>14</v>
      </c>
      <c r="F4167" t="s">
        <v>70</v>
      </c>
      <c r="G4167">
        <v>5</v>
      </c>
      <c r="H4167">
        <v>3061213.5999999996</v>
      </c>
    </row>
    <row r="4168" spans="1:8" x14ac:dyDescent="0.25">
      <c r="A4168" s="2">
        <v>27</v>
      </c>
      <c r="B4168" t="s">
        <v>21</v>
      </c>
      <c r="C4168" t="s">
        <v>130</v>
      </c>
      <c r="D4168" s="2">
        <v>3</v>
      </c>
      <c r="E4168" s="17">
        <v>14</v>
      </c>
      <c r="F4168" t="s">
        <v>75</v>
      </c>
      <c r="G4168">
        <v>2</v>
      </c>
      <c r="H4168">
        <v>159996</v>
      </c>
    </row>
    <row r="4169" spans="1:8" x14ac:dyDescent="0.25">
      <c r="A4169" s="2">
        <v>27</v>
      </c>
      <c r="B4169" t="s">
        <v>21</v>
      </c>
      <c r="C4169" t="s">
        <v>130</v>
      </c>
      <c r="D4169" s="2">
        <v>3</v>
      </c>
      <c r="E4169" s="17">
        <v>14</v>
      </c>
      <c r="F4169" t="s">
        <v>77</v>
      </c>
      <c r="H4169">
        <v>33654.9</v>
      </c>
    </row>
    <row r="4170" spans="1:8" x14ac:dyDescent="0.25">
      <c r="A4170" s="2">
        <v>27</v>
      </c>
      <c r="B4170" t="s">
        <v>21</v>
      </c>
      <c r="C4170" t="s">
        <v>130</v>
      </c>
      <c r="D4170" s="2">
        <v>3</v>
      </c>
      <c r="E4170" s="17">
        <v>14</v>
      </c>
      <c r="F4170" t="s">
        <v>68</v>
      </c>
      <c r="G4170">
        <v>4</v>
      </c>
      <c r="H4170">
        <v>84376</v>
      </c>
    </row>
    <row r="4171" spans="1:8" x14ac:dyDescent="0.25">
      <c r="A4171" s="2">
        <v>27</v>
      </c>
      <c r="B4171" t="s">
        <v>21</v>
      </c>
      <c r="C4171" t="s">
        <v>130</v>
      </c>
      <c r="D4171" s="2">
        <v>3</v>
      </c>
      <c r="E4171" s="17">
        <v>14</v>
      </c>
      <c r="F4171" t="s">
        <v>69</v>
      </c>
      <c r="G4171">
        <v>5</v>
      </c>
      <c r="H4171">
        <v>397957.02999999997</v>
      </c>
    </row>
    <row r="4172" spans="1:8" x14ac:dyDescent="0.25">
      <c r="A4172" s="2">
        <v>27</v>
      </c>
      <c r="B4172" t="s">
        <v>21</v>
      </c>
      <c r="C4172" t="s">
        <v>130</v>
      </c>
      <c r="D4172" s="2">
        <v>3</v>
      </c>
      <c r="E4172" s="17">
        <v>14</v>
      </c>
      <c r="F4172" t="s">
        <v>78</v>
      </c>
      <c r="H4172">
        <v>40420.259999999995</v>
      </c>
    </row>
    <row r="4173" spans="1:8" x14ac:dyDescent="0.25">
      <c r="A4173" s="2">
        <v>27</v>
      </c>
      <c r="B4173" t="s">
        <v>21</v>
      </c>
      <c r="C4173" t="s">
        <v>130</v>
      </c>
      <c r="D4173" s="2">
        <v>3</v>
      </c>
      <c r="E4173" s="17">
        <v>14</v>
      </c>
      <c r="F4173" t="s">
        <v>67</v>
      </c>
      <c r="G4173">
        <v>5</v>
      </c>
      <c r="H4173">
        <v>297.33</v>
      </c>
    </row>
    <row r="4174" spans="1:8" x14ac:dyDescent="0.25">
      <c r="A4174" s="2">
        <v>27</v>
      </c>
      <c r="B4174" t="s">
        <v>21</v>
      </c>
      <c r="C4174" t="s">
        <v>130</v>
      </c>
      <c r="D4174" s="2">
        <v>3</v>
      </c>
      <c r="E4174" s="17">
        <v>14</v>
      </c>
      <c r="F4174" t="s">
        <v>73</v>
      </c>
      <c r="H4174">
        <v>114665.62</v>
      </c>
    </row>
    <row r="4175" spans="1:8" x14ac:dyDescent="0.25">
      <c r="A4175" s="2">
        <v>27</v>
      </c>
      <c r="B4175" t="s">
        <v>21</v>
      </c>
      <c r="C4175" t="s">
        <v>130</v>
      </c>
      <c r="D4175" s="2">
        <v>3</v>
      </c>
      <c r="E4175" s="17">
        <v>14</v>
      </c>
      <c r="F4175" t="s">
        <v>72</v>
      </c>
      <c r="G4175">
        <v>5</v>
      </c>
      <c r="H4175">
        <v>833111.60000000009</v>
      </c>
    </row>
    <row r="4176" spans="1:8" x14ac:dyDescent="0.25">
      <c r="A4176" s="2">
        <v>27</v>
      </c>
      <c r="B4176" t="s">
        <v>21</v>
      </c>
      <c r="C4176" t="s">
        <v>130</v>
      </c>
      <c r="D4176" s="2">
        <v>3</v>
      </c>
      <c r="E4176" s="17">
        <v>15</v>
      </c>
      <c r="F4176" t="s">
        <v>70</v>
      </c>
      <c r="G4176">
        <v>1</v>
      </c>
      <c r="H4176">
        <v>1282729.56</v>
      </c>
    </row>
    <row r="4177" spans="1:8" x14ac:dyDescent="0.25">
      <c r="A4177" s="2">
        <v>27</v>
      </c>
      <c r="B4177" t="s">
        <v>21</v>
      </c>
      <c r="C4177" t="s">
        <v>130</v>
      </c>
      <c r="D4177" s="2">
        <v>3</v>
      </c>
      <c r="E4177" s="17">
        <v>15</v>
      </c>
      <c r="F4177" t="s">
        <v>75</v>
      </c>
      <c r="H4177">
        <v>22020</v>
      </c>
    </row>
    <row r="4178" spans="1:8" x14ac:dyDescent="0.25">
      <c r="A4178" s="2">
        <v>27</v>
      </c>
      <c r="B4178" t="s">
        <v>21</v>
      </c>
      <c r="C4178" t="s">
        <v>130</v>
      </c>
      <c r="D4178" s="2">
        <v>3</v>
      </c>
      <c r="E4178" s="17">
        <v>15</v>
      </c>
      <c r="F4178" t="s">
        <v>68</v>
      </c>
      <c r="G4178">
        <v>1</v>
      </c>
      <c r="H4178">
        <v>27144</v>
      </c>
    </row>
    <row r="4179" spans="1:8" x14ac:dyDescent="0.25">
      <c r="A4179" s="2">
        <v>27</v>
      </c>
      <c r="B4179" t="s">
        <v>21</v>
      </c>
      <c r="C4179" t="s">
        <v>130</v>
      </c>
      <c r="D4179" s="2">
        <v>3</v>
      </c>
      <c r="E4179" s="17">
        <v>15</v>
      </c>
      <c r="F4179" t="s">
        <v>69</v>
      </c>
      <c r="G4179">
        <v>1</v>
      </c>
      <c r="H4179">
        <v>166754.51</v>
      </c>
    </row>
    <row r="4180" spans="1:8" x14ac:dyDescent="0.25">
      <c r="A4180" s="2">
        <v>27</v>
      </c>
      <c r="B4180" t="s">
        <v>21</v>
      </c>
      <c r="C4180" t="s">
        <v>130</v>
      </c>
      <c r="D4180" s="2">
        <v>3</v>
      </c>
      <c r="E4180" s="17">
        <v>15</v>
      </c>
      <c r="F4180" t="s">
        <v>78</v>
      </c>
      <c r="H4180">
        <v>88061.489999999991</v>
      </c>
    </row>
    <row r="4181" spans="1:8" x14ac:dyDescent="0.25">
      <c r="A4181" s="2">
        <v>27</v>
      </c>
      <c r="B4181" t="s">
        <v>21</v>
      </c>
      <c r="C4181" t="s">
        <v>130</v>
      </c>
      <c r="D4181" s="2">
        <v>3</v>
      </c>
      <c r="E4181" s="17">
        <v>15</v>
      </c>
      <c r="F4181" t="s">
        <v>67</v>
      </c>
      <c r="G4181">
        <v>1</v>
      </c>
      <c r="H4181">
        <v>104.88999999999999</v>
      </c>
    </row>
    <row r="4182" spans="1:8" x14ac:dyDescent="0.25">
      <c r="A4182" s="2">
        <v>27</v>
      </c>
      <c r="B4182" t="s">
        <v>21</v>
      </c>
      <c r="C4182" t="s">
        <v>130</v>
      </c>
      <c r="D4182" s="2">
        <v>3</v>
      </c>
      <c r="E4182" s="17">
        <v>15</v>
      </c>
      <c r="F4182" t="s">
        <v>73</v>
      </c>
      <c r="H4182">
        <v>71409.3</v>
      </c>
    </row>
    <row r="4183" spans="1:8" x14ac:dyDescent="0.25">
      <c r="A4183" s="2">
        <v>27</v>
      </c>
      <c r="B4183" t="s">
        <v>21</v>
      </c>
      <c r="C4183" t="s">
        <v>130</v>
      </c>
      <c r="D4183" s="2">
        <v>3</v>
      </c>
      <c r="E4183" s="17">
        <v>15</v>
      </c>
      <c r="F4183" t="s">
        <v>72</v>
      </c>
      <c r="G4183">
        <v>1</v>
      </c>
      <c r="H4183">
        <v>531201.14</v>
      </c>
    </row>
    <row r="4184" spans="1:8" x14ac:dyDescent="0.25">
      <c r="A4184" s="2">
        <v>27</v>
      </c>
      <c r="B4184" t="s">
        <v>21</v>
      </c>
      <c r="C4184" t="s">
        <v>131</v>
      </c>
      <c r="D4184" s="2">
        <v>4</v>
      </c>
      <c r="E4184" s="17">
        <v>4</v>
      </c>
      <c r="F4184" t="s">
        <v>70</v>
      </c>
      <c r="G4184">
        <v>1</v>
      </c>
      <c r="H4184">
        <v>115368.75</v>
      </c>
    </row>
    <row r="4185" spans="1:8" x14ac:dyDescent="0.25">
      <c r="A4185" s="2">
        <v>27</v>
      </c>
      <c r="B4185" t="s">
        <v>21</v>
      </c>
      <c r="C4185" t="s">
        <v>131</v>
      </c>
      <c r="D4185" s="2">
        <v>4</v>
      </c>
      <c r="E4185" s="17">
        <v>4</v>
      </c>
      <c r="F4185" t="s">
        <v>75</v>
      </c>
      <c r="G4185">
        <v>1</v>
      </c>
      <c r="H4185">
        <v>13500</v>
      </c>
    </row>
    <row r="4186" spans="1:8" x14ac:dyDescent="0.25">
      <c r="A4186" s="2">
        <v>27</v>
      </c>
      <c r="B4186" t="s">
        <v>21</v>
      </c>
      <c r="C4186" t="s">
        <v>131</v>
      </c>
      <c r="D4186" s="2">
        <v>4</v>
      </c>
      <c r="E4186" s="17">
        <v>4</v>
      </c>
      <c r="F4186" t="s">
        <v>68</v>
      </c>
      <c r="G4186">
        <v>1</v>
      </c>
      <c r="H4186">
        <v>17127</v>
      </c>
    </row>
    <row r="4187" spans="1:8" x14ac:dyDescent="0.25">
      <c r="A4187" s="2">
        <v>27</v>
      </c>
      <c r="B4187" t="s">
        <v>21</v>
      </c>
      <c r="C4187" t="s">
        <v>131</v>
      </c>
      <c r="D4187" s="2">
        <v>4</v>
      </c>
      <c r="E4187" s="17">
        <v>4</v>
      </c>
      <c r="F4187" t="s">
        <v>69</v>
      </c>
      <c r="G4187">
        <v>1</v>
      </c>
      <c r="H4187">
        <v>14997.82</v>
      </c>
    </row>
    <row r="4188" spans="1:8" x14ac:dyDescent="0.25">
      <c r="A4188" s="2">
        <v>27</v>
      </c>
      <c r="B4188" t="s">
        <v>21</v>
      </c>
      <c r="C4188" t="s">
        <v>131</v>
      </c>
      <c r="D4188" s="2">
        <v>4</v>
      </c>
      <c r="E4188" s="17">
        <v>4</v>
      </c>
      <c r="F4188" t="s">
        <v>78</v>
      </c>
      <c r="H4188">
        <v>6098</v>
      </c>
    </row>
    <row r="4189" spans="1:8" x14ac:dyDescent="0.25">
      <c r="A4189" s="2">
        <v>27</v>
      </c>
      <c r="B4189" t="s">
        <v>21</v>
      </c>
      <c r="C4189" t="s">
        <v>131</v>
      </c>
      <c r="D4189" s="2">
        <v>4</v>
      </c>
      <c r="E4189" s="17">
        <v>4</v>
      </c>
      <c r="F4189" t="s">
        <v>67</v>
      </c>
      <c r="G4189">
        <v>1</v>
      </c>
      <c r="H4189">
        <v>69.959999999999994</v>
      </c>
    </row>
    <row r="4190" spans="1:8" x14ac:dyDescent="0.25">
      <c r="A4190" s="2">
        <v>27</v>
      </c>
      <c r="B4190" t="s">
        <v>21</v>
      </c>
      <c r="C4190" t="s">
        <v>131</v>
      </c>
      <c r="D4190" s="2">
        <v>4</v>
      </c>
      <c r="E4190" s="17">
        <v>4</v>
      </c>
      <c r="F4190" t="s">
        <v>73</v>
      </c>
      <c r="H4190">
        <v>9507</v>
      </c>
    </row>
    <row r="4191" spans="1:8" x14ac:dyDescent="0.25">
      <c r="A4191" s="2">
        <v>27</v>
      </c>
      <c r="B4191" t="s">
        <v>21</v>
      </c>
      <c r="C4191" t="s">
        <v>131</v>
      </c>
      <c r="D4191" s="2">
        <v>4</v>
      </c>
      <c r="E4191" s="17">
        <v>5</v>
      </c>
      <c r="F4191" t="s">
        <v>70</v>
      </c>
      <c r="H4191">
        <v>4764.4799999999996</v>
      </c>
    </row>
    <row r="4192" spans="1:8" x14ac:dyDescent="0.25">
      <c r="A4192" s="2">
        <v>27</v>
      </c>
      <c r="B4192" t="s">
        <v>21</v>
      </c>
      <c r="C4192" t="s">
        <v>131</v>
      </c>
      <c r="D4192" s="2">
        <v>4</v>
      </c>
      <c r="E4192" s="17">
        <v>5</v>
      </c>
      <c r="F4192" t="s">
        <v>72</v>
      </c>
      <c r="H4192">
        <v>1762.85</v>
      </c>
    </row>
    <row r="4193" spans="1:8" x14ac:dyDescent="0.25">
      <c r="A4193" s="2">
        <v>27</v>
      </c>
      <c r="B4193" t="s">
        <v>21</v>
      </c>
      <c r="C4193" t="s">
        <v>131</v>
      </c>
      <c r="D4193" s="2">
        <v>4</v>
      </c>
      <c r="E4193" s="17">
        <v>6</v>
      </c>
      <c r="F4193" t="s">
        <v>70</v>
      </c>
      <c r="G4193">
        <v>7</v>
      </c>
      <c r="H4193">
        <v>923947.40999999992</v>
      </c>
    </row>
    <row r="4194" spans="1:8" x14ac:dyDescent="0.25">
      <c r="A4194" s="2">
        <v>27</v>
      </c>
      <c r="B4194" t="s">
        <v>21</v>
      </c>
      <c r="C4194" t="s">
        <v>131</v>
      </c>
      <c r="D4194" s="2">
        <v>4</v>
      </c>
      <c r="E4194" s="17">
        <v>6</v>
      </c>
      <c r="F4194" t="s">
        <v>75</v>
      </c>
      <c r="G4194">
        <v>3</v>
      </c>
      <c r="H4194">
        <v>40800</v>
      </c>
    </row>
    <row r="4195" spans="1:8" x14ac:dyDescent="0.25">
      <c r="A4195" s="2">
        <v>27</v>
      </c>
      <c r="B4195" t="s">
        <v>21</v>
      </c>
      <c r="C4195" t="s">
        <v>131</v>
      </c>
      <c r="D4195" s="2">
        <v>4</v>
      </c>
      <c r="E4195" s="17">
        <v>6</v>
      </c>
      <c r="F4195" t="s">
        <v>68</v>
      </c>
      <c r="G4195">
        <v>3</v>
      </c>
      <c r="H4195">
        <v>50082</v>
      </c>
    </row>
    <row r="4196" spans="1:8" x14ac:dyDescent="0.25">
      <c r="A4196" s="2">
        <v>27</v>
      </c>
      <c r="B4196" t="s">
        <v>21</v>
      </c>
      <c r="C4196" t="s">
        <v>131</v>
      </c>
      <c r="D4196" s="2">
        <v>4</v>
      </c>
      <c r="E4196" s="17">
        <v>6</v>
      </c>
      <c r="F4196" t="s">
        <v>69</v>
      </c>
      <c r="G4196">
        <v>3</v>
      </c>
      <c r="H4196">
        <v>70380.090000000011</v>
      </c>
    </row>
    <row r="4197" spans="1:8" x14ac:dyDescent="0.25">
      <c r="A4197" s="2">
        <v>27</v>
      </c>
      <c r="B4197" t="s">
        <v>21</v>
      </c>
      <c r="C4197" t="s">
        <v>131</v>
      </c>
      <c r="D4197" s="2">
        <v>4</v>
      </c>
      <c r="E4197" s="17">
        <v>6</v>
      </c>
      <c r="F4197" t="s">
        <v>78</v>
      </c>
      <c r="H4197">
        <v>23190.75</v>
      </c>
    </row>
    <row r="4198" spans="1:8" x14ac:dyDescent="0.25">
      <c r="A4198" s="2">
        <v>27</v>
      </c>
      <c r="B4198" t="s">
        <v>21</v>
      </c>
      <c r="C4198" t="s">
        <v>131</v>
      </c>
      <c r="D4198" s="2">
        <v>4</v>
      </c>
      <c r="E4198" s="17">
        <v>6</v>
      </c>
      <c r="F4198" t="s">
        <v>67</v>
      </c>
      <c r="G4198">
        <v>7</v>
      </c>
      <c r="H4198">
        <v>413.66000000000008</v>
      </c>
    </row>
    <row r="4199" spans="1:8" x14ac:dyDescent="0.25">
      <c r="A4199" s="2">
        <v>27</v>
      </c>
      <c r="B4199" t="s">
        <v>21</v>
      </c>
      <c r="C4199" t="s">
        <v>131</v>
      </c>
      <c r="D4199" s="2">
        <v>4</v>
      </c>
      <c r="E4199" s="17">
        <v>6</v>
      </c>
      <c r="F4199" t="s">
        <v>73</v>
      </c>
      <c r="H4199">
        <v>41977.25</v>
      </c>
    </row>
    <row r="4200" spans="1:8" x14ac:dyDescent="0.25">
      <c r="A4200" s="2">
        <v>27</v>
      </c>
      <c r="B4200" t="s">
        <v>21</v>
      </c>
      <c r="C4200" t="s">
        <v>131</v>
      </c>
      <c r="D4200" s="2">
        <v>4</v>
      </c>
      <c r="E4200" s="17">
        <v>6</v>
      </c>
      <c r="F4200" t="s">
        <v>72</v>
      </c>
      <c r="G4200">
        <v>4</v>
      </c>
      <c r="H4200">
        <v>142594.29999999999</v>
      </c>
    </row>
    <row r="4201" spans="1:8" x14ac:dyDescent="0.25">
      <c r="A4201" s="2">
        <v>27</v>
      </c>
      <c r="B4201" t="s">
        <v>21</v>
      </c>
      <c r="C4201" t="s">
        <v>131</v>
      </c>
      <c r="D4201" s="2">
        <v>4</v>
      </c>
      <c r="E4201" s="17">
        <v>7</v>
      </c>
      <c r="F4201" t="s">
        <v>70</v>
      </c>
      <c r="G4201">
        <v>8</v>
      </c>
      <c r="H4201">
        <v>1943121.41</v>
      </c>
    </row>
    <row r="4202" spans="1:8" x14ac:dyDescent="0.25">
      <c r="A4202" s="2">
        <v>27</v>
      </c>
      <c r="B4202" t="s">
        <v>21</v>
      </c>
      <c r="C4202" t="s">
        <v>131</v>
      </c>
      <c r="D4202" s="2">
        <v>4</v>
      </c>
      <c r="E4202" s="17">
        <v>7</v>
      </c>
      <c r="F4202" t="s">
        <v>75</v>
      </c>
      <c r="G4202">
        <v>7</v>
      </c>
      <c r="H4202">
        <v>114900</v>
      </c>
    </row>
    <row r="4203" spans="1:8" x14ac:dyDescent="0.25">
      <c r="A4203" s="2">
        <v>27</v>
      </c>
      <c r="B4203" t="s">
        <v>21</v>
      </c>
      <c r="C4203" t="s">
        <v>131</v>
      </c>
      <c r="D4203" s="2">
        <v>4</v>
      </c>
      <c r="E4203" s="17">
        <v>7</v>
      </c>
      <c r="F4203" t="s">
        <v>68</v>
      </c>
      <c r="G4203">
        <v>7</v>
      </c>
      <c r="H4203">
        <v>188056</v>
      </c>
    </row>
    <row r="4204" spans="1:8" x14ac:dyDescent="0.25">
      <c r="A4204" s="2">
        <v>27</v>
      </c>
      <c r="B4204" t="s">
        <v>21</v>
      </c>
      <c r="C4204" t="s">
        <v>131</v>
      </c>
      <c r="D4204" s="2">
        <v>4</v>
      </c>
      <c r="E4204" s="17">
        <v>7</v>
      </c>
      <c r="F4204" t="s">
        <v>69</v>
      </c>
      <c r="G4204">
        <v>7</v>
      </c>
      <c r="H4204">
        <v>241973.69000000003</v>
      </c>
    </row>
    <row r="4205" spans="1:8" x14ac:dyDescent="0.25">
      <c r="A4205" s="2">
        <v>27</v>
      </c>
      <c r="B4205" t="s">
        <v>21</v>
      </c>
      <c r="C4205" t="s">
        <v>131</v>
      </c>
      <c r="D4205" s="2">
        <v>4</v>
      </c>
      <c r="E4205" s="17">
        <v>7</v>
      </c>
      <c r="F4205" t="s">
        <v>78</v>
      </c>
      <c r="H4205">
        <v>93672.12000000001</v>
      </c>
    </row>
    <row r="4206" spans="1:8" x14ac:dyDescent="0.25">
      <c r="A4206" s="2">
        <v>27</v>
      </c>
      <c r="B4206" t="s">
        <v>21</v>
      </c>
      <c r="C4206" t="s">
        <v>131</v>
      </c>
      <c r="D4206" s="2">
        <v>4</v>
      </c>
      <c r="E4206" s="17">
        <v>7</v>
      </c>
      <c r="F4206" t="s">
        <v>67</v>
      </c>
      <c r="G4206">
        <v>8</v>
      </c>
      <c r="H4206">
        <v>670.44999999999993</v>
      </c>
    </row>
    <row r="4207" spans="1:8" x14ac:dyDescent="0.25">
      <c r="A4207" s="2">
        <v>27</v>
      </c>
      <c r="B4207" t="s">
        <v>21</v>
      </c>
      <c r="C4207" t="s">
        <v>131</v>
      </c>
      <c r="D4207" s="2">
        <v>4</v>
      </c>
      <c r="E4207" s="17">
        <v>7</v>
      </c>
      <c r="F4207" t="s">
        <v>73</v>
      </c>
      <c r="H4207">
        <v>154073.25</v>
      </c>
    </row>
    <row r="4208" spans="1:8" x14ac:dyDescent="0.25">
      <c r="A4208" s="2">
        <v>27</v>
      </c>
      <c r="B4208" t="s">
        <v>21</v>
      </c>
      <c r="C4208" t="s">
        <v>131</v>
      </c>
      <c r="D4208" s="2">
        <v>4</v>
      </c>
      <c r="E4208" s="17">
        <v>7</v>
      </c>
      <c r="F4208" t="s">
        <v>79</v>
      </c>
      <c r="H4208">
        <v>8882</v>
      </c>
    </row>
    <row r="4209" spans="1:8" x14ac:dyDescent="0.25">
      <c r="A4209" s="2">
        <v>27</v>
      </c>
      <c r="B4209" t="s">
        <v>21</v>
      </c>
      <c r="C4209" t="s">
        <v>131</v>
      </c>
      <c r="D4209" s="2">
        <v>4</v>
      </c>
      <c r="E4209" s="17">
        <v>7</v>
      </c>
      <c r="F4209" t="s">
        <v>72</v>
      </c>
      <c r="G4209">
        <v>1</v>
      </c>
      <c r="H4209">
        <v>30255.870000000003</v>
      </c>
    </row>
    <row r="4210" spans="1:8" x14ac:dyDescent="0.25">
      <c r="A4210" s="2">
        <v>27</v>
      </c>
      <c r="B4210" t="s">
        <v>21</v>
      </c>
      <c r="C4210" t="s">
        <v>131</v>
      </c>
      <c r="D4210" s="2">
        <v>4</v>
      </c>
      <c r="E4210" s="17">
        <v>8</v>
      </c>
      <c r="F4210" t="s">
        <v>70</v>
      </c>
      <c r="G4210">
        <v>2</v>
      </c>
      <c r="H4210">
        <v>493938</v>
      </c>
    </row>
    <row r="4211" spans="1:8" x14ac:dyDescent="0.25">
      <c r="A4211" s="2">
        <v>27</v>
      </c>
      <c r="B4211" t="s">
        <v>21</v>
      </c>
      <c r="C4211" t="s">
        <v>131</v>
      </c>
      <c r="D4211" s="2">
        <v>4</v>
      </c>
      <c r="E4211" s="17">
        <v>8</v>
      </c>
      <c r="F4211" t="s">
        <v>75</v>
      </c>
      <c r="G4211">
        <v>1</v>
      </c>
      <c r="H4211">
        <v>13500</v>
      </c>
    </row>
    <row r="4212" spans="1:8" x14ac:dyDescent="0.25">
      <c r="A4212" s="2">
        <v>27</v>
      </c>
      <c r="B4212" t="s">
        <v>21</v>
      </c>
      <c r="C4212" t="s">
        <v>131</v>
      </c>
      <c r="D4212" s="2">
        <v>4</v>
      </c>
      <c r="E4212" s="17">
        <v>8</v>
      </c>
      <c r="F4212" t="s">
        <v>68</v>
      </c>
      <c r="G4212">
        <v>1</v>
      </c>
      <c r="H4212">
        <v>17523</v>
      </c>
    </row>
    <row r="4213" spans="1:8" x14ac:dyDescent="0.25">
      <c r="A4213" s="2">
        <v>27</v>
      </c>
      <c r="B4213" t="s">
        <v>21</v>
      </c>
      <c r="C4213" t="s">
        <v>131</v>
      </c>
      <c r="D4213" s="2">
        <v>4</v>
      </c>
      <c r="E4213" s="17">
        <v>8</v>
      </c>
      <c r="F4213" t="s">
        <v>69</v>
      </c>
      <c r="G4213">
        <v>1</v>
      </c>
      <c r="H4213">
        <v>32524.660000000003</v>
      </c>
    </row>
    <row r="4214" spans="1:8" x14ac:dyDescent="0.25">
      <c r="A4214" s="2">
        <v>27</v>
      </c>
      <c r="B4214" t="s">
        <v>21</v>
      </c>
      <c r="C4214" t="s">
        <v>131</v>
      </c>
      <c r="D4214" s="2">
        <v>4</v>
      </c>
      <c r="E4214" s="17">
        <v>8</v>
      </c>
      <c r="F4214" t="s">
        <v>78</v>
      </c>
      <c r="H4214">
        <v>16185.75</v>
      </c>
    </row>
    <row r="4215" spans="1:8" x14ac:dyDescent="0.25">
      <c r="A4215" s="2">
        <v>27</v>
      </c>
      <c r="B4215" t="s">
        <v>21</v>
      </c>
      <c r="C4215" t="s">
        <v>131</v>
      </c>
      <c r="D4215" s="2">
        <v>4</v>
      </c>
      <c r="E4215" s="17">
        <v>8</v>
      </c>
      <c r="F4215" t="s">
        <v>67</v>
      </c>
      <c r="G4215">
        <v>2</v>
      </c>
      <c r="H4215">
        <v>139.91999999999999</v>
      </c>
    </row>
    <row r="4216" spans="1:8" x14ac:dyDescent="0.25">
      <c r="A4216" s="2">
        <v>27</v>
      </c>
      <c r="B4216" t="s">
        <v>21</v>
      </c>
      <c r="C4216" t="s">
        <v>131</v>
      </c>
      <c r="D4216" s="2">
        <v>4</v>
      </c>
      <c r="E4216" s="17">
        <v>8</v>
      </c>
      <c r="F4216" t="s">
        <v>73</v>
      </c>
      <c r="H4216">
        <v>20926.5</v>
      </c>
    </row>
    <row r="4217" spans="1:8" x14ac:dyDescent="0.25">
      <c r="A4217" s="2">
        <v>27</v>
      </c>
      <c r="B4217" t="s">
        <v>21</v>
      </c>
      <c r="C4217" t="s">
        <v>131</v>
      </c>
      <c r="D4217" s="2">
        <v>4</v>
      </c>
      <c r="E4217" s="17">
        <v>8</v>
      </c>
      <c r="F4217" t="s">
        <v>72</v>
      </c>
      <c r="G4217">
        <v>1</v>
      </c>
      <c r="H4217">
        <v>90186.36</v>
      </c>
    </row>
    <row r="4218" spans="1:8" x14ac:dyDescent="0.25">
      <c r="A4218" s="2">
        <v>27</v>
      </c>
      <c r="B4218" t="s">
        <v>21</v>
      </c>
      <c r="C4218" t="s">
        <v>131</v>
      </c>
      <c r="D4218" s="2">
        <v>4</v>
      </c>
      <c r="E4218" s="17">
        <v>9</v>
      </c>
      <c r="F4218" t="s">
        <v>70</v>
      </c>
      <c r="G4218">
        <v>6</v>
      </c>
      <c r="H4218">
        <v>1368565.75</v>
      </c>
    </row>
    <row r="4219" spans="1:8" x14ac:dyDescent="0.25">
      <c r="A4219" s="2">
        <v>27</v>
      </c>
      <c r="B4219" t="s">
        <v>21</v>
      </c>
      <c r="C4219" t="s">
        <v>131</v>
      </c>
      <c r="D4219" s="2">
        <v>4</v>
      </c>
      <c r="E4219" s="17">
        <v>9</v>
      </c>
      <c r="F4219" t="s">
        <v>75</v>
      </c>
      <c r="G4219">
        <v>4</v>
      </c>
      <c r="H4219">
        <v>47100</v>
      </c>
    </row>
    <row r="4220" spans="1:8" x14ac:dyDescent="0.25">
      <c r="A4220" s="2">
        <v>27</v>
      </c>
      <c r="B4220" t="s">
        <v>21</v>
      </c>
      <c r="C4220" t="s">
        <v>131</v>
      </c>
      <c r="D4220" s="2">
        <v>4</v>
      </c>
      <c r="E4220" s="17">
        <v>9</v>
      </c>
      <c r="F4220" t="s">
        <v>68</v>
      </c>
      <c r="G4220">
        <v>4</v>
      </c>
      <c r="H4220">
        <v>107569</v>
      </c>
    </row>
    <row r="4221" spans="1:8" x14ac:dyDescent="0.25">
      <c r="A4221" s="2">
        <v>27</v>
      </c>
      <c r="B4221" t="s">
        <v>21</v>
      </c>
      <c r="C4221" t="s">
        <v>131</v>
      </c>
      <c r="D4221" s="2">
        <v>4</v>
      </c>
      <c r="E4221" s="17">
        <v>9</v>
      </c>
      <c r="F4221" t="s">
        <v>69</v>
      </c>
      <c r="G4221">
        <v>4</v>
      </c>
      <c r="H4221">
        <v>165661.04</v>
      </c>
    </row>
    <row r="4222" spans="1:8" x14ac:dyDescent="0.25">
      <c r="A4222" s="2">
        <v>27</v>
      </c>
      <c r="B4222" t="s">
        <v>21</v>
      </c>
      <c r="C4222" t="s">
        <v>131</v>
      </c>
      <c r="D4222" s="2">
        <v>4</v>
      </c>
      <c r="E4222" s="17">
        <v>9</v>
      </c>
      <c r="F4222" t="s">
        <v>78</v>
      </c>
      <c r="H4222">
        <v>35331.390000000007</v>
      </c>
    </row>
    <row r="4223" spans="1:8" x14ac:dyDescent="0.25">
      <c r="A4223" s="2">
        <v>27</v>
      </c>
      <c r="B4223" t="s">
        <v>21</v>
      </c>
      <c r="C4223" t="s">
        <v>131</v>
      </c>
      <c r="D4223" s="2">
        <v>4</v>
      </c>
      <c r="E4223" s="17">
        <v>9</v>
      </c>
      <c r="F4223" t="s">
        <v>67</v>
      </c>
      <c r="G4223">
        <v>6</v>
      </c>
      <c r="H4223">
        <v>297.33</v>
      </c>
    </row>
    <row r="4224" spans="1:8" x14ac:dyDescent="0.25">
      <c r="A4224" s="2">
        <v>27</v>
      </c>
      <c r="B4224" t="s">
        <v>21</v>
      </c>
      <c r="C4224" t="s">
        <v>131</v>
      </c>
      <c r="D4224" s="2">
        <v>4</v>
      </c>
      <c r="E4224" s="17">
        <v>9</v>
      </c>
      <c r="F4224" t="s">
        <v>73</v>
      </c>
      <c r="H4224">
        <v>106587</v>
      </c>
    </row>
    <row r="4225" spans="1:8" x14ac:dyDescent="0.25">
      <c r="A4225" s="2">
        <v>27</v>
      </c>
      <c r="B4225" t="s">
        <v>21</v>
      </c>
      <c r="C4225" t="s">
        <v>131</v>
      </c>
      <c r="D4225" s="2">
        <v>4</v>
      </c>
      <c r="E4225" s="17">
        <v>9</v>
      </c>
      <c r="F4225" t="s">
        <v>72</v>
      </c>
      <c r="G4225">
        <v>2</v>
      </c>
      <c r="H4225">
        <v>28614.120000000003</v>
      </c>
    </row>
    <row r="4226" spans="1:8" x14ac:dyDescent="0.25">
      <c r="A4226" s="2">
        <v>27</v>
      </c>
      <c r="B4226" t="s">
        <v>21</v>
      </c>
      <c r="C4226" t="s">
        <v>131</v>
      </c>
      <c r="D4226" s="2">
        <v>4</v>
      </c>
      <c r="E4226" s="17">
        <v>10</v>
      </c>
      <c r="F4226" t="s">
        <v>70</v>
      </c>
      <c r="G4226">
        <v>23</v>
      </c>
      <c r="H4226">
        <v>7806337.6500000004</v>
      </c>
    </row>
    <row r="4227" spans="1:8" x14ac:dyDescent="0.25">
      <c r="A4227" s="2">
        <v>27</v>
      </c>
      <c r="B4227" t="s">
        <v>21</v>
      </c>
      <c r="C4227" t="s">
        <v>131</v>
      </c>
      <c r="D4227" s="2">
        <v>4</v>
      </c>
      <c r="E4227" s="17">
        <v>10</v>
      </c>
      <c r="F4227" t="s">
        <v>75</v>
      </c>
      <c r="G4227">
        <v>16</v>
      </c>
      <c r="H4227">
        <v>174600</v>
      </c>
    </row>
    <row r="4228" spans="1:8" x14ac:dyDescent="0.25">
      <c r="A4228" s="2">
        <v>27</v>
      </c>
      <c r="B4228" t="s">
        <v>21</v>
      </c>
      <c r="C4228" t="s">
        <v>131</v>
      </c>
      <c r="D4228" s="2">
        <v>4</v>
      </c>
      <c r="E4228" s="17">
        <v>10</v>
      </c>
      <c r="F4228" t="s">
        <v>68</v>
      </c>
      <c r="G4228">
        <v>12</v>
      </c>
      <c r="H4228">
        <v>195847</v>
      </c>
    </row>
    <row r="4229" spans="1:8" x14ac:dyDescent="0.25">
      <c r="A4229" s="2">
        <v>27</v>
      </c>
      <c r="B4229" t="s">
        <v>21</v>
      </c>
      <c r="C4229" t="s">
        <v>131</v>
      </c>
      <c r="D4229" s="2">
        <v>4</v>
      </c>
      <c r="E4229" s="17">
        <v>10</v>
      </c>
      <c r="F4229" t="s">
        <v>69</v>
      </c>
      <c r="G4229">
        <v>20</v>
      </c>
      <c r="H4229">
        <v>978196.79999999993</v>
      </c>
    </row>
    <row r="4230" spans="1:8" x14ac:dyDescent="0.25">
      <c r="A4230" s="2">
        <v>27</v>
      </c>
      <c r="B4230" t="s">
        <v>21</v>
      </c>
      <c r="C4230" t="s">
        <v>131</v>
      </c>
      <c r="D4230" s="2">
        <v>4</v>
      </c>
      <c r="E4230" s="17">
        <v>10</v>
      </c>
      <c r="F4230" t="s">
        <v>78</v>
      </c>
      <c r="H4230">
        <v>154037.25</v>
      </c>
    </row>
    <row r="4231" spans="1:8" x14ac:dyDescent="0.25">
      <c r="A4231" s="2">
        <v>27</v>
      </c>
      <c r="B4231" t="s">
        <v>21</v>
      </c>
      <c r="C4231" t="s">
        <v>131</v>
      </c>
      <c r="D4231" s="2">
        <v>4</v>
      </c>
      <c r="E4231" s="17">
        <v>10</v>
      </c>
      <c r="F4231" t="s">
        <v>67</v>
      </c>
      <c r="G4231">
        <v>23</v>
      </c>
      <c r="H4231">
        <v>1387.54</v>
      </c>
    </row>
    <row r="4232" spans="1:8" x14ac:dyDescent="0.25">
      <c r="A4232" s="2">
        <v>27</v>
      </c>
      <c r="B4232" t="s">
        <v>21</v>
      </c>
      <c r="C4232" t="s">
        <v>131</v>
      </c>
      <c r="D4232" s="2">
        <v>4</v>
      </c>
      <c r="E4232" s="17">
        <v>10</v>
      </c>
      <c r="F4232" t="s">
        <v>73</v>
      </c>
      <c r="G4232">
        <v>1</v>
      </c>
      <c r="H4232">
        <v>557847.64999999991</v>
      </c>
    </row>
    <row r="4233" spans="1:8" x14ac:dyDescent="0.25">
      <c r="A4233" s="2">
        <v>27</v>
      </c>
      <c r="B4233" t="s">
        <v>21</v>
      </c>
      <c r="C4233" t="s">
        <v>131</v>
      </c>
      <c r="D4233" s="2">
        <v>4</v>
      </c>
      <c r="E4233" s="17">
        <v>10</v>
      </c>
      <c r="F4233" t="s">
        <v>79</v>
      </c>
      <c r="H4233">
        <v>7920</v>
      </c>
    </row>
    <row r="4234" spans="1:8" x14ac:dyDescent="0.25">
      <c r="A4234" s="2">
        <v>27</v>
      </c>
      <c r="B4234" t="s">
        <v>21</v>
      </c>
      <c r="C4234" t="s">
        <v>131</v>
      </c>
      <c r="D4234" s="2">
        <v>4</v>
      </c>
      <c r="E4234" s="17">
        <v>10</v>
      </c>
      <c r="F4234" t="s">
        <v>72</v>
      </c>
      <c r="G4234">
        <v>3</v>
      </c>
      <c r="H4234">
        <v>111567.7</v>
      </c>
    </row>
    <row r="4235" spans="1:8" x14ac:dyDescent="0.25">
      <c r="A4235" s="2">
        <v>27</v>
      </c>
      <c r="B4235" t="s">
        <v>21</v>
      </c>
      <c r="C4235" t="s">
        <v>131</v>
      </c>
      <c r="D4235" s="2">
        <v>4</v>
      </c>
      <c r="E4235" s="17">
        <v>11</v>
      </c>
      <c r="F4235" t="s">
        <v>70</v>
      </c>
      <c r="G4235">
        <v>8</v>
      </c>
      <c r="H4235">
        <v>3766141.22</v>
      </c>
    </row>
    <row r="4236" spans="1:8" x14ac:dyDescent="0.25">
      <c r="A4236" s="2">
        <v>27</v>
      </c>
      <c r="B4236" t="s">
        <v>21</v>
      </c>
      <c r="C4236" t="s">
        <v>131</v>
      </c>
      <c r="D4236" s="2">
        <v>4</v>
      </c>
      <c r="E4236" s="17">
        <v>11</v>
      </c>
      <c r="F4236" t="s">
        <v>75</v>
      </c>
      <c r="G4236">
        <v>3</v>
      </c>
      <c r="H4236">
        <v>111694</v>
      </c>
    </row>
    <row r="4237" spans="1:8" x14ac:dyDescent="0.25">
      <c r="A4237" s="2">
        <v>27</v>
      </c>
      <c r="B4237" t="s">
        <v>21</v>
      </c>
      <c r="C4237" t="s">
        <v>131</v>
      </c>
      <c r="D4237" s="2">
        <v>4</v>
      </c>
      <c r="E4237" s="17">
        <v>11</v>
      </c>
      <c r="F4237" t="s">
        <v>68</v>
      </c>
      <c r="G4237">
        <v>6</v>
      </c>
      <c r="H4237">
        <v>110728</v>
      </c>
    </row>
    <row r="4238" spans="1:8" x14ac:dyDescent="0.25">
      <c r="A4238" s="2">
        <v>27</v>
      </c>
      <c r="B4238" t="s">
        <v>21</v>
      </c>
      <c r="C4238" t="s">
        <v>131</v>
      </c>
      <c r="D4238" s="2">
        <v>4</v>
      </c>
      <c r="E4238" s="17">
        <v>11</v>
      </c>
      <c r="F4238" t="s">
        <v>69</v>
      </c>
      <c r="G4238">
        <v>7</v>
      </c>
      <c r="H4238">
        <v>434251.25000000006</v>
      </c>
    </row>
    <row r="4239" spans="1:8" x14ac:dyDescent="0.25">
      <c r="A4239" s="2">
        <v>27</v>
      </c>
      <c r="B4239" t="s">
        <v>21</v>
      </c>
      <c r="C4239" t="s">
        <v>131</v>
      </c>
      <c r="D4239" s="2">
        <v>4</v>
      </c>
      <c r="E4239" s="17">
        <v>11</v>
      </c>
      <c r="F4239" t="s">
        <v>78</v>
      </c>
      <c r="H4239">
        <v>91068.209999999992</v>
      </c>
    </row>
    <row r="4240" spans="1:8" x14ac:dyDescent="0.25">
      <c r="A4240" s="2">
        <v>27</v>
      </c>
      <c r="B4240" t="s">
        <v>21</v>
      </c>
      <c r="C4240" t="s">
        <v>131</v>
      </c>
      <c r="D4240" s="2">
        <v>4</v>
      </c>
      <c r="E4240" s="17">
        <v>11</v>
      </c>
      <c r="F4240" t="s">
        <v>67</v>
      </c>
      <c r="G4240">
        <v>8</v>
      </c>
      <c r="H4240">
        <v>577.16999999999996</v>
      </c>
    </row>
    <row r="4241" spans="1:8" x14ac:dyDescent="0.25">
      <c r="A4241" s="2">
        <v>27</v>
      </c>
      <c r="B4241" t="s">
        <v>21</v>
      </c>
      <c r="C4241" t="s">
        <v>131</v>
      </c>
      <c r="D4241" s="2">
        <v>4</v>
      </c>
      <c r="E4241" s="17">
        <v>11</v>
      </c>
      <c r="F4241" t="s">
        <v>73</v>
      </c>
      <c r="G4241">
        <v>1</v>
      </c>
      <c r="H4241">
        <v>306372.5</v>
      </c>
    </row>
    <row r="4242" spans="1:8" x14ac:dyDescent="0.25">
      <c r="A4242" s="2">
        <v>27</v>
      </c>
      <c r="B4242" t="s">
        <v>21</v>
      </c>
      <c r="C4242" t="s">
        <v>131</v>
      </c>
      <c r="D4242" s="2">
        <v>4</v>
      </c>
      <c r="E4242" s="17">
        <v>11</v>
      </c>
      <c r="F4242" t="s">
        <v>72</v>
      </c>
      <c r="G4242">
        <v>8</v>
      </c>
      <c r="H4242">
        <v>639172.20999999985</v>
      </c>
    </row>
    <row r="4243" spans="1:8" x14ac:dyDescent="0.25">
      <c r="A4243" s="2">
        <v>27</v>
      </c>
      <c r="B4243" t="s">
        <v>21</v>
      </c>
      <c r="C4243" t="s">
        <v>131</v>
      </c>
      <c r="D4243" s="2">
        <v>4</v>
      </c>
      <c r="E4243" s="17">
        <v>12</v>
      </c>
      <c r="F4243" t="s">
        <v>70</v>
      </c>
      <c r="G4243">
        <v>9</v>
      </c>
      <c r="H4243">
        <v>4221448.830000001</v>
      </c>
    </row>
    <row r="4244" spans="1:8" x14ac:dyDescent="0.25">
      <c r="A4244" s="2">
        <v>27</v>
      </c>
      <c r="B4244" t="s">
        <v>21</v>
      </c>
      <c r="C4244" t="s">
        <v>131</v>
      </c>
      <c r="D4244" s="2">
        <v>4</v>
      </c>
      <c r="E4244" s="17">
        <v>12</v>
      </c>
      <c r="F4244" t="s">
        <v>75</v>
      </c>
      <c r="G4244">
        <v>4</v>
      </c>
      <c r="H4244">
        <v>166765</v>
      </c>
    </row>
    <row r="4245" spans="1:8" x14ac:dyDescent="0.25">
      <c r="A4245" s="2">
        <v>27</v>
      </c>
      <c r="B4245" t="s">
        <v>21</v>
      </c>
      <c r="C4245" t="s">
        <v>131</v>
      </c>
      <c r="D4245" s="2">
        <v>4</v>
      </c>
      <c r="E4245" s="17">
        <v>12</v>
      </c>
      <c r="F4245" t="s">
        <v>68</v>
      </c>
      <c r="G4245">
        <v>7</v>
      </c>
      <c r="H4245">
        <v>133089</v>
      </c>
    </row>
    <row r="4246" spans="1:8" x14ac:dyDescent="0.25">
      <c r="A4246" s="2">
        <v>27</v>
      </c>
      <c r="B4246" t="s">
        <v>21</v>
      </c>
      <c r="C4246" t="s">
        <v>131</v>
      </c>
      <c r="D4246" s="2">
        <v>4</v>
      </c>
      <c r="E4246" s="17">
        <v>12</v>
      </c>
      <c r="F4246" t="s">
        <v>69</v>
      </c>
      <c r="G4246">
        <v>8</v>
      </c>
      <c r="H4246">
        <v>482616.53</v>
      </c>
    </row>
    <row r="4247" spans="1:8" x14ac:dyDescent="0.25">
      <c r="A4247" s="2">
        <v>27</v>
      </c>
      <c r="B4247" t="s">
        <v>21</v>
      </c>
      <c r="C4247" t="s">
        <v>131</v>
      </c>
      <c r="D4247" s="2">
        <v>4</v>
      </c>
      <c r="E4247" s="17">
        <v>12</v>
      </c>
      <c r="F4247" t="s">
        <v>78</v>
      </c>
      <c r="H4247">
        <v>156043.76999999999</v>
      </c>
    </row>
    <row r="4248" spans="1:8" x14ac:dyDescent="0.25">
      <c r="A4248" s="2">
        <v>27</v>
      </c>
      <c r="B4248" t="s">
        <v>21</v>
      </c>
      <c r="C4248" t="s">
        <v>131</v>
      </c>
      <c r="D4248" s="2">
        <v>4</v>
      </c>
      <c r="E4248" s="17">
        <v>12</v>
      </c>
      <c r="F4248" t="s">
        <v>67</v>
      </c>
      <c r="G4248">
        <v>9</v>
      </c>
      <c r="H4248">
        <v>583</v>
      </c>
    </row>
    <row r="4249" spans="1:8" x14ac:dyDescent="0.25">
      <c r="A4249" s="2">
        <v>27</v>
      </c>
      <c r="B4249" t="s">
        <v>21</v>
      </c>
      <c r="C4249" t="s">
        <v>131</v>
      </c>
      <c r="D4249" s="2">
        <v>4</v>
      </c>
      <c r="E4249" s="17">
        <v>12</v>
      </c>
      <c r="F4249" t="s">
        <v>73</v>
      </c>
      <c r="G4249">
        <v>1</v>
      </c>
      <c r="H4249">
        <v>166612.25</v>
      </c>
    </row>
    <row r="4250" spans="1:8" x14ac:dyDescent="0.25">
      <c r="A4250" s="2">
        <v>27</v>
      </c>
      <c r="B4250" t="s">
        <v>21</v>
      </c>
      <c r="C4250" t="s">
        <v>131</v>
      </c>
      <c r="D4250" s="2">
        <v>4</v>
      </c>
      <c r="E4250" s="17">
        <v>12</v>
      </c>
      <c r="F4250" t="s">
        <v>72</v>
      </c>
      <c r="G4250">
        <v>9</v>
      </c>
      <c r="H4250">
        <v>801660.9700000002</v>
      </c>
    </row>
    <row r="4251" spans="1:8" x14ac:dyDescent="0.25">
      <c r="A4251" s="2">
        <v>27</v>
      </c>
      <c r="B4251" t="s">
        <v>21</v>
      </c>
      <c r="C4251" t="s">
        <v>131</v>
      </c>
      <c r="D4251" s="2">
        <v>4</v>
      </c>
      <c r="E4251" s="17">
        <v>13</v>
      </c>
      <c r="F4251" t="s">
        <v>70</v>
      </c>
      <c r="G4251">
        <v>20</v>
      </c>
      <c r="H4251">
        <v>12373795.520000003</v>
      </c>
    </row>
    <row r="4252" spans="1:8" x14ac:dyDescent="0.25">
      <c r="A4252" s="2">
        <v>27</v>
      </c>
      <c r="B4252" t="s">
        <v>21</v>
      </c>
      <c r="C4252" t="s">
        <v>131</v>
      </c>
      <c r="D4252" s="2">
        <v>4</v>
      </c>
      <c r="E4252" s="17">
        <v>13</v>
      </c>
      <c r="F4252" t="s">
        <v>75</v>
      </c>
      <c r="G4252">
        <v>7</v>
      </c>
      <c r="H4252">
        <v>328920</v>
      </c>
    </row>
    <row r="4253" spans="1:8" x14ac:dyDescent="0.25">
      <c r="A4253" s="2">
        <v>27</v>
      </c>
      <c r="B4253" t="s">
        <v>21</v>
      </c>
      <c r="C4253" t="s">
        <v>131</v>
      </c>
      <c r="D4253" s="2">
        <v>4</v>
      </c>
      <c r="E4253" s="17">
        <v>13</v>
      </c>
      <c r="F4253" t="s">
        <v>68</v>
      </c>
      <c r="G4253">
        <v>10</v>
      </c>
      <c r="H4253">
        <v>242360</v>
      </c>
    </row>
    <row r="4254" spans="1:8" x14ac:dyDescent="0.25">
      <c r="A4254" s="2">
        <v>27</v>
      </c>
      <c r="B4254" t="s">
        <v>21</v>
      </c>
      <c r="C4254" t="s">
        <v>131</v>
      </c>
      <c r="D4254" s="2">
        <v>4</v>
      </c>
      <c r="E4254" s="17">
        <v>13</v>
      </c>
      <c r="F4254" t="s">
        <v>69</v>
      </c>
      <c r="G4254">
        <v>19</v>
      </c>
      <c r="H4254">
        <v>1529949.6399999997</v>
      </c>
    </row>
    <row r="4255" spans="1:8" x14ac:dyDescent="0.25">
      <c r="A4255" s="2">
        <v>27</v>
      </c>
      <c r="B4255" t="s">
        <v>21</v>
      </c>
      <c r="C4255" t="s">
        <v>131</v>
      </c>
      <c r="D4255" s="2">
        <v>4</v>
      </c>
      <c r="E4255" s="17">
        <v>13</v>
      </c>
      <c r="F4255" t="s">
        <v>78</v>
      </c>
      <c r="H4255">
        <v>558259.29</v>
      </c>
    </row>
    <row r="4256" spans="1:8" x14ac:dyDescent="0.25">
      <c r="A4256" s="2">
        <v>27</v>
      </c>
      <c r="B4256" t="s">
        <v>21</v>
      </c>
      <c r="C4256" t="s">
        <v>131</v>
      </c>
      <c r="D4256" s="2">
        <v>4</v>
      </c>
      <c r="E4256" s="17">
        <v>13</v>
      </c>
      <c r="F4256" t="s">
        <v>67</v>
      </c>
      <c r="G4256">
        <v>20</v>
      </c>
      <c r="H4256">
        <v>1440.01</v>
      </c>
    </row>
    <row r="4257" spans="1:8" x14ac:dyDescent="0.25">
      <c r="A4257" s="2">
        <v>27</v>
      </c>
      <c r="B4257" t="s">
        <v>21</v>
      </c>
      <c r="C4257" t="s">
        <v>131</v>
      </c>
      <c r="D4257" s="2">
        <v>4</v>
      </c>
      <c r="E4257" s="17">
        <v>13</v>
      </c>
      <c r="F4257" t="s">
        <v>73</v>
      </c>
      <c r="G4257">
        <v>2</v>
      </c>
      <c r="H4257">
        <v>862899.17</v>
      </c>
    </row>
    <row r="4258" spans="1:8" x14ac:dyDescent="0.25">
      <c r="A4258" s="2">
        <v>27</v>
      </c>
      <c r="B4258" t="s">
        <v>21</v>
      </c>
      <c r="C4258" t="s">
        <v>131</v>
      </c>
      <c r="D4258" s="2">
        <v>4</v>
      </c>
      <c r="E4258" s="17">
        <v>13</v>
      </c>
      <c r="F4258" t="s">
        <v>72</v>
      </c>
      <c r="G4258">
        <v>20</v>
      </c>
      <c r="H4258">
        <v>3193064.0899999994</v>
      </c>
    </row>
    <row r="4259" spans="1:8" x14ac:dyDescent="0.25">
      <c r="A4259" s="2">
        <v>27</v>
      </c>
      <c r="B4259" t="s">
        <v>21</v>
      </c>
      <c r="C4259" t="s">
        <v>131</v>
      </c>
      <c r="D4259" s="2">
        <v>4</v>
      </c>
      <c r="E4259" s="17">
        <v>14</v>
      </c>
      <c r="F4259" t="s">
        <v>70</v>
      </c>
      <c r="G4259">
        <v>5</v>
      </c>
      <c r="H4259">
        <v>3158443.12</v>
      </c>
    </row>
    <row r="4260" spans="1:8" x14ac:dyDescent="0.25">
      <c r="A4260" s="2">
        <v>27</v>
      </c>
      <c r="B4260" t="s">
        <v>21</v>
      </c>
      <c r="C4260" t="s">
        <v>131</v>
      </c>
      <c r="D4260" s="2">
        <v>4</v>
      </c>
      <c r="E4260" s="17">
        <v>14</v>
      </c>
      <c r="F4260" t="s">
        <v>75</v>
      </c>
      <c r="G4260">
        <v>1</v>
      </c>
      <c r="H4260">
        <v>72000</v>
      </c>
    </row>
    <row r="4261" spans="1:8" x14ac:dyDescent="0.25">
      <c r="A4261" s="2">
        <v>27</v>
      </c>
      <c r="B4261" t="s">
        <v>21</v>
      </c>
      <c r="C4261" t="s">
        <v>131</v>
      </c>
      <c r="D4261" s="2">
        <v>4</v>
      </c>
      <c r="E4261" s="17">
        <v>14</v>
      </c>
      <c r="F4261" t="s">
        <v>68</v>
      </c>
      <c r="G4261">
        <v>4</v>
      </c>
      <c r="H4261">
        <v>78830</v>
      </c>
    </row>
    <row r="4262" spans="1:8" x14ac:dyDescent="0.25">
      <c r="A4262" s="2">
        <v>27</v>
      </c>
      <c r="B4262" t="s">
        <v>21</v>
      </c>
      <c r="C4262" t="s">
        <v>131</v>
      </c>
      <c r="D4262" s="2">
        <v>4</v>
      </c>
      <c r="E4262" s="17">
        <v>14</v>
      </c>
      <c r="F4262" t="s">
        <v>69</v>
      </c>
      <c r="G4262">
        <v>4</v>
      </c>
      <c r="H4262">
        <v>294638.59000000003</v>
      </c>
    </row>
    <row r="4263" spans="1:8" x14ac:dyDescent="0.25">
      <c r="A4263" s="2">
        <v>27</v>
      </c>
      <c r="B4263" t="s">
        <v>21</v>
      </c>
      <c r="C4263" t="s">
        <v>131</v>
      </c>
      <c r="D4263" s="2">
        <v>4</v>
      </c>
      <c r="E4263" s="17">
        <v>14</v>
      </c>
      <c r="F4263" t="s">
        <v>78</v>
      </c>
      <c r="H4263">
        <v>140277.93</v>
      </c>
    </row>
    <row r="4264" spans="1:8" x14ac:dyDescent="0.25">
      <c r="A4264" s="2">
        <v>27</v>
      </c>
      <c r="B4264" t="s">
        <v>21</v>
      </c>
      <c r="C4264" t="s">
        <v>131</v>
      </c>
      <c r="D4264" s="2">
        <v>4</v>
      </c>
      <c r="E4264" s="17">
        <v>14</v>
      </c>
      <c r="F4264" t="s">
        <v>67</v>
      </c>
      <c r="G4264">
        <v>5</v>
      </c>
      <c r="H4264">
        <v>332.31</v>
      </c>
    </row>
    <row r="4265" spans="1:8" x14ac:dyDescent="0.25">
      <c r="A4265" s="2">
        <v>27</v>
      </c>
      <c r="B4265" t="s">
        <v>21</v>
      </c>
      <c r="C4265" t="s">
        <v>131</v>
      </c>
      <c r="D4265" s="2">
        <v>4</v>
      </c>
      <c r="E4265" s="17">
        <v>14</v>
      </c>
      <c r="F4265" t="s">
        <v>73</v>
      </c>
      <c r="H4265">
        <v>161115</v>
      </c>
    </row>
    <row r="4266" spans="1:8" x14ac:dyDescent="0.25">
      <c r="A4266" s="2">
        <v>27</v>
      </c>
      <c r="B4266" t="s">
        <v>21</v>
      </c>
      <c r="C4266" t="s">
        <v>131</v>
      </c>
      <c r="D4266" s="2">
        <v>4</v>
      </c>
      <c r="E4266" s="17">
        <v>14</v>
      </c>
      <c r="F4266" t="s">
        <v>72</v>
      </c>
      <c r="G4266">
        <v>5</v>
      </c>
      <c r="H4266">
        <v>1364604.79</v>
      </c>
    </row>
    <row r="4267" spans="1:8" x14ac:dyDescent="0.25">
      <c r="A4267" s="2">
        <v>27</v>
      </c>
      <c r="B4267" t="s">
        <v>21</v>
      </c>
      <c r="C4267" t="s">
        <v>131</v>
      </c>
      <c r="D4267" s="2">
        <v>4</v>
      </c>
      <c r="E4267" s="17">
        <v>15</v>
      </c>
      <c r="F4267" t="s">
        <v>70</v>
      </c>
      <c r="G4267">
        <v>1</v>
      </c>
      <c r="H4267">
        <v>1487665.5</v>
      </c>
    </row>
    <row r="4268" spans="1:8" x14ac:dyDescent="0.25">
      <c r="A4268" s="2">
        <v>27</v>
      </c>
      <c r="B4268" t="s">
        <v>21</v>
      </c>
      <c r="C4268" t="s">
        <v>131</v>
      </c>
      <c r="D4268" s="2">
        <v>4</v>
      </c>
      <c r="E4268" s="17">
        <v>15</v>
      </c>
      <c r="F4268" t="s">
        <v>68</v>
      </c>
      <c r="G4268">
        <v>1</v>
      </c>
      <c r="H4268">
        <v>8040</v>
      </c>
    </row>
    <row r="4269" spans="1:8" x14ac:dyDescent="0.25">
      <c r="A4269" s="2">
        <v>27</v>
      </c>
      <c r="B4269" t="s">
        <v>21</v>
      </c>
      <c r="C4269" t="s">
        <v>131</v>
      </c>
      <c r="D4269" s="2">
        <v>4</v>
      </c>
      <c r="E4269" s="17">
        <v>15</v>
      </c>
      <c r="F4269" t="s">
        <v>69</v>
      </c>
      <c r="G4269">
        <v>1</v>
      </c>
      <c r="H4269">
        <v>193396.20000000004</v>
      </c>
    </row>
    <row r="4270" spans="1:8" x14ac:dyDescent="0.25">
      <c r="A4270" s="2">
        <v>27</v>
      </c>
      <c r="B4270" t="s">
        <v>21</v>
      </c>
      <c r="C4270" t="s">
        <v>131</v>
      </c>
      <c r="D4270" s="2">
        <v>4</v>
      </c>
      <c r="E4270" s="17">
        <v>15</v>
      </c>
      <c r="F4270" t="s">
        <v>78</v>
      </c>
      <c r="H4270">
        <v>50675.100000000006</v>
      </c>
    </row>
    <row r="4271" spans="1:8" x14ac:dyDescent="0.25">
      <c r="A4271" s="2">
        <v>27</v>
      </c>
      <c r="B4271" t="s">
        <v>21</v>
      </c>
      <c r="C4271" t="s">
        <v>131</v>
      </c>
      <c r="D4271" s="2">
        <v>4</v>
      </c>
      <c r="E4271" s="17">
        <v>15</v>
      </c>
      <c r="F4271" t="s">
        <v>67</v>
      </c>
      <c r="G4271">
        <v>1</v>
      </c>
      <c r="H4271">
        <v>128.26</v>
      </c>
    </row>
    <row r="4272" spans="1:8" x14ac:dyDescent="0.25">
      <c r="A4272" s="2">
        <v>27</v>
      </c>
      <c r="B4272" t="s">
        <v>21</v>
      </c>
      <c r="C4272" t="s">
        <v>131</v>
      </c>
      <c r="D4272" s="2">
        <v>4</v>
      </c>
      <c r="E4272" s="17">
        <v>15</v>
      </c>
      <c r="F4272" t="s">
        <v>73</v>
      </c>
      <c r="H4272">
        <v>70354.5</v>
      </c>
    </row>
    <row r="4273" spans="1:8" x14ac:dyDescent="0.25">
      <c r="A4273" s="2">
        <v>27</v>
      </c>
      <c r="B4273" t="s">
        <v>21</v>
      </c>
      <c r="C4273" t="s">
        <v>131</v>
      </c>
      <c r="D4273" s="2">
        <v>4</v>
      </c>
      <c r="E4273" s="17">
        <v>15</v>
      </c>
      <c r="F4273" t="s">
        <v>72</v>
      </c>
      <c r="G4273">
        <v>1</v>
      </c>
      <c r="H4273">
        <v>719985.98</v>
      </c>
    </row>
    <row r="4274" spans="1:8" x14ac:dyDescent="0.25">
      <c r="A4274" s="2">
        <v>27</v>
      </c>
      <c r="B4274" t="s">
        <v>21</v>
      </c>
      <c r="C4274" t="s">
        <v>132</v>
      </c>
      <c r="D4274" s="2">
        <v>5</v>
      </c>
      <c r="E4274" s="17">
        <v>4</v>
      </c>
      <c r="F4274" t="s">
        <v>70</v>
      </c>
      <c r="G4274">
        <v>3</v>
      </c>
      <c r="H4274">
        <v>342723</v>
      </c>
    </row>
    <row r="4275" spans="1:8" x14ac:dyDescent="0.25">
      <c r="A4275" s="2">
        <v>27</v>
      </c>
      <c r="B4275" t="s">
        <v>21</v>
      </c>
      <c r="C4275" t="s">
        <v>132</v>
      </c>
      <c r="D4275" s="2">
        <v>5</v>
      </c>
      <c r="E4275" s="17">
        <v>4</v>
      </c>
      <c r="F4275" t="s">
        <v>75</v>
      </c>
      <c r="G4275">
        <v>3</v>
      </c>
      <c r="H4275">
        <v>40500</v>
      </c>
    </row>
    <row r="4276" spans="1:8" x14ac:dyDescent="0.25">
      <c r="A4276" s="2">
        <v>27</v>
      </c>
      <c r="B4276" t="s">
        <v>21</v>
      </c>
      <c r="C4276" t="s">
        <v>132</v>
      </c>
      <c r="D4276" s="2">
        <v>5</v>
      </c>
      <c r="E4276" s="17">
        <v>4</v>
      </c>
      <c r="F4276" t="s">
        <v>68</v>
      </c>
      <c r="G4276">
        <v>3</v>
      </c>
      <c r="H4276">
        <v>50619</v>
      </c>
    </row>
    <row r="4277" spans="1:8" x14ac:dyDescent="0.25">
      <c r="A4277" s="2">
        <v>27</v>
      </c>
      <c r="B4277" t="s">
        <v>21</v>
      </c>
      <c r="C4277" t="s">
        <v>132</v>
      </c>
      <c r="D4277" s="2">
        <v>5</v>
      </c>
      <c r="E4277" s="17">
        <v>4</v>
      </c>
      <c r="F4277" t="s">
        <v>69</v>
      </c>
      <c r="G4277">
        <v>3</v>
      </c>
      <c r="H4277">
        <v>44553.53</v>
      </c>
    </row>
    <row r="4278" spans="1:8" x14ac:dyDescent="0.25">
      <c r="A4278" s="2">
        <v>27</v>
      </c>
      <c r="B4278" t="s">
        <v>21</v>
      </c>
      <c r="C4278" t="s">
        <v>132</v>
      </c>
      <c r="D4278" s="2">
        <v>5</v>
      </c>
      <c r="E4278" s="17">
        <v>4</v>
      </c>
      <c r="F4278" t="s">
        <v>78</v>
      </c>
      <c r="H4278">
        <v>22858</v>
      </c>
    </row>
    <row r="4279" spans="1:8" x14ac:dyDescent="0.25">
      <c r="A4279" s="2">
        <v>27</v>
      </c>
      <c r="B4279" t="s">
        <v>21</v>
      </c>
      <c r="C4279" t="s">
        <v>132</v>
      </c>
      <c r="D4279" s="2">
        <v>5</v>
      </c>
      <c r="E4279" s="17">
        <v>4</v>
      </c>
      <c r="F4279" t="s">
        <v>67</v>
      </c>
      <c r="G4279">
        <v>3</v>
      </c>
      <c r="H4279">
        <v>209.88000000000002</v>
      </c>
    </row>
    <row r="4280" spans="1:8" x14ac:dyDescent="0.25">
      <c r="A4280" s="2">
        <v>27</v>
      </c>
      <c r="B4280" t="s">
        <v>21</v>
      </c>
      <c r="C4280" t="s">
        <v>132</v>
      </c>
      <c r="D4280" s="2">
        <v>5</v>
      </c>
      <c r="E4280" s="17">
        <v>4</v>
      </c>
      <c r="F4280" t="s">
        <v>73</v>
      </c>
      <c r="G4280">
        <v>1</v>
      </c>
      <c r="H4280">
        <v>28666.25</v>
      </c>
    </row>
    <row r="4281" spans="1:8" x14ac:dyDescent="0.25">
      <c r="A4281" s="2">
        <v>27</v>
      </c>
      <c r="B4281" t="s">
        <v>21</v>
      </c>
      <c r="C4281" t="s">
        <v>132</v>
      </c>
      <c r="D4281" s="2">
        <v>5</v>
      </c>
      <c r="E4281" s="17">
        <v>6</v>
      </c>
      <c r="F4281" t="s">
        <v>70</v>
      </c>
      <c r="G4281">
        <v>10</v>
      </c>
      <c r="H4281">
        <v>1574859.8900000001</v>
      </c>
    </row>
    <row r="4282" spans="1:8" x14ac:dyDescent="0.25">
      <c r="A4282" s="2">
        <v>27</v>
      </c>
      <c r="B4282" t="s">
        <v>21</v>
      </c>
      <c r="C4282" t="s">
        <v>132</v>
      </c>
      <c r="D4282" s="2">
        <v>5</v>
      </c>
      <c r="E4282" s="17">
        <v>6</v>
      </c>
      <c r="F4282" t="s">
        <v>75</v>
      </c>
      <c r="G4282">
        <v>6</v>
      </c>
      <c r="H4282">
        <v>93600</v>
      </c>
    </row>
    <row r="4283" spans="1:8" x14ac:dyDescent="0.25">
      <c r="A4283" s="2">
        <v>27</v>
      </c>
      <c r="B4283" t="s">
        <v>21</v>
      </c>
      <c r="C4283" t="s">
        <v>132</v>
      </c>
      <c r="D4283" s="2">
        <v>5</v>
      </c>
      <c r="E4283" s="17">
        <v>6</v>
      </c>
      <c r="F4283" t="s">
        <v>68</v>
      </c>
      <c r="G4283">
        <v>5</v>
      </c>
      <c r="H4283">
        <v>106290.25</v>
      </c>
    </row>
    <row r="4284" spans="1:8" x14ac:dyDescent="0.25">
      <c r="A4284" s="2">
        <v>27</v>
      </c>
      <c r="B4284" t="s">
        <v>21</v>
      </c>
      <c r="C4284" t="s">
        <v>132</v>
      </c>
      <c r="D4284" s="2">
        <v>5</v>
      </c>
      <c r="E4284" s="17">
        <v>6</v>
      </c>
      <c r="F4284" t="s">
        <v>69</v>
      </c>
      <c r="G4284">
        <v>6</v>
      </c>
      <c r="H4284">
        <v>158222.46</v>
      </c>
    </row>
    <row r="4285" spans="1:8" x14ac:dyDescent="0.25">
      <c r="A4285" s="2">
        <v>27</v>
      </c>
      <c r="B4285" t="s">
        <v>21</v>
      </c>
      <c r="C4285" t="s">
        <v>132</v>
      </c>
      <c r="D4285" s="2">
        <v>5</v>
      </c>
      <c r="E4285" s="17">
        <v>6</v>
      </c>
      <c r="F4285" t="s">
        <v>78</v>
      </c>
      <c r="H4285">
        <v>53292.719999999994</v>
      </c>
    </row>
    <row r="4286" spans="1:8" x14ac:dyDescent="0.25">
      <c r="A4286" s="2">
        <v>27</v>
      </c>
      <c r="B4286" t="s">
        <v>21</v>
      </c>
      <c r="C4286" t="s">
        <v>132</v>
      </c>
      <c r="D4286" s="2">
        <v>5</v>
      </c>
      <c r="E4286" s="17">
        <v>6</v>
      </c>
      <c r="F4286" t="s">
        <v>67</v>
      </c>
      <c r="G4286">
        <v>10</v>
      </c>
      <c r="H4286">
        <v>682.06000000000006</v>
      </c>
    </row>
    <row r="4287" spans="1:8" x14ac:dyDescent="0.25">
      <c r="A4287" s="2">
        <v>27</v>
      </c>
      <c r="B4287" t="s">
        <v>21</v>
      </c>
      <c r="C4287" t="s">
        <v>132</v>
      </c>
      <c r="D4287" s="2">
        <v>5</v>
      </c>
      <c r="E4287" s="17">
        <v>6</v>
      </c>
      <c r="F4287" t="s">
        <v>73</v>
      </c>
      <c r="H4287">
        <v>95484.5</v>
      </c>
    </row>
    <row r="4288" spans="1:8" x14ac:dyDescent="0.25">
      <c r="A4288" s="2">
        <v>27</v>
      </c>
      <c r="B4288" t="s">
        <v>21</v>
      </c>
      <c r="C4288" t="s">
        <v>132</v>
      </c>
      <c r="D4288" s="2">
        <v>5</v>
      </c>
      <c r="E4288" s="17">
        <v>6</v>
      </c>
      <c r="F4288" t="s">
        <v>72</v>
      </c>
      <c r="G4288">
        <v>4</v>
      </c>
      <c r="H4288">
        <v>132368.51999999999</v>
      </c>
    </row>
    <row r="4289" spans="1:8" x14ac:dyDescent="0.25">
      <c r="A4289" s="2">
        <v>27</v>
      </c>
      <c r="B4289" t="s">
        <v>21</v>
      </c>
      <c r="C4289" t="s">
        <v>132</v>
      </c>
      <c r="D4289" s="2">
        <v>5</v>
      </c>
      <c r="E4289" s="17">
        <v>7</v>
      </c>
      <c r="F4289" t="s">
        <v>70</v>
      </c>
      <c r="G4289">
        <v>19</v>
      </c>
      <c r="H4289">
        <v>3385709.84</v>
      </c>
    </row>
    <row r="4290" spans="1:8" x14ac:dyDescent="0.25">
      <c r="A4290" s="2">
        <v>27</v>
      </c>
      <c r="B4290" t="s">
        <v>21</v>
      </c>
      <c r="C4290" t="s">
        <v>132</v>
      </c>
      <c r="D4290" s="2">
        <v>5</v>
      </c>
      <c r="E4290" s="17">
        <v>7</v>
      </c>
      <c r="F4290" t="s">
        <v>75</v>
      </c>
      <c r="G4290">
        <v>10</v>
      </c>
      <c r="H4290">
        <v>151200</v>
      </c>
    </row>
    <row r="4291" spans="1:8" x14ac:dyDescent="0.25">
      <c r="A4291" s="2">
        <v>27</v>
      </c>
      <c r="B4291" t="s">
        <v>21</v>
      </c>
      <c r="C4291" t="s">
        <v>132</v>
      </c>
      <c r="D4291" s="2">
        <v>5</v>
      </c>
      <c r="E4291" s="17">
        <v>7</v>
      </c>
      <c r="F4291" t="s">
        <v>68</v>
      </c>
      <c r="G4291">
        <v>9</v>
      </c>
      <c r="H4291">
        <v>143630</v>
      </c>
    </row>
    <row r="4292" spans="1:8" x14ac:dyDescent="0.25">
      <c r="A4292" s="2">
        <v>27</v>
      </c>
      <c r="B4292" t="s">
        <v>21</v>
      </c>
      <c r="C4292" t="s">
        <v>132</v>
      </c>
      <c r="D4292" s="2">
        <v>5</v>
      </c>
      <c r="E4292" s="17">
        <v>7</v>
      </c>
      <c r="F4292" t="s">
        <v>69</v>
      </c>
      <c r="G4292">
        <v>15</v>
      </c>
      <c r="H4292">
        <v>399878.51</v>
      </c>
    </row>
    <row r="4293" spans="1:8" x14ac:dyDescent="0.25">
      <c r="A4293" s="2">
        <v>27</v>
      </c>
      <c r="B4293" t="s">
        <v>21</v>
      </c>
      <c r="C4293" t="s">
        <v>132</v>
      </c>
      <c r="D4293" s="2">
        <v>5</v>
      </c>
      <c r="E4293" s="17">
        <v>7</v>
      </c>
      <c r="F4293" t="s">
        <v>78</v>
      </c>
      <c r="H4293">
        <v>83975.430000000008</v>
      </c>
    </row>
    <row r="4294" spans="1:8" x14ac:dyDescent="0.25">
      <c r="A4294" s="2">
        <v>27</v>
      </c>
      <c r="B4294" t="s">
        <v>21</v>
      </c>
      <c r="C4294" t="s">
        <v>132</v>
      </c>
      <c r="D4294" s="2">
        <v>5</v>
      </c>
      <c r="E4294" s="17">
        <v>7</v>
      </c>
      <c r="F4294" t="s">
        <v>67</v>
      </c>
      <c r="G4294">
        <v>19</v>
      </c>
      <c r="H4294">
        <v>1136.75</v>
      </c>
    </row>
    <row r="4295" spans="1:8" x14ac:dyDescent="0.25">
      <c r="A4295" s="2">
        <v>27</v>
      </c>
      <c r="B4295" t="s">
        <v>21</v>
      </c>
      <c r="C4295" t="s">
        <v>132</v>
      </c>
      <c r="D4295" s="2">
        <v>5</v>
      </c>
      <c r="E4295" s="17">
        <v>7</v>
      </c>
      <c r="F4295" t="s">
        <v>73</v>
      </c>
      <c r="H4295">
        <v>207397.9</v>
      </c>
    </row>
    <row r="4296" spans="1:8" x14ac:dyDescent="0.25">
      <c r="A4296" s="2">
        <v>27</v>
      </c>
      <c r="B4296" t="s">
        <v>21</v>
      </c>
      <c r="C4296" t="s">
        <v>132</v>
      </c>
      <c r="D4296" s="2">
        <v>5</v>
      </c>
      <c r="E4296" s="17">
        <v>7</v>
      </c>
      <c r="F4296" t="s">
        <v>79</v>
      </c>
      <c r="H4296">
        <v>8882</v>
      </c>
    </row>
    <row r="4297" spans="1:8" x14ac:dyDescent="0.25">
      <c r="A4297" s="2">
        <v>27</v>
      </c>
      <c r="B4297" t="s">
        <v>21</v>
      </c>
      <c r="C4297" t="s">
        <v>132</v>
      </c>
      <c r="D4297" s="2">
        <v>5</v>
      </c>
      <c r="E4297" s="17">
        <v>7</v>
      </c>
      <c r="F4297" t="s">
        <v>72</v>
      </c>
      <c r="G4297">
        <v>4</v>
      </c>
      <c r="H4297">
        <v>114590.19999999998</v>
      </c>
    </row>
    <row r="4298" spans="1:8" x14ac:dyDescent="0.25">
      <c r="A4298" s="2">
        <v>27</v>
      </c>
      <c r="B4298" t="s">
        <v>21</v>
      </c>
      <c r="C4298" t="s">
        <v>132</v>
      </c>
      <c r="D4298" s="2">
        <v>5</v>
      </c>
      <c r="E4298" s="17">
        <v>8</v>
      </c>
      <c r="F4298" t="s">
        <v>70</v>
      </c>
      <c r="G4298">
        <v>13</v>
      </c>
      <c r="H4298">
        <v>2932797.25</v>
      </c>
    </row>
    <row r="4299" spans="1:8" x14ac:dyDescent="0.25">
      <c r="A4299" s="2">
        <v>27</v>
      </c>
      <c r="B4299" t="s">
        <v>21</v>
      </c>
      <c r="C4299" t="s">
        <v>132</v>
      </c>
      <c r="D4299" s="2">
        <v>5</v>
      </c>
      <c r="E4299" s="17">
        <v>8</v>
      </c>
      <c r="F4299" t="s">
        <v>75</v>
      </c>
      <c r="G4299">
        <v>13</v>
      </c>
      <c r="H4299">
        <v>153000</v>
      </c>
    </row>
    <row r="4300" spans="1:8" x14ac:dyDescent="0.25">
      <c r="A4300" s="2">
        <v>27</v>
      </c>
      <c r="B4300" t="s">
        <v>21</v>
      </c>
      <c r="C4300" t="s">
        <v>132</v>
      </c>
      <c r="D4300" s="2">
        <v>5</v>
      </c>
      <c r="E4300" s="17">
        <v>8</v>
      </c>
      <c r="F4300" t="s">
        <v>68</v>
      </c>
      <c r="G4300">
        <v>9</v>
      </c>
      <c r="H4300">
        <v>125646</v>
      </c>
    </row>
    <row r="4301" spans="1:8" x14ac:dyDescent="0.25">
      <c r="A4301" s="2">
        <v>27</v>
      </c>
      <c r="B4301" t="s">
        <v>21</v>
      </c>
      <c r="C4301" t="s">
        <v>132</v>
      </c>
      <c r="D4301" s="2">
        <v>5</v>
      </c>
      <c r="E4301" s="17">
        <v>8</v>
      </c>
      <c r="F4301" t="s">
        <v>69</v>
      </c>
      <c r="G4301">
        <v>13</v>
      </c>
      <c r="H4301">
        <v>381261.43000000005</v>
      </c>
    </row>
    <row r="4302" spans="1:8" x14ac:dyDescent="0.25">
      <c r="A4302" s="2">
        <v>27</v>
      </c>
      <c r="B4302" t="s">
        <v>21</v>
      </c>
      <c r="C4302" t="s">
        <v>132</v>
      </c>
      <c r="D4302" s="2">
        <v>5</v>
      </c>
      <c r="E4302" s="17">
        <v>8</v>
      </c>
      <c r="F4302" t="s">
        <v>78</v>
      </c>
      <c r="H4302">
        <v>112085.12999999999</v>
      </c>
    </row>
    <row r="4303" spans="1:8" x14ac:dyDescent="0.25">
      <c r="A4303" s="2">
        <v>27</v>
      </c>
      <c r="B4303" t="s">
        <v>21</v>
      </c>
      <c r="C4303" t="s">
        <v>132</v>
      </c>
      <c r="D4303" s="2">
        <v>5</v>
      </c>
      <c r="E4303" s="17">
        <v>8</v>
      </c>
      <c r="F4303" t="s">
        <v>67</v>
      </c>
      <c r="G4303">
        <v>13</v>
      </c>
      <c r="H4303">
        <v>816.2</v>
      </c>
    </row>
    <row r="4304" spans="1:8" x14ac:dyDescent="0.25">
      <c r="A4304" s="2">
        <v>27</v>
      </c>
      <c r="B4304" t="s">
        <v>21</v>
      </c>
      <c r="C4304" t="s">
        <v>132</v>
      </c>
      <c r="D4304" s="2">
        <v>5</v>
      </c>
      <c r="E4304" s="17">
        <v>8</v>
      </c>
      <c r="F4304" t="s">
        <v>73</v>
      </c>
      <c r="G4304">
        <v>2</v>
      </c>
      <c r="H4304">
        <v>215701.75</v>
      </c>
    </row>
    <row r="4305" spans="1:8" x14ac:dyDescent="0.25">
      <c r="A4305" s="2">
        <v>27</v>
      </c>
      <c r="B4305" t="s">
        <v>21</v>
      </c>
      <c r="C4305" t="s">
        <v>132</v>
      </c>
      <c r="D4305" s="2">
        <v>5</v>
      </c>
      <c r="E4305" s="17">
        <v>9</v>
      </c>
      <c r="F4305" t="s">
        <v>70</v>
      </c>
      <c r="G4305">
        <v>6</v>
      </c>
      <c r="H4305">
        <v>1885458</v>
      </c>
    </row>
    <row r="4306" spans="1:8" x14ac:dyDescent="0.25">
      <c r="A4306" s="2">
        <v>27</v>
      </c>
      <c r="B4306" t="s">
        <v>21</v>
      </c>
      <c r="C4306" t="s">
        <v>132</v>
      </c>
      <c r="D4306" s="2">
        <v>5</v>
      </c>
      <c r="E4306" s="17">
        <v>9</v>
      </c>
      <c r="F4306" t="s">
        <v>75</v>
      </c>
      <c r="G4306">
        <v>5</v>
      </c>
      <c r="H4306">
        <v>65700</v>
      </c>
    </row>
    <row r="4307" spans="1:8" x14ac:dyDescent="0.25">
      <c r="A4307" s="2">
        <v>27</v>
      </c>
      <c r="B4307" t="s">
        <v>21</v>
      </c>
      <c r="C4307" t="s">
        <v>132</v>
      </c>
      <c r="D4307" s="2">
        <v>5</v>
      </c>
      <c r="E4307" s="17">
        <v>9</v>
      </c>
      <c r="F4307" t="s">
        <v>68</v>
      </c>
      <c r="G4307">
        <v>3</v>
      </c>
      <c r="H4307">
        <v>49447</v>
      </c>
    </row>
    <row r="4308" spans="1:8" x14ac:dyDescent="0.25">
      <c r="A4308" s="2">
        <v>27</v>
      </c>
      <c r="B4308" t="s">
        <v>21</v>
      </c>
      <c r="C4308" t="s">
        <v>132</v>
      </c>
      <c r="D4308" s="2">
        <v>5</v>
      </c>
      <c r="E4308" s="17">
        <v>9</v>
      </c>
      <c r="F4308" t="s">
        <v>69</v>
      </c>
      <c r="G4308">
        <v>6</v>
      </c>
      <c r="H4308">
        <v>245108.33</v>
      </c>
    </row>
    <row r="4309" spans="1:8" x14ac:dyDescent="0.25">
      <c r="A4309" s="2">
        <v>27</v>
      </c>
      <c r="B4309" t="s">
        <v>21</v>
      </c>
      <c r="C4309" t="s">
        <v>132</v>
      </c>
      <c r="D4309" s="2">
        <v>5</v>
      </c>
      <c r="E4309" s="17">
        <v>9</v>
      </c>
      <c r="F4309" t="s">
        <v>78</v>
      </c>
      <c r="H4309">
        <v>75049.2</v>
      </c>
    </row>
    <row r="4310" spans="1:8" x14ac:dyDescent="0.25">
      <c r="A4310" s="2">
        <v>27</v>
      </c>
      <c r="B4310" t="s">
        <v>21</v>
      </c>
      <c r="C4310" t="s">
        <v>132</v>
      </c>
      <c r="D4310" s="2">
        <v>5</v>
      </c>
      <c r="E4310" s="17">
        <v>9</v>
      </c>
      <c r="F4310" t="s">
        <v>67</v>
      </c>
      <c r="G4310">
        <v>6</v>
      </c>
      <c r="H4310">
        <v>437.25</v>
      </c>
    </row>
    <row r="4311" spans="1:8" x14ac:dyDescent="0.25">
      <c r="A4311" s="2">
        <v>27</v>
      </c>
      <c r="B4311" t="s">
        <v>21</v>
      </c>
      <c r="C4311" t="s">
        <v>132</v>
      </c>
      <c r="D4311" s="2">
        <v>5</v>
      </c>
      <c r="E4311" s="17">
        <v>9</v>
      </c>
      <c r="F4311" t="s">
        <v>73</v>
      </c>
      <c r="G4311">
        <v>1</v>
      </c>
      <c r="H4311">
        <v>175504</v>
      </c>
    </row>
    <row r="4312" spans="1:8" x14ac:dyDescent="0.25">
      <c r="A4312" s="2">
        <v>27</v>
      </c>
      <c r="B4312" t="s">
        <v>21</v>
      </c>
      <c r="C4312" t="s">
        <v>132</v>
      </c>
      <c r="D4312" s="2">
        <v>5</v>
      </c>
      <c r="E4312" s="17">
        <v>10</v>
      </c>
      <c r="F4312" t="s">
        <v>70</v>
      </c>
      <c r="G4312">
        <v>24</v>
      </c>
      <c r="H4312">
        <v>8181034.25</v>
      </c>
    </row>
    <row r="4313" spans="1:8" x14ac:dyDescent="0.25">
      <c r="A4313" s="2">
        <v>27</v>
      </c>
      <c r="B4313" t="s">
        <v>21</v>
      </c>
      <c r="C4313" t="s">
        <v>132</v>
      </c>
      <c r="D4313" s="2">
        <v>5</v>
      </c>
      <c r="E4313" s="17">
        <v>10</v>
      </c>
      <c r="F4313" t="s">
        <v>75</v>
      </c>
      <c r="G4313">
        <v>20</v>
      </c>
      <c r="H4313">
        <v>231000</v>
      </c>
    </row>
    <row r="4314" spans="1:8" x14ac:dyDescent="0.25">
      <c r="A4314" s="2">
        <v>27</v>
      </c>
      <c r="B4314" t="s">
        <v>21</v>
      </c>
      <c r="C4314" t="s">
        <v>132</v>
      </c>
      <c r="D4314" s="2">
        <v>5</v>
      </c>
      <c r="E4314" s="17">
        <v>10</v>
      </c>
      <c r="F4314" t="s">
        <v>68</v>
      </c>
      <c r="G4314">
        <v>19</v>
      </c>
      <c r="H4314">
        <v>329348.5</v>
      </c>
    </row>
    <row r="4315" spans="1:8" x14ac:dyDescent="0.25">
      <c r="A4315" s="2">
        <v>27</v>
      </c>
      <c r="B4315" t="s">
        <v>21</v>
      </c>
      <c r="C4315" t="s">
        <v>132</v>
      </c>
      <c r="D4315" s="2">
        <v>5</v>
      </c>
      <c r="E4315" s="17">
        <v>10</v>
      </c>
      <c r="F4315" t="s">
        <v>69</v>
      </c>
      <c r="G4315">
        <v>24</v>
      </c>
      <c r="H4315">
        <v>1063530.0199999998</v>
      </c>
    </row>
    <row r="4316" spans="1:8" x14ac:dyDescent="0.25">
      <c r="A4316" s="2">
        <v>27</v>
      </c>
      <c r="B4316" t="s">
        <v>21</v>
      </c>
      <c r="C4316" t="s">
        <v>132</v>
      </c>
      <c r="D4316" s="2">
        <v>5</v>
      </c>
      <c r="E4316" s="17">
        <v>10</v>
      </c>
      <c r="F4316" t="s">
        <v>78</v>
      </c>
      <c r="H4316">
        <v>231538.80000000002</v>
      </c>
    </row>
    <row r="4317" spans="1:8" x14ac:dyDescent="0.25">
      <c r="A4317" s="2">
        <v>27</v>
      </c>
      <c r="B4317" t="s">
        <v>21</v>
      </c>
      <c r="C4317" t="s">
        <v>132</v>
      </c>
      <c r="D4317" s="2">
        <v>5</v>
      </c>
      <c r="E4317" s="17">
        <v>10</v>
      </c>
      <c r="F4317" t="s">
        <v>67</v>
      </c>
      <c r="G4317">
        <v>24</v>
      </c>
      <c r="H4317">
        <v>1457.5</v>
      </c>
    </row>
    <row r="4318" spans="1:8" x14ac:dyDescent="0.25">
      <c r="A4318" s="2">
        <v>27</v>
      </c>
      <c r="B4318" t="s">
        <v>21</v>
      </c>
      <c r="C4318" t="s">
        <v>132</v>
      </c>
      <c r="D4318" s="2">
        <v>5</v>
      </c>
      <c r="E4318" s="17">
        <v>10</v>
      </c>
      <c r="F4318" t="s">
        <v>73</v>
      </c>
      <c r="G4318">
        <v>3</v>
      </c>
      <c r="H4318">
        <v>690449.29</v>
      </c>
    </row>
    <row r="4319" spans="1:8" x14ac:dyDescent="0.25">
      <c r="A4319" s="2">
        <v>27</v>
      </c>
      <c r="B4319" t="s">
        <v>21</v>
      </c>
      <c r="C4319" t="s">
        <v>132</v>
      </c>
      <c r="D4319" s="2">
        <v>5</v>
      </c>
      <c r="E4319" s="17">
        <v>11</v>
      </c>
      <c r="F4319" t="s">
        <v>70</v>
      </c>
      <c r="G4319">
        <v>16</v>
      </c>
      <c r="H4319">
        <v>7217267.4499999974</v>
      </c>
    </row>
    <row r="4320" spans="1:8" x14ac:dyDescent="0.25">
      <c r="A4320" s="2">
        <v>27</v>
      </c>
      <c r="B4320" t="s">
        <v>21</v>
      </c>
      <c r="C4320" t="s">
        <v>132</v>
      </c>
      <c r="D4320" s="2">
        <v>5</v>
      </c>
      <c r="E4320" s="17">
        <v>11</v>
      </c>
      <c r="F4320" t="s">
        <v>75</v>
      </c>
      <c r="G4320">
        <v>11</v>
      </c>
      <c r="H4320">
        <v>195972</v>
      </c>
    </row>
    <row r="4321" spans="1:8" x14ac:dyDescent="0.25">
      <c r="A4321" s="2">
        <v>27</v>
      </c>
      <c r="B4321" t="s">
        <v>21</v>
      </c>
      <c r="C4321" t="s">
        <v>132</v>
      </c>
      <c r="D4321" s="2">
        <v>5</v>
      </c>
      <c r="E4321" s="17">
        <v>11</v>
      </c>
      <c r="F4321" t="s">
        <v>68</v>
      </c>
      <c r="G4321">
        <v>11</v>
      </c>
      <c r="H4321">
        <v>218548</v>
      </c>
    </row>
    <row r="4322" spans="1:8" x14ac:dyDescent="0.25">
      <c r="A4322" s="2">
        <v>27</v>
      </c>
      <c r="B4322" t="s">
        <v>21</v>
      </c>
      <c r="C4322" t="s">
        <v>132</v>
      </c>
      <c r="D4322" s="2">
        <v>5</v>
      </c>
      <c r="E4322" s="17">
        <v>11</v>
      </c>
      <c r="F4322" t="s">
        <v>69</v>
      </c>
      <c r="G4322">
        <v>16</v>
      </c>
      <c r="H4322">
        <v>938241.64</v>
      </c>
    </row>
    <row r="4323" spans="1:8" x14ac:dyDescent="0.25">
      <c r="A4323" s="2">
        <v>27</v>
      </c>
      <c r="B4323" t="s">
        <v>21</v>
      </c>
      <c r="C4323" t="s">
        <v>132</v>
      </c>
      <c r="D4323" s="2">
        <v>5</v>
      </c>
      <c r="E4323" s="17">
        <v>11</v>
      </c>
      <c r="F4323" t="s">
        <v>78</v>
      </c>
      <c r="H4323">
        <v>235048.91999999998</v>
      </c>
    </row>
    <row r="4324" spans="1:8" x14ac:dyDescent="0.25">
      <c r="A4324" s="2">
        <v>27</v>
      </c>
      <c r="B4324" t="s">
        <v>21</v>
      </c>
      <c r="C4324" t="s">
        <v>132</v>
      </c>
      <c r="D4324" s="2">
        <v>5</v>
      </c>
      <c r="E4324" s="17">
        <v>11</v>
      </c>
      <c r="F4324" t="s">
        <v>67</v>
      </c>
      <c r="G4324">
        <v>16</v>
      </c>
      <c r="H4324">
        <v>1125.19</v>
      </c>
    </row>
    <row r="4325" spans="1:8" x14ac:dyDescent="0.25">
      <c r="A4325" s="2">
        <v>27</v>
      </c>
      <c r="B4325" t="s">
        <v>21</v>
      </c>
      <c r="C4325" t="s">
        <v>132</v>
      </c>
      <c r="D4325" s="2">
        <v>5</v>
      </c>
      <c r="E4325" s="17">
        <v>11</v>
      </c>
      <c r="F4325" t="s">
        <v>73</v>
      </c>
      <c r="G4325">
        <v>2</v>
      </c>
      <c r="H4325">
        <v>598790.98</v>
      </c>
    </row>
    <row r="4326" spans="1:8" x14ac:dyDescent="0.25">
      <c r="A4326" s="2">
        <v>27</v>
      </c>
      <c r="B4326" t="s">
        <v>21</v>
      </c>
      <c r="C4326" t="s">
        <v>132</v>
      </c>
      <c r="D4326" s="2">
        <v>5</v>
      </c>
      <c r="E4326" s="17">
        <v>11</v>
      </c>
      <c r="F4326" t="s">
        <v>72</v>
      </c>
      <c r="G4326">
        <v>16</v>
      </c>
      <c r="H4326">
        <v>802395.4600000002</v>
      </c>
    </row>
    <row r="4327" spans="1:8" x14ac:dyDescent="0.25">
      <c r="A4327" s="2">
        <v>27</v>
      </c>
      <c r="B4327" t="s">
        <v>21</v>
      </c>
      <c r="C4327" t="s">
        <v>132</v>
      </c>
      <c r="D4327" s="2">
        <v>5</v>
      </c>
      <c r="E4327" s="17">
        <v>11</v>
      </c>
      <c r="F4327" t="s">
        <v>74</v>
      </c>
      <c r="H4327">
        <v>758</v>
      </c>
    </row>
    <row r="4328" spans="1:8" x14ac:dyDescent="0.25">
      <c r="A4328" s="2">
        <v>27</v>
      </c>
      <c r="B4328" t="s">
        <v>21</v>
      </c>
      <c r="C4328" t="s">
        <v>132</v>
      </c>
      <c r="D4328" s="2">
        <v>5</v>
      </c>
      <c r="E4328" s="17">
        <v>12</v>
      </c>
      <c r="F4328" t="s">
        <v>70</v>
      </c>
      <c r="G4328">
        <v>8</v>
      </c>
      <c r="H4328">
        <v>3808572.29</v>
      </c>
    </row>
    <row r="4329" spans="1:8" x14ac:dyDescent="0.25">
      <c r="A4329" s="2">
        <v>27</v>
      </c>
      <c r="B4329" t="s">
        <v>21</v>
      </c>
      <c r="C4329" t="s">
        <v>132</v>
      </c>
      <c r="D4329" s="2">
        <v>5</v>
      </c>
      <c r="E4329" s="17">
        <v>12</v>
      </c>
      <c r="F4329" t="s">
        <v>68</v>
      </c>
      <c r="G4329">
        <v>4</v>
      </c>
      <c r="H4329">
        <v>90740</v>
      </c>
    </row>
    <row r="4330" spans="1:8" x14ac:dyDescent="0.25">
      <c r="A4330" s="2">
        <v>27</v>
      </c>
      <c r="B4330" t="s">
        <v>21</v>
      </c>
      <c r="C4330" t="s">
        <v>132</v>
      </c>
      <c r="D4330" s="2">
        <v>5</v>
      </c>
      <c r="E4330" s="17">
        <v>12</v>
      </c>
      <c r="F4330" t="s">
        <v>69</v>
      </c>
      <c r="G4330">
        <v>8</v>
      </c>
      <c r="H4330">
        <v>495113.17000000004</v>
      </c>
    </row>
    <row r="4331" spans="1:8" x14ac:dyDescent="0.25">
      <c r="A4331" s="2">
        <v>27</v>
      </c>
      <c r="B4331" t="s">
        <v>21</v>
      </c>
      <c r="C4331" t="s">
        <v>132</v>
      </c>
      <c r="D4331" s="2">
        <v>5</v>
      </c>
      <c r="E4331" s="17">
        <v>12</v>
      </c>
      <c r="F4331" t="s">
        <v>78</v>
      </c>
      <c r="H4331">
        <v>169755.36</v>
      </c>
    </row>
    <row r="4332" spans="1:8" x14ac:dyDescent="0.25">
      <c r="A4332" s="2">
        <v>27</v>
      </c>
      <c r="B4332" t="s">
        <v>21</v>
      </c>
      <c r="C4332" t="s">
        <v>132</v>
      </c>
      <c r="D4332" s="2">
        <v>5</v>
      </c>
      <c r="E4332" s="17">
        <v>12</v>
      </c>
      <c r="F4332" t="s">
        <v>67</v>
      </c>
      <c r="G4332">
        <v>8</v>
      </c>
      <c r="H4332">
        <v>518.86999999999989</v>
      </c>
    </row>
    <row r="4333" spans="1:8" x14ac:dyDescent="0.25">
      <c r="A4333" s="2">
        <v>27</v>
      </c>
      <c r="B4333" t="s">
        <v>21</v>
      </c>
      <c r="C4333" t="s">
        <v>132</v>
      </c>
      <c r="D4333" s="2">
        <v>5</v>
      </c>
      <c r="E4333" s="17">
        <v>12</v>
      </c>
      <c r="F4333" t="s">
        <v>73</v>
      </c>
      <c r="G4333">
        <v>1</v>
      </c>
      <c r="H4333">
        <v>294086.11</v>
      </c>
    </row>
    <row r="4334" spans="1:8" x14ac:dyDescent="0.25">
      <c r="A4334" s="2">
        <v>27</v>
      </c>
      <c r="B4334" t="s">
        <v>21</v>
      </c>
      <c r="C4334" t="s">
        <v>132</v>
      </c>
      <c r="D4334" s="2">
        <v>5</v>
      </c>
      <c r="E4334" s="17">
        <v>12</v>
      </c>
      <c r="F4334" t="s">
        <v>72</v>
      </c>
      <c r="G4334">
        <v>8</v>
      </c>
      <c r="H4334">
        <v>785142.26</v>
      </c>
    </row>
    <row r="4335" spans="1:8" x14ac:dyDescent="0.25">
      <c r="A4335" s="2">
        <v>27</v>
      </c>
      <c r="B4335" t="s">
        <v>21</v>
      </c>
      <c r="C4335" t="s">
        <v>132</v>
      </c>
      <c r="D4335" s="2">
        <v>5</v>
      </c>
      <c r="E4335" s="17">
        <v>12</v>
      </c>
      <c r="F4335" t="s">
        <v>74</v>
      </c>
      <c r="H4335">
        <v>6540.5</v>
      </c>
    </row>
    <row r="4336" spans="1:8" x14ac:dyDescent="0.25">
      <c r="A4336" s="2">
        <v>27</v>
      </c>
      <c r="B4336" t="s">
        <v>21</v>
      </c>
      <c r="C4336" t="s">
        <v>132</v>
      </c>
      <c r="D4336" s="2">
        <v>5</v>
      </c>
      <c r="E4336" s="17">
        <v>13</v>
      </c>
      <c r="F4336" t="s">
        <v>70</v>
      </c>
      <c r="G4336">
        <v>18</v>
      </c>
      <c r="H4336">
        <v>10924317.219999999</v>
      </c>
    </row>
    <row r="4337" spans="1:8" x14ac:dyDescent="0.25">
      <c r="A4337" s="2">
        <v>27</v>
      </c>
      <c r="B4337" t="s">
        <v>21</v>
      </c>
      <c r="C4337" t="s">
        <v>132</v>
      </c>
      <c r="D4337" s="2">
        <v>5</v>
      </c>
      <c r="E4337" s="17">
        <v>13</v>
      </c>
      <c r="F4337" t="s">
        <v>75</v>
      </c>
      <c r="G4337">
        <v>4</v>
      </c>
      <c r="H4337">
        <v>350232</v>
      </c>
    </row>
    <row r="4338" spans="1:8" x14ac:dyDescent="0.25">
      <c r="A4338" s="2">
        <v>27</v>
      </c>
      <c r="B4338" t="s">
        <v>21</v>
      </c>
      <c r="C4338" t="s">
        <v>132</v>
      </c>
      <c r="D4338" s="2">
        <v>5</v>
      </c>
      <c r="E4338" s="17">
        <v>13</v>
      </c>
      <c r="F4338" t="s">
        <v>68</v>
      </c>
      <c r="G4338">
        <v>8</v>
      </c>
      <c r="H4338">
        <v>164406</v>
      </c>
    </row>
    <row r="4339" spans="1:8" x14ac:dyDescent="0.25">
      <c r="A4339" s="2">
        <v>27</v>
      </c>
      <c r="B4339" t="s">
        <v>21</v>
      </c>
      <c r="C4339" t="s">
        <v>132</v>
      </c>
      <c r="D4339" s="2">
        <v>5</v>
      </c>
      <c r="E4339" s="17">
        <v>13</v>
      </c>
      <c r="F4339" t="s">
        <v>69</v>
      </c>
      <c r="G4339">
        <v>14</v>
      </c>
      <c r="H4339">
        <v>1063396.3600000001</v>
      </c>
    </row>
    <row r="4340" spans="1:8" x14ac:dyDescent="0.25">
      <c r="A4340" s="2">
        <v>27</v>
      </c>
      <c r="B4340" t="s">
        <v>21</v>
      </c>
      <c r="C4340" t="s">
        <v>132</v>
      </c>
      <c r="D4340" s="2">
        <v>5</v>
      </c>
      <c r="E4340" s="17">
        <v>13</v>
      </c>
      <c r="F4340" t="s">
        <v>78</v>
      </c>
      <c r="H4340">
        <v>374060.39999999997</v>
      </c>
    </row>
    <row r="4341" spans="1:8" x14ac:dyDescent="0.25">
      <c r="A4341" s="2">
        <v>27</v>
      </c>
      <c r="B4341" t="s">
        <v>21</v>
      </c>
      <c r="C4341" t="s">
        <v>132</v>
      </c>
      <c r="D4341" s="2">
        <v>5</v>
      </c>
      <c r="E4341" s="17">
        <v>13</v>
      </c>
      <c r="F4341" t="s">
        <v>67</v>
      </c>
      <c r="G4341">
        <v>18</v>
      </c>
      <c r="H4341">
        <v>1230.08</v>
      </c>
    </row>
    <row r="4342" spans="1:8" x14ac:dyDescent="0.25">
      <c r="A4342" s="2">
        <v>27</v>
      </c>
      <c r="B4342" t="s">
        <v>21</v>
      </c>
      <c r="C4342" t="s">
        <v>132</v>
      </c>
      <c r="D4342" s="2">
        <v>5</v>
      </c>
      <c r="E4342" s="17">
        <v>13</v>
      </c>
      <c r="F4342" t="s">
        <v>73</v>
      </c>
      <c r="G4342">
        <v>3</v>
      </c>
      <c r="H4342">
        <v>610078.10999999987</v>
      </c>
    </row>
    <row r="4343" spans="1:8" x14ac:dyDescent="0.25">
      <c r="A4343" s="2">
        <v>27</v>
      </c>
      <c r="B4343" t="s">
        <v>21</v>
      </c>
      <c r="C4343" t="s">
        <v>132</v>
      </c>
      <c r="D4343" s="2">
        <v>5</v>
      </c>
      <c r="E4343" s="17">
        <v>13</v>
      </c>
      <c r="F4343" t="s">
        <v>72</v>
      </c>
      <c r="G4343">
        <v>17</v>
      </c>
      <c r="H4343">
        <v>3079569.73</v>
      </c>
    </row>
    <row r="4344" spans="1:8" x14ac:dyDescent="0.25">
      <c r="A4344" s="2">
        <v>27</v>
      </c>
      <c r="B4344" t="s">
        <v>21</v>
      </c>
      <c r="C4344" t="s">
        <v>132</v>
      </c>
      <c r="D4344" s="2">
        <v>5</v>
      </c>
      <c r="E4344" s="17">
        <v>13</v>
      </c>
      <c r="F4344" t="s">
        <v>74</v>
      </c>
      <c r="G4344">
        <v>1</v>
      </c>
      <c r="H4344">
        <v>167561</v>
      </c>
    </row>
    <row r="4345" spans="1:8" x14ac:dyDescent="0.25">
      <c r="A4345" s="2">
        <v>27</v>
      </c>
      <c r="B4345" t="s">
        <v>21</v>
      </c>
      <c r="C4345" t="s">
        <v>132</v>
      </c>
      <c r="D4345" s="2">
        <v>5</v>
      </c>
      <c r="E4345" s="17">
        <v>14</v>
      </c>
      <c r="F4345" t="s">
        <v>70</v>
      </c>
      <c r="G4345">
        <v>5</v>
      </c>
      <c r="H4345">
        <v>3962923.51</v>
      </c>
    </row>
    <row r="4346" spans="1:8" x14ac:dyDescent="0.25">
      <c r="A4346" s="2">
        <v>27</v>
      </c>
      <c r="B4346" t="s">
        <v>21</v>
      </c>
      <c r="C4346" t="s">
        <v>132</v>
      </c>
      <c r="D4346" s="2">
        <v>5</v>
      </c>
      <c r="E4346" s="17">
        <v>14</v>
      </c>
      <c r="F4346" t="s">
        <v>75</v>
      </c>
      <c r="G4346">
        <v>1</v>
      </c>
      <c r="H4346">
        <v>78000</v>
      </c>
    </row>
    <row r="4347" spans="1:8" x14ac:dyDescent="0.25">
      <c r="A4347" s="2">
        <v>27</v>
      </c>
      <c r="B4347" t="s">
        <v>21</v>
      </c>
      <c r="C4347" t="s">
        <v>132</v>
      </c>
      <c r="D4347" s="2">
        <v>5</v>
      </c>
      <c r="E4347" s="17">
        <v>14</v>
      </c>
      <c r="F4347" t="s">
        <v>68</v>
      </c>
      <c r="G4347">
        <v>1</v>
      </c>
      <c r="H4347">
        <v>28270</v>
      </c>
    </row>
    <row r="4348" spans="1:8" x14ac:dyDescent="0.25">
      <c r="A4348" s="2">
        <v>27</v>
      </c>
      <c r="B4348" t="s">
        <v>21</v>
      </c>
      <c r="C4348" t="s">
        <v>132</v>
      </c>
      <c r="D4348" s="2">
        <v>5</v>
      </c>
      <c r="E4348" s="17">
        <v>14</v>
      </c>
      <c r="F4348" t="s">
        <v>69</v>
      </c>
      <c r="G4348">
        <v>4</v>
      </c>
      <c r="H4348">
        <v>424930.82999999996</v>
      </c>
    </row>
    <row r="4349" spans="1:8" x14ac:dyDescent="0.25">
      <c r="A4349" s="2">
        <v>27</v>
      </c>
      <c r="B4349" t="s">
        <v>21</v>
      </c>
      <c r="C4349" t="s">
        <v>132</v>
      </c>
      <c r="D4349" s="2">
        <v>5</v>
      </c>
      <c r="E4349" s="17">
        <v>14</v>
      </c>
      <c r="F4349" t="s">
        <v>78</v>
      </c>
      <c r="H4349">
        <v>120085.38</v>
      </c>
    </row>
    <row r="4350" spans="1:8" x14ac:dyDescent="0.25">
      <c r="A4350" s="2">
        <v>27</v>
      </c>
      <c r="B4350" t="s">
        <v>21</v>
      </c>
      <c r="C4350" t="s">
        <v>132</v>
      </c>
      <c r="D4350" s="2">
        <v>5</v>
      </c>
      <c r="E4350" s="17">
        <v>14</v>
      </c>
      <c r="F4350" t="s">
        <v>67</v>
      </c>
      <c r="G4350">
        <v>5</v>
      </c>
      <c r="H4350">
        <v>396.49</v>
      </c>
    </row>
    <row r="4351" spans="1:8" x14ac:dyDescent="0.25">
      <c r="A4351" s="2">
        <v>27</v>
      </c>
      <c r="B4351" t="s">
        <v>21</v>
      </c>
      <c r="C4351" t="s">
        <v>132</v>
      </c>
      <c r="D4351" s="2">
        <v>5</v>
      </c>
      <c r="E4351" s="17">
        <v>14</v>
      </c>
      <c r="F4351" t="s">
        <v>73</v>
      </c>
      <c r="H4351">
        <v>300965.61</v>
      </c>
    </row>
    <row r="4352" spans="1:8" x14ac:dyDescent="0.25">
      <c r="A4352" s="2">
        <v>27</v>
      </c>
      <c r="B4352" t="s">
        <v>21</v>
      </c>
      <c r="C4352" t="s">
        <v>132</v>
      </c>
      <c r="D4352" s="2">
        <v>5</v>
      </c>
      <c r="E4352" s="17">
        <v>14</v>
      </c>
      <c r="F4352" t="s">
        <v>72</v>
      </c>
      <c r="G4352">
        <v>5</v>
      </c>
      <c r="H4352">
        <v>1359898.3099999998</v>
      </c>
    </row>
    <row r="4353" spans="1:8" x14ac:dyDescent="0.25">
      <c r="A4353" s="2">
        <v>27</v>
      </c>
      <c r="B4353" t="s">
        <v>21</v>
      </c>
      <c r="C4353" t="s">
        <v>132</v>
      </c>
      <c r="D4353" s="2">
        <v>5</v>
      </c>
      <c r="E4353" s="17">
        <v>14</v>
      </c>
      <c r="F4353" t="s">
        <v>74</v>
      </c>
      <c r="H4353">
        <v>175236.25</v>
      </c>
    </row>
    <row r="4354" spans="1:8" x14ac:dyDescent="0.25">
      <c r="A4354" s="2">
        <v>27</v>
      </c>
      <c r="B4354" t="s">
        <v>21</v>
      </c>
      <c r="C4354" t="s">
        <v>132</v>
      </c>
      <c r="D4354" s="2">
        <v>5</v>
      </c>
      <c r="E4354" s="17">
        <v>15</v>
      </c>
      <c r="F4354" t="s">
        <v>70</v>
      </c>
      <c r="G4354">
        <v>1</v>
      </c>
      <c r="H4354">
        <v>134561.70000000001</v>
      </c>
    </row>
    <row r="4355" spans="1:8" x14ac:dyDescent="0.25">
      <c r="A4355" s="2">
        <v>27</v>
      </c>
      <c r="B4355" t="s">
        <v>21</v>
      </c>
      <c r="C4355" t="s">
        <v>132</v>
      </c>
      <c r="D4355" s="2">
        <v>5</v>
      </c>
      <c r="E4355" s="17">
        <v>15</v>
      </c>
      <c r="F4355" t="s">
        <v>69</v>
      </c>
      <c r="G4355">
        <v>1</v>
      </c>
      <c r="H4355">
        <v>17492.97</v>
      </c>
    </row>
    <row r="4356" spans="1:8" x14ac:dyDescent="0.25">
      <c r="A4356" s="2">
        <v>27</v>
      </c>
      <c r="B4356" t="s">
        <v>21</v>
      </c>
      <c r="C4356" t="s">
        <v>132</v>
      </c>
      <c r="D4356" s="2">
        <v>5</v>
      </c>
      <c r="E4356" s="17">
        <v>15</v>
      </c>
      <c r="F4356" t="s">
        <v>67</v>
      </c>
      <c r="G4356">
        <v>1</v>
      </c>
      <c r="H4356">
        <v>11.66</v>
      </c>
    </row>
    <row r="4357" spans="1:8" x14ac:dyDescent="0.25">
      <c r="A4357" s="2">
        <v>27</v>
      </c>
      <c r="B4357" t="s">
        <v>21</v>
      </c>
      <c r="C4357" t="s">
        <v>132</v>
      </c>
      <c r="D4357" s="2">
        <v>5</v>
      </c>
      <c r="E4357" s="17">
        <v>15</v>
      </c>
      <c r="F4357" t="s">
        <v>72</v>
      </c>
      <c r="G4357">
        <v>1</v>
      </c>
      <c r="H4357">
        <v>72214.78</v>
      </c>
    </row>
    <row r="4358" spans="1:8" x14ac:dyDescent="0.25">
      <c r="A4358" s="2">
        <v>27</v>
      </c>
      <c r="B4358" t="s">
        <v>21</v>
      </c>
      <c r="C4358" t="s">
        <v>133</v>
      </c>
      <c r="D4358" s="2">
        <v>6</v>
      </c>
      <c r="E4358" s="17">
        <v>2</v>
      </c>
      <c r="F4358" t="s">
        <v>70</v>
      </c>
      <c r="G4358">
        <v>32</v>
      </c>
      <c r="H4358">
        <v>1007670.0400000002</v>
      </c>
    </row>
    <row r="4359" spans="1:8" x14ac:dyDescent="0.25">
      <c r="A4359" s="2">
        <v>27</v>
      </c>
      <c r="B4359" t="s">
        <v>21</v>
      </c>
      <c r="C4359" t="s">
        <v>133</v>
      </c>
      <c r="D4359" s="2">
        <v>6</v>
      </c>
      <c r="E4359" s="17">
        <v>2</v>
      </c>
      <c r="F4359" t="s">
        <v>67</v>
      </c>
      <c r="G4359">
        <v>32</v>
      </c>
      <c r="H4359">
        <v>897.81999999999994</v>
      </c>
    </row>
    <row r="4360" spans="1:8" x14ac:dyDescent="0.25">
      <c r="A4360" s="2">
        <v>27</v>
      </c>
      <c r="B4360" t="s">
        <v>21</v>
      </c>
      <c r="C4360" t="s">
        <v>133</v>
      </c>
      <c r="D4360" s="2">
        <v>6</v>
      </c>
      <c r="E4360" s="17">
        <v>2</v>
      </c>
      <c r="F4360" t="s">
        <v>72</v>
      </c>
      <c r="G4360">
        <v>32</v>
      </c>
      <c r="H4360">
        <v>373127.51000000013</v>
      </c>
    </row>
    <row r="4361" spans="1:8" x14ac:dyDescent="0.25">
      <c r="A4361" s="2">
        <v>27</v>
      </c>
      <c r="B4361" t="s">
        <v>21</v>
      </c>
      <c r="C4361" t="s">
        <v>133</v>
      </c>
      <c r="D4361" s="2">
        <v>6</v>
      </c>
      <c r="E4361" s="17">
        <v>3</v>
      </c>
      <c r="F4361" t="s">
        <v>70</v>
      </c>
      <c r="H4361">
        <v>658524.10000000009</v>
      </c>
    </row>
    <row r="4362" spans="1:8" x14ac:dyDescent="0.25">
      <c r="A4362" s="2">
        <v>27</v>
      </c>
      <c r="B4362" t="s">
        <v>21</v>
      </c>
      <c r="C4362" t="s">
        <v>133</v>
      </c>
      <c r="D4362" s="2">
        <v>6</v>
      </c>
      <c r="E4362" s="17">
        <v>3</v>
      </c>
      <c r="F4362" t="s">
        <v>77</v>
      </c>
      <c r="G4362">
        <v>1</v>
      </c>
      <c r="H4362">
        <v>16102.8</v>
      </c>
    </row>
    <row r="4363" spans="1:8" x14ac:dyDescent="0.25">
      <c r="A4363" s="2">
        <v>27</v>
      </c>
      <c r="B4363" t="s">
        <v>21</v>
      </c>
      <c r="C4363" t="s">
        <v>133</v>
      </c>
      <c r="D4363" s="2">
        <v>6</v>
      </c>
      <c r="E4363" s="17">
        <v>3</v>
      </c>
      <c r="F4363" t="s">
        <v>67</v>
      </c>
      <c r="H4363">
        <v>501.38</v>
      </c>
    </row>
    <row r="4364" spans="1:8" x14ac:dyDescent="0.25">
      <c r="A4364" s="2">
        <v>27</v>
      </c>
      <c r="B4364" t="s">
        <v>21</v>
      </c>
      <c r="C4364" t="s">
        <v>133</v>
      </c>
      <c r="D4364" s="2">
        <v>6</v>
      </c>
      <c r="E4364" s="17">
        <v>3</v>
      </c>
      <c r="F4364" t="s">
        <v>72</v>
      </c>
      <c r="H4364">
        <v>243653.84000000008</v>
      </c>
    </row>
    <row r="4365" spans="1:8" x14ac:dyDescent="0.25">
      <c r="A4365" s="2">
        <v>27</v>
      </c>
      <c r="B4365" t="s">
        <v>21</v>
      </c>
      <c r="C4365" t="s">
        <v>133</v>
      </c>
      <c r="D4365" s="2">
        <v>6</v>
      </c>
      <c r="E4365" s="17">
        <v>4</v>
      </c>
      <c r="F4365" t="s">
        <v>70</v>
      </c>
      <c r="G4365">
        <v>17</v>
      </c>
      <c r="H4365">
        <v>1997502.7</v>
      </c>
    </row>
    <row r="4366" spans="1:8" x14ac:dyDescent="0.25">
      <c r="A4366" s="2">
        <v>27</v>
      </c>
      <c r="B4366" t="s">
        <v>21</v>
      </c>
      <c r="C4366" t="s">
        <v>133</v>
      </c>
      <c r="D4366" s="2">
        <v>6</v>
      </c>
      <c r="E4366" s="17">
        <v>4</v>
      </c>
      <c r="F4366" t="s">
        <v>75</v>
      </c>
      <c r="G4366">
        <v>14</v>
      </c>
      <c r="H4366">
        <v>165300</v>
      </c>
    </row>
    <row r="4367" spans="1:8" x14ac:dyDescent="0.25">
      <c r="A4367" s="2">
        <v>27</v>
      </c>
      <c r="B4367" t="s">
        <v>21</v>
      </c>
      <c r="C4367" t="s">
        <v>133</v>
      </c>
      <c r="D4367" s="2">
        <v>6</v>
      </c>
      <c r="E4367" s="17">
        <v>4</v>
      </c>
      <c r="F4367" t="s">
        <v>68</v>
      </c>
      <c r="G4367">
        <v>7</v>
      </c>
      <c r="H4367">
        <v>156630</v>
      </c>
    </row>
    <row r="4368" spans="1:8" x14ac:dyDescent="0.25">
      <c r="A4368" s="2">
        <v>27</v>
      </c>
      <c r="B4368" t="s">
        <v>21</v>
      </c>
      <c r="C4368" t="s">
        <v>133</v>
      </c>
      <c r="D4368" s="2">
        <v>6</v>
      </c>
      <c r="E4368" s="17">
        <v>4</v>
      </c>
      <c r="F4368" t="s">
        <v>69</v>
      </c>
      <c r="G4368">
        <v>17</v>
      </c>
      <c r="H4368">
        <v>259709.46000000005</v>
      </c>
    </row>
    <row r="4369" spans="1:8" x14ac:dyDescent="0.25">
      <c r="A4369" s="2">
        <v>27</v>
      </c>
      <c r="B4369" t="s">
        <v>21</v>
      </c>
      <c r="C4369" t="s">
        <v>133</v>
      </c>
      <c r="D4369" s="2">
        <v>6</v>
      </c>
      <c r="E4369" s="17">
        <v>4</v>
      </c>
      <c r="F4369" t="s">
        <v>78</v>
      </c>
      <c r="H4369">
        <v>85342</v>
      </c>
    </row>
    <row r="4370" spans="1:8" x14ac:dyDescent="0.25">
      <c r="A4370" s="2">
        <v>27</v>
      </c>
      <c r="B4370" t="s">
        <v>21</v>
      </c>
      <c r="C4370" t="s">
        <v>133</v>
      </c>
      <c r="D4370" s="2">
        <v>6</v>
      </c>
      <c r="E4370" s="17">
        <v>4</v>
      </c>
      <c r="F4370" t="s">
        <v>67</v>
      </c>
      <c r="G4370">
        <v>17</v>
      </c>
      <c r="H4370">
        <v>1224.2999999999997</v>
      </c>
    </row>
    <row r="4371" spans="1:8" x14ac:dyDescent="0.25">
      <c r="A4371" s="2">
        <v>27</v>
      </c>
      <c r="B4371" t="s">
        <v>21</v>
      </c>
      <c r="C4371" t="s">
        <v>133</v>
      </c>
      <c r="D4371" s="2">
        <v>6</v>
      </c>
      <c r="E4371" s="17">
        <v>4</v>
      </c>
      <c r="F4371" t="s">
        <v>73</v>
      </c>
      <c r="G4371">
        <v>3</v>
      </c>
      <c r="H4371">
        <v>165546.23999999999</v>
      </c>
    </row>
    <row r="4372" spans="1:8" x14ac:dyDescent="0.25">
      <c r="A4372" s="2">
        <v>27</v>
      </c>
      <c r="B4372" t="s">
        <v>21</v>
      </c>
      <c r="C4372" t="s">
        <v>133</v>
      </c>
      <c r="D4372" s="2">
        <v>6</v>
      </c>
      <c r="E4372" s="17">
        <v>6</v>
      </c>
      <c r="F4372" t="s">
        <v>70</v>
      </c>
      <c r="G4372">
        <v>80</v>
      </c>
      <c r="H4372">
        <v>13150765</v>
      </c>
    </row>
    <row r="4373" spans="1:8" x14ac:dyDescent="0.25">
      <c r="A4373" s="2">
        <v>27</v>
      </c>
      <c r="B4373" t="s">
        <v>21</v>
      </c>
      <c r="C4373" t="s">
        <v>133</v>
      </c>
      <c r="D4373" s="2">
        <v>6</v>
      </c>
      <c r="E4373" s="17">
        <v>6</v>
      </c>
      <c r="F4373" t="s">
        <v>75</v>
      </c>
      <c r="G4373">
        <v>61</v>
      </c>
      <c r="H4373">
        <v>793500</v>
      </c>
    </row>
    <row r="4374" spans="1:8" x14ac:dyDescent="0.25">
      <c r="A4374" s="2">
        <v>27</v>
      </c>
      <c r="B4374" t="s">
        <v>21</v>
      </c>
      <c r="C4374" t="s">
        <v>133</v>
      </c>
      <c r="D4374" s="2">
        <v>6</v>
      </c>
      <c r="E4374" s="17">
        <v>6</v>
      </c>
      <c r="F4374" t="s">
        <v>77</v>
      </c>
      <c r="G4374">
        <v>4</v>
      </c>
      <c r="H4374">
        <v>93391.61</v>
      </c>
    </row>
    <row r="4375" spans="1:8" x14ac:dyDescent="0.25">
      <c r="A4375" s="2">
        <v>27</v>
      </c>
      <c r="B4375" t="s">
        <v>21</v>
      </c>
      <c r="C4375" t="s">
        <v>133</v>
      </c>
      <c r="D4375" s="2">
        <v>6</v>
      </c>
      <c r="E4375" s="17">
        <v>6</v>
      </c>
      <c r="F4375" t="s">
        <v>68</v>
      </c>
      <c r="G4375">
        <v>53</v>
      </c>
      <c r="H4375">
        <v>968246</v>
      </c>
    </row>
    <row r="4376" spans="1:8" x14ac:dyDescent="0.25">
      <c r="A4376" s="2">
        <v>27</v>
      </c>
      <c r="B4376" t="s">
        <v>21</v>
      </c>
      <c r="C4376" t="s">
        <v>133</v>
      </c>
      <c r="D4376" s="2">
        <v>6</v>
      </c>
      <c r="E4376" s="17">
        <v>6</v>
      </c>
      <c r="F4376" t="s">
        <v>69</v>
      </c>
      <c r="G4376">
        <v>77</v>
      </c>
      <c r="H4376">
        <v>1644288.0500000012</v>
      </c>
    </row>
    <row r="4377" spans="1:8" x14ac:dyDescent="0.25">
      <c r="A4377" s="2">
        <v>27</v>
      </c>
      <c r="B4377" t="s">
        <v>21</v>
      </c>
      <c r="C4377" t="s">
        <v>133</v>
      </c>
      <c r="D4377" s="2">
        <v>6</v>
      </c>
      <c r="E4377" s="17">
        <v>6</v>
      </c>
      <c r="F4377" t="s">
        <v>78</v>
      </c>
      <c r="H4377">
        <v>648016.50000000012</v>
      </c>
    </row>
    <row r="4378" spans="1:8" x14ac:dyDescent="0.25">
      <c r="A4378" s="2">
        <v>27</v>
      </c>
      <c r="B4378" t="s">
        <v>21</v>
      </c>
      <c r="C4378" t="s">
        <v>133</v>
      </c>
      <c r="D4378" s="2">
        <v>6</v>
      </c>
      <c r="E4378" s="17">
        <v>6</v>
      </c>
      <c r="F4378" t="s">
        <v>67</v>
      </c>
      <c r="G4378">
        <v>80</v>
      </c>
      <c r="H4378">
        <v>5585.19</v>
      </c>
    </row>
    <row r="4379" spans="1:8" x14ac:dyDescent="0.25">
      <c r="A4379" s="2">
        <v>27</v>
      </c>
      <c r="B4379" t="s">
        <v>21</v>
      </c>
      <c r="C4379" t="s">
        <v>133</v>
      </c>
      <c r="D4379" s="2">
        <v>6</v>
      </c>
      <c r="E4379" s="17">
        <v>6</v>
      </c>
      <c r="F4379" t="s">
        <v>73</v>
      </c>
      <c r="G4379">
        <v>7</v>
      </c>
      <c r="H4379">
        <v>1053151.6400000001</v>
      </c>
    </row>
    <row r="4380" spans="1:8" x14ac:dyDescent="0.25">
      <c r="A4380" s="2">
        <v>27</v>
      </c>
      <c r="B4380" t="s">
        <v>21</v>
      </c>
      <c r="C4380" t="s">
        <v>133</v>
      </c>
      <c r="D4380" s="2">
        <v>6</v>
      </c>
      <c r="E4380" s="17">
        <v>6</v>
      </c>
      <c r="F4380" t="s">
        <v>72</v>
      </c>
      <c r="G4380">
        <v>3</v>
      </c>
      <c r="H4380">
        <v>180078.6</v>
      </c>
    </row>
    <row r="4381" spans="1:8" x14ac:dyDescent="0.25">
      <c r="A4381" s="2">
        <v>27</v>
      </c>
      <c r="B4381" t="s">
        <v>21</v>
      </c>
      <c r="C4381" t="s">
        <v>133</v>
      </c>
      <c r="D4381" s="2">
        <v>6</v>
      </c>
      <c r="E4381" s="17">
        <v>6</v>
      </c>
      <c r="F4381" t="s">
        <v>74</v>
      </c>
      <c r="H4381">
        <v>69232.25</v>
      </c>
    </row>
    <row r="4382" spans="1:8" x14ac:dyDescent="0.25">
      <c r="A4382" s="2">
        <v>27</v>
      </c>
      <c r="B4382" t="s">
        <v>21</v>
      </c>
      <c r="C4382" t="s">
        <v>133</v>
      </c>
      <c r="D4382" s="2">
        <v>6</v>
      </c>
      <c r="E4382" s="17">
        <v>6</v>
      </c>
      <c r="F4382" t="s">
        <v>71</v>
      </c>
      <c r="G4382">
        <v>1</v>
      </c>
      <c r="H4382">
        <v>45313.16</v>
      </c>
    </row>
    <row r="4383" spans="1:8" x14ac:dyDescent="0.25">
      <c r="A4383" s="2">
        <v>27</v>
      </c>
      <c r="B4383" t="s">
        <v>21</v>
      </c>
      <c r="C4383" t="s">
        <v>133</v>
      </c>
      <c r="D4383" s="2">
        <v>6</v>
      </c>
      <c r="E4383" s="17">
        <v>7</v>
      </c>
      <c r="F4383" t="s">
        <v>70</v>
      </c>
      <c r="G4383">
        <v>46</v>
      </c>
      <c r="H4383">
        <v>10093779.280000001</v>
      </c>
    </row>
    <row r="4384" spans="1:8" x14ac:dyDescent="0.25">
      <c r="A4384" s="2">
        <v>27</v>
      </c>
      <c r="B4384" t="s">
        <v>21</v>
      </c>
      <c r="C4384" t="s">
        <v>133</v>
      </c>
      <c r="D4384" s="2">
        <v>6</v>
      </c>
      <c r="E4384" s="17">
        <v>7</v>
      </c>
      <c r="F4384" t="s">
        <v>75</v>
      </c>
      <c r="G4384">
        <v>39</v>
      </c>
      <c r="H4384">
        <v>478800</v>
      </c>
    </row>
    <row r="4385" spans="1:8" x14ac:dyDescent="0.25">
      <c r="A4385" s="2">
        <v>27</v>
      </c>
      <c r="B4385" t="s">
        <v>21</v>
      </c>
      <c r="C4385" t="s">
        <v>133</v>
      </c>
      <c r="D4385" s="2">
        <v>6</v>
      </c>
      <c r="E4385" s="17">
        <v>7</v>
      </c>
      <c r="F4385" t="s">
        <v>77</v>
      </c>
      <c r="H4385">
        <v>21756.47</v>
      </c>
    </row>
    <row r="4386" spans="1:8" x14ac:dyDescent="0.25">
      <c r="A4386" s="2">
        <v>27</v>
      </c>
      <c r="B4386" t="s">
        <v>21</v>
      </c>
      <c r="C4386" t="s">
        <v>133</v>
      </c>
      <c r="D4386" s="2">
        <v>6</v>
      </c>
      <c r="E4386" s="17">
        <v>7</v>
      </c>
      <c r="F4386" t="s">
        <v>68</v>
      </c>
      <c r="G4386">
        <v>28</v>
      </c>
      <c r="H4386">
        <v>483429.25</v>
      </c>
    </row>
    <row r="4387" spans="1:8" x14ac:dyDescent="0.25">
      <c r="A4387" s="2">
        <v>27</v>
      </c>
      <c r="B4387" t="s">
        <v>21</v>
      </c>
      <c r="C4387" t="s">
        <v>133</v>
      </c>
      <c r="D4387" s="2">
        <v>6</v>
      </c>
      <c r="E4387" s="17">
        <v>7</v>
      </c>
      <c r="F4387" t="s">
        <v>69</v>
      </c>
      <c r="G4387">
        <v>42</v>
      </c>
      <c r="H4387">
        <v>1154822.9099999988</v>
      </c>
    </row>
    <row r="4388" spans="1:8" x14ac:dyDescent="0.25">
      <c r="A4388" s="2">
        <v>27</v>
      </c>
      <c r="B4388" t="s">
        <v>21</v>
      </c>
      <c r="C4388" t="s">
        <v>133</v>
      </c>
      <c r="D4388" s="2">
        <v>6</v>
      </c>
      <c r="E4388" s="17">
        <v>7</v>
      </c>
      <c r="F4388" t="s">
        <v>78</v>
      </c>
      <c r="H4388">
        <v>231818.21999999991</v>
      </c>
    </row>
    <row r="4389" spans="1:8" x14ac:dyDescent="0.25">
      <c r="A4389" s="2">
        <v>27</v>
      </c>
      <c r="B4389" t="s">
        <v>21</v>
      </c>
      <c r="C4389" t="s">
        <v>133</v>
      </c>
      <c r="D4389" s="2">
        <v>6</v>
      </c>
      <c r="E4389" s="17">
        <v>7</v>
      </c>
      <c r="F4389" t="s">
        <v>67</v>
      </c>
      <c r="G4389">
        <v>46</v>
      </c>
      <c r="H4389">
        <v>3375.5699999999997</v>
      </c>
    </row>
    <row r="4390" spans="1:8" x14ac:dyDescent="0.25">
      <c r="A4390" s="2">
        <v>27</v>
      </c>
      <c r="B4390" t="s">
        <v>21</v>
      </c>
      <c r="C4390" t="s">
        <v>133</v>
      </c>
      <c r="D4390" s="2">
        <v>6</v>
      </c>
      <c r="E4390" s="17">
        <v>7</v>
      </c>
      <c r="F4390" t="s">
        <v>73</v>
      </c>
      <c r="G4390">
        <v>2</v>
      </c>
      <c r="H4390">
        <v>635424.17000000004</v>
      </c>
    </row>
    <row r="4391" spans="1:8" x14ac:dyDescent="0.25">
      <c r="A4391" s="2">
        <v>27</v>
      </c>
      <c r="B4391" t="s">
        <v>21</v>
      </c>
      <c r="C4391" t="s">
        <v>133</v>
      </c>
      <c r="D4391" s="2">
        <v>6</v>
      </c>
      <c r="E4391" s="17">
        <v>7</v>
      </c>
      <c r="F4391" t="s">
        <v>72</v>
      </c>
      <c r="G4391">
        <v>4</v>
      </c>
      <c r="H4391">
        <v>447873.68999999994</v>
      </c>
    </row>
    <row r="4392" spans="1:8" x14ac:dyDescent="0.25">
      <c r="A4392" s="2">
        <v>27</v>
      </c>
      <c r="B4392" t="s">
        <v>21</v>
      </c>
      <c r="C4392" t="s">
        <v>133</v>
      </c>
      <c r="D4392" s="2">
        <v>6</v>
      </c>
      <c r="E4392" s="17">
        <v>7</v>
      </c>
      <c r="F4392" t="s">
        <v>74</v>
      </c>
      <c r="H4392">
        <v>10547.25</v>
      </c>
    </row>
    <row r="4393" spans="1:8" x14ac:dyDescent="0.25">
      <c r="A4393" s="2">
        <v>27</v>
      </c>
      <c r="B4393" t="s">
        <v>21</v>
      </c>
      <c r="C4393" t="s">
        <v>133</v>
      </c>
      <c r="D4393" s="2">
        <v>6</v>
      </c>
      <c r="E4393" s="17">
        <v>7</v>
      </c>
      <c r="F4393" t="s">
        <v>71</v>
      </c>
      <c r="G4393">
        <v>1</v>
      </c>
      <c r="H4393">
        <v>37577.089999999997</v>
      </c>
    </row>
    <row r="4394" spans="1:8" x14ac:dyDescent="0.25">
      <c r="A4394" s="2">
        <v>27</v>
      </c>
      <c r="B4394" t="s">
        <v>21</v>
      </c>
      <c r="C4394" t="s">
        <v>133</v>
      </c>
      <c r="D4394" s="2">
        <v>6</v>
      </c>
      <c r="E4394" s="17">
        <v>8</v>
      </c>
      <c r="F4394" t="s">
        <v>70</v>
      </c>
      <c r="G4394">
        <v>129</v>
      </c>
      <c r="H4394">
        <v>32697912.670000002</v>
      </c>
    </row>
    <row r="4395" spans="1:8" x14ac:dyDescent="0.25">
      <c r="A4395" s="2">
        <v>27</v>
      </c>
      <c r="B4395" t="s">
        <v>21</v>
      </c>
      <c r="C4395" t="s">
        <v>133</v>
      </c>
      <c r="D4395" s="2">
        <v>6</v>
      </c>
      <c r="E4395" s="17">
        <v>8</v>
      </c>
      <c r="F4395" t="s">
        <v>75</v>
      </c>
      <c r="G4395">
        <v>85</v>
      </c>
      <c r="H4395">
        <v>1043400</v>
      </c>
    </row>
    <row r="4396" spans="1:8" x14ac:dyDescent="0.25">
      <c r="A4396" s="2">
        <v>27</v>
      </c>
      <c r="B4396" t="s">
        <v>21</v>
      </c>
      <c r="C4396" t="s">
        <v>133</v>
      </c>
      <c r="D4396" s="2">
        <v>6</v>
      </c>
      <c r="E4396" s="17">
        <v>8</v>
      </c>
      <c r="F4396" t="s">
        <v>77</v>
      </c>
      <c r="H4396">
        <v>18567.400000000001</v>
      </c>
    </row>
    <row r="4397" spans="1:8" x14ac:dyDescent="0.25">
      <c r="A4397" s="2">
        <v>27</v>
      </c>
      <c r="B4397" t="s">
        <v>21</v>
      </c>
      <c r="C4397" t="s">
        <v>133</v>
      </c>
      <c r="D4397" s="2">
        <v>6</v>
      </c>
      <c r="E4397" s="17">
        <v>8</v>
      </c>
      <c r="F4397" t="s">
        <v>68</v>
      </c>
      <c r="G4397">
        <v>72</v>
      </c>
      <c r="H4397">
        <v>1247140.76</v>
      </c>
    </row>
    <row r="4398" spans="1:8" x14ac:dyDescent="0.25">
      <c r="A4398" s="2">
        <v>27</v>
      </c>
      <c r="B4398" t="s">
        <v>21</v>
      </c>
      <c r="C4398" t="s">
        <v>133</v>
      </c>
      <c r="D4398" s="2">
        <v>6</v>
      </c>
      <c r="E4398" s="17">
        <v>8</v>
      </c>
      <c r="F4398" t="s">
        <v>69</v>
      </c>
      <c r="G4398">
        <v>128</v>
      </c>
      <c r="H4398">
        <v>4150440.1799999988</v>
      </c>
    </row>
    <row r="4399" spans="1:8" x14ac:dyDescent="0.25">
      <c r="A4399" s="2">
        <v>27</v>
      </c>
      <c r="B4399" t="s">
        <v>21</v>
      </c>
      <c r="C4399" t="s">
        <v>133</v>
      </c>
      <c r="D4399" s="2">
        <v>6</v>
      </c>
      <c r="E4399" s="17">
        <v>8</v>
      </c>
      <c r="F4399" t="s">
        <v>78</v>
      </c>
      <c r="H4399">
        <v>1048674.3600000001</v>
      </c>
    </row>
    <row r="4400" spans="1:8" x14ac:dyDescent="0.25">
      <c r="A4400" s="2">
        <v>27</v>
      </c>
      <c r="B4400" t="s">
        <v>21</v>
      </c>
      <c r="C4400" t="s">
        <v>133</v>
      </c>
      <c r="D4400" s="2">
        <v>6</v>
      </c>
      <c r="E4400" s="17">
        <v>8</v>
      </c>
      <c r="F4400" t="s">
        <v>67</v>
      </c>
      <c r="G4400">
        <v>129</v>
      </c>
      <c r="H4400">
        <v>8954.83</v>
      </c>
    </row>
    <row r="4401" spans="1:8" x14ac:dyDescent="0.25">
      <c r="A4401" s="2">
        <v>27</v>
      </c>
      <c r="B4401" t="s">
        <v>21</v>
      </c>
      <c r="C4401" t="s">
        <v>133</v>
      </c>
      <c r="D4401" s="2">
        <v>6</v>
      </c>
      <c r="E4401" s="17">
        <v>8</v>
      </c>
      <c r="F4401" t="s">
        <v>73</v>
      </c>
      <c r="G4401">
        <v>10</v>
      </c>
      <c r="H4401">
        <v>2527872.9699999997</v>
      </c>
    </row>
    <row r="4402" spans="1:8" x14ac:dyDescent="0.25">
      <c r="A4402" s="2">
        <v>27</v>
      </c>
      <c r="B4402" t="s">
        <v>21</v>
      </c>
      <c r="C4402" t="s">
        <v>133</v>
      </c>
      <c r="D4402" s="2">
        <v>6</v>
      </c>
      <c r="E4402" s="17">
        <v>8</v>
      </c>
      <c r="F4402" t="s">
        <v>72</v>
      </c>
      <c r="G4402">
        <v>1</v>
      </c>
      <c r="H4402">
        <v>279346.90000000002</v>
      </c>
    </row>
    <row r="4403" spans="1:8" x14ac:dyDescent="0.25">
      <c r="A4403" s="2">
        <v>27</v>
      </c>
      <c r="B4403" t="s">
        <v>21</v>
      </c>
      <c r="C4403" t="s">
        <v>133</v>
      </c>
      <c r="D4403" s="2">
        <v>6</v>
      </c>
      <c r="E4403" s="17">
        <v>8</v>
      </c>
      <c r="F4403" t="s">
        <v>74</v>
      </c>
      <c r="H4403">
        <v>249968.89</v>
      </c>
    </row>
    <row r="4404" spans="1:8" x14ac:dyDescent="0.25">
      <c r="A4404" s="2">
        <v>27</v>
      </c>
      <c r="B4404" t="s">
        <v>21</v>
      </c>
      <c r="C4404" t="s">
        <v>133</v>
      </c>
      <c r="D4404" s="2">
        <v>6</v>
      </c>
      <c r="E4404" s="17">
        <v>8</v>
      </c>
      <c r="F4404" t="s">
        <v>71</v>
      </c>
      <c r="G4404">
        <v>17</v>
      </c>
      <c r="H4404">
        <v>1019115.4399999997</v>
      </c>
    </row>
    <row r="4405" spans="1:8" x14ac:dyDescent="0.25">
      <c r="A4405" s="2">
        <v>27</v>
      </c>
      <c r="B4405" t="s">
        <v>21</v>
      </c>
      <c r="C4405" t="s">
        <v>133</v>
      </c>
      <c r="D4405" s="2">
        <v>6</v>
      </c>
      <c r="E4405" s="17">
        <v>9</v>
      </c>
      <c r="F4405" t="s">
        <v>70</v>
      </c>
      <c r="G4405">
        <v>17</v>
      </c>
      <c r="H4405">
        <v>5576804.5300000003</v>
      </c>
    </row>
    <row r="4406" spans="1:8" x14ac:dyDescent="0.25">
      <c r="A4406" s="2">
        <v>27</v>
      </c>
      <c r="B4406" t="s">
        <v>21</v>
      </c>
      <c r="C4406" t="s">
        <v>133</v>
      </c>
      <c r="D4406" s="2">
        <v>6</v>
      </c>
      <c r="E4406" s="17">
        <v>9</v>
      </c>
      <c r="F4406" t="s">
        <v>75</v>
      </c>
      <c r="G4406">
        <v>13</v>
      </c>
      <c r="H4406">
        <v>178500</v>
      </c>
    </row>
    <row r="4407" spans="1:8" x14ac:dyDescent="0.25">
      <c r="A4407" s="2">
        <v>27</v>
      </c>
      <c r="B4407" t="s">
        <v>21</v>
      </c>
      <c r="C4407" t="s">
        <v>133</v>
      </c>
      <c r="D4407" s="2">
        <v>6</v>
      </c>
      <c r="E4407" s="17">
        <v>9</v>
      </c>
      <c r="F4407" t="s">
        <v>68</v>
      </c>
      <c r="G4407">
        <v>15</v>
      </c>
      <c r="H4407">
        <v>260076.25</v>
      </c>
    </row>
    <row r="4408" spans="1:8" x14ac:dyDescent="0.25">
      <c r="A4408" s="2">
        <v>27</v>
      </c>
      <c r="B4408" t="s">
        <v>21</v>
      </c>
      <c r="C4408" t="s">
        <v>133</v>
      </c>
      <c r="D4408" s="2">
        <v>6</v>
      </c>
      <c r="E4408" s="17">
        <v>9</v>
      </c>
      <c r="F4408" t="s">
        <v>69</v>
      </c>
      <c r="G4408">
        <v>17</v>
      </c>
      <c r="H4408">
        <v>725279.02999999991</v>
      </c>
    </row>
    <row r="4409" spans="1:8" x14ac:dyDescent="0.25">
      <c r="A4409" s="2">
        <v>27</v>
      </c>
      <c r="B4409" t="s">
        <v>21</v>
      </c>
      <c r="C4409" t="s">
        <v>133</v>
      </c>
      <c r="D4409" s="2">
        <v>6</v>
      </c>
      <c r="E4409" s="17">
        <v>9</v>
      </c>
      <c r="F4409" t="s">
        <v>78</v>
      </c>
      <c r="H4409">
        <v>131142.35999999999</v>
      </c>
    </row>
    <row r="4410" spans="1:8" x14ac:dyDescent="0.25">
      <c r="A4410" s="2">
        <v>27</v>
      </c>
      <c r="B4410" t="s">
        <v>21</v>
      </c>
      <c r="C4410" t="s">
        <v>133</v>
      </c>
      <c r="D4410" s="2">
        <v>6</v>
      </c>
      <c r="E4410" s="17">
        <v>9</v>
      </c>
      <c r="F4410" t="s">
        <v>67</v>
      </c>
      <c r="G4410">
        <v>17</v>
      </c>
      <c r="H4410">
        <v>1265.06</v>
      </c>
    </row>
    <row r="4411" spans="1:8" x14ac:dyDescent="0.25">
      <c r="A4411" s="2">
        <v>27</v>
      </c>
      <c r="B4411" t="s">
        <v>21</v>
      </c>
      <c r="C4411" t="s">
        <v>133</v>
      </c>
      <c r="D4411" s="2">
        <v>6</v>
      </c>
      <c r="E4411" s="17">
        <v>9</v>
      </c>
      <c r="F4411" t="s">
        <v>73</v>
      </c>
      <c r="G4411">
        <v>2</v>
      </c>
      <c r="H4411">
        <v>478180.85000000003</v>
      </c>
    </row>
    <row r="4412" spans="1:8" x14ac:dyDescent="0.25">
      <c r="A4412" s="2">
        <v>27</v>
      </c>
      <c r="B4412" t="s">
        <v>21</v>
      </c>
      <c r="C4412" t="s">
        <v>133</v>
      </c>
      <c r="D4412" s="2">
        <v>6</v>
      </c>
      <c r="E4412" s="17">
        <v>9</v>
      </c>
      <c r="F4412" t="s">
        <v>74</v>
      </c>
      <c r="H4412">
        <v>57985.5</v>
      </c>
    </row>
    <row r="4413" spans="1:8" x14ac:dyDescent="0.25">
      <c r="A4413" s="2">
        <v>27</v>
      </c>
      <c r="B4413" t="s">
        <v>21</v>
      </c>
      <c r="C4413" t="s">
        <v>133</v>
      </c>
      <c r="D4413" s="2">
        <v>6</v>
      </c>
      <c r="E4413" s="17">
        <v>9</v>
      </c>
      <c r="F4413" t="s">
        <v>71</v>
      </c>
      <c r="H4413">
        <v>29814.129999999997</v>
      </c>
    </row>
    <row r="4414" spans="1:8" x14ac:dyDescent="0.25">
      <c r="A4414" s="2">
        <v>27</v>
      </c>
      <c r="B4414" t="s">
        <v>21</v>
      </c>
      <c r="C4414" t="s">
        <v>133</v>
      </c>
      <c r="D4414" s="2">
        <v>6</v>
      </c>
      <c r="E4414" s="17">
        <v>10</v>
      </c>
      <c r="F4414" t="s">
        <v>70</v>
      </c>
      <c r="G4414">
        <v>66</v>
      </c>
      <c r="H4414">
        <v>23454937.98</v>
      </c>
    </row>
    <row r="4415" spans="1:8" x14ac:dyDescent="0.25">
      <c r="A4415" s="2">
        <v>27</v>
      </c>
      <c r="B4415" t="s">
        <v>21</v>
      </c>
      <c r="C4415" t="s">
        <v>133</v>
      </c>
      <c r="D4415" s="2">
        <v>6</v>
      </c>
      <c r="E4415" s="17">
        <v>10</v>
      </c>
      <c r="F4415" t="s">
        <v>75</v>
      </c>
      <c r="G4415">
        <v>45</v>
      </c>
      <c r="H4415">
        <v>528300</v>
      </c>
    </row>
    <row r="4416" spans="1:8" x14ac:dyDescent="0.25">
      <c r="A4416" s="2">
        <v>27</v>
      </c>
      <c r="B4416" t="s">
        <v>21</v>
      </c>
      <c r="C4416" t="s">
        <v>133</v>
      </c>
      <c r="D4416" s="2">
        <v>6</v>
      </c>
      <c r="E4416" s="17">
        <v>10</v>
      </c>
      <c r="F4416" t="s">
        <v>77</v>
      </c>
      <c r="G4416">
        <v>3</v>
      </c>
      <c r="H4416">
        <v>57668.160000000003</v>
      </c>
    </row>
    <row r="4417" spans="1:8" x14ac:dyDescent="0.25">
      <c r="A4417" s="2">
        <v>27</v>
      </c>
      <c r="B4417" t="s">
        <v>21</v>
      </c>
      <c r="C4417" t="s">
        <v>133</v>
      </c>
      <c r="D4417" s="2">
        <v>6</v>
      </c>
      <c r="E4417" s="17">
        <v>10</v>
      </c>
      <c r="F4417" t="s">
        <v>68</v>
      </c>
      <c r="G4417">
        <v>41</v>
      </c>
      <c r="H4417">
        <v>763515.5</v>
      </c>
    </row>
    <row r="4418" spans="1:8" x14ac:dyDescent="0.25">
      <c r="A4418" s="2">
        <v>27</v>
      </c>
      <c r="B4418" t="s">
        <v>21</v>
      </c>
      <c r="C4418" t="s">
        <v>133</v>
      </c>
      <c r="D4418" s="2">
        <v>6</v>
      </c>
      <c r="E4418" s="17">
        <v>10</v>
      </c>
      <c r="F4418" t="s">
        <v>69</v>
      </c>
      <c r="G4418">
        <v>65</v>
      </c>
      <c r="H4418">
        <v>2997263.5500000012</v>
      </c>
    </row>
    <row r="4419" spans="1:8" x14ac:dyDescent="0.25">
      <c r="A4419" s="2">
        <v>27</v>
      </c>
      <c r="B4419" t="s">
        <v>21</v>
      </c>
      <c r="C4419" t="s">
        <v>133</v>
      </c>
      <c r="D4419" s="2">
        <v>6</v>
      </c>
      <c r="E4419" s="17">
        <v>10</v>
      </c>
      <c r="F4419" t="s">
        <v>78</v>
      </c>
      <c r="H4419">
        <v>454643.76000000007</v>
      </c>
    </row>
    <row r="4420" spans="1:8" x14ac:dyDescent="0.25">
      <c r="A4420" s="2">
        <v>27</v>
      </c>
      <c r="B4420" t="s">
        <v>21</v>
      </c>
      <c r="C4420" t="s">
        <v>133</v>
      </c>
      <c r="D4420" s="2">
        <v>6</v>
      </c>
      <c r="E4420" s="17">
        <v>10</v>
      </c>
      <c r="F4420" t="s">
        <v>67</v>
      </c>
      <c r="G4420">
        <v>66</v>
      </c>
      <c r="H4420">
        <v>4378.33</v>
      </c>
    </row>
    <row r="4421" spans="1:8" x14ac:dyDescent="0.25">
      <c r="A4421" s="2">
        <v>27</v>
      </c>
      <c r="B4421" t="s">
        <v>21</v>
      </c>
      <c r="C4421" t="s">
        <v>133</v>
      </c>
      <c r="D4421" s="2">
        <v>6</v>
      </c>
      <c r="E4421" s="17">
        <v>10</v>
      </c>
      <c r="F4421" t="s">
        <v>73</v>
      </c>
      <c r="G4421">
        <v>4</v>
      </c>
      <c r="H4421">
        <v>1790817.7900000003</v>
      </c>
    </row>
    <row r="4422" spans="1:8" x14ac:dyDescent="0.25">
      <c r="A4422" s="2">
        <v>27</v>
      </c>
      <c r="B4422" t="s">
        <v>21</v>
      </c>
      <c r="C4422" t="s">
        <v>133</v>
      </c>
      <c r="D4422" s="2">
        <v>6</v>
      </c>
      <c r="E4422" s="17">
        <v>10</v>
      </c>
      <c r="F4422" t="s">
        <v>72</v>
      </c>
      <c r="G4422">
        <v>1</v>
      </c>
      <c r="H4422">
        <v>147961.29</v>
      </c>
    </row>
    <row r="4423" spans="1:8" x14ac:dyDescent="0.25">
      <c r="A4423" s="2">
        <v>27</v>
      </c>
      <c r="B4423" t="s">
        <v>21</v>
      </c>
      <c r="C4423" t="s">
        <v>133</v>
      </c>
      <c r="D4423" s="2">
        <v>6</v>
      </c>
      <c r="E4423" s="17">
        <v>10</v>
      </c>
      <c r="F4423" t="s">
        <v>74</v>
      </c>
      <c r="G4423">
        <v>2</v>
      </c>
      <c r="H4423">
        <v>62457.81</v>
      </c>
    </row>
    <row r="4424" spans="1:8" x14ac:dyDescent="0.25">
      <c r="A4424" s="2">
        <v>27</v>
      </c>
      <c r="B4424" t="s">
        <v>21</v>
      </c>
      <c r="C4424" t="s">
        <v>133</v>
      </c>
      <c r="D4424" s="2">
        <v>6</v>
      </c>
      <c r="E4424" s="17">
        <v>10</v>
      </c>
      <c r="F4424" t="s">
        <v>71</v>
      </c>
      <c r="G4424">
        <v>12</v>
      </c>
      <c r="H4424">
        <v>617017.9099999998</v>
      </c>
    </row>
    <row r="4425" spans="1:8" x14ac:dyDescent="0.25">
      <c r="A4425" s="2">
        <v>27</v>
      </c>
      <c r="B4425" t="s">
        <v>21</v>
      </c>
      <c r="C4425" t="s">
        <v>133</v>
      </c>
      <c r="D4425" s="2">
        <v>6</v>
      </c>
      <c r="E4425" s="17">
        <v>11</v>
      </c>
      <c r="F4425" t="s">
        <v>70</v>
      </c>
      <c r="G4425">
        <v>15</v>
      </c>
      <c r="H4425">
        <v>6685027.1499999994</v>
      </c>
    </row>
    <row r="4426" spans="1:8" x14ac:dyDescent="0.25">
      <c r="A4426" s="2">
        <v>27</v>
      </c>
      <c r="B4426" t="s">
        <v>21</v>
      </c>
      <c r="C4426" t="s">
        <v>133</v>
      </c>
      <c r="D4426" s="2">
        <v>6</v>
      </c>
      <c r="E4426" s="17">
        <v>11</v>
      </c>
      <c r="F4426" t="s">
        <v>75</v>
      </c>
      <c r="G4426">
        <v>5</v>
      </c>
      <c r="H4426">
        <v>108132</v>
      </c>
    </row>
    <row r="4427" spans="1:8" x14ac:dyDescent="0.25">
      <c r="A4427" s="2">
        <v>27</v>
      </c>
      <c r="B4427" t="s">
        <v>21</v>
      </c>
      <c r="C4427" t="s">
        <v>133</v>
      </c>
      <c r="D4427" s="2">
        <v>6</v>
      </c>
      <c r="E4427" s="17">
        <v>11</v>
      </c>
      <c r="F4427" t="s">
        <v>68</v>
      </c>
      <c r="G4427">
        <v>11</v>
      </c>
      <c r="H4427">
        <v>200536</v>
      </c>
    </row>
    <row r="4428" spans="1:8" x14ac:dyDescent="0.25">
      <c r="A4428" s="2">
        <v>27</v>
      </c>
      <c r="B4428" t="s">
        <v>21</v>
      </c>
      <c r="C4428" t="s">
        <v>133</v>
      </c>
      <c r="D4428" s="2">
        <v>6</v>
      </c>
      <c r="E4428" s="17">
        <v>11</v>
      </c>
      <c r="F4428" t="s">
        <v>69</v>
      </c>
      <c r="G4428">
        <v>15</v>
      </c>
      <c r="H4428">
        <v>821589.06</v>
      </c>
    </row>
    <row r="4429" spans="1:8" x14ac:dyDescent="0.25">
      <c r="A4429" s="2">
        <v>27</v>
      </c>
      <c r="B4429" t="s">
        <v>21</v>
      </c>
      <c r="C4429" t="s">
        <v>133</v>
      </c>
      <c r="D4429" s="2">
        <v>6</v>
      </c>
      <c r="E4429" s="17">
        <v>11</v>
      </c>
      <c r="F4429" t="s">
        <v>78</v>
      </c>
      <c r="H4429">
        <v>140845.43999999997</v>
      </c>
    </row>
    <row r="4430" spans="1:8" x14ac:dyDescent="0.25">
      <c r="A4430" s="2">
        <v>27</v>
      </c>
      <c r="B4430" t="s">
        <v>21</v>
      </c>
      <c r="C4430" t="s">
        <v>133</v>
      </c>
      <c r="D4430" s="2">
        <v>6</v>
      </c>
      <c r="E4430" s="17">
        <v>11</v>
      </c>
      <c r="F4430" t="s">
        <v>67</v>
      </c>
      <c r="G4430">
        <v>15</v>
      </c>
      <c r="H4430">
        <v>1031.9100000000001</v>
      </c>
    </row>
    <row r="4431" spans="1:8" x14ac:dyDescent="0.25">
      <c r="A4431" s="2">
        <v>27</v>
      </c>
      <c r="B4431" t="s">
        <v>21</v>
      </c>
      <c r="C4431" t="s">
        <v>133</v>
      </c>
      <c r="D4431" s="2">
        <v>6</v>
      </c>
      <c r="E4431" s="17">
        <v>11</v>
      </c>
      <c r="F4431" t="s">
        <v>73</v>
      </c>
      <c r="H4431">
        <v>430062.08000000002</v>
      </c>
    </row>
    <row r="4432" spans="1:8" x14ac:dyDescent="0.25">
      <c r="A4432" s="2">
        <v>27</v>
      </c>
      <c r="B4432" t="s">
        <v>21</v>
      </c>
      <c r="C4432" t="s">
        <v>133</v>
      </c>
      <c r="D4432" s="2">
        <v>6</v>
      </c>
      <c r="E4432" s="17">
        <v>11</v>
      </c>
      <c r="F4432" t="s">
        <v>72</v>
      </c>
      <c r="G4432">
        <v>15</v>
      </c>
      <c r="H4432">
        <v>1050063.72</v>
      </c>
    </row>
    <row r="4433" spans="1:8" x14ac:dyDescent="0.25">
      <c r="A4433" s="2">
        <v>27</v>
      </c>
      <c r="B4433" t="s">
        <v>21</v>
      </c>
      <c r="C4433" t="s">
        <v>133</v>
      </c>
      <c r="D4433" s="2">
        <v>6</v>
      </c>
      <c r="E4433" s="17">
        <v>11</v>
      </c>
      <c r="F4433" t="s">
        <v>71</v>
      </c>
      <c r="G4433">
        <v>1</v>
      </c>
      <c r="H4433">
        <v>59388.46</v>
      </c>
    </row>
    <row r="4434" spans="1:8" x14ac:dyDescent="0.25">
      <c r="A4434" s="2">
        <v>27</v>
      </c>
      <c r="B4434" t="s">
        <v>21</v>
      </c>
      <c r="C4434" t="s">
        <v>133</v>
      </c>
      <c r="D4434" s="2">
        <v>6</v>
      </c>
      <c r="E4434" s="17">
        <v>12</v>
      </c>
      <c r="F4434" t="s">
        <v>70</v>
      </c>
      <c r="G4434">
        <v>74</v>
      </c>
      <c r="H4434">
        <v>35197524.980000019</v>
      </c>
    </row>
    <row r="4435" spans="1:8" x14ac:dyDescent="0.25">
      <c r="A4435" s="2">
        <v>27</v>
      </c>
      <c r="B4435" t="s">
        <v>21</v>
      </c>
      <c r="C4435" t="s">
        <v>133</v>
      </c>
      <c r="D4435" s="2">
        <v>6</v>
      </c>
      <c r="E4435" s="17">
        <v>12</v>
      </c>
      <c r="F4435" t="s">
        <v>75</v>
      </c>
      <c r="G4435">
        <v>16</v>
      </c>
      <c r="H4435">
        <v>393259.45</v>
      </c>
    </row>
    <row r="4436" spans="1:8" x14ac:dyDescent="0.25">
      <c r="A4436" s="2">
        <v>27</v>
      </c>
      <c r="B4436" t="s">
        <v>21</v>
      </c>
      <c r="C4436" t="s">
        <v>133</v>
      </c>
      <c r="D4436" s="2">
        <v>6</v>
      </c>
      <c r="E4436" s="17">
        <v>12</v>
      </c>
      <c r="F4436" t="s">
        <v>77</v>
      </c>
      <c r="G4436">
        <v>1</v>
      </c>
      <c r="H4436">
        <v>30963.870000000003</v>
      </c>
    </row>
    <row r="4437" spans="1:8" x14ac:dyDescent="0.25">
      <c r="A4437" s="2">
        <v>27</v>
      </c>
      <c r="B4437" t="s">
        <v>21</v>
      </c>
      <c r="C4437" t="s">
        <v>133</v>
      </c>
      <c r="D4437" s="2">
        <v>6</v>
      </c>
      <c r="E4437" s="17">
        <v>12</v>
      </c>
      <c r="F4437" t="s">
        <v>68</v>
      </c>
      <c r="G4437">
        <v>36</v>
      </c>
      <c r="H4437">
        <v>625919</v>
      </c>
    </row>
    <row r="4438" spans="1:8" x14ac:dyDescent="0.25">
      <c r="A4438" s="2">
        <v>27</v>
      </c>
      <c r="B4438" t="s">
        <v>21</v>
      </c>
      <c r="C4438" t="s">
        <v>133</v>
      </c>
      <c r="D4438" s="2">
        <v>6</v>
      </c>
      <c r="E4438" s="17">
        <v>12</v>
      </c>
      <c r="F4438" t="s">
        <v>69</v>
      </c>
      <c r="G4438">
        <v>74</v>
      </c>
      <c r="H4438">
        <v>4575665.769999994</v>
      </c>
    </row>
    <row r="4439" spans="1:8" x14ac:dyDescent="0.25">
      <c r="A4439" s="2">
        <v>27</v>
      </c>
      <c r="B4439" t="s">
        <v>21</v>
      </c>
      <c r="C4439" t="s">
        <v>133</v>
      </c>
      <c r="D4439" s="2">
        <v>6</v>
      </c>
      <c r="E4439" s="17">
        <v>12</v>
      </c>
      <c r="F4439" t="s">
        <v>78</v>
      </c>
      <c r="H4439">
        <v>826876.73999999964</v>
      </c>
    </row>
    <row r="4440" spans="1:8" x14ac:dyDescent="0.25">
      <c r="A4440" s="2">
        <v>27</v>
      </c>
      <c r="B4440" t="s">
        <v>21</v>
      </c>
      <c r="C4440" t="s">
        <v>133</v>
      </c>
      <c r="D4440" s="2">
        <v>6</v>
      </c>
      <c r="E4440" s="17">
        <v>12</v>
      </c>
      <c r="F4440" t="s">
        <v>67</v>
      </c>
      <c r="G4440">
        <v>74</v>
      </c>
      <c r="H4440">
        <v>4867.7300000000005</v>
      </c>
    </row>
    <row r="4441" spans="1:8" x14ac:dyDescent="0.25">
      <c r="A4441" s="2">
        <v>27</v>
      </c>
      <c r="B4441" t="s">
        <v>21</v>
      </c>
      <c r="C4441" t="s">
        <v>133</v>
      </c>
      <c r="D4441" s="2">
        <v>6</v>
      </c>
      <c r="E4441" s="17">
        <v>12</v>
      </c>
      <c r="F4441" t="s">
        <v>73</v>
      </c>
      <c r="G4441">
        <v>6</v>
      </c>
      <c r="H4441">
        <v>2473029.56</v>
      </c>
    </row>
    <row r="4442" spans="1:8" x14ac:dyDescent="0.25">
      <c r="A4442" s="2">
        <v>27</v>
      </c>
      <c r="B4442" t="s">
        <v>21</v>
      </c>
      <c r="C4442" t="s">
        <v>133</v>
      </c>
      <c r="D4442" s="2">
        <v>6</v>
      </c>
      <c r="E4442" s="17">
        <v>12</v>
      </c>
      <c r="F4442" t="s">
        <v>72</v>
      </c>
      <c r="G4442">
        <v>74</v>
      </c>
      <c r="H4442">
        <v>5144050.7399999984</v>
      </c>
    </row>
    <row r="4443" spans="1:8" x14ac:dyDescent="0.25">
      <c r="A4443" s="2">
        <v>27</v>
      </c>
      <c r="B4443" t="s">
        <v>21</v>
      </c>
      <c r="C4443" t="s">
        <v>133</v>
      </c>
      <c r="D4443" s="2">
        <v>6</v>
      </c>
      <c r="E4443" s="17">
        <v>12</v>
      </c>
      <c r="F4443" t="s">
        <v>74</v>
      </c>
      <c r="G4443">
        <v>1</v>
      </c>
      <c r="H4443">
        <v>41900.01</v>
      </c>
    </row>
    <row r="4444" spans="1:8" x14ac:dyDescent="0.25">
      <c r="A4444" s="2">
        <v>27</v>
      </c>
      <c r="B4444" t="s">
        <v>21</v>
      </c>
      <c r="C4444" t="s">
        <v>133</v>
      </c>
      <c r="D4444" s="2">
        <v>6</v>
      </c>
      <c r="E4444" s="17">
        <v>12</v>
      </c>
      <c r="F4444" t="s">
        <v>71</v>
      </c>
      <c r="G4444">
        <v>7</v>
      </c>
      <c r="H4444">
        <v>374388.64</v>
      </c>
    </row>
    <row r="4445" spans="1:8" x14ac:dyDescent="0.25">
      <c r="A4445" s="2">
        <v>27</v>
      </c>
      <c r="B4445" t="s">
        <v>21</v>
      </c>
      <c r="C4445" t="s">
        <v>133</v>
      </c>
      <c r="D4445" s="2">
        <v>6</v>
      </c>
      <c r="E4445" s="17">
        <v>13</v>
      </c>
      <c r="F4445" t="s">
        <v>70</v>
      </c>
      <c r="G4445">
        <v>20</v>
      </c>
      <c r="H4445">
        <v>12441610.84</v>
      </c>
    </row>
    <row r="4446" spans="1:8" x14ac:dyDescent="0.25">
      <c r="A4446" s="2">
        <v>27</v>
      </c>
      <c r="B4446" t="s">
        <v>21</v>
      </c>
      <c r="C4446" t="s">
        <v>133</v>
      </c>
      <c r="D4446" s="2">
        <v>6</v>
      </c>
      <c r="E4446" s="17">
        <v>13</v>
      </c>
      <c r="F4446" t="s">
        <v>75</v>
      </c>
      <c r="G4446">
        <v>4</v>
      </c>
      <c r="H4446">
        <v>415068</v>
      </c>
    </row>
    <row r="4447" spans="1:8" x14ac:dyDescent="0.25">
      <c r="A4447" s="2">
        <v>27</v>
      </c>
      <c r="B4447" t="s">
        <v>21</v>
      </c>
      <c r="C4447" t="s">
        <v>133</v>
      </c>
      <c r="D4447" s="2">
        <v>6</v>
      </c>
      <c r="E4447" s="17">
        <v>13</v>
      </c>
      <c r="F4447" t="s">
        <v>68</v>
      </c>
      <c r="G4447">
        <v>11</v>
      </c>
      <c r="H4447">
        <v>219456</v>
      </c>
    </row>
    <row r="4448" spans="1:8" x14ac:dyDescent="0.25">
      <c r="A4448" s="2">
        <v>27</v>
      </c>
      <c r="B4448" t="s">
        <v>21</v>
      </c>
      <c r="C4448" t="s">
        <v>133</v>
      </c>
      <c r="D4448" s="2">
        <v>6</v>
      </c>
      <c r="E4448" s="17">
        <v>13</v>
      </c>
      <c r="F4448" t="s">
        <v>69</v>
      </c>
      <c r="G4448">
        <v>20</v>
      </c>
      <c r="H4448">
        <v>1617405.2699999998</v>
      </c>
    </row>
    <row r="4449" spans="1:8" x14ac:dyDescent="0.25">
      <c r="A4449" s="2">
        <v>27</v>
      </c>
      <c r="B4449" t="s">
        <v>21</v>
      </c>
      <c r="C4449" t="s">
        <v>133</v>
      </c>
      <c r="D4449" s="2">
        <v>6</v>
      </c>
      <c r="E4449" s="17">
        <v>13</v>
      </c>
      <c r="F4449" t="s">
        <v>78</v>
      </c>
      <c r="H4449">
        <v>319890</v>
      </c>
    </row>
    <row r="4450" spans="1:8" x14ac:dyDescent="0.25">
      <c r="A4450" s="2">
        <v>27</v>
      </c>
      <c r="B4450" t="s">
        <v>21</v>
      </c>
      <c r="C4450" t="s">
        <v>133</v>
      </c>
      <c r="D4450" s="2">
        <v>6</v>
      </c>
      <c r="E4450" s="17">
        <v>13</v>
      </c>
      <c r="F4450" t="s">
        <v>67</v>
      </c>
      <c r="G4450">
        <v>20</v>
      </c>
      <c r="H4450">
        <v>1440.0099999999998</v>
      </c>
    </row>
    <row r="4451" spans="1:8" x14ac:dyDescent="0.25">
      <c r="A4451" s="2">
        <v>27</v>
      </c>
      <c r="B4451" t="s">
        <v>21</v>
      </c>
      <c r="C4451" t="s">
        <v>133</v>
      </c>
      <c r="D4451" s="2">
        <v>6</v>
      </c>
      <c r="E4451" s="17">
        <v>13</v>
      </c>
      <c r="F4451" t="s">
        <v>73</v>
      </c>
      <c r="G4451">
        <v>2</v>
      </c>
      <c r="H4451">
        <v>777186.98</v>
      </c>
    </row>
    <row r="4452" spans="1:8" x14ac:dyDescent="0.25">
      <c r="A4452" s="2">
        <v>27</v>
      </c>
      <c r="B4452" t="s">
        <v>21</v>
      </c>
      <c r="C4452" t="s">
        <v>133</v>
      </c>
      <c r="D4452" s="2">
        <v>6</v>
      </c>
      <c r="E4452" s="17">
        <v>13</v>
      </c>
      <c r="F4452" t="s">
        <v>72</v>
      </c>
      <c r="G4452">
        <v>20</v>
      </c>
      <c r="H4452">
        <v>3206768.7399999998</v>
      </c>
    </row>
    <row r="4453" spans="1:8" x14ac:dyDescent="0.25">
      <c r="A4453" s="2">
        <v>27</v>
      </c>
      <c r="B4453" t="s">
        <v>21</v>
      </c>
      <c r="C4453" t="s">
        <v>133</v>
      </c>
      <c r="D4453" s="2">
        <v>6</v>
      </c>
      <c r="E4453" s="17">
        <v>13</v>
      </c>
      <c r="F4453" t="s">
        <v>74</v>
      </c>
      <c r="H4453">
        <v>56686.5</v>
      </c>
    </row>
    <row r="4454" spans="1:8" x14ac:dyDescent="0.25">
      <c r="A4454" s="2">
        <v>27</v>
      </c>
      <c r="B4454" t="s">
        <v>21</v>
      </c>
      <c r="C4454" t="s">
        <v>133</v>
      </c>
      <c r="D4454" s="2">
        <v>6</v>
      </c>
      <c r="E4454" s="17">
        <v>14</v>
      </c>
      <c r="F4454" t="s">
        <v>70</v>
      </c>
      <c r="G4454">
        <v>3</v>
      </c>
      <c r="H4454">
        <v>1649283.2999999998</v>
      </c>
    </row>
    <row r="4455" spans="1:8" x14ac:dyDescent="0.25">
      <c r="A4455" s="2">
        <v>27</v>
      </c>
      <c r="B4455" t="s">
        <v>21</v>
      </c>
      <c r="C4455" t="s">
        <v>133</v>
      </c>
      <c r="D4455" s="2">
        <v>6</v>
      </c>
      <c r="E4455" s="17">
        <v>14</v>
      </c>
      <c r="F4455" t="s">
        <v>68</v>
      </c>
      <c r="G4455">
        <v>1</v>
      </c>
      <c r="H4455">
        <v>27840</v>
      </c>
    </row>
    <row r="4456" spans="1:8" x14ac:dyDescent="0.25">
      <c r="A4456" s="2">
        <v>27</v>
      </c>
      <c r="B4456" t="s">
        <v>21</v>
      </c>
      <c r="C4456" t="s">
        <v>133</v>
      </c>
      <c r="D4456" s="2">
        <v>6</v>
      </c>
      <c r="E4456" s="17">
        <v>14</v>
      </c>
      <c r="F4456" t="s">
        <v>69</v>
      </c>
      <c r="G4456">
        <v>3</v>
      </c>
      <c r="H4456">
        <v>214406.41999999998</v>
      </c>
    </row>
    <row r="4457" spans="1:8" x14ac:dyDescent="0.25">
      <c r="A4457" s="2">
        <v>27</v>
      </c>
      <c r="B4457" t="s">
        <v>21</v>
      </c>
      <c r="C4457" t="s">
        <v>133</v>
      </c>
      <c r="D4457" s="2">
        <v>6</v>
      </c>
      <c r="E4457" s="17">
        <v>14</v>
      </c>
      <c r="F4457" t="s">
        <v>78</v>
      </c>
      <c r="H4457">
        <v>39822.660000000003</v>
      </c>
    </row>
    <row r="4458" spans="1:8" x14ac:dyDescent="0.25">
      <c r="A4458" s="2">
        <v>27</v>
      </c>
      <c r="B4458" t="s">
        <v>21</v>
      </c>
      <c r="C4458" t="s">
        <v>133</v>
      </c>
      <c r="D4458" s="2">
        <v>6</v>
      </c>
      <c r="E4458" s="17">
        <v>14</v>
      </c>
      <c r="F4458" t="s">
        <v>67</v>
      </c>
      <c r="G4458">
        <v>3</v>
      </c>
      <c r="H4458">
        <v>169.07000000000002</v>
      </c>
    </row>
    <row r="4459" spans="1:8" x14ac:dyDescent="0.25">
      <c r="A4459" s="2">
        <v>27</v>
      </c>
      <c r="B4459" t="s">
        <v>21</v>
      </c>
      <c r="C4459" t="s">
        <v>133</v>
      </c>
      <c r="D4459" s="2">
        <v>6</v>
      </c>
      <c r="E4459" s="17">
        <v>14</v>
      </c>
      <c r="F4459" t="s">
        <v>73</v>
      </c>
      <c r="G4459">
        <v>1</v>
      </c>
      <c r="H4459">
        <v>166638.70000000001</v>
      </c>
    </row>
    <row r="4460" spans="1:8" x14ac:dyDescent="0.25">
      <c r="A4460" s="2">
        <v>27</v>
      </c>
      <c r="B4460" t="s">
        <v>21</v>
      </c>
      <c r="C4460" t="s">
        <v>133</v>
      </c>
      <c r="D4460" s="2">
        <v>6</v>
      </c>
      <c r="E4460" s="17">
        <v>14</v>
      </c>
      <c r="F4460" t="s">
        <v>72</v>
      </c>
      <c r="G4460">
        <v>3</v>
      </c>
      <c r="H4460">
        <v>546084.97</v>
      </c>
    </row>
    <row r="4461" spans="1:8" x14ac:dyDescent="0.25">
      <c r="A4461" s="2">
        <v>27</v>
      </c>
      <c r="B4461" t="s">
        <v>21</v>
      </c>
      <c r="C4461" t="s">
        <v>133</v>
      </c>
      <c r="D4461" s="2">
        <v>6</v>
      </c>
      <c r="E4461" s="17">
        <v>15</v>
      </c>
      <c r="F4461" t="s">
        <v>70</v>
      </c>
      <c r="G4461">
        <v>1</v>
      </c>
      <c r="H4461">
        <v>915405.33000000007</v>
      </c>
    </row>
    <row r="4462" spans="1:8" x14ac:dyDescent="0.25">
      <c r="A4462" s="2">
        <v>27</v>
      </c>
      <c r="B4462" t="s">
        <v>21</v>
      </c>
      <c r="C4462" t="s">
        <v>133</v>
      </c>
      <c r="D4462" s="2">
        <v>6</v>
      </c>
      <c r="E4462" s="17">
        <v>15</v>
      </c>
      <c r="F4462" t="s">
        <v>68</v>
      </c>
      <c r="H4462">
        <v>1880</v>
      </c>
    </row>
    <row r="4463" spans="1:8" x14ac:dyDescent="0.25">
      <c r="A4463" s="2">
        <v>27</v>
      </c>
      <c r="B4463" t="s">
        <v>21</v>
      </c>
      <c r="C4463" t="s">
        <v>133</v>
      </c>
      <c r="D4463" s="2">
        <v>6</v>
      </c>
      <c r="E4463" s="17">
        <v>15</v>
      </c>
      <c r="F4463" t="s">
        <v>69</v>
      </c>
      <c r="H4463">
        <v>9249.65</v>
      </c>
    </row>
    <row r="4464" spans="1:8" x14ac:dyDescent="0.25">
      <c r="A4464" s="2">
        <v>27</v>
      </c>
      <c r="B4464" t="s">
        <v>21</v>
      </c>
      <c r="C4464" t="s">
        <v>133</v>
      </c>
      <c r="D4464" s="2">
        <v>6</v>
      </c>
      <c r="E4464" s="17">
        <v>15</v>
      </c>
      <c r="F4464" t="s">
        <v>78</v>
      </c>
      <c r="H4464">
        <v>26280.36</v>
      </c>
    </row>
    <row r="4465" spans="1:8" x14ac:dyDescent="0.25">
      <c r="A4465" s="2">
        <v>27</v>
      </c>
      <c r="B4465" t="s">
        <v>21</v>
      </c>
      <c r="C4465" t="s">
        <v>133</v>
      </c>
      <c r="D4465" s="2">
        <v>6</v>
      </c>
      <c r="E4465" s="17">
        <v>15</v>
      </c>
      <c r="F4465" t="s">
        <v>67</v>
      </c>
      <c r="G4465">
        <v>1</v>
      </c>
      <c r="H4465">
        <v>75.739999999999981</v>
      </c>
    </row>
    <row r="4466" spans="1:8" x14ac:dyDescent="0.25">
      <c r="A4466" s="2">
        <v>27</v>
      </c>
      <c r="B4466" t="s">
        <v>21</v>
      </c>
      <c r="C4466" t="s">
        <v>133</v>
      </c>
      <c r="D4466" s="2">
        <v>6</v>
      </c>
      <c r="E4466" s="17">
        <v>15</v>
      </c>
      <c r="F4466" t="s">
        <v>72</v>
      </c>
      <c r="G4466">
        <v>1</v>
      </c>
      <c r="H4466">
        <v>582199.75</v>
      </c>
    </row>
    <row r="4467" spans="1:8" x14ac:dyDescent="0.25">
      <c r="A4467" s="2">
        <v>27</v>
      </c>
      <c r="B4467" t="s">
        <v>21</v>
      </c>
      <c r="C4467" t="s">
        <v>134</v>
      </c>
      <c r="D4467" s="2">
        <v>7</v>
      </c>
      <c r="E4467" s="17">
        <v>4</v>
      </c>
      <c r="F4467" t="s">
        <v>70</v>
      </c>
      <c r="G4467">
        <v>5</v>
      </c>
      <c r="H4467">
        <v>605172.75</v>
      </c>
    </row>
    <row r="4468" spans="1:8" x14ac:dyDescent="0.25">
      <c r="A4468" s="2">
        <v>27</v>
      </c>
      <c r="B4468" t="s">
        <v>21</v>
      </c>
      <c r="C4468" t="s">
        <v>134</v>
      </c>
      <c r="D4468" s="2">
        <v>7</v>
      </c>
      <c r="E4468" s="17">
        <v>4</v>
      </c>
      <c r="F4468" t="s">
        <v>75</v>
      </c>
      <c r="G4468">
        <v>5</v>
      </c>
      <c r="H4468">
        <v>67500</v>
      </c>
    </row>
    <row r="4469" spans="1:8" x14ac:dyDescent="0.25">
      <c r="A4469" s="2">
        <v>27</v>
      </c>
      <c r="B4469" t="s">
        <v>21</v>
      </c>
      <c r="C4469" t="s">
        <v>134</v>
      </c>
      <c r="D4469" s="2">
        <v>7</v>
      </c>
      <c r="E4469" s="17">
        <v>4</v>
      </c>
      <c r="F4469" t="s">
        <v>68</v>
      </c>
      <c r="G4469">
        <v>5</v>
      </c>
      <c r="H4469">
        <v>113388.75</v>
      </c>
    </row>
    <row r="4470" spans="1:8" x14ac:dyDescent="0.25">
      <c r="A4470" s="2">
        <v>27</v>
      </c>
      <c r="B4470" t="s">
        <v>21</v>
      </c>
      <c r="C4470" t="s">
        <v>134</v>
      </c>
      <c r="D4470" s="2">
        <v>7</v>
      </c>
      <c r="E4470" s="17">
        <v>4</v>
      </c>
      <c r="F4470" t="s">
        <v>69</v>
      </c>
      <c r="G4470">
        <v>5</v>
      </c>
      <c r="H4470">
        <v>78671.610000000015</v>
      </c>
    </row>
    <row r="4471" spans="1:8" x14ac:dyDescent="0.25">
      <c r="A4471" s="2">
        <v>27</v>
      </c>
      <c r="B4471" t="s">
        <v>21</v>
      </c>
      <c r="C4471" t="s">
        <v>134</v>
      </c>
      <c r="D4471" s="2">
        <v>7</v>
      </c>
      <c r="E4471" s="17">
        <v>4</v>
      </c>
      <c r="F4471" t="s">
        <v>78</v>
      </c>
      <c r="H4471">
        <v>29723</v>
      </c>
    </row>
    <row r="4472" spans="1:8" x14ac:dyDescent="0.25">
      <c r="A4472" s="2">
        <v>27</v>
      </c>
      <c r="B4472" t="s">
        <v>21</v>
      </c>
      <c r="C4472" t="s">
        <v>134</v>
      </c>
      <c r="D4472" s="2">
        <v>7</v>
      </c>
      <c r="E4472" s="17">
        <v>4</v>
      </c>
      <c r="F4472" t="s">
        <v>67</v>
      </c>
      <c r="G4472">
        <v>5</v>
      </c>
      <c r="H4472">
        <v>349.79999999999995</v>
      </c>
    </row>
    <row r="4473" spans="1:8" x14ac:dyDescent="0.25">
      <c r="A4473" s="2">
        <v>27</v>
      </c>
      <c r="B4473" t="s">
        <v>21</v>
      </c>
      <c r="C4473" t="s">
        <v>134</v>
      </c>
      <c r="D4473" s="2">
        <v>7</v>
      </c>
      <c r="E4473" s="17">
        <v>4</v>
      </c>
      <c r="F4473" t="s">
        <v>73</v>
      </c>
      <c r="H4473">
        <v>50466.75</v>
      </c>
    </row>
    <row r="4474" spans="1:8" x14ac:dyDescent="0.25">
      <c r="A4474" s="2">
        <v>27</v>
      </c>
      <c r="B4474" t="s">
        <v>21</v>
      </c>
      <c r="C4474" t="s">
        <v>134</v>
      </c>
      <c r="D4474" s="2">
        <v>7</v>
      </c>
      <c r="E4474" s="17">
        <v>6</v>
      </c>
      <c r="F4474" t="s">
        <v>70</v>
      </c>
      <c r="G4474">
        <v>9</v>
      </c>
      <c r="H4474">
        <v>1512449.08</v>
      </c>
    </row>
    <row r="4475" spans="1:8" x14ac:dyDescent="0.25">
      <c r="A4475" s="2">
        <v>27</v>
      </c>
      <c r="B4475" t="s">
        <v>21</v>
      </c>
      <c r="C4475" t="s">
        <v>134</v>
      </c>
      <c r="D4475" s="2">
        <v>7</v>
      </c>
      <c r="E4475" s="17">
        <v>6</v>
      </c>
      <c r="F4475" t="s">
        <v>75</v>
      </c>
      <c r="G4475">
        <v>9</v>
      </c>
      <c r="H4475">
        <v>116700</v>
      </c>
    </row>
    <row r="4476" spans="1:8" x14ac:dyDescent="0.25">
      <c r="A4476" s="2">
        <v>27</v>
      </c>
      <c r="B4476" t="s">
        <v>21</v>
      </c>
      <c r="C4476" t="s">
        <v>134</v>
      </c>
      <c r="D4476" s="2">
        <v>7</v>
      </c>
      <c r="E4476" s="17">
        <v>6</v>
      </c>
      <c r="F4476" t="s">
        <v>68</v>
      </c>
      <c r="G4476">
        <v>5</v>
      </c>
      <c r="H4476">
        <v>95965</v>
      </c>
    </row>
    <row r="4477" spans="1:8" x14ac:dyDescent="0.25">
      <c r="A4477" s="2">
        <v>27</v>
      </c>
      <c r="B4477" t="s">
        <v>21</v>
      </c>
      <c r="C4477" t="s">
        <v>134</v>
      </c>
      <c r="D4477" s="2">
        <v>7</v>
      </c>
      <c r="E4477" s="17">
        <v>6</v>
      </c>
      <c r="F4477" t="s">
        <v>69</v>
      </c>
      <c r="G4477">
        <v>9</v>
      </c>
      <c r="H4477">
        <v>187972.00999999995</v>
      </c>
    </row>
    <row r="4478" spans="1:8" x14ac:dyDescent="0.25">
      <c r="A4478" s="2">
        <v>27</v>
      </c>
      <c r="B4478" t="s">
        <v>21</v>
      </c>
      <c r="C4478" t="s">
        <v>134</v>
      </c>
      <c r="D4478" s="2">
        <v>7</v>
      </c>
      <c r="E4478" s="17">
        <v>6</v>
      </c>
      <c r="F4478" t="s">
        <v>78</v>
      </c>
      <c r="H4478">
        <v>67536.45</v>
      </c>
    </row>
    <row r="4479" spans="1:8" x14ac:dyDescent="0.25">
      <c r="A4479" s="2">
        <v>27</v>
      </c>
      <c r="B4479" t="s">
        <v>21</v>
      </c>
      <c r="C4479" t="s">
        <v>134</v>
      </c>
      <c r="D4479" s="2">
        <v>7</v>
      </c>
      <c r="E4479" s="17">
        <v>6</v>
      </c>
      <c r="F4479" t="s">
        <v>67</v>
      </c>
      <c r="G4479">
        <v>9</v>
      </c>
      <c r="H4479">
        <v>664.61999999999989</v>
      </c>
    </row>
    <row r="4480" spans="1:8" x14ac:dyDescent="0.25">
      <c r="A4480" s="2">
        <v>27</v>
      </c>
      <c r="B4480" t="s">
        <v>21</v>
      </c>
      <c r="C4480" t="s">
        <v>134</v>
      </c>
      <c r="D4480" s="2">
        <v>7</v>
      </c>
      <c r="E4480" s="17">
        <v>6</v>
      </c>
      <c r="F4480" t="s">
        <v>73</v>
      </c>
      <c r="H4480">
        <v>111659.38</v>
      </c>
    </row>
    <row r="4481" spans="1:8" x14ac:dyDescent="0.25">
      <c r="A4481" s="2">
        <v>27</v>
      </c>
      <c r="B4481" t="s">
        <v>21</v>
      </c>
      <c r="C4481" t="s">
        <v>134</v>
      </c>
      <c r="D4481" s="2">
        <v>7</v>
      </c>
      <c r="E4481" s="17">
        <v>6</v>
      </c>
      <c r="F4481" t="s">
        <v>72</v>
      </c>
      <c r="H4481">
        <v>24604.129999999997</v>
      </c>
    </row>
    <row r="4482" spans="1:8" x14ac:dyDescent="0.25">
      <c r="A4482" s="2">
        <v>27</v>
      </c>
      <c r="B4482" t="s">
        <v>21</v>
      </c>
      <c r="C4482" t="s">
        <v>134</v>
      </c>
      <c r="D4482" s="2">
        <v>7</v>
      </c>
      <c r="E4482" s="17">
        <v>7</v>
      </c>
      <c r="F4482" t="s">
        <v>70</v>
      </c>
      <c r="G4482">
        <v>7</v>
      </c>
      <c r="H4482">
        <v>1474480.5499999998</v>
      </c>
    </row>
    <row r="4483" spans="1:8" x14ac:dyDescent="0.25">
      <c r="A4483" s="2">
        <v>27</v>
      </c>
      <c r="B4483" t="s">
        <v>21</v>
      </c>
      <c r="C4483" t="s">
        <v>134</v>
      </c>
      <c r="D4483" s="2">
        <v>7</v>
      </c>
      <c r="E4483" s="17">
        <v>7</v>
      </c>
      <c r="F4483" t="s">
        <v>75</v>
      </c>
      <c r="G4483">
        <v>5</v>
      </c>
      <c r="H4483">
        <v>65100</v>
      </c>
    </row>
    <row r="4484" spans="1:8" x14ac:dyDescent="0.25">
      <c r="A4484" s="2">
        <v>27</v>
      </c>
      <c r="B4484" t="s">
        <v>21</v>
      </c>
      <c r="C4484" t="s">
        <v>134</v>
      </c>
      <c r="D4484" s="2">
        <v>7</v>
      </c>
      <c r="E4484" s="17">
        <v>7</v>
      </c>
      <c r="F4484" t="s">
        <v>68</v>
      </c>
      <c r="G4484">
        <v>5</v>
      </c>
      <c r="H4484">
        <v>105023.5</v>
      </c>
    </row>
    <row r="4485" spans="1:8" x14ac:dyDescent="0.25">
      <c r="A4485" s="2">
        <v>27</v>
      </c>
      <c r="B4485" t="s">
        <v>21</v>
      </c>
      <c r="C4485" t="s">
        <v>134</v>
      </c>
      <c r="D4485" s="2">
        <v>7</v>
      </c>
      <c r="E4485" s="17">
        <v>7</v>
      </c>
      <c r="F4485" t="s">
        <v>69</v>
      </c>
      <c r="G4485">
        <v>7</v>
      </c>
      <c r="H4485">
        <v>172134.57000000004</v>
      </c>
    </row>
    <row r="4486" spans="1:8" x14ac:dyDescent="0.25">
      <c r="A4486" s="2">
        <v>27</v>
      </c>
      <c r="B4486" t="s">
        <v>21</v>
      </c>
      <c r="C4486" t="s">
        <v>134</v>
      </c>
      <c r="D4486" s="2">
        <v>7</v>
      </c>
      <c r="E4486" s="17">
        <v>7</v>
      </c>
      <c r="F4486" t="s">
        <v>78</v>
      </c>
      <c r="H4486">
        <v>37463.4</v>
      </c>
    </row>
    <row r="4487" spans="1:8" x14ac:dyDescent="0.25">
      <c r="A4487" s="2">
        <v>27</v>
      </c>
      <c r="B4487" t="s">
        <v>21</v>
      </c>
      <c r="C4487" t="s">
        <v>134</v>
      </c>
      <c r="D4487" s="2">
        <v>7</v>
      </c>
      <c r="E4487" s="17">
        <v>7</v>
      </c>
      <c r="F4487" t="s">
        <v>67</v>
      </c>
      <c r="G4487">
        <v>7</v>
      </c>
      <c r="H4487">
        <v>518.86999999999989</v>
      </c>
    </row>
    <row r="4488" spans="1:8" x14ac:dyDescent="0.25">
      <c r="A4488" s="2">
        <v>27</v>
      </c>
      <c r="B4488" t="s">
        <v>21</v>
      </c>
      <c r="C4488" t="s">
        <v>134</v>
      </c>
      <c r="D4488" s="2">
        <v>7</v>
      </c>
      <c r="E4488" s="17">
        <v>7</v>
      </c>
      <c r="F4488" t="s">
        <v>73</v>
      </c>
      <c r="H4488">
        <v>84263.25</v>
      </c>
    </row>
    <row r="4489" spans="1:8" x14ac:dyDescent="0.25">
      <c r="A4489" s="2">
        <v>27</v>
      </c>
      <c r="B4489" t="s">
        <v>21</v>
      </c>
      <c r="C4489" t="s">
        <v>134</v>
      </c>
      <c r="D4489" s="2">
        <v>7</v>
      </c>
      <c r="E4489" s="17">
        <v>7</v>
      </c>
      <c r="F4489" t="s">
        <v>72</v>
      </c>
      <c r="H4489">
        <v>54909.39</v>
      </c>
    </row>
    <row r="4490" spans="1:8" x14ac:dyDescent="0.25">
      <c r="A4490" s="2">
        <v>27</v>
      </c>
      <c r="B4490" t="s">
        <v>21</v>
      </c>
      <c r="C4490" t="s">
        <v>134</v>
      </c>
      <c r="D4490" s="2">
        <v>7</v>
      </c>
      <c r="E4490" s="17">
        <v>8</v>
      </c>
      <c r="F4490" t="s">
        <v>70</v>
      </c>
      <c r="G4490">
        <v>4</v>
      </c>
      <c r="H4490">
        <v>999040.5</v>
      </c>
    </row>
    <row r="4491" spans="1:8" x14ac:dyDescent="0.25">
      <c r="A4491" s="2">
        <v>27</v>
      </c>
      <c r="B4491" t="s">
        <v>21</v>
      </c>
      <c r="C4491" t="s">
        <v>134</v>
      </c>
      <c r="D4491" s="2">
        <v>7</v>
      </c>
      <c r="E4491" s="17">
        <v>8</v>
      </c>
      <c r="F4491" t="s">
        <v>75</v>
      </c>
      <c r="G4491">
        <v>3</v>
      </c>
      <c r="H4491">
        <v>37800</v>
      </c>
    </row>
    <row r="4492" spans="1:8" x14ac:dyDescent="0.25">
      <c r="A4492" s="2">
        <v>27</v>
      </c>
      <c r="B4492" t="s">
        <v>21</v>
      </c>
      <c r="C4492" t="s">
        <v>134</v>
      </c>
      <c r="D4492" s="2">
        <v>7</v>
      </c>
      <c r="E4492" s="17">
        <v>8</v>
      </c>
      <c r="F4492" t="s">
        <v>68</v>
      </c>
      <c r="G4492">
        <v>2</v>
      </c>
      <c r="H4492">
        <v>27216</v>
      </c>
    </row>
    <row r="4493" spans="1:8" x14ac:dyDescent="0.25">
      <c r="A4493" s="2">
        <v>27</v>
      </c>
      <c r="B4493" t="s">
        <v>21</v>
      </c>
      <c r="C4493" t="s">
        <v>134</v>
      </c>
      <c r="D4493" s="2">
        <v>7</v>
      </c>
      <c r="E4493" s="17">
        <v>8</v>
      </c>
      <c r="F4493" t="s">
        <v>69</v>
      </c>
      <c r="G4493">
        <v>4</v>
      </c>
      <c r="H4493">
        <v>129874.54</v>
      </c>
    </row>
    <row r="4494" spans="1:8" x14ac:dyDescent="0.25">
      <c r="A4494" s="2">
        <v>27</v>
      </c>
      <c r="B4494" t="s">
        <v>21</v>
      </c>
      <c r="C4494" t="s">
        <v>134</v>
      </c>
      <c r="D4494" s="2">
        <v>7</v>
      </c>
      <c r="E4494" s="17">
        <v>8</v>
      </c>
      <c r="F4494" t="s">
        <v>78</v>
      </c>
      <c r="H4494">
        <v>27887.279999999999</v>
      </c>
    </row>
    <row r="4495" spans="1:8" x14ac:dyDescent="0.25">
      <c r="A4495" s="2">
        <v>27</v>
      </c>
      <c r="B4495" t="s">
        <v>21</v>
      </c>
      <c r="C4495" t="s">
        <v>134</v>
      </c>
      <c r="D4495" s="2">
        <v>7</v>
      </c>
      <c r="E4495" s="17">
        <v>8</v>
      </c>
      <c r="F4495" t="s">
        <v>67</v>
      </c>
      <c r="G4495">
        <v>4</v>
      </c>
      <c r="H4495">
        <v>279.83999999999997</v>
      </c>
    </row>
    <row r="4496" spans="1:8" x14ac:dyDescent="0.25">
      <c r="A4496" s="2">
        <v>27</v>
      </c>
      <c r="B4496" t="s">
        <v>21</v>
      </c>
      <c r="C4496" t="s">
        <v>134</v>
      </c>
      <c r="D4496" s="2">
        <v>7</v>
      </c>
      <c r="E4496" s="17">
        <v>8</v>
      </c>
      <c r="F4496" t="s">
        <v>73</v>
      </c>
      <c r="H4496">
        <v>71435.149999999994</v>
      </c>
    </row>
    <row r="4497" spans="1:8" x14ac:dyDescent="0.25">
      <c r="A4497" s="2">
        <v>27</v>
      </c>
      <c r="B4497" t="s">
        <v>21</v>
      </c>
      <c r="C4497" t="s">
        <v>134</v>
      </c>
      <c r="D4497" s="2">
        <v>7</v>
      </c>
      <c r="E4497" s="17">
        <v>9</v>
      </c>
      <c r="F4497" t="s">
        <v>70</v>
      </c>
      <c r="G4497">
        <v>6</v>
      </c>
      <c r="H4497">
        <v>1581226.5</v>
      </c>
    </row>
    <row r="4498" spans="1:8" x14ac:dyDescent="0.25">
      <c r="A4498" s="2">
        <v>27</v>
      </c>
      <c r="B4498" t="s">
        <v>21</v>
      </c>
      <c r="C4498" t="s">
        <v>134</v>
      </c>
      <c r="D4498" s="2">
        <v>7</v>
      </c>
      <c r="E4498" s="17">
        <v>9</v>
      </c>
      <c r="F4498" t="s">
        <v>75</v>
      </c>
      <c r="G4498">
        <v>5</v>
      </c>
      <c r="H4498">
        <v>54900</v>
      </c>
    </row>
    <row r="4499" spans="1:8" x14ac:dyDescent="0.25">
      <c r="A4499" s="2">
        <v>27</v>
      </c>
      <c r="B4499" t="s">
        <v>21</v>
      </c>
      <c r="C4499" t="s">
        <v>134</v>
      </c>
      <c r="D4499" s="2">
        <v>7</v>
      </c>
      <c r="E4499" s="17">
        <v>9</v>
      </c>
      <c r="F4499" t="s">
        <v>68</v>
      </c>
      <c r="G4499">
        <v>4</v>
      </c>
      <c r="H4499">
        <v>61621.25</v>
      </c>
    </row>
    <row r="4500" spans="1:8" x14ac:dyDescent="0.25">
      <c r="A4500" s="2">
        <v>27</v>
      </c>
      <c r="B4500" t="s">
        <v>21</v>
      </c>
      <c r="C4500" t="s">
        <v>134</v>
      </c>
      <c r="D4500" s="2">
        <v>7</v>
      </c>
      <c r="E4500" s="17">
        <v>9</v>
      </c>
      <c r="F4500" t="s">
        <v>69</v>
      </c>
      <c r="G4500">
        <v>6</v>
      </c>
      <c r="H4500">
        <v>205558.45999999996</v>
      </c>
    </row>
    <row r="4501" spans="1:8" x14ac:dyDescent="0.25">
      <c r="A4501" s="2">
        <v>27</v>
      </c>
      <c r="B4501" t="s">
        <v>21</v>
      </c>
      <c r="C4501" t="s">
        <v>134</v>
      </c>
      <c r="D4501" s="2">
        <v>7</v>
      </c>
      <c r="E4501" s="17">
        <v>9</v>
      </c>
      <c r="F4501" t="s">
        <v>78</v>
      </c>
      <c r="H4501">
        <v>35063.46</v>
      </c>
    </row>
    <row r="4502" spans="1:8" x14ac:dyDescent="0.25">
      <c r="A4502" s="2">
        <v>27</v>
      </c>
      <c r="B4502" t="s">
        <v>21</v>
      </c>
      <c r="C4502" t="s">
        <v>134</v>
      </c>
      <c r="D4502" s="2">
        <v>7</v>
      </c>
      <c r="E4502" s="17">
        <v>9</v>
      </c>
      <c r="F4502" t="s">
        <v>67</v>
      </c>
      <c r="G4502">
        <v>6</v>
      </c>
      <c r="H4502">
        <v>349.79999999999995</v>
      </c>
    </row>
    <row r="4503" spans="1:8" x14ac:dyDescent="0.25">
      <c r="A4503" s="2">
        <v>27</v>
      </c>
      <c r="B4503" t="s">
        <v>21</v>
      </c>
      <c r="C4503" t="s">
        <v>134</v>
      </c>
      <c r="D4503" s="2">
        <v>7</v>
      </c>
      <c r="E4503" s="17">
        <v>9</v>
      </c>
      <c r="F4503" t="s">
        <v>73</v>
      </c>
      <c r="H4503">
        <v>105380.75</v>
      </c>
    </row>
    <row r="4504" spans="1:8" x14ac:dyDescent="0.25">
      <c r="A4504" s="2">
        <v>27</v>
      </c>
      <c r="B4504" t="s">
        <v>21</v>
      </c>
      <c r="C4504" t="s">
        <v>134</v>
      </c>
      <c r="D4504" s="2">
        <v>7</v>
      </c>
      <c r="E4504" s="17">
        <v>9</v>
      </c>
      <c r="F4504" t="s">
        <v>74</v>
      </c>
      <c r="G4504">
        <v>1</v>
      </c>
      <c r="H4504">
        <v>379</v>
      </c>
    </row>
    <row r="4505" spans="1:8" x14ac:dyDescent="0.25">
      <c r="A4505" s="2">
        <v>27</v>
      </c>
      <c r="B4505" t="s">
        <v>21</v>
      </c>
      <c r="C4505" t="s">
        <v>134</v>
      </c>
      <c r="D4505" s="2">
        <v>7</v>
      </c>
      <c r="E4505" s="17">
        <v>10</v>
      </c>
      <c r="F4505" t="s">
        <v>70</v>
      </c>
      <c r="G4505">
        <v>28</v>
      </c>
      <c r="H4505">
        <v>10720788.060000001</v>
      </c>
    </row>
    <row r="4506" spans="1:8" x14ac:dyDescent="0.25">
      <c r="A4506" s="2">
        <v>27</v>
      </c>
      <c r="B4506" t="s">
        <v>21</v>
      </c>
      <c r="C4506" t="s">
        <v>134</v>
      </c>
      <c r="D4506" s="2">
        <v>7</v>
      </c>
      <c r="E4506" s="17">
        <v>10</v>
      </c>
      <c r="F4506" t="s">
        <v>75</v>
      </c>
      <c r="G4506">
        <v>26</v>
      </c>
      <c r="H4506">
        <v>304200</v>
      </c>
    </row>
    <row r="4507" spans="1:8" x14ac:dyDescent="0.25">
      <c r="A4507" s="2">
        <v>27</v>
      </c>
      <c r="B4507" t="s">
        <v>21</v>
      </c>
      <c r="C4507" t="s">
        <v>134</v>
      </c>
      <c r="D4507" s="2">
        <v>7</v>
      </c>
      <c r="E4507" s="17">
        <v>10</v>
      </c>
      <c r="F4507" t="s">
        <v>68</v>
      </c>
      <c r="G4507">
        <v>26</v>
      </c>
      <c r="H4507">
        <v>462766.75</v>
      </c>
    </row>
    <row r="4508" spans="1:8" x14ac:dyDescent="0.25">
      <c r="A4508" s="2">
        <v>27</v>
      </c>
      <c r="B4508" t="s">
        <v>21</v>
      </c>
      <c r="C4508" t="s">
        <v>134</v>
      </c>
      <c r="D4508" s="2">
        <v>7</v>
      </c>
      <c r="E4508" s="17">
        <v>10</v>
      </c>
      <c r="F4508" t="s">
        <v>69</v>
      </c>
      <c r="G4508">
        <v>28</v>
      </c>
      <c r="H4508">
        <v>1393696.7799999998</v>
      </c>
    </row>
    <row r="4509" spans="1:8" x14ac:dyDescent="0.25">
      <c r="A4509" s="2">
        <v>27</v>
      </c>
      <c r="B4509" t="s">
        <v>21</v>
      </c>
      <c r="C4509" t="s">
        <v>134</v>
      </c>
      <c r="D4509" s="2">
        <v>7</v>
      </c>
      <c r="E4509" s="17">
        <v>10</v>
      </c>
      <c r="F4509" t="s">
        <v>78</v>
      </c>
      <c r="H4509">
        <v>322642.02</v>
      </c>
    </row>
    <row r="4510" spans="1:8" x14ac:dyDescent="0.25">
      <c r="A4510" s="2">
        <v>27</v>
      </c>
      <c r="B4510" t="s">
        <v>21</v>
      </c>
      <c r="C4510" t="s">
        <v>134</v>
      </c>
      <c r="D4510" s="2">
        <v>7</v>
      </c>
      <c r="E4510" s="17">
        <v>10</v>
      </c>
      <c r="F4510" t="s">
        <v>67</v>
      </c>
      <c r="G4510">
        <v>28</v>
      </c>
      <c r="H4510">
        <v>1865.6000000000006</v>
      </c>
    </row>
    <row r="4511" spans="1:8" x14ac:dyDescent="0.25">
      <c r="A4511" s="2">
        <v>27</v>
      </c>
      <c r="B4511" t="s">
        <v>21</v>
      </c>
      <c r="C4511" t="s">
        <v>134</v>
      </c>
      <c r="D4511" s="2">
        <v>7</v>
      </c>
      <c r="E4511" s="17">
        <v>10</v>
      </c>
      <c r="F4511" t="s">
        <v>73</v>
      </c>
      <c r="G4511">
        <v>2</v>
      </c>
      <c r="H4511">
        <v>869731</v>
      </c>
    </row>
    <row r="4512" spans="1:8" x14ac:dyDescent="0.25">
      <c r="A4512" s="2">
        <v>27</v>
      </c>
      <c r="B4512" t="s">
        <v>21</v>
      </c>
      <c r="C4512" t="s">
        <v>134</v>
      </c>
      <c r="D4512" s="2">
        <v>7</v>
      </c>
      <c r="E4512" s="17">
        <v>10</v>
      </c>
      <c r="F4512" t="s">
        <v>74</v>
      </c>
      <c r="G4512">
        <v>1</v>
      </c>
      <c r="H4512">
        <v>3790</v>
      </c>
    </row>
    <row r="4513" spans="1:8" x14ac:dyDescent="0.25">
      <c r="A4513" s="2">
        <v>27</v>
      </c>
      <c r="B4513" t="s">
        <v>21</v>
      </c>
      <c r="C4513" t="s">
        <v>134</v>
      </c>
      <c r="D4513" s="2">
        <v>7</v>
      </c>
      <c r="E4513" s="17">
        <v>11</v>
      </c>
      <c r="F4513" t="s">
        <v>70</v>
      </c>
      <c r="G4513">
        <v>5</v>
      </c>
      <c r="H4513">
        <v>2550935.65</v>
      </c>
    </row>
    <row r="4514" spans="1:8" x14ac:dyDescent="0.25">
      <c r="A4514" s="2">
        <v>27</v>
      </c>
      <c r="B4514" t="s">
        <v>21</v>
      </c>
      <c r="C4514" t="s">
        <v>134</v>
      </c>
      <c r="D4514" s="2">
        <v>7</v>
      </c>
      <c r="E4514" s="17">
        <v>11</v>
      </c>
      <c r="F4514" t="s">
        <v>75</v>
      </c>
      <c r="G4514">
        <v>2</v>
      </c>
      <c r="H4514">
        <v>111715</v>
      </c>
    </row>
    <row r="4515" spans="1:8" x14ac:dyDescent="0.25">
      <c r="A4515" s="2">
        <v>27</v>
      </c>
      <c r="B4515" t="s">
        <v>21</v>
      </c>
      <c r="C4515" t="s">
        <v>134</v>
      </c>
      <c r="D4515" s="2">
        <v>7</v>
      </c>
      <c r="E4515" s="17">
        <v>11</v>
      </c>
      <c r="F4515" t="s">
        <v>68</v>
      </c>
      <c r="G4515">
        <v>3</v>
      </c>
      <c r="H4515">
        <v>73800</v>
      </c>
    </row>
    <row r="4516" spans="1:8" x14ac:dyDescent="0.25">
      <c r="A4516" s="2">
        <v>27</v>
      </c>
      <c r="B4516" t="s">
        <v>21</v>
      </c>
      <c r="C4516" t="s">
        <v>134</v>
      </c>
      <c r="D4516" s="2">
        <v>7</v>
      </c>
      <c r="E4516" s="17">
        <v>11</v>
      </c>
      <c r="F4516" t="s">
        <v>69</v>
      </c>
      <c r="G4516">
        <v>5</v>
      </c>
      <c r="H4516">
        <v>331620.7</v>
      </c>
    </row>
    <row r="4517" spans="1:8" x14ac:dyDescent="0.25">
      <c r="A4517" s="2">
        <v>27</v>
      </c>
      <c r="B4517" t="s">
        <v>21</v>
      </c>
      <c r="C4517" t="s">
        <v>134</v>
      </c>
      <c r="D4517" s="2">
        <v>7</v>
      </c>
      <c r="E4517" s="17">
        <v>11</v>
      </c>
      <c r="F4517" t="s">
        <v>78</v>
      </c>
      <c r="H4517">
        <v>54126.479999999996</v>
      </c>
    </row>
    <row r="4518" spans="1:8" x14ac:dyDescent="0.25">
      <c r="A4518" s="2">
        <v>27</v>
      </c>
      <c r="B4518" t="s">
        <v>21</v>
      </c>
      <c r="C4518" t="s">
        <v>134</v>
      </c>
      <c r="D4518" s="2">
        <v>7</v>
      </c>
      <c r="E4518" s="17">
        <v>11</v>
      </c>
      <c r="F4518" t="s">
        <v>67</v>
      </c>
      <c r="G4518">
        <v>5</v>
      </c>
      <c r="H4518">
        <v>390.60999999999996</v>
      </c>
    </row>
    <row r="4519" spans="1:8" x14ac:dyDescent="0.25">
      <c r="A4519" s="2">
        <v>27</v>
      </c>
      <c r="B4519" t="s">
        <v>21</v>
      </c>
      <c r="C4519" t="s">
        <v>134</v>
      </c>
      <c r="D4519" s="2">
        <v>7</v>
      </c>
      <c r="E4519" s="17">
        <v>11</v>
      </c>
      <c r="F4519" t="s">
        <v>73</v>
      </c>
      <c r="H4519">
        <v>229078.14</v>
      </c>
    </row>
    <row r="4520" spans="1:8" x14ac:dyDescent="0.25">
      <c r="A4520" s="2">
        <v>27</v>
      </c>
      <c r="B4520" t="s">
        <v>21</v>
      </c>
      <c r="C4520" t="s">
        <v>134</v>
      </c>
      <c r="D4520" s="2">
        <v>7</v>
      </c>
      <c r="E4520" s="17">
        <v>11</v>
      </c>
      <c r="F4520" t="s">
        <v>72</v>
      </c>
      <c r="G4520">
        <v>5</v>
      </c>
      <c r="H4520">
        <v>322404.43999999994</v>
      </c>
    </row>
    <row r="4521" spans="1:8" x14ac:dyDescent="0.25">
      <c r="A4521" s="2">
        <v>27</v>
      </c>
      <c r="B4521" t="s">
        <v>21</v>
      </c>
      <c r="C4521" t="s">
        <v>134</v>
      </c>
      <c r="D4521" s="2">
        <v>7</v>
      </c>
      <c r="E4521" s="17">
        <v>11</v>
      </c>
      <c r="F4521" t="s">
        <v>74</v>
      </c>
      <c r="H4521">
        <v>113842.5</v>
      </c>
    </row>
    <row r="4522" spans="1:8" x14ac:dyDescent="0.25">
      <c r="A4522" s="2">
        <v>27</v>
      </c>
      <c r="B4522" t="s">
        <v>21</v>
      </c>
      <c r="C4522" t="s">
        <v>134</v>
      </c>
      <c r="D4522" s="2">
        <v>7</v>
      </c>
      <c r="E4522" s="17">
        <v>12</v>
      </c>
      <c r="F4522" t="s">
        <v>70</v>
      </c>
      <c r="G4522">
        <v>8</v>
      </c>
      <c r="H4522">
        <v>4369178</v>
      </c>
    </row>
    <row r="4523" spans="1:8" x14ac:dyDescent="0.25">
      <c r="A4523" s="2">
        <v>27</v>
      </c>
      <c r="B4523" t="s">
        <v>21</v>
      </c>
      <c r="C4523" t="s">
        <v>134</v>
      </c>
      <c r="D4523" s="2">
        <v>7</v>
      </c>
      <c r="E4523" s="17">
        <v>12</v>
      </c>
      <c r="F4523" t="s">
        <v>75</v>
      </c>
      <c r="G4523">
        <v>4</v>
      </c>
      <c r="H4523">
        <v>114032</v>
      </c>
    </row>
    <row r="4524" spans="1:8" x14ac:dyDescent="0.25">
      <c r="A4524" s="2">
        <v>27</v>
      </c>
      <c r="B4524" t="s">
        <v>21</v>
      </c>
      <c r="C4524" t="s">
        <v>134</v>
      </c>
      <c r="D4524" s="2">
        <v>7</v>
      </c>
      <c r="E4524" s="17">
        <v>12</v>
      </c>
      <c r="F4524" t="s">
        <v>68</v>
      </c>
      <c r="G4524">
        <v>6</v>
      </c>
      <c r="H4524">
        <v>82295</v>
      </c>
    </row>
    <row r="4525" spans="1:8" x14ac:dyDescent="0.25">
      <c r="A4525" s="2">
        <v>27</v>
      </c>
      <c r="B4525" t="s">
        <v>21</v>
      </c>
      <c r="C4525" t="s">
        <v>134</v>
      </c>
      <c r="D4525" s="2">
        <v>7</v>
      </c>
      <c r="E4525" s="17">
        <v>12</v>
      </c>
      <c r="F4525" t="s">
        <v>69</v>
      </c>
      <c r="G4525">
        <v>8</v>
      </c>
      <c r="H4525">
        <v>567991.72</v>
      </c>
    </row>
    <row r="4526" spans="1:8" x14ac:dyDescent="0.25">
      <c r="A4526" s="2">
        <v>27</v>
      </c>
      <c r="B4526" t="s">
        <v>21</v>
      </c>
      <c r="C4526" t="s">
        <v>134</v>
      </c>
      <c r="D4526" s="2">
        <v>7</v>
      </c>
      <c r="E4526" s="17">
        <v>12</v>
      </c>
      <c r="F4526" t="s">
        <v>78</v>
      </c>
      <c r="H4526">
        <v>190306.29000000004</v>
      </c>
    </row>
    <row r="4527" spans="1:8" x14ac:dyDescent="0.25">
      <c r="A4527" s="2">
        <v>27</v>
      </c>
      <c r="B4527" t="s">
        <v>21</v>
      </c>
      <c r="C4527" t="s">
        <v>134</v>
      </c>
      <c r="D4527" s="2">
        <v>7</v>
      </c>
      <c r="E4527" s="17">
        <v>12</v>
      </c>
      <c r="F4527" t="s">
        <v>67</v>
      </c>
      <c r="G4527">
        <v>8</v>
      </c>
      <c r="H4527">
        <v>565.51</v>
      </c>
    </row>
    <row r="4528" spans="1:8" x14ac:dyDescent="0.25">
      <c r="A4528" s="2">
        <v>27</v>
      </c>
      <c r="B4528" t="s">
        <v>21</v>
      </c>
      <c r="C4528" t="s">
        <v>134</v>
      </c>
      <c r="D4528" s="2">
        <v>7</v>
      </c>
      <c r="E4528" s="17">
        <v>12</v>
      </c>
      <c r="F4528" t="s">
        <v>73</v>
      </c>
      <c r="G4528">
        <v>2</v>
      </c>
      <c r="H4528">
        <v>298189.04000000004</v>
      </c>
    </row>
    <row r="4529" spans="1:8" x14ac:dyDescent="0.25">
      <c r="A4529" s="2">
        <v>27</v>
      </c>
      <c r="B4529" t="s">
        <v>21</v>
      </c>
      <c r="C4529" t="s">
        <v>134</v>
      </c>
      <c r="D4529" s="2">
        <v>7</v>
      </c>
      <c r="E4529" s="17">
        <v>12</v>
      </c>
      <c r="F4529" t="s">
        <v>72</v>
      </c>
      <c r="G4529">
        <v>8</v>
      </c>
      <c r="H4529">
        <v>758126.07000000007</v>
      </c>
    </row>
    <row r="4530" spans="1:8" x14ac:dyDescent="0.25">
      <c r="A4530" s="2">
        <v>27</v>
      </c>
      <c r="B4530" t="s">
        <v>21</v>
      </c>
      <c r="C4530" t="s">
        <v>134</v>
      </c>
      <c r="D4530" s="2">
        <v>7</v>
      </c>
      <c r="E4530" s="17">
        <v>13</v>
      </c>
      <c r="F4530" t="s">
        <v>70</v>
      </c>
      <c r="G4530">
        <v>11</v>
      </c>
      <c r="H4530">
        <v>7053662.6600000011</v>
      </c>
    </row>
    <row r="4531" spans="1:8" x14ac:dyDescent="0.25">
      <c r="A4531" s="2">
        <v>27</v>
      </c>
      <c r="B4531" t="s">
        <v>21</v>
      </c>
      <c r="C4531" t="s">
        <v>134</v>
      </c>
      <c r="D4531" s="2">
        <v>7</v>
      </c>
      <c r="E4531" s="17">
        <v>13</v>
      </c>
      <c r="F4531" t="s">
        <v>75</v>
      </c>
      <c r="G4531">
        <v>6</v>
      </c>
      <c r="H4531">
        <v>399509</v>
      </c>
    </row>
    <row r="4532" spans="1:8" x14ac:dyDescent="0.25">
      <c r="A4532" s="2">
        <v>27</v>
      </c>
      <c r="B4532" t="s">
        <v>21</v>
      </c>
      <c r="C4532" t="s">
        <v>134</v>
      </c>
      <c r="D4532" s="2">
        <v>7</v>
      </c>
      <c r="E4532" s="17">
        <v>13</v>
      </c>
      <c r="F4532" t="s">
        <v>68</v>
      </c>
      <c r="G4532">
        <v>5</v>
      </c>
      <c r="H4532">
        <v>121720</v>
      </c>
    </row>
    <row r="4533" spans="1:8" x14ac:dyDescent="0.25">
      <c r="A4533" s="2">
        <v>27</v>
      </c>
      <c r="B4533" t="s">
        <v>21</v>
      </c>
      <c r="C4533" t="s">
        <v>134</v>
      </c>
      <c r="D4533" s="2">
        <v>7</v>
      </c>
      <c r="E4533" s="17">
        <v>13</v>
      </c>
      <c r="F4533" t="s">
        <v>69</v>
      </c>
      <c r="G4533">
        <v>11</v>
      </c>
      <c r="H4533">
        <v>916973.85999999987</v>
      </c>
    </row>
    <row r="4534" spans="1:8" x14ac:dyDescent="0.25">
      <c r="A4534" s="2">
        <v>27</v>
      </c>
      <c r="B4534" t="s">
        <v>21</v>
      </c>
      <c r="C4534" t="s">
        <v>134</v>
      </c>
      <c r="D4534" s="2">
        <v>7</v>
      </c>
      <c r="E4534" s="17">
        <v>13</v>
      </c>
      <c r="F4534" t="s">
        <v>78</v>
      </c>
      <c r="H4534">
        <v>195204.57</v>
      </c>
    </row>
    <row r="4535" spans="1:8" x14ac:dyDescent="0.25">
      <c r="A4535" s="2">
        <v>27</v>
      </c>
      <c r="B4535" t="s">
        <v>21</v>
      </c>
      <c r="C4535" t="s">
        <v>134</v>
      </c>
      <c r="D4535" s="2">
        <v>7</v>
      </c>
      <c r="E4535" s="17">
        <v>13</v>
      </c>
      <c r="F4535" t="s">
        <v>67</v>
      </c>
      <c r="G4535">
        <v>11</v>
      </c>
      <c r="H4535">
        <v>822.03</v>
      </c>
    </row>
    <row r="4536" spans="1:8" x14ac:dyDescent="0.25">
      <c r="A4536" s="2">
        <v>27</v>
      </c>
      <c r="B4536" t="s">
        <v>21</v>
      </c>
      <c r="C4536" t="s">
        <v>134</v>
      </c>
      <c r="D4536" s="2">
        <v>7</v>
      </c>
      <c r="E4536" s="17">
        <v>13</v>
      </c>
      <c r="F4536" t="s">
        <v>73</v>
      </c>
      <c r="H4536">
        <v>575420.55000000005</v>
      </c>
    </row>
    <row r="4537" spans="1:8" x14ac:dyDescent="0.25">
      <c r="A4537" s="2">
        <v>27</v>
      </c>
      <c r="B4537" t="s">
        <v>21</v>
      </c>
      <c r="C4537" t="s">
        <v>134</v>
      </c>
      <c r="D4537" s="2">
        <v>7</v>
      </c>
      <c r="E4537" s="17">
        <v>13</v>
      </c>
      <c r="F4537" t="s">
        <v>72</v>
      </c>
      <c r="G4537">
        <v>11</v>
      </c>
      <c r="H4537">
        <v>1472014.9500000002</v>
      </c>
    </row>
    <row r="4538" spans="1:8" x14ac:dyDescent="0.25">
      <c r="A4538" s="2">
        <v>27</v>
      </c>
      <c r="B4538" t="s">
        <v>21</v>
      </c>
      <c r="C4538" t="s">
        <v>134</v>
      </c>
      <c r="D4538" s="2">
        <v>7</v>
      </c>
      <c r="E4538" s="17">
        <v>13</v>
      </c>
      <c r="F4538" t="s">
        <v>74</v>
      </c>
      <c r="H4538">
        <v>96148.08</v>
      </c>
    </row>
    <row r="4539" spans="1:8" x14ac:dyDescent="0.25">
      <c r="A4539" s="2">
        <v>27</v>
      </c>
      <c r="B4539" t="s">
        <v>21</v>
      </c>
      <c r="C4539" t="s">
        <v>134</v>
      </c>
      <c r="D4539" s="2">
        <v>7</v>
      </c>
      <c r="E4539" s="17">
        <v>14</v>
      </c>
      <c r="F4539" t="s">
        <v>70</v>
      </c>
      <c r="G4539">
        <v>4</v>
      </c>
      <c r="H4539">
        <v>2202513.54</v>
      </c>
    </row>
    <row r="4540" spans="1:8" x14ac:dyDescent="0.25">
      <c r="A4540" s="2">
        <v>27</v>
      </c>
      <c r="B4540" t="s">
        <v>21</v>
      </c>
      <c r="C4540" t="s">
        <v>134</v>
      </c>
      <c r="D4540" s="2">
        <v>7</v>
      </c>
      <c r="E4540" s="17">
        <v>14</v>
      </c>
      <c r="F4540" t="s">
        <v>75</v>
      </c>
      <c r="G4540">
        <v>2</v>
      </c>
      <c r="H4540">
        <v>122095</v>
      </c>
    </row>
    <row r="4541" spans="1:8" x14ac:dyDescent="0.25">
      <c r="A4541" s="2">
        <v>27</v>
      </c>
      <c r="B4541" t="s">
        <v>21</v>
      </c>
      <c r="C4541" t="s">
        <v>134</v>
      </c>
      <c r="D4541" s="2">
        <v>7</v>
      </c>
      <c r="E4541" s="17">
        <v>14</v>
      </c>
      <c r="F4541" t="s">
        <v>68</v>
      </c>
      <c r="G4541">
        <v>3</v>
      </c>
      <c r="H4541">
        <v>62925</v>
      </c>
    </row>
    <row r="4542" spans="1:8" x14ac:dyDescent="0.25">
      <c r="A4542" s="2">
        <v>27</v>
      </c>
      <c r="B4542" t="s">
        <v>21</v>
      </c>
      <c r="C4542" t="s">
        <v>134</v>
      </c>
      <c r="D4542" s="2">
        <v>7</v>
      </c>
      <c r="E4542" s="17">
        <v>14</v>
      </c>
      <c r="F4542" t="s">
        <v>69</v>
      </c>
      <c r="G4542">
        <v>4</v>
      </c>
      <c r="H4542">
        <v>286326.21999999997</v>
      </c>
    </row>
    <row r="4543" spans="1:8" x14ac:dyDescent="0.25">
      <c r="A4543" s="2">
        <v>27</v>
      </c>
      <c r="B4543" t="s">
        <v>21</v>
      </c>
      <c r="C4543" t="s">
        <v>134</v>
      </c>
      <c r="D4543" s="2">
        <v>7</v>
      </c>
      <c r="E4543" s="17">
        <v>14</v>
      </c>
      <c r="F4543" t="s">
        <v>78</v>
      </c>
      <c r="H4543">
        <v>20059.62</v>
      </c>
    </row>
    <row r="4544" spans="1:8" x14ac:dyDescent="0.25">
      <c r="A4544" s="2">
        <v>27</v>
      </c>
      <c r="B4544" t="s">
        <v>21</v>
      </c>
      <c r="C4544" t="s">
        <v>134</v>
      </c>
      <c r="D4544" s="2">
        <v>7</v>
      </c>
      <c r="E4544" s="17">
        <v>14</v>
      </c>
      <c r="F4544" t="s">
        <v>67</v>
      </c>
      <c r="G4544">
        <v>4</v>
      </c>
      <c r="H4544">
        <v>227.36999999999998</v>
      </c>
    </row>
    <row r="4545" spans="1:8" x14ac:dyDescent="0.25">
      <c r="A4545" s="2">
        <v>27</v>
      </c>
      <c r="B4545" t="s">
        <v>21</v>
      </c>
      <c r="C4545" t="s">
        <v>134</v>
      </c>
      <c r="D4545" s="2">
        <v>7</v>
      </c>
      <c r="E4545" s="17">
        <v>14</v>
      </c>
      <c r="F4545" t="s">
        <v>73</v>
      </c>
      <c r="G4545">
        <v>1</v>
      </c>
      <c r="H4545">
        <v>227451.2</v>
      </c>
    </row>
    <row r="4546" spans="1:8" x14ac:dyDescent="0.25">
      <c r="A4546" s="2">
        <v>27</v>
      </c>
      <c r="B4546" t="s">
        <v>21</v>
      </c>
      <c r="C4546" t="s">
        <v>134</v>
      </c>
      <c r="D4546" s="2">
        <v>7</v>
      </c>
      <c r="E4546" s="17">
        <v>14</v>
      </c>
      <c r="F4546" t="s">
        <v>72</v>
      </c>
      <c r="G4546">
        <v>4</v>
      </c>
      <c r="H4546">
        <v>586575.24000000011</v>
      </c>
    </row>
    <row r="4547" spans="1:8" x14ac:dyDescent="0.25">
      <c r="A4547" s="2">
        <v>27</v>
      </c>
      <c r="B4547" t="s">
        <v>21</v>
      </c>
      <c r="C4547" t="s">
        <v>134</v>
      </c>
      <c r="D4547" s="2">
        <v>7</v>
      </c>
      <c r="E4547" s="17">
        <v>15</v>
      </c>
      <c r="F4547" t="s">
        <v>70</v>
      </c>
      <c r="G4547">
        <v>1</v>
      </c>
      <c r="H4547">
        <v>783678.60000000009</v>
      </c>
    </row>
    <row r="4548" spans="1:8" x14ac:dyDescent="0.25">
      <c r="A4548" s="2">
        <v>27</v>
      </c>
      <c r="B4548" t="s">
        <v>21</v>
      </c>
      <c r="C4548" t="s">
        <v>134</v>
      </c>
      <c r="D4548" s="2">
        <v>7</v>
      </c>
      <c r="E4548" s="17">
        <v>15</v>
      </c>
      <c r="F4548" t="s">
        <v>68</v>
      </c>
      <c r="G4548">
        <v>1</v>
      </c>
      <c r="H4548">
        <v>27840</v>
      </c>
    </row>
    <row r="4549" spans="1:8" x14ac:dyDescent="0.25">
      <c r="A4549" s="2">
        <v>27</v>
      </c>
      <c r="B4549" t="s">
        <v>21</v>
      </c>
      <c r="C4549" t="s">
        <v>134</v>
      </c>
      <c r="D4549" s="2">
        <v>7</v>
      </c>
      <c r="E4549" s="17">
        <v>15</v>
      </c>
      <c r="F4549" t="s">
        <v>69</v>
      </c>
      <c r="G4549">
        <v>1</v>
      </c>
      <c r="H4549">
        <v>101878.05</v>
      </c>
    </row>
    <row r="4550" spans="1:8" x14ac:dyDescent="0.25">
      <c r="A4550" s="2">
        <v>27</v>
      </c>
      <c r="B4550" t="s">
        <v>21</v>
      </c>
      <c r="C4550" t="s">
        <v>134</v>
      </c>
      <c r="D4550" s="2">
        <v>7</v>
      </c>
      <c r="E4550" s="17">
        <v>15</v>
      </c>
      <c r="F4550" t="s">
        <v>78</v>
      </c>
      <c r="H4550">
        <v>24394.74</v>
      </c>
    </row>
    <row r="4551" spans="1:8" x14ac:dyDescent="0.25">
      <c r="A4551" s="2">
        <v>27</v>
      </c>
      <c r="B4551" t="s">
        <v>21</v>
      </c>
      <c r="C4551" t="s">
        <v>134</v>
      </c>
      <c r="D4551" s="2">
        <v>7</v>
      </c>
      <c r="E4551" s="17">
        <v>15</v>
      </c>
      <c r="F4551" t="s">
        <v>67</v>
      </c>
      <c r="G4551">
        <v>1</v>
      </c>
      <c r="H4551">
        <v>69.959999999999994</v>
      </c>
    </row>
    <row r="4552" spans="1:8" x14ac:dyDescent="0.25">
      <c r="A4552" s="2">
        <v>27</v>
      </c>
      <c r="B4552" t="s">
        <v>21</v>
      </c>
      <c r="C4552" t="s">
        <v>134</v>
      </c>
      <c r="D4552" s="2">
        <v>7</v>
      </c>
      <c r="E4552" s="17">
        <v>15</v>
      </c>
      <c r="F4552" t="s">
        <v>79</v>
      </c>
      <c r="H4552">
        <v>8882</v>
      </c>
    </row>
    <row r="4553" spans="1:8" x14ac:dyDescent="0.25">
      <c r="A4553" s="2">
        <v>27</v>
      </c>
      <c r="B4553" t="s">
        <v>21</v>
      </c>
      <c r="C4553" t="s">
        <v>134</v>
      </c>
      <c r="D4553" s="2">
        <v>7</v>
      </c>
      <c r="E4553" s="17">
        <v>15</v>
      </c>
      <c r="F4553" t="s">
        <v>72</v>
      </c>
      <c r="G4553">
        <v>1</v>
      </c>
      <c r="H4553">
        <v>392734.08</v>
      </c>
    </row>
    <row r="4554" spans="1:8" x14ac:dyDescent="0.25">
      <c r="A4554" s="2">
        <v>46</v>
      </c>
      <c r="B4554" t="s">
        <v>135</v>
      </c>
      <c r="C4554" t="s">
        <v>136</v>
      </c>
      <c r="D4554" s="2">
        <v>1</v>
      </c>
      <c r="E4554" s="17">
        <v>1</v>
      </c>
      <c r="F4554" t="s">
        <v>87</v>
      </c>
      <c r="H4554">
        <v>269394.27</v>
      </c>
    </row>
    <row r="4555" spans="1:8" x14ac:dyDescent="0.25">
      <c r="A4555" s="2">
        <v>46</v>
      </c>
      <c r="B4555" t="s">
        <v>135</v>
      </c>
      <c r="C4555" t="s">
        <v>136</v>
      </c>
      <c r="D4555" s="2">
        <v>1</v>
      </c>
      <c r="E4555" s="17">
        <v>1</v>
      </c>
      <c r="F4555" t="s">
        <v>96</v>
      </c>
      <c r="G4555">
        <v>44</v>
      </c>
      <c r="H4555">
        <v>552821.54</v>
      </c>
    </row>
    <row r="4556" spans="1:8" x14ac:dyDescent="0.25">
      <c r="A4556" s="2">
        <v>46</v>
      </c>
      <c r="B4556" t="s">
        <v>135</v>
      </c>
      <c r="C4556" t="s">
        <v>136</v>
      </c>
      <c r="D4556" s="2">
        <v>1</v>
      </c>
      <c r="E4556" s="17">
        <v>2</v>
      </c>
      <c r="F4556" t="s">
        <v>77</v>
      </c>
      <c r="H4556">
        <v>1072.98</v>
      </c>
    </row>
    <row r="4557" spans="1:8" x14ac:dyDescent="0.25">
      <c r="A4557" s="2">
        <v>46</v>
      </c>
      <c r="B4557" t="s">
        <v>135</v>
      </c>
      <c r="C4557" t="s">
        <v>136</v>
      </c>
      <c r="D4557" s="2">
        <v>1</v>
      </c>
      <c r="E4557" s="17">
        <v>3</v>
      </c>
      <c r="F4557" t="s">
        <v>70</v>
      </c>
      <c r="G4557">
        <v>17</v>
      </c>
      <c r="H4557">
        <v>1739680.25</v>
      </c>
    </row>
    <row r="4558" spans="1:8" x14ac:dyDescent="0.25">
      <c r="A4558" s="2">
        <v>46</v>
      </c>
      <c r="B4558" t="s">
        <v>135</v>
      </c>
      <c r="C4558" t="s">
        <v>136</v>
      </c>
      <c r="D4558" s="2">
        <v>1</v>
      </c>
      <c r="E4558" s="17">
        <v>3</v>
      </c>
      <c r="F4558" t="s">
        <v>75</v>
      </c>
      <c r="G4558">
        <v>16</v>
      </c>
      <c r="H4558">
        <v>203700</v>
      </c>
    </row>
    <row r="4559" spans="1:8" x14ac:dyDescent="0.25">
      <c r="A4559" s="2">
        <v>46</v>
      </c>
      <c r="B4559" t="s">
        <v>135</v>
      </c>
      <c r="C4559" t="s">
        <v>136</v>
      </c>
      <c r="D4559" s="2">
        <v>1</v>
      </c>
      <c r="E4559" s="17">
        <v>3</v>
      </c>
      <c r="F4559" t="s">
        <v>77</v>
      </c>
      <c r="G4559">
        <v>2</v>
      </c>
      <c r="H4559">
        <v>31523.590000000004</v>
      </c>
    </row>
    <row r="4560" spans="1:8" x14ac:dyDescent="0.25">
      <c r="A4560" s="2">
        <v>46</v>
      </c>
      <c r="B4560" t="s">
        <v>135</v>
      </c>
      <c r="C4560" t="s">
        <v>136</v>
      </c>
      <c r="D4560" s="2">
        <v>1</v>
      </c>
      <c r="E4560" s="17">
        <v>3</v>
      </c>
      <c r="F4560" t="s">
        <v>68</v>
      </c>
      <c r="G4560">
        <v>12</v>
      </c>
      <c r="H4560">
        <v>267857.25</v>
      </c>
    </row>
    <row r="4561" spans="1:8" x14ac:dyDescent="0.25">
      <c r="A4561" s="2">
        <v>46</v>
      </c>
      <c r="B4561" t="s">
        <v>135</v>
      </c>
      <c r="C4561" t="s">
        <v>136</v>
      </c>
      <c r="D4561" s="2">
        <v>1</v>
      </c>
      <c r="E4561" s="17">
        <v>3</v>
      </c>
      <c r="F4561" t="s">
        <v>69</v>
      </c>
      <c r="G4561">
        <v>16</v>
      </c>
      <c r="H4561">
        <v>213309.94000000003</v>
      </c>
    </row>
    <row r="4562" spans="1:8" x14ac:dyDescent="0.25">
      <c r="A4562" s="2">
        <v>46</v>
      </c>
      <c r="B4562" t="s">
        <v>135</v>
      </c>
      <c r="C4562" t="s">
        <v>136</v>
      </c>
      <c r="D4562" s="2">
        <v>1</v>
      </c>
      <c r="E4562" s="17">
        <v>3</v>
      </c>
      <c r="F4562" t="s">
        <v>78</v>
      </c>
      <c r="H4562">
        <v>42215.29</v>
      </c>
    </row>
    <row r="4563" spans="1:8" x14ac:dyDescent="0.25">
      <c r="A4563" s="2">
        <v>46</v>
      </c>
      <c r="B4563" t="s">
        <v>135</v>
      </c>
      <c r="C4563" t="s">
        <v>136</v>
      </c>
      <c r="D4563" s="2">
        <v>1</v>
      </c>
      <c r="E4563" s="17">
        <v>3</v>
      </c>
      <c r="F4563" t="s">
        <v>67</v>
      </c>
      <c r="G4563">
        <v>17</v>
      </c>
      <c r="H4563">
        <v>1218.42</v>
      </c>
    </row>
    <row r="4564" spans="1:8" x14ac:dyDescent="0.25">
      <c r="A4564" s="2">
        <v>46</v>
      </c>
      <c r="B4564" t="s">
        <v>135</v>
      </c>
      <c r="C4564" t="s">
        <v>136</v>
      </c>
      <c r="D4564" s="2">
        <v>1</v>
      </c>
      <c r="E4564" s="17">
        <v>3</v>
      </c>
      <c r="F4564" t="s">
        <v>73</v>
      </c>
      <c r="G4564">
        <v>1</v>
      </c>
      <c r="H4564">
        <v>130416.95999999999</v>
      </c>
    </row>
    <row r="4565" spans="1:8" x14ac:dyDescent="0.25">
      <c r="A4565" s="2">
        <v>46</v>
      </c>
      <c r="B4565" t="s">
        <v>135</v>
      </c>
      <c r="C4565" t="s">
        <v>136</v>
      </c>
      <c r="D4565" s="2">
        <v>1</v>
      </c>
      <c r="E4565" s="17">
        <v>3</v>
      </c>
      <c r="F4565" t="s">
        <v>79</v>
      </c>
      <c r="H4565">
        <v>17764.5</v>
      </c>
    </row>
    <row r="4566" spans="1:8" x14ac:dyDescent="0.25">
      <c r="A4566" s="2">
        <v>46</v>
      </c>
      <c r="B4566" t="s">
        <v>135</v>
      </c>
      <c r="C4566" t="s">
        <v>136</v>
      </c>
      <c r="D4566" s="2">
        <v>1</v>
      </c>
      <c r="E4566" s="17">
        <v>3</v>
      </c>
      <c r="F4566" t="s">
        <v>72</v>
      </c>
      <c r="G4566">
        <v>1</v>
      </c>
      <c r="H4566">
        <v>36561.689999999995</v>
      </c>
    </row>
    <row r="4567" spans="1:8" x14ac:dyDescent="0.25">
      <c r="A4567" s="2">
        <v>46</v>
      </c>
      <c r="B4567" t="s">
        <v>135</v>
      </c>
      <c r="C4567" t="s">
        <v>136</v>
      </c>
      <c r="D4567" s="2">
        <v>1</v>
      </c>
      <c r="E4567" s="17">
        <v>3</v>
      </c>
      <c r="F4567" t="s">
        <v>74</v>
      </c>
      <c r="G4567">
        <v>3</v>
      </c>
      <c r="H4567">
        <v>360</v>
      </c>
    </row>
    <row r="4568" spans="1:8" x14ac:dyDescent="0.25">
      <c r="A4568" s="2">
        <v>46</v>
      </c>
      <c r="B4568" t="s">
        <v>135</v>
      </c>
      <c r="C4568" t="s">
        <v>136</v>
      </c>
      <c r="D4568" s="2">
        <v>1</v>
      </c>
      <c r="E4568" s="17">
        <v>5</v>
      </c>
      <c r="F4568" t="s">
        <v>70</v>
      </c>
      <c r="G4568">
        <v>1</v>
      </c>
      <c r="H4568">
        <v>153022</v>
      </c>
    </row>
    <row r="4569" spans="1:8" x14ac:dyDescent="0.25">
      <c r="A4569" s="2">
        <v>46</v>
      </c>
      <c r="B4569" t="s">
        <v>135</v>
      </c>
      <c r="C4569" t="s">
        <v>136</v>
      </c>
      <c r="D4569" s="2">
        <v>1</v>
      </c>
      <c r="E4569" s="17">
        <v>5</v>
      </c>
      <c r="F4569" t="s">
        <v>75</v>
      </c>
      <c r="G4569">
        <v>1</v>
      </c>
      <c r="H4569">
        <v>15300</v>
      </c>
    </row>
    <row r="4570" spans="1:8" x14ac:dyDescent="0.25">
      <c r="A4570" s="2">
        <v>46</v>
      </c>
      <c r="B4570" t="s">
        <v>135</v>
      </c>
      <c r="C4570" t="s">
        <v>136</v>
      </c>
      <c r="D4570" s="2">
        <v>1</v>
      </c>
      <c r="E4570" s="17">
        <v>5</v>
      </c>
      <c r="F4570" t="s">
        <v>77</v>
      </c>
      <c r="H4570">
        <v>14991.960000000001</v>
      </c>
    </row>
    <row r="4571" spans="1:8" x14ac:dyDescent="0.25">
      <c r="A4571" s="2">
        <v>46</v>
      </c>
      <c r="B4571" t="s">
        <v>135</v>
      </c>
      <c r="C4571" t="s">
        <v>136</v>
      </c>
      <c r="D4571" s="2">
        <v>1</v>
      </c>
      <c r="E4571" s="17">
        <v>5</v>
      </c>
      <c r="F4571" t="s">
        <v>68</v>
      </c>
      <c r="G4571">
        <v>1</v>
      </c>
      <c r="H4571">
        <v>18243</v>
      </c>
    </row>
    <row r="4572" spans="1:8" x14ac:dyDescent="0.25">
      <c r="A4572" s="2">
        <v>46</v>
      </c>
      <c r="B4572" t="s">
        <v>135</v>
      </c>
      <c r="C4572" t="s">
        <v>136</v>
      </c>
      <c r="D4572" s="2">
        <v>1</v>
      </c>
      <c r="E4572" s="17">
        <v>5</v>
      </c>
      <c r="F4572" t="s">
        <v>69</v>
      </c>
      <c r="G4572">
        <v>1</v>
      </c>
      <c r="H4572">
        <v>19892.710000000003</v>
      </c>
    </row>
    <row r="4573" spans="1:8" x14ac:dyDescent="0.25">
      <c r="A4573" s="2">
        <v>46</v>
      </c>
      <c r="B4573" t="s">
        <v>135</v>
      </c>
      <c r="C4573" t="s">
        <v>136</v>
      </c>
      <c r="D4573" s="2">
        <v>1</v>
      </c>
      <c r="E4573" s="17">
        <v>5</v>
      </c>
      <c r="F4573" t="s">
        <v>78</v>
      </c>
      <c r="H4573">
        <v>3352.55</v>
      </c>
    </row>
    <row r="4574" spans="1:8" x14ac:dyDescent="0.25">
      <c r="A4574" s="2">
        <v>46</v>
      </c>
      <c r="B4574" t="s">
        <v>135</v>
      </c>
      <c r="C4574" t="s">
        <v>136</v>
      </c>
      <c r="D4574" s="2">
        <v>1</v>
      </c>
      <c r="E4574" s="17">
        <v>5</v>
      </c>
      <c r="F4574" t="s">
        <v>67</v>
      </c>
      <c r="G4574">
        <v>1</v>
      </c>
      <c r="H4574">
        <v>81.519999999999982</v>
      </c>
    </row>
    <row r="4575" spans="1:8" x14ac:dyDescent="0.25">
      <c r="A4575" s="2">
        <v>46</v>
      </c>
      <c r="B4575" t="s">
        <v>135</v>
      </c>
      <c r="C4575" t="s">
        <v>136</v>
      </c>
      <c r="D4575" s="2">
        <v>1</v>
      </c>
      <c r="E4575" s="17">
        <v>5</v>
      </c>
      <c r="F4575" t="s">
        <v>73</v>
      </c>
      <c r="H4575">
        <v>11033.25</v>
      </c>
    </row>
    <row r="4576" spans="1:8" x14ac:dyDescent="0.25">
      <c r="A4576" s="2">
        <v>46</v>
      </c>
      <c r="B4576" t="s">
        <v>135</v>
      </c>
      <c r="C4576" t="s">
        <v>136</v>
      </c>
      <c r="D4576" s="2">
        <v>1</v>
      </c>
      <c r="E4576" s="17">
        <v>5</v>
      </c>
      <c r="F4576" t="s">
        <v>79</v>
      </c>
      <c r="G4576">
        <v>1</v>
      </c>
      <c r="H4576">
        <v>17764.5</v>
      </c>
    </row>
    <row r="4577" spans="1:8" x14ac:dyDescent="0.25">
      <c r="A4577" s="2">
        <v>46</v>
      </c>
      <c r="B4577" t="s">
        <v>135</v>
      </c>
      <c r="C4577" t="s">
        <v>136</v>
      </c>
      <c r="D4577" s="2">
        <v>1</v>
      </c>
      <c r="E4577" s="17">
        <v>5</v>
      </c>
      <c r="F4577" t="s">
        <v>72</v>
      </c>
      <c r="H4577">
        <v>2480</v>
      </c>
    </row>
    <row r="4578" spans="1:8" x14ac:dyDescent="0.25">
      <c r="A4578" s="2">
        <v>46</v>
      </c>
      <c r="B4578" t="s">
        <v>135</v>
      </c>
      <c r="C4578" t="s">
        <v>136</v>
      </c>
      <c r="D4578" s="2">
        <v>1</v>
      </c>
      <c r="E4578" s="17">
        <v>6</v>
      </c>
      <c r="F4578" t="s">
        <v>70</v>
      </c>
      <c r="G4578">
        <v>35</v>
      </c>
      <c r="H4578">
        <v>5731427.5199999996</v>
      </c>
    </row>
    <row r="4579" spans="1:8" x14ac:dyDescent="0.25">
      <c r="A4579" s="2">
        <v>46</v>
      </c>
      <c r="B4579" t="s">
        <v>135</v>
      </c>
      <c r="C4579" t="s">
        <v>136</v>
      </c>
      <c r="D4579" s="2">
        <v>1</v>
      </c>
      <c r="E4579" s="17">
        <v>6</v>
      </c>
      <c r="F4579" t="s">
        <v>75</v>
      </c>
      <c r="G4579">
        <v>23</v>
      </c>
      <c r="H4579">
        <v>298800</v>
      </c>
    </row>
    <row r="4580" spans="1:8" x14ac:dyDescent="0.25">
      <c r="A4580" s="2">
        <v>46</v>
      </c>
      <c r="B4580" t="s">
        <v>135</v>
      </c>
      <c r="C4580" t="s">
        <v>136</v>
      </c>
      <c r="D4580" s="2">
        <v>1</v>
      </c>
      <c r="E4580" s="17">
        <v>6</v>
      </c>
      <c r="F4580" t="s">
        <v>77</v>
      </c>
      <c r="G4580">
        <v>20</v>
      </c>
      <c r="H4580">
        <v>362653.51</v>
      </c>
    </row>
    <row r="4581" spans="1:8" x14ac:dyDescent="0.25">
      <c r="A4581" s="2">
        <v>46</v>
      </c>
      <c r="B4581" t="s">
        <v>135</v>
      </c>
      <c r="C4581" t="s">
        <v>136</v>
      </c>
      <c r="D4581" s="2">
        <v>1</v>
      </c>
      <c r="E4581" s="17">
        <v>6</v>
      </c>
      <c r="F4581" t="s">
        <v>68</v>
      </c>
      <c r="G4581">
        <v>14</v>
      </c>
      <c r="H4581">
        <v>270402.25</v>
      </c>
    </row>
    <row r="4582" spans="1:8" x14ac:dyDescent="0.25">
      <c r="A4582" s="2">
        <v>46</v>
      </c>
      <c r="B4582" t="s">
        <v>135</v>
      </c>
      <c r="C4582" t="s">
        <v>136</v>
      </c>
      <c r="D4582" s="2">
        <v>1</v>
      </c>
      <c r="E4582" s="17">
        <v>6</v>
      </c>
      <c r="F4582" t="s">
        <v>69</v>
      </c>
      <c r="G4582">
        <v>24</v>
      </c>
      <c r="H4582">
        <v>547469.40000000026</v>
      </c>
    </row>
    <row r="4583" spans="1:8" x14ac:dyDescent="0.25">
      <c r="A4583" s="2">
        <v>46</v>
      </c>
      <c r="B4583" t="s">
        <v>135</v>
      </c>
      <c r="C4583" t="s">
        <v>136</v>
      </c>
      <c r="D4583" s="2">
        <v>1</v>
      </c>
      <c r="E4583" s="17">
        <v>6</v>
      </c>
      <c r="F4583" t="s">
        <v>78</v>
      </c>
      <c r="H4583">
        <v>65652.049999999988</v>
      </c>
    </row>
    <row r="4584" spans="1:8" x14ac:dyDescent="0.25">
      <c r="A4584" s="2">
        <v>46</v>
      </c>
      <c r="B4584" t="s">
        <v>135</v>
      </c>
      <c r="C4584" t="s">
        <v>136</v>
      </c>
      <c r="D4584" s="2">
        <v>1</v>
      </c>
      <c r="E4584" s="17">
        <v>6</v>
      </c>
      <c r="F4584" t="s">
        <v>67</v>
      </c>
      <c r="G4584">
        <v>35</v>
      </c>
      <c r="H4584">
        <v>2442.670000000001</v>
      </c>
    </row>
    <row r="4585" spans="1:8" x14ac:dyDescent="0.25">
      <c r="A4585" s="2">
        <v>46</v>
      </c>
      <c r="B4585" t="s">
        <v>135</v>
      </c>
      <c r="C4585" t="s">
        <v>136</v>
      </c>
      <c r="D4585" s="2">
        <v>1</v>
      </c>
      <c r="E4585" s="17">
        <v>6</v>
      </c>
      <c r="F4585" t="s">
        <v>73</v>
      </c>
      <c r="G4585">
        <v>6</v>
      </c>
      <c r="H4585">
        <v>303365.39</v>
      </c>
    </row>
    <row r="4586" spans="1:8" x14ac:dyDescent="0.25">
      <c r="A4586" s="2">
        <v>46</v>
      </c>
      <c r="B4586" t="s">
        <v>135</v>
      </c>
      <c r="C4586" t="s">
        <v>136</v>
      </c>
      <c r="D4586" s="2">
        <v>1</v>
      </c>
      <c r="E4586" s="17">
        <v>6</v>
      </c>
      <c r="F4586" t="s">
        <v>72</v>
      </c>
      <c r="G4586">
        <v>11</v>
      </c>
      <c r="H4586">
        <v>563560.92999999993</v>
      </c>
    </row>
    <row r="4587" spans="1:8" x14ac:dyDescent="0.25">
      <c r="A4587" s="2">
        <v>46</v>
      </c>
      <c r="B4587" t="s">
        <v>135</v>
      </c>
      <c r="C4587" t="s">
        <v>136</v>
      </c>
      <c r="D4587" s="2">
        <v>1</v>
      </c>
      <c r="E4587" s="17">
        <v>6</v>
      </c>
      <c r="F4587" t="s">
        <v>74</v>
      </c>
      <c r="G4587">
        <v>1</v>
      </c>
      <c r="H4587">
        <v>14762.800000000001</v>
      </c>
    </row>
    <row r="4588" spans="1:8" x14ac:dyDescent="0.25">
      <c r="A4588" s="2">
        <v>46</v>
      </c>
      <c r="B4588" t="s">
        <v>135</v>
      </c>
      <c r="C4588" t="s">
        <v>136</v>
      </c>
      <c r="D4588" s="2">
        <v>1</v>
      </c>
      <c r="E4588" s="17">
        <v>7</v>
      </c>
      <c r="F4588" t="s">
        <v>70</v>
      </c>
      <c r="G4588">
        <v>23</v>
      </c>
      <c r="H4588">
        <v>4710943.25</v>
      </c>
    </row>
    <row r="4589" spans="1:8" x14ac:dyDescent="0.25">
      <c r="A4589" s="2">
        <v>46</v>
      </c>
      <c r="B4589" t="s">
        <v>135</v>
      </c>
      <c r="C4589" t="s">
        <v>136</v>
      </c>
      <c r="D4589" s="2">
        <v>1</v>
      </c>
      <c r="E4589" s="17">
        <v>7</v>
      </c>
      <c r="F4589" t="s">
        <v>75</v>
      </c>
      <c r="G4589">
        <v>19</v>
      </c>
      <c r="H4589">
        <v>241200</v>
      </c>
    </row>
    <row r="4590" spans="1:8" x14ac:dyDescent="0.25">
      <c r="A4590" s="2">
        <v>46</v>
      </c>
      <c r="B4590" t="s">
        <v>135</v>
      </c>
      <c r="C4590" t="s">
        <v>136</v>
      </c>
      <c r="D4590" s="2">
        <v>1</v>
      </c>
      <c r="E4590" s="17">
        <v>7</v>
      </c>
      <c r="F4590" t="s">
        <v>77</v>
      </c>
      <c r="G4590">
        <v>8</v>
      </c>
      <c r="H4590">
        <v>175591.42999999996</v>
      </c>
    </row>
    <row r="4591" spans="1:8" x14ac:dyDescent="0.25">
      <c r="A4591" s="2">
        <v>46</v>
      </c>
      <c r="B4591" t="s">
        <v>135</v>
      </c>
      <c r="C4591" t="s">
        <v>136</v>
      </c>
      <c r="D4591" s="2">
        <v>1</v>
      </c>
      <c r="E4591" s="17">
        <v>7</v>
      </c>
      <c r="F4591" t="s">
        <v>68</v>
      </c>
      <c r="G4591">
        <v>14</v>
      </c>
      <c r="H4591">
        <v>237469</v>
      </c>
    </row>
    <row r="4592" spans="1:8" x14ac:dyDescent="0.25">
      <c r="A4592" s="2">
        <v>46</v>
      </c>
      <c r="B4592" t="s">
        <v>135</v>
      </c>
      <c r="C4592" t="s">
        <v>136</v>
      </c>
      <c r="D4592" s="2">
        <v>1</v>
      </c>
      <c r="E4592" s="17">
        <v>7</v>
      </c>
      <c r="F4592" t="s">
        <v>69</v>
      </c>
      <c r="G4592">
        <v>20</v>
      </c>
      <c r="H4592">
        <v>535004.46</v>
      </c>
    </row>
    <row r="4593" spans="1:8" x14ac:dyDescent="0.25">
      <c r="A4593" s="2">
        <v>46</v>
      </c>
      <c r="B4593" t="s">
        <v>135</v>
      </c>
      <c r="C4593" t="s">
        <v>136</v>
      </c>
      <c r="D4593" s="2">
        <v>1</v>
      </c>
      <c r="E4593" s="17">
        <v>7</v>
      </c>
      <c r="F4593" t="s">
        <v>78</v>
      </c>
      <c r="H4593">
        <v>59084.66</v>
      </c>
    </row>
    <row r="4594" spans="1:8" x14ac:dyDescent="0.25">
      <c r="A4594" s="2">
        <v>46</v>
      </c>
      <c r="B4594" t="s">
        <v>135</v>
      </c>
      <c r="C4594" t="s">
        <v>136</v>
      </c>
      <c r="D4594" s="2">
        <v>1</v>
      </c>
      <c r="E4594" s="17">
        <v>7</v>
      </c>
      <c r="F4594" t="s">
        <v>67</v>
      </c>
      <c r="G4594">
        <v>23</v>
      </c>
      <c r="H4594">
        <v>1585.76</v>
      </c>
    </row>
    <row r="4595" spans="1:8" x14ac:dyDescent="0.25">
      <c r="A4595" s="2">
        <v>46</v>
      </c>
      <c r="B4595" t="s">
        <v>135</v>
      </c>
      <c r="C4595" t="s">
        <v>136</v>
      </c>
      <c r="D4595" s="2">
        <v>1</v>
      </c>
      <c r="E4595" s="17">
        <v>7</v>
      </c>
      <c r="F4595" t="s">
        <v>73</v>
      </c>
      <c r="G4595">
        <v>1</v>
      </c>
      <c r="H4595">
        <v>357676.96</v>
      </c>
    </row>
    <row r="4596" spans="1:8" x14ac:dyDescent="0.25">
      <c r="A4596" s="2">
        <v>46</v>
      </c>
      <c r="B4596" t="s">
        <v>135</v>
      </c>
      <c r="C4596" t="s">
        <v>136</v>
      </c>
      <c r="D4596" s="2">
        <v>1</v>
      </c>
      <c r="E4596" s="17">
        <v>7</v>
      </c>
      <c r="F4596" t="s">
        <v>72</v>
      </c>
      <c r="G4596">
        <v>3</v>
      </c>
      <c r="H4596">
        <v>220333.5</v>
      </c>
    </row>
    <row r="4597" spans="1:8" x14ac:dyDescent="0.25">
      <c r="A4597" s="2">
        <v>46</v>
      </c>
      <c r="B4597" t="s">
        <v>135</v>
      </c>
      <c r="C4597" t="s">
        <v>136</v>
      </c>
      <c r="D4597" s="2">
        <v>1</v>
      </c>
      <c r="E4597" s="17">
        <v>7</v>
      </c>
      <c r="F4597" t="s">
        <v>74</v>
      </c>
      <c r="G4597">
        <v>2</v>
      </c>
      <c r="H4597">
        <v>10727.78</v>
      </c>
    </row>
    <row r="4598" spans="1:8" x14ac:dyDescent="0.25">
      <c r="A4598" s="2">
        <v>46</v>
      </c>
      <c r="B4598" t="s">
        <v>135</v>
      </c>
      <c r="C4598" t="s">
        <v>136</v>
      </c>
      <c r="D4598" s="2">
        <v>1</v>
      </c>
      <c r="E4598" s="17">
        <v>8</v>
      </c>
      <c r="F4598" t="s">
        <v>70</v>
      </c>
      <c r="G4598">
        <v>7</v>
      </c>
      <c r="H4598">
        <v>2027822.75</v>
      </c>
    </row>
    <row r="4599" spans="1:8" x14ac:dyDescent="0.25">
      <c r="A4599" s="2">
        <v>46</v>
      </c>
      <c r="B4599" t="s">
        <v>135</v>
      </c>
      <c r="C4599" t="s">
        <v>136</v>
      </c>
      <c r="D4599" s="2">
        <v>1</v>
      </c>
      <c r="E4599" s="17">
        <v>8</v>
      </c>
      <c r="F4599" t="s">
        <v>75</v>
      </c>
      <c r="G4599">
        <v>5</v>
      </c>
      <c r="H4599">
        <v>66000</v>
      </c>
    </row>
    <row r="4600" spans="1:8" x14ac:dyDescent="0.25">
      <c r="A4600" s="2">
        <v>46</v>
      </c>
      <c r="B4600" t="s">
        <v>135</v>
      </c>
      <c r="C4600" t="s">
        <v>136</v>
      </c>
      <c r="D4600" s="2">
        <v>1</v>
      </c>
      <c r="E4600" s="17">
        <v>8</v>
      </c>
      <c r="F4600" t="s">
        <v>77</v>
      </c>
      <c r="G4600">
        <v>3</v>
      </c>
      <c r="H4600">
        <v>88653.430000000008</v>
      </c>
    </row>
    <row r="4601" spans="1:8" x14ac:dyDescent="0.25">
      <c r="A4601" s="2">
        <v>46</v>
      </c>
      <c r="B4601" t="s">
        <v>135</v>
      </c>
      <c r="C4601" t="s">
        <v>136</v>
      </c>
      <c r="D4601" s="2">
        <v>1</v>
      </c>
      <c r="E4601" s="17">
        <v>8</v>
      </c>
      <c r="F4601" t="s">
        <v>68</v>
      </c>
      <c r="G4601">
        <v>7</v>
      </c>
      <c r="H4601">
        <v>153361</v>
      </c>
    </row>
    <row r="4602" spans="1:8" x14ac:dyDescent="0.25">
      <c r="A4602" s="2">
        <v>46</v>
      </c>
      <c r="B4602" t="s">
        <v>135</v>
      </c>
      <c r="C4602" t="s">
        <v>136</v>
      </c>
      <c r="D4602" s="2">
        <v>1</v>
      </c>
      <c r="E4602" s="17">
        <v>8</v>
      </c>
      <c r="F4602" t="s">
        <v>69</v>
      </c>
      <c r="G4602">
        <v>7</v>
      </c>
      <c r="H4602">
        <v>263615.58000000007</v>
      </c>
    </row>
    <row r="4603" spans="1:8" x14ac:dyDescent="0.25">
      <c r="A4603" s="2">
        <v>46</v>
      </c>
      <c r="B4603" t="s">
        <v>135</v>
      </c>
      <c r="C4603" t="s">
        <v>136</v>
      </c>
      <c r="D4603" s="2">
        <v>1</v>
      </c>
      <c r="E4603" s="17">
        <v>8</v>
      </c>
      <c r="F4603" t="s">
        <v>78</v>
      </c>
      <c r="H4603">
        <v>27103.78</v>
      </c>
    </row>
    <row r="4604" spans="1:8" x14ac:dyDescent="0.25">
      <c r="A4604" s="2">
        <v>46</v>
      </c>
      <c r="B4604" t="s">
        <v>135</v>
      </c>
      <c r="C4604" t="s">
        <v>136</v>
      </c>
      <c r="D4604" s="2">
        <v>1</v>
      </c>
      <c r="E4604" s="17">
        <v>8</v>
      </c>
      <c r="F4604" t="s">
        <v>67</v>
      </c>
      <c r="G4604">
        <v>7</v>
      </c>
      <c r="H4604">
        <v>530.43000000000006</v>
      </c>
    </row>
    <row r="4605" spans="1:8" x14ac:dyDescent="0.25">
      <c r="A4605" s="2">
        <v>46</v>
      </c>
      <c r="B4605" t="s">
        <v>135</v>
      </c>
      <c r="C4605" t="s">
        <v>136</v>
      </c>
      <c r="D4605" s="2">
        <v>1</v>
      </c>
      <c r="E4605" s="17">
        <v>8</v>
      </c>
      <c r="F4605" t="s">
        <v>73</v>
      </c>
      <c r="G4605">
        <v>2</v>
      </c>
      <c r="H4605">
        <v>178926.5</v>
      </c>
    </row>
    <row r="4606" spans="1:8" x14ac:dyDescent="0.25">
      <c r="A4606" s="2">
        <v>46</v>
      </c>
      <c r="B4606" t="s">
        <v>135</v>
      </c>
      <c r="C4606" t="s">
        <v>136</v>
      </c>
      <c r="D4606" s="2">
        <v>1</v>
      </c>
      <c r="E4606" s="17">
        <v>8</v>
      </c>
      <c r="F4606" t="s">
        <v>79</v>
      </c>
      <c r="G4606">
        <v>1</v>
      </c>
      <c r="H4606">
        <v>17764.5</v>
      </c>
    </row>
    <row r="4607" spans="1:8" x14ac:dyDescent="0.25">
      <c r="A4607" s="2">
        <v>46</v>
      </c>
      <c r="B4607" t="s">
        <v>135</v>
      </c>
      <c r="C4607" t="s">
        <v>136</v>
      </c>
      <c r="D4607" s="2">
        <v>1</v>
      </c>
      <c r="E4607" s="17">
        <v>8</v>
      </c>
      <c r="F4607" t="s">
        <v>72</v>
      </c>
      <c r="H4607">
        <v>1240</v>
      </c>
    </row>
    <row r="4608" spans="1:8" x14ac:dyDescent="0.25">
      <c r="A4608" s="2">
        <v>46</v>
      </c>
      <c r="B4608" t="s">
        <v>135</v>
      </c>
      <c r="C4608" t="s">
        <v>136</v>
      </c>
      <c r="D4608" s="2">
        <v>1</v>
      </c>
      <c r="E4608" s="17">
        <v>8</v>
      </c>
      <c r="F4608" t="s">
        <v>74</v>
      </c>
      <c r="H4608">
        <v>1165</v>
      </c>
    </row>
    <row r="4609" spans="1:8" x14ac:dyDescent="0.25">
      <c r="A4609" s="2">
        <v>46</v>
      </c>
      <c r="B4609" t="s">
        <v>135</v>
      </c>
      <c r="C4609" t="s">
        <v>136</v>
      </c>
      <c r="D4609" s="2">
        <v>1</v>
      </c>
      <c r="E4609" s="17">
        <v>9</v>
      </c>
      <c r="F4609" t="s">
        <v>70</v>
      </c>
      <c r="G4609">
        <v>15</v>
      </c>
      <c r="H4609">
        <v>5238399</v>
      </c>
    </row>
    <row r="4610" spans="1:8" x14ac:dyDescent="0.25">
      <c r="A4610" s="2">
        <v>46</v>
      </c>
      <c r="B4610" t="s">
        <v>135</v>
      </c>
      <c r="C4610" t="s">
        <v>136</v>
      </c>
      <c r="D4610" s="2">
        <v>1</v>
      </c>
      <c r="E4610" s="17">
        <v>9</v>
      </c>
      <c r="F4610" t="s">
        <v>75</v>
      </c>
      <c r="G4610">
        <v>15</v>
      </c>
      <c r="H4610">
        <v>206700</v>
      </c>
    </row>
    <row r="4611" spans="1:8" x14ac:dyDescent="0.25">
      <c r="A4611" s="2">
        <v>46</v>
      </c>
      <c r="B4611" t="s">
        <v>135</v>
      </c>
      <c r="C4611" t="s">
        <v>136</v>
      </c>
      <c r="D4611" s="2">
        <v>1</v>
      </c>
      <c r="E4611" s="17">
        <v>9</v>
      </c>
      <c r="F4611" t="s">
        <v>77</v>
      </c>
      <c r="G4611">
        <v>4</v>
      </c>
      <c r="H4611">
        <v>127679.22</v>
      </c>
    </row>
    <row r="4612" spans="1:8" x14ac:dyDescent="0.25">
      <c r="A4612" s="2">
        <v>46</v>
      </c>
      <c r="B4612" t="s">
        <v>135</v>
      </c>
      <c r="C4612" t="s">
        <v>136</v>
      </c>
      <c r="D4612" s="2">
        <v>1</v>
      </c>
      <c r="E4612" s="17">
        <v>9</v>
      </c>
      <c r="F4612" t="s">
        <v>68</v>
      </c>
      <c r="G4612">
        <v>10</v>
      </c>
      <c r="H4612">
        <v>214982</v>
      </c>
    </row>
    <row r="4613" spans="1:8" x14ac:dyDescent="0.25">
      <c r="A4613" s="2">
        <v>46</v>
      </c>
      <c r="B4613" t="s">
        <v>135</v>
      </c>
      <c r="C4613" t="s">
        <v>136</v>
      </c>
      <c r="D4613" s="2">
        <v>1</v>
      </c>
      <c r="E4613" s="17">
        <v>9</v>
      </c>
      <c r="F4613" t="s">
        <v>69</v>
      </c>
      <c r="G4613">
        <v>15</v>
      </c>
      <c r="H4613">
        <v>655876</v>
      </c>
    </row>
    <row r="4614" spans="1:8" x14ac:dyDescent="0.25">
      <c r="A4614" s="2">
        <v>46</v>
      </c>
      <c r="B4614" t="s">
        <v>135</v>
      </c>
      <c r="C4614" t="s">
        <v>136</v>
      </c>
      <c r="D4614" s="2">
        <v>1</v>
      </c>
      <c r="E4614" s="17">
        <v>9</v>
      </c>
      <c r="F4614" t="s">
        <v>78</v>
      </c>
      <c r="H4614">
        <v>74079.950000000012</v>
      </c>
    </row>
    <row r="4615" spans="1:8" x14ac:dyDescent="0.25">
      <c r="A4615" s="2">
        <v>46</v>
      </c>
      <c r="B4615" t="s">
        <v>135</v>
      </c>
      <c r="C4615" t="s">
        <v>136</v>
      </c>
      <c r="D4615" s="2">
        <v>1</v>
      </c>
      <c r="E4615" s="17">
        <v>9</v>
      </c>
      <c r="F4615" t="s">
        <v>67</v>
      </c>
      <c r="G4615">
        <v>15</v>
      </c>
      <c r="H4615">
        <v>1206.8099999999997</v>
      </c>
    </row>
    <row r="4616" spans="1:8" x14ac:dyDescent="0.25">
      <c r="A4616" s="2">
        <v>46</v>
      </c>
      <c r="B4616" t="s">
        <v>135</v>
      </c>
      <c r="C4616" t="s">
        <v>136</v>
      </c>
      <c r="D4616" s="2">
        <v>1</v>
      </c>
      <c r="E4616" s="17">
        <v>9</v>
      </c>
      <c r="F4616" t="s">
        <v>73</v>
      </c>
      <c r="G4616">
        <v>2</v>
      </c>
      <c r="H4616">
        <v>417321.95999999996</v>
      </c>
    </row>
    <row r="4617" spans="1:8" x14ac:dyDescent="0.25">
      <c r="A4617" s="2">
        <v>46</v>
      </c>
      <c r="B4617" t="s">
        <v>135</v>
      </c>
      <c r="C4617" t="s">
        <v>136</v>
      </c>
      <c r="D4617" s="2">
        <v>1</v>
      </c>
      <c r="E4617" s="17">
        <v>9</v>
      </c>
      <c r="F4617" t="s">
        <v>72</v>
      </c>
      <c r="H4617">
        <v>71273.8</v>
      </c>
    </row>
    <row r="4618" spans="1:8" x14ac:dyDescent="0.25">
      <c r="A4618" s="2">
        <v>46</v>
      </c>
      <c r="B4618" t="s">
        <v>135</v>
      </c>
      <c r="C4618" t="s">
        <v>136</v>
      </c>
      <c r="D4618" s="2">
        <v>1</v>
      </c>
      <c r="E4618" s="17">
        <v>9</v>
      </c>
      <c r="F4618" t="s">
        <v>74</v>
      </c>
      <c r="G4618">
        <v>2</v>
      </c>
      <c r="H4618">
        <v>46099</v>
      </c>
    </row>
    <row r="4619" spans="1:8" x14ac:dyDescent="0.25">
      <c r="A4619" s="2">
        <v>46</v>
      </c>
      <c r="B4619" t="s">
        <v>135</v>
      </c>
      <c r="C4619" t="s">
        <v>136</v>
      </c>
      <c r="D4619" s="2">
        <v>1</v>
      </c>
      <c r="E4619" s="17">
        <v>9</v>
      </c>
      <c r="F4619" t="s">
        <v>71</v>
      </c>
      <c r="G4619">
        <v>1</v>
      </c>
      <c r="H4619">
        <v>41632.399999999994</v>
      </c>
    </row>
    <row r="4620" spans="1:8" x14ac:dyDescent="0.25">
      <c r="A4620" s="2">
        <v>46</v>
      </c>
      <c r="B4620" t="s">
        <v>135</v>
      </c>
      <c r="C4620" t="s">
        <v>136</v>
      </c>
      <c r="D4620" s="2">
        <v>1</v>
      </c>
      <c r="E4620" s="17">
        <v>10</v>
      </c>
      <c r="F4620" t="s">
        <v>70</v>
      </c>
      <c r="G4620">
        <v>2</v>
      </c>
      <c r="H4620">
        <v>772158.75</v>
      </c>
    </row>
    <row r="4621" spans="1:8" x14ac:dyDescent="0.25">
      <c r="A4621" s="2">
        <v>46</v>
      </c>
      <c r="B4621" t="s">
        <v>135</v>
      </c>
      <c r="C4621" t="s">
        <v>136</v>
      </c>
      <c r="D4621" s="2">
        <v>1</v>
      </c>
      <c r="E4621" s="17">
        <v>10</v>
      </c>
      <c r="F4621" t="s">
        <v>75</v>
      </c>
      <c r="G4621">
        <v>2</v>
      </c>
      <c r="H4621">
        <v>27000</v>
      </c>
    </row>
    <row r="4622" spans="1:8" x14ac:dyDescent="0.25">
      <c r="A4622" s="2">
        <v>46</v>
      </c>
      <c r="B4622" t="s">
        <v>135</v>
      </c>
      <c r="C4622" t="s">
        <v>136</v>
      </c>
      <c r="D4622" s="2">
        <v>1</v>
      </c>
      <c r="E4622" s="17">
        <v>10</v>
      </c>
      <c r="F4622" t="s">
        <v>68</v>
      </c>
      <c r="G4622">
        <v>2</v>
      </c>
      <c r="H4622">
        <v>26923</v>
      </c>
    </row>
    <row r="4623" spans="1:8" x14ac:dyDescent="0.25">
      <c r="A4623" s="2">
        <v>46</v>
      </c>
      <c r="B4623" t="s">
        <v>135</v>
      </c>
      <c r="C4623" t="s">
        <v>136</v>
      </c>
      <c r="D4623" s="2">
        <v>1</v>
      </c>
      <c r="E4623" s="17">
        <v>10</v>
      </c>
      <c r="F4623" t="s">
        <v>69</v>
      </c>
      <c r="G4623">
        <v>2</v>
      </c>
      <c r="H4623">
        <v>100380.33</v>
      </c>
    </row>
    <row r="4624" spans="1:8" x14ac:dyDescent="0.25">
      <c r="A4624" s="2">
        <v>46</v>
      </c>
      <c r="B4624" t="s">
        <v>135</v>
      </c>
      <c r="C4624" t="s">
        <v>136</v>
      </c>
      <c r="D4624" s="2">
        <v>1</v>
      </c>
      <c r="E4624" s="17">
        <v>10</v>
      </c>
      <c r="F4624" t="s">
        <v>67</v>
      </c>
      <c r="G4624">
        <v>2</v>
      </c>
      <c r="H4624">
        <v>139.91999999999999</v>
      </c>
    </row>
    <row r="4625" spans="1:8" x14ac:dyDescent="0.25">
      <c r="A4625" s="2">
        <v>46</v>
      </c>
      <c r="B4625" t="s">
        <v>135</v>
      </c>
      <c r="C4625" t="s">
        <v>136</v>
      </c>
      <c r="D4625" s="2">
        <v>1</v>
      </c>
      <c r="E4625" s="17">
        <v>10</v>
      </c>
      <c r="F4625" t="s">
        <v>73</v>
      </c>
      <c r="H4625">
        <v>63981.5</v>
      </c>
    </row>
    <row r="4626" spans="1:8" x14ac:dyDescent="0.25">
      <c r="A4626" s="2">
        <v>46</v>
      </c>
      <c r="B4626" t="s">
        <v>135</v>
      </c>
      <c r="C4626" t="s">
        <v>136</v>
      </c>
      <c r="D4626" s="2">
        <v>1</v>
      </c>
      <c r="E4626" s="17">
        <v>10</v>
      </c>
      <c r="F4626" t="s">
        <v>74</v>
      </c>
      <c r="H4626">
        <v>18452.200000000004</v>
      </c>
    </row>
    <row r="4627" spans="1:8" x14ac:dyDescent="0.25">
      <c r="A4627" s="2">
        <v>46</v>
      </c>
      <c r="B4627" t="s">
        <v>135</v>
      </c>
      <c r="C4627" t="s">
        <v>136</v>
      </c>
      <c r="D4627" s="2">
        <v>1</v>
      </c>
      <c r="E4627" s="17">
        <v>11</v>
      </c>
      <c r="F4627" t="s">
        <v>70</v>
      </c>
      <c r="G4627">
        <v>23</v>
      </c>
      <c r="H4627">
        <v>9630636.8999999985</v>
      </c>
    </row>
    <row r="4628" spans="1:8" x14ac:dyDescent="0.25">
      <c r="A4628" s="2">
        <v>46</v>
      </c>
      <c r="B4628" t="s">
        <v>135</v>
      </c>
      <c r="C4628" t="s">
        <v>136</v>
      </c>
      <c r="D4628" s="2">
        <v>1</v>
      </c>
      <c r="E4628" s="17">
        <v>11</v>
      </c>
      <c r="F4628" t="s">
        <v>75</v>
      </c>
      <c r="G4628">
        <v>1</v>
      </c>
      <c r="H4628">
        <v>22216</v>
      </c>
    </row>
    <row r="4629" spans="1:8" x14ac:dyDescent="0.25">
      <c r="A4629" s="2">
        <v>46</v>
      </c>
      <c r="B4629" t="s">
        <v>135</v>
      </c>
      <c r="C4629" t="s">
        <v>136</v>
      </c>
      <c r="D4629" s="2">
        <v>1</v>
      </c>
      <c r="E4629" s="17">
        <v>11</v>
      </c>
      <c r="F4629" t="s">
        <v>77</v>
      </c>
      <c r="G4629">
        <v>6</v>
      </c>
      <c r="H4629">
        <v>152529.49</v>
      </c>
    </row>
    <row r="4630" spans="1:8" x14ac:dyDescent="0.25">
      <c r="A4630" s="2">
        <v>46</v>
      </c>
      <c r="B4630" t="s">
        <v>135</v>
      </c>
      <c r="C4630" t="s">
        <v>136</v>
      </c>
      <c r="D4630" s="2">
        <v>1</v>
      </c>
      <c r="E4630" s="17">
        <v>11</v>
      </c>
      <c r="F4630" t="s">
        <v>68</v>
      </c>
      <c r="G4630">
        <v>18</v>
      </c>
      <c r="H4630">
        <v>274003</v>
      </c>
    </row>
    <row r="4631" spans="1:8" x14ac:dyDescent="0.25">
      <c r="A4631" s="2">
        <v>46</v>
      </c>
      <c r="B4631" t="s">
        <v>135</v>
      </c>
      <c r="C4631" t="s">
        <v>136</v>
      </c>
      <c r="D4631" s="2">
        <v>1</v>
      </c>
      <c r="E4631" s="17">
        <v>11</v>
      </c>
      <c r="F4631" t="s">
        <v>69</v>
      </c>
      <c r="G4631">
        <v>22</v>
      </c>
      <c r="H4631">
        <v>1241493.9600000002</v>
      </c>
    </row>
    <row r="4632" spans="1:8" x14ac:dyDescent="0.25">
      <c r="A4632" s="2">
        <v>46</v>
      </c>
      <c r="B4632" t="s">
        <v>135</v>
      </c>
      <c r="C4632" t="s">
        <v>136</v>
      </c>
      <c r="D4632" s="2">
        <v>1</v>
      </c>
      <c r="E4632" s="17">
        <v>11</v>
      </c>
      <c r="F4632" t="s">
        <v>78</v>
      </c>
      <c r="H4632">
        <v>215792.86000000004</v>
      </c>
    </row>
    <row r="4633" spans="1:8" x14ac:dyDescent="0.25">
      <c r="A4633" s="2">
        <v>46</v>
      </c>
      <c r="B4633" t="s">
        <v>135</v>
      </c>
      <c r="C4633" t="s">
        <v>136</v>
      </c>
      <c r="D4633" s="2">
        <v>1</v>
      </c>
      <c r="E4633" s="17">
        <v>11</v>
      </c>
      <c r="F4633" t="s">
        <v>67</v>
      </c>
      <c r="G4633">
        <v>23</v>
      </c>
      <c r="H4633">
        <v>1550.58</v>
      </c>
    </row>
    <row r="4634" spans="1:8" x14ac:dyDescent="0.25">
      <c r="A4634" s="2">
        <v>46</v>
      </c>
      <c r="B4634" t="s">
        <v>135</v>
      </c>
      <c r="C4634" t="s">
        <v>136</v>
      </c>
      <c r="D4634" s="2">
        <v>1</v>
      </c>
      <c r="E4634" s="17">
        <v>11</v>
      </c>
      <c r="F4634" t="s">
        <v>73</v>
      </c>
      <c r="G4634">
        <v>1</v>
      </c>
      <c r="H4634">
        <v>662968.65</v>
      </c>
    </row>
    <row r="4635" spans="1:8" x14ac:dyDescent="0.25">
      <c r="A4635" s="2">
        <v>46</v>
      </c>
      <c r="B4635" t="s">
        <v>135</v>
      </c>
      <c r="C4635" t="s">
        <v>136</v>
      </c>
      <c r="D4635" s="2">
        <v>1</v>
      </c>
      <c r="E4635" s="17">
        <v>11</v>
      </c>
      <c r="F4635" t="s">
        <v>79</v>
      </c>
      <c r="H4635">
        <v>26646.5</v>
      </c>
    </row>
    <row r="4636" spans="1:8" x14ac:dyDescent="0.25">
      <c r="A4636" s="2">
        <v>46</v>
      </c>
      <c r="B4636" t="s">
        <v>135</v>
      </c>
      <c r="C4636" t="s">
        <v>136</v>
      </c>
      <c r="D4636" s="2">
        <v>1</v>
      </c>
      <c r="E4636" s="17">
        <v>11</v>
      </c>
      <c r="F4636" t="s">
        <v>72</v>
      </c>
      <c r="G4636">
        <v>23</v>
      </c>
      <c r="H4636">
        <v>1544970.6300000001</v>
      </c>
    </row>
    <row r="4637" spans="1:8" x14ac:dyDescent="0.25">
      <c r="A4637" s="2">
        <v>46</v>
      </c>
      <c r="B4637" t="s">
        <v>135</v>
      </c>
      <c r="C4637" t="s">
        <v>136</v>
      </c>
      <c r="D4637" s="2">
        <v>1</v>
      </c>
      <c r="E4637" s="17">
        <v>11</v>
      </c>
      <c r="F4637" t="s">
        <v>74</v>
      </c>
      <c r="G4637">
        <v>1</v>
      </c>
      <c r="H4637">
        <v>106437.39</v>
      </c>
    </row>
    <row r="4638" spans="1:8" x14ac:dyDescent="0.25">
      <c r="A4638" s="2">
        <v>46</v>
      </c>
      <c r="B4638" t="s">
        <v>135</v>
      </c>
      <c r="C4638" t="s">
        <v>136</v>
      </c>
      <c r="D4638" s="2">
        <v>1</v>
      </c>
      <c r="E4638" s="17">
        <v>11</v>
      </c>
      <c r="F4638" t="s">
        <v>71</v>
      </c>
      <c r="G4638">
        <v>1</v>
      </c>
      <c r="H4638">
        <v>37264.880000000005</v>
      </c>
    </row>
    <row r="4639" spans="1:8" x14ac:dyDescent="0.25">
      <c r="A4639" s="2">
        <v>46</v>
      </c>
      <c r="B4639" t="s">
        <v>135</v>
      </c>
      <c r="C4639" t="s">
        <v>136</v>
      </c>
      <c r="D4639" s="2">
        <v>1</v>
      </c>
      <c r="E4639" s="17">
        <v>12</v>
      </c>
      <c r="F4639" t="s">
        <v>70</v>
      </c>
      <c r="G4639">
        <v>2</v>
      </c>
      <c r="H4639">
        <v>1296871.72</v>
      </c>
    </row>
    <row r="4640" spans="1:8" x14ac:dyDescent="0.25">
      <c r="A4640" s="2">
        <v>46</v>
      </c>
      <c r="B4640" t="s">
        <v>135</v>
      </c>
      <c r="C4640" t="s">
        <v>136</v>
      </c>
      <c r="D4640" s="2">
        <v>1</v>
      </c>
      <c r="E4640" s="17">
        <v>12</v>
      </c>
      <c r="F4640" t="s">
        <v>77</v>
      </c>
      <c r="H4640">
        <v>9260.9599999999991</v>
      </c>
    </row>
    <row r="4641" spans="1:8" x14ac:dyDescent="0.25">
      <c r="A4641" s="2">
        <v>46</v>
      </c>
      <c r="B4641" t="s">
        <v>135</v>
      </c>
      <c r="C4641" t="s">
        <v>136</v>
      </c>
      <c r="D4641" s="2">
        <v>1</v>
      </c>
      <c r="E4641" s="17">
        <v>12</v>
      </c>
      <c r="F4641" t="s">
        <v>68</v>
      </c>
      <c r="G4641">
        <v>1</v>
      </c>
      <c r="H4641">
        <v>26760</v>
      </c>
    </row>
    <row r="4642" spans="1:8" x14ac:dyDescent="0.25">
      <c r="A4642" s="2">
        <v>46</v>
      </c>
      <c r="B4642" t="s">
        <v>135</v>
      </c>
      <c r="C4642" t="s">
        <v>136</v>
      </c>
      <c r="D4642" s="2">
        <v>1</v>
      </c>
      <c r="E4642" s="17">
        <v>12</v>
      </c>
      <c r="F4642" t="s">
        <v>69</v>
      </c>
      <c r="G4642">
        <v>2</v>
      </c>
      <c r="H4642">
        <v>171134.28999999998</v>
      </c>
    </row>
    <row r="4643" spans="1:8" x14ac:dyDescent="0.25">
      <c r="A4643" s="2">
        <v>46</v>
      </c>
      <c r="B4643" t="s">
        <v>135</v>
      </c>
      <c r="C4643" t="s">
        <v>136</v>
      </c>
      <c r="D4643" s="2">
        <v>1</v>
      </c>
      <c r="E4643" s="17">
        <v>12</v>
      </c>
      <c r="F4643" t="s">
        <v>78</v>
      </c>
      <c r="H4643">
        <v>15174.91</v>
      </c>
    </row>
    <row r="4644" spans="1:8" x14ac:dyDescent="0.25">
      <c r="A4644" s="2">
        <v>46</v>
      </c>
      <c r="B4644" t="s">
        <v>135</v>
      </c>
      <c r="C4644" t="s">
        <v>136</v>
      </c>
      <c r="D4644" s="2">
        <v>1</v>
      </c>
      <c r="E4644" s="17">
        <v>12</v>
      </c>
      <c r="F4644" t="s">
        <v>67</v>
      </c>
      <c r="G4644">
        <v>2</v>
      </c>
      <c r="H4644">
        <v>174.75</v>
      </c>
    </row>
    <row r="4645" spans="1:8" x14ac:dyDescent="0.25">
      <c r="A4645" s="2">
        <v>46</v>
      </c>
      <c r="B4645" t="s">
        <v>135</v>
      </c>
      <c r="C4645" t="s">
        <v>136</v>
      </c>
      <c r="D4645" s="2">
        <v>1</v>
      </c>
      <c r="E4645" s="17">
        <v>12</v>
      </c>
      <c r="F4645" t="s">
        <v>73</v>
      </c>
      <c r="H4645">
        <v>43454.080000000002</v>
      </c>
    </row>
    <row r="4646" spans="1:8" x14ac:dyDescent="0.25">
      <c r="A4646" s="2">
        <v>46</v>
      </c>
      <c r="B4646" t="s">
        <v>135</v>
      </c>
      <c r="C4646" t="s">
        <v>136</v>
      </c>
      <c r="D4646" s="2">
        <v>1</v>
      </c>
      <c r="E4646" s="17">
        <v>12</v>
      </c>
      <c r="F4646" t="s">
        <v>72</v>
      </c>
      <c r="G4646">
        <v>2</v>
      </c>
      <c r="H4646">
        <v>278673.48</v>
      </c>
    </row>
    <row r="4647" spans="1:8" x14ac:dyDescent="0.25">
      <c r="A4647" s="2">
        <v>46</v>
      </c>
      <c r="B4647" t="s">
        <v>135</v>
      </c>
      <c r="C4647" t="s">
        <v>136</v>
      </c>
      <c r="D4647" s="2">
        <v>1</v>
      </c>
      <c r="E4647" s="17">
        <v>12</v>
      </c>
      <c r="F4647" t="s">
        <v>74</v>
      </c>
      <c r="G4647">
        <v>1</v>
      </c>
      <c r="H4647">
        <v>37860.899999999994</v>
      </c>
    </row>
    <row r="4648" spans="1:8" x14ac:dyDescent="0.25">
      <c r="A4648" s="2">
        <v>46</v>
      </c>
      <c r="B4648" t="s">
        <v>135</v>
      </c>
      <c r="C4648" t="s">
        <v>136</v>
      </c>
      <c r="D4648" s="2">
        <v>1</v>
      </c>
      <c r="E4648" s="17">
        <v>13</v>
      </c>
      <c r="F4648" t="s">
        <v>70</v>
      </c>
      <c r="G4648">
        <v>7</v>
      </c>
      <c r="H4648">
        <v>4764594.7499999991</v>
      </c>
    </row>
    <row r="4649" spans="1:8" x14ac:dyDescent="0.25">
      <c r="A4649" s="2">
        <v>46</v>
      </c>
      <c r="B4649" t="s">
        <v>135</v>
      </c>
      <c r="C4649" t="s">
        <v>136</v>
      </c>
      <c r="D4649" s="2">
        <v>1</v>
      </c>
      <c r="E4649" s="17">
        <v>13</v>
      </c>
      <c r="F4649" t="s">
        <v>75</v>
      </c>
      <c r="G4649">
        <v>3</v>
      </c>
      <c r="H4649">
        <v>208159.80000000002</v>
      </c>
    </row>
    <row r="4650" spans="1:8" x14ac:dyDescent="0.25">
      <c r="A4650" s="2">
        <v>46</v>
      </c>
      <c r="B4650" t="s">
        <v>135</v>
      </c>
      <c r="C4650" t="s">
        <v>136</v>
      </c>
      <c r="D4650" s="2">
        <v>1</v>
      </c>
      <c r="E4650" s="17">
        <v>13</v>
      </c>
      <c r="F4650" t="s">
        <v>68</v>
      </c>
      <c r="G4650">
        <v>6</v>
      </c>
      <c r="H4650">
        <v>186639</v>
      </c>
    </row>
    <row r="4651" spans="1:8" x14ac:dyDescent="0.25">
      <c r="A4651" s="2">
        <v>46</v>
      </c>
      <c r="B4651" t="s">
        <v>135</v>
      </c>
      <c r="C4651" t="s">
        <v>136</v>
      </c>
      <c r="D4651" s="2">
        <v>1</v>
      </c>
      <c r="E4651" s="17">
        <v>13</v>
      </c>
      <c r="F4651" t="s">
        <v>69</v>
      </c>
      <c r="G4651">
        <v>7</v>
      </c>
      <c r="H4651">
        <v>619395.88</v>
      </c>
    </row>
    <row r="4652" spans="1:8" x14ac:dyDescent="0.25">
      <c r="A4652" s="2">
        <v>46</v>
      </c>
      <c r="B4652" t="s">
        <v>135</v>
      </c>
      <c r="C4652" t="s">
        <v>136</v>
      </c>
      <c r="D4652" s="2">
        <v>1</v>
      </c>
      <c r="E4652" s="17">
        <v>13</v>
      </c>
      <c r="F4652" t="s">
        <v>78</v>
      </c>
      <c r="H4652">
        <v>97480.909999999989</v>
      </c>
    </row>
    <row r="4653" spans="1:8" x14ac:dyDescent="0.25">
      <c r="A4653" s="2">
        <v>46</v>
      </c>
      <c r="B4653" t="s">
        <v>135</v>
      </c>
      <c r="C4653" t="s">
        <v>136</v>
      </c>
      <c r="D4653" s="2">
        <v>1</v>
      </c>
      <c r="E4653" s="17">
        <v>13</v>
      </c>
      <c r="F4653" t="s">
        <v>67</v>
      </c>
      <c r="G4653">
        <v>7</v>
      </c>
      <c r="H4653">
        <v>582.69999999999993</v>
      </c>
    </row>
    <row r="4654" spans="1:8" x14ac:dyDescent="0.25">
      <c r="A4654" s="2">
        <v>46</v>
      </c>
      <c r="B4654" t="s">
        <v>135</v>
      </c>
      <c r="C4654" t="s">
        <v>136</v>
      </c>
      <c r="D4654" s="2">
        <v>1</v>
      </c>
      <c r="E4654" s="17">
        <v>13</v>
      </c>
      <c r="F4654" t="s">
        <v>73</v>
      </c>
      <c r="G4654">
        <v>1</v>
      </c>
      <c r="H4654">
        <v>286626.41000000003</v>
      </c>
    </row>
    <row r="4655" spans="1:8" x14ac:dyDescent="0.25">
      <c r="A4655" s="2">
        <v>46</v>
      </c>
      <c r="B4655" t="s">
        <v>135</v>
      </c>
      <c r="C4655" t="s">
        <v>136</v>
      </c>
      <c r="D4655" s="2">
        <v>1</v>
      </c>
      <c r="E4655" s="17">
        <v>13</v>
      </c>
      <c r="F4655" t="s">
        <v>72</v>
      </c>
      <c r="G4655">
        <v>7</v>
      </c>
      <c r="H4655">
        <v>1521877.2699999998</v>
      </c>
    </row>
    <row r="4656" spans="1:8" x14ac:dyDescent="0.25">
      <c r="A4656" s="2">
        <v>46</v>
      </c>
      <c r="B4656" t="s">
        <v>135</v>
      </c>
      <c r="C4656" t="s">
        <v>136</v>
      </c>
      <c r="D4656" s="2">
        <v>1</v>
      </c>
      <c r="E4656" s="17">
        <v>13</v>
      </c>
      <c r="F4656" t="s">
        <v>74</v>
      </c>
      <c r="H4656">
        <v>24291.200000000001</v>
      </c>
    </row>
    <row r="4657" spans="1:8" x14ac:dyDescent="0.25">
      <c r="A4657" s="2">
        <v>46</v>
      </c>
      <c r="B4657" t="s">
        <v>135</v>
      </c>
      <c r="C4657" t="s">
        <v>136</v>
      </c>
      <c r="D4657" s="2">
        <v>1</v>
      </c>
      <c r="E4657" s="17">
        <v>14</v>
      </c>
      <c r="F4657" t="s">
        <v>70</v>
      </c>
      <c r="G4657">
        <v>5</v>
      </c>
      <c r="H4657">
        <v>4068723.24</v>
      </c>
    </row>
    <row r="4658" spans="1:8" x14ac:dyDescent="0.25">
      <c r="A4658" s="2">
        <v>46</v>
      </c>
      <c r="B4658" t="s">
        <v>135</v>
      </c>
      <c r="C4658" t="s">
        <v>136</v>
      </c>
      <c r="D4658" s="2">
        <v>1</v>
      </c>
      <c r="E4658" s="17">
        <v>14</v>
      </c>
      <c r="F4658" t="s">
        <v>68</v>
      </c>
      <c r="G4658">
        <v>3</v>
      </c>
      <c r="H4658">
        <v>92520</v>
      </c>
    </row>
    <row r="4659" spans="1:8" x14ac:dyDescent="0.25">
      <c r="A4659" s="2">
        <v>46</v>
      </c>
      <c r="B4659" t="s">
        <v>135</v>
      </c>
      <c r="C4659" t="s">
        <v>136</v>
      </c>
      <c r="D4659" s="2">
        <v>1</v>
      </c>
      <c r="E4659" s="17">
        <v>14</v>
      </c>
      <c r="F4659" t="s">
        <v>69</v>
      </c>
      <c r="G4659">
        <v>4</v>
      </c>
      <c r="H4659">
        <v>426297.33</v>
      </c>
    </row>
    <row r="4660" spans="1:8" x14ac:dyDescent="0.25">
      <c r="A4660" s="2">
        <v>46</v>
      </c>
      <c r="B4660" t="s">
        <v>135</v>
      </c>
      <c r="C4660" t="s">
        <v>136</v>
      </c>
      <c r="D4660" s="2">
        <v>1</v>
      </c>
      <c r="E4660" s="17">
        <v>14</v>
      </c>
      <c r="F4660" t="s">
        <v>78</v>
      </c>
      <c r="H4660">
        <v>125285.88</v>
      </c>
    </row>
    <row r="4661" spans="1:8" x14ac:dyDescent="0.25">
      <c r="A4661" s="2">
        <v>46</v>
      </c>
      <c r="B4661" t="s">
        <v>135</v>
      </c>
      <c r="C4661" t="s">
        <v>136</v>
      </c>
      <c r="D4661" s="2">
        <v>1</v>
      </c>
      <c r="E4661" s="17">
        <v>14</v>
      </c>
      <c r="F4661" t="s">
        <v>67</v>
      </c>
      <c r="G4661">
        <v>5</v>
      </c>
      <c r="H4661">
        <v>396.34</v>
      </c>
    </row>
    <row r="4662" spans="1:8" x14ac:dyDescent="0.25">
      <c r="A4662" s="2">
        <v>46</v>
      </c>
      <c r="B4662" t="s">
        <v>135</v>
      </c>
      <c r="C4662" t="s">
        <v>136</v>
      </c>
      <c r="D4662" s="2">
        <v>1</v>
      </c>
      <c r="E4662" s="17">
        <v>14</v>
      </c>
      <c r="F4662" t="s">
        <v>73</v>
      </c>
      <c r="H4662">
        <v>184841.95</v>
      </c>
    </row>
    <row r="4663" spans="1:8" x14ac:dyDescent="0.25">
      <c r="A4663" s="2">
        <v>46</v>
      </c>
      <c r="B4663" t="s">
        <v>135</v>
      </c>
      <c r="C4663" t="s">
        <v>136</v>
      </c>
      <c r="D4663" s="2">
        <v>1</v>
      </c>
      <c r="E4663" s="17">
        <v>14</v>
      </c>
      <c r="F4663" t="s">
        <v>72</v>
      </c>
      <c r="G4663">
        <v>5</v>
      </c>
      <c r="H4663">
        <v>1979090.91</v>
      </c>
    </row>
    <row r="4664" spans="1:8" x14ac:dyDescent="0.25">
      <c r="A4664" s="2">
        <v>46</v>
      </c>
      <c r="B4664" t="s">
        <v>135</v>
      </c>
      <c r="C4664" t="s">
        <v>136</v>
      </c>
      <c r="D4664" s="2">
        <v>1</v>
      </c>
      <c r="E4664" s="17">
        <v>14</v>
      </c>
      <c r="F4664" t="s">
        <v>74</v>
      </c>
      <c r="H4664">
        <v>306488.93</v>
      </c>
    </row>
    <row r="4665" spans="1:8" x14ac:dyDescent="0.25">
      <c r="A4665" s="2">
        <v>46</v>
      </c>
      <c r="B4665" t="s">
        <v>135</v>
      </c>
      <c r="C4665" t="s">
        <v>136</v>
      </c>
      <c r="D4665" s="2">
        <v>1</v>
      </c>
      <c r="E4665" s="17">
        <v>15</v>
      </c>
      <c r="F4665" t="s">
        <v>70</v>
      </c>
      <c r="G4665">
        <v>1</v>
      </c>
      <c r="H4665">
        <v>997344.84</v>
      </c>
    </row>
    <row r="4666" spans="1:8" x14ac:dyDescent="0.25">
      <c r="A4666" s="2">
        <v>46</v>
      </c>
      <c r="B4666" t="s">
        <v>135</v>
      </c>
      <c r="C4666" t="s">
        <v>136</v>
      </c>
      <c r="D4666" s="2">
        <v>1</v>
      </c>
      <c r="E4666" s="17">
        <v>15</v>
      </c>
      <c r="F4666" t="s">
        <v>68</v>
      </c>
      <c r="G4666">
        <v>1</v>
      </c>
      <c r="H4666">
        <v>15000</v>
      </c>
    </row>
    <row r="4667" spans="1:8" x14ac:dyDescent="0.25">
      <c r="A4667" s="2">
        <v>46</v>
      </c>
      <c r="B4667" t="s">
        <v>135</v>
      </c>
      <c r="C4667" t="s">
        <v>136</v>
      </c>
      <c r="D4667" s="2">
        <v>1</v>
      </c>
      <c r="E4667" s="17">
        <v>15</v>
      </c>
      <c r="F4667" t="s">
        <v>69</v>
      </c>
      <c r="G4667">
        <v>1</v>
      </c>
      <c r="H4667">
        <v>117756.69</v>
      </c>
    </row>
    <row r="4668" spans="1:8" x14ac:dyDescent="0.25">
      <c r="A4668" s="2">
        <v>46</v>
      </c>
      <c r="B4668" t="s">
        <v>135</v>
      </c>
      <c r="C4668" t="s">
        <v>136</v>
      </c>
      <c r="D4668" s="2">
        <v>1</v>
      </c>
      <c r="E4668" s="17">
        <v>15</v>
      </c>
      <c r="F4668" t="s">
        <v>78</v>
      </c>
      <c r="H4668">
        <v>35075.279999999999</v>
      </c>
    </row>
    <row r="4669" spans="1:8" x14ac:dyDescent="0.25">
      <c r="A4669" s="2">
        <v>46</v>
      </c>
      <c r="B4669" t="s">
        <v>135</v>
      </c>
      <c r="C4669" t="s">
        <v>136</v>
      </c>
      <c r="D4669" s="2">
        <v>1</v>
      </c>
      <c r="E4669" s="17">
        <v>15</v>
      </c>
      <c r="F4669" t="s">
        <v>67</v>
      </c>
      <c r="G4669">
        <v>1</v>
      </c>
      <c r="H4669">
        <v>81.519999999999982</v>
      </c>
    </row>
    <row r="4670" spans="1:8" x14ac:dyDescent="0.25">
      <c r="A4670" s="2">
        <v>46</v>
      </c>
      <c r="B4670" t="s">
        <v>135</v>
      </c>
      <c r="C4670" t="s">
        <v>136</v>
      </c>
      <c r="D4670" s="2">
        <v>1</v>
      </c>
      <c r="E4670" s="17">
        <v>15</v>
      </c>
      <c r="F4670" t="s">
        <v>73</v>
      </c>
      <c r="H4670">
        <v>68289.75</v>
      </c>
    </row>
    <row r="4671" spans="1:8" x14ac:dyDescent="0.25">
      <c r="A4671" s="2">
        <v>46</v>
      </c>
      <c r="B4671" t="s">
        <v>135</v>
      </c>
      <c r="C4671" t="s">
        <v>136</v>
      </c>
      <c r="D4671" s="2">
        <v>1</v>
      </c>
      <c r="E4671" s="17">
        <v>15</v>
      </c>
      <c r="F4671" t="s">
        <v>79</v>
      </c>
      <c r="H4671">
        <v>8882</v>
      </c>
    </row>
    <row r="4672" spans="1:8" x14ac:dyDescent="0.25">
      <c r="A4672" s="2">
        <v>46</v>
      </c>
      <c r="B4672" t="s">
        <v>135</v>
      </c>
      <c r="C4672" t="s">
        <v>136</v>
      </c>
      <c r="D4672" s="2">
        <v>1</v>
      </c>
      <c r="E4672" s="17">
        <v>15</v>
      </c>
      <c r="F4672" t="s">
        <v>72</v>
      </c>
      <c r="G4672">
        <v>1</v>
      </c>
      <c r="H4672">
        <v>429179.04</v>
      </c>
    </row>
    <row r="4673" spans="1:8" x14ac:dyDescent="0.25">
      <c r="A4673" s="2">
        <v>46</v>
      </c>
      <c r="B4673" t="s">
        <v>135</v>
      </c>
      <c r="C4673" t="s">
        <v>136</v>
      </c>
      <c r="D4673" s="2">
        <v>1</v>
      </c>
      <c r="E4673" s="17">
        <v>16</v>
      </c>
      <c r="F4673" t="s">
        <v>70</v>
      </c>
      <c r="H4673">
        <v>201675.7</v>
      </c>
    </row>
    <row r="4674" spans="1:8" x14ac:dyDescent="0.25">
      <c r="A4674" s="2">
        <v>46</v>
      </c>
      <c r="B4674" t="s">
        <v>135</v>
      </c>
      <c r="C4674" t="s">
        <v>136</v>
      </c>
      <c r="D4674" s="2">
        <v>1</v>
      </c>
      <c r="E4674" s="17">
        <v>16</v>
      </c>
      <c r="F4674" t="s">
        <v>68</v>
      </c>
      <c r="H4674">
        <v>1880</v>
      </c>
    </row>
    <row r="4675" spans="1:8" x14ac:dyDescent="0.25">
      <c r="A4675" s="2">
        <v>46</v>
      </c>
      <c r="B4675" t="s">
        <v>135</v>
      </c>
      <c r="C4675" t="s">
        <v>136</v>
      </c>
      <c r="D4675" s="2">
        <v>1</v>
      </c>
      <c r="E4675" s="17">
        <v>16</v>
      </c>
      <c r="F4675" t="s">
        <v>69</v>
      </c>
      <c r="H4675">
        <v>45377.009999999995</v>
      </c>
    </row>
    <row r="4676" spans="1:8" x14ac:dyDescent="0.25">
      <c r="A4676" s="2">
        <v>46</v>
      </c>
      <c r="B4676" t="s">
        <v>135</v>
      </c>
      <c r="C4676" t="s">
        <v>136</v>
      </c>
      <c r="D4676" s="2">
        <v>1</v>
      </c>
      <c r="E4676" s="17">
        <v>16</v>
      </c>
      <c r="F4676" t="s">
        <v>72</v>
      </c>
      <c r="H4676">
        <v>72053.790000000008</v>
      </c>
    </row>
    <row r="4677" spans="1:8" x14ac:dyDescent="0.25">
      <c r="A4677" s="2">
        <v>46</v>
      </c>
      <c r="B4677" t="s">
        <v>135</v>
      </c>
      <c r="C4677" t="s">
        <v>137</v>
      </c>
      <c r="D4677" s="2">
        <v>4</v>
      </c>
      <c r="E4677" s="17">
        <v>1</v>
      </c>
      <c r="F4677" t="s">
        <v>87</v>
      </c>
      <c r="G4677">
        <v>56</v>
      </c>
      <c r="H4677">
        <v>2192013.9500000002</v>
      </c>
    </row>
    <row r="4678" spans="1:8" x14ac:dyDescent="0.25">
      <c r="A4678" s="2">
        <v>46</v>
      </c>
      <c r="B4678" t="s">
        <v>135</v>
      </c>
      <c r="C4678" t="s">
        <v>137</v>
      </c>
      <c r="D4678" s="2">
        <v>4</v>
      </c>
      <c r="E4678" s="17">
        <v>3</v>
      </c>
      <c r="F4678" t="s">
        <v>70</v>
      </c>
      <c r="H4678">
        <v>82150.5</v>
      </c>
    </row>
    <row r="4679" spans="1:8" x14ac:dyDescent="0.25">
      <c r="A4679" s="2">
        <v>46</v>
      </c>
      <c r="B4679" t="s">
        <v>135</v>
      </c>
      <c r="C4679" t="s">
        <v>137</v>
      </c>
      <c r="D4679" s="2">
        <v>4</v>
      </c>
      <c r="E4679" s="17">
        <v>3</v>
      </c>
      <c r="F4679" t="s">
        <v>75</v>
      </c>
      <c r="H4679">
        <v>8100</v>
      </c>
    </row>
    <row r="4680" spans="1:8" x14ac:dyDescent="0.25">
      <c r="A4680" s="2">
        <v>46</v>
      </c>
      <c r="B4680" t="s">
        <v>135</v>
      </c>
      <c r="C4680" t="s">
        <v>137</v>
      </c>
      <c r="D4680" s="2">
        <v>4</v>
      </c>
      <c r="E4680" s="17">
        <v>3</v>
      </c>
      <c r="F4680" t="s">
        <v>68</v>
      </c>
      <c r="H4680">
        <v>15932.5</v>
      </c>
    </row>
    <row r="4681" spans="1:8" x14ac:dyDescent="0.25">
      <c r="A4681" s="2">
        <v>46</v>
      </c>
      <c r="B4681" t="s">
        <v>135</v>
      </c>
      <c r="C4681" t="s">
        <v>137</v>
      </c>
      <c r="D4681" s="2">
        <v>4</v>
      </c>
      <c r="E4681" s="17">
        <v>3</v>
      </c>
      <c r="F4681" t="s">
        <v>69</v>
      </c>
      <c r="H4681">
        <v>10679.42</v>
      </c>
    </row>
    <row r="4682" spans="1:8" x14ac:dyDescent="0.25">
      <c r="A4682" s="2">
        <v>46</v>
      </c>
      <c r="B4682" t="s">
        <v>135</v>
      </c>
      <c r="C4682" t="s">
        <v>137</v>
      </c>
      <c r="D4682" s="2">
        <v>4</v>
      </c>
      <c r="E4682" s="17">
        <v>3</v>
      </c>
      <c r="F4682" t="s">
        <v>78</v>
      </c>
      <c r="H4682">
        <v>2787.42</v>
      </c>
    </row>
    <row r="4683" spans="1:8" x14ac:dyDescent="0.25">
      <c r="A4683" s="2">
        <v>46</v>
      </c>
      <c r="B4683" t="s">
        <v>135</v>
      </c>
      <c r="C4683" t="s">
        <v>137</v>
      </c>
      <c r="D4683" s="2">
        <v>4</v>
      </c>
      <c r="E4683" s="17">
        <v>3</v>
      </c>
      <c r="F4683" t="s">
        <v>67</v>
      </c>
      <c r="H4683">
        <v>52.470000000000006</v>
      </c>
    </row>
    <row r="4684" spans="1:8" x14ac:dyDescent="0.25">
      <c r="A4684" s="2">
        <v>46</v>
      </c>
      <c r="B4684" t="s">
        <v>135</v>
      </c>
      <c r="C4684" t="s">
        <v>137</v>
      </c>
      <c r="D4684" s="2">
        <v>4</v>
      </c>
      <c r="E4684" s="17">
        <v>3</v>
      </c>
      <c r="F4684" t="s">
        <v>73</v>
      </c>
      <c r="H4684">
        <v>9951.7800000000007</v>
      </c>
    </row>
    <row r="4685" spans="1:8" x14ac:dyDescent="0.25">
      <c r="A4685" s="2">
        <v>46</v>
      </c>
      <c r="B4685" t="s">
        <v>135</v>
      </c>
      <c r="C4685" t="s">
        <v>137</v>
      </c>
      <c r="D4685" s="2">
        <v>4</v>
      </c>
      <c r="E4685" s="17">
        <v>3</v>
      </c>
      <c r="F4685" t="s">
        <v>74</v>
      </c>
      <c r="H4685">
        <v>90</v>
      </c>
    </row>
    <row r="4686" spans="1:8" x14ac:dyDescent="0.25">
      <c r="A4686" s="2">
        <v>46</v>
      </c>
      <c r="B4686" t="s">
        <v>135</v>
      </c>
      <c r="C4686" t="s">
        <v>137</v>
      </c>
      <c r="D4686" s="2">
        <v>4</v>
      </c>
      <c r="E4686" s="17">
        <v>5</v>
      </c>
      <c r="F4686" t="s">
        <v>70</v>
      </c>
      <c r="G4686">
        <v>2</v>
      </c>
      <c r="H4686">
        <v>271890.75</v>
      </c>
    </row>
    <row r="4687" spans="1:8" x14ac:dyDescent="0.25">
      <c r="A4687" s="2">
        <v>46</v>
      </c>
      <c r="B4687" t="s">
        <v>135</v>
      </c>
      <c r="C4687" t="s">
        <v>137</v>
      </c>
      <c r="D4687" s="2">
        <v>4</v>
      </c>
      <c r="E4687" s="17">
        <v>5</v>
      </c>
      <c r="F4687" t="s">
        <v>75</v>
      </c>
      <c r="G4687">
        <v>1</v>
      </c>
      <c r="H4687">
        <v>13500</v>
      </c>
    </row>
    <row r="4688" spans="1:8" x14ac:dyDescent="0.25">
      <c r="A4688" s="2">
        <v>46</v>
      </c>
      <c r="B4688" t="s">
        <v>135</v>
      </c>
      <c r="C4688" t="s">
        <v>137</v>
      </c>
      <c r="D4688" s="2">
        <v>4</v>
      </c>
      <c r="E4688" s="17">
        <v>5</v>
      </c>
      <c r="F4688" t="s">
        <v>77</v>
      </c>
      <c r="G4688">
        <v>1</v>
      </c>
      <c r="H4688">
        <v>3198.34</v>
      </c>
    </row>
    <row r="4689" spans="1:8" x14ac:dyDescent="0.25">
      <c r="A4689" s="2">
        <v>46</v>
      </c>
      <c r="B4689" t="s">
        <v>135</v>
      </c>
      <c r="C4689" t="s">
        <v>137</v>
      </c>
      <c r="D4689" s="2">
        <v>4</v>
      </c>
      <c r="E4689" s="17">
        <v>5</v>
      </c>
      <c r="F4689" t="s">
        <v>68</v>
      </c>
      <c r="G4689">
        <v>2</v>
      </c>
      <c r="H4689">
        <v>47632</v>
      </c>
    </row>
    <row r="4690" spans="1:8" x14ac:dyDescent="0.25">
      <c r="A4690" s="2">
        <v>46</v>
      </c>
      <c r="B4690" t="s">
        <v>135</v>
      </c>
      <c r="C4690" t="s">
        <v>137</v>
      </c>
      <c r="D4690" s="2">
        <v>4</v>
      </c>
      <c r="E4690" s="17">
        <v>5</v>
      </c>
      <c r="F4690" t="s">
        <v>69</v>
      </c>
      <c r="G4690">
        <v>2</v>
      </c>
      <c r="H4690">
        <v>35345.519999999997</v>
      </c>
    </row>
    <row r="4691" spans="1:8" x14ac:dyDescent="0.25">
      <c r="A4691" s="2">
        <v>46</v>
      </c>
      <c r="B4691" t="s">
        <v>135</v>
      </c>
      <c r="C4691" t="s">
        <v>137</v>
      </c>
      <c r="D4691" s="2">
        <v>4</v>
      </c>
      <c r="E4691" s="17">
        <v>5</v>
      </c>
      <c r="F4691" t="s">
        <v>78</v>
      </c>
      <c r="H4691">
        <v>6310.35</v>
      </c>
    </row>
    <row r="4692" spans="1:8" x14ac:dyDescent="0.25">
      <c r="A4692" s="2">
        <v>46</v>
      </c>
      <c r="B4692" t="s">
        <v>135</v>
      </c>
      <c r="C4692" t="s">
        <v>137</v>
      </c>
      <c r="D4692" s="2">
        <v>4</v>
      </c>
      <c r="E4692" s="17">
        <v>5</v>
      </c>
      <c r="F4692" t="s">
        <v>67</v>
      </c>
      <c r="G4692">
        <v>2</v>
      </c>
      <c r="H4692">
        <v>139.91999999999996</v>
      </c>
    </row>
    <row r="4693" spans="1:8" x14ac:dyDescent="0.25">
      <c r="A4693" s="2">
        <v>46</v>
      </c>
      <c r="B4693" t="s">
        <v>135</v>
      </c>
      <c r="C4693" t="s">
        <v>137</v>
      </c>
      <c r="D4693" s="2">
        <v>4</v>
      </c>
      <c r="E4693" s="17">
        <v>5</v>
      </c>
      <c r="F4693" t="s">
        <v>73</v>
      </c>
      <c r="H4693">
        <v>22743.25</v>
      </c>
    </row>
    <row r="4694" spans="1:8" x14ac:dyDescent="0.25">
      <c r="A4694" s="2">
        <v>46</v>
      </c>
      <c r="B4694" t="s">
        <v>135</v>
      </c>
      <c r="C4694" t="s">
        <v>137</v>
      </c>
      <c r="D4694" s="2">
        <v>4</v>
      </c>
      <c r="E4694" s="17">
        <v>6</v>
      </c>
      <c r="F4694" t="s">
        <v>70</v>
      </c>
      <c r="G4694">
        <v>10</v>
      </c>
      <c r="H4694">
        <v>1498528.87</v>
      </c>
    </row>
    <row r="4695" spans="1:8" x14ac:dyDescent="0.25">
      <c r="A4695" s="2">
        <v>46</v>
      </c>
      <c r="B4695" t="s">
        <v>135</v>
      </c>
      <c r="C4695" t="s">
        <v>137</v>
      </c>
      <c r="D4695" s="2">
        <v>4</v>
      </c>
      <c r="E4695" s="17">
        <v>6</v>
      </c>
      <c r="F4695" t="s">
        <v>75</v>
      </c>
      <c r="G4695">
        <v>6</v>
      </c>
      <c r="H4695">
        <v>77100</v>
      </c>
    </row>
    <row r="4696" spans="1:8" x14ac:dyDescent="0.25">
      <c r="A4696" s="2">
        <v>46</v>
      </c>
      <c r="B4696" t="s">
        <v>135</v>
      </c>
      <c r="C4696" t="s">
        <v>137</v>
      </c>
      <c r="D4696" s="2">
        <v>4</v>
      </c>
      <c r="E4696" s="17">
        <v>6</v>
      </c>
      <c r="F4696" t="s">
        <v>77</v>
      </c>
      <c r="H4696">
        <v>9883.9000000000015</v>
      </c>
    </row>
    <row r="4697" spans="1:8" x14ac:dyDescent="0.25">
      <c r="A4697" s="2">
        <v>46</v>
      </c>
      <c r="B4697" t="s">
        <v>135</v>
      </c>
      <c r="C4697" t="s">
        <v>137</v>
      </c>
      <c r="D4697" s="2">
        <v>4</v>
      </c>
      <c r="E4697" s="17">
        <v>6</v>
      </c>
      <c r="F4697" t="s">
        <v>68</v>
      </c>
      <c r="G4697">
        <v>4</v>
      </c>
      <c r="H4697">
        <v>86109</v>
      </c>
    </row>
    <row r="4698" spans="1:8" x14ac:dyDescent="0.25">
      <c r="A4698" s="2">
        <v>46</v>
      </c>
      <c r="B4698" t="s">
        <v>135</v>
      </c>
      <c r="C4698" t="s">
        <v>137</v>
      </c>
      <c r="D4698" s="2">
        <v>4</v>
      </c>
      <c r="E4698" s="17">
        <v>6</v>
      </c>
      <c r="F4698" t="s">
        <v>69</v>
      </c>
      <c r="G4698">
        <v>6</v>
      </c>
      <c r="H4698">
        <v>134953.74</v>
      </c>
    </row>
    <row r="4699" spans="1:8" x14ac:dyDescent="0.25">
      <c r="A4699" s="2">
        <v>46</v>
      </c>
      <c r="B4699" t="s">
        <v>135</v>
      </c>
      <c r="C4699" t="s">
        <v>137</v>
      </c>
      <c r="D4699" s="2">
        <v>4</v>
      </c>
      <c r="E4699" s="17">
        <v>6</v>
      </c>
      <c r="F4699" t="s">
        <v>78</v>
      </c>
      <c r="H4699">
        <v>36021.47</v>
      </c>
    </row>
    <row r="4700" spans="1:8" x14ac:dyDescent="0.25">
      <c r="A4700" s="2">
        <v>46</v>
      </c>
      <c r="B4700" t="s">
        <v>135</v>
      </c>
      <c r="C4700" t="s">
        <v>137</v>
      </c>
      <c r="D4700" s="2">
        <v>4</v>
      </c>
      <c r="E4700" s="17">
        <v>6</v>
      </c>
      <c r="F4700" t="s">
        <v>67</v>
      </c>
      <c r="G4700">
        <v>10</v>
      </c>
      <c r="H4700">
        <v>629.64</v>
      </c>
    </row>
    <row r="4701" spans="1:8" x14ac:dyDescent="0.25">
      <c r="A4701" s="2">
        <v>46</v>
      </c>
      <c r="B4701" t="s">
        <v>135</v>
      </c>
      <c r="C4701" t="s">
        <v>137</v>
      </c>
      <c r="D4701" s="2">
        <v>4</v>
      </c>
      <c r="E4701" s="17">
        <v>6</v>
      </c>
      <c r="F4701" t="s">
        <v>73</v>
      </c>
      <c r="H4701">
        <v>85747.5</v>
      </c>
    </row>
    <row r="4702" spans="1:8" x14ac:dyDescent="0.25">
      <c r="A4702" s="2">
        <v>46</v>
      </c>
      <c r="B4702" t="s">
        <v>135</v>
      </c>
      <c r="C4702" t="s">
        <v>137</v>
      </c>
      <c r="D4702" s="2">
        <v>4</v>
      </c>
      <c r="E4702" s="17">
        <v>6</v>
      </c>
      <c r="F4702" t="s">
        <v>72</v>
      </c>
      <c r="G4702">
        <v>4</v>
      </c>
      <c r="H4702">
        <v>170353.00999999998</v>
      </c>
    </row>
    <row r="4703" spans="1:8" x14ac:dyDescent="0.25">
      <c r="A4703" s="2">
        <v>46</v>
      </c>
      <c r="B4703" t="s">
        <v>135</v>
      </c>
      <c r="C4703" t="s">
        <v>137</v>
      </c>
      <c r="D4703" s="2">
        <v>4</v>
      </c>
      <c r="E4703" s="17">
        <v>6</v>
      </c>
      <c r="F4703" t="s">
        <v>74</v>
      </c>
      <c r="G4703">
        <v>1</v>
      </c>
      <c r="H4703">
        <v>120</v>
      </c>
    </row>
    <row r="4704" spans="1:8" x14ac:dyDescent="0.25">
      <c r="A4704" s="2">
        <v>46</v>
      </c>
      <c r="B4704" t="s">
        <v>135</v>
      </c>
      <c r="C4704" t="s">
        <v>137</v>
      </c>
      <c r="D4704" s="2">
        <v>4</v>
      </c>
      <c r="E4704" s="17">
        <v>7</v>
      </c>
      <c r="F4704" t="s">
        <v>70</v>
      </c>
      <c r="G4704">
        <v>3</v>
      </c>
      <c r="H4704">
        <v>648974.25</v>
      </c>
    </row>
    <row r="4705" spans="1:8" x14ac:dyDescent="0.25">
      <c r="A4705" s="2">
        <v>46</v>
      </c>
      <c r="B4705" t="s">
        <v>135</v>
      </c>
      <c r="C4705" t="s">
        <v>137</v>
      </c>
      <c r="D4705" s="2">
        <v>4</v>
      </c>
      <c r="E4705" s="17">
        <v>7</v>
      </c>
      <c r="F4705" t="s">
        <v>75</v>
      </c>
      <c r="G4705">
        <v>3</v>
      </c>
      <c r="H4705">
        <v>40500</v>
      </c>
    </row>
    <row r="4706" spans="1:8" x14ac:dyDescent="0.25">
      <c r="A4706" s="2">
        <v>46</v>
      </c>
      <c r="B4706" t="s">
        <v>135</v>
      </c>
      <c r="C4706" t="s">
        <v>137</v>
      </c>
      <c r="D4706" s="2">
        <v>4</v>
      </c>
      <c r="E4706" s="17">
        <v>7</v>
      </c>
      <c r="F4706" t="s">
        <v>77</v>
      </c>
      <c r="H4706">
        <v>20808.97</v>
      </c>
    </row>
    <row r="4707" spans="1:8" x14ac:dyDescent="0.25">
      <c r="A4707" s="2">
        <v>46</v>
      </c>
      <c r="B4707" t="s">
        <v>135</v>
      </c>
      <c r="C4707" t="s">
        <v>137</v>
      </c>
      <c r="D4707" s="2">
        <v>4</v>
      </c>
      <c r="E4707" s="17">
        <v>7</v>
      </c>
      <c r="F4707" t="s">
        <v>68</v>
      </c>
      <c r="G4707">
        <v>2</v>
      </c>
      <c r="H4707">
        <v>32201.25</v>
      </c>
    </row>
    <row r="4708" spans="1:8" x14ac:dyDescent="0.25">
      <c r="A4708" s="2">
        <v>46</v>
      </c>
      <c r="B4708" t="s">
        <v>135</v>
      </c>
      <c r="C4708" t="s">
        <v>137</v>
      </c>
      <c r="D4708" s="2">
        <v>4</v>
      </c>
      <c r="E4708" s="17">
        <v>7</v>
      </c>
      <c r="F4708" t="s">
        <v>69</v>
      </c>
      <c r="G4708">
        <v>3</v>
      </c>
      <c r="H4708">
        <v>84366.200000000012</v>
      </c>
    </row>
    <row r="4709" spans="1:8" x14ac:dyDescent="0.25">
      <c r="A4709" s="2">
        <v>46</v>
      </c>
      <c r="B4709" t="s">
        <v>135</v>
      </c>
      <c r="C4709" t="s">
        <v>137</v>
      </c>
      <c r="D4709" s="2">
        <v>4</v>
      </c>
      <c r="E4709" s="17">
        <v>7</v>
      </c>
      <c r="F4709" t="s">
        <v>78</v>
      </c>
      <c r="H4709">
        <v>20538.349999999999</v>
      </c>
    </row>
    <row r="4710" spans="1:8" x14ac:dyDescent="0.25">
      <c r="A4710" s="2">
        <v>46</v>
      </c>
      <c r="B4710" t="s">
        <v>135</v>
      </c>
      <c r="C4710" t="s">
        <v>137</v>
      </c>
      <c r="D4710" s="2">
        <v>4</v>
      </c>
      <c r="E4710" s="17">
        <v>7</v>
      </c>
      <c r="F4710" t="s">
        <v>67</v>
      </c>
      <c r="G4710">
        <v>3</v>
      </c>
      <c r="H4710">
        <v>209.88</v>
      </c>
    </row>
    <row r="4711" spans="1:8" x14ac:dyDescent="0.25">
      <c r="A4711" s="2">
        <v>46</v>
      </c>
      <c r="B4711" t="s">
        <v>135</v>
      </c>
      <c r="C4711" t="s">
        <v>137</v>
      </c>
      <c r="D4711" s="2">
        <v>4</v>
      </c>
      <c r="E4711" s="17">
        <v>7</v>
      </c>
      <c r="F4711" t="s">
        <v>73</v>
      </c>
      <c r="G4711">
        <v>1</v>
      </c>
      <c r="H4711">
        <v>54272</v>
      </c>
    </row>
    <row r="4712" spans="1:8" x14ac:dyDescent="0.25">
      <c r="A4712" s="2">
        <v>46</v>
      </c>
      <c r="B4712" t="s">
        <v>135</v>
      </c>
      <c r="C4712" t="s">
        <v>137</v>
      </c>
      <c r="D4712" s="2">
        <v>4</v>
      </c>
      <c r="E4712" s="17">
        <v>7</v>
      </c>
      <c r="F4712" t="s">
        <v>74</v>
      </c>
      <c r="G4712">
        <v>1</v>
      </c>
      <c r="H4712">
        <v>120</v>
      </c>
    </row>
    <row r="4713" spans="1:8" x14ac:dyDescent="0.25">
      <c r="A4713" s="2">
        <v>46</v>
      </c>
      <c r="B4713" t="s">
        <v>135</v>
      </c>
      <c r="C4713" t="s">
        <v>137</v>
      </c>
      <c r="D4713" s="2">
        <v>4</v>
      </c>
      <c r="E4713" s="17">
        <v>8</v>
      </c>
      <c r="F4713" t="s">
        <v>70</v>
      </c>
      <c r="G4713">
        <v>3</v>
      </c>
      <c r="H4713">
        <v>773932.5</v>
      </c>
    </row>
    <row r="4714" spans="1:8" x14ac:dyDescent="0.25">
      <c r="A4714" s="2">
        <v>46</v>
      </c>
      <c r="B4714" t="s">
        <v>135</v>
      </c>
      <c r="C4714" t="s">
        <v>137</v>
      </c>
      <c r="D4714" s="2">
        <v>4</v>
      </c>
      <c r="E4714" s="17">
        <v>8</v>
      </c>
      <c r="F4714" t="s">
        <v>75</v>
      </c>
      <c r="G4714">
        <v>3</v>
      </c>
      <c r="H4714">
        <v>40500</v>
      </c>
    </row>
    <row r="4715" spans="1:8" x14ac:dyDescent="0.25">
      <c r="A4715" s="2">
        <v>46</v>
      </c>
      <c r="B4715" t="s">
        <v>135</v>
      </c>
      <c r="C4715" t="s">
        <v>137</v>
      </c>
      <c r="D4715" s="2">
        <v>4</v>
      </c>
      <c r="E4715" s="17">
        <v>8</v>
      </c>
      <c r="F4715" t="s">
        <v>77</v>
      </c>
      <c r="G4715">
        <v>1</v>
      </c>
      <c r="H4715">
        <v>18376.289999999997</v>
      </c>
    </row>
    <row r="4716" spans="1:8" x14ac:dyDescent="0.25">
      <c r="A4716" s="2">
        <v>46</v>
      </c>
      <c r="B4716" t="s">
        <v>135</v>
      </c>
      <c r="C4716" t="s">
        <v>137</v>
      </c>
      <c r="D4716" s="2">
        <v>4</v>
      </c>
      <c r="E4716" s="17">
        <v>8</v>
      </c>
      <c r="F4716" t="s">
        <v>68</v>
      </c>
      <c r="G4716">
        <v>3</v>
      </c>
      <c r="H4716">
        <v>30866.75</v>
      </c>
    </row>
    <row r="4717" spans="1:8" x14ac:dyDescent="0.25">
      <c r="A4717" s="2">
        <v>46</v>
      </c>
      <c r="B4717" t="s">
        <v>135</v>
      </c>
      <c r="C4717" t="s">
        <v>137</v>
      </c>
      <c r="D4717" s="2">
        <v>4</v>
      </c>
      <c r="E4717" s="17">
        <v>8</v>
      </c>
      <c r="F4717" t="s">
        <v>69</v>
      </c>
      <c r="G4717">
        <v>3</v>
      </c>
      <c r="H4717">
        <v>100610.58</v>
      </c>
    </row>
    <row r="4718" spans="1:8" x14ac:dyDescent="0.25">
      <c r="A4718" s="2">
        <v>46</v>
      </c>
      <c r="B4718" t="s">
        <v>135</v>
      </c>
      <c r="C4718" t="s">
        <v>137</v>
      </c>
      <c r="D4718" s="2">
        <v>4</v>
      </c>
      <c r="E4718" s="17">
        <v>8</v>
      </c>
      <c r="F4718" t="s">
        <v>78</v>
      </c>
      <c r="H4718">
        <v>18641.23</v>
      </c>
    </row>
    <row r="4719" spans="1:8" x14ac:dyDescent="0.25">
      <c r="A4719" s="2">
        <v>46</v>
      </c>
      <c r="B4719" t="s">
        <v>135</v>
      </c>
      <c r="C4719" t="s">
        <v>137</v>
      </c>
      <c r="D4719" s="2">
        <v>4</v>
      </c>
      <c r="E4719" s="17">
        <v>8</v>
      </c>
      <c r="F4719" t="s">
        <v>67</v>
      </c>
      <c r="G4719">
        <v>3</v>
      </c>
      <c r="H4719">
        <v>209.88</v>
      </c>
    </row>
    <row r="4720" spans="1:8" x14ac:dyDescent="0.25">
      <c r="A4720" s="2">
        <v>46</v>
      </c>
      <c r="B4720" t="s">
        <v>135</v>
      </c>
      <c r="C4720" t="s">
        <v>137</v>
      </c>
      <c r="D4720" s="2">
        <v>4</v>
      </c>
      <c r="E4720" s="17">
        <v>8</v>
      </c>
      <c r="F4720" t="s">
        <v>73</v>
      </c>
      <c r="H4720">
        <v>64738.25</v>
      </c>
    </row>
    <row r="4721" spans="1:8" x14ac:dyDescent="0.25">
      <c r="A4721" s="2">
        <v>46</v>
      </c>
      <c r="B4721" t="s">
        <v>135</v>
      </c>
      <c r="C4721" t="s">
        <v>137</v>
      </c>
      <c r="D4721" s="2">
        <v>4</v>
      </c>
      <c r="E4721" s="17">
        <v>9</v>
      </c>
      <c r="F4721" t="s">
        <v>70</v>
      </c>
      <c r="G4721">
        <v>20</v>
      </c>
      <c r="H4721">
        <v>5971683.3700000001</v>
      </c>
    </row>
    <row r="4722" spans="1:8" x14ac:dyDescent="0.25">
      <c r="A4722" s="2">
        <v>46</v>
      </c>
      <c r="B4722" t="s">
        <v>135</v>
      </c>
      <c r="C4722" t="s">
        <v>137</v>
      </c>
      <c r="D4722" s="2">
        <v>4</v>
      </c>
      <c r="E4722" s="17">
        <v>9</v>
      </c>
      <c r="F4722" t="s">
        <v>75</v>
      </c>
      <c r="G4722">
        <v>15</v>
      </c>
      <c r="H4722">
        <v>190200</v>
      </c>
    </row>
    <row r="4723" spans="1:8" x14ac:dyDescent="0.25">
      <c r="A4723" s="2">
        <v>46</v>
      </c>
      <c r="B4723" t="s">
        <v>135</v>
      </c>
      <c r="C4723" t="s">
        <v>137</v>
      </c>
      <c r="D4723" s="2">
        <v>4</v>
      </c>
      <c r="E4723" s="17">
        <v>9</v>
      </c>
      <c r="F4723" t="s">
        <v>77</v>
      </c>
      <c r="G4723">
        <v>12</v>
      </c>
      <c r="H4723">
        <v>439390.27</v>
      </c>
    </row>
    <row r="4724" spans="1:8" x14ac:dyDescent="0.25">
      <c r="A4724" s="2">
        <v>46</v>
      </c>
      <c r="B4724" t="s">
        <v>135</v>
      </c>
      <c r="C4724" t="s">
        <v>137</v>
      </c>
      <c r="D4724" s="2">
        <v>4</v>
      </c>
      <c r="E4724" s="17">
        <v>9</v>
      </c>
      <c r="F4724" t="s">
        <v>68</v>
      </c>
      <c r="G4724">
        <v>8</v>
      </c>
      <c r="H4724">
        <v>175898</v>
      </c>
    </row>
    <row r="4725" spans="1:8" x14ac:dyDescent="0.25">
      <c r="A4725" s="2">
        <v>46</v>
      </c>
      <c r="B4725" t="s">
        <v>135</v>
      </c>
      <c r="C4725" t="s">
        <v>137</v>
      </c>
      <c r="D4725" s="2">
        <v>4</v>
      </c>
      <c r="E4725" s="17">
        <v>9</v>
      </c>
      <c r="F4725" t="s">
        <v>69</v>
      </c>
      <c r="G4725">
        <v>19</v>
      </c>
      <c r="H4725">
        <v>736033.6399999999</v>
      </c>
    </row>
    <row r="4726" spans="1:8" x14ac:dyDescent="0.25">
      <c r="A4726" s="2">
        <v>46</v>
      </c>
      <c r="B4726" t="s">
        <v>135</v>
      </c>
      <c r="C4726" t="s">
        <v>137</v>
      </c>
      <c r="D4726" s="2">
        <v>4</v>
      </c>
      <c r="E4726" s="17">
        <v>9</v>
      </c>
      <c r="F4726" t="s">
        <v>78</v>
      </c>
      <c r="H4726">
        <v>150565.10999999999</v>
      </c>
    </row>
    <row r="4727" spans="1:8" x14ac:dyDescent="0.25">
      <c r="A4727" s="2">
        <v>46</v>
      </c>
      <c r="B4727" t="s">
        <v>135</v>
      </c>
      <c r="C4727" t="s">
        <v>137</v>
      </c>
      <c r="D4727" s="2">
        <v>4</v>
      </c>
      <c r="E4727" s="17">
        <v>9</v>
      </c>
      <c r="F4727" t="s">
        <v>67</v>
      </c>
      <c r="G4727">
        <v>20</v>
      </c>
      <c r="H4727">
        <v>1364.2200000000012</v>
      </c>
    </row>
    <row r="4728" spans="1:8" x14ac:dyDescent="0.25">
      <c r="A4728" s="2">
        <v>46</v>
      </c>
      <c r="B4728" t="s">
        <v>135</v>
      </c>
      <c r="C4728" t="s">
        <v>137</v>
      </c>
      <c r="D4728" s="2">
        <v>4</v>
      </c>
      <c r="E4728" s="17">
        <v>9</v>
      </c>
      <c r="F4728" t="s">
        <v>73</v>
      </c>
      <c r="G4728">
        <v>2</v>
      </c>
      <c r="H4728">
        <v>472603.16000000003</v>
      </c>
    </row>
    <row r="4729" spans="1:8" x14ac:dyDescent="0.25">
      <c r="A4729" s="2">
        <v>46</v>
      </c>
      <c r="B4729" t="s">
        <v>135</v>
      </c>
      <c r="C4729" t="s">
        <v>137</v>
      </c>
      <c r="D4729" s="2">
        <v>4</v>
      </c>
      <c r="E4729" s="17">
        <v>9</v>
      </c>
      <c r="F4729" t="s">
        <v>72</v>
      </c>
      <c r="G4729">
        <v>1</v>
      </c>
      <c r="H4729">
        <v>114647.67</v>
      </c>
    </row>
    <row r="4730" spans="1:8" x14ac:dyDescent="0.25">
      <c r="A4730" s="2">
        <v>46</v>
      </c>
      <c r="B4730" t="s">
        <v>135</v>
      </c>
      <c r="C4730" t="s">
        <v>137</v>
      </c>
      <c r="D4730" s="2">
        <v>4</v>
      </c>
      <c r="E4730" s="17">
        <v>9</v>
      </c>
      <c r="F4730" t="s">
        <v>71</v>
      </c>
      <c r="G4730">
        <v>1</v>
      </c>
      <c r="H4730">
        <v>57224.06</v>
      </c>
    </row>
    <row r="4731" spans="1:8" x14ac:dyDescent="0.25">
      <c r="A4731" s="2">
        <v>46</v>
      </c>
      <c r="B4731" t="s">
        <v>135</v>
      </c>
      <c r="C4731" t="s">
        <v>137</v>
      </c>
      <c r="D4731" s="2">
        <v>4</v>
      </c>
      <c r="E4731" s="17">
        <v>10</v>
      </c>
      <c r="F4731" t="s">
        <v>70</v>
      </c>
      <c r="G4731">
        <v>2</v>
      </c>
      <c r="H4731">
        <v>799879.5</v>
      </c>
    </row>
    <row r="4732" spans="1:8" x14ac:dyDescent="0.25">
      <c r="A4732" s="2">
        <v>46</v>
      </c>
      <c r="B4732" t="s">
        <v>135</v>
      </c>
      <c r="C4732" t="s">
        <v>137</v>
      </c>
      <c r="D4732" s="2">
        <v>4</v>
      </c>
      <c r="E4732" s="17">
        <v>10</v>
      </c>
      <c r="F4732" t="s">
        <v>75</v>
      </c>
      <c r="G4732">
        <v>1</v>
      </c>
      <c r="H4732">
        <v>13500</v>
      </c>
    </row>
    <row r="4733" spans="1:8" x14ac:dyDescent="0.25">
      <c r="A4733" s="2">
        <v>46</v>
      </c>
      <c r="B4733" t="s">
        <v>135</v>
      </c>
      <c r="C4733" t="s">
        <v>137</v>
      </c>
      <c r="D4733" s="2">
        <v>4</v>
      </c>
      <c r="E4733" s="17">
        <v>10</v>
      </c>
      <c r="F4733" t="s">
        <v>77</v>
      </c>
      <c r="H4733">
        <v>3622.46</v>
      </c>
    </row>
    <row r="4734" spans="1:8" x14ac:dyDescent="0.25">
      <c r="A4734" s="2">
        <v>46</v>
      </c>
      <c r="B4734" t="s">
        <v>135</v>
      </c>
      <c r="C4734" t="s">
        <v>137</v>
      </c>
      <c r="D4734" s="2">
        <v>4</v>
      </c>
      <c r="E4734" s="17">
        <v>10</v>
      </c>
      <c r="F4734" t="s">
        <v>68</v>
      </c>
      <c r="G4734">
        <v>2</v>
      </c>
      <c r="H4734">
        <v>30081</v>
      </c>
    </row>
    <row r="4735" spans="1:8" x14ac:dyDescent="0.25">
      <c r="A4735" s="2">
        <v>46</v>
      </c>
      <c r="B4735" t="s">
        <v>135</v>
      </c>
      <c r="C4735" t="s">
        <v>137</v>
      </c>
      <c r="D4735" s="2">
        <v>4</v>
      </c>
      <c r="E4735" s="17">
        <v>10</v>
      </c>
      <c r="F4735" t="s">
        <v>69</v>
      </c>
      <c r="G4735">
        <v>2</v>
      </c>
      <c r="H4735">
        <v>103984.01999999999</v>
      </c>
    </row>
    <row r="4736" spans="1:8" x14ac:dyDescent="0.25">
      <c r="A4736" s="2">
        <v>46</v>
      </c>
      <c r="B4736" t="s">
        <v>135</v>
      </c>
      <c r="C4736" t="s">
        <v>137</v>
      </c>
      <c r="D4736" s="2">
        <v>4</v>
      </c>
      <c r="E4736" s="17">
        <v>10</v>
      </c>
      <c r="F4736" t="s">
        <v>78</v>
      </c>
      <c r="H4736">
        <v>10315.799999999999</v>
      </c>
    </row>
    <row r="4737" spans="1:8" x14ac:dyDescent="0.25">
      <c r="A4737" s="2">
        <v>46</v>
      </c>
      <c r="B4737" t="s">
        <v>135</v>
      </c>
      <c r="C4737" t="s">
        <v>137</v>
      </c>
      <c r="D4737" s="2">
        <v>4</v>
      </c>
      <c r="E4737" s="17">
        <v>10</v>
      </c>
      <c r="F4737" t="s">
        <v>67</v>
      </c>
      <c r="G4737">
        <v>2</v>
      </c>
      <c r="H4737">
        <v>139.91999999999996</v>
      </c>
    </row>
    <row r="4738" spans="1:8" x14ac:dyDescent="0.25">
      <c r="A4738" s="2">
        <v>46</v>
      </c>
      <c r="B4738" t="s">
        <v>135</v>
      </c>
      <c r="C4738" t="s">
        <v>137</v>
      </c>
      <c r="D4738" s="2">
        <v>4</v>
      </c>
      <c r="E4738" s="17">
        <v>10</v>
      </c>
      <c r="F4738" t="s">
        <v>73</v>
      </c>
      <c r="G4738">
        <v>1</v>
      </c>
      <c r="H4738">
        <v>96160.47</v>
      </c>
    </row>
    <row r="4739" spans="1:8" x14ac:dyDescent="0.25">
      <c r="A4739" s="2">
        <v>46</v>
      </c>
      <c r="B4739" t="s">
        <v>135</v>
      </c>
      <c r="C4739" t="s">
        <v>137</v>
      </c>
      <c r="D4739" s="2">
        <v>4</v>
      </c>
      <c r="E4739" s="17">
        <v>11</v>
      </c>
      <c r="F4739" t="s">
        <v>70</v>
      </c>
      <c r="G4739">
        <v>9</v>
      </c>
      <c r="H4739">
        <v>4180660.7399999998</v>
      </c>
    </row>
    <row r="4740" spans="1:8" x14ac:dyDescent="0.25">
      <c r="A4740" s="2">
        <v>46</v>
      </c>
      <c r="B4740" t="s">
        <v>135</v>
      </c>
      <c r="C4740" t="s">
        <v>137</v>
      </c>
      <c r="D4740" s="2">
        <v>4</v>
      </c>
      <c r="E4740" s="17">
        <v>11</v>
      </c>
      <c r="F4740" t="s">
        <v>75</v>
      </c>
      <c r="G4740">
        <v>4</v>
      </c>
      <c r="H4740">
        <v>51972</v>
      </c>
    </row>
    <row r="4741" spans="1:8" x14ac:dyDescent="0.25">
      <c r="A4741" s="2">
        <v>46</v>
      </c>
      <c r="B4741" t="s">
        <v>135</v>
      </c>
      <c r="C4741" t="s">
        <v>137</v>
      </c>
      <c r="D4741" s="2">
        <v>4</v>
      </c>
      <c r="E4741" s="17">
        <v>11</v>
      </c>
      <c r="F4741" t="s">
        <v>77</v>
      </c>
      <c r="G4741">
        <v>2</v>
      </c>
      <c r="H4741">
        <v>89540.38</v>
      </c>
    </row>
    <row r="4742" spans="1:8" x14ac:dyDescent="0.25">
      <c r="A4742" s="2">
        <v>46</v>
      </c>
      <c r="B4742" t="s">
        <v>135</v>
      </c>
      <c r="C4742" t="s">
        <v>137</v>
      </c>
      <c r="D4742" s="2">
        <v>4</v>
      </c>
      <c r="E4742" s="17">
        <v>11</v>
      </c>
      <c r="F4742" t="s">
        <v>68</v>
      </c>
      <c r="G4742">
        <v>7</v>
      </c>
      <c r="H4742">
        <v>131880</v>
      </c>
    </row>
    <row r="4743" spans="1:8" x14ac:dyDescent="0.25">
      <c r="A4743" s="2">
        <v>46</v>
      </c>
      <c r="B4743" t="s">
        <v>135</v>
      </c>
      <c r="C4743" t="s">
        <v>137</v>
      </c>
      <c r="D4743" s="2">
        <v>4</v>
      </c>
      <c r="E4743" s="17">
        <v>11</v>
      </c>
      <c r="F4743" t="s">
        <v>69</v>
      </c>
      <c r="G4743">
        <v>9</v>
      </c>
      <c r="H4743">
        <v>543484.02</v>
      </c>
    </row>
    <row r="4744" spans="1:8" x14ac:dyDescent="0.25">
      <c r="A4744" s="2">
        <v>46</v>
      </c>
      <c r="B4744" t="s">
        <v>135</v>
      </c>
      <c r="C4744" t="s">
        <v>137</v>
      </c>
      <c r="D4744" s="2">
        <v>4</v>
      </c>
      <c r="E4744" s="17">
        <v>11</v>
      </c>
      <c r="F4744" t="s">
        <v>78</v>
      </c>
      <c r="H4744">
        <v>150118.20000000001</v>
      </c>
    </row>
    <row r="4745" spans="1:8" x14ac:dyDescent="0.25">
      <c r="A4745" s="2">
        <v>46</v>
      </c>
      <c r="B4745" t="s">
        <v>135</v>
      </c>
      <c r="C4745" t="s">
        <v>137</v>
      </c>
      <c r="D4745" s="2">
        <v>4</v>
      </c>
      <c r="E4745" s="17">
        <v>11</v>
      </c>
      <c r="F4745" t="s">
        <v>67</v>
      </c>
      <c r="G4745">
        <v>9</v>
      </c>
      <c r="H4745">
        <v>652.91000000000008</v>
      </c>
    </row>
    <row r="4746" spans="1:8" x14ac:dyDescent="0.25">
      <c r="A4746" s="2">
        <v>46</v>
      </c>
      <c r="B4746" t="s">
        <v>135</v>
      </c>
      <c r="C4746" t="s">
        <v>137</v>
      </c>
      <c r="D4746" s="2">
        <v>4</v>
      </c>
      <c r="E4746" s="17">
        <v>11</v>
      </c>
      <c r="F4746" t="s">
        <v>73</v>
      </c>
      <c r="H4746">
        <v>337898.8</v>
      </c>
    </row>
    <row r="4747" spans="1:8" x14ac:dyDescent="0.25">
      <c r="A4747" s="2">
        <v>46</v>
      </c>
      <c r="B4747" t="s">
        <v>135</v>
      </c>
      <c r="C4747" t="s">
        <v>137</v>
      </c>
      <c r="D4747" s="2">
        <v>4</v>
      </c>
      <c r="E4747" s="17">
        <v>11</v>
      </c>
      <c r="F4747" t="s">
        <v>72</v>
      </c>
      <c r="G4747">
        <v>9</v>
      </c>
      <c r="H4747">
        <v>502412.94</v>
      </c>
    </row>
    <row r="4748" spans="1:8" x14ac:dyDescent="0.25">
      <c r="A4748" s="2">
        <v>46</v>
      </c>
      <c r="B4748" t="s">
        <v>135</v>
      </c>
      <c r="C4748" t="s">
        <v>137</v>
      </c>
      <c r="D4748" s="2">
        <v>4</v>
      </c>
      <c r="E4748" s="17">
        <v>12</v>
      </c>
      <c r="F4748" t="s">
        <v>70</v>
      </c>
      <c r="G4748">
        <v>1</v>
      </c>
      <c r="H4748">
        <v>473796.54</v>
      </c>
    </row>
    <row r="4749" spans="1:8" x14ac:dyDescent="0.25">
      <c r="A4749" s="2">
        <v>46</v>
      </c>
      <c r="B4749" t="s">
        <v>135</v>
      </c>
      <c r="C4749" t="s">
        <v>137</v>
      </c>
      <c r="D4749" s="2">
        <v>4</v>
      </c>
      <c r="E4749" s="17">
        <v>12</v>
      </c>
      <c r="F4749" t="s">
        <v>69</v>
      </c>
      <c r="G4749">
        <v>1</v>
      </c>
      <c r="H4749">
        <v>61593.419999999991</v>
      </c>
    </row>
    <row r="4750" spans="1:8" x14ac:dyDescent="0.25">
      <c r="A4750" s="2">
        <v>46</v>
      </c>
      <c r="B4750" t="s">
        <v>135</v>
      </c>
      <c r="C4750" t="s">
        <v>137</v>
      </c>
      <c r="D4750" s="2">
        <v>4</v>
      </c>
      <c r="E4750" s="17">
        <v>12</v>
      </c>
      <c r="F4750" t="s">
        <v>78</v>
      </c>
      <c r="H4750">
        <v>13794</v>
      </c>
    </row>
    <row r="4751" spans="1:8" x14ac:dyDescent="0.25">
      <c r="A4751" s="2">
        <v>46</v>
      </c>
      <c r="B4751" t="s">
        <v>135</v>
      </c>
      <c r="C4751" t="s">
        <v>137</v>
      </c>
      <c r="D4751" s="2">
        <v>4</v>
      </c>
      <c r="E4751" s="17">
        <v>12</v>
      </c>
      <c r="F4751" t="s">
        <v>67</v>
      </c>
      <c r="G4751">
        <v>1</v>
      </c>
      <c r="H4751">
        <v>64.179999999999993</v>
      </c>
    </row>
    <row r="4752" spans="1:8" x14ac:dyDescent="0.25">
      <c r="A4752" s="2">
        <v>46</v>
      </c>
      <c r="B4752" t="s">
        <v>135</v>
      </c>
      <c r="C4752" t="s">
        <v>137</v>
      </c>
      <c r="D4752" s="2">
        <v>4</v>
      </c>
      <c r="E4752" s="17">
        <v>12</v>
      </c>
      <c r="F4752" t="s">
        <v>73</v>
      </c>
      <c r="H4752">
        <v>42748.67</v>
      </c>
    </row>
    <row r="4753" spans="1:8" x14ac:dyDescent="0.25">
      <c r="A4753" s="2">
        <v>46</v>
      </c>
      <c r="B4753" t="s">
        <v>135</v>
      </c>
      <c r="C4753" t="s">
        <v>137</v>
      </c>
      <c r="D4753" s="2">
        <v>4</v>
      </c>
      <c r="E4753" s="17">
        <v>12</v>
      </c>
      <c r="F4753" t="s">
        <v>72</v>
      </c>
      <c r="G4753">
        <v>1</v>
      </c>
      <c r="H4753">
        <v>47855.820000000007</v>
      </c>
    </row>
    <row r="4754" spans="1:8" x14ac:dyDescent="0.25">
      <c r="A4754" s="2">
        <v>46</v>
      </c>
      <c r="B4754" t="s">
        <v>135</v>
      </c>
      <c r="C4754" t="s">
        <v>137</v>
      </c>
      <c r="D4754" s="2">
        <v>4</v>
      </c>
      <c r="E4754" s="17">
        <v>13</v>
      </c>
      <c r="F4754" t="s">
        <v>70</v>
      </c>
      <c r="G4754">
        <v>3</v>
      </c>
      <c r="H4754">
        <v>1667064.7999999998</v>
      </c>
    </row>
    <row r="4755" spans="1:8" x14ac:dyDescent="0.25">
      <c r="A4755" s="2">
        <v>46</v>
      </c>
      <c r="B4755" t="s">
        <v>135</v>
      </c>
      <c r="C4755" t="s">
        <v>137</v>
      </c>
      <c r="D4755" s="2">
        <v>4</v>
      </c>
      <c r="E4755" s="17">
        <v>13</v>
      </c>
      <c r="F4755" t="s">
        <v>68</v>
      </c>
      <c r="G4755">
        <v>2</v>
      </c>
      <c r="H4755">
        <v>46920</v>
      </c>
    </row>
    <row r="4756" spans="1:8" x14ac:dyDescent="0.25">
      <c r="A4756" s="2">
        <v>46</v>
      </c>
      <c r="B4756" t="s">
        <v>135</v>
      </c>
      <c r="C4756" t="s">
        <v>137</v>
      </c>
      <c r="D4756" s="2">
        <v>4</v>
      </c>
      <c r="E4756" s="17">
        <v>13</v>
      </c>
      <c r="F4756" t="s">
        <v>69</v>
      </c>
      <c r="G4756">
        <v>3</v>
      </c>
      <c r="H4756">
        <v>216717.86000000004</v>
      </c>
    </row>
    <row r="4757" spans="1:8" x14ac:dyDescent="0.25">
      <c r="A4757" s="2">
        <v>46</v>
      </c>
      <c r="B4757" t="s">
        <v>135</v>
      </c>
      <c r="C4757" t="s">
        <v>137</v>
      </c>
      <c r="D4757" s="2">
        <v>4</v>
      </c>
      <c r="E4757" s="17">
        <v>13</v>
      </c>
      <c r="F4757" t="s">
        <v>78</v>
      </c>
      <c r="H4757">
        <v>47038.8</v>
      </c>
    </row>
    <row r="4758" spans="1:8" x14ac:dyDescent="0.25">
      <c r="A4758" s="2">
        <v>46</v>
      </c>
      <c r="B4758" t="s">
        <v>135</v>
      </c>
      <c r="C4758" t="s">
        <v>137</v>
      </c>
      <c r="D4758" s="2">
        <v>4</v>
      </c>
      <c r="E4758" s="17">
        <v>13</v>
      </c>
      <c r="F4758" t="s">
        <v>67</v>
      </c>
      <c r="G4758">
        <v>3</v>
      </c>
      <c r="H4758">
        <v>192.39</v>
      </c>
    </row>
    <row r="4759" spans="1:8" x14ac:dyDescent="0.25">
      <c r="A4759" s="2">
        <v>46</v>
      </c>
      <c r="B4759" t="s">
        <v>135</v>
      </c>
      <c r="C4759" t="s">
        <v>137</v>
      </c>
      <c r="D4759" s="2">
        <v>4</v>
      </c>
      <c r="E4759" s="17">
        <v>13</v>
      </c>
      <c r="F4759" t="s">
        <v>73</v>
      </c>
      <c r="H4759">
        <v>99889.83</v>
      </c>
    </row>
    <row r="4760" spans="1:8" x14ac:dyDescent="0.25">
      <c r="A4760" s="2">
        <v>46</v>
      </c>
      <c r="B4760" t="s">
        <v>135</v>
      </c>
      <c r="C4760" t="s">
        <v>137</v>
      </c>
      <c r="D4760" s="2">
        <v>4</v>
      </c>
      <c r="E4760" s="17">
        <v>13</v>
      </c>
      <c r="F4760" t="s">
        <v>72</v>
      </c>
      <c r="G4760">
        <v>3</v>
      </c>
      <c r="H4760">
        <v>487943.96</v>
      </c>
    </row>
    <row r="4761" spans="1:8" x14ac:dyDescent="0.25">
      <c r="A4761" s="2">
        <v>46</v>
      </c>
      <c r="B4761" t="s">
        <v>135</v>
      </c>
      <c r="C4761" t="s">
        <v>137</v>
      </c>
      <c r="D4761" s="2">
        <v>4</v>
      </c>
      <c r="E4761" s="17">
        <v>13</v>
      </c>
      <c r="F4761" t="s">
        <v>74</v>
      </c>
      <c r="G4761">
        <v>1</v>
      </c>
      <c r="H4761">
        <v>150530.73999999996</v>
      </c>
    </row>
    <row r="4762" spans="1:8" x14ac:dyDescent="0.25">
      <c r="A4762" s="2">
        <v>46</v>
      </c>
      <c r="B4762" t="s">
        <v>135</v>
      </c>
      <c r="C4762" t="s">
        <v>137</v>
      </c>
      <c r="D4762" s="2">
        <v>4</v>
      </c>
      <c r="E4762" s="17">
        <v>14</v>
      </c>
      <c r="F4762" t="s">
        <v>70</v>
      </c>
      <c r="G4762">
        <v>1</v>
      </c>
      <c r="H4762">
        <v>392043.76000000007</v>
      </c>
    </row>
    <row r="4763" spans="1:8" x14ac:dyDescent="0.25">
      <c r="A4763" s="2">
        <v>46</v>
      </c>
      <c r="B4763" t="s">
        <v>135</v>
      </c>
      <c r="C4763" t="s">
        <v>137</v>
      </c>
      <c r="D4763" s="2">
        <v>4</v>
      </c>
      <c r="E4763" s="17">
        <v>14</v>
      </c>
      <c r="F4763" t="s">
        <v>69</v>
      </c>
      <c r="G4763">
        <v>1</v>
      </c>
      <c r="H4763">
        <v>50965.599999999991</v>
      </c>
    </row>
    <row r="4764" spans="1:8" x14ac:dyDescent="0.25">
      <c r="A4764" s="2">
        <v>46</v>
      </c>
      <c r="B4764" t="s">
        <v>135</v>
      </c>
      <c r="C4764" t="s">
        <v>137</v>
      </c>
      <c r="D4764" s="2">
        <v>4</v>
      </c>
      <c r="E4764" s="17">
        <v>14</v>
      </c>
      <c r="F4764" t="s">
        <v>67</v>
      </c>
      <c r="G4764">
        <v>1</v>
      </c>
      <c r="H4764">
        <v>34.979999999999997</v>
      </c>
    </row>
    <row r="4765" spans="1:8" x14ac:dyDescent="0.25">
      <c r="A4765" s="2">
        <v>46</v>
      </c>
      <c r="B4765" t="s">
        <v>135</v>
      </c>
      <c r="C4765" t="s">
        <v>137</v>
      </c>
      <c r="D4765" s="2">
        <v>4</v>
      </c>
      <c r="E4765" s="17">
        <v>14</v>
      </c>
      <c r="F4765" t="s">
        <v>72</v>
      </c>
      <c r="G4765">
        <v>1</v>
      </c>
      <c r="H4765">
        <v>127413.01</v>
      </c>
    </row>
    <row r="4766" spans="1:8" x14ac:dyDescent="0.25">
      <c r="A4766" s="2">
        <v>46</v>
      </c>
      <c r="B4766" t="s">
        <v>135</v>
      </c>
      <c r="C4766" t="s">
        <v>137</v>
      </c>
      <c r="D4766" s="2">
        <v>4</v>
      </c>
      <c r="E4766" s="17">
        <v>14</v>
      </c>
      <c r="F4766" t="s">
        <v>74</v>
      </c>
      <c r="G4766">
        <v>1</v>
      </c>
      <c r="H4766">
        <v>195354.88999999998</v>
      </c>
    </row>
    <row r="4767" spans="1:8" x14ac:dyDescent="0.25">
      <c r="A4767" s="2">
        <v>46</v>
      </c>
      <c r="B4767" t="s">
        <v>135</v>
      </c>
      <c r="C4767" t="s">
        <v>138</v>
      </c>
      <c r="D4767" s="2">
        <v>2</v>
      </c>
      <c r="E4767" s="17">
        <v>1</v>
      </c>
      <c r="F4767" t="s">
        <v>87</v>
      </c>
      <c r="G4767">
        <v>47</v>
      </c>
      <c r="H4767">
        <v>2853033.7699999996</v>
      </c>
    </row>
    <row r="4768" spans="1:8" x14ac:dyDescent="0.25">
      <c r="A4768" s="2">
        <v>46</v>
      </c>
      <c r="B4768" t="s">
        <v>135</v>
      </c>
      <c r="C4768" t="s">
        <v>138</v>
      </c>
      <c r="D4768" s="2">
        <v>2</v>
      </c>
      <c r="E4768" s="17">
        <v>3</v>
      </c>
      <c r="F4768" t="s">
        <v>70</v>
      </c>
      <c r="H4768">
        <v>64209.25</v>
      </c>
    </row>
    <row r="4769" spans="1:8" x14ac:dyDescent="0.25">
      <c r="A4769" s="2">
        <v>46</v>
      </c>
      <c r="B4769" t="s">
        <v>135</v>
      </c>
      <c r="C4769" t="s">
        <v>138</v>
      </c>
      <c r="D4769" s="2">
        <v>2</v>
      </c>
      <c r="E4769" s="17">
        <v>3</v>
      </c>
      <c r="F4769" t="s">
        <v>75</v>
      </c>
      <c r="H4769">
        <v>6300</v>
      </c>
    </row>
    <row r="4770" spans="1:8" x14ac:dyDescent="0.25">
      <c r="A4770" s="2">
        <v>46</v>
      </c>
      <c r="B4770" t="s">
        <v>135</v>
      </c>
      <c r="C4770" t="s">
        <v>138</v>
      </c>
      <c r="D4770" s="2">
        <v>2</v>
      </c>
      <c r="E4770" s="17">
        <v>3</v>
      </c>
      <c r="F4770" t="s">
        <v>69</v>
      </c>
      <c r="H4770">
        <v>8347.11</v>
      </c>
    </row>
    <row r="4771" spans="1:8" x14ac:dyDescent="0.25">
      <c r="A4771" s="2">
        <v>46</v>
      </c>
      <c r="B4771" t="s">
        <v>135</v>
      </c>
      <c r="C4771" t="s">
        <v>138</v>
      </c>
      <c r="D4771" s="2">
        <v>2</v>
      </c>
      <c r="E4771" s="17">
        <v>3</v>
      </c>
      <c r="F4771" t="s">
        <v>67</v>
      </c>
      <c r="H4771">
        <v>40.81</v>
      </c>
    </row>
    <row r="4772" spans="1:8" x14ac:dyDescent="0.25">
      <c r="A4772" s="2">
        <v>46</v>
      </c>
      <c r="B4772" t="s">
        <v>135</v>
      </c>
      <c r="C4772" t="s">
        <v>138</v>
      </c>
      <c r="D4772" s="2">
        <v>2</v>
      </c>
      <c r="E4772" s="17">
        <v>3</v>
      </c>
      <c r="F4772" t="s">
        <v>73</v>
      </c>
      <c r="H4772">
        <v>9172.75</v>
      </c>
    </row>
    <row r="4773" spans="1:8" x14ac:dyDescent="0.25">
      <c r="A4773" s="2">
        <v>46</v>
      </c>
      <c r="B4773" t="s">
        <v>135</v>
      </c>
      <c r="C4773" t="s">
        <v>138</v>
      </c>
      <c r="D4773" s="2">
        <v>2</v>
      </c>
      <c r="E4773" s="17">
        <v>4</v>
      </c>
      <c r="F4773" t="s">
        <v>70</v>
      </c>
      <c r="G4773">
        <v>2</v>
      </c>
      <c r="H4773">
        <v>256950.5</v>
      </c>
    </row>
    <row r="4774" spans="1:8" x14ac:dyDescent="0.25">
      <c r="A4774" s="2">
        <v>46</v>
      </c>
      <c r="B4774" t="s">
        <v>135</v>
      </c>
      <c r="C4774" t="s">
        <v>138</v>
      </c>
      <c r="D4774" s="2">
        <v>2</v>
      </c>
      <c r="E4774" s="17">
        <v>4</v>
      </c>
      <c r="F4774" t="s">
        <v>75</v>
      </c>
      <c r="G4774">
        <v>2</v>
      </c>
      <c r="H4774">
        <v>15600</v>
      </c>
    </row>
    <row r="4775" spans="1:8" x14ac:dyDescent="0.25">
      <c r="A4775" s="2">
        <v>46</v>
      </c>
      <c r="B4775" t="s">
        <v>135</v>
      </c>
      <c r="C4775" t="s">
        <v>138</v>
      </c>
      <c r="D4775" s="2">
        <v>2</v>
      </c>
      <c r="E4775" s="17">
        <v>4</v>
      </c>
      <c r="F4775" t="s">
        <v>77</v>
      </c>
      <c r="G4775">
        <v>1</v>
      </c>
      <c r="H4775">
        <v>4182.8</v>
      </c>
    </row>
    <row r="4776" spans="1:8" x14ac:dyDescent="0.25">
      <c r="A4776" s="2">
        <v>46</v>
      </c>
      <c r="B4776" t="s">
        <v>135</v>
      </c>
      <c r="C4776" t="s">
        <v>138</v>
      </c>
      <c r="D4776" s="2">
        <v>2</v>
      </c>
      <c r="E4776" s="17">
        <v>4</v>
      </c>
      <c r="F4776" t="s">
        <v>68</v>
      </c>
      <c r="G4776">
        <v>2</v>
      </c>
      <c r="H4776">
        <v>26367.75</v>
      </c>
    </row>
    <row r="4777" spans="1:8" x14ac:dyDescent="0.25">
      <c r="A4777" s="2">
        <v>46</v>
      </c>
      <c r="B4777" t="s">
        <v>135</v>
      </c>
      <c r="C4777" t="s">
        <v>138</v>
      </c>
      <c r="D4777" s="2">
        <v>2</v>
      </c>
      <c r="E4777" s="17">
        <v>4</v>
      </c>
      <c r="F4777" t="s">
        <v>69</v>
      </c>
      <c r="G4777">
        <v>2</v>
      </c>
      <c r="H4777">
        <v>33403.240000000005</v>
      </c>
    </row>
    <row r="4778" spans="1:8" x14ac:dyDescent="0.25">
      <c r="A4778" s="2">
        <v>46</v>
      </c>
      <c r="B4778" t="s">
        <v>135</v>
      </c>
      <c r="C4778" t="s">
        <v>138</v>
      </c>
      <c r="D4778" s="2">
        <v>2</v>
      </c>
      <c r="E4778" s="17">
        <v>4</v>
      </c>
      <c r="F4778" t="s">
        <v>78</v>
      </c>
      <c r="H4778">
        <v>6272.14</v>
      </c>
    </row>
    <row r="4779" spans="1:8" x14ac:dyDescent="0.25">
      <c r="A4779" s="2">
        <v>46</v>
      </c>
      <c r="B4779" t="s">
        <v>135</v>
      </c>
      <c r="C4779" t="s">
        <v>138</v>
      </c>
      <c r="D4779" s="2">
        <v>2</v>
      </c>
      <c r="E4779" s="17">
        <v>4</v>
      </c>
      <c r="F4779" t="s">
        <v>67</v>
      </c>
      <c r="G4779">
        <v>2</v>
      </c>
      <c r="H4779">
        <v>145.69999999999999</v>
      </c>
    </row>
    <row r="4780" spans="1:8" x14ac:dyDescent="0.25">
      <c r="A4780" s="2">
        <v>46</v>
      </c>
      <c r="B4780" t="s">
        <v>135</v>
      </c>
      <c r="C4780" t="s">
        <v>138</v>
      </c>
      <c r="D4780" s="2">
        <v>2</v>
      </c>
      <c r="E4780" s="17">
        <v>4</v>
      </c>
      <c r="F4780" t="s">
        <v>73</v>
      </c>
      <c r="H4780">
        <v>20493</v>
      </c>
    </row>
    <row r="4781" spans="1:8" x14ac:dyDescent="0.25">
      <c r="A4781" s="2">
        <v>46</v>
      </c>
      <c r="B4781" t="s">
        <v>135</v>
      </c>
      <c r="C4781" t="s">
        <v>138</v>
      </c>
      <c r="D4781" s="2">
        <v>2</v>
      </c>
      <c r="E4781" s="17">
        <v>5</v>
      </c>
      <c r="F4781" t="s">
        <v>70</v>
      </c>
      <c r="G4781">
        <v>1</v>
      </c>
      <c r="H4781">
        <v>122239.75</v>
      </c>
    </row>
    <row r="4782" spans="1:8" x14ac:dyDescent="0.25">
      <c r="A4782" s="2">
        <v>46</v>
      </c>
      <c r="B4782" t="s">
        <v>135</v>
      </c>
      <c r="C4782" t="s">
        <v>138</v>
      </c>
      <c r="D4782" s="2">
        <v>2</v>
      </c>
      <c r="E4782" s="17">
        <v>5</v>
      </c>
      <c r="F4782" t="s">
        <v>75</v>
      </c>
      <c r="G4782">
        <v>1</v>
      </c>
      <c r="H4782">
        <v>12600</v>
      </c>
    </row>
    <row r="4783" spans="1:8" x14ac:dyDescent="0.25">
      <c r="A4783" s="2">
        <v>46</v>
      </c>
      <c r="B4783" t="s">
        <v>135</v>
      </c>
      <c r="C4783" t="s">
        <v>138</v>
      </c>
      <c r="D4783" s="2">
        <v>2</v>
      </c>
      <c r="E4783" s="17">
        <v>5</v>
      </c>
      <c r="F4783" t="s">
        <v>69</v>
      </c>
      <c r="G4783">
        <v>1</v>
      </c>
      <c r="H4783">
        <v>15891.009999999998</v>
      </c>
    </row>
    <row r="4784" spans="1:8" x14ac:dyDescent="0.25">
      <c r="A4784" s="2">
        <v>46</v>
      </c>
      <c r="B4784" t="s">
        <v>135</v>
      </c>
      <c r="C4784" t="s">
        <v>138</v>
      </c>
      <c r="D4784" s="2">
        <v>2</v>
      </c>
      <c r="E4784" s="17">
        <v>5</v>
      </c>
      <c r="F4784" t="s">
        <v>78</v>
      </c>
      <c r="H4784">
        <v>3352.55</v>
      </c>
    </row>
    <row r="4785" spans="1:8" x14ac:dyDescent="0.25">
      <c r="A4785" s="2">
        <v>46</v>
      </c>
      <c r="B4785" t="s">
        <v>135</v>
      </c>
      <c r="C4785" t="s">
        <v>138</v>
      </c>
      <c r="D4785" s="2">
        <v>2</v>
      </c>
      <c r="E4785" s="17">
        <v>5</v>
      </c>
      <c r="F4785" t="s">
        <v>67</v>
      </c>
      <c r="G4785">
        <v>1</v>
      </c>
      <c r="H4785">
        <v>64.179999999999993</v>
      </c>
    </row>
    <row r="4786" spans="1:8" x14ac:dyDescent="0.25">
      <c r="A4786" s="2">
        <v>46</v>
      </c>
      <c r="B4786" t="s">
        <v>135</v>
      </c>
      <c r="C4786" t="s">
        <v>138</v>
      </c>
      <c r="D4786" s="2">
        <v>2</v>
      </c>
      <c r="E4786" s="17">
        <v>5</v>
      </c>
      <c r="F4786" t="s">
        <v>73</v>
      </c>
      <c r="H4786">
        <v>11033.25</v>
      </c>
    </row>
    <row r="4787" spans="1:8" x14ac:dyDescent="0.25">
      <c r="A4787" s="2">
        <v>46</v>
      </c>
      <c r="B4787" t="s">
        <v>135</v>
      </c>
      <c r="C4787" t="s">
        <v>138</v>
      </c>
      <c r="D4787" s="2">
        <v>2</v>
      </c>
      <c r="E4787" s="17">
        <v>6</v>
      </c>
      <c r="F4787" t="s">
        <v>70</v>
      </c>
      <c r="G4787">
        <v>8</v>
      </c>
      <c r="H4787">
        <v>1538452.83</v>
      </c>
    </row>
    <row r="4788" spans="1:8" x14ac:dyDescent="0.25">
      <c r="A4788" s="2">
        <v>46</v>
      </c>
      <c r="B4788" t="s">
        <v>135</v>
      </c>
      <c r="C4788" t="s">
        <v>138</v>
      </c>
      <c r="D4788" s="2">
        <v>2</v>
      </c>
      <c r="E4788" s="17">
        <v>6</v>
      </c>
      <c r="F4788" t="s">
        <v>75</v>
      </c>
      <c r="G4788">
        <v>8</v>
      </c>
      <c r="H4788">
        <v>113700</v>
      </c>
    </row>
    <row r="4789" spans="1:8" x14ac:dyDescent="0.25">
      <c r="A4789" s="2">
        <v>46</v>
      </c>
      <c r="B4789" t="s">
        <v>135</v>
      </c>
      <c r="C4789" t="s">
        <v>138</v>
      </c>
      <c r="D4789" s="2">
        <v>2</v>
      </c>
      <c r="E4789" s="17">
        <v>6</v>
      </c>
      <c r="F4789" t="s">
        <v>77</v>
      </c>
      <c r="H4789">
        <v>2589.58</v>
      </c>
    </row>
    <row r="4790" spans="1:8" x14ac:dyDescent="0.25">
      <c r="A4790" s="2">
        <v>46</v>
      </c>
      <c r="B4790" t="s">
        <v>135</v>
      </c>
      <c r="C4790" t="s">
        <v>138</v>
      </c>
      <c r="D4790" s="2">
        <v>2</v>
      </c>
      <c r="E4790" s="17">
        <v>6</v>
      </c>
      <c r="F4790" t="s">
        <v>68</v>
      </c>
      <c r="G4790">
        <v>7</v>
      </c>
      <c r="H4790">
        <v>179045.5</v>
      </c>
    </row>
    <row r="4791" spans="1:8" x14ac:dyDescent="0.25">
      <c r="A4791" s="2">
        <v>46</v>
      </c>
      <c r="B4791" t="s">
        <v>135</v>
      </c>
      <c r="C4791" t="s">
        <v>138</v>
      </c>
      <c r="D4791" s="2">
        <v>2</v>
      </c>
      <c r="E4791" s="17">
        <v>6</v>
      </c>
      <c r="F4791" t="s">
        <v>69</v>
      </c>
      <c r="G4791">
        <v>8</v>
      </c>
      <c r="H4791">
        <v>199997.12000000002</v>
      </c>
    </row>
    <row r="4792" spans="1:8" x14ac:dyDescent="0.25">
      <c r="A4792" s="2">
        <v>46</v>
      </c>
      <c r="B4792" t="s">
        <v>135</v>
      </c>
      <c r="C4792" t="s">
        <v>138</v>
      </c>
      <c r="D4792" s="2">
        <v>2</v>
      </c>
      <c r="E4792" s="17">
        <v>6</v>
      </c>
      <c r="F4792" t="s">
        <v>78</v>
      </c>
      <c r="H4792">
        <v>9140</v>
      </c>
    </row>
    <row r="4793" spans="1:8" x14ac:dyDescent="0.25">
      <c r="A4793" s="2">
        <v>46</v>
      </c>
      <c r="B4793" t="s">
        <v>135</v>
      </c>
      <c r="C4793" t="s">
        <v>138</v>
      </c>
      <c r="D4793" s="2">
        <v>2</v>
      </c>
      <c r="E4793" s="17">
        <v>6</v>
      </c>
      <c r="F4793" t="s">
        <v>67</v>
      </c>
      <c r="G4793">
        <v>8</v>
      </c>
      <c r="H4793">
        <v>612.14999999999986</v>
      </c>
    </row>
    <row r="4794" spans="1:8" x14ac:dyDescent="0.25">
      <c r="A4794" s="2">
        <v>46</v>
      </c>
      <c r="B4794" t="s">
        <v>135</v>
      </c>
      <c r="C4794" t="s">
        <v>138</v>
      </c>
      <c r="D4794" s="2">
        <v>2</v>
      </c>
      <c r="E4794" s="17">
        <v>6</v>
      </c>
      <c r="F4794" t="s">
        <v>73</v>
      </c>
      <c r="H4794">
        <v>130720.05</v>
      </c>
    </row>
    <row r="4795" spans="1:8" x14ac:dyDescent="0.25">
      <c r="A4795" s="2">
        <v>46</v>
      </c>
      <c r="B4795" t="s">
        <v>135</v>
      </c>
      <c r="C4795" t="s">
        <v>138</v>
      </c>
      <c r="D4795" s="2">
        <v>2</v>
      </c>
      <c r="E4795" s="17">
        <v>6</v>
      </c>
      <c r="F4795" t="s">
        <v>74</v>
      </c>
      <c r="G4795">
        <v>3</v>
      </c>
      <c r="H4795">
        <v>360</v>
      </c>
    </row>
    <row r="4796" spans="1:8" x14ac:dyDescent="0.25">
      <c r="A4796" s="2">
        <v>46</v>
      </c>
      <c r="B4796" t="s">
        <v>135</v>
      </c>
      <c r="C4796" t="s">
        <v>138</v>
      </c>
      <c r="D4796" s="2">
        <v>2</v>
      </c>
      <c r="E4796" s="17">
        <v>6</v>
      </c>
      <c r="F4796" t="s">
        <v>88</v>
      </c>
      <c r="H4796">
        <v>14858.4</v>
      </c>
    </row>
    <row r="4797" spans="1:8" x14ac:dyDescent="0.25">
      <c r="A4797" s="2">
        <v>46</v>
      </c>
      <c r="B4797" t="s">
        <v>135</v>
      </c>
      <c r="C4797" t="s">
        <v>138</v>
      </c>
      <c r="D4797" s="2">
        <v>2</v>
      </c>
      <c r="E4797" s="17">
        <v>7</v>
      </c>
      <c r="F4797" t="s">
        <v>77</v>
      </c>
      <c r="H4797">
        <v>10648.95</v>
      </c>
    </row>
    <row r="4798" spans="1:8" x14ac:dyDescent="0.25">
      <c r="A4798" s="2">
        <v>46</v>
      </c>
      <c r="B4798" t="s">
        <v>135</v>
      </c>
      <c r="C4798" t="s">
        <v>138</v>
      </c>
      <c r="D4798" s="2">
        <v>2</v>
      </c>
      <c r="E4798" s="17">
        <v>8</v>
      </c>
      <c r="F4798" t="s">
        <v>70</v>
      </c>
      <c r="G4798">
        <v>18</v>
      </c>
      <c r="H4798">
        <v>4960068.9799999995</v>
      </c>
    </row>
    <row r="4799" spans="1:8" x14ac:dyDescent="0.25">
      <c r="A4799" s="2">
        <v>46</v>
      </c>
      <c r="B4799" t="s">
        <v>135</v>
      </c>
      <c r="C4799" t="s">
        <v>138</v>
      </c>
      <c r="D4799" s="2">
        <v>2</v>
      </c>
      <c r="E4799" s="17">
        <v>8</v>
      </c>
      <c r="F4799" t="s">
        <v>75</v>
      </c>
      <c r="G4799">
        <v>14</v>
      </c>
      <c r="H4799">
        <v>184500</v>
      </c>
    </row>
    <row r="4800" spans="1:8" x14ac:dyDescent="0.25">
      <c r="A4800" s="2">
        <v>46</v>
      </c>
      <c r="B4800" t="s">
        <v>135</v>
      </c>
      <c r="C4800" t="s">
        <v>138</v>
      </c>
      <c r="D4800" s="2">
        <v>2</v>
      </c>
      <c r="E4800" s="17">
        <v>8</v>
      </c>
      <c r="F4800" t="s">
        <v>77</v>
      </c>
      <c r="G4800">
        <v>12</v>
      </c>
      <c r="H4800">
        <v>453105.56</v>
      </c>
    </row>
    <row r="4801" spans="1:8" x14ac:dyDescent="0.25">
      <c r="A4801" s="2">
        <v>46</v>
      </c>
      <c r="B4801" t="s">
        <v>135</v>
      </c>
      <c r="C4801" t="s">
        <v>138</v>
      </c>
      <c r="D4801" s="2">
        <v>2</v>
      </c>
      <c r="E4801" s="17">
        <v>8</v>
      </c>
      <c r="F4801" t="s">
        <v>68</v>
      </c>
      <c r="G4801">
        <v>8</v>
      </c>
      <c r="H4801">
        <v>189626</v>
      </c>
    </row>
    <row r="4802" spans="1:8" x14ac:dyDescent="0.25">
      <c r="A4802" s="2">
        <v>46</v>
      </c>
      <c r="B4802" t="s">
        <v>135</v>
      </c>
      <c r="C4802" t="s">
        <v>138</v>
      </c>
      <c r="D4802" s="2">
        <v>2</v>
      </c>
      <c r="E4802" s="17">
        <v>8</v>
      </c>
      <c r="F4802" t="s">
        <v>69</v>
      </c>
      <c r="G4802">
        <v>15</v>
      </c>
      <c r="H4802">
        <v>503902.74</v>
      </c>
    </row>
    <row r="4803" spans="1:8" x14ac:dyDescent="0.25">
      <c r="A4803" s="2">
        <v>46</v>
      </c>
      <c r="B4803" t="s">
        <v>135</v>
      </c>
      <c r="C4803" t="s">
        <v>138</v>
      </c>
      <c r="D4803" s="2">
        <v>2</v>
      </c>
      <c r="E4803" s="17">
        <v>8</v>
      </c>
      <c r="F4803" t="s">
        <v>78</v>
      </c>
      <c r="H4803">
        <v>61279.73</v>
      </c>
    </row>
    <row r="4804" spans="1:8" x14ac:dyDescent="0.25">
      <c r="A4804" s="2">
        <v>46</v>
      </c>
      <c r="B4804" t="s">
        <v>135</v>
      </c>
      <c r="C4804" t="s">
        <v>138</v>
      </c>
      <c r="D4804" s="2">
        <v>2</v>
      </c>
      <c r="E4804" s="17">
        <v>8</v>
      </c>
      <c r="F4804" t="s">
        <v>67</v>
      </c>
      <c r="G4804">
        <v>18</v>
      </c>
      <c r="H4804">
        <v>1387.54</v>
      </c>
    </row>
    <row r="4805" spans="1:8" x14ac:dyDescent="0.25">
      <c r="A4805" s="2">
        <v>46</v>
      </c>
      <c r="B4805" t="s">
        <v>135</v>
      </c>
      <c r="C4805" t="s">
        <v>138</v>
      </c>
      <c r="D4805" s="2">
        <v>2</v>
      </c>
      <c r="E4805" s="17">
        <v>8</v>
      </c>
      <c r="F4805" t="s">
        <v>73</v>
      </c>
      <c r="H4805">
        <v>316709.32</v>
      </c>
    </row>
    <row r="4806" spans="1:8" x14ac:dyDescent="0.25">
      <c r="A4806" s="2">
        <v>46</v>
      </c>
      <c r="B4806" t="s">
        <v>135</v>
      </c>
      <c r="C4806" t="s">
        <v>138</v>
      </c>
      <c r="D4806" s="2">
        <v>2</v>
      </c>
      <c r="E4806" s="17">
        <v>8</v>
      </c>
      <c r="F4806" t="s">
        <v>72</v>
      </c>
      <c r="G4806">
        <v>3</v>
      </c>
      <c r="H4806">
        <v>405838.62000000005</v>
      </c>
    </row>
    <row r="4807" spans="1:8" x14ac:dyDescent="0.25">
      <c r="A4807" s="2">
        <v>46</v>
      </c>
      <c r="B4807" t="s">
        <v>135</v>
      </c>
      <c r="C4807" t="s">
        <v>138</v>
      </c>
      <c r="D4807" s="2">
        <v>2</v>
      </c>
      <c r="E4807" s="17">
        <v>9</v>
      </c>
      <c r="F4807" t="s">
        <v>70</v>
      </c>
      <c r="G4807">
        <v>21</v>
      </c>
      <c r="H4807">
        <v>6820538.29</v>
      </c>
    </row>
    <row r="4808" spans="1:8" x14ac:dyDescent="0.25">
      <c r="A4808" s="2">
        <v>46</v>
      </c>
      <c r="B4808" t="s">
        <v>135</v>
      </c>
      <c r="C4808" t="s">
        <v>138</v>
      </c>
      <c r="D4808" s="2">
        <v>2</v>
      </c>
      <c r="E4808" s="17">
        <v>9</v>
      </c>
      <c r="F4808" t="s">
        <v>75</v>
      </c>
      <c r="G4808">
        <v>19</v>
      </c>
      <c r="H4808">
        <v>261900</v>
      </c>
    </row>
    <row r="4809" spans="1:8" x14ac:dyDescent="0.25">
      <c r="A4809" s="2">
        <v>46</v>
      </c>
      <c r="B4809" t="s">
        <v>135</v>
      </c>
      <c r="C4809" t="s">
        <v>138</v>
      </c>
      <c r="D4809" s="2">
        <v>2</v>
      </c>
      <c r="E4809" s="17">
        <v>9</v>
      </c>
      <c r="F4809" t="s">
        <v>77</v>
      </c>
      <c r="G4809">
        <v>10</v>
      </c>
      <c r="H4809">
        <v>170686.4</v>
      </c>
    </row>
    <row r="4810" spans="1:8" x14ac:dyDescent="0.25">
      <c r="A4810" s="2">
        <v>46</v>
      </c>
      <c r="B4810" t="s">
        <v>135</v>
      </c>
      <c r="C4810" t="s">
        <v>138</v>
      </c>
      <c r="D4810" s="2">
        <v>2</v>
      </c>
      <c r="E4810" s="17">
        <v>9</v>
      </c>
      <c r="F4810" t="s">
        <v>68</v>
      </c>
      <c r="G4810">
        <v>18</v>
      </c>
      <c r="H4810">
        <v>295206.25</v>
      </c>
    </row>
    <row r="4811" spans="1:8" x14ac:dyDescent="0.25">
      <c r="A4811" s="2">
        <v>46</v>
      </c>
      <c r="B4811" t="s">
        <v>135</v>
      </c>
      <c r="C4811" t="s">
        <v>138</v>
      </c>
      <c r="D4811" s="2">
        <v>2</v>
      </c>
      <c r="E4811" s="17">
        <v>9</v>
      </c>
      <c r="F4811" t="s">
        <v>69</v>
      </c>
      <c r="G4811">
        <v>21</v>
      </c>
      <c r="H4811">
        <v>877300.82</v>
      </c>
    </row>
    <row r="4812" spans="1:8" x14ac:dyDescent="0.25">
      <c r="A4812" s="2">
        <v>46</v>
      </c>
      <c r="B4812" t="s">
        <v>135</v>
      </c>
      <c r="C4812" t="s">
        <v>138</v>
      </c>
      <c r="D4812" s="2">
        <v>2</v>
      </c>
      <c r="E4812" s="17">
        <v>9</v>
      </c>
      <c r="F4812" t="s">
        <v>78</v>
      </c>
      <c r="H4812">
        <v>71679.81</v>
      </c>
    </row>
    <row r="4813" spans="1:8" x14ac:dyDescent="0.25">
      <c r="A4813" s="2">
        <v>46</v>
      </c>
      <c r="B4813" t="s">
        <v>135</v>
      </c>
      <c r="C4813" t="s">
        <v>138</v>
      </c>
      <c r="D4813" s="2">
        <v>2</v>
      </c>
      <c r="E4813" s="17">
        <v>9</v>
      </c>
      <c r="F4813" t="s">
        <v>67</v>
      </c>
      <c r="G4813">
        <v>21</v>
      </c>
      <c r="H4813">
        <v>1597.4199999999998</v>
      </c>
    </row>
    <row r="4814" spans="1:8" x14ac:dyDescent="0.25">
      <c r="A4814" s="2">
        <v>46</v>
      </c>
      <c r="B4814" t="s">
        <v>135</v>
      </c>
      <c r="C4814" t="s">
        <v>138</v>
      </c>
      <c r="D4814" s="2">
        <v>2</v>
      </c>
      <c r="E4814" s="17">
        <v>9</v>
      </c>
      <c r="F4814" t="s">
        <v>73</v>
      </c>
      <c r="G4814">
        <v>2</v>
      </c>
      <c r="H4814">
        <v>562785.98</v>
      </c>
    </row>
    <row r="4815" spans="1:8" x14ac:dyDescent="0.25">
      <c r="A4815" s="2">
        <v>46</v>
      </c>
      <c r="B4815" t="s">
        <v>135</v>
      </c>
      <c r="C4815" t="s">
        <v>138</v>
      </c>
      <c r="D4815" s="2">
        <v>2</v>
      </c>
      <c r="E4815" s="17">
        <v>9</v>
      </c>
      <c r="F4815" t="s">
        <v>72</v>
      </c>
      <c r="H4815">
        <v>26652.480000000003</v>
      </c>
    </row>
    <row r="4816" spans="1:8" x14ac:dyDescent="0.25">
      <c r="A4816" s="2">
        <v>46</v>
      </c>
      <c r="B4816" t="s">
        <v>135</v>
      </c>
      <c r="C4816" t="s">
        <v>138</v>
      </c>
      <c r="D4816" s="2">
        <v>2</v>
      </c>
      <c r="E4816" s="17">
        <v>9</v>
      </c>
      <c r="F4816" t="s">
        <v>74</v>
      </c>
      <c r="G4816">
        <v>1</v>
      </c>
      <c r="H4816">
        <v>9251.33</v>
      </c>
    </row>
    <row r="4817" spans="1:8" x14ac:dyDescent="0.25">
      <c r="A4817" s="2">
        <v>46</v>
      </c>
      <c r="B4817" t="s">
        <v>135</v>
      </c>
      <c r="C4817" t="s">
        <v>138</v>
      </c>
      <c r="D4817" s="2">
        <v>2</v>
      </c>
      <c r="E4817" s="17">
        <v>10</v>
      </c>
      <c r="F4817" t="s">
        <v>77</v>
      </c>
      <c r="H4817">
        <v>1943.2</v>
      </c>
    </row>
    <row r="4818" spans="1:8" x14ac:dyDescent="0.25">
      <c r="A4818" s="2">
        <v>46</v>
      </c>
      <c r="B4818" t="s">
        <v>135</v>
      </c>
      <c r="C4818" t="s">
        <v>138</v>
      </c>
      <c r="D4818" s="2">
        <v>2</v>
      </c>
      <c r="E4818" s="17">
        <v>10</v>
      </c>
      <c r="F4818" t="s">
        <v>73</v>
      </c>
      <c r="H4818">
        <v>10605.3</v>
      </c>
    </row>
    <row r="4819" spans="1:8" x14ac:dyDescent="0.25">
      <c r="A4819" s="2">
        <v>46</v>
      </c>
      <c r="B4819" t="s">
        <v>135</v>
      </c>
      <c r="C4819" t="s">
        <v>138</v>
      </c>
      <c r="D4819" s="2">
        <v>2</v>
      </c>
      <c r="E4819" s="17">
        <v>11</v>
      </c>
      <c r="F4819" t="s">
        <v>70</v>
      </c>
      <c r="G4819">
        <v>23</v>
      </c>
      <c r="H4819">
        <v>9989313.25</v>
      </c>
    </row>
    <row r="4820" spans="1:8" x14ac:dyDescent="0.25">
      <c r="A4820" s="2">
        <v>46</v>
      </c>
      <c r="B4820" t="s">
        <v>135</v>
      </c>
      <c r="C4820" t="s">
        <v>138</v>
      </c>
      <c r="D4820" s="2">
        <v>2</v>
      </c>
      <c r="E4820" s="17">
        <v>11</v>
      </c>
      <c r="F4820" t="s">
        <v>75</v>
      </c>
      <c r="G4820">
        <v>3</v>
      </c>
      <c r="H4820">
        <v>49176</v>
      </c>
    </row>
    <row r="4821" spans="1:8" x14ac:dyDescent="0.25">
      <c r="A4821" s="2">
        <v>46</v>
      </c>
      <c r="B4821" t="s">
        <v>135</v>
      </c>
      <c r="C4821" t="s">
        <v>138</v>
      </c>
      <c r="D4821" s="2">
        <v>2</v>
      </c>
      <c r="E4821" s="17">
        <v>11</v>
      </c>
      <c r="F4821" t="s">
        <v>77</v>
      </c>
      <c r="G4821">
        <v>6</v>
      </c>
      <c r="H4821">
        <v>167180.45000000001</v>
      </c>
    </row>
    <row r="4822" spans="1:8" x14ac:dyDescent="0.25">
      <c r="A4822" s="2">
        <v>46</v>
      </c>
      <c r="B4822" t="s">
        <v>135</v>
      </c>
      <c r="C4822" t="s">
        <v>138</v>
      </c>
      <c r="D4822" s="2">
        <v>2</v>
      </c>
      <c r="E4822" s="17">
        <v>11</v>
      </c>
      <c r="F4822" t="s">
        <v>68</v>
      </c>
      <c r="G4822">
        <v>12</v>
      </c>
      <c r="H4822">
        <v>154432</v>
      </c>
    </row>
    <row r="4823" spans="1:8" x14ac:dyDescent="0.25">
      <c r="A4823" s="2">
        <v>46</v>
      </c>
      <c r="B4823" t="s">
        <v>135</v>
      </c>
      <c r="C4823" t="s">
        <v>138</v>
      </c>
      <c r="D4823" s="2">
        <v>2</v>
      </c>
      <c r="E4823" s="17">
        <v>11</v>
      </c>
      <c r="F4823" t="s">
        <v>69</v>
      </c>
      <c r="G4823">
        <v>23</v>
      </c>
      <c r="H4823">
        <v>1298606.0800000001</v>
      </c>
    </row>
    <row r="4824" spans="1:8" x14ac:dyDescent="0.25">
      <c r="A4824" s="2">
        <v>46</v>
      </c>
      <c r="B4824" t="s">
        <v>135</v>
      </c>
      <c r="C4824" t="s">
        <v>138</v>
      </c>
      <c r="D4824" s="2">
        <v>2</v>
      </c>
      <c r="E4824" s="17">
        <v>11</v>
      </c>
      <c r="F4824" t="s">
        <v>78</v>
      </c>
      <c r="H4824">
        <v>233159.94999999998</v>
      </c>
    </row>
    <row r="4825" spans="1:8" x14ac:dyDescent="0.25">
      <c r="A4825" s="2">
        <v>46</v>
      </c>
      <c r="B4825" t="s">
        <v>135</v>
      </c>
      <c r="C4825" t="s">
        <v>138</v>
      </c>
      <c r="D4825" s="2">
        <v>2</v>
      </c>
      <c r="E4825" s="17">
        <v>11</v>
      </c>
      <c r="F4825" t="s">
        <v>67</v>
      </c>
      <c r="G4825">
        <v>23</v>
      </c>
      <c r="H4825">
        <v>1579.9299999999998</v>
      </c>
    </row>
    <row r="4826" spans="1:8" x14ac:dyDescent="0.25">
      <c r="A4826" s="2">
        <v>46</v>
      </c>
      <c r="B4826" t="s">
        <v>135</v>
      </c>
      <c r="C4826" t="s">
        <v>138</v>
      </c>
      <c r="D4826" s="2">
        <v>2</v>
      </c>
      <c r="E4826" s="17">
        <v>11</v>
      </c>
      <c r="F4826" t="s">
        <v>73</v>
      </c>
      <c r="G4826">
        <v>1</v>
      </c>
      <c r="H4826">
        <v>752225.11</v>
      </c>
    </row>
    <row r="4827" spans="1:8" x14ac:dyDescent="0.25">
      <c r="A4827" s="2">
        <v>46</v>
      </c>
      <c r="B4827" t="s">
        <v>135</v>
      </c>
      <c r="C4827" t="s">
        <v>138</v>
      </c>
      <c r="D4827" s="2">
        <v>2</v>
      </c>
      <c r="E4827" s="17">
        <v>11</v>
      </c>
      <c r="F4827" t="s">
        <v>79</v>
      </c>
      <c r="H4827">
        <v>8882</v>
      </c>
    </row>
    <row r="4828" spans="1:8" x14ac:dyDescent="0.25">
      <c r="A4828" s="2">
        <v>46</v>
      </c>
      <c r="B4828" t="s">
        <v>135</v>
      </c>
      <c r="C4828" t="s">
        <v>138</v>
      </c>
      <c r="D4828" s="2">
        <v>2</v>
      </c>
      <c r="E4828" s="17">
        <v>11</v>
      </c>
      <c r="F4828" t="s">
        <v>72</v>
      </c>
      <c r="G4828">
        <v>23</v>
      </c>
      <c r="H4828">
        <v>1655630.15</v>
      </c>
    </row>
    <row r="4829" spans="1:8" x14ac:dyDescent="0.25">
      <c r="A4829" s="2">
        <v>46</v>
      </c>
      <c r="B4829" t="s">
        <v>135</v>
      </c>
      <c r="C4829" t="s">
        <v>138</v>
      </c>
      <c r="D4829" s="2">
        <v>2</v>
      </c>
      <c r="E4829" s="17">
        <v>11</v>
      </c>
      <c r="F4829" t="s">
        <v>74</v>
      </c>
      <c r="G4829">
        <v>1</v>
      </c>
      <c r="H4829">
        <v>70558.98000000001</v>
      </c>
    </row>
    <row r="4830" spans="1:8" x14ac:dyDescent="0.25">
      <c r="A4830" s="2">
        <v>46</v>
      </c>
      <c r="B4830" t="s">
        <v>135</v>
      </c>
      <c r="C4830" t="s">
        <v>138</v>
      </c>
      <c r="D4830" s="2">
        <v>2</v>
      </c>
      <c r="E4830" s="17">
        <v>12</v>
      </c>
      <c r="F4830" t="s">
        <v>70</v>
      </c>
      <c r="G4830">
        <v>1</v>
      </c>
      <c r="H4830">
        <v>411253.56000000006</v>
      </c>
    </row>
    <row r="4831" spans="1:8" x14ac:dyDescent="0.25">
      <c r="A4831" s="2">
        <v>46</v>
      </c>
      <c r="B4831" t="s">
        <v>135</v>
      </c>
      <c r="C4831" t="s">
        <v>138</v>
      </c>
      <c r="D4831" s="2">
        <v>2</v>
      </c>
      <c r="E4831" s="17">
        <v>12</v>
      </c>
      <c r="F4831" t="s">
        <v>69</v>
      </c>
      <c r="G4831">
        <v>1</v>
      </c>
      <c r="H4831">
        <v>53462.77</v>
      </c>
    </row>
    <row r="4832" spans="1:8" x14ac:dyDescent="0.25">
      <c r="A4832" s="2">
        <v>46</v>
      </c>
      <c r="B4832" t="s">
        <v>135</v>
      </c>
      <c r="C4832" t="s">
        <v>138</v>
      </c>
      <c r="D4832" s="2">
        <v>2</v>
      </c>
      <c r="E4832" s="17">
        <v>12</v>
      </c>
      <c r="F4832" t="s">
        <v>67</v>
      </c>
      <c r="G4832">
        <v>1</v>
      </c>
      <c r="H4832">
        <v>69.959999999999994</v>
      </c>
    </row>
    <row r="4833" spans="1:8" x14ac:dyDescent="0.25">
      <c r="A4833" s="2">
        <v>46</v>
      </c>
      <c r="B4833" t="s">
        <v>135</v>
      </c>
      <c r="C4833" t="s">
        <v>138</v>
      </c>
      <c r="D4833" s="2">
        <v>2</v>
      </c>
      <c r="E4833" s="17">
        <v>12</v>
      </c>
      <c r="F4833" t="s">
        <v>72</v>
      </c>
      <c r="G4833">
        <v>1</v>
      </c>
      <c r="H4833">
        <v>122788.56</v>
      </c>
    </row>
    <row r="4834" spans="1:8" x14ac:dyDescent="0.25">
      <c r="A4834" s="2">
        <v>46</v>
      </c>
      <c r="B4834" t="s">
        <v>135</v>
      </c>
      <c r="C4834" t="s">
        <v>138</v>
      </c>
      <c r="D4834" s="2">
        <v>2</v>
      </c>
      <c r="E4834" s="17">
        <v>13</v>
      </c>
      <c r="F4834" t="s">
        <v>70</v>
      </c>
      <c r="G4834">
        <v>8</v>
      </c>
      <c r="H4834">
        <v>4473282.16</v>
      </c>
    </row>
    <row r="4835" spans="1:8" x14ac:dyDescent="0.25">
      <c r="A4835" s="2">
        <v>46</v>
      </c>
      <c r="B4835" t="s">
        <v>135</v>
      </c>
      <c r="C4835" t="s">
        <v>138</v>
      </c>
      <c r="D4835" s="2">
        <v>2</v>
      </c>
      <c r="E4835" s="17">
        <v>13</v>
      </c>
      <c r="F4835" t="s">
        <v>75</v>
      </c>
      <c r="G4835">
        <v>2</v>
      </c>
      <c r="H4835">
        <v>86916</v>
      </c>
    </row>
    <row r="4836" spans="1:8" x14ac:dyDescent="0.25">
      <c r="A4836" s="2">
        <v>46</v>
      </c>
      <c r="B4836" t="s">
        <v>135</v>
      </c>
      <c r="C4836" t="s">
        <v>138</v>
      </c>
      <c r="D4836" s="2">
        <v>2</v>
      </c>
      <c r="E4836" s="17">
        <v>13</v>
      </c>
      <c r="F4836" t="s">
        <v>68</v>
      </c>
      <c r="G4836">
        <v>6</v>
      </c>
      <c r="H4836">
        <v>110750</v>
      </c>
    </row>
    <row r="4837" spans="1:8" x14ac:dyDescent="0.25">
      <c r="A4837" s="2">
        <v>46</v>
      </c>
      <c r="B4837" t="s">
        <v>135</v>
      </c>
      <c r="C4837" t="s">
        <v>138</v>
      </c>
      <c r="D4837" s="2">
        <v>2</v>
      </c>
      <c r="E4837" s="17">
        <v>13</v>
      </c>
      <c r="F4837" t="s">
        <v>69</v>
      </c>
      <c r="G4837">
        <v>8</v>
      </c>
      <c r="H4837">
        <v>581525.16999999993</v>
      </c>
    </row>
    <row r="4838" spans="1:8" x14ac:dyDescent="0.25">
      <c r="A4838" s="2">
        <v>46</v>
      </c>
      <c r="B4838" t="s">
        <v>135</v>
      </c>
      <c r="C4838" t="s">
        <v>138</v>
      </c>
      <c r="D4838" s="2">
        <v>2</v>
      </c>
      <c r="E4838" s="17">
        <v>13</v>
      </c>
      <c r="F4838" t="s">
        <v>78</v>
      </c>
      <c r="H4838">
        <v>119470.20000000001</v>
      </c>
    </row>
    <row r="4839" spans="1:8" x14ac:dyDescent="0.25">
      <c r="A4839" s="2">
        <v>46</v>
      </c>
      <c r="B4839" t="s">
        <v>135</v>
      </c>
      <c r="C4839" t="s">
        <v>138</v>
      </c>
      <c r="D4839" s="2">
        <v>2</v>
      </c>
      <c r="E4839" s="17">
        <v>13</v>
      </c>
      <c r="F4839" t="s">
        <v>67</v>
      </c>
      <c r="G4839">
        <v>8</v>
      </c>
      <c r="H4839">
        <v>536.30999999999995</v>
      </c>
    </row>
    <row r="4840" spans="1:8" x14ac:dyDescent="0.25">
      <c r="A4840" s="2">
        <v>46</v>
      </c>
      <c r="B4840" t="s">
        <v>135</v>
      </c>
      <c r="C4840" t="s">
        <v>138</v>
      </c>
      <c r="D4840" s="2">
        <v>2</v>
      </c>
      <c r="E4840" s="17">
        <v>13</v>
      </c>
      <c r="F4840" t="s">
        <v>73</v>
      </c>
      <c r="G4840">
        <v>1</v>
      </c>
      <c r="H4840">
        <v>289142.21000000002</v>
      </c>
    </row>
    <row r="4841" spans="1:8" x14ac:dyDescent="0.25">
      <c r="A4841" s="2">
        <v>46</v>
      </c>
      <c r="B4841" t="s">
        <v>135</v>
      </c>
      <c r="C4841" t="s">
        <v>138</v>
      </c>
      <c r="D4841" s="2">
        <v>2</v>
      </c>
      <c r="E4841" s="17">
        <v>13</v>
      </c>
      <c r="F4841" t="s">
        <v>72</v>
      </c>
      <c r="G4841">
        <v>8</v>
      </c>
      <c r="H4841">
        <v>1498172.14</v>
      </c>
    </row>
    <row r="4842" spans="1:8" x14ac:dyDescent="0.25">
      <c r="A4842" s="2">
        <v>46</v>
      </c>
      <c r="B4842" t="s">
        <v>135</v>
      </c>
      <c r="C4842" t="s">
        <v>138</v>
      </c>
      <c r="D4842" s="2">
        <v>2</v>
      </c>
      <c r="E4842" s="17">
        <v>14</v>
      </c>
      <c r="F4842" t="s">
        <v>70</v>
      </c>
      <c r="G4842">
        <v>1</v>
      </c>
      <c r="H4842">
        <v>846919.55999999994</v>
      </c>
    </row>
    <row r="4843" spans="1:8" x14ac:dyDescent="0.25">
      <c r="A4843" s="2">
        <v>46</v>
      </c>
      <c r="B4843" t="s">
        <v>135</v>
      </c>
      <c r="C4843" t="s">
        <v>138</v>
      </c>
      <c r="D4843" s="2">
        <v>2</v>
      </c>
      <c r="E4843" s="17">
        <v>14</v>
      </c>
      <c r="F4843" t="s">
        <v>68</v>
      </c>
      <c r="G4843">
        <v>1</v>
      </c>
      <c r="H4843">
        <v>21000</v>
      </c>
    </row>
    <row r="4844" spans="1:8" x14ac:dyDescent="0.25">
      <c r="A4844" s="2">
        <v>46</v>
      </c>
      <c r="B4844" t="s">
        <v>135</v>
      </c>
      <c r="C4844" t="s">
        <v>138</v>
      </c>
      <c r="D4844" s="2">
        <v>2</v>
      </c>
      <c r="E4844" s="17">
        <v>14</v>
      </c>
      <c r="F4844" t="s">
        <v>69</v>
      </c>
      <c r="G4844">
        <v>1</v>
      </c>
      <c r="H4844">
        <v>110099.34999999999</v>
      </c>
    </row>
    <row r="4845" spans="1:8" x14ac:dyDescent="0.25">
      <c r="A4845" s="2">
        <v>46</v>
      </c>
      <c r="B4845" t="s">
        <v>135</v>
      </c>
      <c r="C4845" t="s">
        <v>138</v>
      </c>
      <c r="D4845" s="2">
        <v>2</v>
      </c>
      <c r="E4845" s="17">
        <v>14</v>
      </c>
      <c r="F4845" t="s">
        <v>78</v>
      </c>
      <c r="H4845">
        <v>31071.31</v>
      </c>
    </row>
    <row r="4846" spans="1:8" x14ac:dyDescent="0.25">
      <c r="A4846" s="2">
        <v>46</v>
      </c>
      <c r="B4846" t="s">
        <v>135</v>
      </c>
      <c r="C4846" t="s">
        <v>138</v>
      </c>
      <c r="D4846" s="2">
        <v>2</v>
      </c>
      <c r="E4846" s="17">
        <v>14</v>
      </c>
      <c r="F4846" t="s">
        <v>67</v>
      </c>
      <c r="G4846">
        <v>1</v>
      </c>
      <c r="H4846">
        <v>69.959999999999994</v>
      </c>
    </row>
    <row r="4847" spans="1:8" x14ac:dyDescent="0.25">
      <c r="A4847" s="2">
        <v>46</v>
      </c>
      <c r="B4847" t="s">
        <v>135</v>
      </c>
      <c r="C4847" t="s">
        <v>138</v>
      </c>
      <c r="D4847" s="2">
        <v>2</v>
      </c>
      <c r="E4847" s="17">
        <v>14</v>
      </c>
      <c r="F4847" t="s">
        <v>73</v>
      </c>
      <c r="H4847">
        <v>70576.63</v>
      </c>
    </row>
    <row r="4848" spans="1:8" x14ac:dyDescent="0.25">
      <c r="A4848" s="2">
        <v>46</v>
      </c>
      <c r="B4848" t="s">
        <v>135</v>
      </c>
      <c r="C4848" t="s">
        <v>138</v>
      </c>
      <c r="D4848" s="2">
        <v>2</v>
      </c>
      <c r="E4848" s="17">
        <v>14</v>
      </c>
      <c r="F4848" t="s">
        <v>72</v>
      </c>
      <c r="G4848">
        <v>1</v>
      </c>
      <c r="H4848">
        <v>161289.35999999999</v>
      </c>
    </row>
    <row r="4849" spans="1:8" x14ac:dyDescent="0.25">
      <c r="A4849" s="2">
        <v>46</v>
      </c>
      <c r="B4849" t="s">
        <v>135</v>
      </c>
      <c r="C4849" t="s">
        <v>138</v>
      </c>
      <c r="D4849" s="2">
        <v>2</v>
      </c>
      <c r="E4849" s="17">
        <v>15</v>
      </c>
      <c r="F4849" t="s">
        <v>70</v>
      </c>
      <c r="G4849">
        <v>2</v>
      </c>
      <c r="H4849">
        <v>1567528.2000000002</v>
      </c>
    </row>
    <row r="4850" spans="1:8" x14ac:dyDescent="0.25">
      <c r="A4850" s="2">
        <v>46</v>
      </c>
      <c r="B4850" t="s">
        <v>135</v>
      </c>
      <c r="C4850" t="s">
        <v>138</v>
      </c>
      <c r="D4850" s="2">
        <v>2</v>
      </c>
      <c r="E4850" s="17">
        <v>15</v>
      </c>
      <c r="F4850" t="s">
        <v>75</v>
      </c>
      <c r="G4850">
        <v>1</v>
      </c>
      <c r="H4850">
        <v>216840</v>
      </c>
    </row>
    <row r="4851" spans="1:8" x14ac:dyDescent="0.25">
      <c r="A4851" s="2">
        <v>46</v>
      </c>
      <c r="B4851" t="s">
        <v>135</v>
      </c>
      <c r="C4851" t="s">
        <v>138</v>
      </c>
      <c r="D4851" s="2">
        <v>2</v>
      </c>
      <c r="E4851" s="17">
        <v>15</v>
      </c>
      <c r="F4851" t="s">
        <v>68</v>
      </c>
      <c r="G4851">
        <v>2</v>
      </c>
      <c r="H4851">
        <v>37920</v>
      </c>
    </row>
    <row r="4852" spans="1:8" x14ac:dyDescent="0.25">
      <c r="A4852" s="2">
        <v>46</v>
      </c>
      <c r="B4852" t="s">
        <v>135</v>
      </c>
      <c r="C4852" t="s">
        <v>138</v>
      </c>
      <c r="D4852" s="2">
        <v>2</v>
      </c>
      <c r="E4852" s="17">
        <v>15</v>
      </c>
      <c r="F4852" t="s">
        <v>69</v>
      </c>
      <c r="G4852">
        <v>2</v>
      </c>
      <c r="H4852">
        <v>203778.25</v>
      </c>
    </row>
    <row r="4853" spans="1:8" x14ac:dyDescent="0.25">
      <c r="A4853" s="2">
        <v>46</v>
      </c>
      <c r="B4853" t="s">
        <v>135</v>
      </c>
      <c r="C4853" t="s">
        <v>138</v>
      </c>
      <c r="D4853" s="2">
        <v>2</v>
      </c>
      <c r="E4853" s="17">
        <v>15</v>
      </c>
      <c r="F4853" t="s">
        <v>67</v>
      </c>
      <c r="G4853">
        <v>2</v>
      </c>
      <c r="H4853">
        <v>139.91999999999999</v>
      </c>
    </row>
    <row r="4854" spans="1:8" x14ac:dyDescent="0.25">
      <c r="A4854" s="2">
        <v>46</v>
      </c>
      <c r="B4854" t="s">
        <v>135</v>
      </c>
      <c r="C4854" t="s">
        <v>138</v>
      </c>
      <c r="D4854" s="2">
        <v>2</v>
      </c>
      <c r="E4854" s="17">
        <v>15</v>
      </c>
      <c r="F4854" t="s">
        <v>72</v>
      </c>
      <c r="G4854">
        <v>2</v>
      </c>
      <c r="H4854">
        <v>586480.07999999984</v>
      </c>
    </row>
    <row r="4855" spans="1:8" x14ac:dyDescent="0.25">
      <c r="A4855" s="2">
        <v>46</v>
      </c>
      <c r="B4855" t="s">
        <v>135</v>
      </c>
      <c r="C4855" t="s">
        <v>139</v>
      </c>
      <c r="D4855" s="2">
        <v>3</v>
      </c>
      <c r="E4855" s="17">
        <v>3</v>
      </c>
      <c r="F4855" t="s">
        <v>70</v>
      </c>
      <c r="G4855">
        <v>9</v>
      </c>
      <c r="H4855">
        <v>776405</v>
      </c>
    </row>
    <row r="4856" spans="1:8" x14ac:dyDescent="0.25">
      <c r="A4856" s="2">
        <v>46</v>
      </c>
      <c r="B4856" t="s">
        <v>135</v>
      </c>
      <c r="C4856" t="s">
        <v>139</v>
      </c>
      <c r="D4856" s="2">
        <v>3</v>
      </c>
      <c r="E4856" s="17">
        <v>3</v>
      </c>
      <c r="F4856" t="s">
        <v>75</v>
      </c>
      <c r="G4856">
        <v>8</v>
      </c>
      <c r="H4856">
        <v>98400</v>
      </c>
    </row>
    <row r="4857" spans="1:8" x14ac:dyDescent="0.25">
      <c r="A4857" s="2">
        <v>46</v>
      </c>
      <c r="B4857" t="s">
        <v>135</v>
      </c>
      <c r="C4857" t="s">
        <v>139</v>
      </c>
      <c r="D4857" s="2">
        <v>3</v>
      </c>
      <c r="E4857" s="17">
        <v>3</v>
      </c>
      <c r="F4857" t="s">
        <v>68</v>
      </c>
      <c r="G4857">
        <v>6</v>
      </c>
      <c r="H4857">
        <v>68048</v>
      </c>
    </row>
    <row r="4858" spans="1:8" x14ac:dyDescent="0.25">
      <c r="A4858" s="2">
        <v>46</v>
      </c>
      <c r="B4858" t="s">
        <v>135</v>
      </c>
      <c r="C4858" t="s">
        <v>139</v>
      </c>
      <c r="D4858" s="2">
        <v>3</v>
      </c>
      <c r="E4858" s="17">
        <v>3</v>
      </c>
      <c r="F4858" t="s">
        <v>69</v>
      </c>
      <c r="G4858">
        <v>9</v>
      </c>
      <c r="H4858">
        <v>100931.48000000001</v>
      </c>
    </row>
    <row r="4859" spans="1:8" x14ac:dyDescent="0.25">
      <c r="A4859" s="2">
        <v>46</v>
      </c>
      <c r="B4859" t="s">
        <v>135</v>
      </c>
      <c r="C4859" t="s">
        <v>139</v>
      </c>
      <c r="D4859" s="2">
        <v>3</v>
      </c>
      <c r="E4859" s="17">
        <v>3</v>
      </c>
      <c r="F4859" t="s">
        <v>78</v>
      </c>
      <c r="H4859">
        <v>21544.010000000002</v>
      </c>
    </row>
    <row r="4860" spans="1:8" x14ac:dyDescent="0.25">
      <c r="A4860" s="2">
        <v>46</v>
      </c>
      <c r="B4860" t="s">
        <v>135</v>
      </c>
      <c r="C4860" t="s">
        <v>139</v>
      </c>
      <c r="D4860" s="2">
        <v>3</v>
      </c>
      <c r="E4860" s="17">
        <v>3</v>
      </c>
      <c r="F4860" t="s">
        <v>67</v>
      </c>
      <c r="G4860">
        <v>9</v>
      </c>
      <c r="H4860">
        <v>565.50999999999988</v>
      </c>
    </row>
    <row r="4861" spans="1:8" x14ac:dyDescent="0.25">
      <c r="A4861" s="2">
        <v>46</v>
      </c>
      <c r="B4861" t="s">
        <v>135</v>
      </c>
      <c r="C4861" t="s">
        <v>139</v>
      </c>
      <c r="D4861" s="2">
        <v>3</v>
      </c>
      <c r="E4861" s="17">
        <v>3</v>
      </c>
      <c r="F4861" t="s">
        <v>73</v>
      </c>
      <c r="H4861">
        <v>64113.5</v>
      </c>
    </row>
    <row r="4862" spans="1:8" x14ac:dyDescent="0.25">
      <c r="A4862" s="2">
        <v>46</v>
      </c>
      <c r="B4862" t="s">
        <v>135</v>
      </c>
      <c r="C4862" t="s">
        <v>139</v>
      </c>
      <c r="D4862" s="2">
        <v>3</v>
      </c>
      <c r="E4862" s="17">
        <v>3</v>
      </c>
      <c r="F4862" t="s">
        <v>79</v>
      </c>
      <c r="H4862">
        <v>8882</v>
      </c>
    </row>
    <row r="4863" spans="1:8" x14ac:dyDescent="0.25">
      <c r="A4863" s="2">
        <v>46</v>
      </c>
      <c r="B4863" t="s">
        <v>135</v>
      </c>
      <c r="C4863" t="s">
        <v>139</v>
      </c>
      <c r="D4863" s="2">
        <v>3</v>
      </c>
      <c r="E4863" s="17">
        <v>4</v>
      </c>
      <c r="F4863" t="s">
        <v>70</v>
      </c>
      <c r="G4863">
        <v>2</v>
      </c>
      <c r="H4863">
        <v>227836.5</v>
      </c>
    </row>
    <row r="4864" spans="1:8" x14ac:dyDescent="0.25">
      <c r="A4864" s="2">
        <v>46</v>
      </c>
      <c r="B4864" t="s">
        <v>135</v>
      </c>
      <c r="C4864" t="s">
        <v>139</v>
      </c>
      <c r="D4864" s="2">
        <v>3</v>
      </c>
      <c r="E4864" s="17">
        <v>4</v>
      </c>
      <c r="F4864" t="s">
        <v>75</v>
      </c>
      <c r="G4864">
        <v>1</v>
      </c>
      <c r="H4864">
        <v>13500</v>
      </c>
    </row>
    <row r="4865" spans="1:8" x14ac:dyDescent="0.25">
      <c r="A4865" s="2">
        <v>46</v>
      </c>
      <c r="B4865" t="s">
        <v>135</v>
      </c>
      <c r="C4865" t="s">
        <v>139</v>
      </c>
      <c r="D4865" s="2">
        <v>3</v>
      </c>
      <c r="E4865" s="17">
        <v>4</v>
      </c>
      <c r="F4865" t="s">
        <v>68</v>
      </c>
      <c r="G4865">
        <v>1</v>
      </c>
      <c r="H4865">
        <v>8762</v>
      </c>
    </row>
    <row r="4866" spans="1:8" x14ac:dyDescent="0.25">
      <c r="A4866" s="2">
        <v>46</v>
      </c>
      <c r="B4866" t="s">
        <v>135</v>
      </c>
      <c r="C4866" t="s">
        <v>139</v>
      </c>
      <c r="D4866" s="2">
        <v>3</v>
      </c>
      <c r="E4866" s="17">
        <v>4</v>
      </c>
      <c r="F4866" t="s">
        <v>69</v>
      </c>
      <c r="G4866">
        <v>1</v>
      </c>
      <c r="H4866">
        <v>15222.47</v>
      </c>
    </row>
    <row r="4867" spans="1:8" x14ac:dyDescent="0.25">
      <c r="A4867" s="2">
        <v>46</v>
      </c>
      <c r="B4867" t="s">
        <v>135</v>
      </c>
      <c r="C4867" t="s">
        <v>139</v>
      </c>
      <c r="D4867" s="2">
        <v>3</v>
      </c>
      <c r="E4867" s="17">
        <v>4</v>
      </c>
      <c r="F4867" t="s">
        <v>78</v>
      </c>
      <c r="H4867">
        <v>2976.1</v>
      </c>
    </row>
    <row r="4868" spans="1:8" x14ac:dyDescent="0.25">
      <c r="A4868" s="2">
        <v>46</v>
      </c>
      <c r="B4868" t="s">
        <v>135</v>
      </c>
      <c r="C4868" t="s">
        <v>139</v>
      </c>
      <c r="D4868" s="2">
        <v>3</v>
      </c>
      <c r="E4868" s="17">
        <v>4</v>
      </c>
      <c r="F4868" t="s">
        <v>67</v>
      </c>
      <c r="G4868">
        <v>2</v>
      </c>
      <c r="H4868">
        <v>139.91999999999999</v>
      </c>
    </row>
    <row r="4869" spans="1:8" x14ac:dyDescent="0.25">
      <c r="A4869" s="2">
        <v>46</v>
      </c>
      <c r="B4869" t="s">
        <v>135</v>
      </c>
      <c r="C4869" t="s">
        <v>139</v>
      </c>
      <c r="D4869" s="2">
        <v>3</v>
      </c>
      <c r="E4869" s="17">
        <v>4</v>
      </c>
      <c r="F4869" t="s">
        <v>73</v>
      </c>
      <c r="H4869">
        <v>9794.25</v>
      </c>
    </row>
    <row r="4870" spans="1:8" x14ac:dyDescent="0.25">
      <c r="A4870" s="2">
        <v>46</v>
      </c>
      <c r="B4870" t="s">
        <v>135</v>
      </c>
      <c r="C4870" t="s">
        <v>139</v>
      </c>
      <c r="D4870" s="2">
        <v>3</v>
      </c>
      <c r="E4870" s="17">
        <v>4</v>
      </c>
      <c r="F4870" t="s">
        <v>79</v>
      </c>
      <c r="H4870">
        <v>8882</v>
      </c>
    </row>
    <row r="4871" spans="1:8" x14ac:dyDescent="0.25">
      <c r="A4871" s="2">
        <v>46</v>
      </c>
      <c r="B4871" t="s">
        <v>135</v>
      </c>
      <c r="C4871" t="s">
        <v>139</v>
      </c>
      <c r="D4871" s="2">
        <v>3</v>
      </c>
      <c r="E4871" s="17">
        <v>4</v>
      </c>
      <c r="F4871" t="s">
        <v>72</v>
      </c>
      <c r="G4871">
        <v>1</v>
      </c>
      <c r="H4871">
        <v>40973.399999999994</v>
      </c>
    </row>
    <row r="4872" spans="1:8" x14ac:dyDescent="0.25">
      <c r="A4872" s="2">
        <v>46</v>
      </c>
      <c r="B4872" t="s">
        <v>135</v>
      </c>
      <c r="C4872" t="s">
        <v>139</v>
      </c>
      <c r="D4872" s="2">
        <v>3</v>
      </c>
      <c r="E4872" s="17">
        <v>5</v>
      </c>
      <c r="F4872" t="s">
        <v>70</v>
      </c>
      <c r="G4872">
        <v>1</v>
      </c>
      <c r="H4872">
        <v>135900</v>
      </c>
    </row>
    <row r="4873" spans="1:8" x14ac:dyDescent="0.25">
      <c r="A4873" s="2">
        <v>46</v>
      </c>
      <c r="B4873" t="s">
        <v>135</v>
      </c>
      <c r="C4873" t="s">
        <v>139</v>
      </c>
      <c r="D4873" s="2">
        <v>3</v>
      </c>
      <c r="E4873" s="17">
        <v>5</v>
      </c>
      <c r="F4873" t="s">
        <v>75</v>
      </c>
      <c r="G4873">
        <v>1</v>
      </c>
      <c r="H4873">
        <v>11400</v>
      </c>
    </row>
    <row r="4874" spans="1:8" x14ac:dyDescent="0.25">
      <c r="A4874" s="2">
        <v>46</v>
      </c>
      <c r="B4874" t="s">
        <v>135</v>
      </c>
      <c r="C4874" t="s">
        <v>139</v>
      </c>
      <c r="D4874" s="2">
        <v>3</v>
      </c>
      <c r="E4874" s="17">
        <v>5</v>
      </c>
      <c r="F4874" t="s">
        <v>77</v>
      </c>
      <c r="H4874">
        <v>981</v>
      </c>
    </row>
    <row r="4875" spans="1:8" x14ac:dyDescent="0.25">
      <c r="A4875" s="2">
        <v>46</v>
      </c>
      <c r="B4875" t="s">
        <v>135</v>
      </c>
      <c r="C4875" t="s">
        <v>139</v>
      </c>
      <c r="D4875" s="2">
        <v>3</v>
      </c>
      <c r="E4875" s="17">
        <v>5</v>
      </c>
      <c r="F4875" t="s">
        <v>68</v>
      </c>
      <c r="H4875">
        <v>-260</v>
      </c>
    </row>
    <row r="4876" spans="1:8" x14ac:dyDescent="0.25">
      <c r="A4876" s="2">
        <v>46</v>
      </c>
      <c r="B4876" t="s">
        <v>135</v>
      </c>
      <c r="C4876" t="s">
        <v>139</v>
      </c>
      <c r="D4876" s="2">
        <v>3</v>
      </c>
      <c r="E4876" s="17">
        <v>5</v>
      </c>
      <c r="F4876" t="s">
        <v>69</v>
      </c>
      <c r="G4876">
        <v>1</v>
      </c>
      <c r="H4876">
        <v>17666.84</v>
      </c>
    </row>
    <row r="4877" spans="1:8" x14ac:dyDescent="0.25">
      <c r="A4877" s="2">
        <v>46</v>
      </c>
      <c r="B4877" t="s">
        <v>135</v>
      </c>
      <c r="C4877" t="s">
        <v>139</v>
      </c>
      <c r="D4877" s="2">
        <v>3</v>
      </c>
      <c r="E4877" s="17">
        <v>5</v>
      </c>
      <c r="F4877" t="s">
        <v>78</v>
      </c>
      <c r="H4877">
        <v>3453.69</v>
      </c>
    </row>
    <row r="4878" spans="1:8" x14ac:dyDescent="0.25">
      <c r="A4878" s="2">
        <v>46</v>
      </c>
      <c r="B4878" t="s">
        <v>135</v>
      </c>
      <c r="C4878" t="s">
        <v>139</v>
      </c>
      <c r="D4878" s="2">
        <v>3</v>
      </c>
      <c r="E4878" s="17">
        <v>5</v>
      </c>
      <c r="F4878" t="s">
        <v>67</v>
      </c>
      <c r="G4878">
        <v>1</v>
      </c>
      <c r="H4878">
        <v>69.959999999999994</v>
      </c>
    </row>
    <row r="4879" spans="1:8" x14ac:dyDescent="0.25">
      <c r="A4879" s="2">
        <v>46</v>
      </c>
      <c r="B4879" t="s">
        <v>135</v>
      </c>
      <c r="C4879" t="s">
        <v>139</v>
      </c>
      <c r="D4879" s="2">
        <v>3</v>
      </c>
      <c r="E4879" s="17">
        <v>5</v>
      </c>
      <c r="F4879" t="s">
        <v>73</v>
      </c>
      <c r="H4879">
        <v>11367.25</v>
      </c>
    </row>
    <row r="4880" spans="1:8" x14ac:dyDescent="0.25">
      <c r="A4880" s="2">
        <v>46</v>
      </c>
      <c r="B4880" t="s">
        <v>135</v>
      </c>
      <c r="C4880" t="s">
        <v>139</v>
      </c>
      <c r="D4880" s="2">
        <v>3</v>
      </c>
      <c r="E4880" s="17">
        <v>6</v>
      </c>
      <c r="F4880" t="s">
        <v>70</v>
      </c>
      <c r="G4880">
        <v>23</v>
      </c>
      <c r="H4880">
        <v>3823831.62</v>
      </c>
    </row>
    <row r="4881" spans="1:8" x14ac:dyDescent="0.25">
      <c r="A4881" s="2">
        <v>46</v>
      </c>
      <c r="B4881" t="s">
        <v>135</v>
      </c>
      <c r="C4881" t="s">
        <v>139</v>
      </c>
      <c r="D4881" s="2">
        <v>3</v>
      </c>
      <c r="E4881" s="17">
        <v>6</v>
      </c>
      <c r="F4881" t="s">
        <v>75</v>
      </c>
      <c r="G4881">
        <v>22</v>
      </c>
      <c r="H4881">
        <v>262800</v>
      </c>
    </row>
    <row r="4882" spans="1:8" x14ac:dyDescent="0.25">
      <c r="A4882" s="2">
        <v>46</v>
      </c>
      <c r="B4882" t="s">
        <v>135</v>
      </c>
      <c r="C4882" t="s">
        <v>139</v>
      </c>
      <c r="D4882" s="2">
        <v>3</v>
      </c>
      <c r="E4882" s="17">
        <v>6</v>
      </c>
      <c r="F4882" t="s">
        <v>77</v>
      </c>
      <c r="G4882">
        <v>3</v>
      </c>
      <c r="H4882">
        <v>12683.22</v>
      </c>
    </row>
    <row r="4883" spans="1:8" x14ac:dyDescent="0.25">
      <c r="A4883" s="2">
        <v>46</v>
      </c>
      <c r="B4883" t="s">
        <v>135</v>
      </c>
      <c r="C4883" t="s">
        <v>139</v>
      </c>
      <c r="D4883" s="2">
        <v>3</v>
      </c>
      <c r="E4883" s="17">
        <v>6</v>
      </c>
      <c r="F4883" t="s">
        <v>68</v>
      </c>
      <c r="G4883">
        <v>11</v>
      </c>
      <c r="H4883">
        <v>267940.75</v>
      </c>
    </row>
    <row r="4884" spans="1:8" x14ac:dyDescent="0.25">
      <c r="A4884" s="2">
        <v>46</v>
      </c>
      <c r="B4884" t="s">
        <v>135</v>
      </c>
      <c r="C4884" t="s">
        <v>139</v>
      </c>
      <c r="D4884" s="2">
        <v>3</v>
      </c>
      <c r="E4884" s="17">
        <v>6</v>
      </c>
      <c r="F4884" t="s">
        <v>69</v>
      </c>
      <c r="G4884">
        <v>23</v>
      </c>
      <c r="H4884">
        <v>488713.14000000013</v>
      </c>
    </row>
    <row r="4885" spans="1:8" x14ac:dyDescent="0.25">
      <c r="A4885" s="2">
        <v>46</v>
      </c>
      <c r="B4885" t="s">
        <v>135</v>
      </c>
      <c r="C4885" t="s">
        <v>139</v>
      </c>
      <c r="D4885" s="2">
        <v>3</v>
      </c>
      <c r="E4885" s="17">
        <v>6</v>
      </c>
      <c r="F4885" t="s">
        <v>78</v>
      </c>
      <c r="H4885">
        <v>62904.819999999992</v>
      </c>
    </row>
    <row r="4886" spans="1:8" x14ac:dyDescent="0.25">
      <c r="A4886" s="2">
        <v>46</v>
      </c>
      <c r="B4886" t="s">
        <v>135</v>
      </c>
      <c r="C4886" t="s">
        <v>139</v>
      </c>
      <c r="D4886" s="2">
        <v>3</v>
      </c>
      <c r="E4886" s="17">
        <v>6</v>
      </c>
      <c r="F4886" t="s">
        <v>67</v>
      </c>
      <c r="G4886">
        <v>23</v>
      </c>
      <c r="H4886">
        <v>1609.0800000000002</v>
      </c>
    </row>
    <row r="4887" spans="1:8" x14ac:dyDescent="0.25">
      <c r="A4887" s="2">
        <v>46</v>
      </c>
      <c r="B4887" t="s">
        <v>135</v>
      </c>
      <c r="C4887" t="s">
        <v>139</v>
      </c>
      <c r="D4887" s="2">
        <v>3</v>
      </c>
      <c r="E4887" s="17">
        <v>6</v>
      </c>
      <c r="F4887" t="s">
        <v>73</v>
      </c>
      <c r="G4887">
        <v>4</v>
      </c>
      <c r="H4887">
        <v>305365.48</v>
      </c>
    </row>
    <row r="4888" spans="1:8" x14ac:dyDescent="0.25">
      <c r="A4888" s="2">
        <v>46</v>
      </c>
      <c r="B4888" t="s">
        <v>135</v>
      </c>
      <c r="C4888" t="s">
        <v>139</v>
      </c>
      <c r="D4888" s="2">
        <v>3</v>
      </c>
      <c r="E4888" s="17">
        <v>6</v>
      </c>
      <c r="F4888" t="s">
        <v>72</v>
      </c>
      <c r="H4888">
        <v>26444.089999999997</v>
      </c>
    </row>
    <row r="4889" spans="1:8" x14ac:dyDescent="0.25">
      <c r="A4889" s="2">
        <v>46</v>
      </c>
      <c r="B4889" t="s">
        <v>135</v>
      </c>
      <c r="C4889" t="s">
        <v>139</v>
      </c>
      <c r="D4889" s="2">
        <v>3</v>
      </c>
      <c r="E4889" s="17">
        <v>6</v>
      </c>
      <c r="F4889" t="s">
        <v>74</v>
      </c>
      <c r="G4889">
        <v>1</v>
      </c>
      <c r="H4889">
        <v>2250.75</v>
      </c>
    </row>
    <row r="4890" spans="1:8" x14ac:dyDescent="0.25">
      <c r="A4890" s="2">
        <v>46</v>
      </c>
      <c r="B4890" t="s">
        <v>135</v>
      </c>
      <c r="C4890" t="s">
        <v>139</v>
      </c>
      <c r="D4890" s="2">
        <v>3</v>
      </c>
      <c r="E4890" s="17">
        <v>7</v>
      </c>
      <c r="F4890" t="s">
        <v>70</v>
      </c>
      <c r="G4890">
        <v>20</v>
      </c>
      <c r="H4890">
        <v>5458746</v>
      </c>
    </row>
    <row r="4891" spans="1:8" x14ac:dyDescent="0.25">
      <c r="A4891" s="2">
        <v>46</v>
      </c>
      <c r="B4891" t="s">
        <v>135</v>
      </c>
      <c r="C4891" t="s">
        <v>139</v>
      </c>
      <c r="D4891" s="2">
        <v>3</v>
      </c>
      <c r="E4891" s="17">
        <v>7</v>
      </c>
      <c r="F4891" t="s">
        <v>75</v>
      </c>
      <c r="G4891">
        <v>17</v>
      </c>
      <c r="H4891">
        <v>269700</v>
      </c>
    </row>
    <row r="4892" spans="1:8" x14ac:dyDescent="0.25">
      <c r="A4892" s="2">
        <v>46</v>
      </c>
      <c r="B4892" t="s">
        <v>135</v>
      </c>
      <c r="C4892" t="s">
        <v>139</v>
      </c>
      <c r="D4892" s="2">
        <v>3</v>
      </c>
      <c r="E4892" s="17">
        <v>7</v>
      </c>
      <c r="F4892" t="s">
        <v>77</v>
      </c>
      <c r="G4892">
        <v>2</v>
      </c>
      <c r="H4892">
        <v>8384.49</v>
      </c>
    </row>
    <row r="4893" spans="1:8" x14ac:dyDescent="0.25">
      <c r="A4893" s="2">
        <v>46</v>
      </c>
      <c r="B4893" t="s">
        <v>135</v>
      </c>
      <c r="C4893" t="s">
        <v>139</v>
      </c>
      <c r="D4893" s="2">
        <v>3</v>
      </c>
      <c r="E4893" s="17">
        <v>7</v>
      </c>
      <c r="F4893" t="s">
        <v>68</v>
      </c>
      <c r="G4893">
        <v>14</v>
      </c>
      <c r="H4893">
        <v>373109.2900000001</v>
      </c>
    </row>
    <row r="4894" spans="1:8" x14ac:dyDescent="0.25">
      <c r="A4894" s="2">
        <v>46</v>
      </c>
      <c r="B4894" t="s">
        <v>135</v>
      </c>
      <c r="C4894" t="s">
        <v>139</v>
      </c>
      <c r="D4894" s="2">
        <v>3</v>
      </c>
      <c r="E4894" s="17">
        <v>7</v>
      </c>
      <c r="F4894" t="s">
        <v>69</v>
      </c>
      <c r="G4894">
        <v>20</v>
      </c>
      <c r="H4894">
        <v>709631.91999999969</v>
      </c>
    </row>
    <row r="4895" spans="1:8" x14ac:dyDescent="0.25">
      <c r="A4895" s="2">
        <v>46</v>
      </c>
      <c r="B4895" t="s">
        <v>135</v>
      </c>
      <c r="C4895" t="s">
        <v>139</v>
      </c>
      <c r="D4895" s="2">
        <v>3</v>
      </c>
      <c r="E4895" s="17">
        <v>7</v>
      </c>
      <c r="F4895" t="s">
        <v>78</v>
      </c>
      <c r="H4895">
        <v>101224.94</v>
      </c>
    </row>
    <row r="4896" spans="1:8" x14ac:dyDescent="0.25">
      <c r="A4896" s="2">
        <v>46</v>
      </c>
      <c r="B4896" t="s">
        <v>135</v>
      </c>
      <c r="C4896" t="s">
        <v>139</v>
      </c>
      <c r="D4896" s="2">
        <v>3</v>
      </c>
      <c r="E4896" s="17">
        <v>7</v>
      </c>
      <c r="F4896" t="s">
        <v>67</v>
      </c>
      <c r="G4896">
        <v>20</v>
      </c>
      <c r="H4896">
        <v>1801.3700000000001</v>
      </c>
    </row>
    <row r="4897" spans="1:8" x14ac:dyDescent="0.25">
      <c r="A4897" s="2">
        <v>46</v>
      </c>
      <c r="B4897" t="s">
        <v>135</v>
      </c>
      <c r="C4897" t="s">
        <v>139</v>
      </c>
      <c r="D4897" s="2">
        <v>3</v>
      </c>
      <c r="E4897" s="17">
        <v>7</v>
      </c>
      <c r="F4897" t="s">
        <v>73</v>
      </c>
      <c r="G4897">
        <v>2</v>
      </c>
      <c r="H4897">
        <v>459352</v>
      </c>
    </row>
    <row r="4898" spans="1:8" x14ac:dyDescent="0.25">
      <c r="A4898" s="2">
        <v>46</v>
      </c>
      <c r="B4898" t="s">
        <v>135</v>
      </c>
      <c r="C4898" t="s">
        <v>139</v>
      </c>
      <c r="D4898" s="2">
        <v>3</v>
      </c>
      <c r="E4898" s="17">
        <v>7</v>
      </c>
      <c r="F4898" t="s">
        <v>79</v>
      </c>
      <c r="H4898">
        <v>8882</v>
      </c>
    </row>
    <row r="4899" spans="1:8" x14ac:dyDescent="0.25">
      <c r="A4899" s="2">
        <v>46</v>
      </c>
      <c r="B4899" t="s">
        <v>135</v>
      </c>
      <c r="C4899" t="s">
        <v>139</v>
      </c>
      <c r="D4899" s="2">
        <v>3</v>
      </c>
      <c r="E4899" s="17">
        <v>7</v>
      </c>
      <c r="F4899" t="s">
        <v>71</v>
      </c>
      <c r="G4899">
        <v>1</v>
      </c>
      <c r="H4899">
        <v>72807.06</v>
      </c>
    </row>
    <row r="4900" spans="1:8" x14ac:dyDescent="0.25">
      <c r="A4900" s="2">
        <v>46</v>
      </c>
      <c r="B4900" t="s">
        <v>135</v>
      </c>
      <c r="C4900" t="s">
        <v>139</v>
      </c>
      <c r="D4900" s="2">
        <v>3</v>
      </c>
      <c r="E4900" s="17">
        <v>8</v>
      </c>
      <c r="F4900" t="s">
        <v>70</v>
      </c>
      <c r="G4900">
        <v>5</v>
      </c>
      <c r="H4900">
        <v>1293920</v>
      </c>
    </row>
    <row r="4901" spans="1:8" x14ac:dyDescent="0.25">
      <c r="A4901" s="2">
        <v>46</v>
      </c>
      <c r="B4901" t="s">
        <v>135</v>
      </c>
      <c r="C4901" t="s">
        <v>139</v>
      </c>
      <c r="D4901" s="2">
        <v>3</v>
      </c>
      <c r="E4901" s="17">
        <v>8</v>
      </c>
      <c r="F4901" t="s">
        <v>75</v>
      </c>
      <c r="G4901">
        <v>4</v>
      </c>
      <c r="H4901">
        <v>47700</v>
      </c>
    </row>
    <row r="4902" spans="1:8" x14ac:dyDescent="0.25">
      <c r="A4902" s="2">
        <v>46</v>
      </c>
      <c r="B4902" t="s">
        <v>135</v>
      </c>
      <c r="C4902" t="s">
        <v>139</v>
      </c>
      <c r="D4902" s="2">
        <v>3</v>
      </c>
      <c r="E4902" s="17">
        <v>8</v>
      </c>
      <c r="F4902" t="s">
        <v>77</v>
      </c>
      <c r="G4902">
        <v>1</v>
      </c>
      <c r="H4902">
        <v>20155.640000000003</v>
      </c>
    </row>
    <row r="4903" spans="1:8" x14ac:dyDescent="0.25">
      <c r="A4903" s="2">
        <v>46</v>
      </c>
      <c r="B4903" t="s">
        <v>135</v>
      </c>
      <c r="C4903" t="s">
        <v>139</v>
      </c>
      <c r="D4903" s="2">
        <v>3</v>
      </c>
      <c r="E4903" s="17">
        <v>8</v>
      </c>
      <c r="F4903" t="s">
        <v>68</v>
      </c>
      <c r="G4903">
        <v>3</v>
      </c>
      <c r="H4903">
        <v>43087</v>
      </c>
    </row>
    <row r="4904" spans="1:8" x14ac:dyDescent="0.25">
      <c r="A4904" s="2">
        <v>46</v>
      </c>
      <c r="B4904" t="s">
        <v>135</v>
      </c>
      <c r="C4904" t="s">
        <v>139</v>
      </c>
      <c r="D4904" s="2">
        <v>3</v>
      </c>
      <c r="E4904" s="17">
        <v>8</v>
      </c>
      <c r="F4904" t="s">
        <v>69</v>
      </c>
      <c r="G4904">
        <v>4</v>
      </c>
      <c r="H4904">
        <v>136521.69</v>
      </c>
    </row>
    <row r="4905" spans="1:8" x14ac:dyDescent="0.25">
      <c r="A4905" s="2">
        <v>46</v>
      </c>
      <c r="B4905" t="s">
        <v>135</v>
      </c>
      <c r="C4905" t="s">
        <v>139</v>
      </c>
      <c r="D4905" s="2">
        <v>3</v>
      </c>
      <c r="E4905" s="17">
        <v>8</v>
      </c>
      <c r="F4905" t="s">
        <v>78</v>
      </c>
      <c r="H4905">
        <v>13282.73</v>
      </c>
    </row>
    <row r="4906" spans="1:8" x14ac:dyDescent="0.25">
      <c r="A4906" s="2">
        <v>46</v>
      </c>
      <c r="B4906" t="s">
        <v>135</v>
      </c>
      <c r="C4906" t="s">
        <v>139</v>
      </c>
      <c r="D4906" s="2">
        <v>3</v>
      </c>
      <c r="E4906" s="17">
        <v>8</v>
      </c>
      <c r="F4906" t="s">
        <v>67</v>
      </c>
      <c r="G4906">
        <v>5</v>
      </c>
      <c r="H4906">
        <v>344.01999999999992</v>
      </c>
    </row>
    <row r="4907" spans="1:8" x14ac:dyDescent="0.25">
      <c r="A4907" s="2">
        <v>46</v>
      </c>
      <c r="B4907" t="s">
        <v>135</v>
      </c>
      <c r="C4907" t="s">
        <v>139</v>
      </c>
      <c r="D4907" s="2">
        <v>3</v>
      </c>
      <c r="E4907" s="17">
        <v>8</v>
      </c>
      <c r="F4907" t="s">
        <v>73</v>
      </c>
      <c r="H4907">
        <v>89092.25</v>
      </c>
    </row>
    <row r="4908" spans="1:8" x14ac:dyDescent="0.25">
      <c r="A4908" s="2">
        <v>46</v>
      </c>
      <c r="B4908" t="s">
        <v>135</v>
      </c>
      <c r="C4908" t="s">
        <v>139</v>
      </c>
      <c r="D4908" s="2">
        <v>3</v>
      </c>
      <c r="E4908" s="17">
        <v>8</v>
      </c>
      <c r="F4908" t="s">
        <v>72</v>
      </c>
      <c r="G4908">
        <v>1</v>
      </c>
      <c r="H4908">
        <v>90186.36</v>
      </c>
    </row>
    <row r="4909" spans="1:8" x14ac:dyDescent="0.25">
      <c r="A4909" s="2">
        <v>46</v>
      </c>
      <c r="B4909" t="s">
        <v>135</v>
      </c>
      <c r="C4909" t="s">
        <v>139</v>
      </c>
      <c r="D4909" s="2">
        <v>3</v>
      </c>
      <c r="E4909" s="17">
        <v>9</v>
      </c>
      <c r="F4909" t="s">
        <v>70</v>
      </c>
      <c r="G4909">
        <v>58</v>
      </c>
      <c r="H4909">
        <v>15614252.26</v>
      </c>
    </row>
    <row r="4910" spans="1:8" x14ac:dyDescent="0.25">
      <c r="A4910" s="2">
        <v>46</v>
      </c>
      <c r="B4910" t="s">
        <v>135</v>
      </c>
      <c r="C4910" t="s">
        <v>139</v>
      </c>
      <c r="D4910" s="2">
        <v>3</v>
      </c>
      <c r="E4910" s="17">
        <v>9</v>
      </c>
      <c r="F4910" t="s">
        <v>75</v>
      </c>
      <c r="G4910">
        <v>55</v>
      </c>
      <c r="H4910">
        <v>631800</v>
      </c>
    </row>
    <row r="4911" spans="1:8" x14ac:dyDescent="0.25">
      <c r="A4911" s="2">
        <v>46</v>
      </c>
      <c r="B4911" t="s">
        <v>135</v>
      </c>
      <c r="C4911" t="s">
        <v>139</v>
      </c>
      <c r="D4911" s="2">
        <v>3</v>
      </c>
      <c r="E4911" s="17">
        <v>9</v>
      </c>
      <c r="F4911" t="s">
        <v>77</v>
      </c>
      <c r="G4911">
        <v>7</v>
      </c>
      <c r="H4911">
        <v>134459.74000000002</v>
      </c>
    </row>
    <row r="4912" spans="1:8" x14ac:dyDescent="0.25">
      <c r="A4912" s="2">
        <v>46</v>
      </c>
      <c r="B4912" t="s">
        <v>135</v>
      </c>
      <c r="C4912" t="s">
        <v>139</v>
      </c>
      <c r="D4912" s="2">
        <v>3</v>
      </c>
      <c r="E4912" s="17">
        <v>9</v>
      </c>
      <c r="F4912" t="s">
        <v>68</v>
      </c>
      <c r="G4912">
        <v>46</v>
      </c>
      <c r="H4912">
        <v>918460.25</v>
      </c>
    </row>
    <row r="4913" spans="1:8" x14ac:dyDescent="0.25">
      <c r="A4913" s="2">
        <v>46</v>
      </c>
      <c r="B4913" t="s">
        <v>135</v>
      </c>
      <c r="C4913" t="s">
        <v>139</v>
      </c>
      <c r="D4913" s="2">
        <v>3</v>
      </c>
      <c r="E4913" s="17">
        <v>9</v>
      </c>
      <c r="F4913" t="s">
        <v>69</v>
      </c>
      <c r="G4913">
        <v>58</v>
      </c>
      <c r="H4913">
        <v>2032875.7900000003</v>
      </c>
    </row>
    <row r="4914" spans="1:8" x14ac:dyDescent="0.25">
      <c r="A4914" s="2">
        <v>46</v>
      </c>
      <c r="B4914" t="s">
        <v>135</v>
      </c>
      <c r="C4914" t="s">
        <v>139</v>
      </c>
      <c r="D4914" s="2">
        <v>3</v>
      </c>
      <c r="E4914" s="17">
        <v>9</v>
      </c>
      <c r="F4914" t="s">
        <v>78</v>
      </c>
      <c r="H4914">
        <v>267588.60999999987</v>
      </c>
    </row>
    <row r="4915" spans="1:8" x14ac:dyDescent="0.25">
      <c r="A4915" s="2">
        <v>46</v>
      </c>
      <c r="B4915" t="s">
        <v>135</v>
      </c>
      <c r="C4915" t="s">
        <v>139</v>
      </c>
      <c r="D4915" s="2">
        <v>3</v>
      </c>
      <c r="E4915" s="17">
        <v>9</v>
      </c>
      <c r="F4915" t="s">
        <v>67</v>
      </c>
      <c r="G4915">
        <v>58</v>
      </c>
      <c r="H4915">
        <v>3696.2200000000003</v>
      </c>
    </row>
    <row r="4916" spans="1:8" x14ac:dyDescent="0.25">
      <c r="A4916" s="2">
        <v>46</v>
      </c>
      <c r="B4916" t="s">
        <v>135</v>
      </c>
      <c r="C4916" t="s">
        <v>139</v>
      </c>
      <c r="D4916" s="2">
        <v>3</v>
      </c>
      <c r="E4916" s="17">
        <v>9</v>
      </c>
      <c r="F4916" t="s">
        <v>73</v>
      </c>
      <c r="G4916">
        <v>7</v>
      </c>
      <c r="H4916">
        <v>1266579.94</v>
      </c>
    </row>
    <row r="4917" spans="1:8" x14ac:dyDescent="0.25">
      <c r="A4917" s="2">
        <v>46</v>
      </c>
      <c r="B4917" t="s">
        <v>135</v>
      </c>
      <c r="C4917" t="s">
        <v>139</v>
      </c>
      <c r="D4917" s="2">
        <v>3</v>
      </c>
      <c r="E4917" s="17">
        <v>9</v>
      </c>
      <c r="F4917" t="s">
        <v>79</v>
      </c>
      <c r="G4917">
        <v>1</v>
      </c>
      <c r="H4917">
        <v>8882</v>
      </c>
    </row>
    <row r="4918" spans="1:8" x14ac:dyDescent="0.25">
      <c r="A4918" s="2">
        <v>46</v>
      </c>
      <c r="B4918" t="s">
        <v>135</v>
      </c>
      <c r="C4918" t="s">
        <v>139</v>
      </c>
      <c r="D4918" s="2">
        <v>3</v>
      </c>
      <c r="E4918" s="17">
        <v>9</v>
      </c>
      <c r="F4918" t="s">
        <v>74</v>
      </c>
      <c r="H4918">
        <v>107358.45000000001</v>
      </c>
    </row>
    <row r="4919" spans="1:8" x14ac:dyDescent="0.25">
      <c r="A4919" s="2">
        <v>46</v>
      </c>
      <c r="B4919" t="s">
        <v>135</v>
      </c>
      <c r="C4919" t="s">
        <v>139</v>
      </c>
      <c r="D4919" s="2">
        <v>3</v>
      </c>
      <c r="E4919" s="17">
        <v>9</v>
      </c>
      <c r="F4919" t="s">
        <v>71</v>
      </c>
      <c r="G4919">
        <v>4</v>
      </c>
      <c r="H4919">
        <v>252482.31</v>
      </c>
    </row>
    <row r="4920" spans="1:8" x14ac:dyDescent="0.25">
      <c r="A4920" s="2">
        <v>46</v>
      </c>
      <c r="B4920" t="s">
        <v>135</v>
      </c>
      <c r="C4920" t="s">
        <v>139</v>
      </c>
      <c r="D4920" s="2">
        <v>3</v>
      </c>
      <c r="E4920" s="17">
        <v>10</v>
      </c>
      <c r="F4920" t="s">
        <v>70</v>
      </c>
      <c r="G4920">
        <v>2</v>
      </c>
      <c r="H4920">
        <v>852018</v>
      </c>
    </row>
    <row r="4921" spans="1:8" x14ac:dyDescent="0.25">
      <c r="A4921" s="2">
        <v>46</v>
      </c>
      <c r="B4921" t="s">
        <v>135</v>
      </c>
      <c r="C4921" t="s">
        <v>139</v>
      </c>
      <c r="D4921" s="2">
        <v>3</v>
      </c>
      <c r="E4921" s="17">
        <v>10</v>
      </c>
      <c r="F4921" t="s">
        <v>75</v>
      </c>
      <c r="G4921">
        <v>2</v>
      </c>
      <c r="H4921">
        <v>21900</v>
      </c>
    </row>
    <row r="4922" spans="1:8" x14ac:dyDescent="0.25">
      <c r="A4922" s="2">
        <v>46</v>
      </c>
      <c r="B4922" t="s">
        <v>135</v>
      </c>
      <c r="C4922" t="s">
        <v>139</v>
      </c>
      <c r="D4922" s="2">
        <v>3</v>
      </c>
      <c r="E4922" s="17">
        <v>10</v>
      </c>
      <c r="F4922" t="s">
        <v>77</v>
      </c>
      <c r="H4922">
        <v>1847.64</v>
      </c>
    </row>
    <row r="4923" spans="1:8" x14ac:dyDescent="0.25">
      <c r="A4923" s="2">
        <v>46</v>
      </c>
      <c r="B4923" t="s">
        <v>135</v>
      </c>
      <c r="C4923" t="s">
        <v>139</v>
      </c>
      <c r="D4923" s="2">
        <v>3</v>
      </c>
      <c r="E4923" s="17">
        <v>10</v>
      </c>
      <c r="F4923" t="s">
        <v>68</v>
      </c>
      <c r="G4923">
        <v>2</v>
      </c>
      <c r="H4923">
        <v>45754</v>
      </c>
    </row>
    <row r="4924" spans="1:8" x14ac:dyDescent="0.25">
      <c r="A4924" s="2">
        <v>46</v>
      </c>
      <c r="B4924" t="s">
        <v>135</v>
      </c>
      <c r="C4924" t="s">
        <v>139</v>
      </c>
      <c r="D4924" s="2">
        <v>3</v>
      </c>
      <c r="E4924" s="17">
        <v>10</v>
      </c>
      <c r="F4924" t="s">
        <v>69</v>
      </c>
      <c r="G4924">
        <v>2</v>
      </c>
      <c r="H4924">
        <v>110761.92</v>
      </c>
    </row>
    <row r="4925" spans="1:8" x14ac:dyDescent="0.25">
      <c r="A4925" s="2">
        <v>46</v>
      </c>
      <c r="B4925" t="s">
        <v>135</v>
      </c>
      <c r="C4925" t="s">
        <v>139</v>
      </c>
      <c r="D4925" s="2">
        <v>3</v>
      </c>
      <c r="E4925" s="17">
        <v>10</v>
      </c>
      <c r="F4925" t="s">
        <v>67</v>
      </c>
      <c r="G4925">
        <v>2</v>
      </c>
      <c r="H4925">
        <v>139.91999999999999</v>
      </c>
    </row>
    <row r="4926" spans="1:8" x14ac:dyDescent="0.25">
      <c r="A4926" s="2">
        <v>46</v>
      </c>
      <c r="B4926" t="s">
        <v>135</v>
      </c>
      <c r="C4926" t="s">
        <v>139</v>
      </c>
      <c r="D4926" s="2">
        <v>3</v>
      </c>
      <c r="E4926" s="17">
        <v>10</v>
      </c>
      <c r="F4926" t="s">
        <v>73</v>
      </c>
      <c r="H4926">
        <v>71001.5</v>
      </c>
    </row>
    <row r="4927" spans="1:8" x14ac:dyDescent="0.25">
      <c r="A4927" s="2">
        <v>46</v>
      </c>
      <c r="B4927" t="s">
        <v>135</v>
      </c>
      <c r="C4927" t="s">
        <v>139</v>
      </c>
      <c r="D4927" s="2">
        <v>3</v>
      </c>
      <c r="E4927" s="17">
        <v>10</v>
      </c>
      <c r="F4927" t="s">
        <v>71</v>
      </c>
      <c r="G4927">
        <v>2</v>
      </c>
      <c r="H4927">
        <v>96403.69</v>
      </c>
    </row>
    <row r="4928" spans="1:8" x14ac:dyDescent="0.25">
      <c r="A4928" s="2">
        <v>46</v>
      </c>
      <c r="B4928" t="s">
        <v>135</v>
      </c>
      <c r="C4928" t="s">
        <v>139</v>
      </c>
      <c r="D4928" s="2">
        <v>3</v>
      </c>
      <c r="E4928" s="17">
        <v>11</v>
      </c>
      <c r="F4928" t="s">
        <v>70</v>
      </c>
      <c r="G4928">
        <v>21</v>
      </c>
      <c r="H4928">
        <v>9330365</v>
      </c>
    </row>
    <row r="4929" spans="1:8" x14ac:dyDescent="0.25">
      <c r="A4929" s="2">
        <v>46</v>
      </c>
      <c r="B4929" t="s">
        <v>135</v>
      </c>
      <c r="C4929" t="s">
        <v>139</v>
      </c>
      <c r="D4929" s="2">
        <v>3</v>
      </c>
      <c r="E4929" s="17">
        <v>11</v>
      </c>
      <c r="F4929" t="s">
        <v>75</v>
      </c>
      <c r="G4929">
        <v>5</v>
      </c>
      <c r="H4929">
        <v>109344</v>
      </c>
    </row>
    <row r="4930" spans="1:8" x14ac:dyDescent="0.25">
      <c r="A4930" s="2">
        <v>46</v>
      </c>
      <c r="B4930" t="s">
        <v>135</v>
      </c>
      <c r="C4930" t="s">
        <v>139</v>
      </c>
      <c r="D4930" s="2">
        <v>3</v>
      </c>
      <c r="E4930" s="17">
        <v>11</v>
      </c>
      <c r="F4930" t="s">
        <v>77</v>
      </c>
      <c r="G4930">
        <v>3</v>
      </c>
      <c r="H4930">
        <v>108698.49999999999</v>
      </c>
    </row>
    <row r="4931" spans="1:8" x14ac:dyDescent="0.25">
      <c r="A4931" s="2">
        <v>46</v>
      </c>
      <c r="B4931" t="s">
        <v>135</v>
      </c>
      <c r="C4931" t="s">
        <v>139</v>
      </c>
      <c r="D4931" s="2">
        <v>3</v>
      </c>
      <c r="E4931" s="17">
        <v>11</v>
      </c>
      <c r="F4931" t="s">
        <v>68</v>
      </c>
      <c r="G4931">
        <v>16</v>
      </c>
      <c r="H4931">
        <v>265556</v>
      </c>
    </row>
    <row r="4932" spans="1:8" x14ac:dyDescent="0.25">
      <c r="A4932" s="2">
        <v>46</v>
      </c>
      <c r="B4932" t="s">
        <v>135</v>
      </c>
      <c r="C4932" t="s">
        <v>139</v>
      </c>
      <c r="D4932" s="2">
        <v>3</v>
      </c>
      <c r="E4932" s="17">
        <v>11</v>
      </c>
      <c r="F4932" t="s">
        <v>69</v>
      </c>
      <c r="G4932">
        <v>21</v>
      </c>
      <c r="H4932">
        <v>1212943.23</v>
      </c>
    </row>
    <row r="4933" spans="1:8" x14ac:dyDescent="0.25">
      <c r="A4933" s="2">
        <v>46</v>
      </c>
      <c r="B4933" t="s">
        <v>135</v>
      </c>
      <c r="C4933" t="s">
        <v>139</v>
      </c>
      <c r="D4933" s="2">
        <v>3</v>
      </c>
      <c r="E4933" s="17">
        <v>11</v>
      </c>
      <c r="F4933" t="s">
        <v>78</v>
      </c>
      <c r="H4933">
        <v>259068.76</v>
      </c>
    </row>
    <row r="4934" spans="1:8" x14ac:dyDescent="0.25">
      <c r="A4934" s="2">
        <v>46</v>
      </c>
      <c r="B4934" t="s">
        <v>135</v>
      </c>
      <c r="C4934" t="s">
        <v>139</v>
      </c>
      <c r="D4934" s="2">
        <v>3</v>
      </c>
      <c r="E4934" s="17">
        <v>11</v>
      </c>
      <c r="F4934" t="s">
        <v>67</v>
      </c>
      <c r="G4934">
        <v>21</v>
      </c>
      <c r="H4934">
        <v>1498.3600000000001</v>
      </c>
    </row>
    <row r="4935" spans="1:8" x14ac:dyDescent="0.25">
      <c r="A4935" s="2">
        <v>46</v>
      </c>
      <c r="B4935" t="s">
        <v>135</v>
      </c>
      <c r="C4935" t="s">
        <v>139</v>
      </c>
      <c r="D4935" s="2">
        <v>3</v>
      </c>
      <c r="E4935" s="17">
        <v>11</v>
      </c>
      <c r="F4935" t="s">
        <v>73</v>
      </c>
      <c r="H4935">
        <v>809715.53</v>
      </c>
    </row>
    <row r="4936" spans="1:8" x14ac:dyDescent="0.25">
      <c r="A4936" s="2">
        <v>46</v>
      </c>
      <c r="B4936" t="s">
        <v>135</v>
      </c>
      <c r="C4936" t="s">
        <v>139</v>
      </c>
      <c r="D4936" s="2">
        <v>3</v>
      </c>
      <c r="E4936" s="17">
        <v>11</v>
      </c>
      <c r="F4936" t="s">
        <v>72</v>
      </c>
      <c r="G4936">
        <v>21</v>
      </c>
      <c r="H4936">
        <v>1382536.8399999999</v>
      </c>
    </row>
    <row r="4937" spans="1:8" x14ac:dyDescent="0.25">
      <c r="A4937" s="2">
        <v>46</v>
      </c>
      <c r="B4937" t="s">
        <v>135</v>
      </c>
      <c r="C4937" t="s">
        <v>139</v>
      </c>
      <c r="D4937" s="2">
        <v>3</v>
      </c>
      <c r="E4937" s="17">
        <v>11</v>
      </c>
      <c r="F4937" t="s">
        <v>74</v>
      </c>
      <c r="G4937">
        <v>2</v>
      </c>
      <c r="H4937">
        <v>273363.23000000004</v>
      </c>
    </row>
    <row r="4938" spans="1:8" x14ac:dyDescent="0.25">
      <c r="A4938" s="2">
        <v>46</v>
      </c>
      <c r="B4938" t="s">
        <v>135</v>
      </c>
      <c r="C4938" t="s">
        <v>139</v>
      </c>
      <c r="D4938" s="2">
        <v>3</v>
      </c>
      <c r="E4938" s="17">
        <v>11</v>
      </c>
      <c r="F4938" t="s">
        <v>71</v>
      </c>
      <c r="H4938">
        <v>20268.96</v>
      </c>
    </row>
    <row r="4939" spans="1:8" x14ac:dyDescent="0.25">
      <c r="A4939" s="2">
        <v>46</v>
      </c>
      <c r="B4939" t="s">
        <v>135</v>
      </c>
      <c r="C4939" t="s">
        <v>139</v>
      </c>
      <c r="D4939" s="2">
        <v>3</v>
      </c>
      <c r="E4939" s="17">
        <v>12</v>
      </c>
      <c r="F4939" t="s">
        <v>70</v>
      </c>
      <c r="G4939">
        <v>1</v>
      </c>
      <c r="H4939">
        <v>593138.57999999996</v>
      </c>
    </row>
    <row r="4940" spans="1:8" x14ac:dyDescent="0.25">
      <c r="A4940" s="2">
        <v>46</v>
      </c>
      <c r="B4940" t="s">
        <v>135</v>
      </c>
      <c r="C4940" t="s">
        <v>139</v>
      </c>
      <c r="D4940" s="2">
        <v>3</v>
      </c>
      <c r="E4940" s="17">
        <v>12</v>
      </c>
      <c r="F4940" t="s">
        <v>68</v>
      </c>
      <c r="G4940">
        <v>1</v>
      </c>
      <c r="H4940">
        <v>19200</v>
      </c>
    </row>
    <row r="4941" spans="1:8" x14ac:dyDescent="0.25">
      <c r="A4941" s="2">
        <v>46</v>
      </c>
      <c r="B4941" t="s">
        <v>135</v>
      </c>
      <c r="C4941" t="s">
        <v>139</v>
      </c>
      <c r="D4941" s="2">
        <v>3</v>
      </c>
      <c r="E4941" s="17">
        <v>12</v>
      </c>
      <c r="F4941" t="s">
        <v>69</v>
      </c>
      <c r="G4941">
        <v>1</v>
      </c>
      <c r="H4941">
        <v>77107.839999999982</v>
      </c>
    </row>
    <row r="4942" spans="1:8" x14ac:dyDescent="0.25">
      <c r="A4942" s="2">
        <v>46</v>
      </c>
      <c r="B4942" t="s">
        <v>135</v>
      </c>
      <c r="C4942" t="s">
        <v>139</v>
      </c>
      <c r="D4942" s="2">
        <v>3</v>
      </c>
      <c r="E4942" s="17">
        <v>12</v>
      </c>
      <c r="F4942" t="s">
        <v>78</v>
      </c>
      <c r="H4942">
        <v>15868.05</v>
      </c>
    </row>
    <row r="4943" spans="1:8" x14ac:dyDescent="0.25">
      <c r="A4943" s="2">
        <v>46</v>
      </c>
      <c r="B4943" t="s">
        <v>135</v>
      </c>
      <c r="C4943" t="s">
        <v>139</v>
      </c>
      <c r="D4943" s="2">
        <v>3</v>
      </c>
      <c r="E4943" s="17">
        <v>12</v>
      </c>
      <c r="F4943" t="s">
        <v>67</v>
      </c>
      <c r="G4943">
        <v>1</v>
      </c>
      <c r="H4943">
        <v>69.959999999999994</v>
      </c>
    </row>
    <row r="4944" spans="1:8" x14ac:dyDescent="0.25">
      <c r="A4944" s="2">
        <v>46</v>
      </c>
      <c r="B4944" t="s">
        <v>135</v>
      </c>
      <c r="C4944" t="s">
        <v>139</v>
      </c>
      <c r="D4944" s="2">
        <v>3</v>
      </c>
      <c r="E4944" s="17">
        <v>12</v>
      </c>
      <c r="F4944" t="s">
        <v>72</v>
      </c>
      <c r="G4944">
        <v>1</v>
      </c>
      <c r="H4944">
        <v>90998.909999999989</v>
      </c>
    </row>
    <row r="4945" spans="1:8" x14ac:dyDescent="0.25">
      <c r="A4945" s="2">
        <v>46</v>
      </c>
      <c r="B4945" t="s">
        <v>135</v>
      </c>
      <c r="C4945" t="s">
        <v>139</v>
      </c>
      <c r="D4945" s="2">
        <v>3</v>
      </c>
      <c r="E4945" s="17">
        <v>12</v>
      </c>
      <c r="F4945" t="s">
        <v>71</v>
      </c>
      <c r="G4945">
        <v>1</v>
      </c>
      <c r="H4945">
        <v>36689.840000000004</v>
      </c>
    </row>
    <row r="4946" spans="1:8" x14ac:dyDescent="0.25">
      <c r="A4946" s="2">
        <v>46</v>
      </c>
      <c r="B4946" t="s">
        <v>135</v>
      </c>
      <c r="C4946" t="s">
        <v>139</v>
      </c>
      <c r="D4946" s="2">
        <v>3</v>
      </c>
      <c r="E4946" s="17">
        <v>13</v>
      </c>
      <c r="F4946" t="s">
        <v>70</v>
      </c>
      <c r="G4946">
        <v>13</v>
      </c>
      <c r="H4946">
        <v>8060390.7699999996</v>
      </c>
    </row>
    <row r="4947" spans="1:8" x14ac:dyDescent="0.25">
      <c r="A4947" s="2">
        <v>46</v>
      </c>
      <c r="B4947" t="s">
        <v>135</v>
      </c>
      <c r="C4947" t="s">
        <v>139</v>
      </c>
      <c r="D4947" s="2">
        <v>3</v>
      </c>
      <c r="E4947" s="17">
        <v>13</v>
      </c>
      <c r="F4947" t="s">
        <v>75</v>
      </c>
      <c r="G4947">
        <v>3</v>
      </c>
      <c r="H4947">
        <v>210216</v>
      </c>
    </row>
    <row r="4948" spans="1:8" x14ac:dyDescent="0.25">
      <c r="A4948" s="2">
        <v>46</v>
      </c>
      <c r="B4948" t="s">
        <v>135</v>
      </c>
      <c r="C4948" t="s">
        <v>139</v>
      </c>
      <c r="D4948" s="2">
        <v>3</v>
      </c>
      <c r="E4948" s="17">
        <v>13</v>
      </c>
      <c r="F4948" t="s">
        <v>68</v>
      </c>
      <c r="G4948">
        <v>11</v>
      </c>
      <c r="H4948">
        <v>254884</v>
      </c>
    </row>
    <row r="4949" spans="1:8" x14ac:dyDescent="0.25">
      <c r="A4949" s="2">
        <v>46</v>
      </c>
      <c r="B4949" t="s">
        <v>135</v>
      </c>
      <c r="C4949" t="s">
        <v>139</v>
      </c>
      <c r="D4949" s="2">
        <v>3</v>
      </c>
      <c r="E4949" s="17">
        <v>13</v>
      </c>
      <c r="F4949" t="s">
        <v>69</v>
      </c>
      <c r="G4949">
        <v>13</v>
      </c>
      <c r="H4949">
        <v>1047848.1000000001</v>
      </c>
    </row>
    <row r="4950" spans="1:8" x14ac:dyDescent="0.25">
      <c r="A4950" s="2">
        <v>46</v>
      </c>
      <c r="B4950" t="s">
        <v>135</v>
      </c>
      <c r="C4950" t="s">
        <v>139</v>
      </c>
      <c r="D4950" s="2">
        <v>3</v>
      </c>
      <c r="E4950" s="17">
        <v>13</v>
      </c>
      <c r="F4950" t="s">
        <v>78</v>
      </c>
      <c r="H4950">
        <v>223469.19999999995</v>
      </c>
    </row>
    <row r="4951" spans="1:8" x14ac:dyDescent="0.25">
      <c r="A4951" s="2">
        <v>46</v>
      </c>
      <c r="B4951" t="s">
        <v>135</v>
      </c>
      <c r="C4951" t="s">
        <v>139</v>
      </c>
      <c r="D4951" s="2">
        <v>3</v>
      </c>
      <c r="E4951" s="17">
        <v>13</v>
      </c>
      <c r="F4951" t="s">
        <v>67</v>
      </c>
      <c r="G4951">
        <v>13</v>
      </c>
      <c r="H4951">
        <v>991.15000000000009</v>
      </c>
    </row>
    <row r="4952" spans="1:8" x14ac:dyDescent="0.25">
      <c r="A4952" s="2">
        <v>46</v>
      </c>
      <c r="B4952" t="s">
        <v>135</v>
      </c>
      <c r="C4952" t="s">
        <v>139</v>
      </c>
      <c r="D4952" s="2">
        <v>3</v>
      </c>
      <c r="E4952" s="17">
        <v>13</v>
      </c>
      <c r="F4952" t="s">
        <v>73</v>
      </c>
      <c r="G4952">
        <v>1</v>
      </c>
      <c r="H4952">
        <v>586715.41</v>
      </c>
    </row>
    <row r="4953" spans="1:8" x14ac:dyDescent="0.25">
      <c r="A4953" s="2">
        <v>46</v>
      </c>
      <c r="B4953" t="s">
        <v>135</v>
      </c>
      <c r="C4953" t="s">
        <v>139</v>
      </c>
      <c r="D4953" s="2">
        <v>3</v>
      </c>
      <c r="E4953" s="17">
        <v>13</v>
      </c>
      <c r="F4953" t="s">
        <v>79</v>
      </c>
      <c r="H4953">
        <v>17764.5</v>
      </c>
    </row>
    <row r="4954" spans="1:8" x14ac:dyDescent="0.25">
      <c r="A4954" s="2">
        <v>46</v>
      </c>
      <c r="B4954" t="s">
        <v>135</v>
      </c>
      <c r="C4954" t="s">
        <v>139</v>
      </c>
      <c r="D4954" s="2">
        <v>3</v>
      </c>
      <c r="E4954" s="17">
        <v>13</v>
      </c>
      <c r="F4954" t="s">
        <v>72</v>
      </c>
      <c r="G4954">
        <v>13</v>
      </c>
      <c r="H4954">
        <v>2991243.3799999994</v>
      </c>
    </row>
    <row r="4955" spans="1:8" x14ac:dyDescent="0.25">
      <c r="A4955" s="2">
        <v>46</v>
      </c>
      <c r="B4955" t="s">
        <v>135</v>
      </c>
      <c r="C4955" t="s">
        <v>139</v>
      </c>
      <c r="D4955" s="2">
        <v>3</v>
      </c>
      <c r="E4955" s="17">
        <v>13</v>
      </c>
      <c r="F4955" t="s">
        <v>74</v>
      </c>
      <c r="H4955">
        <v>39802.47</v>
      </c>
    </row>
    <row r="4956" spans="1:8" x14ac:dyDescent="0.25">
      <c r="A4956" s="2">
        <v>46</v>
      </c>
      <c r="B4956" t="s">
        <v>135</v>
      </c>
      <c r="C4956" t="s">
        <v>139</v>
      </c>
      <c r="D4956" s="2">
        <v>3</v>
      </c>
      <c r="E4956" s="17">
        <v>14</v>
      </c>
      <c r="F4956" t="s">
        <v>70</v>
      </c>
      <c r="G4956">
        <v>2</v>
      </c>
      <c r="H4956">
        <v>1466911.05</v>
      </c>
    </row>
    <row r="4957" spans="1:8" x14ac:dyDescent="0.25">
      <c r="A4957" s="2">
        <v>46</v>
      </c>
      <c r="B4957" t="s">
        <v>135</v>
      </c>
      <c r="C4957" t="s">
        <v>139</v>
      </c>
      <c r="D4957" s="2">
        <v>3</v>
      </c>
      <c r="E4957" s="17">
        <v>14</v>
      </c>
      <c r="F4957" t="s">
        <v>75</v>
      </c>
      <c r="G4957">
        <v>1</v>
      </c>
      <c r="H4957">
        <v>97836</v>
      </c>
    </row>
    <row r="4958" spans="1:8" x14ac:dyDescent="0.25">
      <c r="A4958" s="2">
        <v>46</v>
      </c>
      <c r="B4958" t="s">
        <v>135</v>
      </c>
      <c r="C4958" t="s">
        <v>139</v>
      </c>
      <c r="D4958" s="2">
        <v>3</v>
      </c>
      <c r="E4958" s="17">
        <v>14</v>
      </c>
      <c r="F4958" t="s">
        <v>68</v>
      </c>
      <c r="G4958">
        <v>1</v>
      </c>
      <c r="H4958">
        <v>21860</v>
      </c>
    </row>
    <row r="4959" spans="1:8" x14ac:dyDescent="0.25">
      <c r="A4959" s="2">
        <v>46</v>
      </c>
      <c r="B4959" t="s">
        <v>135</v>
      </c>
      <c r="C4959" t="s">
        <v>139</v>
      </c>
      <c r="D4959" s="2">
        <v>3</v>
      </c>
      <c r="E4959" s="17">
        <v>14</v>
      </c>
      <c r="F4959" t="s">
        <v>69</v>
      </c>
      <c r="G4959">
        <v>2</v>
      </c>
      <c r="H4959">
        <v>190698.13</v>
      </c>
    </row>
    <row r="4960" spans="1:8" x14ac:dyDescent="0.25">
      <c r="A4960" s="2">
        <v>46</v>
      </c>
      <c r="B4960" t="s">
        <v>135</v>
      </c>
      <c r="C4960" t="s">
        <v>139</v>
      </c>
      <c r="D4960" s="2">
        <v>3</v>
      </c>
      <c r="E4960" s="17">
        <v>14</v>
      </c>
      <c r="F4960" t="s">
        <v>78</v>
      </c>
      <c r="H4960">
        <v>27174.18</v>
      </c>
    </row>
    <row r="4961" spans="1:8" x14ac:dyDescent="0.25">
      <c r="A4961" s="2">
        <v>46</v>
      </c>
      <c r="B4961" t="s">
        <v>135</v>
      </c>
      <c r="C4961" t="s">
        <v>139</v>
      </c>
      <c r="D4961" s="2">
        <v>3</v>
      </c>
      <c r="E4961" s="17">
        <v>14</v>
      </c>
      <c r="F4961" t="s">
        <v>67</v>
      </c>
      <c r="G4961">
        <v>2</v>
      </c>
      <c r="H4961">
        <v>163.19</v>
      </c>
    </row>
    <row r="4962" spans="1:8" x14ac:dyDescent="0.25">
      <c r="A4962" s="2">
        <v>46</v>
      </c>
      <c r="B4962" t="s">
        <v>135</v>
      </c>
      <c r="C4962" t="s">
        <v>139</v>
      </c>
      <c r="D4962" s="2">
        <v>3</v>
      </c>
      <c r="E4962" s="17">
        <v>14</v>
      </c>
      <c r="F4962" t="s">
        <v>73</v>
      </c>
      <c r="H4962">
        <v>180227.72</v>
      </c>
    </row>
    <row r="4963" spans="1:8" x14ac:dyDescent="0.25">
      <c r="A4963" s="2">
        <v>46</v>
      </c>
      <c r="B4963" t="s">
        <v>135</v>
      </c>
      <c r="C4963" t="s">
        <v>139</v>
      </c>
      <c r="D4963" s="2">
        <v>3</v>
      </c>
      <c r="E4963" s="17">
        <v>14</v>
      </c>
      <c r="F4963" t="s">
        <v>72</v>
      </c>
      <c r="G4963">
        <v>2</v>
      </c>
      <c r="H4963">
        <v>598210.82999999996</v>
      </c>
    </row>
    <row r="4964" spans="1:8" x14ac:dyDescent="0.25">
      <c r="A4964" s="2">
        <v>46</v>
      </c>
      <c r="B4964" t="s">
        <v>135</v>
      </c>
      <c r="C4964" t="s">
        <v>139</v>
      </c>
      <c r="D4964" s="2">
        <v>3</v>
      </c>
      <c r="E4964" s="17">
        <v>15</v>
      </c>
      <c r="F4964" t="s">
        <v>70</v>
      </c>
      <c r="G4964">
        <v>2</v>
      </c>
      <c r="H4964">
        <v>1627932.6</v>
      </c>
    </row>
    <row r="4965" spans="1:8" x14ac:dyDescent="0.25">
      <c r="A4965" s="2">
        <v>46</v>
      </c>
      <c r="B4965" t="s">
        <v>135</v>
      </c>
      <c r="C4965" t="s">
        <v>139</v>
      </c>
      <c r="D4965" s="2">
        <v>3</v>
      </c>
      <c r="E4965" s="17">
        <v>15</v>
      </c>
      <c r="F4965" t="s">
        <v>68</v>
      </c>
      <c r="G4965">
        <v>1</v>
      </c>
      <c r="H4965">
        <v>33410</v>
      </c>
    </row>
    <row r="4966" spans="1:8" x14ac:dyDescent="0.25">
      <c r="A4966" s="2">
        <v>46</v>
      </c>
      <c r="B4966" t="s">
        <v>135</v>
      </c>
      <c r="C4966" t="s">
        <v>139</v>
      </c>
      <c r="D4966" s="2">
        <v>3</v>
      </c>
      <c r="E4966" s="17">
        <v>15</v>
      </c>
      <c r="F4966" t="s">
        <v>69</v>
      </c>
      <c r="G4966">
        <v>2</v>
      </c>
      <c r="H4966">
        <v>211630.89</v>
      </c>
    </row>
    <row r="4967" spans="1:8" x14ac:dyDescent="0.25">
      <c r="A4967" s="2">
        <v>46</v>
      </c>
      <c r="B4967" t="s">
        <v>135</v>
      </c>
      <c r="C4967" t="s">
        <v>139</v>
      </c>
      <c r="D4967" s="2">
        <v>3</v>
      </c>
      <c r="E4967" s="17">
        <v>15</v>
      </c>
      <c r="F4967" t="s">
        <v>78</v>
      </c>
      <c r="H4967">
        <v>69678.25</v>
      </c>
    </row>
    <row r="4968" spans="1:8" x14ac:dyDescent="0.25">
      <c r="A4968" s="2">
        <v>46</v>
      </c>
      <c r="B4968" t="s">
        <v>135</v>
      </c>
      <c r="C4968" t="s">
        <v>139</v>
      </c>
      <c r="D4968" s="2">
        <v>3</v>
      </c>
      <c r="E4968" s="17">
        <v>15</v>
      </c>
      <c r="F4968" t="s">
        <v>67</v>
      </c>
      <c r="G4968">
        <v>2</v>
      </c>
      <c r="H4968">
        <v>139.91999999999999</v>
      </c>
    </row>
    <row r="4969" spans="1:8" x14ac:dyDescent="0.25">
      <c r="A4969" s="2">
        <v>46</v>
      </c>
      <c r="B4969" t="s">
        <v>135</v>
      </c>
      <c r="C4969" t="s">
        <v>139</v>
      </c>
      <c r="D4969" s="2">
        <v>3</v>
      </c>
      <c r="E4969" s="17">
        <v>15</v>
      </c>
      <c r="F4969" t="s">
        <v>73</v>
      </c>
      <c r="H4969">
        <v>135661.04999999999</v>
      </c>
    </row>
    <row r="4970" spans="1:8" x14ac:dyDescent="0.25">
      <c r="A4970" s="2">
        <v>46</v>
      </c>
      <c r="B4970" t="s">
        <v>135</v>
      </c>
      <c r="C4970" t="s">
        <v>139</v>
      </c>
      <c r="D4970" s="2">
        <v>3</v>
      </c>
      <c r="E4970" s="17">
        <v>15</v>
      </c>
      <c r="F4970" t="s">
        <v>72</v>
      </c>
      <c r="G4970">
        <v>2</v>
      </c>
      <c r="H4970">
        <v>704586.04</v>
      </c>
    </row>
    <row r="4971" spans="1:8" x14ac:dyDescent="0.25">
      <c r="A4971" s="2">
        <v>16</v>
      </c>
      <c r="B4971" t="s">
        <v>24</v>
      </c>
      <c r="C4971" t="s">
        <v>140</v>
      </c>
      <c r="D4971" s="2">
        <v>1</v>
      </c>
      <c r="E4971" s="17">
        <v>3</v>
      </c>
      <c r="F4971" t="s">
        <v>70</v>
      </c>
      <c r="G4971">
        <v>53</v>
      </c>
      <c r="H4971">
        <v>860018.75</v>
      </c>
    </row>
    <row r="4972" spans="1:8" x14ac:dyDescent="0.25">
      <c r="A4972" s="2">
        <v>16</v>
      </c>
      <c r="B4972" t="s">
        <v>24</v>
      </c>
      <c r="C4972" t="s">
        <v>140</v>
      </c>
      <c r="D4972" s="2">
        <v>1</v>
      </c>
      <c r="E4972" s="17">
        <v>3</v>
      </c>
      <c r="F4972" t="s">
        <v>75</v>
      </c>
      <c r="G4972">
        <v>49</v>
      </c>
      <c r="H4972">
        <v>209400</v>
      </c>
    </row>
    <row r="4973" spans="1:8" x14ac:dyDescent="0.25">
      <c r="A4973" s="2">
        <v>16</v>
      </c>
      <c r="B4973" t="s">
        <v>24</v>
      </c>
      <c r="C4973" t="s">
        <v>140</v>
      </c>
      <c r="D4973" s="2">
        <v>1</v>
      </c>
      <c r="E4973" s="17">
        <v>3</v>
      </c>
      <c r="F4973" t="s">
        <v>68</v>
      </c>
      <c r="G4973">
        <v>44</v>
      </c>
      <c r="H4973">
        <v>139624.5</v>
      </c>
    </row>
    <row r="4974" spans="1:8" x14ac:dyDescent="0.25">
      <c r="A4974" s="2">
        <v>16</v>
      </c>
      <c r="B4974" t="s">
        <v>24</v>
      </c>
      <c r="C4974" t="s">
        <v>140</v>
      </c>
      <c r="D4974" s="2">
        <v>1</v>
      </c>
      <c r="E4974" s="17">
        <v>3</v>
      </c>
      <c r="F4974" t="s">
        <v>69</v>
      </c>
      <c r="G4974">
        <v>53</v>
      </c>
      <c r="H4974">
        <v>111903.76000000014</v>
      </c>
    </row>
    <row r="4975" spans="1:8" x14ac:dyDescent="0.25">
      <c r="A4975" s="2">
        <v>16</v>
      </c>
      <c r="B4975" t="s">
        <v>24</v>
      </c>
      <c r="C4975" t="s">
        <v>140</v>
      </c>
      <c r="D4975" s="2">
        <v>1</v>
      </c>
      <c r="E4975" s="17">
        <v>3</v>
      </c>
      <c r="F4975" t="s">
        <v>67</v>
      </c>
      <c r="G4975">
        <v>53</v>
      </c>
      <c r="H4975">
        <v>647.66</v>
      </c>
    </row>
    <row r="4976" spans="1:8" x14ac:dyDescent="0.25">
      <c r="A4976" s="2">
        <v>16</v>
      </c>
      <c r="B4976" t="s">
        <v>24</v>
      </c>
      <c r="C4976" t="s">
        <v>140</v>
      </c>
      <c r="D4976" s="2">
        <v>1</v>
      </c>
      <c r="E4976" s="17">
        <v>3</v>
      </c>
      <c r="F4976" t="s">
        <v>73</v>
      </c>
      <c r="G4976">
        <v>9</v>
      </c>
      <c r="H4976">
        <v>100357.26000000001</v>
      </c>
    </row>
    <row r="4977" spans="1:8" x14ac:dyDescent="0.25">
      <c r="A4977" s="2">
        <v>16</v>
      </c>
      <c r="B4977" t="s">
        <v>24</v>
      </c>
      <c r="C4977" t="s">
        <v>140</v>
      </c>
      <c r="D4977" s="2">
        <v>1</v>
      </c>
      <c r="E4977" s="17">
        <v>4</v>
      </c>
      <c r="F4977" t="s">
        <v>70</v>
      </c>
      <c r="G4977">
        <v>60</v>
      </c>
      <c r="H4977">
        <v>1151234.67</v>
      </c>
    </row>
    <row r="4978" spans="1:8" x14ac:dyDescent="0.25">
      <c r="A4978" s="2">
        <v>16</v>
      </c>
      <c r="B4978" t="s">
        <v>24</v>
      </c>
      <c r="C4978" t="s">
        <v>140</v>
      </c>
      <c r="D4978" s="2">
        <v>1</v>
      </c>
      <c r="E4978" s="17">
        <v>4</v>
      </c>
      <c r="F4978" t="s">
        <v>75</v>
      </c>
      <c r="G4978">
        <v>57</v>
      </c>
      <c r="H4978">
        <v>245100</v>
      </c>
    </row>
    <row r="4979" spans="1:8" x14ac:dyDescent="0.25">
      <c r="A4979" s="2">
        <v>16</v>
      </c>
      <c r="B4979" t="s">
        <v>24</v>
      </c>
      <c r="C4979" t="s">
        <v>140</v>
      </c>
      <c r="D4979" s="2">
        <v>1</v>
      </c>
      <c r="E4979" s="17">
        <v>4</v>
      </c>
      <c r="F4979" t="s">
        <v>77</v>
      </c>
      <c r="G4979">
        <v>46</v>
      </c>
      <c r="H4979">
        <v>209468.95</v>
      </c>
    </row>
    <row r="4980" spans="1:8" x14ac:dyDescent="0.25">
      <c r="A4980" s="2">
        <v>16</v>
      </c>
      <c r="B4980" t="s">
        <v>24</v>
      </c>
      <c r="C4980" t="s">
        <v>140</v>
      </c>
      <c r="D4980" s="2">
        <v>1</v>
      </c>
      <c r="E4980" s="17">
        <v>4</v>
      </c>
      <c r="F4980" t="s">
        <v>68</v>
      </c>
      <c r="G4980">
        <v>48</v>
      </c>
      <c r="H4980">
        <v>177990.75</v>
      </c>
    </row>
    <row r="4981" spans="1:8" x14ac:dyDescent="0.25">
      <c r="A4981" s="2">
        <v>16</v>
      </c>
      <c r="B4981" t="s">
        <v>24</v>
      </c>
      <c r="C4981" t="s">
        <v>140</v>
      </c>
      <c r="D4981" s="2">
        <v>1</v>
      </c>
      <c r="E4981" s="17">
        <v>4</v>
      </c>
      <c r="F4981" t="s">
        <v>69</v>
      </c>
      <c r="G4981">
        <v>60</v>
      </c>
      <c r="H4981">
        <v>149778.62000000005</v>
      </c>
    </row>
    <row r="4982" spans="1:8" x14ac:dyDescent="0.25">
      <c r="A4982" s="2">
        <v>16</v>
      </c>
      <c r="B4982" t="s">
        <v>24</v>
      </c>
      <c r="C4982" t="s">
        <v>140</v>
      </c>
      <c r="D4982" s="2">
        <v>1</v>
      </c>
      <c r="E4982" s="17">
        <v>4</v>
      </c>
      <c r="F4982" t="s">
        <v>67</v>
      </c>
      <c r="G4982">
        <v>60</v>
      </c>
      <c r="H4982">
        <v>733.2</v>
      </c>
    </row>
    <row r="4983" spans="1:8" x14ac:dyDescent="0.25">
      <c r="A4983" s="2">
        <v>16</v>
      </c>
      <c r="B4983" t="s">
        <v>24</v>
      </c>
      <c r="C4983" t="s">
        <v>140</v>
      </c>
      <c r="D4983" s="2">
        <v>1</v>
      </c>
      <c r="E4983" s="17">
        <v>4</v>
      </c>
      <c r="F4983" t="s">
        <v>73</v>
      </c>
      <c r="G4983">
        <v>5</v>
      </c>
      <c r="H4983">
        <v>82116.350000000006</v>
      </c>
    </row>
    <row r="4984" spans="1:8" x14ac:dyDescent="0.25">
      <c r="A4984" s="2">
        <v>16</v>
      </c>
      <c r="B4984" t="s">
        <v>24</v>
      </c>
      <c r="C4984" t="s">
        <v>140</v>
      </c>
      <c r="D4984" s="2">
        <v>1</v>
      </c>
      <c r="E4984" s="17">
        <v>4</v>
      </c>
      <c r="F4984" t="s">
        <v>74</v>
      </c>
      <c r="G4984">
        <v>1</v>
      </c>
      <c r="H4984">
        <v>9216</v>
      </c>
    </row>
    <row r="4985" spans="1:8" x14ac:dyDescent="0.25">
      <c r="A4985" s="2">
        <v>16</v>
      </c>
      <c r="B4985" t="s">
        <v>24</v>
      </c>
      <c r="C4985" t="s">
        <v>140</v>
      </c>
      <c r="D4985" s="2">
        <v>1</v>
      </c>
      <c r="E4985" s="17">
        <v>5</v>
      </c>
      <c r="F4985" t="s">
        <v>70</v>
      </c>
      <c r="G4985">
        <v>57</v>
      </c>
      <c r="H4985">
        <v>1290516.99</v>
      </c>
    </row>
    <row r="4986" spans="1:8" x14ac:dyDescent="0.25">
      <c r="A4986" s="2">
        <v>16</v>
      </c>
      <c r="B4986" t="s">
        <v>24</v>
      </c>
      <c r="C4986" t="s">
        <v>140</v>
      </c>
      <c r="D4986" s="2">
        <v>1</v>
      </c>
      <c r="E4986" s="17">
        <v>5</v>
      </c>
      <c r="F4986" t="s">
        <v>75</v>
      </c>
      <c r="G4986">
        <v>50</v>
      </c>
      <c r="H4986">
        <v>216900</v>
      </c>
    </row>
    <row r="4987" spans="1:8" x14ac:dyDescent="0.25">
      <c r="A4987" s="2">
        <v>16</v>
      </c>
      <c r="B4987" t="s">
        <v>24</v>
      </c>
      <c r="C4987" t="s">
        <v>140</v>
      </c>
      <c r="D4987" s="2">
        <v>1</v>
      </c>
      <c r="E4987" s="17">
        <v>5</v>
      </c>
      <c r="F4987" t="s">
        <v>77</v>
      </c>
      <c r="G4987">
        <v>15</v>
      </c>
      <c r="H4987">
        <v>44708.679999999993</v>
      </c>
    </row>
    <row r="4988" spans="1:8" x14ac:dyDescent="0.25">
      <c r="A4988" s="2">
        <v>16</v>
      </c>
      <c r="B4988" t="s">
        <v>24</v>
      </c>
      <c r="C4988" t="s">
        <v>140</v>
      </c>
      <c r="D4988" s="2">
        <v>1</v>
      </c>
      <c r="E4988" s="17">
        <v>5</v>
      </c>
      <c r="F4988" t="s">
        <v>68</v>
      </c>
      <c r="G4988">
        <v>39</v>
      </c>
      <c r="H4988">
        <v>146679</v>
      </c>
    </row>
    <row r="4989" spans="1:8" x14ac:dyDescent="0.25">
      <c r="A4989" s="2">
        <v>16</v>
      </c>
      <c r="B4989" t="s">
        <v>24</v>
      </c>
      <c r="C4989" t="s">
        <v>140</v>
      </c>
      <c r="D4989" s="2">
        <v>1</v>
      </c>
      <c r="E4989" s="17">
        <v>5</v>
      </c>
      <c r="F4989" t="s">
        <v>69</v>
      </c>
      <c r="G4989">
        <v>56</v>
      </c>
      <c r="H4989">
        <v>164998.79999999996</v>
      </c>
    </row>
    <row r="4990" spans="1:8" x14ac:dyDescent="0.25">
      <c r="A4990" s="2">
        <v>16</v>
      </c>
      <c r="B4990" t="s">
        <v>24</v>
      </c>
      <c r="C4990" t="s">
        <v>140</v>
      </c>
      <c r="D4990" s="2">
        <v>1</v>
      </c>
      <c r="E4990" s="17">
        <v>5</v>
      </c>
      <c r="F4990" t="s">
        <v>67</v>
      </c>
      <c r="G4990">
        <v>57</v>
      </c>
      <c r="H4990">
        <v>696.54</v>
      </c>
    </row>
    <row r="4991" spans="1:8" x14ac:dyDescent="0.25">
      <c r="A4991" s="2">
        <v>16</v>
      </c>
      <c r="B4991" t="s">
        <v>24</v>
      </c>
      <c r="C4991" t="s">
        <v>140</v>
      </c>
      <c r="D4991" s="2">
        <v>1</v>
      </c>
      <c r="E4991" s="17">
        <v>5</v>
      </c>
      <c r="F4991" t="s">
        <v>73</v>
      </c>
      <c r="G4991">
        <v>4</v>
      </c>
      <c r="H4991">
        <v>68362.51999999999</v>
      </c>
    </row>
    <row r="4992" spans="1:8" x14ac:dyDescent="0.25">
      <c r="A4992" s="2">
        <v>16</v>
      </c>
      <c r="B4992" t="s">
        <v>24</v>
      </c>
      <c r="C4992" t="s">
        <v>140</v>
      </c>
      <c r="D4992" s="2">
        <v>1</v>
      </c>
      <c r="E4992" s="17">
        <v>5</v>
      </c>
      <c r="F4992" t="s">
        <v>72</v>
      </c>
      <c r="G4992">
        <v>1</v>
      </c>
      <c r="H4992">
        <v>8890.07</v>
      </c>
    </row>
    <row r="4993" spans="1:8" x14ac:dyDescent="0.25">
      <c r="A4993" s="2">
        <v>16</v>
      </c>
      <c r="B4993" t="s">
        <v>24</v>
      </c>
      <c r="C4993" t="s">
        <v>140</v>
      </c>
      <c r="D4993" s="2">
        <v>1</v>
      </c>
      <c r="E4993" s="17">
        <v>5</v>
      </c>
      <c r="F4993" t="s">
        <v>74</v>
      </c>
      <c r="G4993">
        <v>1</v>
      </c>
      <c r="H4993">
        <v>2480</v>
      </c>
    </row>
    <row r="4994" spans="1:8" x14ac:dyDescent="0.25">
      <c r="A4994" s="2">
        <v>16</v>
      </c>
      <c r="B4994" t="s">
        <v>24</v>
      </c>
      <c r="C4994" t="s">
        <v>140</v>
      </c>
      <c r="D4994" s="2">
        <v>1</v>
      </c>
      <c r="E4994" s="17">
        <v>6</v>
      </c>
      <c r="F4994" t="s">
        <v>70</v>
      </c>
      <c r="G4994">
        <v>63</v>
      </c>
      <c r="H4994">
        <v>1811148.69</v>
      </c>
    </row>
    <row r="4995" spans="1:8" x14ac:dyDescent="0.25">
      <c r="A4995" s="2">
        <v>16</v>
      </c>
      <c r="B4995" t="s">
        <v>24</v>
      </c>
      <c r="C4995" t="s">
        <v>140</v>
      </c>
      <c r="D4995" s="2">
        <v>1</v>
      </c>
      <c r="E4995" s="17">
        <v>6</v>
      </c>
      <c r="F4995" t="s">
        <v>75</v>
      </c>
      <c r="G4995">
        <v>52</v>
      </c>
      <c r="H4995">
        <v>232500</v>
      </c>
    </row>
    <row r="4996" spans="1:8" x14ac:dyDescent="0.25">
      <c r="A4996" s="2">
        <v>16</v>
      </c>
      <c r="B4996" t="s">
        <v>24</v>
      </c>
      <c r="C4996" t="s">
        <v>140</v>
      </c>
      <c r="D4996" s="2">
        <v>1</v>
      </c>
      <c r="E4996" s="17">
        <v>6</v>
      </c>
      <c r="F4996" t="s">
        <v>77</v>
      </c>
      <c r="G4996">
        <v>12</v>
      </c>
      <c r="H4996">
        <v>54435.470000000008</v>
      </c>
    </row>
    <row r="4997" spans="1:8" x14ac:dyDescent="0.25">
      <c r="A4997" s="2">
        <v>16</v>
      </c>
      <c r="B4997" t="s">
        <v>24</v>
      </c>
      <c r="C4997" t="s">
        <v>140</v>
      </c>
      <c r="D4997" s="2">
        <v>1</v>
      </c>
      <c r="E4997" s="17">
        <v>6</v>
      </c>
      <c r="F4997" t="s">
        <v>68</v>
      </c>
      <c r="G4997">
        <v>41</v>
      </c>
      <c r="H4997">
        <v>163074.5</v>
      </c>
    </row>
    <row r="4998" spans="1:8" x14ac:dyDescent="0.25">
      <c r="A4998" s="2">
        <v>16</v>
      </c>
      <c r="B4998" t="s">
        <v>24</v>
      </c>
      <c r="C4998" t="s">
        <v>140</v>
      </c>
      <c r="D4998" s="2">
        <v>1</v>
      </c>
      <c r="E4998" s="17">
        <v>6</v>
      </c>
      <c r="F4998" t="s">
        <v>69</v>
      </c>
      <c r="G4998">
        <v>63</v>
      </c>
      <c r="H4998">
        <v>235577.16000000009</v>
      </c>
    </row>
    <row r="4999" spans="1:8" x14ac:dyDescent="0.25">
      <c r="A4999" s="2">
        <v>16</v>
      </c>
      <c r="B4999" t="s">
        <v>24</v>
      </c>
      <c r="C4999" t="s">
        <v>140</v>
      </c>
      <c r="D4999" s="2">
        <v>1</v>
      </c>
      <c r="E4999" s="17">
        <v>6</v>
      </c>
      <c r="F4999" t="s">
        <v>67</v>
      </c>
      <c r="G4999">
        <v>62</v>
      </c>
      <c r="H4999">
        <v>769.86</v>
      </c>
    </row>
    <row r="5000" spans="1:8" x14ac:dyDescent="0.25">
      <c r="A5000" s="2">
        <v>16</v>
      </c>
      <c r="B5000" t="s">
        <v>24</v>
      </c>
      <c r="C5000" t="s">
        <v>140</v>
      </c>
      <c r="D5000" s="2">
        <v>1</v>
      </c>
      <c r="E5000" s="17">
        <v>6</v>
      </c>
      <c r="F5000" t="s">
        <v>73</v>
      </c>
      <c r="G5000">
        <v>4</v>
      </c>
      <c r="H5000">
        <v>171877.5</v>
      </c>
    </row>
    <row r="5001" spans="1:8" x14ac:dyDescent="0.25">
      <c r="A5001" s="2">
        <v>16</v>
      </c>
      <c r="B5001" t="s">
        <v>24</v>
      </c>
      <c r="C5001" t="s">
        <v>140</v>
      </c>
      <c r="D5001" s="2">
        <v>1</v>
      </c>
      <c r="E5001" s="17">
        <v>6</v>
      </c>
      <c r="F5001" t="s">
        <v>79</v>
      </c>
      <c r="G5001">
        <v>1</v>
      </c>
      <c r="H5001">
        <v>8882</v>
      </c>
    </row>
    <row r="5002" spans="1:8" x14ac:dyDescent="0.25">
      <c r="A5002" s="2">
        <v>16</v>
      </c>
      <c r="B5002" t="s">
        <v>24</v>
      </c>
      <c r="C5002" t="s">
        <v>140</v>
      </c>
      <c r="D5002" s="2">
        <v>1</v>
      </c>
      <c r="E5002" s="17">
        <v>6</v>
      </c>
      <c r="F5002" t="s">
        <v>74</v>
      </c>
      <c r="G5002">
        <v>1</v>
      </c>
      <c r="H5002">
        <v>12255</v>
      </c>
    </row>
    <row r="5003" spans="1:8" x14ac:dyDescent="0.25">
      <c r="A5003" s="2">
        <v>16</v>
      </c>
      <c r="B5003" t="s">
        <v>24</v>
      </c>
      <c r="C5003" t="s">
        <v>140</v>
      </c>
      <c r="D5003" s="2">
        <v>1</v>
      </c>
      <c r="E5003" s="17">
        <v>7</v>
      </c>
      <c r="F5003" t="s">
        <v>70</v>
      </c>
      <c r="G5003">
        <v>48</v>
      </c>
      <c r="H5003">
        <v>1653679.02</v>
      </c>
    </row>
    <row r="5004" spans="1:8" x14ac:dyDescent="0.25">
      <c r="A5004" s="2">
        <v>16</v>
      </c>
      <c r="B5004" t="s">
        <v>24</v>
      </c>
      <c r="C5004" t="s">
        <v>140</v>
      </c>
      <c r="D5004" s="2">
        <v>1</v>
      </c>
      <c r="E5004" s="17">
        <v>7</v>
      </c>
      <c r="F5004" t="s">
        <v>75</v>
      </c>
      <c r="G5004">
        <v>46</v>
      </c>
      <c r="H5004">
        <v>205388</v>
      </c>
    </row>
    <row r="5005" spans="1:8" x14ac:dyDescent="0.25">
      <c r="A5005" s="2">
        <v>16</v>
      </c>
      <c r="B5005" t="s">
        <v>24</v>
      </c>
      <c r="C5005" t="s">
        <v>140</v>
      </c>
      <c r="D5005" s="2">
        <v>1</v>
      </c>
      <c r="E5005" s="17">
        <v>7</v>
      </c>
      <c r="F5005" t="s">
        <v>77</v>
      </c>
      <c r="G5005">
        <v>3</v>
      </c>
      <c r="H5005">
        <v>10076.779999999999</v>
      </c>
    </row>
    <row r="5006" spans="1:8" x14ac:dyDescent="0.25">
      <c r="A5006" s="2">
        <v>16</v>
      </c>
      <c r="B5006" t="s">
        <v>24</v>
      </c>
      <c r="C5006" t="s">
        <v>140</v>
      </c>
      <c r="D5006" s="2">
        <v>1</v>
      </c>
      <c r="E5006" s="17">
        <v>7</v>
      </c>
      <c r="F5006" t="s">
        <v>68</v>
      </c>
      <c r="G5006">
        <v>36</v>
      </c>
      <c r="H5006">
        <v>133943</v>
      </c>
    </row>
    <row r="5007" spans="1:8" x14ac:dyDescent="0.25">
      <c r="A5007" s="2">
        <v>16</v>
      </c>
      <c r="B5007" t="s">
        <v>24</v>
      </c>
      <c r="C5007" t="s">
        <v>140</v>
      </c>
      <c r="D5007" s="2">
        <v>1</v>
      </c>
      <c r="E5007" s="17">
        <v>7</v>
      </c>
      <c r="F5007" t="s">
        <v>69</v>
      </c>
      <c r="G5007">
        <v>48</v>
      </c>
      <c r="H5007">
        <v>215129.91999999993</v>
      </c>
    </row>
    <row r="5008" spans="1:8" x14ac:dyDescent="0.25">
      <c r="A5008" s="2">
        <v>16</v>
      </c>
      <c r="B5008" t="s">
        <v>24</v>
      </c>
      <c r="C5008" t="s">
        <v>140</v>
      </c>
      <c r="D5008" s="2">
        <v>1</v>
      </c>
      <c r="E5008" s="17">
        <v>7</v>
      </c>
      <c r="F5008" t="s">
        <v>67</v>
      </c>
      <c r="G5008">
        <v>48</v>
      </c>
      <c r="H5008">
        <v>586.55999999999995</v>
      </c>
    </row>
    <row r="5009" spans="1:8" x14ac:dyDescent="0.25">
      <c r="A5009" s="2">
        <v>16</v>
      </c>
      <c r="B5009" t="s">
        <v>24</v>
      </c>
      <c r="C5009" t="s">
        <v>140</v>
      </c>
      <c r="D5009" s="2">
        <v>1</v>
      </c>
      <c r="E5009" s="17">
        <v>7</v>
      </c>
      <c r="F5009" t="s">
        <v>73</v>
      </c>
      <c r="G5009">
        <v>4</v>
      </c>
      <c r="H5009">
        <v>173224.25</v>
      </c>
    </row>
    <row r="5010" spans="1:8" x14ac:dyDescent="0.25">
      <c r="A5010" s="2">
        <v>16</v>
      </c>
      <c r="B5010" t="s">
        <v>24</v>
      </c>
      <c r="C5010" t="s">
        <v>140</v>
      </c>
      <c r="D5010" s="2">
        <v>1</v>
      </c>
      <c r="E5010" s="17">
        <v>7</v>
      </c>
      <c r="F5010" t="s">
        <v>79</v>
      </c>
      <c r="G5010">
        <v>1</v>
      </c>
      <c r="H5010">
        <v>8882</v>
      </c>
    </row>
    <row r="5011" spans="1:8" x14ac:dyDescent="0.25">
      <c r="A5011" s="2">
        <v>16</v>
      </c>
      <c r="B5011" t="s">
        <v>24</v>
      </c>
      <c r="C5011" t="s">
        <v>140</v>
      </c>
      <c r="D5011" s="2">
        <v>1</v>
      </c>
      <c r="E5011" s="17">
        <v>7</v>
      </c>
      <c r="F5011" t="s">
        <v>74</v>
      </c>
      <c r="G5011">
        <v>4</v>
      </c>
      <c r="H5011">
        <v>9920</v>
      </c>
    </row>
    <row r="5012" spans="1:8" x14ac:dyDescent="0.25">
      <c r="A5012" s="2">
        <v>16</v>
      </c>
      <c r="B5012" t="s">
        <v>24</v>
      </c>
      <c r="C5012" t="s">
        <v>140</v>
      </c>
      <c r="D5012" s="2">
        <v>1</v>
      </c>
      <c r="E5012" s="17">
        <v>8</v>
      </c>
      <c r="F5012" t="s">
        <v>70</v>
      </c>
      <c r="G5012">
        <v>41</v>
      </c>
      <c r="H5012">
        <v>1813853.85</v>
      </c>
    </row>
    <row r="5013" spans="1:8" x14ac:dyDescent="0.25">
      <c r="A5013" s="2">
        <v>16</v>
      </c>
      <c r="B5013" t="s">
        <v>24</v>
      </c>
      <c r="C5013" t="s">
        <v>140</v>
      </c>
      <c r="D5013" s="2">
        <v>1</v>
      </c>
      <c r="E5013" s="17">
        <v>8</v>
      </c>
      <c r="F5013" t="s">
        <v>75</v>
      </c>
      <c r="G5013">
        <v>36</v>
      </c>
      <c r="H5013">
        <v>167700</v>
      </c>
    </row>
    <row r="5014" spans="1:8" x14ac:dyDescent="0.25">
      <c r="A5014" s="2">
        <v>16</v>
      </c>
      <c r="B5014" t="s">
        <v>24</v>
      </c>
      <c r="C5014" t="s">
        <v>140</v>
      </c>
      <c r="D5014" s="2">
        <v>1</v>
      </c>
      <c r="E5014" s="17">
        <v>8</v>
      </c>
      <c r="F5014" t="s">
        <v>77</v>
      </c>
      <c r="G5014">
        <v>5</v>
      </c>
      <c r="H5014">
        <v>22521.370000000003</v>
      </c>
    </row>
    <row r="5015" spans="1:8" x14ac:dyDescent="0.25">
      <c r="A5015" s="2">
        <v>16</v>
      </c>
      <c r="B5015" t="s">
        <v>24</v>
      </c>
      <c r="C5015" t="s">
        <v>140</v>
      </c>
      <c r="D5015" s="2">
        <v>1</v>
      </c>
      <c r="E5015" s="17">
        <v>8</v>
      </c>
      <c r="F5015" t="s">
        <v>68</v>
      </c>
      <c r="G5015">
        <v>32</v>
      </c>
      <c r="H5015">
        <v>122263.5</v>
      </c>
    </row>
    <row r="5016" spans="1:8" x14ac:dyDescent="0.25">
      <c r="A5016" s="2">
        <v>16</v>
      </c>
      <c r="B5016" t="s">
        <v>24</v>
      </c>
      <c r="C5016" t="s">
        <v>140</v>
      </c>
      <c r="D5016" s="2">
        <v>1</v>
      </c>
      <c r="E5016" s="17">
        <v>8</v>
      </c>
      <c r="F5016" t="s">
        <v>69</v>
      </c>
      <c r="G5016">
        <v>41</v>
      </c>
      <c r="H5016">
        <v>236385.45000000007</v>
      </c>
    </row>
    <row r="5017" spans="1:8" x14ac:dyDescent="0.25">
      <c r="A5017" s="2">
        <v>16</v>
      </c>
      <c r="B5017" t="s">
        <v>24</v>
      </c>
      <c r="C5017" t="s">
        <v>140</v>
      </c>
      <c r="D5017" s="2">
        <v>1</v>
      </c>
      <c r="E5017" s="17">
        <v>8</v>
      </c>
      <c r="F5017" t="s">
        <v>67</v>
      </c>
      <c r="G5017">
        <v>41</v>
      </c>
      <c r="H5017">
        <v>513.24</v>
      </c>
    </row>
    <row r="5018" spans="1:8" x14ac:dyDescent="0.25">
      <c r="A5018" s="2">
        <v>16</v>
      </c>
      <c r="B5018" t="s">
        <v>24</v>
      </c>
      <c r="C5018" t="s">
        <v>140</v>
      </c>
      <c r="D5018" s="2">
        <v>1</v>
      </c>
      <c r="E5018" s="17">
        <v>8</v>
      </c>
      <c r="F5018" t="s">
        <v>73</v>
      </c>
      <c r="G5018">
        <v>4</v>
      </c>
      <c r="H5018">
        <v>169139.56</v>
      </c>
    </row>
    <row r="5019" spans="1:8" x14ac:dyDescent="0.25">
      <c r="A5019" s="2">
        <v>16</v>
      </c>
      <c r="B5019" t="s">
        <v>24</v>
      </c>
      <c r="C5019" t="s">
        <v>140</v>
      </c>
      <c r="D5019" s="2">
        <v>1</v>
      </c>
      <c r="E5019" s="17">
        <v>10</v>
      </c>
      <c r="F5019" t="s">
        <v>70</v>
      </c>
      <c r="G5019">
        <v>50</v>
      </c>
      <c r="H5019">
        <v>3173513.62</v>
      </c>
    </row>
    <row r="5020" spans="1:8" x14ac:dyDescent="0.25">
      <c r="A5020" s="2">
        <v>16</v>
      </c>
      <c r="B5020" t="s">
        <v>24</v>
      </c>
      <c r="C5020" t="s">
        <v>140</v>
      </c>
      <c r="D5020" s="2">
        <v>1</v>
      </c>
      <c r="E5020" s="17">
        <v>10</v>
      </c>
      <c r="F5020" t="s">
        <v>75</v>
      </c>
      <c r="G5020">
        <v>41</v>
      </c>
      <c r="H5020">
        <v>183300</v>
      </c>
    </row>
    <row r="5021" spans="1:8" x14ac:dyDescent="0.25">
      <c r="A5021" s="2">
        <v>16</v>
      </c>
      <c r="B5021" t="s">
        <v>24</v>
      </c>
      <c r="C5021" t="s">
        <v>140</v>
      </c>
      <c r="D5021" s="2">
        <v>1</v>
      </c>
      <c r="E5021" s="17">
        <v>10</v>
      </c>
      <c r="F5021" t="s">
        <v>77</v>
      </c>
      <c r="G5021">
        <v>1</v>
      </c>
      <c r="H5021">
        <v>8939.9699999999993</v>
      </c>
    </row>
    <row r="5022" spans="1:8" x14ac:dyDescent="0.25">
      <c r="A5022" s="2">
        <v>16</v>
      </c>
      <c r="B5022" t="s">
        <v>24</v>
      </c>
      <c r="C5022" t="s">
        <v>140</v>
      </c>
      <c r="D5022" s="2">
        <v>1</v>
      </c>
      <c r="E5022" s="17">
        <v>10</v>
      </c>
      <c r="F5022" t="s">
        <v>68</v>
      </c>
      <c r="G5022">
        <v>35</v>
      </c>
      <c r="H5022">
        <v>151636</v>
      </c>
    </row>
    <row r="5023" spans="1:8" x14ac:dyDescent="0.25">
      <c r="A5023" s="2">
        <v>16</v>
      </c>
      <c r="B5023" t="s">
        <v>24</v>
      </c>
      <c r="C5023" t="s">
        <v>140</v>
      </c>
      <c r="D5023" s="2">
        <v>1</v>
      </c>
      <c r="E5023" s="17">
        <v>10</v>
      </c>
      <c r="F5023" t="s">
        <v>69</v>
      </c>
      <c r="G5023">
        <v>49</v>
      </c>
      <c r="H5023">
        <v>405117.37999999989</v>
      </c>
    </row>
    <row r="5024" spans="1:8" x14ac:dyDescent="0.25">
      <c r="A5024" s="2">
        <v>16</v>
      </c>
      <c r="B5024" t="s">
        <v>24</v>
      </c>
      <c r="C5024" t="s">
        <v>140</v>
      </c>
      <c r="D5024" s="2">
        <v>1</v>
      </c>
      <c r="E5024" s="17">
        <v>10</v>
      </c>
      <c r="F5024" t="s">
        <v>67</v>
      </c>
      <c r="G5024">
        <v>50</v>
      </c>
      <c r="H5024">
        <v>617.11</v>
      </c>
    </row>
    <row r="5025" spans="1:8" x14ac:dyDescent="0.25">
      <c r="A5025" s="2">
        <v>16</v>
      </c>
      <c r="B5025" t="s">
        <v>24</v>
      </c>
      <c r="C5025" t="s">
        <v>140</v>
      </c>
      <c r="D5025" s="2">
        <v>1</v>
      </c>
      <c r="E5025" s="17">
        <v>10</v>
      </c>
      <c r="F5025" t="s">
        <v>73</v>
      </c>
      <c r="G5025">
        <v>6</v>
      </c>
      <c r="H5025">
        <v>305957.55</v>
      </c>
    </row>
    <row r="5026" spans="1:8" x14ac:dyDescent="0.25">
      <c r="A5026" s="2">
        <v>16</v>
      </c>
      <c r="B5026" t="s">
        <v>24</v>
      </c>
      <c r="C5026" t="s">
        <v>140</v>
      </c>
      <c r="D5026" s="2">
        <v>1</v>
      </c>
      <c r="E5026" s="17">
        <v>10</v>
      </c>
      <c r="F5026" t="s">
        <v>72</v>
      </c>
      <c r="G5026">
        <v>1</v>
      </c>
      <c r="H5026">
        <v>22636.400000000001</v>
      </c>
    </row>
    <row r="5027" spans="1:8" x14ac:dyDescent="0.25">
      <c r="A5027" s="2">
        <v>16</v>
      </c>
      <c r="B5027" t="s">
        <v>24</v>
      </c>
      <c r="C5027" t="s">
        <v>140</v>
      </c>
      <c r="D5027" s="2">
        <v>1</v>
      </c>
      <c r="E5027" s="17">
        <v>10</v>
      </c>
      <c r="F5027" t="s">
        <v>74</v>
      </c>
      <c r="G5027">
        <v>2</v>
      </c>
      <c r="H5027">
        <v>19236.04</v>
      </c>
    </row>
    <row r="5028" spans="1:8" x14ac:dyDescent="0.25">
      <c r="A5028" s="2">
        <v>16</v>
      </c>
      <c r="B5028" t="s">
        <v>24</v>
      </c>
      <c r="C5028" t="s">
        <v>140</v>
      </c>
      <c r="D5028" s="2">
        <v>1</v>
      </c>
      <c r="E5028" s="17">
        <v>11</v>
      </c>
      <c r="F5028" t="s">
        <v>70</v>
      </c>
      <c r="G5028">
        <v>2</v>
      </c>
      <c r="H5028">
        <v>190987.84000000003</v>
      </c>
    </row>
    <row r="5029" spans="1:8" x14ac:dyDescent="0.25">
      <c r="A5029" s="2">
        <v>16</v>
      </c>
      <c r="B5029" t="s">
        <v>24</v>
      </c>
      <c r="C5029" t="s">
        <v>140</v>
      </c>
      <c r="D5029" s="2">
        <v>1</v>
      </c>
      <c r="E5029" s="17">
        <v>11</v>
      </c>
      <c r="F5029" t="s">
        <v>75</v>
      </c>
      <c r="G5029">
        <v>1</v>
      </c>
      <c r="H5029">
        <v>7083</v>
      </c>
    </row>
    <row r="5030" spans="1:8" x14ac:dyDescent="0.25">
      <c r="A5030" s="2">
        <v>16</v>
      </c>
      <c r="B5030" t="s">
        <v>24</v>
      </c>
      <c r="C5030" t="s">
        <v>140</v>
      </c>
      <c r="D5030" s="2">
        <v>1</v>
      </c>
      <c r="E5030" s="17">
        <v>11</v>
      </c>
      <c r="F5030" t="s">
        <v>68</v>
      </c>
      <c r="G5030">
        <v>2</v>
      </c>
      <c r="H5030">
        <v>11220</v>
      </c>
    </row>
    <row r="5031" spans="1:8" x14ac:dyDescent="0.25">
      <c r="A5031" s="2">
        <v>16</v>
      </c>
      <c r="B5031" t="s">
        <v>24</v>
      </c>
      <c r="C5031" t="s">
        <v>140</v>
      </c>
      <c r="D5031" s="2">
        <v>1</v>
      </c>
      <c r="E5031" s="17">
        <v>11</v>
      </c>
      <c r="F5031" t="s">
        <v>69</v>
      </c>
      <c r="G5031">
        <v>2</v>
      </c>
      <c r="H5031">
        <v>24828.339999999997</v>
      </c>
    </row>
    <row r="5032" spans="1:8" x14ac:dyDescent="0.25">
      <c r="A5032" s="2">
        <v>16</v>
      </c>
      <c r="B5032" t="s">
        <v>24</v>
      </c>
      <c r="C5032" t="s">
        <v>140</v>
      </c>
      <c r="D5032" s="2">
        <v>1</v>
      </c>
      <c r="E5032" s="17">
        <v>11</v>
      </c>
      <c r="F5032" t="s">
        <v>67</v>
      </c>
      <c r="G5032">
        <v>2</v>
      </c>
      <c r="H5032">
        <v>30.549999999999997</v>
      </c>
    </row>
    <row r="5033" spans="1:8" x14ac:dyDescent="0.25">
      <c r="A5033" s="2">
        <v>16</v>
      </c>
      <c r="B5033" t="s">
        <v>24</v>
      </c>
      <c r="C5033" t="s">
        <v>140</v>
      </c>
      <c r="D5033" s="2">
        <v>1</v>
      </c>
      <c r="E5033" s="17">
        <v>11</v>
      </c>
      <c r="F5033" t="s">
        <v>73</v>
      </c>
      <c r="H5033">
        <v>9330.7800000000007</v>
      </c>
    </row>
    <row r="5034" spans="1:8" x14ac:dyDescent="0.25">
      <c r="A5034" s="2">
        <v>16</v>
      </c>
      <c r="B5034" t="s">
        <v>24</v>
      </c>
      <c r="C5034" t="s">
        <v>140</v>
      </c>
      <c r="D5034" s="2">
        <v>1</v>
      </c>
      <c r="E5034" s="17">
        <v>11</v>
      </c>
      <c r="F5034" t="s">
        <v>72</v>
      </c>
      <c r="G5034">
        <v>2</v>
      </c>
      <c r="H5034">
        <v>22804.850000000002</v>
      </c>
    </row>
    <row r="5035" spans="1:8" x14ac:dyDescent="0.25">
      <c r="A5035" s="2">
        <v>16</v>
      </c>
      <c r="B5035" t="s">
        <v>24</v>
      </c>
      <c r="C5035" t="s">
        <v>140</v>
      </c>
      <c r="D5035" s="2">
        <v>1</v>
      </c>
      <c r="E5035" s="17">
        <v>12</v>
      </c>
      <c r="F5035" t="s">
        <v>70</v>
      </c>
      <c r="G5035">
        <v>46</v>
      </c>
      <c r="H5035">
        <v>3899446.7200000007</v>
      </c>
    </row>
    <row r="5036" spans="1:8" x14ac:dyDescent="0.25">
      <c r="A5036" s="2">
        <v>16</v>
      </c>
      <c r="B5036" t="s">
        <v>24</v>
      </c>
      <c r="C5036" t="s">
        <v>140</v>
      </c>
      <c r="D5036" s="2">
        <v>1</v>
      </c>
      <c r="E5036" s="17">
        <v>12</v>
      </c>
      <c r="F5036" t="s">
        <v>75</v>
      </c>
      <c r="G5036">
        <v>18</v>
      </c>
      <c r="H5036">
        <v>73873</v>
      </c>
    </row>
    <row r="5037" spans="1:8" x14ac:dyDescent="0.25">
      <c r="A5037" s="2">
        <v>16</v>
      </c>
      <c r="B5037" t="s">
        <v>24</v>
      </c>
      <c r="C5037" t="s">
        <v>140</v>
      </c>
      <c r="D5037" s="2">
        <v>1</v>
      </c>
      <c r="E5037" s="17">
        <v>12</v>
      </c>
      <c r="F5037" t="s">
        <v>77</v>
      </c>
      <c r="G5037">
        <v>2</v>
      </c>
      <c r="H5037">
        <v>15980.869999999999</v>
      </c>
    </row>
    <row r="5038" spans="1:8" x14ac:dyDescent="0.25">
      <c r="A5038" s="2">
        <v>16</v>
      </c>
      <c r="B5038" t="s">
        <v>24</v>
      </c>
      <c r="C5038" t="s">
        <v>140</v>
      </c>
      <c r="D5038" s="2">
        <v>1</v>
      </c>
      <c r="E5038" s="17">
        <v>12</v>
      </c>
      <c r="F5038" t="s">
        <v>68</v>
      </c>
      <c r="G5038">
        <v>30</v>
      </c>
      <c r="H5038">
        <v>109299.34</v>
      </c>
    </row>
    <row r="5039" spans="1:8" x14ac:dyDescent="0.25">
      <c r="A5039" s="2">
        <v>16</v>
      </c>
      <c r="B5039" t="s">
        <v>24</v>
      </c>
      <c r="C5039" t="s">
        <v>140</v>
      </c>
      <c r="D5039" s="2">
        <v>1</v>
      </c>
      <c r="E5039" s="17">
        <v>12</v>
      </c>
      <c r="F5039" t="s">
        <v>69</v>
      </c>
      <c r="G5039">
        <v>44</v>
      </c>
      <c r="H5039">
        <v>484583.66</v>
      </c>
    </row>
    <row r="5040" spans="1:8" x14ac:dyDescent="0.25">
      <c r="A5040" s="2">
        <v>16</v>
      </c>
      <c r="B5040" t="s">
        <v>24</v>
      </c>
      <c r="C5040" t="s">
        <v>140</v>
      </c>
      <c r="D5040" s="2">
        <v>1</v>
      </c>
      <c r="E5040" s="17">
        <v>12</v>
      </c>
      <c r="F5040" t="s">
        <v>67</v>
      </c>
      <c r="G5040">
        <v>46</v>
      </c>
      <c r="H5040">
        <v>562.12</v>
      </c>
    </row>
    <row r="5041" spans="1:8" x14ac:dyDescent="0.25">
      <c r="A5041" s="2">
        <v>16</v>
      </c>
      <c r="B5041" t="s">
        <v>24</v>
      </c>
      <c r="C5041" t="s">
        <v>140</v>
      </c>
      <c r="D5041" s="2">
        <v>1</v>
      </c>
      <c r="E5041" s="17">
        <v>12</v>
      </c>
      <c r="F5041" t="s">
        <v>73</v>
      </c>
      <c r="G5041">
        <v>1</v>
      </c>
      <c r="H5041">
        <v>226514.90000000002</v>
      </c>
    </row>
    <row r="5042" spans="1:8" x14ac:dyDescent="0.25">
      <c r="A5042" s="2">
        <v>16</v>
      </c>
      <c r="B5042" t="s">
        <v>24</v>
      </c>
      <c r="C5042" t="s">
        <v>140</v>
      </c>
      <c r="D5042" s="2">
        <v>1</v>
      </c>
      <c r="E5042" s="17">
        <v>12</v>
      </c>
      <c r="F5042" t="s">
        <v>72</v>
      </c>
      <c r="G5042">
        <v>46</v>
      </c>
      <c r="H5042">
        <v>589714.38</v>
      </c>
    </row>
    <row r="5043" spans="1:8" x14ac:dyDescent="0.25">
      <c r="A5043" s="2">
        <v>16</v>
      </c>
      <c r="B5043" t="s">
        <v>24</v>
      </c>
      <c r="C5043" t="s">
        <v>140</v>
      </c>
      <c r="D5043" s="2">
        <v>1</v>
      </c>
      <c r="E5043" s="17">
        <v>12</v>
      </c>
      <c r="F5043" t="s">
        <v>74</v>
      </c>
      <c r="G5043">
        <v>8</v>
      </c>
      <c r="H5043">
        <v>154302.5</v>
      </c>
    </row>
    <row r="5044" spans="1:8" x14ac:dyDescent="0.25">
      <c r="A5044" s="2">
        <v>16</v>
      </c>
      <c r="B5044" t="s">
        <v>24</v>
      </c>
      <c r="C5044" t="s">
        <v>140</v>
      </c>
      <c r="D5044" s="2">
        <v>1</v>
      </c>
      <c r="E5044" s="17">
        <v>13</v>
      </c>
      <c r="F5044" t="s">
        <v>70</v>
      </c>
      <c r="G5044">
        <v>21</v>
      </c>
      <c r="H5044">
        <v>2094496.7899999998</v>
      </c>
    </row>
    <row r="5045" spans="1:8" x14ac:dyDescent="0.25">
      <c r="A5045" s="2">
        <v>16</v>
      </c>
      <c r="B5045" t="s">
        <v>24</v>
      </c>
      <c r="C5045" t="s">
        <v>140</v>
      </c>
      <c r="D5045" s="2">
        <v>1</v>
      </c>
      <c r="E5045" s="17">
        <v>13</v>
      </c>
      <c r="F5045" t="s">
        <v>75</v>
      </c>
      <c r="G5045">
        <v>5</v>
      </c>
      <c r="H5045">
        <v>28962</v>
      </c>
    </row>
    <row r="5046" spans="1:8" x14ac:dyDescent="0.25">
      <c r="A5046" s="2">
        <v>16</v>
      </c>
      <c r="B5046" t="s">
        <v>24</v>
      </c>
      <c r="C5046" t="s">
        <v>140</v>
      </c>
      <c r="D5046" s="2">
        <v>1</v>
      </c>
      <c r="E5046" s="17">
        <v>13</v>
      </c>
      <c r="F5046" t="s">
        <v>68</v>
      </c>
      <c r="G5046">
        <v>13</v>
      </c>
      <c r="H5046">
        <v>36075.339999999997</v>
      </c>
    </row>
    <row r="5047" spans="1:8" x14ac:dyDescent="0.25">
      <c r="A5047" s="2">
        <v>16</v>
      </c>
      <c r="B5047" t="s">
        <v>24</v>
      </c>
      <c r="C5047" t="s">
        <v>140</v>
      </c>
      <c r="D5047" s="2">
        <v>1</v>
      </c>
      <c r="E5047" s="17">
        <v>13</v>
      </c>
      <c r="F5047" t="s">
        <v>69</v>
      </c>
      <c r="G5047">
        <v>20</v>
      </c>
      <c r="H5047">
        <v>258372.89000000004</v>
      </c>
    </row>
    <row r="5048" spans="1:8" x14ac:dyDescent="0.25">
      <c r="A5048" s="2">
        <v>16</v>
      </c>
      <c r="B5048" t="s">
        <v>24</v>
      </c>
      <c r="C5048" t="s">
        <v>140</v>
      </c>
      <c r="D5048" s="2">
        <v>1</v>
      </c>
      <c r="E5048" s="17">
        <v>13</v>
      </c>
      <c r="F5048" t="s">
        <v>78</v>
      </c>
      <c r="G5048">
        <v>2</v>
      </c>
      <c r="H5048">
        <v>78410.040000000008</v>
      </c>
    </row>
    <row r="5049" spans="1:8" x14ac:dyDescent="0.25">
      <c r="A5049" s="2">
        <v>16</v>
      </c>
      <c r="B5049" t="s">
        <v>24</v>
      </c>
      <c r="C5049" t="s">
        <v>140</v>
      </c>
      <c r="D5049" s="2">
        <v>1</v>
      </c>
      <c r="E5049" s="17">
        <v>13</v>
      </c>
      <c r="F5049" t="s">
        <v>67</v>
      </c>
      <c r="G5049">
        <v>21</v>
      </c>
      <c r="H5049">
        <v>256.62</v>
      </c>
    </row>
    <row r="5050" spans="1:8" x14ac:dyDescent="0.25">
      <c r="A5050" s="2">
        <v>16</v>
      </c>
      <c r="B5050" t="s">
        <v>24</v>
      </c>
      <c r="C5050" t="s">
        <v>140</v>
      </c>
      <c r="D5050" s="2">
        <v>1</v>
      </c>
      <c r="E5050" s="17">
        <v>13</v>
      </c>
      <c r="F5050" t="s">
        <v>73</v>
      </c>
      <c r="G5050">
        <v>2</v>
      </c>
      <c r="H5050">
        <v>156870.35999999999</v>
      </c>
    </row>
    <row r="5051" spans="1:8" x14ac:dyDescent="0.25">
      <c r="A5051" s="2">
        <v>16</v>
      </c>
      <c r="B5051" t="s">
        <v>24</v>
      </c>
      <c r="C5051" t="s">
        <v>140</v>
      </c>
      <c r="D5051" s="2">
        <v>1</v>
      </c>
      <c r="E5051" s="17">
        <v>13</v>
      </c>
      <c r="F5051" t="s">
        <v>72</v>
      </c>
      <c r="G5051">
        <v>21</v>
      </c>
      <c r="H5051">
        <v>663446.78999999992</v>
      </c>
    </row>
    <row r="5052" spans="1:8" x14ac:dyDescent="0.25">
      <c r="A5052" s="2">
        <v>16</v>
      </c>
      <c r="B5052" t="s">
        <v>24</v>
      </c>
      <c r="C5052" t="s">
        <v>140</v>
      </c>
      <c r="D5052" s="2">
        <v>1</v>
      </c>
      <c r="E5052" s="17">
        <v>13</v>
      </c>
      <c r="F5052" t="s">
        <v>74</v>
      </c>
      <c r="G5052">
        <v>4</v>
      </c>
      <c r="H5052">
        <v>98025</v>
      </c>
    </row>
    <row r="5053" spans="1:8" x14ac:dyDescent="0.25">
      <c r="A5053" s="2">
        <v>16</v>
      </c>
      <c r="B5053" t="s">
        <v>24</v>
      </c>
      <c r="C5053" t="s">
        <v>140</v>
      </c>
      <c r="D5053" s="2">
        <v>1</v>
      </c>
      <c r="E5053" s="17">
        <v>14</v>
      </c>
      <c r="F5053" t="s">
        <v>70</v>
      </c>
      <c r="G5053">
        <v>8</v>
      </c>
      <c r="H5053">
        <v>946028.46</v>
      </c>
    </row>
    <row r="5054" spans="1:8" x14ac:dyDescent="0.25">
      <c r="A5054" s="2">
        <v>16</v>
      </c>
      <c r="B5054" t="s">
        <v>24</v>
      </c>
      <c r="C5054" t="s">
        <v>140</v>
      </c>
      <c r="D5054" s="2">
        <v>1</v>
      </c>
      <c r="E5054" s="17">
        <v>14</v>
      </c>
      <c r="F5054" t="s">
        <v>75</v>
      </c>
      <c r="G5054">
        <v>2</v>
      </c>
      <c r="H5054">
        <v>19766</v>
      </c>
    </row>
    <row r="5055" spans="1:8" x14ac:dyDescent="0.25">
      <c r="A5055" s="2">
        <v>16</v>
      </c>
      <c r="B5055" t="s">
        <v>24</v>
      </c>
      <c r="C5055" t="s">
        <v>140</v>
      </c>
      <c r="D5055" s="2">
        <v>1</v>
      </c>
      <c r="E5055" s="17">
        <v>14</v>
      </c>
      <c r="F5055" t="s">
        <v>68</v>
      </c>
      <c r="G5055">
        <v>5</v>
      </c>
      <c r="H5055">
        <v>12760</v>
      </c>
    </row>
    <row r="5056" spans="1:8" x14ac:dyDescent="0.25">
      <c r="A5056" s="2">
        <v>16</v>
      </c>
      <c r="B5056" t="s">
        <v>24</v>
      </c>
      <c r="C5056" t="s">
        <v>140</v>
      </c>
      <c r="D5056" s="2">
        <v>1</v>
      </c>
      <c r="E5056" s="17">
        <v>14</v>
      </c>
      <c r="F5056" t="s">
        <v>69</v>
      </c>
      <c r="G5056">
        <v>8</v>
      </c>
      <c r="H5056">
        <v>126205.56000000001</v>
      </c>
    </row>
    <row r="5057" spans="1:8" x14ac:dyDescent="0.25">
      <c r="A5057" s="2">
        <v>16</v>
      </c>
      <c r="B5057" t="s">
        <v>24</v>
      </c>
      <c r="C5057" t="s">
        <v>140</v>
      </c>
      <c r="D5057" s="2">
        <v>1</v>
      </c>
      <c r="E5057" s="17">
        <v>14</v>
      </c>
      <c r="F5057" t="s">
        <v>67</v>
      </c>
      <c r="G5057">
        <v>8</v>
      </c>
      <c r="H5057">
        <v>97.76</v>
      </c>
    </row>
    <row r="5058" spans="1:8" x14ac:dyDescent="0.25">
      <c r="A5058" s="2">
        <v>16</v>
      </c>
      <c r="B5058" t="s">
        <v>24</v>
      </c>
      <c r="C5058" t="s">
        <v>140</v>
      </c>
      <c r="D5058" s="2">
        <v>1</v>
      </c>
      <c r="E5058" s="17">
        <v>14</v>
      </c>
      <c r="F5058" t="s">
        <v>73</v>
      </c>
      <c r="H5058">
        <v>53701.2</v>
      </c>
    </row>
    <row r="5059" spans="1:8" x14ac:dyDescent="0.25">
      <c r="A5059" s="2">
        <v>16</v>
      </c>
      <c r="B5059" t="s">
        <v>24</v>
      </c>
      <c r="C5059" t="s">
        <v>140</v>
      </c>
      <c r="D5059" s="2">
        <v>1</v>
      </c>
      <c r="E5059" s="17">
        <v>14</v>
      </c>
      <c r="F5059" t="s">
        <v>79</v>
      </c>
      <c r="H5059">
        <v>17764.5</v>
      </c>
    </row>
    <row r="5060" spans="1:8" x14ac:dyDescent="0.25">
      <c r="A5060" s="2">
        <v>16</v>
      </c>
      <c r="B5060" t="s">
        <v>24</v>
      </c>
      <c r="C5060" t="s">
        <v>140</v>
      </c>
      <c r="D5060" s="2">
        <v>1</v>
      </c>
      <c r="E5060" s="17">
        <v>14</v>
      </c>
      <c r="F5060" t="s">
        <v>72</v>
      </c>
      <c r="G5060">
        <v>8</v>
      </c>
      <c r="H5060">
        <v>292030.33999999997</v>
      </c>
    </row>
    <row r="5061" spans="1:8" x14ac:dyDescent="0.25">
      <c r="A5061" s="2">
        <v>16</v>
      </c>
      <c r="B5061" t="s">
        <v>24</v>
      </c>
      <c r="C5061" t="s">
        <v>140</v>
      </c>
      <c r="D5061" s="2">
        <v>1</v>
      </c>
      <c r="E5061" s="17">
        <v>15</v>
      </c>
      <c r="F5061" t="s">
        <v>70</v>
      </c>
      <c r="G5061">
        <v>3</v>
      </c>
      <c r="H5061">
        <v>407523.05999999994</v>
      </c>
    </row>
    <row r="5062" spans="1:8" x14ac:dyDescent="0.25">
      <c r="A5062" s="2">
        <v>16</v>
      </c>
      <c r="B5062" t="s">
        <v>24</v>
      </c>
      <c r="C5062" t="s">
        <v>140</v>
      </c>
      <c r="D5062" s="2">
        <v>1</v>
      </c>
      <c r="E5062" s="17">
        <v>15</v>
      </c>
      <c r="F5062" t="s">
        <v>75</v>
      </c>
      <c r="G5062">
        <v>1</v>
      </c>
      <c r="H5062">
        <v>10600</v>
      </c>
    </row>
    <row r="5063" spans="1:8" x14ac:dyDescent="0.25">
      <c r="A5063" s="2">
        <v>16</v>
      </c>
      <c r="B5063" t="s">
        <v>24</v>
      </c>
      <c r="C5063" t="s">
        <v>140</v>
      </c>
      <c r="D5063" s="2">
        <v>1</v>
      </c>
      <c r="E5063" s="17">
        <v>15</v>
      </c>
      <c r="F5063" t="s">
        <v>68</v>
      </c>
      <c r="G5063">
        <v>2</v>
      </c>
      <c r="H5063">
        <v>8900</v>
      </c>
    </row>
    <row r="5064" spans="1:8" x14ac:dyDescent="0.25">
      <c r="A5064" s="2">
        <v>16</v>
      </c>
      <c r="B5064" t="s">
        <v>24</v>
      </c>
      <c r="C5064" t="s">
        <v>140</v>
      </c>
      <c r="D5064" s="2">
        <v>1</v>
      </c>
      <c r="E5064" s="17">
        <v>15</v>
      </c>
      <c r="F5064" t="s">
        <v>69</v>
      </c>
      <c r="G5064">
        <v>3</v>
      </c>
      <c r="H5064">
        <v>52977.939999999995</v>
      </c>
    </row>
    <row r="5065" spans="1:8" x14ac:dyDescent="0.25">
      <c r="A5065" s="2">
        <v>16</v>
      </c>
      <c r="B5065" t="s">
        <v>24</v>
      </c>
      <c r="C5065" t="s">
        <v>140</v>
      </c>
      <c r="D5065" s="2">
        <v>1</v>
      </c>
      <c r="E5065" s="17">
        <v>15</v>
      </c>
      <c r="F5065" t="s">
        <v>67</v>
      </c>
      <c r="G5065">
        <v>3</v>
      </c>
      <c r="H5065">
        <v>36.659999999999997</v>
      </c>
    </row>
    <row r="5066" spans="1:8" x14ac:dyDescent="0.25">
      <c r="A5066" s="2">
        <v>16</v>
      </c>
      <c r="B5066" t="s">
        <v>24</v>
      </c>
      <c r="C5066" t="s">
        <v>140</v>
      </c>
      <c r="D5066" s="2">
        <v>1</v>
      </c>
      <c r="E5066" s="17">
        <v>15</v>
      </c>
      <c r="F5066" t="s">
        <v>72</v>
      </c>
      <c r="G5066">
        <v>3</v>
      </c>
      <c r="H5066">
        <v>129498.68</v>
      </c>
    </row>
    <row r="5067" spans="1:8" x14ac:dyDescent="0.25">
      <c r="A5067" s="2">
        <v>16</v>
      </c>
      <c r="B5067" t="s">
        <v>24</v>
      </c>
      <c r="C5067" t="s">
        <v>140</v>
      </c>
      <c r="D5067" s="2">
        <v>1</v>
      </c>
      <c r="E5067" s="17">
        <v>16</v>
      </c>
      <c r="F5067" t="s">
        <v>70</v>
      </c>
      <c r="G5067">
        <v>4</v>
      </c>
      <c r="H5067">
        <v>862115.9</v>
      </c>
    </row>
    <row r="5068" spans="1:8" x14ac:dyDescent="0.25">
      <c r="A5068" s="2">
        <v>16</v>
      </c>
      <c r="B5068" t="s">
        <v>24</v>
      </c>
      <c r="C5068" t="s">
        <v>140</v>
      </c>
      <c r="D5068" s="2">
        <v>1</v>
      </c>
      <c r="E5068" s="17">
        <v>16</v>
      </c>
      <c r="F5068" t="s">
        <v>68</v>
      </c>
      <c r="G5068">
        <v>3</v>
      </c>
      <c r="H5068">
        <v>14760</v>
      </c>
    </row>
    <row r="5069" spans="1:8" x14ac:dyDescent="0.25">
      <c r="A5069" s="2">
        <v>16</v>
      </c>
      <c r="B5069" t="s">
        <v>24</v>
      </c>
      <c r="C5069" t="s">
        <v>140</v>
      </c>
      <c r="D5069" s="2">
        <v>1</v>
      </c>
      <c r="E5069" s="17">
        <v>16</v>
      </c>
      <c r="F5069" t="s">
        <v>69</v>
      </c>
      <c r="G5069">
        <v>3</v>
      </c>
      <c r="H5069">
        <v>125480.98</v>
      </c>
    </row>
    <row r="5070" spans="1:8" x14ac:dyDescent="0.25">
      <c r="A5070" s="2">
        <v>16</v>
      </c>
      <c r="B5070" t="s">
        <v>24</v>
      </c>
      <c r="C5070" t="s">
        <v>140</v>
      </c>
      <c r="D5070" s="2">
        <v>1</v>
      </c>
      <c r="E5070" s="17">
        <v>16</v>
      </c>
      <c r="F5070" t="s">
        <v>67</v>
      </c>
      <c r="G5070">
        <v>2</v>
      </c>
      <c r="H5070">
        <v>24.44</v>
      </c>
    </row>
    <row r="5071" spans="1:8" x14ac:dyDescent="0.25">
      <c r="A5071" s="2">
        <v>16</v>
      </c>
      <c r="B5071" t="s">
        <v>24</v>
      </c>
      <c r="C5071" t="s">
        <v>140</v>
      </c>
      <c r="D5071" s="2">
        <v>1</v>
      </c>
      <c r="E5071" s="17">
        <v>16</v>
      </c>
      <c r="F5071" t="s">
        <v>72</v>
      </c>
      <c r="G5071">
        <v>4</v>
      </c>
      <c r="H5071">
        <v>465605.80000000005</v>
      </c>
    </row>
    <row r="5072" spans="1:8" x14ac:dyDescent="0.25">
      <c r="A5072" s="2">
        <v>16</v>
      </c>
      <c r="B5072" t="s">
        <v>24</v>
      </c>
      <c r="C5072" t="s">
        <v>140</v>
      </c>
      <c r="D5072" s="2">
        <v>1</v>
      </c>
      <c r="E5072" s="17">
        <v>16</v>
      </c>
      <c r="F5072" t="s">
        <v>74</v>
      </c>
      <c r="G5072">
        <v>1</v>
      </c>
      <c r="H5072">
        <v>13491</v>
      </c>
    </row>
    <row r="5073" spans="1:8" x14ac:dyDescent="0.25">
      <c r="A5073" s="2">
        <v>16</v>
      </c>
      <c r="B5073" t="s">
        <v>24</v>
      </c>
      <c r="C5073" t="s">
        <v>141</v>
      </c>
      <c r="D5073" s="2">
        <v>6</v>
      </c>
      <c r="E5073" s="17">
        <v>3</v>
      </c>
      <c r="F5073" t="s">
        <v>70</v>
      </c>
      <c r="G5073">
        <v>1</v>
      </c>
      <c r="H5073">
        <v>103329</v>
      </c>
    </row>
    <row r="5074" spans="1:8" x14ac:dyDescent="0.25">
      <c r="A5074" s="2">
        <v>16</v>
      </c>
      <c r="B5074" t="s">
        <v>24</v>
      </c>
      <c r="C5074" t="s">
        <v>141</v>
      </c>
      <c r="D5074" s="2">
        <v>6</v>
      </c>
      <c r="E5074" s="17">
        <v>3</v>
      </c>
      <c r="F5074" t="s">
        <v>75</v>
      </c>
      <c r="G5074">
        <v>1</v>
      </c>
      <c r="H5074">
        <v>13500</v>
      </c>
    </row>
    <row r="5075" spans="1:8" x14ac:dyDescent="0.25">
      <c r="A5075" s="2">
        <v>16</v>
      </c>
      <c r="B5075" t="s">
        <v>24</v>
      </c>
      <c r="C5075" t="s">
        <v>141</v>
      </c>
      <c r="D5075" s="2">
        <v>6</v>
      </c>
      <c r="E5075" s="17">
        <v>3</v>
      </c>
      <c r="F5075" t="s">
        <v>68</v>
      </c>
      <c r="G5075">
        <v>1</v>
      </c>
      <c r="H5075">
        <v>28231</v>
      </c>
    </row>
    <row r="5076" spans="1:8" x14ac:dyDescent="0.25">
      <c r="A5076" s="2">
        <v>16</v>
      </c>
      <c r="B5076" t="s">
        <v>24</v>
      </c>
      <c r="C5076" t="s">
        <v>141</v>
      </c>
      <c r="D5076" s="2">
        <v>6</v>
      </c>
      <c r="E5076" s="17">
        <v>3</v>
      </c>
      <c r="F5076" t="s">
        <v>69</v>
      </c>
      <c r="G5076">
        <v>1</v>
      </c>
      <c r="H5076">
        <v>13432.569999999998</v>
      </c>
    </row>
    <row r="5077" spans="1:8" x14ac:dyDescent="0.25">
      <c r="A5077" s="2">
        <v>16</v>
      </c>
      <c r="B5077" t="s">
        <v>24</v>
      </c>
      <c r="C5077" t="s">
        <v>141</v>
      </c>
      <c r="D5077" s="2">
        <v>6</v>
      </c>
      <c r="E5077" s="17">
        <v>3</v>
      </c>
      <c r="F5077" t="s">
        <v>67</v>
      </c>
      <c r="G5077">
        <v>1</v>
      </c>
      <c r="H5077">
        <v>73.319999999999993</v>
      </c>
    </row>
    <row r="5078" spans="1:8" x14ac:dyDescent="0.25">
      <c r="A5078" s="2">
        <v>16</v>
      </c>
      <c r="B5078" t="s">
        <v>24</v>
      </c>
      <c r="C5078" t="s">
        <v>141</v>
      </c>
      <c r="D5078" s="2">
        <v>6</v>
      </c>
      <c r="E5078" s="17">
        <v>3</v>
      </c>
      <c r="F5078" t="s">
        <v>73</v>
      </c>
      <c r="H5078">
        <v>8514.75</v>
      </c>
    </row>
    <row r="5079" spans="1:8" x14ac:dyDescent="0.25">
      <c r="A5079" s="2">
        <v>16</v>
      </c>
      <c r="B5079" t="s">
        <v>24</v>
      </c>
      <c r="C5079" t="s">
        <v>141</v>
      </c>
      <c r="D5079" s="2">
        <v>6</v>
      </c>
      <c r="E5079" s="17">
        <v>5</v>
      </c>
      <c r="F5079" t="s">
        <v>70</v>
      </c>
      <c r="G5079">
        <v>3</v>
      </c>
      <c r="H5079">
        <v>420237</v>
      </c>
    </row>
    <row r="5080" spans="1:8" x14ac:dyDescent="0.25">
      <c r="A5080" s="2">
        <v>16</v>
      </c>
      <c r="B5080" t="s">
        <v>24</v>
      </c>
      <c r="C5080" t="s">
        <v>141</v>
      </c>
      <c r="D5080" s="2">
        <v>6</v>
      </c>
      <c r="E5080" s="17">
        <v>5</v>
      </c>
      <c r="F5080" t="s">
        <v>75</v>
      </c>
      <c r="G5080">
        <v>3</v>
      </c>
      <c r="H5080">
        <v>40500</v>
      </c>
    </row>
    <row r="5081" spans="1:8" x14ac:dyDescent="0.25">
      <c r="A5081" s="2">
        <v>16</v>
      </c>
      <c r="B5081" t="s">
        <v>24</v>
      </c>
      <c r="C5081" t="s">
        <v>141</v>
      </c>
      <c r="D5081" s="2">
        <v>6</v>
      </c>
      <c r="E5081" s="17">
        <v>5</v>
      </c>
      <c r="F5081" t="s">
        <v>68</v>
      </c>
      <c r="G5081">
        <v>3</v>
      </c>
      <c r="H5081">
        <v>54516</v>
      </c>
    </row>
    <row r="5082" spans="1:8" x14ac:dyDescent="0.25">
      <c r="A5082" s="2">
        <v>16</v>
      </c>
      <c r="B5082" t="s">
        <v>24</v>
      </c>
      <c r="C5082" t="s">
        <v>141</v>
      </c>
      <c r="D5082" s="2">
        <v>6</v>
      </c>
      <c r="E5082" s="17">
        <v>5</v>
      </c>
      <c r="F5082" t="s">
        <v>69</v>
      </c>
      <c r="G5082">
        <v>3</v>
      </c>
      <c r="H5082">
        <v>54630.28</v>
      </c>
    </row>
    <row r="5083" spans="1:8" x14ac:dyDescent="0.25">
      <c r="A5083" s="2">
        <v>16</v>
      </c>
      <c r="B5083" t="s">
        <v>24</v>
      </c>
      <c r="C5083" t="s">
        <v>141</v>
      </c>
      <c r="D5083" s="2">
        <v>6</v>
      </c>
      <c r="E5083" s="17">
        <v>5</v>
      </c>
      <c r="F5083" t="s">
        <v>67</v>
      </c>
      <c r="G5083">
        <v>3</v>
      </c>
      <c r="H5083">
        <v>219.95999999999995</v>
      </c>
    </row>
    <row r="5084" spans="1:8" x14ac:dyDescent="0.25">
      <c r="A5084" s="2">
        <v>16</v>
      </c>
      <c r="B5084" t="s">
        <v>24</v>
      </c>
      <c r="C5084" t="s">
        <v>141</v>
      </c>
      <c r="D5084" s="2">
        <v>6</v>
      </c>
      <c r="E5084" s="17">
        <v>5</v>
      </c>
      <c r="F5084" t="s">
        <v>73</v>
      </c>
      <c r="H5084">
        <v>34980.75</v>
      </c>
    </row>
    <row r="5085" spans="1:8" x14ac:dyDescent="0.25">
      <c r="A5085" s="2">
        <v>16</v>
      </c>
      <c r="B5085" t="s">
        <v>24</v>
      </c>
      <c r="C5085" t="s">
        <v>141</v>
      </c>
      <c r="D5085" s="2">
        <v>6</v>
      </c>
      <c r="E5085" s="17">
        <v>5</v>
      </c>
      <c r="F5085" t="s">
        <v>79</v>
      </c>
      <c r="H5085">
        <v>8371</v>
      </c>
    </row>
    <row r="5086" spans="1:8" x14ac:dyDescent="0.25">
      <c r="A5086" s="2">
        <v>16</v>
      </c>
      <c r="B5086" t="s">
        <v>24</v>
      </c>
      <c r="C5086" t="s">
        <v>141</v>
      </c>
      <c r="D5086" s="2">
        <v>6</v>
      </c>
      <c r="E5086" s="17">
        <v>6</v>
      </c>
      <c r="F5086" t="s">
        <v>70</v>
      </c>
      <c r="G5086">
        <v>4</v>
      </c>
      <c r="H5086">
        <v>703545</v>
      </c>
    </row>
    <row r="5087" spans="1:8" x14ac:dyDescent="0.25">
      <c r="A5087" s="2">
        <v>16</v>
      </c>
      <c r="B5087" t="s">
        <v>24</v>
      </c>
      <c r="C5087" t="s">
        <v>141</v>
      </c>
      <c r="D5087" s="2">
        <v>6</v>
      </c>
      <c r="E5087" s="17">
        <v>6</v>
      </c>
      <c r="F5087" t="s">
        <v>75</v>
      </c>
      <c r="G5087">
        <v>3</v>
      </c>
      <c r="H5087">
        <v>40500</v>
      </c>
    </row>
    <row r="5088" spans="1:8" x14ac:dyDescent="0.25">
      <c r="A5088" s="2">
        <v>16</v>
      </c>
      <c r="B5088" t="s">
        <v>24</v>
      </c>
      <c r="C5088" t="s">
        <v>141</v>
      </c>
      <c r="D5088" s="2">
        <v>6</v>
      </c>
      <c r="E5088" s="17">
        <v>6</v>
      </c>
      <c r="F5088" t="s">
        <v>68</v>
      </c>
      <c r="G5088">
        <v>4</v>
      </c>
      <c r="H5088">
        <v>91508</v>
      </c>
    </row>
    <row r="5089" spans="1:8" x14ac:dyDescent="0.25">
      <c r="A5089" s="2">
        <v>16</v>
      </c>
      <c r="B5089" t="s">
        <v>24</v>
      </c>
      <c r="C5089" t="s">
        <v>141</v>
      </c>
      <c r="D5089" s="2">
        <v>6</v>
      </c>
      <c r="E5089" s="17">
        <v>6</v>
      </c>
      <c r="F5089" t="s">
        <v>69</v>
      </c>
      <c r="G5089">
        <v>4</v>
      </c>
      <c r="H5089">
        <v>91460.05</v>
      </c>
    </row>
    <row r="5090" spans="1:8" x14ac:dyDescent="0.25">
      <c r="A5090" s="2">
        <v>16</v>
      </c>
      <c r="B5090" t="s">
        <v>24</v>
      </c>
      <c r="C5090" t="s">
        <v>141</v>
      </c>
      <c r="D5090" s="2">
        <v>6</v>
      </c>
      <c r="E5090" s="17">
        <v>6</v>
      </c>
      <c r="F5090" t="s">
        <v>67</v>
      </c>
      <c r="G5090">
        <v>4</v>
      </c>
      <c r="H5090">
        <v>293.27999999999997</v>
      </c>
    </row>
    <row r="5091" spans="1:8" x14ac:dyDescent="0.25">
      <c r="A5091" s="2">
        <v>16</v>
      </c>
      <c r="B5091" t="s">
        <v>24</v>
      </c>
      <c r="C5091" t="s">
        <v>141</v>
      </c>
      <c r="D5091" s="2">
        <v>6</v>
      </c>
      <c r="E5091" s="17">
        <v>6</v>
      </c>
      <c r="F5091" t="s">
        <v>73</v>
      </c>
      <c r="H5091">
        <v>58558.189999999995</v>
      </c>
    </row>
    <row r="5092" spans="1:8" x14ac:dyDescent="0.25">
      <c r="A5092" s="2">
        <v>16</v>
      </c>
      <c r="B5092" t="s">
        <v>24</v>
      </c>
      <c r="C5092" t="s">
        <v>141</v>
      </c>
      <c r="D5092" s="2">
        <v>6</v>
      </c>
      <c r="E5092" s="17">
        <v>6</v>
      </c>
      <c r="F5092" t="s">
        <v>79</v>
      </c>
      <c r="H5092">
        <v>8882</v>
      </c>
    </row>
    <row r="5093" spans="1:8" x14ac:dyDescent="0.25">
      <c r="A5093" s="2">
        <v>16</v>
      </c>
      <c r="B5093" t="s">
        <v>24</v>
      </c>
      <c r="C5093" t="s">
        <v>141</v>
      </c>
      <c r="D5093" s="2">
        <v>6</v>
      </c>
      <c r="E5093" s="17">
        <v>7</v>
      </c>
      <c r="F5093" t="s">
        <v>70</v>
      </c>
      <c r="G5093">
        <v>2</v>
      </c>
      <c r="H5093">
        <v>339345.5</v>
      </c>
    </row>
    <row r="5094" spans="1:8" x14ac:dyDescent="0.25">
      <c r="A5094" s="2">
        <v>16</v>
      </c>
      <c r="B5094" t="s">
        <v>24</v>
      </c>
      <c r="C5094" t="s">
        <v>141</v>
      </c>
      <c r="D5094" s="2">
        <v>6</v>
      </c>
      <c r="E5094" s="17">
        <v>7</v>
      </c>
      <c r="F5094" t="s">
        <v>75</v>
      </c>
      <c r="G5094">
        <v>1</v>
      </c>
      <c r="H5094">
        <v>19800</v>
      </c>
    </row>
    <row r="5095" spans="1:8" x14ac:dyDescent="0.25">
      <c r="A5095" s="2">
        <v>16</v>
      </c>
      <c r="B5095" t="s">
        <v>24</v>
      </c>
      <c r="C5095" t="s">
        <v>141</v>
      </c>
      <c r="D5095" s="2">
        <v>6</v>
      </c>
      <c r="E5095" s="17">
        <v>7</v>
      </c>
      <c r="F5095" t="s">
        <v>68</v>
      </c>
      <c r="G5095">
        <v>1</v>
      </c>
      <c r="H5095">
        <v>14148</v>
      </c>
    </row>
    <row r="5096" spans="1:8" x14ac:dyDescent="0.25">
      <c r="A5096" s="2">
        <v>16</v>
      </c>
      <c r="B5096" t="s">
        <v>24</v>
      </c>
      <c r="C5096" t="s">
        <v>141</v>
      </c>
      <c r="D5096" s="2">
        <v>6</v>
      </c>
      <c r="E5096" s="17">
        <v>7</v>
      </c>
      <c r="F5096" t="s">
        <v>69</v>
      </c>
      <c r="G5096">
        <v>2</v>
      </c>
      <c r="H5096">
        <v>44114.59</v>
      </c>
    </row>
    <row r="5097" spans="1:8" x14ac:dyDescent="0.25">
      <c r="A5097" s="2">
        <v>16</v>
      </c>
      <c r="B5097" t="s">
        <v>24</v>
      </c>
      <c r="C5097" t="s">
        <v>141</v>
      </c>
      <c r="D5097" s="2">
        <v>6</v>
      </c>
      <c r="E5097" s="17">
        <v>7</v>
      </c>
      <c r="F5097" t="s">
        <v>67</v>
      </c>
      <c r="G5097">
        <v>2</v>
      </c>
      <c r="H5097">
        <v>122.19999999999999</v>
      </c>
    </row>
    <row r="5098" spans="1:8" x14ac:dyDescent="0.25">
      <c r="A5098" s="2">
        <v>16</v>
      </c>
      <c r="B5098" t="s">
        <v>24</v>
      </c>
      <c r="C5098" t="s">
        <v>141</v>
      </c>
      <c r="D5098" s="2">
        <v>6</v>
      </c>
      <c r="E5098" s="17">
        <v>7</v>
      </c>
      <c r="F5098" t="s">
        <v>73</v>
      </c>
      <c r="H5098">
        <v>33962.25</v>
      </c>
    </row>
    <row r="5099" spans="1:8" x14ac:dyDescent="0.25">
      <c r="A5099" s="2">
        <v>16</v>
      </c>
      <c r="B5099" t="s">
        <v>24</v>
      </c>
      <c r="C5099" t="s">
        <v>141</v>
      </c>
      <c r="D5099" s="2">
        <v>6</v>
      </c>
      <c r="E5099" s="17">
        <v>8</v>
      </c>
      <c r="F5099" t="s">
        <v>70</v>
      </c>
      <c r="G5099">
        <v>3</v>
      </c>
      <c r="H5099">
        <v>804439.5</v>
      </c>
    </row>
    <row r="5100" spans="1:8" x14ac:dyDescent="0.25">
      <c r="A5100" s="2">
        <v>16</v>
      </c>
      <c r="B5100" t="s">
        <v>24</v>
      </c>
      <c r="C5100" t="s">
        <v>141</v>
      </c>
      <c r="D5100" s="2">
        <v>6</v>
      </c>
      <c r="E5100" s="17">
        <v>8</v>
      </c>
      <c r="F5100" t="s">
        <v>75</v>
      </c>
      <c r="G5100">
        <v>3</v>
      </c>
      <c r="H5100">
        <v>39300</v>
      </c>
    </row>
    <row r="5101" spans="1:8" x14ac:dyDescent="0.25">
      <c r="A5101" s="2">
        <v>16</v>
      </c>
      <c r="B5101" t="s">
        <v>24</v>
      </c>
      <c r="C5101" t="s">
        <v>141</v>
      </c>
      <c r="D5101" s="2">
        <v>6</v>
      </c>
      <c r="E5101" s="17">
        <v>8</v>
      </c>
      <c r="F5101" t="s">
        <v>68</v>
      </c>
      <c r="G5101">
        <v>3</v>
      </c>
      <c r="H5101">
        <v>60028</v>
      </c>
    </row>
    <row r="5102" spans="1:8" x14ac:dyDescent="0.25">
      <c r="A5102" s="2">
        <v>16</v>
      </c>
      <c r="B5102" t="s">
        <v>24</v>
      </c>
      <c r="C5102" t="s">
        <v>141</v>
      </c>
      <c r="D5102" s="2">
        <v>6</v>
      </c>
      <c r="E5102" s="17">
        <v>8</v>
      </c>
      <c r="F5102" t="s">
        <v>69</v>
      </c>
      <c r="G5102">
        <v>3</v>
      </c>
      <c r="H5102">
        <v>104576.52</v>
      </c>
    </row>
    <row r="5103" spans="1:8" x14ac:dyDescent="0.25">
      <c r="A5103" s="2">
        <v>16</v>
      </c>
      <c r="B5103" t="s">
        <v>24</v>
      </c>
      <c r="C5103" t="s">
        <v>141</v>
      </c>
      <c r="D5103" s="2">
        <v>6</v>
      </c>
      <c r="E5103" s="17">
        <v>8</v>
      </c>
      <c r="F5103" t="s">
        <v>67</v>
      </c>
      <c r="G5103">
        <v>3</v>
      </c>
      <c r="H5103">
        <v>219.95999999999995</v>
      </c>
    </row>
    <row r="5104" spans="1:8" x14ac:dyDescent="0.25">
      <c r="A5104" s="2">
        <v>16</v>
      </c>
      <c r="B5104" t="s">
        <v>24</v>
      </c>
      <c r="C5104" t="s">
        <v>141</v>
      </c>
      <c r="D5104" s="2">
        <v>6</v>
      </c>
      <c r="E5104" s="17">
        <v>8</v>
      </c>
      <c r="F5104" t="s">
        <v>73</v>
      </c>
      <c r="H5104">
        <v>66782.75</v>
      </c>
    </row>
    <row r="5105" spans="1:8" x14ac:dyDescent="0.25">
      <c r="A5105" s="2">
        <v>16</v>
      </c>
      <c r="B5105" t="s">
        <v>24</v>
      </c>
      <c r="C5105" t="s">
        <v>141</v>
      </c>
      <c r="D5105" s="2">
        <v>6</v>
      </c>
      <c r="E5105" s="17">
        <v>9</v>
      </c>
      <c r="F5105" t="s">
        <v>70</v>
      </c>
      <c r="G5105">
        <v>1</v>
      </c>
      <c r="H5105">
        <v>358641</v>
      </c>
    </row>
    <row r="5106" spans="1:8" x14ac:dyDescent="0.25">
      <c r="A5106" s="2">
        <v>16</v>
      </c>
      <c r="B5106" t="s">
        <v>24</v>
      </c>
      <c r="C5106" t="s">
        <v>141</v>
      </c>
      <c r="D5106" s="2">
        <v>6</v>
      </c>
      <c r="E5106" s="17">
        <v>9</v>
      </c>
      <c r="F5106" t="s">
        <v>75</v>
      </c>
      <c r="H5106">
        <v>7200</v>
      </c>
    </row>
    <row r="5107" spans="1:8" x14ac:dyDescent="0.25">
      <c r="A5107" s="2">
        <v>16</v>
      </c>
      <c r="B5107" t="s">
        <v>24</v>
      </c>
      <c r="C5107" t="s">
        <v>141</v>
      </c>
      <c r="D5107" s="2">
        <v>6</v>
      </c>
      <c r="E5107" s="17">
        <v>9</v>
      </c>
      <c r="F5107" t="s">
        <v>68</v>
      </c>
      <c r="G5107">
        <v>1</v>
      </c>
      <c r="H5107">
        <v>8920</v>
      </c>
    </row>
    <row r="5108" spans="1:8" x14ac:dyDescent="0.25">
      <c r="A5108" s="2">
        <v>16</v>
      </c>
      <c r="B5108" t="s">
        <v>24</v>
      </c>
      <c r="C5108" t="s">
        <v>141</v>
      </c>
      <c r="D5108" s="2">
        <v>6</v>
      </c>
      <c r="E5108" s="17">
        <v>9</v>
      </c>
      <c r="F5108" t="s">
        <v>69</v>
      </c>
      <c r="G5108">
        <v>1</v>
      </c>
      <c r="H5108">
        <v>46623.140000000007</v>
      </c>
    </row>
    <row r="5109" spans="1:8" x14ac:dyDescent="0.25">
      <c r="A5109" s="2">
        <v>16</v>
      </c>
      <c r="B5109" t="s">
        <v>24</v>
      </c>
      <c r="C5109" t="s">
        <v>141</v>
      </c>
      <c r="D5109" s="2">
        <v>6</v>
      </c>
      <c r="E5109" s="17">
        <v>9</v>
      </c>
      <c r="F5109" t="s">
        <v>67</v>
      </c>
      <c r="G5109">
        <v>1</v>
      </c>
      <c r="H5109">
        <v>73.319999999999993</v>
      </c>
    </row>
    <row r="5110" spans="1:8" x14ac:dyDescent="0.25">
      <c r="A5110" s="2">
        <v>16</v>
      </c>
      <c r="B5110" t="s">
        <v>24</v>
      </c>
      <c r="C5110" t="s">
        <v>141</v>
      </c>
      <c r="D5110" s="2">
        <v>6</v>
      </c>
      <c r="E5110" s="17">
        <v>9</v>
      </c>
      <c r="F5110" t="s">
        <v>73</v>
      </c>
      <c r="H5110">
        <v>27348.41</v>
      </c>
    </row>
    <row r="5111" spans="1:8" x14ac:dyDescent="0.25">
      <c r="A5111" s="2">
        <v>16</v>
      </c>
      <c r="B5111" t="s">
        <v>24</v>
      </c>
      <c r="C5111" t="s">
        <v>141</v>
      </c>
      <c r="D5111" s="2">
        <v>6</v>
      </c>
      <c r="E5111" s="17">
        <v>10</v>
      </c>
      <c r="F5111" t="s">
        <v>70</v>
      </c>
      <c r="G5111">
        <v>10</v>
      </c>
      <c r="H5111">
        <v>4202919.17</v>
      </c>
    </row>
    <row r="5112" spans="1:8" x14ac:dyDescent="0.25">
      <c r="A5112" s="2">
        <v>16</v>
      </c>
      <c r="B5112" t="s">
        <v>24</v>
      </c>
      <c r="C5112" t="s">
        <v>141</v>
      </c>
      <c r="D5112" s="2">
        <v>6</v>
      </c>
      <c r="E5112" s="17">
        <v>10</v>
      </c>
      <c r="F5112" t="s">
        <v>75</v>
      </c>
      <c r="G5112">
        <v>6</v>
      </c>
      <c r="H5112">
        <v>89100</v>
      </c>
    </row>
    <row r="5113" spans="1:8" x14ac:dyDescent="0.25">
      <c r="A5113" s="2">
        <v>16</v>
      </c>
      <c r="B5113" t="s">
        <v>24</v>
      </c>
      <c r="C5113" t="s">
        <v>141</v>
      </c>
      <c r="D5113" s="2">
        <v>6</v>
      </c>
      <c r="E5113" s="17">
        <v>10</v>
      </c>
      <c r="F5113" t="s">
        <v>68</v>
      </c>
      <c r="G5113">
        <v>6</v>
      </c>
      <c r="H5113">
        <v>141817</v>
      </c>
    </row>
    <row r="5114" spans="1:8" x14ac:dyDescent="0.25">
      <c r="A5114" s="2">
        <v>16</v>
      </c>
      <c r="B5114" t="s">
        <v>24</v>
      </c>
      <c r="C5114" t="s">
        <v>141</v>
      </c>
      <c r="D5114" s="2">
        <v>6</v>
      </c>
      <c r="E5114" s="17">
        <v>10</v>
      </c>
      <c r="F5114" t="s">
        <v>69</v>
      </c>
      <c r="G5114">
        <v>10</v>
      </c>
      <c r="H5114">
        <v>546377.51</v>
      </c>
    </row>
    <row r="5115" spans="1:8" x14ac:dyDescent="0.25">
      <c r="A5115" s="2">
        <v>16</v>
      </c>
      <c r="B5115" t="s">
        <v>24</v>
      </c>
      <c r="C5115" t="s">
        <v>141</v>
      </c>
      <c r="D5115" s="2">
        <v>6</v>
      </c>
      <c r="E5115" s="17">
        <v>10</v>
      </c>
      <c r="F5115" t="s">
        <v>78</v>
      </c>
      <c r="H5115">
        <v>15329.76</v>
      </c>
    </row>
    <row r="5116" spans="1:8" x14ac:dyDescent="0.25">
      <c r="A5116" s="2">
        <v>16</v>
      </c>
      <c r="B5116" t="s">
        <v>24</v>
      </c>
      <c r="C5116" t="s">
        <v>141</v>
      </c>
      <c r="D5116" s="2">
        <v>6</v>
      </c>
      <c r="E5116" s="17">
        <v>10</v>
      </c>
      <c r="F5116" t="s">
        <v>67</v>
      </c>
      <c r="G5116">
        <v>10</v>
      </c>
      <c r="H5116">
        <v>788.19000000000028</v>
      </c>
    </row>
    <row r="5117" spans="1:8" x14ac:dyDescent="0.25">
      <c r="A5117" s="2">
        <v>16</v>
      </c>
      <c r="B5117" t="s">
        <v>24</v>
      </c>
      <c r="C5117" t="s">
        <v>141</v>
      </c>
      <c r="D5117" s="2">
        <v>6</v>
      </c>
      <c r="E5117" s="17">
        <v>10</v>
      </c>
      <c r="F5117" t="s">
        <v>73</v>
      </c>
      <c r="G5117">
        <v>2</v>
      </c>
      <c r="H5117">
        <v>359423.75</v>
      </c>
    </row>
    <row r="5118" spans="1:8" x14ac:dyDescent="0.25">
      <c r="A5118" s="2">
        <v>16</v>
      </c>
      <c r="B5118" t="s">
        <v>24</v>
      </c>
      <c r="C5118" t="s">
        <v>141</v>
      </c>
      <c r="D5118" s="2">
        <v>6</v>
      </c>
      <c r="E5118" s="17">
        <v>10</v>
      </c>
      <c r="F5118" t="s">
        <v>72</v>
      </c>
      <c r="G5118">
        <v>3</v>
      </c>
      <c r="H5118">
        <v>195732.53999999998</v>
      </c>
    </row>
    <row r="5119" spans="1:8" x14ac:dyDescent="0.25">
      <c r="A5119" s="2">
        <v>16</v>
      </c>
      <c r="B5119" t="s">
        <v>24</v>
      </c>
      <c r="C5119" t="s">
        <v>141</v>
      </c>
      <c r="D5119" s="2">
        <v>6</v>
      </c>
      <c r="E5119" s="17">
        <v>10</v>
      </c>
      <c r="F5119" t="s">
        <v>74</v>
      </c>
      <c r="G5119">
        <v>1</v>
      </c>
      <c r="H5119">
        <v>18727</v>
      </c>
    </row>
    <row r="5120" spans="1:8" x14ac:dyDescent="0.25">
      <c r="A5120" s="2">
        <v>16</v>
      </c>
      <c r="B5120" t="s">
        <v>24</v>
      </c>
      <c r="C5120" t="s">
        <v>141</v>
      </c>
      <c r="D5120" s="2">
        <v>6</v>
      </c>
      <c r="E5120" s="17">
        <v>10</v>
      </c>
      <c r="F5120" t="s">
        <v>71</v>
      </c>
      <c r="H5120">
        <v>16484.240000000002</v>
      </c>
    </row>
    <row r="5121" spans="1:8" x14ac:dyDescent="0.25">
      <c r="A5121" s="2">
        <v>16</v>
      </c>
      <c r="B5121" t="s">
        <v>24</v>
      </c>
      <c r="C5121" t="s">
        <v>141</v>
      </c>
      <c r="D5121" s="2">
        <v>6</v>
      </c>
      <c r="E5121" s="17">
        <v>11</v>
      </c>
      <c r="F5121" t="s">
        <v>70</v>
      </c>
      <c r="G5121">
        <v>3</v>
      </c>
      <c r="H5121">
        <v>1326370.0799999998</v>
      </c>
    </row>
    <row r="5122" spans="1:8" x14ac:dyDescent="0.25">
      <c r="A5122" s="2">
        <v>16</v>
      </c>
      <c r="B5122" t="s">
        <v>24</v>
      </c>
      <c r="C5122" t="s">
        <v>141</v>
      </c>
      <c r="D5122" s="2">
        <v>6</v>
      </c>
      <c r="E5122" s="17">
        <v>11</v>
      </c>
      <c r="F5122" t="s">
        <v>68</v>
      </c>
      <c r="G5122">
        <v>3</v>
      </c>
      <c r="H5122">
        <v>61512</v>
      </c>
    </row>
    <row r="5123" spans="1:8" x14ac:dyDescent="0.25">
      <c r="A5123" s="2">
        <v>16</v>
      </c>
      <c r="B5123" t="s">
        <v>24</v>
      </c>
      <c r="C5123" t="s">
        <v>141</v>
      </c>
      <c r="D5123" s="2">
        <v>6</v>
      </c>
      <c r="E5123" s="17">
        <v>11</v>
      </c>
      <c r="F5123" t="s">
        <v>69</v>
      </c>
      <c r="G5123">
        <v>3</v>
      </c>
      <c r="H5123">
        <v>172427.63</v>
      </c>
    </row>
    <row r="5124" spans="1:8" x14ac:dyDescent="0.25">
      <c r="A5124" s="2">
        <v>16</v>
      </c>
      <c r="B5124" t="s">
        <v>24</v>
      </c>
      <c r="C5124" t="s">
        <v>141</v>
      </c>
      <c r="D5124" s="2">
        <v>6</v>
      </c>
      <c r="E5124" s="17">
        <v>11</v>
      </c>
      <c r="F5124" t="s">
        <v>67</v>
      </c>
      <c r="G5124">
        <v>3</v>
      </c>
      <c r="H5124">
        <v>219.95999999999995</v>
      </c>
    </row>
    <row r="5125" spans="1:8" x14ac:dyDescent="0.25">
      <c r="A5125" s="2">
        <v>16</v>
      </c>
      <c r="B5125" t="s">
        <v>24</v>
      </c>
      <c r="C5125" t="s">
        <v>141</v>
      </c>
      <c r="D5125" s="2">
        <v>6</v>
      </c>
      <c r="E5125" s="17">
        <v>11</v>
      </c>
      <c r="F5125" t="s">
        <v>73</v>
      </c>
      <c r="H5125">
        <v>110383.35999999999</v>
      </c>
    </row>
    <row r="5126" spans="1:8" x14ac:dyDescent="0.25">
      <c r="A5126" s="2">
        <v>16</v>
      </c>
      <c r="B5126" t="s">
        <v>24</v>
      </c>
      <c r="C5126" t="s">
        <v>141</v>
      </c>
      <c r="D5126" s="2">
        <v>6</v>
      </c>
      <c r="E5126" s="17">
        <v>11</v>
      </c>
      <c r="F5126" t="s">
        <v>79</v>
      </c>
      <c r="H5126">
        <v>17253</v>
      </c>
    </row>
    <row r="5127" spans="1:8" x14ac:dyDescent="0.25">
      <c r="A5127" s="2">
        <v>16</v>
      </c>
      <c r="B5127" t="s">
        <v>24</v>
      </c>
      <c r="C5127" t="s">
        <v>141</v>
      </c>
      <c r="D5127" s="2">
        <v>6</v>
      </c>
      <c r="E5127" s="17">
        <v>11</v>
      </c>
      <c r="F5127" t="s">
        <v>72</v>
      </c>
      <c r="G5127">
        <v>3</v>
      </c>
      <c r="H5127">
        <v>223973.31</v>
      </c>
    </row>
    <row r="5128" spans="1:8" x14ac:dyDescent="0.25">
      <c r="A5128" s="2">
        <v>16</v>
      </c>
      <c r="B5128" t="s">
        <v>24</v>
      </c>
      <c r="C5128" t="s">
        <v>141</v>
      </c>
      <c r="D5128" s="2">
        <v>6</v>
      </c>
      <c r="E5128" s="17">
        <v>12</v>
      </c>
      <c r="F5128" t="s">
        <v>70</v>
      </c>
      <c r="G5128">
        <v>12</v>
      </c>
      <c r="H5128">
        <v>5922462.580000001</v>
      </c>
    </row>
    <row r="5129" spans="1:8" x14ac:dyDescent="0.25">
      <c r="A5129" s="2">
        <v>16</v>
      </c>
      <c r="B5129" t="s">
        <v>24</v>
      </c>
      <c r="C5129" t="s">
        <v>141</v>
      </c>
      <c r="D5129" s="2">
        <v>6</v>
      </c>
      <c r="E5129" s="17">
        <v>12</v>
      </c>
      <c r="F5129" t="s">
        <v>75</v>
      </c>
      <c r="G5129">
        <v>6</v>
      </c>
      <c r="H5129">
        <v>359402</v>
      </c>
    </row>
    <row r="5130" spans="1:8" x14ac:dyDescent="0.25">
      <c r="A5130" s="2">
        <v>16</v>
      </c>
      <c r="B5130" t="s">
        <v>24</v>
      </c>
      <c r="C5130" t="s">
        <v>141</v>
      </c>
      <c r="D5130" s="2">
        <v>6</v>
      </c>
      <c r="E5130" s="17">
        <v>12</v>
      </c>
      <c r="F5130" t="s">
        <v>68</v>
      </c>
      <c r="G5130">
        <v>2</v>
      </c>
      <c r="H5130">
        <v>32680</v>
      </c>
    </row>
    <row r="5131" spans="1:8" x14ac:dyDescent="0.25">
      <c r="A5131" s="2">
        <v>16</v>
      </c>
      <c r="B5131" t="s">
        <v>24</v>
      </c>
      <c r="C5131" t="s">
        <v>141</v>
      </c>
      <c r="D5131" s="2">
        <v>6</v>
      </c>
      <c r="E5131" s="17">
        <v>12</v>
      </c>
      <c r="F5131" t="s">
        <v>69</v>
      </c>
      <c r="G5131">
        <v>11</v>
      </c>
      <c r="H5131">
        <v>668012.5</v>
      </c>
    </row>
    <row r="5132" spans="1:8" x14ac:dyDescent="0.25">
      <c r="A5132" s="2">
        <v>16</v>
      </c>
      <c r="B5132" t="s">
        <v>24</v>
      </c>
      <c r="C5132" t="s">
        <v>141</v>
      </c>
      <c r="D5132" s="2">
        <v>6</v>
      </c>
      <c r="E5132" s="17">
        <v>12</v>
      </c>
      <c r="F5132" t="s">
        <v>78</v>
      </c>
      <c r="H5132">
        <v>22328.55</v>
      </c>
    </row>
    <row r="5133" spans="1:8" x14ac:dyDescent="0.25">
      <c r="A5133" s="2">
        <v>16</v>
      </c>
      <c r="B5133" t="s">
        <v>24</v>
      </c>
      <c r="C5133" t="s">
        <v>141</v>
      </c>
      <c r="D5133" s="2">
        <v>6</v>
      </c>
      <c r="E5133" s="17">
        <v>12</v>
      </c>
      <c r="F5133" t="s">
        <v>67</v>
      </c>
      <c r="G5133">
        <v>12</v>
      </c>
      <c r="H5133">
        <v>867.62000000000046</v>
      </c>
    </row>
    <row r="5134" spans="1:8" x14ac:dyDescent="0.25">
      <c r="A5134" s="2">
        <v>16</v>
      </c>
      <c r="B5134" t="s">
        <v>24</v>
      </c>
      <c r="C5134" t="s">
        <v>141</v>
      </c>
      <c r="D5134" s="2">
        <v>6</v>
      </c>
      <c r="E5134" s="17">
        <v>12</v>
      </c>
      <c r="F5134" t="s">
        <v>73</v>
      </c>
      <c r="G5134">
        <v>7</v>
      </c>
      <c r="H5134">
        <v>317677.74</v>
      </c>
    </row>
    <row r="5135" spans="1:8" x14ac:dyDescent="0.25">
      <c r="A5135" s="2">
        <v>16</v>
      </c>
      <c r="B5135" t="s">
        <v>24</v>
      </c>
      <c r="C5135" t="s">
        <v>141</v>
      </c>
      <c r="D5135" s="2">
        <v>6</v>
      </c>
      <c r="E5135" s="17">
        <v>12</v>
      </c>
      <c r="F5135" t="s">
        <v>72</v>
      </c>
      <c r="G5135">
        <v>12</v>
      </c>
      <c r="H5135">
        <v>1170060.83</v>
      </c>
    </row>
    <row r="5136" spans="1:8" x14ac:dyDescent="0.25">
      <c r="A5136" s="2">
        <v>16</v>
      </c>
      <c r="B5136" t="s">
        <v>24</v>
      </c>
      <c r="C5136" t="s">
        <v>141</v>
      </c>
      <c r="D5136" s="2">
        <v>6</v>
      </c>
      <c r="E5136" s="17">
        <v>13</v>
      </c>
      <c r="F5136" t="s">
        <v>70</v>
      </c>
      <c r="G5136">
        <v>1</v>
      </c>
      <c r="H5136">
        <v>720312.07999999984</v>
      </c>
    </row>
    <row r="5137" spans="1:8" x14ac:dyDescent="0.25">
      <c r="A5137" s="2">
        <v>16</v>
      </c>
      <c r="B5137" t="s">
        <v>24</v>
      </c>
      <c r="C5137" t="s">
        <v>141</v>
      </c>
      <c r="D5137" s="2">
        <v>6</v>
      </c>
      <c r="E5137" s="17">
        <v>13</v>
      </c>
      <c r="F5137" t="s">
        <v>75</v>
      </c>
      <c r="G5137">
        <v>1</v>
      </c>
      <c r="H5137">
        <v>14512</v>
      </c>
    </row>
    <row r="5138" spans="1:8" x14ac:dyDescent="0.25">
      <c r="A5138" s="2">
        <v>16</v>
      </c>
      <c r="B5138" t="s">
        <v>24</v>
      </c>
      <c r="C5138" t="s">
        <v>141</v>
      </c>
      <c r="D5138" s="2">
        <v>6</v>
      </c>
      <c r="E5138" s="17">
        <v>13</v>
      </c>
      <c r="F5138" t="s">
        <v>68</v>
      </c>
      <c r="G5138">
        <v>1</v>
      </c>
      <c r="H5138">
        <v>17000</v>
      </c>
    </row>
    <row r="5139" spans="1:8" x14ac:dyDescent="0.25">
      <c r="A5139" s="2">
        <v>16</v>
      </c>
      <c r="B5139" t="s">
        <v>24</v>
      </c>
      <c r="C5139" t="s">
        <v>141</v>
      </c>
      <c r="D5139" s="2">
        <v>6</v>
      </c>
      <c r="E5139" s="17">
        <v>13</v>
      </c>
      <c r="F5139" t="s">
        <v>69</v>
      </c>
      <c r="G5139">
        <v>1</v>
      </c>
      <c r="H5139">
        <v>93640.329999999987</v>
      </c>
    </row>
    <row r="5140" spans="1:8" x14ac:dyDescent="0.25">
      <c r="A5140" s="2">
        <v>16</v>
      </c>
      <c r="B5140" t="s">
        <v>24</v>
      </c>
      <c r="C5140" t="s">
        <v>141</v>
      </c>
      <c r="D5140" s="2">
        <v>6</v>
      </c>
      <c r="E5140" s="17">
        <v>13</v>
      </c>
      <c r="F5140" t="s">
        <v>67</v>
      </c>
      <c r="G5140">
        <v>1</v>
      </c>
      <c r="H5140">
        <v>79.429999999999993</v>
      </c>
    </row>
    <row r="5141" spans="1:8" x14ac:dyDescent="0.25">
      <c r="A5141" s="2">
        <v>16</v>
      </c>
      <c r="B5141" t="s">
        <v>24</v>
      </c>
      <c r="C5141" t="s">
        <v>141</v>
      </c>
      <c r="D5141" s="2">
        <v>6</v>
      </c>
      <c r="E5141" s="17">
        <v>13</v>
      </c>
      <c r="F5141" t="s">
        <v>73</v>
      </c>
      <c r="H5141">
        <v>55948.2</v>
      </c>
    </row>
    <row r="5142" spans="1:8" x14ac:dyDescent="0.25">
      <c r="A5142" s="2">
        <v>16</v>
      </c>
      <c r="B5142" t="s">
        <v>24</v>
      </c>
      <c r="C5142" t="s">
        <v>141</v>
      </c>
      <c r="D5142" s="2">
        <v>6</v>
      </c>
      <c r="E5142" s="17">
        <v>13</v>
      </c>
      <c r="F5142" t="s">
        <v>72</v>
      </c>
      <c r="G5142">
        <v>1</v>
      </c>
      <c r="H5142">
        <v>127604.34999999999</v>
      </c>
    </row>
    <row r="5143" spans="1:8" x14ac:dyDescent="0.25">
      <c r="A5143" s="2">
        <v>16</v>
      </c>
      <c r="B5143" t="s">
        <v>24</v>
      </c>
      <c r="C5143" t="s">
        <v>142</v>
      </c>
      <c r="D5143" s="2">
        <v>3</v>
      </c>
      <c r="E5143" s="17">
        <v>7</v>
      </c>
      <c r="F5143" t="s">
        <v>70</v>
      </c>
      <c r="G5143">
        <v>1</v>
      </c>
      <c r="H5143">
        <v>196278</v>
      </c>
    </row>
    <row r="5144" spans="1:8" x14ac:dyDescent="0.25">
      <c r="A5144" s="2">
        <v>16</v>
      </c>
      <c r="B5144" t="s">
        <v>24</v>
      </c>
      <c r="C5144" t="s">
        <v>142</v>
      </c>
      <c r="D5144" s="2">
        <v>3</v>
      </c>
      <c r="E5144" s="17">
        <v>7</v>
      </c>
      <c r="F5144" t="s">
        <v>67</v>
      </c>
      <c r="G5144">
        <v>1</v>
      </c>
      <c r="H5144">
        <v>73.319999999999993</v>
      </c>
    </row>
    <row r="5145" spans="1:8" x14ac:dyDescent="0.25">
      <c r="A5145" s="2">
        <v>16</v>
      </c>
      <c r="B5145" t="s">
        <v>24</v>
      </c>
      <c r="C5145" t="s">
        <v>142</v>
      </c>
      <c r="D5145" s="2">
        <v>3</v>
      </c>
      <c r="E5145" s="17">
        <v>7</v>
      </c>
      <c r="F5145" t="s">
        <v>72</v>
      </c>
      <c r="G5145">
        <v>1</v>
      </c>
      <c r="H5145">
        <v>72622.8</v>
      </c>
    </row>
    <row r="5146" spans="1:8" x14ac:dyDescent="0.25">
      <c r="A5146" s="2">
        <v>16</v>
      </c>
      <c r="B5146" t="s">
        <v>24</v>
      </c>
      <c r="C5146" t="s">
        <v>142</v>
      </c>
      <c r="D5146" s="2">
        <v>3</v>
      </c>
      <c r="E5146" s="17">
        <v>8</v>
      </c>
      <c r="F5146" t="s">
        <v>70</v>
      </c>
      <c r="G5146">
        <v>1</v>
      </c>
      <c r="H5146">
        <v>304342.5</v>
      </c>
    </row>
    <row r="5147" spans="1:8" x14ac:dyDescent="0.25">
      <c r="A5147" s="2">
        <v>16</v>
      </c>
      <c r="B5147" t="s">
        <v>24</v>
      </c>
      <c r="C5147" t="s">
        <v>142</v>
      </c>
      <c r="D5147" s="2">
        <v>3</v>
      </c>
      <c r="E5147" s="17">
        <v>8</v>
      </c>
      <c r="F5147" t="s">
        <v>67</v>
      </c>
      <c r="G5147">
        <v>1</v>
      </c>
      <c r="H5147">
        <v>91.65</v>
      </c>
    </row>
    <row r="5148" spans="1:8" x14ac:dyDescent="0.25">
      <c r="A5148" s="2">
        <v>16</v>
      </c>
      <c r="B5148" t="s">
        <v>24</v>
      </c>
      <c r="C5148" t="s">
        <v>142</v>
      </c>
      <c r="D5148" s="2">
        <v>3</v>
      </c>
      <c r="E5148" s="17">
        <v>8</v>
      </c>
      <c r="F5148" t="s">
        <v>72</v>
      </c>
      <c r="G5148">
        <v>1</v>
      </c>
      <c r="H5148">
        <v>112606.68</v>
      </c>
    </row>
    <row r="5149" spans="1:8" x14ac:dyDescent="0.25">
      <c r="A5149" s="2">
        <v>16</v>
      </c>
      <c r="B5149" t="s">
        <v>24</v>
      </c>
      <c r="C5149" t="s">
        <v>142</v>
      </c>
      <c r="D5149" s="2">
        <v>3</v>
      </c>
      <c r="E5149" s="17">
        <v>10</v>
      </c>
      <c r="F5149" t="s">
        <v>70</v>
      </c>
      <c r="G5149">
        <v>3</v>
      </c>
      <c r="H5149">
        <v>857605.45</v>
      </c>
    </row>
    <row r="5150" spans="1:8" x14ac:dyDescent="0.25">
      <c r="A5150" s="2">
        <v>16</v>
      </c>
      <c r="B5150" t="s">
        <v>24</v>
      </c>
      <c r="C5150" t="s">
        <v>142</v>
      </c>
      <c r="D5150" s="2">
        <v>3</v>
      </c>
      <c r="E5150" s="17">
        <v>10</v>
      </c>
      <c r="F5150" t="s">
        <v>75</v>
      </c>
      <c r="G5150">
        <v>1</v>
      </c>
      <c r="H5150">
        <v>13500</v>
      </c>
    </row>
    <row r="5151" spans="1:8" x14ac:dyDescent="0.25">
      <c r="A5151" s="2">
        <v>16</v>
      </c>
      <c r="B5151" t="s">
        <v>24</v>
      </c>
      <c r="C5151" t="s">
        <v>142</v>
      </c>
      <c r="D5151" s="2">
        <v>3</v>
      </c>
      <c r="E5151" s="17">
        <v>10</v>
      </c>
      <c r="F5151" t="s">
        <v>68</v>
      </c>
      <c r="G5151">
        <v>1</v>
      </c>
      <c r="H5151">
        <v>18138</v>
      </c>
    </row>
    <row r="5152" spans="1:8" x14ac:dyDescent="0.25">
      <c r="A5152" s="2">
        <v>16</v>
      </c>
      <c r="B5152" t="s">
        <v>24</v>
      </c>
      <c r="C5152" t="s">
        <v>142</v>
      </c>
      <c r="D5152" s="2">
        <v>3</v>
      </c>
      <c r="E5152" s="17">
        <v>10</v>
      </c>
      <c r="F5152" t="s">
        <v>69</v>
      </c>
      <c r="G5152">
        <v>1</v>
      </c>
      <c r="H5152">
        <v>47015.429999999993</v>
      </c>
    </row>
    <row r="5153" spans="1:8" x14ac:dyDescent="0.25">
      <c r="A5153" s="2">
        <v>16</v>
      </c>
      <c r="B5153" t="s">
        <v>24</v>
      </c>
      <c r="C5153" t="s">
        <v>142</v>
      </c>
      <c r="D5153" s="2">
        <v>3</v>
      </c>
      <c r="E5153" s="17">
        <v>10</v>
      </c>
      <c r="F5153" t="s">
        <v>67</v>
      </c>
      <c r="G5153">
        <v>3</v>
      </c>
      <c r="H5153">
        <v>177.18999999999997</v>
      </c>
    </row>
    <row r="5154" spans="1:8" x14ac:dyDescent="0.25">
      <c r="A5154" s="2">
        <v>16</v>
      </c>
      <c r="B5154" t="s">
        <v>24</v>
      </c>
      <c r="C5154" t="s">
        <v>142</v>
      </c>
      <c r="D5154" s="2">
        <v>3</v>
      </c>
      <c r="E5154" s="17">
        <v>10</v>
      </c>
      <c r="F5154" t="s">
        <v>73</v>
      </c>
      <c r="H5154">
        <v>30138.25</v>
      </c>
    </row>
    <row r="5155" spans="1:8" x14ac:dyDescent="0.25">
      <c r="A5155" s="2">
        <v>16</v>
      </c>
      <c r="B5155" t="s">
        <v>24</v>
      </c>
      <c r="C5155" t="s">
        <v>142</v>
      </c>
      <c r="D5155" s="2">
        <v>3</v>
      </c>
      <c r="E5155" s="17">
        <v>10</v>
      </c>
      <c r="F5155" t="s">
        <v>72</v>
      </c>
      <c r="G5155">
        <v>2</v>
      </c>
      <c r="H5155">
        <v>184233.24</v>
      </c>
    </row>
    <row r="5156" spans="1:8" x14ac:dyDescent="0.25">
      <c r="A5156" s="2">
        <v>16</v>
      </c>
      <c r="B5156" t="s">
        <v>24</v>
      </c>
      <c r="C5156" t="s">
        <v>142</v>
      </c>
      <c r="D5156" s="2">
        <v>3</v>
      </c>
      <c r="E5156" s="17">
        <v>12</v>
      </c>
      <c r="F5156" t="s">
        <v>70</v>
      </c>
      <c r="G5156">
        <v>8</v>
      </c>
      <c r="H5156">
        <v>2949088.31</v>
      </c>
    </row>
    <row r="5157" spans="1:8" x14ac:dyDescent="0.25">
      <c r="A5157" s="2">
        <v>16</v>
      </c>
      <c r="B5157" t="s">
        <v>24</v>
      </c>
      <c r="C5157" t="s">
        <v>142</v>
      </c>
      <c r="D5157" s="2">
        <v>3</v>
      </c>
      <c r="E5157" s="17">
        <v>12</v>
      </c>
      <c r="F5157" t="s">
        <v>75</v>
      </c>
      <c r="G5157">
        <v>3</v>
      </c>
      <c r="H5157">
        <v>137391</v>
      </c>
    </row>
    <row r="5158" spans="1:8" x14ac:dyDescent="0.25">
      <c r="A5158" s="2">
        <v>16</v>
      </c>
      <c r="B5158" t="s">
        <v>24</v>
      </c>
      <c r="C5158" t="s">
        <v>142</v>
      </c>
      <c r="D5158" s="2">
        <v>3</v>
      </c>
      <c r="E5158" s="17">
        <v>12</v>
      </c>
      <c r="F5158" t="s">
        <v>68</v>
      </c>
      <c r="G5158">
        <v>2</v>
      </c>
      <c r="H5158">
        <v>44080</v>
      </c>
    </row>
    <row r="5159" spans="1:8" x14ac:dyDescent="0.25">
      <c r="A5159" s="2">
        <v>16</v>
      </c>
      <c r="B5159" t="s">
        <v>24</v>
      </c>
      <c r="C5159" t="s">
        <v>142</v>
      </c>
      <c r="D5159" s="2">
        <v>3</v>
      </c>
      <c r="E5159" s="17">
        <v>12</v>
      </c>
      <c r="F5159" t="s">
        <v>69</v>
      </c>
      <c r="G5159">
        <v>6</v>
      </c>
      <c r="H5159">
        <v>311574.2</v>
      </c>
    </row>
    <row r="5160" spans="1:8" x14ac:dyDescent="0.25">
      <c r="A5160" s="2">
        <v>16</v>
      </c>
      <c r="B5160" t="s">
        <v>24</v>
      </c>
      <c r="C5160" t="s">
        <v>142</v>
      </c>
      <c r="D5160" s="2">
        <v>3</v>
      </c>
      <c r="E5160" s="17">
        <v>12</v>
      </c>
      <c r="F5160" t="s">
        <v>67</v>
      </c>
      <c r="G5160">
        <v>8</v>
      </c>
      <c r="H5160">
        <v>452.14</v>
      </c>
    </row>
    <row r="5161" spans="1:8" x14ac:dyDescent="0.25">
      <c r="A5161" s="2">
        <v>16</v>
      </c>
      <c r="B5161" t="s">
        <v>24</v>
      </c>
      <c r="C5161" t="s">
        <v>142</v>
      </c>
      <c r="D5161" s="2">
        <v>3</v>
      </c>
      <c r="E5161" s="17">
        <v>12</v>
      </c>
      <c r="F5161" t="s">
        <v>73</v>
      </c>
      <c r="H5161">
        <v>109491.45999999999</v>
      </c>
    </row>
    <row r="5162" spans="1:8" x14ac:dyDescent="0.25">
      <c r="A5162" s="2">
        <v>16</v>
      </c>
      <c r="B5162" t="s">
        <v>24</v>
      </c>
      <c r="C5162" t="s">
        <v>142</v>
      </c>
      <c r="D5162" s="2">
        <v>3</v>
      </c>
      <c r="E5162" s="17">
        <v>12</v>
      </c>
      <c r="F5162" t="s">
        <v>72</v>
      </c>
      <c r="G5162">
        <v>8</v>
      </c>
      <c r="H5162">
        <v>497819.90999999992</v>
      </c>
    </row>
    <row r="5163" spans="1:8" x14ac:dyDescent="0.25">
      <c r="A5163" s="2">
        <v>16</v>
      </c>
      <c r="B5163" t="s">
        <v>24</v>
      </c>
      <c r="C5163" t="s">
        <v>142</v>
      </c>
      <c r="D5163" s="2">
        <v>3</v>
      </c>
      <c r="E5163" s="17">
        <v>13</v>
      </c>
      <c r="F5163" t="s">
        <v>70</v>
      </c>
      <c r="G5163">
        <v>2</v>
      </c>
      <c r="H5163">
        <v>395272.03</v>
      </c>
    </row>
    <row r="5164" spans="1:8" x14ac:dyDescent="0.25">
      <c r="A5164" s="2">
        <v>16</v>
      </c>
      <c r="B5164" t="s">
        <v>24</v>
      </c>
      <c r="C5164" t="s">
        <v>142</v>
      </c>
      <c r="D5164" s="2">
        <v>3</v>
      </c>
      <c r="E5164" s="17">
        <v>13</v>
      </c>
      <c r="F5164" t="s">
        <v>68</v>
      </c>
      <c r="G5164">
        <v>1</v>
      </c>
      <c r="H5164">
        <v>5520</v>
      </c>
    </row>
    <row r="5165" spans="1:8" x14ac:dyDescent="0.25">
      <c r="A5165" s="2">
        <v>16</v>
      </c>
      <c r="B5165" t="s">
        <v>24</v>
      </c>
      <c r="C5165" t="s">
        <v>142</v>
      </c>
      <c r="D5165" s="2">
        <v>3</v>
      </c>
      <c r="E5165" s="17">
        <v>13</v>
      </c>
      <c r="F5165" t="s">
        <v>67</v>
      </c>
      <c r="G5165">
        <v>2</v>
      </c>
      <c r="H5165">
        <v>48.879999999999995</v>
      </c>
    </row>
    <row r="5166" spans="1:8" x14ac:dyDescent="0.25">
      <c r="A5166" s="2">
        <v>16</v>
      </c>
      <c r="B5166" t="s">
        <v>24</v>
      </c>
      <c r="C5166" t="s">
        <v>142</v>
      </c>
      <c r="D5166" s="2">
        <v>3</v>
      </c>
      <c r="E5166" s="17">
        <v>13</v>
      </c>
      <c r="F5166" t="s">
        <v>72</v>
      </c>
      <c r="G5166">
        <v>2</v>
      </c>
      <c r="H5166">
        <v>163807.53999999998</v>
      </c>
    </row>
    <row r="5167" spans="1:8" x14ac:dyDescent="0.25">
      <c r="A5167" s="2">
        <v>16</v>
      </c>
      <c r="B5167" t="s">
        <v>24</v>
      </c>
      <c r="C5167" t="s">
        <v>143</v>
      </c>
      <c r="D5167" s="2">
        <v>5</v>
      </c>
      <c r="E5167" s="17">
        <v>1</v>
      </c>
      <c r="F5167" t="s">
        <v>70</v>
      </c>
      <c r="H5167">
        <v>34050.22</v>
      </c>
    </row>
    <row r="5168" spans="1:8" x14ac:dyDescent="0.25">
      <c r="A5168" s="2">
        <v>16</v>
      </c>
      <c r="B5168" t="s">
        <v>24</v>
      </c>
      <c r="C5168" t="s">
        <v>143</v>
      </c>
      <c r="D5168" s="2">
        <v>5</v>
      </c>
      <c r="E5168" s="17">
        <v>1</v>
      </c>
      <c r="F5168" t="s">
        <v>67</v>
      </c>
      <c r="H5168">
        <v>48.879999999999995</v>
      </c>
    </row>
    <row r="5169" spans="1:8" x14ac:dyDescent="0.25">
      <c r="A5169" s="2">
        <v>16</v>
      </c>
      <c r="B5169" t="s">
        <v>24</v>
      </c>
      <c r="C5169" t="s">
        <v>144</v>
      </c>
      <c r="D5169" s="2">
        <v>2</v>
      </c>
      <c r="E5169" s="17">
        <v>9</v>
      </c>
      <c r="F5169" t="s">
        <v>70</v>
      </c>
      <c r="H5169">
        <v>122858.75</v>
      </c>
    </row>
    <row r="5170" spans="1:8" x14ac:dyDescent="0.25">
      <c r="A5170" s="2">
        <v>16</v>
      </c>
      <c r="B5170" t="s">
        <v>24</v>
      </c>
      <c r="C5170" t="s">
        <v>144</v>
      </c>
      <c r="D5170" s="2">
        <v>2</v>
      </c>
      <c r="E5170" s="17">
        <v>9</v>
      </c>
      <c r="F5170" t="s">
        <v>67</v>
      </c>
      <c r="H5170">
        <v>30.55</v>
      </c>
    </row>
    <row r="5171" spans="1:8" x14ac:dyDescent="0.25">
      <c r="A5171" s="2">
        <v>16</v>
      </c>
      <c r="B5171" t="s">
        <v>24</v>
      </c>
      <c r="C5171" t="s">
        <v>144</v>
      </c>
      <c r="D5171" s="2">
        <v>2</v>
      </c>
      <c r="E5171" s="17">
        <v>9</v>
      </c>
      <c r="F5171" t="s">
        <v>72</v>
      </c>
      <c r="H5171">
        <v>45457.7</v>
      </c>
    </row>
    <row r="5172" spans="1:8" x14ac:dyDescent="0.25">
      <c r="A5172" s="2">
        <v>16</v>
      </c>
      <c r="B5172" t="s">
        <v>24</v>
      </c>
      <c r="C5172" t="s">
        <v>144</v>
      </c>
      <c r="D5172" s="2">
        <v>2</v>
      </c>
      <c r="E5172" s="17">
        <v>10</v>
      </c>
      <c r="F5172" t="s">
        <v>70</v>
      </c>
      <c r="G5172">
        <v>1</v>
      </c>
      <c r="H5172">
        <v>60276.5</v>
      </c>
    </row>
    <row r="5173" spans="1:8" x14ac:dyDescent="0.25">
      <c r="A5173" s="2">
        <v>16</v>
      </c>
      <c r="B5173" t="s">
        <v>24</v>
      </c>
      <c r="C5173" t="s">
        <v>144</v>
      </c>
      <c r="D5173" s="2">
        <v>2</v>
      </c>
      <c r="E5173" s="17">
        <v>10</v>
      </c>
      <c r="F5173" t="s">
        <v>69</v>
      </c>
      <c r="G5173">
        <v>1</v>
      </c>
      <c r="H5173">
        <v>7835.9</v>
      </c>
    </row>
    <row r="5174" spans="1:8" x14ac:dyDescent="0.25">
      <c r="A5174" s="2">
        <v>16</v>
      </c>
      <c r="B5174" t="s">
        <v>24</v>
      </c>
      <c r="C5174" t="s">
        <v>144</v>
      </c>
      <c r="D5174" s="2">
        <v>2</v>
      </c>
      <c r="E5174" s="17">
        <v>10</v>
      </c>
      <c r="F5174" t="s">
        <v>67</v>
      </c>
      <c r="G5174">
        <v>1</v>
      </c>
      <c r="H5174">
        <v>12.22</v>
      </c>
    </row>
    <row r="5175" spans="1:8" x14ac:dyDescent="0.25">
      <c r="A5175" s="2">
        <v>16</v>
      </c>
      <c r="B5175" t="s">
        <v>24</v>
      </c>
      <c r="C5175" t="s">
        <v>144</v>
      </c>
      <c r="D5175" s="2">
        <v>2</v>
      </c>
      <c r="E5175" s="17">
        <v>11</v>
      </c>
      <c r="F5175" t="s">
        <v>70</v>
      </c>
      <c r="G5175">
        <v>2</v>
      </c>
      <c r="H5175">
        <v>152332.46000000002</v>
      </c>
    </row>
    <row r="5176" spans="1:8" x14ac:dyDescent="0.25">
      <c r="A5176" s="2">
        <v>16</v>
      </c>
      <c r="B5176" t="s">
        <v>24</v>
      </c>
      <c r="C5176" t="s">
        <v>144</v>
      </c>
      <c r="D5176" s="2">
        <v>2</v>
      </c>
      <c r="E5176" s="17">
        <v>11</v>
      </c>
      <c r="F5176" t="s">
        <v>69</v>
      </c>
      <c r="G5176">
        <v>1</v>
      </c>
      <c r="H5176">
        <v>5051.12</v>
      </c>
    </row>
    <row r="5177" spans="1:8" x14ac:dyDescent="0.25">
      <c r="A5177" s="2">
        <v>16</v>
      </c>
      <c r="B5177" t="s">
        <v>24</v>
      </c>
      <c r="C5177" t="s">
        <v>144</v>
      </c>
      <c r="D5177" s="2">
        <v>2</v>
      </c>
      <c r="E5177" s="17">
        <v>11</v>
      </c>
      <c r="F5177" t="s">
        <v>67</v>
      </c>
      <c r="G5177">
        <v>2</v>
      </c>
      <c r="H5177">
        <v>24.439999999999998</v>
      </c>
    </row>
    <row r="5178" spans="1:8" x14ac:dyDescent="0.25">
      <c r="A5178" s="2">
        <v>16</v>
      </c>
      <c r="B5178" t="s">
        <v>24</v>
      </c>
      <c r="C5178" t="s">
        <v>144</v>
      </c>
      <c r="D5178" s="2">
        <v>2</v>
      </c>
      <c r="E5178" s="17">
        <v>11</v>
      </c>
      <c r="F5178" t="s">
        <v>72</v>
      </c>
      <c r="G5178">
        <v>2</v>
      </c>
      <c r="H5178">
        <v>56707.85</v>
      </c>
    </row>
    <row r="5179" spans="1:8" x14ac:dyDescent="0.25">
      <c r="A5179" s="2">
        <v>16</v>
      </c>
      <c r="B5179" t="s">
        <v>24</v>
      </c>
      <c r="C5179" t="s">
        <v>144</v>
      </c>
      <c r="D5179" s="2">
        <v>2</v>
      </c>
      <c r="E5179" s="17">
        <v>12</v>
      </c>
      <c r="F5179" t="s">
        <v>70</v>
      </c>
      <c r="G5179">
        <v>2</v>
      </c>
      <c r="H5179">
        <v>559261.04</v>
      </c>
    </row>
    <row r="5180" spans="1:8" x14ac:dyDescent="0.25">
      <c r="A5180" s="2">
        <v>16</v>
      </c>
      <c r="B5180" t="s">
        <v>24</v>
      </c>
      <c r="C5180" t="s">
        <v>144</v>
      </c>
      <c r="D5180" s="2">
        <v>2</v>
      </c>
      <c r="E5180" s="17">
        <v>12</v>
      </c>
      <c r="F5180" t="s">
        <v>69</v>
      </c>
      <c r="G5180">
        <v>1</v>
      </c>
      <c r="H5180">
        <v>61884.33</v>
      </c>
    </row>
    <row r="5181" spans="1:8" x14ac:dyDescent="0.25">
      <c r="A5181" s="2">
        <v>16</v>
      </c>
      <c r="B5181" t="s">
        <v>24</v>
      </c>
      <c r="C5181" t="s">
        <v>144</v>
      </c>
      <c r="D5181" s="2">
        <v>2</v>
      </c>
      <c r="E5181" s="17">
        <v>12</v>
      </c>
      <c r="F5181" t="s">
        <v>67</v>
      </c>
      <c r="G5181">
        <v>2</v>
      </c>
      <c r="H5181">
        <v>79.429999999999993</v>
      </c>
    </row>
    <row r="5182" spans="1:8" x14ac:dyDescent="0.25">
      <c r="A5182" s="2">
        <v>16</v>
      </c>
      <c r="B5182" t="s">
        <v>24</v>
      </c>
      <c r="C5182" t="s">
        <v>144</v>
      </c>
      <c r="D5182" s="2">
        <v>2</v>
      </c>
      <c r="E5182" s="17">
        <v>12</v>
      </c>
      <c r="F5182" t="s">
        <v>73</v>
      </c>
      <c r="G5182">
        <v>1</v>
      </c>
      <c r="H5182">
        <v>39602.03</v>
      </c>
    </row>
    <row r="5183" spans="1:8" x14ac:dyDescent="0.25">
      <c r="A5183" s="2">
        <v>16</v>
      </c>
      <c r="B5183" t="s">
        <v>24</v>
      </c>
      <c r="C5183" t="s">
        <v>144</v>
      </c>
      <c r="D5183" s="2">
        <v>2</v>
      </c>
      <c r="E5183" s="17">
        <v>12</v>
      </c>
      <c r="F5183" t="s">
        <v>72</v>
      </c>
      <c r="G5183">
        <v>2</v>
      </c>
      <c r="H5183">
        <v>138729.50999999998</v>
      </c>
    </row>
    <row r="5184" spans="1:8" x14ac:dyDescent="0.25">
      <c r="A5184" s="2">
        <v>16</v>
      </c>
      <c r="B5184" t="s">
        <v>24</v>
      </c>
      <c r="C5184" t="s">
        <v>144</v>
      </c>
      <c r="D5184" s="2">
        <v>2</v>
      </c>
      <c r="E5184" s="17">
        <v>13</v>
      </c>
      <c r="F5184" t="s">
        <v>70</v>
      </c>
      <c r="G5184">
        <v>1</v>
      </c>
      <c r="H5184">
        <v>252887.22</v>
      </c>
    </row>
    <row r="5185" spans="1:8" x14ac:dyDescent="0.25">
      <c r="A5185" s="2">
        <v>16</v>
      </c>
      <c r="B5185" t="s">
        <v>24</v>
      </c>
      <c r="C5185" t="s">
        <v>144</v>
      </c>
      <c r="D5185" s="2">
        <v>2</v>
      </c>
      <c r="E5185" s="17">
        <v>13</v>
      </c>
      <c r="F5185" t="s">
        <v>69</v>
      </c>
      <c r="G5185">
        <v>1</v>
      </c>
      <c r="H5185">
        <v>32875.269999999997</v>
      </c>
    </row>
    <row r="5186" spans="1:8" x14ac:dyDescent="0.25">
      <c r="A5186" s="2">
        <v>16</v>
      </c>
      <c r="B5186" t="s">
        <v>24</v>
      </c>
      <c r="C5186" t="s">
        <v>144</v>
      </c>
      <c r="D5186" s="2">
        <v>2</v>
      </c>
      <c r="E5186" s="17">
        <v>13</v>
      </c>
      <c r="F5186" t="s">
        <v>67</v>
      </c>
      <c r="G5186">
        <v>1</v>
      </c>
      <c r="H5186">
        <v>30.55</v>
      </c>
    </row>
    <row r="5187" spans="1:8" x14ac:dyDescent="0.25">
      <c r="A5187" s="2">
        <v>16</v>
      </c>
      <c r="B5187" t="s">
        <v>24</v>
      </c>
      <c r="C5187" t="s">
        <v>144</v>
      </c>
      <c r="D5187" s="2">
        <v>2</v>
      </c>
      <c r="E5187" s="17">
        <v>13</v>
      </c>
      <c r="F5187" t="s">
        <v>73</v>
      </c>
      <c r="G5187">
        <v>1</v>
      </c>
      <c r="H5187">
        <v>25136.1</v>
      </c>
    </row>
    <row r="5188" spans="1:8" x14ac:dyDescent="0.25">
      <c r="A5188" s="2">
        <v>16</v>
      </c>
      <c r="B5188" t="s">
        <v>24</v>
      </c>
      <c r="C5188" t="s">
        <v>144</v>
      </c>
      <c r="D5188" s="2">
        <v>2</v>
      </c>
      <c r="E5188" s="17">
        <v>13</v>
      </c>
      <c r="F5188" t="s">
        <v>72</v>
      </c>
      <c r="G5188">
        <v>1</v>
      </c>
      <c r="H5188">
        <v>54430.96</v>
      </c>
    </row>
    <row r="5189" spans="1:8" x14ac:dyDescent="0.25">
      <c r="A5189" s="2">
        <v>16</v>
      </c>
      <c r="B5189" t="s">
        <v>24</v>
      </c>
      <c r="C5189" t="s">
        <v>144</v>
      </c>
      <c r="D5189" s="2">
        <v>2</v>
      </c>
      <c r="E5189" s="17">
        <v>15</v>
      </c>
      <c r="F5189" t="s">
        <v>70</v>
      </c>
      <c r="G5189">
        <v>9</v>
      </c>
      <c r="H5189">
        <v>8544095.3499999996</v>
      </c>
    </row>
    <row r="5190" spans="1:8" x14ac:dyDescent="0.25">
      <c r="A5190" s="2">
        <v>16</v>
      </c>
      <c r="B5190" t="s">
        <v>24</v>
      </c>
      <c r="C5190" t="s">
        <v>144</v>
      </c>
      <c r="D5190" s="2">
        <v>2</v>
      </c>
      <c r="E5190" s="17">
        <v>15</v>
      </c>
      <c r="F5190" t="s">
        <v>75</v>
      </c>
      <c r="H5190">
        <v>49168</v>
      </c>
    </row>
    <row r="5191" spans="1:8" x14ac:dyDescent="0.25">
      <c r="A5191" s="2">
        <v>16</v>
      </c>
      <c r="B5191" t="s">
        <v>24</v>
      </c>
      <c r="C5191" t="s">
        <v>144</v>
      </c>
      <c r="D5191" s="2">
        <v>2</v>
      </c>
      <c r="E5191" s="17">
        <v>15</v>
      </c>
      <c r="F5191" t="s">
        <v>77</v>
      </c>
      <c r="G5191">
        <v>4</v>
      </c>
      <c r="H5191">
        <v>1820575.12</v>
      </c>
    </row>
    <row r="5192" spans="1:8" x14ac:dyDescent="0.25">
      <c r="A5192" s="2">
        <v>16</v>
      </c>
      <c r="B5192" t="s">
        <v>24</v>
      </c>
      <c r="C5192" t="s">
        <v>144</v>
      </c>
      <c r="D5192" s="2">
        <v>2</v>
      </c>
      <c r="E5192" s="17">
        <v>15</v>
      </c>
      <c r="F5192" t="s">
        <v>68</v>
      </c>
      <c r="G5192">
        <v>2</v>
      </c>
      <c r="H5192">
        <v>44020</v>
      </c>
    </row>
    <row r="5193" spans="1:8" x14ac:dyDescent="0.25">
      <c r="A5193" s="2">
        <v>16</v>
      </c>
      <c r="B5193" t="s">
        <v>24</v>
      </c>
      <c r="C5193" t="s">
        <v>144</v>
      </c>
      <c r="D5193" s="2">
        <v>2</v>
      </c>
      <c r="E5193" s="17">
        <v>15</v>
      </c>
      <c r="F5193" t="s">
        <v>69</v>
      </c>
      <c r="G5193">
        <v>8</v>
      </c>
      <c r="H5193">
        <v>988535.92</v>
      </c>
    </row>
    <row r="5194" spans="1:8" x14ac:dyDescent="0.25">
      <c r="A5194" s="2">
        <v>16</v>
      </c>
      <c r="B5194" t="s">
        <v>24</v>
      </c>
      <c r="C5194" t="s">
        <v>144</v>
      </c>
      <c r="D5194" s="2">
        <v>2</v>
      </c>
      <c r="E5194" s="17">
        <v>15</v>
      </c>
      <c r="F5194" t="s">
        <v>67</v>
      </c>
      <c r="G5194">
        <v>7</v>
      </c>
      <c r="H5194">
        <v>684.32000000000016</v>
      </c>
    </row>
    <row r="5195" spans="1:8" x14ac:dyDescent="0.25">
      <c r="A5195" s="2">
        <v>16</v>
      </c>
      <c r="B5195" t="s">
        <v>24</v>
      </c>
      <c r="C5195" t="s">
        <v>144</v>
      </c>
      <c r="D5195" s="2">
        <v>2</v>
      </c>
      <c r="E5195" s="17">
        <v>15</v>
      </c>
      <c r="F5195" t="s">
        <v>73</v>
      </c>
      <c r="H5195">
        <v>569989.07000000007</v>
      </c>
    </row>
    <row r="5196" spans="1:8" x14ac:dyDescent="0.25">
      <c r="A5196" s="2">
        <v>16</v>
      </c>
      <c r="B5196" t="s">
        <v>24</v>
      </c>
      <c r="C5196" t="s">
        <v>144</v>
      </c>
      <c r="D5196" s="2">
        <v>2</v>
      </c>
      <c r="E5196" s="17">
        <v>15</v>
      </c>
      <c r="F5196" t="s">
        <v>72</v>
      </c>
      <c r="G5196">
        <v>9</v>
      </c>
      <c r="H5196">
        <v>2426513.2200000002</v>
      </c>
    </row>
    <row r="5197" spans="1:8" x14ac:dyDescent="0.25">
      <c r="A5197" s="2">
        <v>16</v>
      </c>
      <c r="B5197" t="s">
        <v>24</v>
      </c>
      <c r="C5197" t="s">
        <v>144</v>
      </c>
      <c r="D5197" s="2">
        <v>2</v>
      </c>
      <c r="E5197" s="17">
        <v>15</v>
      </c>
      <c r="F5197" t="s">
        <v>74</v>
      </c>
      <c r="G5197">
        <v>3</v>
      </c>
      <c r="H5197">
        <v>606168.72000000009</v>
      </c>
    </row>
    <row r="5198" spans="1:8" x14ac:dyDescent="0.25">
      <c r="A5198" s="2">
        <v>16</v>
      </c>
      <c r="B5198" t="s">
        <v>24</v>
      </c>
      <c r="C5198" t="s">
        <v>144</v>
      </c>
      <c r="D5198" s="2">
        <v>2</v>
      </c>
      <c r="E5198" s="17">
        <v>16</v>
      </c>
      <c r="F5198" t="s">
        <v>70</v>
      </c>
      <c r="G5198">
        <v>5</v>
      </c>
      <c r="H5198">
        <v>4285201.46</v>
      </c>
    </row>
    <row r="5199" spans="1:8" x14ac:dyDescent="0.25">
      <c r="A5199" s="2">
        <v>16</v>
      </c>
      <c r="B5199" t="s">
        <v>24</v>
      </c>
      <c r="C5199" t="s">
        <v>144</v>
      </c>
      <c r="D5199" s="2">
        <v>2</v>
      </c>
      <c r="E5199" s="17">
        <v>16</v>
      </c>
      <c r="F5199" t="s">
        <v>75</v>
      </c>
      <c r="G5199">
        <v>1</v>
      </c>
      <c r="H5199">
        <v>70000</v>
      </c>
    </row>
    <row r="5200" spans="1:8" x14ac:dyDescent="0.25">
      <c r="A5200" s="2">
        <v>16</v>
      </c>
      <c r="B5200" t="s">
        <v>24</v>
      </c>
      <c r="C5200" t="s">
        <v>144</v>
      </c>
      <c r="D5200" s="2">
        <v>2</v>
      </c>
      <c r="E5200" s="17">
        <v>16</v>
      </c>
      <c r="F5200" t="s">
        <v>77</v>
      </c>
      <c r="G5200">
        <v>4</v>
      </c>
      <c r="H5200">
        <v>1286047.3600000001</v>
      </c>
    </row>
    <row r="5201" spans="1:8" x14ac:dyDescent="0.25">
      <c r="A5201" s="2">
        <v>16</v>
      </c>
      <c r="B5201" t="s">
        <v>24</v>
      </c>
      <c r="C5201" t="s">
        <v>144</v>
      </c>
      <c r="D5201" s="2">
        <v>2</v>
      </c>
      <c r="E5201" s="17">
        <v>16</v>
      </c>
      <c r="F5201" t="s">
        <v>68</v>
      </c>
      <c r="G5201">
        <v>2</v>
      </c>
      <c r="H5201">
        <v>25280</v>
      </c>
    </row>
    <row r="5202" spans="1:8" x14ac:dyDescent="0.25">
      <c r="A5202" s="2">
        <v>16</v>
      </c>
      <c r="B5202" t="s">
        <v>24</v>
      </c>
      <c r="C5202" t="s">
        <v>144</v>
      </c>
      <c r="D5202" s="2">
        <v>2</v>
      </c>
      <c r="E5202" s="17">
        <v>16</v>
      </c>
      <c r="F5202" t="s">
        <v>69</v>
      </c>
      <c r="G5202">
        <v>4</v>
      </c>
      <c r="H5202">
        <v>472298.57000000007</v>
      </c>
    </row>
    <row r="5203" spans="1:8" x14ac:dyDescent="0.25">
      <c r="A5203" s="2">
        <v>16</v>
      </c>
      <c r="B5203" t="s">
        <v>24</v>
      </c>
      <c r="C5203" t="s">
        <v>144</v>
      </c>
      <c r="D5203" s="2">
        <v>2</v>
      </c>
      <c r="E5203" s="17">
        <v>16</v>
      </c>
      <c r="F5203" t="s">
        <v>67</v>
      </c>
      <c r="G5203">
        <v>5</v>
      </c>
      <c r="H5203">
        <v>256.62</v>
      </c>
    </row>
    <row r="5204" spans="1:8" x14ac:dyDescent="0.25">
      <c r="A5204" s="2">
        <v>16</v>
      </c>
      <c r="B5204" t="s">
        <v>24</v>
      </c>
      <c r="C5204" t="s">
        <v>144</v>
      </c>
      <c r="D5204" s="2">
        <v>2</v>
      </c>
      <c r="E5204" s="17">
        <v>16</v>
      </c>
      <c r="F5204" t="s">
        <v>73</v>
      </c>
      <c r="H5204">
        <v>202269.21</v>
      </c>
    </row>
    <row r="5205" spans="1:8" x14ac:dyDescent="0.25">
      <c r="A5205" s="2">
        <v>16</v>
      </c>
      <c r="B5205" t="s">
        <v>24</v>
      </c>
      <c r="C5205" t="s">
        <v>144</v>
      </c>
      <c r="D5205" s="2">
        <v>2</v>
      </c>
      <c r="E5205" s="17">
        <v>16</v>
      </c>
      <c r="F5205" t="s">
        <v>72</v>
      </c>
      <c r="G5205">
        <v>5</v>
      </c>
      <c r="H5205">
        <v>968059.84</v>
      </c>
    </row>
    <row r="5206" spans="1:8" x14ac:dyDescent="0.25">
      <c r="A5206" s="2">
        <v>16</v>
      </c>
      <c r="B5206" t="s">
        <v>24</v>
      </c>
      <c r="C5206" t="s">
        <v>144</v>
      </c>
      <c r="D5206" s="2">
        <v>2</v>
      </c>
      <c r="E5206" s="17">
        <v>16</v>
      </c>
      <c r="F5206" t="s">
        <v>74</v>
      </c>
      <c r="G5206">
        <v>4</v>
      </c>
      <c r="H5206">
        <v>905543.4</v>
      </c>
    </row>
    <row r="5207" spans="1:8" x14ac:dyDescent="0.25">
      <c r="A5207" s="2">
        <v>16</v>
      </c>
      <c r="B5207" t="s">
        <v>24</v>
      </c>
      <c r="C5207" t="s">
        <v>145</v>
      </c>
      <c r="D5207" s="2">
        <v>4</v>
      </c>
      <c r="E5207" s="17">
        <v>2</v>
      </c>
      <c r="F5207" t="s">
        <v>70</v>
      </c>
      <c r="G5207">
        <v>6</v>
      </c>
      <c r="H5207">
        <v>382209</v>
      </c>
    </row>
    <row r="5208" spans="1:8" x14ac:dyDescent="0.25">
      <c r="A5208" s="2">
        <v>16</v>
      </c>
      <c r="B5208" t="s">
        <v>24</v>
      </c>
      <c r="C5208" t="s">
        <v>145</v>
      </c>
      <c r="D5208" s="2">
        <v>4</v>
      </c>
      <c r="E5208" s="17">
        <v>2</v>
      </c>
      <c r="F5208" t="s">
        <v>75</v>
      </c>
      <c r="G5208">
        <v>5</v>
      </c>
      <c r="H5208">
        <v>47400</v>
      </c>
    </row>
    <row r="5209" spans="1:8" x14ac:dyDescent="0.25">
      <c r="A5209" s="2">
        <v>16</v>
      </c>
      <c r="B5209" t="s">
        <v>24</v>
      </c>
      <c r="C5209" t="s">
        <v>145</v>
      </c>
      <c r="D5209" s="2">
        <v>4</v>
      </c>
      <c r="E5209" s="17">
        <v>2</v>
      </c>
      <c r="F5209" t="s">
        <v>68</v>
      </c>
      <c r="G5209">
        <v>3</v>
      </c>
      <c r="H5209">
        <v>40970.25</v>
      </c>
    </row>
    <row r="5210" spans="1:8" x14ac:dyDescent="0.25">
      <c r="A5210" s="2">
        <v>16</v>
      </c>
      <c r="B5210" t="s">
        <v>24</v>
      </c>
      <c r="C5210" t="s">
        <v>145</v>
      </c>
      <c r="D5210" s="2">
        <v>4</v>
      </c>
      <c r="E5210" s="17">
        <v>2</v>
      </c>
      <c r="F5210" t="s">
        <v>69</v>
      </c>
      <c r="G5210">
        <v>6</v>
      </c>
      <c r="H5210">
        <v>49686.47</v>
      </c>
    </row>
    <row r="5211" spans="1:8" x14ac:dyDescent="0.25">
      <c r="A5211" s="2">
        <v>16</v>
      </c>
      <c r="B5211" t="s">
        <v>24</v>
      </c>
      <c r="C5211" t="s">
        <v>145</v>
      </c>
      <c r="D5211" s="2">
        <v>4</v>
      </c>
      <c r="E5211" s="17">
        <v>2</v>
      </c>
      <c r="F5211" t="s">
        <v>67</v>
      </c>
      <c r="G5211">
        <v>6</v>
      </c>
      <c r="H5211">
        <v>342.15999999999991</v>
      </c>
    </row>
    <row r="5212" spans="1:8" x14ac:dyDescent="0.25">
      <c r="A5212" s="2">
        <v>16</v>
      </c>
      <c r="B5212" t="s">
        <v>24</v>
      </c>
      <c r="C5212" t="s">
        <v>145</v>
      </c>
      <c r="D5212" s="2">
        <v>4</v>
      </c>
      <c r="E5212" s="17">
        <v>2</v>
      </c>
      <c r="F5212" t="s">
        <v>73</v>
      </c>
      <c r="G5212">
        <v>1</v>
      </c>
      <c r="H5212">
        <v>34021.75</v>
      </c>
    </row>
    <row r="5213" spans="1:8" x14ac:dyDescent="0.25">
      <c r="A5213" s="2">
        <v>16</v>
      </c>
      <c r="B5213" t="s">
        <v>24</v>
      </c>
      <c r="C5213" t="s">
        <v>145</v>
      </c>
      <c r="D5213" s="2">
        <v>4</v>
      </c>
      <c r="E5213" s="17">
        <v>2</v>
      </c>
      <c r="F5213" t="s">
        <v>79</v>
      </c>
      <c r="H5213">
        <v>8882</v>
      </c>
    </row>
    <row r="5214" spans="1:8" x14ac:dyDescent="0.25">
      <c r="A5214" s="2">
        <v>16</v>
      </c>
      <c r="B5214" t="s">
        <v>24</v>
      </c>
      <c r="C5214" t="s">
        <v>145</v>
      </c>
      <c r="D5214" s="2">
        <v>4</v>
      </c>
      <c r="E5214" s="17">
        <v>4</v>
      </c>
      <c r="F5214" t="s">
        <v>70</v>
      </c>
      <c r="G5214">
        <v>46</v>
      </c>
      <c r="H5214">
        <v>4707740.88</v>
      </c>
    </row>
    <row r="5215" spans="1:8" x14ac:dyDescent="0.25">
      <c r="A5215" s="2">
        <v>16</v>
      </c>
      <c r="B5215" t="s">
        <v>24</v>
      </c>
      <c r="C5215" t="s">
        <v>145</v>
      </c>
      <c r="D5215" s="2">
        <v>4</v>
      </c>
      <c r="E5215" s="17">
        <v>4</v>
      </c>
      <c r="F5215" t="s">
        <v>75</v>
      </c>
      <c r="G5215">
        <v>46</v>
      </c>
      <c r="H5215">
        <v>545700</v>
      </c>
    </row>
    <row r="5216" spans="1:8" x14ac:dyDescent="0.25">
      <c r="A5216" s="2">
        <v>16</v>
      </c>
      <c r="B5216" t="s">
        <v>24</v>
      </c>
      <c r="C5216" t="s">
        <v>145</v>
      </c>
      <c r="D5216" s="2">
        <v>4</v>
      </c>
      <c r="E5216" s="17">
        <v>4</v>
      </c>
      <c r="F5216" t="s">
        <v>77</v>
      </c>
      <c r="G5216">
        <v>24</v>
      </c>
      <c r="H5216">
        <v>617596.09000000008</v>
      </c>
    </row>
    <row r="5217" spans="1:8" x14ac:dyDescent="0.25">
      <c r="A5217" s="2">
        <v>16</v>
      </c>
      <c r="B5217" t="s">
        <v>24</v>
      </c>
      <c r="C5217" t="s">
        <v>145</v>
      </c>
      <c r="D5217" s="2">
        <v>4</v>
      </c>
      <c r="E5217" s="17">
        <v>4</v>
      </c>
      <c r="F5217" t="s">
        <v>68</v>
      </c>
      <c r="G5217">
        <v>39</v>
      </c>
      <c r="H5217">
        <v>722155.25</v>
      </c>
    </row>
    <row r="5218" spans="1:8" x14ac:dyDescent="0.25">
      <c r="A5218" s="2">
        <v>16</v>
      </c>
      <c r="B5218" t="s">
        <v>24</v>
      </c>
      <c r="C5218" t="s">
        <v>145</v>
      </c>
      <c r="D5218" s="2">
        <v>4</v>
      </c>
      <c r="E5218" s="17">
        <v>4</v>
      </c>
      <c r="F5218" t="s">
        <v>69</v>
      </c>
      <c r="G5218">
        <v>46</v>
      </c>
      <c r="H5218">
        <v>612924.08000000007</v>
      </c>
    </row>
    <row r="5219" spans="1:8" x14ac:dyDescent="0.25">
      <c r="A5219" s="2">
        <v>16</v>
      </c>
      <c r="B5219" t="s">
        <v>24</v>
      </c>
      <c r="C5219" t="s">
        <v>145</v>
      </c>
      <c r="D5219" s="2">
        <v>4</v>
      </c>
      <c r="E5219" s="17">
        <v>4</v>
      </c>
      <c r="F5219" t="s">
        <v>67</v>
      </c>
      <c r="G5219">
        <v>46</v>
      </c>
      <c r="H5219">
        <v>2969.4599999999996</v>
      </c>
    </row>
    <row r="5220" spans="1:8" x14ac:dyDescent="0.25">
      <c r="A5220" s="2">
        <v>16</v>
      </c>
      <c r="B5220" t="s">
        <v>24</v>
      </c>
      <c r="C5220" t="s">
        <v>145</v>
      </c>
      <c r="D5220" s="2">
        <v>4</v>
      </c>
      <c r="E5220" s="17">
        <v>4</v>
      </c>
      <c r="F5220" t="s">
        <v>73</v>
      </c>
      <c r="G5220">
        <v>9</v>
      </c>
      <c r="H5220">
        <v>397490.60000000003</v>
      </c>
    </row>
    <row r="5221" spans="1:8" x14ac:dyDescent="0.25">
      <c r="A5221" s="2">
        <v>16</v>
      </c>
      <c r="B5221" t="s">
        <v>24</v>
      </c>
      <c r="C5221" t="s">
        <v>145</v>
      </c>
      <c r="D5221" s="2">
        <v>4</v>
      </c>
      <c r="E5221" s="17">
        <v>4</v>
      </c>
      <c r="F5221" t="s">
        <v>74</v>
      </c>
      <c r="G5221">
        <v>29</v>
      </c>
      <c r="H5221">
        <v>230514.34999999998</v>
      </c>
    </row>
    <row r="5222" spans="1:8" x14ac:dyDescent="0.25">
      <c r="A5222" s="2">
        <v>16</v>
      </c>
      <c r="B5222" t="s">
        <v>24</v>
      </c>
      <c r="C5222" t="s">
        <v>145</v>
      </c>
      <c r="D5222" s="2">
        <v>4</v>
      </c>
      <c r="E5222" s="17">
        <v>5</v>
      </c>
      <c r="F5222" t="s">
        <v>70</v>
      </c>
      <c r="G5222">
        <v>10</v>
      </c>
      <c r="H5222">
        <v>1307727.75</v>
      </c>
    </row>
    <row r="5223" spans="1:8" x14ac:dyDescent="0.25">
      <c r="A5223" s="2">
        <v>16</v>
      </c>
      <c r="B5223" t="s">
        <v>24</v>
      </c>
      <c r="C5223" t="s">
        <v>145</v>
      </c>
      <c r="D5223" s="2">
        <v>4</v>
      </c>
      <c r="E5223" s="17">
        <v>5</v>
      </c>
      <c r="F5223" t="s">
        <v>75</v>
      </c>
      <c r="G5223">
        <v>10</v>
      </c>
      <c r="H5223">
        <v>123600</v>
      </c>
    </row>
    <row r="5224" spans="1:8" x14ac:dyDescent="0.25">
      <c r="A5224" s="2">
        <v>16</v>
      </c>
      <c r="B5224" t="s">
        <v>24</v>
      </c>
      <c r="C5224" t="s">
        <v>145</v>
      </c>
      <c r="D5224" s="2">
        <v>4</v>
      </c>
      <c r="E5224" s="17">
        <v>5</v>
      </c>
      <c r="F5224" t="s">
        <v>77</v>
      </c>
      <c r="G5224">
        <v>1</v>
      </c>
      <c r="H5224">
        <v>31210.78</v>
      </c>
    </row>
    <row r="5225" spans="1:8" x14ac:dyDescent="0.25">
      <c r="A5225" s="2">
        <v>16</v>
      </c>
      <c r="B5225" t="s">
        <v>24</v>
      </c>
      <c r="C5225" t="s">
        <v>145</v>
      </c>
      <c r="D5225" s="2">
        <v>4</v>
      </c>
      <c r="E5225" s="17">
        <v>5</v>
      </c>
      <c r="F5225" t="s">
        <v>68</v>
      </c>
      <c r="G5225">
        <v>9</v>
      </c>
      <c r="H5225">
        <v>209280</v>
      </c>
    </row>
    <row r="5226" spans="1:8" x14ac:dyDescent="0.25">
      <c r="A5226" s="2">
        <v>16</v>
      </c>
      <c r="B5226" t="s">
        <v>24</v>
      </c>
      <c r="C5226" t="s">
        <v>145</v>
      </c>
      <c r="D5226" s="2">
        <v>4</v>
      </c>
      <c r="E5226" s="17">
        <v>5</v>
      </c>
      <c r="F5226" t="s">
        <v>69</v>
      </c>
      <c r="G5226">
        <v>10</v>
      </c>
      <c r="H5226">
        <v>170003.25000000003</v>
      </c>
    </row>
    <row r="5227" spans="1:8" x14ac:dyDescent="0.25">
      <c r="A5227" s="2">
        <v>16</v>
      </c>
      <c r="B5227" t="s">
        <v>24</v>
      </c>
      <c r="C5227" t="s">
        <v>145</v>
      </c>
      <c r="D5227" s="2">
        <v>4</v>
      </c>
      <c r="E5227" s="17">
        <v>5</v>
      </c>
      <c r="F5227" t="s">
        <v>78</v>
      </c>
      <c r="H5227">
        <v>5331.84</v>
      </c>
    </row>
    <row r="5228" spans="1:8" x14ac:dyDescent="0.25">
      <c r="A5228" s="2">
        <v>16</v>
      </c>
      <c r="B5228" t="s">
        <v>24</v>
      </c>
      <c r="C5228" t="s">
        <v>145</v>
      </c>
      <c r="D5228" s="2">
        <v>4</v>
      </c>
      <c r="E5228" s="17">
        <v>5</v>
      </c>
      <c r="F5228" t="s">
        <v>67</v>
      </c>
      <c r="G5228">
        <v>10</v>
      </c>
      <c r="H5228">
        <v>684.31999999999994</v>
      </c>
    </row>
    <row r="5229" spans="1:8" x14ac:dyDescent="0.25">
      <c r="A5229" s="2">
        <v>16</v>
      </c>
      <c r="B5229" t="s">
        <v>24</v>
      </c>
      <c r="C5229" t="s">
        <v>145</v>
      </c>
      <c r="D5229" s="2">
        <v>4</v>
      </c>
      <c r="E5229" s="17">
        <v>5</v>
      </c>
      <c r="F5229" t="s">
        <v>73</v>
      </c>
      <c r="G5229">
        <v>1</v>
      </c>
      <c r="H5229">
        <v>105344.25</v>
      </c>
    </row>
    <row r="5230" spans="1:8" x14ac:dyDescent="0.25">
      <c r="A5230" s="2">
        <v>16</v>
      </c>
      <c r="B5230" t="s">
        <v>24</v>
      </c>
      <c r="C5230" t="s">
        <v>145</v>
      </c>
      <c r="D5230" s="2">
        <v>4</v>
      </c>
      <c r="E5230" s="17">
        <v>5</v>
      </c>
      <c r="F5230" t="s">
        <v>79</v>
      </c>
      <c r="H5230">
        <v>8882</v>
      </c>
    </row>
    <row r="5231" spans="1:8" x14ac:dyDescent="0.25">
      <c r="A5231" s="2">
        <v>16</v>
      </c>
      <c r="B5231" t="s">
        <v>24</v>
      </c>
      <c r="C5231" t="s">
        <v>145</v>
      </c>
      <c r="D5231" s="2">
        <v>4</v>
      </c>
      <c r="E5231" s="17">
        <v>5</v>
      </c>
      <c r="F5231" t="s">
        <v>74</v>
      </c>
      <c r="G5231">
        <v>1</v>
      </c>
      <c r="H5231">
        <v>3329.48</v>
      </c>
    </row>
    <row r="5232" spans="1:8" x14ac:dyDescent="0.25">
      <c r="A5232" s="2">
        <v>16</v>
      </c>
      <c r="B5232" t="s">
        <v>24</v>
      </c>
      <c r="C5232" t="s">
        <v>145</v>
      </c>
      <c r="D5232" s="2">
        <v>4</v>
      </c>
      <c r="E5232" s="17">
        <v>6</v>
      </c>
      <c r="F5232" t="s">
        <v>70</v>
      </c>
      <c r="G5232">
        <v>6</v>
      </c>
      <c r="H5232">
        <v>4192805.14</v>
      </c>
    </row>
    <row r="5233" spans="1:8" x14ac:dyDescent="0.25">
      <c r="A5233" s="2">
        <v>16</v>
      </c>
      <c r="B5233" t="s">
        <v>24</v>
      </c>
      <c r="C5233" t="s">
        <v>145</v>
      </c>
      <c r="D5233" s="2">
        <v>4</v>
      </c>
      <c r="E5233" s="17">
        <v>6</v>
      </c>
      <c r="F5233" t="s">
        <v>75</v>
      </c>
      <c r="G5233">
        <v>6</v>
      </c>
      <c r="H5233">
        <v>75900</v>
      </c>
    </row>
    <row r="5234" spans="1:8" x14ac:dyDescent="0.25">
      <c r="A5234" s="2">
        <v>16</v>
      </c>
      <c r="B5234" t="s">
        <v>24</v>
      </c>
      <c r="C5234" t="s">
        <v>145</v>
      </c>
      <c r="D5234" s="2">
        <v>4</v>
      </c>
      <c r="E5234" s="17">
        <v>6</v>
      </c>
      <c r="F5234" t="s">
        <v>77</v>
      </c>
      <c r="G5234">
        <v>2</v>
      </c>
      <c r="H5234">
        <v>260434.92</v>
      </c>
    </row>
    <row r="5235" spans="1:8" x14ac:dyDescent="0.25">
      <c r="A5235" s="2">
        <v>16</v>
      </c>
      <c r="B5235" t="s">
        <v>24</v>
      </c>
      <c r="C5235" t="s">
        <v>145</v>
      </c>
      <c r="D5235" s="2">
        <v>4</v>
      </c>
      <c r="E5235" s="17">
        <v>6</v>
      </c>
      <c r="F5235" t="s">
        <v>68</v>
      </c>
      <c r="G5235">
        <v>5</v>
      </c>
      <c r="H5235">
        <v>109723</v>
      </c>
    </row>
    <row r="5236" spans="1:8" x14ac:dyDescent="0.25">
      <c r="A5236" s="2">
        <v>16</v>
      </c>
      <c r="B5236" t="s">
        <v>24</v>
      </c>
      <c r="C5236" t="s">
        <v>145</v>
      </c>
      <c r="D5236" s="2">
        <v>4</v>
      </c>
      <c r="E5236" s="17">
        <v>6</v>
      </c>
      <c r="F5236" t="s">
        <v>69</v>
      </c>
      <c r="G5236">
        <v>6</v>
      </c>
      <c r="H5236">
        <v>146914.71</v>
      </c>
    </row>
    <row r="5237" spans="1:8" x14ac:dyDescent="0.25">
      <c r="A5237" s="2">
        <v>16</v>
      </c>
      <c r="B5237" t="s">
        <v>24</v>
      </c>
      <c r="C5237" t="s">
        <v>145</v>
      </c>
      <c r="D5237" s="2">
        <v>4</v>
      </c>
      <c r="E5237" s="17">
        <v>6</v>
      </c>
      <c r="F5237" t="s">
        <v>78</v>
      </c>
      <c r="H5237">
        <v>6214.8</v>
      </c>
    </row>
    <row r="5238" spans="1:8" x14ac:dyDescent="0.25">
      <c r="A5238" s="2">
        <v>16</v>
      </c>
      <c r="B5238" t="s">
        <v>24</v>
      </c>
      <c r="C5238" t="s">
        <v>145</v>
      </c>
      <c r="D5238" s="2">
        <v>4</v>
      </c>
      <c r="E5238" s="17">
        <v>6</v>
      </c>
      <c r="F5238" t="s">
        <v>67</v>
      </c>
      <c r="G5238">
        <v>6</v>
      </c>
      <c r="H5238">
        <v>1735.2400000000005</v>
      </c>
    </row>
    <row r="5239" spans="1:8" x14ac:dyDescent="0.25">
      <c r="A5239" s="2">
        <v>16</v>
      </c>
      <c r="B5239" t="s">
        <v>24</v>
      </c>
      <c r="C5239" t="s">
        <v>145</v>
      </c>
      <c r="D5239" s="2">
        <v>4</v>
      </c>
      <c r="E5239" s="17">
        <v>6</v>
      </c>
      <c r="F5239" t="s">
        <v>73</v>
      </c>
      <c r="G5239">
        <v>2</v>
      </c>
      <c r="H5239">
        <v>94021</v>
      </c>
    </row>
    <row r="5240" spans="1:8" x14ac:dyDescent="0.25">
      <c r="A5240" s="2">
        <v>16</v>
      </c>
      <c r="B5240" t="s">
        <v>24</v>
      </c>
      <c r="C5240" t="s">
        <v>145</v>
      </c>
      <c r="D5240" s="2">
        <v>4</v>
      </c>
      <c r="E5240" s="17">
        <v>6</v>
      </c>
      <c r="F5240" t="s">
        <v>72</v>
      </c>
      <c r="H5240">
        <v>1133190.0000000002</v>
      </c>
    </row>
    <row r="5241" spans="1:8" x14ac:dyDescent="0.25">
      <c r="A5241" s="2">
        <v>16</v>
      </c>
      <c r="B5241" t="s">
        <v>24</v>
      </c>
      <c r="C5241" t="s">
        <v>145</v>
      </c>
      <c r="D5241" s="2">
        <v>4</v>
      </c>
      <c r="E5241" s="17">
        <v>6</v>
      </c>
      <c r="F5241" t="s">
        <v>74</v>
      </c>
      <c r="G5241">
        <v>2</v>
      </c>
      <c r="H5241">
        <v>188301.77000000002</v>
      </c>
    </row>
    <row r="5242" spans="1:8" x14ac:dyDescent="0.25">
      <c r="A5242" s="2">
        <v>16</v>
      </c>
      <c r="B5242" t="s">
        <v>24</v>
      </c>
      <c r="C5242" t="s">
        <v>145</v>
      </c>
      <c r="D5242" s="2">
        <v>4</v>
      </c>
      <c r="E5242" s="17">
        <v>7</v>
      </c>
      <c r="F5242" t="s">
        <v>70</v>
      </c>
      <c r="G5242">
        <v>83</v>
      </c>
      <c r="H5242">
        <v>20120150.82</v>
      </c>
    </row>
    <row r="5243" spans="1:8" x14ac:dyDescent="0.25">
      <c r="A5243" s="2">
        <v>16</v>
      </c>
      <c r="B5243" t="s">
        <v>24</v>
      </c>
      <c r="C5243" t="s">
        <v>145</v>
      </c>
      <c r="D5243" s="2">
        <v>4</v>
      </c>
      <c r="E5243" s="17">
        <v>7</v>
      </c>
      <c r="F5243" t="s">
        <v>75</v>
      </c>
      <c r="G5243">
        <v>62</v>
      </c>
      <c r="H5243">
        <v>824100</v>
      </c>
    </row>
    <row r="5244" spans="1:8" x14ac:dyDescent="0.25">
      <c r="A5244" s="2">
        <v>16</v>
      </c>
      <c r="B5244" t="s">
        <v>24</v>
      </c>
      <c r="C5244" t="s">
        <v>145</v>
      </c>
      <c r="D5244" s="2">
        <v>4</v>
      </c>
      <c r="E5244" s="17">
        <v>7</v>
      </c>
      <c r="F5244" t="s">
        <v>77</v>
      </c>
      <c r="G5244">
        <v>34</v>
      </c>
      <c r="H5244">
        <v>1113871.58</v>
      </c>
    </row>
    <row r="5245" spans="1:8" x14ac:dyDescent="0.25">
      <c r="A5245" s="2">
        <v>16</v>
      </c>
      <c r="B5245" t="s">
        <v>24</v>
      </c>
      <c r="C5245" t="s">
        <v>145</v>
      </c>
      <c r="D5245" s="2">
        <v>4</v>
      </c>
      <c r="E5245" s="17">
        <v>7</v>
      </c>
      <c r="F5245" t="s">
        <v>68</v>
      </c>
      <c r="G5245">
        <v>41</v>
      </c>
      <c r="H5245">
        <v>788133</v>
      </c>
    </row>
    <row r="5246" spans="1:8" x14ac:dyDescent="0.25">
      <c r="A5246" s="2">
        <v>16</v>
      </c>
      <c r="B5246" t="s">
        <v>24</v>
      </c>
      <c r="C5246" t="s">
        <v>145</v>
      </c>
      <c r="D5246" s="2">
        <v>4</v>
      </c>
      <c r="E5246" s="17">
        <v>7</v>
      </c>
      <c r="F5246" t="s">
        <v>69</v>
      </c>
      <c r="G5246">
        <v>83</v>
      </c>
      <c r="H5246">
        <v>2617407.58</v>
      </c>
    </row>
    <row r="5247" spans="1:8" x14ac:dyDescent="0.25">
      <c r="A5247" s="2">
        <v>16</v>
      </c>
      <c r="B5247" t="s">
        <v>24</v>
      </c>
      <c r="C5247" t="s">
        <v>145</v>
      </c>
      <c r="D5247" s="2">
        <v>4</v>
      </c>
      <c r="E5247" s="17">
        <v>7</v>
      </c>
      <c r="F5247" t="s">
        <v>78</v>
      </c>
      <c r="H5247">
        <v>11171.52</v>
      </c>
    </row>
    <row r="5248" spans="1:8" x14ac:dyDescent="0.25">
      <c r="A5248" s="2">
        <v>16</v>
      </c>
      <c r="B5248" t="s">
        <v>24</v>
      </c>
      <c r="C5248" t="s">
        <v>145</v>
      </c>
      <c r="D5248" s="2">
        <v>4</v>
      </c>
      <c r="E5248" s="17">
        <v>7</v>
      </c>
      <c r="F5248" t="s">
        <v>67</v>
      </c>
      <c r="G5248">
        <v>83</v>
      </c>
      <c r="H5248">
        <v>6128.3300000000008</v>
      </c>
    </row>
    <row r="5249" spans="1:8" x14ac:dyDescent="0.25">
      <c r="A5249" s="2">
        <v>16</v>
      </c>
      <c r="B5249" t="s">
        <v>24</v>
      </c>
      <c r="C5249" t="s">
        <v>145</v>
      </c>
      <c r="D5249" s="2">
        <v>4</v>
      </c>
      <c r="E5249" s="17">
        <v>7</v>
      </c>
      <c r="F5249" t="s">
        <v>73</v>
      </c>
      <c r="G5249">
        <v>7</v>
      </c>
      <c r="H5249">
        <v>1693826.27</v>
      </c>
    </row>
    <row r="5250" spans="1:8" x14ac:dyDescent="0.25">
      <c r="A5250" s="2">
        <v>16</v>
      </c>
      <c r="B5250" t="s">
        <v>24</v>
      </c>
      <c r="C5250" t="s">
        <v>145</v>
      </c>
      <c r="D5250" s="2">
        <v>4</v>
      </c>
      <c r="E5250" s="17">
        <v>7</v>
      </c>
      <c r="F5250" t="s">
        <v>74</v>
      </c>
      <c r="G5250">
        <v>49</v>
      </c>
      <c r="H5250">
        <v>739645.68000000017</v>
      </c>
    </row>
    <row r="5251" spans="1:8" x14ac:dyDescent="0.25">
      <c r="A5251" s="2">
        <v>16</v>
      </c>
      <c r="B5251" t="s">
        <v>24</v>
      </c>
      <c r="C5251" t="s">
        <v>145</v>
      </c>
      <c r="D5251" s="2">
        <v>4</v>
      </c>
      <c r="E5251" s="17">
        <v>7</v>
      </c>
      <c r="F5251" t="s">
        <v>88</v>
      </c>
      <c r="H5251">
        <v>22758.3</v>
      </c>
    </row>
    <row r="5252" spans="1:8" x14ac:dyDescent="0.25">
      <c r="A5252" s="2">
        <v>16</v>
      </c>
      <c r="B5252" t="s">
        <v>24</v>
      </c>
      <c r="C5252" t="s">
        <v>145</v>
      </c>
      <c r="D5252" s="2">
        <v>4</v>
      </c>
      <c r="E5252" s="17">
        <v>8</v>
      </c>
      <c r="F5252" t="s">
        <v>70</v>
      </c>
      <c r="G5252">
        <v>112</v>
      </c>
      <c r="H5252">
        <v>29213710.759999998</v>
      </c>
    </row>
    <row r="5253" spans="1:8" x14ac:dyDescent="0.25">
      <c r="A5253" s="2">
        <v>16</v>
      </c>
      <c r="B5253" t="s">
        <v>24</v>
      </c>
      <c r="C5253" t="s">
        <v>145</v>
      </c>
      <c r="D5253" s="2">
        <v>4</v>
      </c>
      <c r="E5253" s="17">
        <v>8</v>
      </c>
      <c r="F5253" t="s">
        <v>75</v>
      </c>
      <c r="G5253">
        <v>104</v>
      </c>
      <c r="H5253">
        <v>1364700</v>
      </c>
    </row>
    <row r="5254" spans="1:8" x14ac:dyDescent="0.25">
      <c r="A5254" s="2">
        <v>16</v>
      </c>
      <c r="B5254" t="s">
        <v>24</v>
      </c>
      <c r="C5254" t="s">
        <v>145</v>
      </c>
      <c r="D5254" s="2">
        <v>4</v>
      </c>
      <c r="E5254" s="17">
        <v>8</v>
      </c>
      <c r="F5254" t="s">
        <v>77</v>
      </c>
      <c r="G5254">
        <v>58</v>
      </c>
      <c r="H5254">
        <v>1848475.7100000007</v>
      </c>
    </row>
    <row r="5255" spans="1:8" x14ac:dyDescent="0.25">
      <c r="A5255" s="2">
        <v>16</v>
      </c>
      <c r="B5255" t="s">
        <v>24</v>
      </c>
      <c r="C5255" t="s">
        <v>145</v>
      </c>
      <c r="D5255" s="2">
        <v>4</v>
      </c>
      <c r="E5255" s="17">
        <v>8</v>
      </c>
      <c r="F5255" t="s">
        <v>68</v>
      </c>
      <c r="G5255">
        <v>80</v>
      </c>
      <c r="H5255">
        <v>1617764</v>
      </c>
    </row>
    <row r="5256" spans="1:8" x14ac:dyDescent="0.25">
      <c r="A5256" s="2">
        <v>16</v>
      </c>
      <c r="B5256" t="s">
        <v>24</v>
      </c>
      <c r="C5256" t="s">
        <v>145</v>
      </c>
      <c r="D5256" s="2">
        <v>4</v>
      </c>
      <c r="E5256" s="17">
        <v>8</v>
      </c>
      <c r="F5256" t="s">
        <v>69</v>
      </c>
      <c r="G5256">
        <v>112</v>
      </c>
      <c r="H5256">
        <v>3798218.4400000009</v>
      </c>
    </row>
    <row r="5257" spans="1:8" x14ac:dyDescent="0.25">
      <c r="A5257" s="2">
        <v>16</v>
      </c>
      <c r="B5257" t="s">
        <v>24</v>
      </c>
      <c r="C5257" t="s">
        <v>145</v>
      </c>
      <c r="D5257" s="2">
        <v>4</v>
      </c>
      <c r="E5257" s="17">
        <v>8</v>
      </c>
      <c r="F5257" t="s">
        <v>78</v>
      </c>
      <c r="H5257">
        <v>9249</v>
      </c>
    </row>
    <row r="5258" spans="1:8" x14ac:dyDescent="0.25">
      <c r="A5258" s="2">
        <v>16</v>
      </c>
      <c r="B5258" t="s">
        <v>24</v>
      </c>
      <c r="C5258" t="s">
        <v>145</v>
      </c>
      <c r="D5258" s="2">
        <v>4</v>
      </c>
      <c r="E5258" s="17">
        <v>8</v>
      </c>
      <c r="F5258" t="s">
        <v>67</v>
      </c>
      <c r="G5258">
        <v>112</v>
      </c>
      <c r="H5258">
        <v>8321.619999999999</v>
      </c>
    </row>
    <row r="5259" spans="1:8" x14ac:dyDescent="0.25">
      <c r="A5259" s="2">
        <v>16</v>
      </c>
      <c r="B5259" t="s">
        <v>24</v>
      </c>
      <c r="C5259" t="s">
        <v>145</v>
      </c>
      <c r="D5259" s="2">
        <v>4</v>
      </c>
      <c r="E5259" s="17">
        <v>8</v>
      </c>
      <c r="F5259" t="s">
        <v>73</v>
      </c>
      <c r="G5259">
        <v>8</v>
      </c>
      <c r="H5259">
        <v>2395298.0499999998</v>
      </c>
    </row>
    <row r="5260" spans="1:8" x14ac:dyDescent="0.25">
      <c r="A5260" s="2">
        <v>16</v>
      </c>
      <c r="B5260" t="s">
        <v>24</v>
      </c>
      <c r="C5260" t="s">
        <v>145</v>
      </c>
      <c r="D5260" s="2">
        <v>4</v>
      </c>
      <c r="E5260" s="17">
        <v>8</v>
      </c>
      <c r="F5260" t="s">
        <v>74</v>
      </c>
      <c r="G5260">
        <v>69</v>
      </c>
      <c r="H5260">
        <v>943286.99000000034</v>
      </c>
    </row>
    <row r="5261" spans="1:8" x14ac:dyDescent="0.25">
      <c r="A5261" s="2">
        <v>16</v>
      </c>
      <c r="B5261" t="s">
        <v>24</v>
      </c>
      <c r="C5261" t="s">
        <v>145</v>
      </c>
      <c r="D5261" s="2">
        <v>4</v>
      </c>
      <c r="E5261" s="17">
        <v>8</v>
      </c>
      <c r="F5261" t="s">
        <v>88</v>
      </c>
      <c r="H5261">
        <v>45560.4</v>
      </c>
    </row>
    <row r="5262" spans="1:8" x14ac:dyDescent="0.25">
      <c r="A5262" s="2">
        <v>16</v>
      </c>
      <c r="B5262" t="s">
        <v>24</v>
      </c>
      <c r="C5262" t="s">
        <v>145</v>
      </c>
      <c r="D5262" s="2">
        <v>4</v>
      </c>
      <c r="E5262" s="17">
        <v>8</v>
      </c>
      <c r="F5262" t="s">
        <v>71</v>
      </c>
      <c r="G5262">
        <v>3</v>
      </c>
      <c r="H5262">
        <v>135031.12999999998</v>
      </c>
    </row>
    <row r="5263" spans="1:8" x14ac:dyDescent="0.25">
      <c r="A5263" s="2">
        <v>16</v>
      </c>
      <c r="B5263" t="s">
        <v>24</v>
      </c>
      <c r="C5263" t="s">
        <v>145</v>
      </c>
      <c r="D5263" s="2">
        <v>4</v>
      </c>
      <c r="E5263" s="17">
        <v>9</v>
      </c>
      <c r="F5263" t="s">
        <v>70</v>
      </c>
      <c r="G5263">
        <v>11</v>
      </c>
      <c r="H5263">
        <v>3579771.5</v>
      </c>
    </row>
    <row r="5264" spans="1:8" x14ac:dyDescent="0.25">
      <c r="A5264" s="2">
        <v>16</v>
      </c>
      <c r="B5264" t="s">
        <v>24</v>
      </c>
      <c r="C5264" t="s">
        <v>145</v>
      </c>
      <c r="D5264" s="2">
        <v>4</v>
      </c>
      <c r="E5264" s="17">
        <v>9</v>
      </c>
      <c r="F5264" t="s">
        <v>75</v>
      </c>
      <c r="G5264">
        <v>10</v>
      </c>
      <c r="H5264">
        <v>135000</v>
      </c>
    </row>
    <row r="5265" spans="1:8" x14ac:dyDescent="0.25">
      <c r="A5265" s="2">
        <v>16</v>
      </c>
      <c r="B5265" t="s">
        <v>24</v>
      </c>
      <c r="C5265" t="s">
        <v>145</v>
      </c>
      <c r="D5265" s="2">
        <v>4</v>
      </c>
      <c r="E5265" s="17">
        <v>9</v>
      </c>
      <c r="F5265" t="s">
        <v>77</v>
      </c>
      <c r="G5265">
        <v>8</v>
      </c>
      <c r="H5265">
        <v>299835.80999999994</v>
      </c>
    </row>
    <row r="5266" spans="1:8" x14ac:dyDescent="0.25">
      <c r="A5266" s="2">
        <v>16</v>
      </c>
      <c r="B5266" t="s">
        <v>24</v>
      </c>
      <c r="C5266" t="s">
        <v>145</v>
      </c>
      <c r="D5266" s="2">
        <v>4</v>
      </c>
      <c r="E5266" s="17">
        <v>9</v>
      </c>
      <c r="F5266" t="s">
        <v>68</v>
      </c>
      <c r="G5266">
        <v>9</v>
      </c>
      <c r="H5266">
        <v>193364.5</v>
      </c>
    </row>
    <row r="5267" spans="1:8" x14ac:dyDescent="0.25">
      <c r="A5267" s="2">
        <v>16</v>
      </c>
      <c r="B5267" t="s">
        <v>24</v>
      </c>
      <c r="C5267" t="s">
        <v>145</v>
      </c>
      <c r="D5267" s="2">
        <v>4</v>
      </c>
      <c r="E5267" s="17">
        <v>9</v>
      </c>
      <c r="F5267" t="s">
        <v>69</v>
      </c>
      <c r="G5267">
        <v>11</v>
      </c>
      <c r="H5267">
        <v>465368.67</v>
      </c>
    </row>
    <row r="5268" spans="1:8" x14ac:dyDescent="0.25">
      <c r="A5268" s="2">
        <v>16</v>
      </c>
      <c r="B5268" t="s">
        <v>24</v>
      </c>
      <c r="C5268" t="s">
        <v>145</v>
      </c>
      <c r="D5268" s="2">
        <v>4</v>
      </c>
      <c r="E5268" s="17">
        <v>9</v>
      </c>
      <c r="F5268" t="s">
        <v>67</v>
      </c>
      <c r="G5268">
        <v>11</v>
      </c>
      <c r="H5268">
        <v>843.13000000000011</v>
      </c>
    </row>
    <row r="5269" spans="1:8" x14ac:dyDescent="0.25">
      <c r="A5269" s="2">
        <v>16</v>
      </c>
      <c r="B5269" t="s">
        <v>24</v>
      </c>
      <c r="C5269" t="s">
        <v>145</v>
      </c>
      <c r="D5269" s="2">
        <v>4</v>
      </c>
      <c r="E5269" s="17">
        <v>9</v>
      </c>
      <c r="F5269" t="s">
        <v>73</v>
      </c>
      <c r="G5269">
        <v>1</v>
      </c>
      <c r="H5269">
        <v>310079.15000000002</v>
      </c>
    </row>
    <row r="5270" spans="1:8" x14ac:dyDescent="0.25">
      <c r="A5270" s="2">
        <v>16</v>
      </c>
      <c r="B5270" t="s">
        <v>24</v>
      </c>
      <c r="C5270" t="s">
        <v>145</v>
      </c>
      <c r="D5270" s="2">
        <v>4</v>
      </c>
      <c r="E5270" s="17">
        <v>9</v>
      </c>
      <c r="F5270" t="s">
        <v>74</v>
      </c>
      <c r="G5270">
        <v>6</v>
      </c>
      <c r="H5270">
        <v>81260</v>
      </c>
    </row>
    <row r="5271" spans="1:8" x14ac:dyDescent="0.25">
      <c r="A5271" s="2">
        <v>16</v>
      </c>
      <c r="B5271" t="s">
        <v>24</v>
      </c>
      <c r="C5271" t="s">
        <v>145</v>
      </c>
      <c r="D5271" s="2">
        <v>4</v>
      </c>
      <c r="E5271" s="17">
        <v>9</v>
      </c>
      <c r="F5271" t="s">
        <v>71</v>
      </c>
      <c r="G5271">
        <v>1</v>
      </c>
      <c r="H5271">
        <v>41632.399999999994</v>
      </c>
    </row>
    <row r="5272" spans="1:8" x14ac:dyDescent="0.25">
      <c r="A5272" s="2">
        <v>16</v>
      </c>
      <c r="B5272" t="s">
        <v>24</v>
      </c>
      <c r="C5272" t="s">
        <v>145</v>
      </c>
      <c r="D5272" s="2">
        <v>4</v>
      </c>
      <c r="E5272" s="17">
        <v>10</v>
      </c>
      <c r="F5272" t="s">
        <v>70</v>
      </c>
      <c r="G5272">
        <v>36</v>
      </c>
      <c r="H5272">
        <v>14809488</v>
      </c>
    </row>
    <row r="5273" spans="1:8" x14ac:dyDescent="0.25">
      <c r="A5273" s="2">
        <v>16</v>
      </c>
      <c r="B5273" t="s">
        <v>24</v>
      </c>
      <c r="C5273" t="s">
        <v>145</v>
      </c>
      <c r="D5273" s="2">
        <v>4</v>
      </c>
      <c r="E5273" s="17">
        <v>10</v>
      </c>
      <c r="F5273" t="s">
        <v>75</v>
      </c>
      <c r="G5273">
        <v>32</v>
      </c>
      <c r="H5273">
        <v>454500</v>
      </c>
    </row>
    <row r="5274" spans="1:8" x14ac:dyDescent="0.25">
      <c r="A5274" s="2">
        <v>16</v>
      </c>
      <c r="B5274" t="s">
        <v>24</v>
      </c>
      <c r="C5274" t="s">
        <v>145</v>
      </c>
      <c r="D5274" s="2">
        <v>4</v>
      </c>
      <c r="E5274" s="17">
        <v>10</v>
      </c>
      <c r="F5274" t="s">
        <v>77</v>
      </c>
      <c r="G5274">
        <v>14</v>
      </c>
      <c r="H5274">
        <v>415575.66</v>
      </c>
    </row>
    <row r="5275" spans="1:8" x14ac:dyDescent="0.25">
      <c r="A5275" s="2">
        <v>16</v>
      </c>
      <c r="B5275" t="s">
        <v>24</v>
      </c>
      <c r="C5275" t="s">
        <v>145</v>
      </c>
      <c r="D5275" s="2">
        <v>4</v>
      </c>
      <c r="E5275" s="17">
        <v>10</v>
      </c>
      <c r="F5275" t="s">
        <v>68</v>
      </c>
      <c r="G5275">
        <v>30</v>
      </c>
      <c r="H5275">
        <v>686554.5</v>
      </c>
    </row>
    <row r="5276" spans="1:8" x14ac:dyDescent="0.25">
      <c r="A5276" s="2">
        <v>16</v>
      </c>
      <c r="B5276" t="s">
        <v>24</v>
      </c>
      <c r="C5276" t="s">
        <v>145</v>
      </c>
      <c r="D5276" s="2">
        <v>4</v>
      </c>
      <c r="E5276" s="17">
        <v>10</v>
      </c>
      <c r="F5276" t="s">
        <v>69</v>
      </c>
      <c r="G5276">
        <v>36</v>
      </c>
      <c r="H5276">
        <v>1925226.8899999997</v>
      </c>
    </row>
    <row r="5277" spans="1:8" x14ac:dyDescent="0.25">
      <c r="A5277" s="2">
        <v>16</v>
      </c>
      <c r="B5277" t="s">
        <v>24</v>
      </c>
      <c r="C5277" t="s">
        <v>145</v>
      </c>
      <c r="D5277" s="2">
        <v>4</v>
      </c>
      <c r="E5277" s="17">
        <v>10</v>
      </c>
      <c r="F5277" t="s">
        <v>78</v>
      </c>
      <c r="H5277">
        <v>40559.58</v>
      </c>
    </row>
    <row r="5278" spans="1:8" x14ac:dyDescent="0.25">
      <c r="A5278" s="2">
        <v>16</v>
      </c>
      <c r="B5278" t="s">
        <v>24</v>
      </c>
      <c r="C5278" t="s">
        <v>145</v>
      </c>
      <c r="D5278" s="2">
        <v>4</v>
      </c>
      <c r="E5278" s="17">
        <v>10</v>
      </c>
      <c r="F5278" t="s">
        <v>67</v>
      </c>
      <c r="G5278">
        <v>36</v>
      </c>
      <c r="H5278">
        <v>2780</v>
      </c>
    </row>
    <row r="5279" spans="1:8" x14ac:dyDescent="0.25">
      <c r="A5279" s="2">
        <v>16</v>
      </c>
      <c r="B5279" t="s">
        <v>24</v>
      </c>
      <c r="C5279" t="s">
        <v>145</v>
      </c>
      <c r="D5279" s="2">
        <v>4</v>
      </c>
      <c r="E5279" s="17">
        <v>10</v>
      </c>
      <c r="F5279" t="s">
        <v>73</v>
      </c>
      <c r="G5279">
        <v>7</v>
      </c>
      <c r="H5279">
        <v>1305589.1100000001</v>
      </c>
    </row>
    <row r="5280" spans="1:8" x14ac:dyDescent="0.25">
      <c r="A5280" s="2">
        <v>16</v>
      </c>
      <c r="B5280" t="s">
        <v>24</v>
      </c>
      <c r="C5280" t="s">
        <v>145</v>
      </c>
      <c r="D5280" s="2">
        <v>4</v>
      </c>
      <c r="E5280" s="17">
        <v>10</v>
      </c>
      <c r="F5280" t="s">
        <v>79</v>
      </c>
      <c r="H5280">
        <v>35529</v>
      </c>
    </row>
    <row r="5281" spans="1:8" x14ac:dyDescent="0.25">
      <c r="A5281" s="2">
        <v>16</v>
      </c>
      <c r="B5281" t="s">
        <v>24</v>
      </c>
      <c r="C5281" t="s">
        <v>145</v>
      </c>
      <c r="D5281" s="2">
        <v>4</v>
      </c>
      <c r="E5281" s="17">
        <v>10</v>
      </c>
      <c r="F5281" t="s">
        <v>74</v>
      </c>
      <c r="G5281">
        <v>18</v>
      </c>
      <c r="H5281">
        <v>238512.49000000002</v>
      </c>
    </row>
    <row r="5282" spans="1:8" x14ac:dyDescent="0.25">
      <c r="A5282" s="2">
        <v>16</v>
      </c>
      <c r="B5282" t="s">
        <v>24</v>
      </c>
      <c r="C5282" t="s">
        <v>145</v>
      </c>
      <c r="D5282" s="2">
        <v>4</v>
      </c>
      <c r="E5282" s="17">
        <v>10</v>
      </c>
      <c r="F5282" t="s">
        <v>71</v>
      </c>
      <c r="H5282">
        <v>28626.440000000002</v>
      </c>
    </row>
    <row r="5283" spans="1:8" x14ac:dyDescent="0.25">
      <c r="A5283" s="2">
        <v>16</v>
      </c>
      <c r="B5283" t="s">
        <v>24</v>
      </c>
      <c r="C5283" t="s">
        <v>145</v>
      </c>
      <c r="D5283" s="2">
        <v>4</v>
      </c>
      <c r="E5283" s="17">
        <v>11</v>
      </c>
      <c r="F5283" t="s">
        <v>70</v>
      </c>
      <c r="G5283">
        <v>2</v>
      </c>
      <c r="H5283">
        <v>358514.55</v>
      </c>
    </row>
    <row r="5284" spans="1:8" x14ac:dyDescent="0.25">
      <c r="A5284" s="2">
        <v>16</v>
      </c>
      <c r="B5284" t="s">
        <v>24</v>
      </c>
      <c r="C5284" t="s">
        <v>145</v>
      </c>
      <c r="D5284" s="2">
        <v>4</v>
      </c>
      <c r="E5284" s="17">
        <v>11</v>
      </c>
      <c r="F5284" t="s">
        <v>75</v>
      </c>
      <c r="G5284">
        <v>1</v>
      </c>
      <c r="H5284">
        <v>15300</v>
      </c>
    </row>
    <row r="5285" spans="1:8" x14ac:dyDescent="0.25">
      <c r="A5285" s="2">
        <v>16</v>
      </c>
      <c r="B5285" t="s">
        <v>24</v>
      </c>
      <c r="C5285" t="s">
        <v>145</v>
      </c>
      <c r="D5285" s="2">
        <v>4</v>
      </c>
      <c r="E5285" s="17">
        <v>11</v>
      </c>
      <c r="F5285" t="s">
        <v>77</v>
      </c>
      <c r="H5285">
        <v>10428.4</v>
      </c>
    </row>
    <row r="5286" spans="1:8" x14ac:dyDescent="0.25">
      <c r="A5286" s="2">
        <v>16</v>
      </c>
      <c r="B5286" t="s">
        <v>24</v>
      </c>
      <c r="C5286" t="s">
        <v>145</v>
      </c>
      <c r="D5286" s="2">
        <v>4</v>
      </c>
      <c r="E5286" s="17">
        <v>11</v>
      </c>
      <c r="F5286" t="s">
        <v>68</v>
      </c>
      <c r="G5286">
        <v>2</v>
      </c>
      <c r="H5286">
        <v>21170</v>
      </c>
    </row>
    <row r="5287" spans="1:8" x14ac:dyDescent="0.25">
      <c r="A5287" s="2">
        <v>16</v>
      </c>
      <c r="B5287" t="s">
        <v>24</v>
      </c>
      <c r="C5287" t="s">
        <v>145</v>
      </c>
      <c r="D5287" s="2">
        <v>4</v>
      </c>
      <c r="E5287" s="17">
        <v>11</v>
      </c>
      <c r="F5287" t="s">
        <v>69</v>
      </c>
      <c r="G5287">
        <v>2</v>
      </c>
      <c r="H5287">
        <v>46606.719999999994</v>
      </c>
    </row>
    <row r="5288" spans="1:8" x14ac:dyDescent="0.25">
      <c r="A5288" s="2">
        <v>16</v>
      </c>
      <c r="B5288" t="s">
        <v>24</v>
      </c>
      <c r="C5288" t="s">
        <v>145</v>
      </c>
      <c r="D5288" s="2">
        <v>4</v>
      </c>
      <c r="E5288" s="17">
        <v>11</v>
      </c>
      <c r="F5288" t="s">
        <v>67</v>
      </c>
      <c r="G5288">
        <v>2</v>
      </c>
      <c r="H5288">
        <v>54.99</v>
      </c>
    </row>
    <row r="5289" spans="1:8" x14ac:dyDescent="0.25">
      <c r="A5289" s="2">
        <v>16</v>
      </c>
      <c r="B5289" t="s">
        <v>24</v>
      </c>
      <c r="C5289" t="s">
        <v>145</v>
      </c>
      <c r="D5289" s="2">
        <v>4</v>
      </c>
      <c r="E5289" s="17">
        <v>11</v>
      </c>
      <c r="F5289" t="s">
        <v>72</v>
      </c>
      <c r="G5289">
        <v>2</v>
      </c>
      <c r="H5289">
        <v>53376.6</v>
      </c>
    </row>
    <row r="5290" spans="1:8" x14ac:dyDescent="0.25">
      <c r="A5290" s="2">
        <v>16</v>
      </c>
      <c r="B5290" t="s">
        <v>24</v>
      </c>
      <c r="C5290" t="s">
        <v>145</v>
      </c>
      <c r="D5290" s="2">
        <v>4</v>
      </c>
      <c r="E5290" s="17">
        <v>12</v>
      </c>
      <c r="F5290" t="s">
        <v>70</v>
      </c>
      <c r="G5290">
        <v>9</v>
      </c>
      <c r="H5290">
        <v>4227864.66</v>
      </c>
    </row>
    <row r="5291" spans="1:8" x14ac:dyDescent="0.25">
      <c r="A5291" s="2">
        <v>16</v>
      </c>
      <c r="B5291" t="s">
        <v>24</v>
      </c>
      <c r="C5291" t="s">
        <v>145</v>
      </c>
      <c r="D5291" s="2">
        <v>4</v>
      </c>
      <c r="E5291" s="17">
        <v>12</v>
      </c>
      <c r="F5291" t="s">
        <v>77</v>
      </c>
      <c r="G5291">
        <v>2</v>
      </c>
      <c r="H5291">
        <v>95284.66</v>
      </c>
    </row>
    <row r="5292" spans="1:8" x14ac:dyDescent="0.25">
      <c r="A5292" s="2">
        <v>16</v>
      </c>
      <c r="B5292" t="s">
        <v>24</v>
      </c>
      <c r="C5292" t="s">
        <v>145</v>
      </c>
      <c r="D5292" s="2">
        <v>4</v>
      </c>
      <c r="E5292" s="17">
        <v>12</v>
      </c>
      <c r="F5292" t="s">
        <v>68</v>
      </c>
      <c r="G5292">
        <v>7</v>
      </c>
      <c r="H5292">
        <v>139220</v>
      </c>
    </row>
    <row r="5293" spans="1:8" x14ac:dyDescent="0.25">
      <c r="A5293" s="2">
        <v>16</v>
      </c>
      <c r="B5293" t="s">
        <v>24</v>
      </c>
      <c r="C5293" t="s">
        <v>145</v>
      </c>
      <c r="D5293" s="2">
        <v>4</v>
      </c>
      <c r="E5293" s="17">
        <v>12</v>
      </c>
      <c r="F5293" t="s">
        <v>69</v>
      </c>
      <c r="G5293">
        <v>8</v>
      </c>
      <c r="H5293">
        <v>543106.16</v>
      </c>
    </row>
    <row r="5294" spans="1:8" x14ac:dyDescent="0.25">
      <c r="A5294" s="2">
        <v>16</v>
      </c>
      <c r="B5294" t="s">
        <v>24</v>
      </c>
      <c r="C5294" t="s">
        <v>145</v>
      </c>
      <c r="D5294" s="2">
        <v>4</v>
      </c>
      <c r="E5294" s="17">
        <v>12</v>
      </c>
      <c r="F5294" t="s">
        <v>78</v>
      </c>
      <c r="H5294">
        <v>122334.51000000001</v>
      </c>
    </row>
    <row r="5295" spans="1:8" x14ac:dyDescent="0.25">
      <c r="A5295" s="2">
        <v>16</v>
      </c>
      <c r="B5295" t="s">
        <v>24</v>
      </c>
      <c r="C5295" t="s">
        <v>145</v>
      </c>
      <c r="D5295" s="2">
        <v>4</v>
      </c>
      <c r="E5295" s="17">
        <v>12</v>
      </c>
      <c r="F5295" t="s">
        <v>67</v>
      </c>
      <c r="G5295">
        <v>9</v>
      </c>
      <c r="H5295">
        <v>623.16999999999996</v>
      </c>
    </row>
    <row r="5296" spans="1:8" x14ac:dyDescent="0.25">
      <c r="A5296" s="2">
        <v>16</v>
      </c>
      <c r="B5296" t="s">
        <v>24</v>
      </c>
      <c r="C5296" t="s">
        <v>145</v>
      </c>
      <c r="D5296" s="2">
        <v>4</v>
      </c>
      <c r="E5296" s="17">
        <v>12</v>
      </c>
      <c r="F5296" t="s">
        <v>73</v>
      </c>
      <c r="H5296">
        <v>381112.74</v>
      </c>
    </row>
    <row r="5297" spans="1:8" x14ac:dyDescent="0.25">
      <c r="A5297" s="2">
        <v>16</v>
      </c>
      <c r="B5297" t="s">
        <v>24</v>
      </c>
      <c r="C5297" t="s">
        <v>145</v>
      </c>
      <c r="D5297" s="2">
        <v>4</v>
      </c>
      <c r="E5297" s="17">
        <v>12</v>
      </c>
      <c r="F5297" t="s">
        <v>72</v>
      </c>
      <c r="G5297">
        <v>9</v>
      </c>
      <c r="H5297">
        <v>781375.61</v>
      </c>
    </row>
    <row r="5298" spans="1:8" x14ac:dyDescent="0.25">
      <c r="A5298" s="2">
        <v>16</v>
      </c>
      <c r="B5298" t="s">
        <v>24</v>
      </c>
      <c r="C5298" t="s">
        <v>145</v>
      </c>
      <c r="D5298" s="2">
        <v>4</v>
      </c>
      <c r="E5298" s="17">
        <v>12</v>
      </c>
      <c r="F5298" t="s">
        <v>74</v>
      </c>
      <c r="G5298">
        <v>1</v>
      </c>
      <c r="H5298">
        <v>6118.7</v>
      </c>
    </row>
    <row r="5299" spans="1:8" x14ac:dyDescent="0.25">
      <c r="A5299" s="2">
        <v>16</v>
      </c>
      <c r="B5299" t="s">
        <v>24</v>
      </c>
      <c r="C5299" t="s">
        <v>145</v>
      </c>
      <c r="D5299" s="2">
        <v>4</v>
      </c>
      <c r="E5299" s="17">
        <v>12</v>
      </c>
      <c r="F5299" t="s">
        <v>71</v>
      </c>
      <c r="G5299">
        <v>1</v>
      </c>
      <c r="H5299">
        <v>55467.359999999993</v>
      </c>
    </row>
    <row r="5300" spans="1:8" x14ac:dyDescent="0.25">
      <c r="A5300" s="2">
        <v>16</v>
      </c>
      <c r="B5300" t="s">
        <v>24</v>
      </c>
      <c r="C5300" t="s">
        <v>145</v>
      </c>
      <c r="D5300" s="2">
        <v>4</v>
      </c>
      <c r="E5300" s="17">
        <v>13</v>
      </c>
      <c r="F5300" t="s">
        <v>70</v>
      </c>
      <c r="H5300">
        <v>529286.94999999995</v>
      </c>
    </row>
    <row r="5301" spans="1:8" x14ac:dyDescent="0.25">
      <c r="A5301" s="2">
        <v>16</v>
      </c>
      <c r="B5301" t="s">
        <v>24</v>
      </c>
      <c r="C5301" t="s">
        <v>145</v>
      </c>
      <c r="D5301" s="2">
        <v>4</v>
      </c>
      <c r="E5301" s="17">
        <v>13</v>
      </c>
      <c r="F5301" t="s">
        <v>77</v>
      </c>
      <c r="H5301">
        <v>66633.25</v>
      </c>
    </row>
    <row r="5302" spans="1:8" x14ac:dyDescent="0.25">
      <c r="A5302" s="2">
        <v>16</v>
      </c>
      <c r="B5302" t="s">
        <v>24</v>
      </c>
      <c r="C5302" t="s">
        <v>145</v>
      </c>
      <c r="D5302" s="2">
        <v>4</v>
      </c>
      <c r="E5302" s="17">
        <v>13</v>
      </c>
      <c r="F5302" t="s">
        <v>68</v>
      </c>
      <c r="H5302">
        <v>20560</v>
      </c>
    </row>
    <row r="5303" spans="1:8" x14ac:dyDescent="0.25">
      <c r="A5303" s="2">
        <v>16</v>
      </c>
      <c r="B5303" t="s">
        <v>24</v>
      </c>
      <c r="C5303" t="s">
        <v>145</v>
      </c>
      <c r="D5303" s="2">
        <v>4</v>
      </c>
      <c r="E5303" s="17">
        <v>13</v>
      </c>
      <c r="F5303" t="s">
        <v>69</v>
      </c>
      <c r="H5303">
        <v>68807.149999999994</v>
      </c>
    </row>
    <row r="5304" spans="1:8" x14ac:dyDescent="0.25">
      <c r="A5304" s="2">
        <v>16</v>
      </c>
      <c r="B5304" t="s">
        <v>24</v>
      </c>
      <c r="C5304" t="s">
        <v>145</v>
      </c>
      <c r="D5304" s="2">
        <v>4</v>
      </c>
      <c r="E5304" s="17">
        <v>13</v>
      </c>
      <c r="F5304" t="s">
        <v>67</v>
      </c>
      <c r="H5304">
        <v>67.209999999999994</v>
      </c>
    </row>
    <row r="5305" spans="1:8" x14ac:dyDescent="0.25">
      <c r="A5305" s="2">
        <v>16</v>
      </c>
      <c r="B5305" t="s">
        <v>24</v>
      </c>
      <c r="C5305" t="s">
        <v>145</v>
      </c>
      <c r="D5305" s="2">
        <v>4</v>
      </c>
      <c r="E5305" s="17">
        <v>13</v>
      </c>
      <c r="F5305" t="s">
        <v>73</v>
      </c>
      <c r="H5305">
        <v>46548.75</v>
      </c>
    </row>
    <row r="5306" spans="1:8" x14ac:dyDescent="0.25">
      <c r="A5306" s="2">
        <v>16</v>
      </c>
      <c r="B5306" t="s">
        <v>24</v>
      </c>
      <c r="C5306" t="s">
        <v>145</v>
      </c>
      <c r="D5306" s="2">
        <v>4</v>
      </c>
      <c r="E5306" s="17">
        <v>13</v>
      </c>
      <c r="F5306" t="s">
        <v>72</v>
      </c>
      <c r="H5306">
        <v>182026.99999999997</v>
      </c>
    </row>
    <row r="5307" spans="1:8" x14ac:dyDescent="0.25">
      <c r="A5307" s="2">
        <v>16</v>
      </c>
      <c r="B5307" t="s">
        <v>24</v>
      </c>
      <c r="C5307" t="s">
        <v>145</v>
      </c>
      <c r="D5307" s="2">
        <v>4</v>
      </c>
      <c r="E5307" s="17">
        <v>13</v>
      </c>
      <c r="F5307" t="s">
        <v>74</v>
      </c>
      <c r="H5307">
        <v>33756</v>
      </c>
    </row>
    <row r="5308" spans="1:8" x14ac:dyDescent="0.25">
      <c r="A5308" s="2">
        <v>16</v>
      </c>
      <c r="B5308" t="s">
        <v>24</v>
      </c>
      <c r="C5308" t="s">
        <v>145</v>
      </c>
      <c r="D5308" s="2">
        <v>4</v>
      </c>
      <c r="E5308" s="17">
        <v>14</v>
      </c>
      <c r="F5308" t="s">
        <v>70</v>
      </c>
      <c r="G5308">
        <v>1</v>
      </c>
      <c r="H5308">
        <v>214076.25</v>
      </c>
    </row>
    <row r="5309" spans="1:8" x14ac:dyDescent="0.25">
      <c r="A5309" s="2">
        <v>16</v>
      </c>
      <c r="B5309" t="s">
        <v>24</v>
      </c>
      <c r="C5309" t="s">
        <v>145</v>
      </c>
      <c r="D5309" s="2">
        <v>4</v>
      </c>
      <c r="E5309" s="17">
        <v>14</v>
      </c>
      <c r="F5309" t="s">
        <v>68</v>
      </c>
      <c r="G5309">
        <v>1</v>
      </c>
      <c r="H5309">
        <v>10280</v>
      </c>
    </row>
    <row r="5310" spans="1:8" x14ac:dyDescent="0.25">
      <c r="A5310" s="2">
        <v>16</v>
      </c>
      <c r="B5310" t="s">
        <v>24</v>
      </c>
      <c r="C5310" t="s">
        <v>145</v>
      </c>
      <c r="D5310" s="2">
        <v>4</v>
      </c>
      <c r="E5310" s="17">
        <v>14</v>
      </c>
      <c r="F5310" t="s">
        <v>69</v>
      </c>
      <c r="G5310">
        <v>1</v>
      </c>
      <c r="H5310">
        <v>27829.85</v>
      </c>
    </row>
    <row r="5311" spans="1:8" x14ac:dyDescent="0.25">
      <c r="A5311" s="2">
        <v>16</v>
      </c>
      <c r="B5311" t="s">
        <v>24</v>
      </c>
      <c r="C5311" t="s">
        <v>145</v>
      </c>
      <c r="D5311" s="2">
        <v>4</v>
      </c>
      <c r="E5311" s="17">
        <v>14</v>
      </c>
      <c r="F5311" t="s">
        <v>67</v>
      </c>
      <c r="G5311">
        <v>1</v>
      </c>
      <c r="H5311">
        <v>24.44</v>
      </c>
    </row>
    <row r="5312" spans="1:8" x14ac:dyDescent="0.25">
      <c r="A5312" s="2">
        <v>16</v>
      </c>
      <c r="B5312" t="s">
        <v>24</v>
      </c>
      <c r="C5312" t="s">
        <v>145</v>
      </c>
      <c r="D5312" s="2">
        <v>4</v>
      </c>
      <c r="E5312" s="17">
        <v>14</v>
      </c>
      <c r="F5312" t="s">
        <v>72</v>
      </c>
      <c r="G5312">
        <v>1</v>
      </c>
      <c r="H5312">
        <v>86767.9</v>
      </c>
    </row>
    <row r="5313" spans="1:8" x14ac:dyDescent="0.25">
      <c r="A5313" s="2">
        <v>16</v>
      </c>
      <c r="B5313" t="s">
        <v>24</v>
      </c>
      <c r="C5313" t="s">
        <v>145</v>
      </c>
      <c r="D5313" s="2">
        <v>4</v>
      </c>
      <c r="E5313" s="17">
        <v>14</v>
      </c>
      <c r="F5313" t="s">
        <v>74</v>
      </c>
      <c r="H5313">
        <v>31320</v>
      </c>
    </row>
    <row r="5314" spans="1:8" x14ac:dyDescent="0.25">
      <c r="A5314" s="2">
        <v>16</v>
      </c>
      <c r="B5314" t="s">
        <v>24</v>
      </c>
      <c r="C5314" t="s">
        <v>146</v>
      </c>
      <c r="D5314" s="2" t="e">
        <v>#N/A</v>
      </c>
      <c r="E5314" s="17">
        <v>3</v>
      </c>
      <c r="F5314" t="s">
        <v>70</v>
      </c>
      <c r="G5314">
        <v>22</v>
      </c>
      <c r="H5314">
        <v>6206865.9100000001</v>
      </c>
    </row>
    <row r="5315" spans="1:8" x14ac:dyDescent="0.25">
      <c r="A5315" s="2">
        <v>16</v>
      </c>
      <c r="B5315" t="s">
        <v>24</v>
      </c>
      <c r="C5315" t="s">
        <v>146</v>
      </c>
      <c r="D5315" s="2" t="e">
        <v>#N/A</v>
      </c>
      <c r="E5315" s="17">
        <v>3</v>
      </c>
      <c r="F5315" t="s">
        <v>75</v>
      </c>
      <c r="G5315">
        <v>19</v>
      </c>
      <c r="H5315">
        <v>684300</v>
      </c>
    </row>
    <row r="5316" spans="1:8" x14ac:dyDescent="0.25">
      <c r="A5316" s="2">
        <v>16</v>
      </c>
      <c r="B5316" t="s">
        <v>24</v>
      </c>
      <c r="C5316" t="s">
        <v>146</v>
      </c>
      <c r="D5316" s="2" t="e">
        <v>#N/A</v>
      </c>
      <c r="E5316" s="17">
        <v>3</v>
      </c>
      <c r="F5316" t="s">
        <v>77</v>
      </c>
      <c r="G5316">
        <v>5</v>
      </c>
      <c r="H5316">
        <v>94510.739999999991</v>
      </c>
    </row>
    <row r="5317" spans="1:8" x14ac:dyDescent="0.25">
      <c r="A5317" s="2">
        <v>16</v>
      </c>
      <c r="B5317" t="s">
        <v>24</v>
      </c>
      <c r="C5317" t="s">
        <v>146</v>
      </c>
      <c r="D5317" s="2" t="e">
        <v>#N/A</v>
      </c>
      <c r="E5317" s="17">
        <v>3</v>
      </c>
      <c r="F5317" t="s">
        <v>68</v>
      </c>
      <c r="G5317">
        <v>15</v>
      </c>
      <c r="H5317">
        <v>969532.5</v>
      </c>
    </row>
    <row r="5318" spans="1:8" x14ac:dyDescent="0.25">
      <c r="A5318" s="2">
        <v>16</v>
      </c>
      <c r="B5318" t="s">
        <v>24</v>
      </c>
      <c r="C5318" t="s">
        <v>146</v>
      </c>
      <c r="D5318" s="2" t="e">
        <v>#N/A</v>
      </c>
      <c r="E5318" s="17">
        <v>3</v>
      </c>
      <c r="F5318" t="s">
        <v>69</v>
      </c>
      <c r="G5318">
        <v>22</v>
      </c>
      <c r="H5318">
        <v>808558.6999999996</v>
      </c>
    </row>
    <row r="5319" spans="1:8" x14ac:dyDescent="0.25">
      <c r="A5319" s="2">
        <v>16</v>
      </c>
      <c r="B5319" t="s">
        <v>24</v>
      </c>
      <c r="C5319" t="s">
        <v>146</v>
      </c>
      <c r="D5319" s="2" t="e">
        <v>#N/A</v>
      </c>
      <c r="E5319" s="17">
        <v>3</v>
      </c>
      <c r="F5319" t="s">
        <v>78</v>
      </c>
      <c r="H5319">
        <v>116507.21999999999</v>
      </c>
    </row>
    <row r="5320" spans="1:8" x14ac:dyDescent="0.25">
      <c r="A5320" s="2">
        <v>16</v>
      </c>
      <c r="B5320" t="s">
        <v>24</v>
      </c>
      <c r="C5320" t="s">
        <v>146</v>
      </c>
      <c r="D5320" s="2" t="e">
        <v>#N/A</v>
      </c>
      <c r="E5320" s="17">
        <v>3</v>
      </c>
      <c r="F5320" t="s">
        <v>67</v>
      </c>
      <c r="G5320">
        <v>22</v>
      </c>
      <c r="H5320">
        <v>4686.3700000000008</v>
      </c>
    </row>
    <row r="5321" spans="1:8" x14ac:dyDescent="0.25">
      <c r="A5321" s="2">
        <v>16</v>
      </c>
      <c r="B5321" t="s">
        <v>24</v>
      </c>
      <c r="C5321" t="s">
        <v>146</v>
      </c>
      <c r="D5321" s="2" t="e">
        <v>#N/A</v>
      </c>
      <c r="E5321" s="17">
        <v>3</v>
      </c>
      <c r="F5321" t="s">
        <v>73</v>
      </c>
      <c r="G5321">
        <v>5</v>
      </c>
      <c r="H5321">
        <v>469872.56</v>
      </c>
    </row>
    <row r="5322" spans="1:8" x14ac:dyDescent="0.25">
      <c r="A5322" s="2">
        <v>16</v>
      </c>
      <c r="B5322" t="s">
        <v>24</v>
      </c>
      <c r="C5322" t="s">
        <v>146</v>
      </c>
      <c r="D5322" s="2" t="e">
        <v>#N/A</v>
      </c>
      <c r="E5322" s="17">
        <v>3</v>
      </c>
      <c r="F5322" t="s">
        <v>79</v>
      </c>
      <c r="H5322">
        <v>62175.5</v>
      </c>
    </row>
    <row r="5323" spans="1:8" x14ac:dyDescent="0.25">
      <c r="A5323" s="2">
        <v>16</v>
      </c>
      <c r="B5323" t="s">
        <v>24</v>
      </c>
      <c r="C5323" t="s">
        <v>146</v>
      </c>
      <c r="D5323" s="2" t="e">
        <v>#N/A</v>
      </c>
      <c r="E5323" s="17">
        <v>3</v>
      </c>
      <c r="F5323" t="s">
        <v>74</v>
      </c>
      <c r="H5323">
        <v>2592</v>
      </c>
    </row>
    <row r="5324" spans="1:8" x14ac:dyDescent="0.25">
      <c r="A5324" s="2">
        <v>16</v>
      </c>
      <c r="B5324" t="s">
        <v>24</v>
      </c>
      <c r="C5324" t="s">
        <v>146</v>
      </c>
      <c r="D5324" s="2" t="e">
        <v>#N/A</v>
      </c>
      <c r="E5324" s="17">
        <v>4</v>
      </c>
      <c r="F5324" t="s">
        <v>70</v>
      </c>
      <c r="G5324">
        <v>30</v>
      </c>
      <c r="H5324">
        <v>9230621.0899999999</v>
      </c>
    </row>
    <row r="5325" spans="1:8" x14ac:dyDescent="0.25">
      <c r="A5325" s="2">
        <v>16</v>
      </c>
      <c r="B5325" t="s">
        <v>24</v>
      </c>
      <c r="C5325" t="s">
        <v>146</v>
      </c>
      <c r="D5325" s="2" t="e">
        <v>#N/A</v>
      </c>
      <c r="E5325" s="17">
        <v>4</v>
      </c>
      <c r="F5325" t="s">
        <v>75</v>
      </c>
      <c r="G5325">
        <v>18</v>
      </c>
      <c r="H5325">
        <v>764400</v>
      </c>
    </row>
    <row r="5326" spans="1:8" x14ac:dyDescent="0.25">
      <c r="A5326" s="2">
        <v>16</v>
      </c>
      <c r="B5326" t="s">
        <v>24</v>
      </c>
      <c r="C5326" t="s">
        <v>146</v>
      </c>
      <c r="D5326" s="2" t="e">
        <v>#N/A</v>
      </c>
      <c r="E5326" s="17">
        <v>4</v>
      </c>
      <c r="F5326" t="s">
        <v>77</v>
      </c>
      <c r="G5326">
        <v>18</v>
      </c>
      <c r="H5326">
        <v>1874073.7500000002</v>
      </c>
    </row>
    <row r="5327" spans="1:8" x14ac:dyDescent="0.25">
      <c r="A5327" s="2">
        <v>16</v>
      </c>
      <c r="B5327" t="s">
        <v>24</v>
      </c>
      <c r="C5327" t="s">
        <v>146</v>
      </c>
      <c r="D5327" s="2" t="e">
        <v>#N/A</v>
      </c>
      <c r="E5327" s="17">
        <v>4</v>
      </c>
      <c r="F5327" t="s">
        <v>68</v>
      </c>
      <c r="G5327">
        <v>8</v>
      </c>
      <c r="H5327">
        <v>913795.5</v>
      </c>
    </row>
    <row r="5328" spans="1:8" x14ac:dyDescent="0.25">
      <c r="A5328" s="2">
        <v>16</v>
      </c>
      <c r="B5328" t="s">
        <v>24</v>
      </c>
      <c r="C5328" t="s">
        <v>146</v>
      </c>
      <c r="D5328" s="2" t="e">
        <v>#N/A</v>
      </c>
      <c r="E5328" s="17">
        <v>4</v>
      </c>
      <c r="F5328" t="s">
        <v>69</v>
      </c>
      <c r="G5328">
        <v>19</v>
      </c>
      <c r="H5328">
        <v>1026696.6399999991</v>
      </c>
    </row>
    <row r="5329" spans="1:8" x14ac:dyDescent="0.25">
      <c r="A5329" s="2">
        <v>16</v>
      </c>
      <c r="B5329" t="s">
        <v>24</v>
      </c>
      <c r="C5329" t="s">
        <v>146</v>
      </c>
      <c r="D5329" s="2" t="e">
        <v>#N/A</v>
      </c>
      <c r="E5329" s="17">
        <v>4</v>
      </c>
      <c r="F5329" t="s">
        <v>78</v>
      </c>
      <c r="H5329">
        <v>120294.59999999999</v>
      </c>
    </row>
    <row r="5330" spans="1:8" x14ac:dyDescent="0.25">
      <c r="A5330" s="2">
        <v>16</v>
      </c>
      <c r="B5330" t="s">
        <v>24</v>
      </c>
      <c r="C5330" t="s">
        <v>146</v>
      </c>
      <c r="D5330" s="2" t="e">
        <v>#N/A</v>
      </c>
      <c r="E5330" s="17">
        <v>4</v>
      </c>
      <c r="F5330" t="s">
        <v>67</v>
      </c>
      <c r="G5330">
        <v>30</v>
      </c>
      <c r="H5330">
        <v>5951.09</v>
      </c>
    </row>
    <row r="5331" spans="1:8" x14ac:dyDescent="0.25">
      <c r="A5331" s="2">
        <v>16</v>
      </c>
      <c r="B5331" t="s">
        <v>24</v>
      </c>
      <c r="C5331" t="s">
        <v>146</v>
      </c>
      <c r="D5331" s="2" t="e">
        <v>#N/A</v>
      </c>
      <c r="E5331" s="17">
        <v>4</v>
      </c>
      <c r="F5331" t="s">
        <v>73</v>
      </c>
      <c r="G5331">
        <v>1</v>
      </c>
      <c r="H5331">
        <v>656151.31000000006</v>
      </c>
    </row>
    <row r="5332" spans="1:8" x14ac:dyDescent="0.25">
      <c r="A5332" s="2">
        <v>16</v>
      </c>
      <c r="B5332" t="s">
        <v>24</v>
      </c>
      <c r="C5332" t="s">
        <v>146</v>
      </c>
      <c r="D5332" s="2" t="e">
        <v>#N/A</v>
      </c>
      <c r="E5332" s="17">
        <v>4</v>
      </c>
      <c r="F5332" t="s">
        <v>72</v>
      </c>
      <c r="G5332">
        <v>11</v>
      </c>
      <c r="H5332">
        <v>492577.15999999992</v>
      </c>
    </row>
    <row r="5333" spans="1:8" x14ac:dyDescent="0.25">
      <c r="A5333" s="2">
        <v>16</v>
      </c>
      <c r="B5333" t="s">
        <v>24</v>
      </c>
      <c r="C5333" t="s">
        <v>146</v>
      </c>
      <c r="D5333" s="2" t="e">
        <v>#N/A</v>
      </c>
      <c r="E5333" s="17">
        <v>4</v>
      </c>
      <c r="F5333" t="s">
        <v>74</v>
      </c>
      <c r="G5333">
        <v>18</v>
      </c>
      <c r="H5333">
        <v>142992</v>
      </c>
    </row>
    <row r="5334" spans="1:8" x14ac:dyDescent="0.25">
      <c r="A5334" s="2">
        <v>16</v>
      </c>
      <c r="B5334" t="s">
        <v>24</v>
      </c>
      <c r="C5334" t="s">
        <v>146</v>
      </c>
      <c r="D5334" s="2" t="e">
        <v>#N/A</v>
      </c>
      <c r="E5334" s="17">
        <v>5</v>
      </c>
      <c r="F5334" t="s">
        <v>70</v>
      </c>
      <c r="G5334">
        <v>143</v>
      </c>
      <c r="H5334">
        <v>24296802.940000001</v>
      </c>
    </row>
    <row r="5335" spans="1:8" x14ac:dyDescent="0.25">
      <c r="A5335" s="2">
        <v>16</v>
      </c>
      <c r="B5335" t="s">
        <v>24</v>
      </c>
      <c r="C5335" t="s">
        <v>146</v>
      </c>
      <c r="D5335" s="2" t="e">
        <v>#N/A</v>
      </c>
      <c r="E5335" s="17">
        <v>5</v>
      </c>
      <c r="F5335" t="s">
        <v>75</v>
      </c>
      <c r="G5335">
        <v>108</v>
      </c>
      <c r="H5335">
        <v>1940400</v>
      </c>
    </row>
    <row r="5336" spans="1:8" x14ac:dyDescent="0.25">
      <c r="A5336" s="2">
        <v>16</v>
      </c>
      <c r="B5336" t="s">
        <v>24</v>
      </c>
      <c r="C5336" t="s">
        <v>146</v>
      </c>
      <c r="D5336" s="2" t="e">
        <v>#N/A</v>
      </c>
      <c r="E5336" s="17">
        <v>5</v>
      </c>
      <c r="F5336" t="s">
        <v>77</v>
      </c>
      <c r="G5336">
        <v>3</v>
      </c>
      <c r="H5336">
        <v>671079.66</v>
      </c>
    </row>
    <row r="5337" spans="1:8" x14ac:dyDescent="0.25">
      <c r="A5337" s="2">
        <v>16</v>
      </c>
      <c r="B5337" t="s">
        <v>24</v>
      </c>
      <c r="C5337" t="s">
        <v>146</v>
      </c>
      <c r="D5337" s="2" t="e">
        <v>#N/A</v>
      </c>
      <c r="E5337" s="17">
        <v>5</v>
      </c>
      <c r="F5337" t="s">
        <v>68</v>
      </c>
      <c r="G5337">
        <v>88</v>
      </c>
      <c r="H5337">
        <v>2129008.2799999998</v>
      </c>
    </row>
    <row r="5338" spans="1:8" x14ac:dyDescent="0.25">
      <c r="A5338" s="2">
        <v>16</v>
      </c>
      <c r="B5338" t="s">
        <v>24</v>
      </c>
      <c r="C5338" t="s">
        <v>146</v>
      </c>
      <c r="D5338" s="2" t="e">
        <v>#N/A</v>
      </c>
      <c r="E5338" s="17">
        <v>5</v>
      </c>
      <c r="F5338" t="s">
        <v>69</v>
      </c>
      <c r="G5338">
        <v>143</v>
      </c>
      <c r="H5338">
        <v>3145964.0199999996</v>
      </c>
    </row>
    <row r="5339" spans="1:8" x14ac:dyDescent="0.25">
      <c r="A5339" s="2">
        <v>16</v>
      </c>
      <c r="B5339" t="s">
        <v>24</v>
      </c>
      <c r="C5339" t="s">
        <v>146</v>
      </c>
      <c r="D5339" s="2" t="e">
        <v>#N/A</v>
      </c>
      <c r="E5339" s="17">
        <v>5</v>
      </c>
      <c r="F5339" t="s">
        <v>78</v>
      </c>
      <c r="H5339">
        <v>441582.78</v>
      </c>
    </row>
    <row r="5340" spans="1:8" x14ac:dyDescent="0.25">
      <c r="A5340" s="2">
        <v>16</v>
      </c>
      <c r="B5340" t="s">
        <v>24</v>
      </c>
      <c r="C5340" t="s">
        <v>146</v>
      </c>
      <c r="D5340" s="2" t="e">
        <v>#N/A</v>
      </c>
      <c r="E5340" s="17">
        <v>5</v>
      </c>
      <c r="F5340" t="s">
        <v>67</v>
      </c>
      <c r="G5340">
        <v>143</v>
      </c>
      <c r="H5340">
        <v>13127.330000000002</v>
      </c>
    </row>
    <row r="5341" spans="1:8" x14ac:dyDescent="0.25">
      <c r="A5341" s="2">
        <v>16</v>
      </c>
      <c r="B5341" t="s">
        <v>24</v>
      </c>
      <c r="C5341" t="s">
        <v>146</v>
      </c>
      <c r="D5341" s="2" t="e">
        <v>#N/A</v>
      </c>
      <c r="E5341" s="17">
        <v>5</v>
      </c>
      <c r="F5341" t="s">
        <v>73</v>
      </c>
      <c r="G5341">
        <v>15</v>
      </c>
      <c r="H5341">
        <v>1890543.53</v>
      </c>
    </row>
    <row r="5342" spans="1:8" x14ac:dyDescent="0.25">
      <c r="A5342" s="2">
        <v>16</v>
      </c>
      <c r="B5342" t="s">
        <v>24</v>
      </c>
      <c r="C5342" t="s">
        <v>146</v>
      </c>
      <c r="D5342" s="2" t="e">
        <v>#N/A</v>
      </c>
      <c r="E5342" s="17">
        <v>5</v>
      </c>
      <c r="F5342" t="s">
        <v>79</v>
      </c>
      <c r="H5342">
        <v>35528.5</v>
      </c>
    </row>
    <row r="5343" spans="1:8" x14ac:dyDescent="0.25">
      <c r="A5343" s="2">
        <v>16</v>
      </c>
      <c r="B5343" t="s">
        <v>24</v>
      </c>
      <c r="C5343" t="s">
        <v>146</v>
      </c>
      <c r="D5343" s="2" t="e">
        <v>#N/A</v>
      </c>
      <c r="E5343" s="17">
        <v>5</v>
      </c>
      <c r="F5343" t="s">
        <v>72</v>
      </c>
      <c r="H5343">
        <v>54089.560000000005</v>
      </c>
    </row>
    <row r="5344" spans="1:8" x14ac:dyDescent="0.25">
      <c r="A5344" s="2">
        <v>16</v>
      </c>
      <c r="B5344" t="s">
        <v>24</v>
      </c>
      <c r="C5344" t="s">
        <v>146</v>
      </c>
      <c r="D5344" s="2" t="e">
        <v>#N/A</v>
      </c>
      <c r="E5344" s="17">
        <v>5</v>
      </c>
      <c r="F5344" t="s">
        <v>74</v>
      </c>
      <c r="H5344">
        <v>13482.2</v>
      </c>
    </row>
    <row r="5345" spans="1:8" x14ac:dyDescent="0.25">
      <c r="A5345" s="2">
        <v>16</v>
      </c>
      <c r="B5345" t="s">
        <v>24</v>
      </c>
      <c r="C5345" t="s">
        <v>146</v>
      </c>
      <c r="D5345" s="2" t="e">
        <v>#N/A</v>
      </c>
      <c r="E5345" s="17">
        <v>5</v>
      </c>
      <c r="F5345" t="s">
        <v>88</v>
      </c>
      <c r="H5345">
        <v>12558.9</v>
      </c>
    </row>
    <row r="5346" spans="1:8" x14ac:dyDescent="0.25">
      <c r="A5346" s="2">
        <v>16</v>
      </c>
      <c r="B5346" t="s">
        <v>24</v>
      </c>
      <c r="C5346" t="s">
        <v>146</v>
      </c>
      <c r="D5346" s="2" t="e">
        <v>#N/A</v>
      </c>
      <c r="E5346" s="17">
        <v>6</v>
      </c>
      <c r="F5346" t="s">
        <v>70</v>
      </c>
      <c r="G5346">
        <v>77</v>
      </c>
      <c r="H5346">
        <v>22404265.870000005</v>
      </c>
    </row>
    <row r="5347" spans="1:8" x14ac:dyDescent="0.25">
      <c r="A5347" s="2">
        <v>16</v>
      </c>
      <c r="B5347" t="s">
        <v>24</v>
      </c>
      <c r="C5347" t="s">
        <v>146</v>
      </c>
      <c r="D5347" s="2" t="e">
        <v>#N/A</v>
      </c>
      <c r="E5347" s="17">
        <v>6</v>
      </c>
      <c r="F5347" t="s">
        <v>75</v>
      </c>
      <c r="G5347">
        <v>69</v>
      </c>
      <c r="H5347">
        <v>1447800</v>
      </c>
    </row>
    <row r="5348" spans="1:8" x14ac:dyDescent="0.25">
      <c r="A5348" s="2">
        <v>16</v>
      </c>
      <c r="B5348" t="s">
        <v>24</v>
      </c>
      <c r="C5348" t="s">
        <v>146</v>
      </c>
      <c r="D5348" s="2" t="e">
        <v>#N/A</v>
      </c>
      <c r="E5348" s="17">
        <v>6</v>
      </c>
      <c r="F5348" t="s">
        <v>77</v>
      </c>
      <c r="G5348">
        <v>11</v>
      </c>
      <c r="H5348">
        <v>1096553.03</v>
      </c>
    </row>
    <row r="5349" spans="1:8" x14ac:dyDescent="0.25">
      <c r="A5349" s="2">
        <v>16</v>
      </c>
      <c r="B5349" t="s">
        <v>24</v>
      </c>
      <c r="C5349" t="s">
        <v>146</v>
      </c>
      <c r="D5349" s="2" t="e">
        <v>#N/A</v>
      </c>
      <c r="E5349" s="17">
        <v>6</v>
      </c>
      <c r="F5349" t="s">
        <v>68</v>
      </c>
      <c r="G5349">
        <v>62</v>
      </c>
      <c r="H5349">
        <v>2002247.2799999998</v>
      </c>
    </row>
    <row r="5350" spans="1:8" x14ac:dyDescent="0.25">
      <c r="A5350" s="2">
        <v>16</v>
      </c>
      <c r="B5350" t="s">
        <v>24</v>
      </c>
      <c r="C5350" t="s">
        <v>146</v>
      </c>
      <c r="D5350" s="2" t="e">
        <v>#N/A</v>
      </c>
      <c r="E5350" s="17">
        <v>6</v>
      </c>
      <c r="F5350" t="s">
        <v>69</v>
      </c>
      <c r="G5350">
        <v>77</v>
      </c>
      <c r="H5350">
        <v>2860445.6900000009</v>
      </c>
    </row>
    <row r="5351" spans="1:8" x14ac:dyDescent="0.25">
      <c r="A5351" s="2">
        <v>16</v>
      </c>
      <c r="B5351" t="s">
        <v>24</v>
      </c>
      <c r="C5351" t="s">
        <v>146</v>
      </c>
      <c r="D5351" s="2" t="e">
        <v>#N/A</v>
      </c>
      <c r="E5351" s="17">
        <v>6</v>
      </c>
      <c r="F5351" t="s">
        <v>78</v>
      </c>
      <c r="G5351">
        <v>1</v>
      </c>
      <c r="H5351">
        <v>509839.79999999993</v>
      </c>
    </row>
    <row r="5352" spans="1:8" x14ac:dyDescent="0.25">
      <c r="A5352" s="2">
        <v>16</v>
      </c>
      <c r="B5352" t="s">
        <v>24</v>
      </c>
      <c r="C5352" t="s">
        <v>146</v>
      </c>
      <c r="D5352" s="2" t="e">
        <v>#N/A</v>
      </c>
      <c r="E5352" s="17">
        <v>6</v>
      </c>
      <c r="F5352" t="s">
        <v>67</v>
      </c>
      <c r="G5352">
        <v>77</v>
      </c>
      <c r="H5352">
        <v>9647.64</v>
      </c>
    </row>
    <row r="5353" spans="1:8" x14ac:dyDescent="0.25">
      <c r="A5353" s="2">
        <v>16</v>
      </c>
      <c r="B5353" t="s">
        <v>24</v>
      </c>
      <c r="C5353" t="s">
        <v>146</v>
      </c>
      <c r="D5353" s="2" t="e">
        <v>#N/A</v>
      </c>
      <c r="E5353" s="17">
        <v>6</v>
      </c>
      <c r="F5353" t="s">
        <v>73</v>
      </c>
      <c r="G5353">
        <v>4</v>
      </c>
      <c r="H5353">
        <v>1724661.33</v>
      </c>
    </row>
    <row r="5354" spans="1:8" x14ac:dyDescent="0.25">
      <c r="A5354" s="2">
        <v>16</v>
      </c>
      <c r="B5354" t="s">
        <v>24</v>
      </c>
      <c r="C5354" t="s">
        <v>146</v>
      </c>
      <c r="D5354" s="2" t="e">
        <v>#N/A</v>
      </c>
      <c r="E5354" s="17">
        <v>6</v>
      </c>
      <c r="F5354" t="s">
        <v>79</v>
      </c>
      <c r="H5354">
        <v>71056.5</v>
      </c>
    </row>
    <row r="5355" spans="1:8" x14ac:dyDescent="0.25">
      <c r="A5355" s="2">
        <v>16</v>
      </c>
      <c r="B5355" t="s">
        <v>24</v>
      </c>
      <c r="C5355" t="s">
        <v>146</v>
      </c>
      <c r="D5355" s="2" t="e">
        <v>#N/A</v>
      </c>
      <c r="E5355" s="17">
        <v>6</v>
      </c>
      <c r="F5355" t="s">
        <v>72</v>
      </c>
      <c r="H5355">
        <v>164461.35999999999</v>
      </c>
    </row>
    <row r="5356" spans="1:8" x14ac:dyDescent="0.25">
      <c r="A5356" s="2">
        <v>16</v>
      </c>
      <c r="B5356" t="s">
        <v>24</v>
      </c>
      <c r="C5356" t="s">
        <v>146</v>
      </c>
      <c r="D5356" s="2" t="e">
        <v>#N/A</v>
      </c>
      <c r="E5356" s="17">
        <v>6</v>
      </c>
      <c r="F5356" t="s">
        <v>74</v>
      </c>
      <c r="G5356">
        <v>5</v>
      </c>
      <c r="H5356">
        <v>132405.60999999996</v>
      </c>
    </row>
    <row r="5357" spans="1:8" x14ac:dyDescent="0.25">
      <c r="A5357" s="2">
        <v>16</v>
      </c>
      <c r="B5357" t="s">
        <v>24</v>
      </c>
      <c r="C5357" t="s">
        <v>146</v>
      </c>
      <c r="D5357" s="2" t="e">
        <v>#N/A</v>
      </c>
      <c r="E5357" s="17">
        <v>6</v>
      </c>
      <c r="F5357" t="s">
        <v>88</v>
      </c>
      <c r="H5357">
        <v>32277.599999999999</v>
      </c>
    </row>
    <row r="5358" spans="1:8" x14ac:dyDescent="0.25">
      <c r="A5358" s="2">
        <v>16</v>
      </c>
      <c r="B5358" t="s">
        <v>24</v>
      </c>
      <c r="C5358" t="s">
        <v>146</v>
      </c>
      <c r="D5358" s="2" t="e">
        <v>#N/A</v>
      </c>
      <c r="E5358" s="17">
        <v>7</v>
      </c>
      <c r="F5358" t="s">
        <v>70</v>
      </c>
      <c r="G5358">
        <v>453</v>
      </c>
      <c r="H5358">
        <v>110173244.48999999</v>
      </c>
    </row>
    <row r="5359" spans="1:8" x14ac:dyDescent="0.25">
      <c r="A5359" s="2">
        <v>16</v>
      </c>
      <c r="B5359" t="s">
        <v>24</v>
      </c>
      <c r="C5359" t="s">
        <v>146</v>
      </c>
      <c r="D5359" s="2" t="e">
        <v>#N/A</v>
      </c>
      <c r="E5359" s="17">
        <v>7</v>
      </c>
      <c r="F5359" t="s">
        <v>75</v>
      </c>
      <c r="G5359">
        <v>99</v>
      </c>
      <c r="H5359">
        <v>2151300</v>
      </c>
    </row>
    <row r="5360" spans="1:8" x14ac:dyDescent="0.25">
      <c r="A5360" s="2">
        <v>16</v>
      </c>
      <c r="B5360" t="s">
        <v>24</v>
      </c>
      <c r="C5360" t="s">
        <v>146</v>
      </c>
      <c r="D5360" s="2" t="e">
        <v>#N/A</v>
      </c>
      <c r="E5360" s="17">
        <v>7</v>
      </c>
      <c r="F5360" t="s">
        <v>77</v>
      </c>
      <c r="G5360">
        <v>7</v>
      </c>
      <c r="H5360">
        <v>990993.01</v>
      </c>
    </row>
    <row r="5361" spans="1:8" x14ac:dyDescent="0.25">
      <c r="A5361" s="2">
        <v>16</v>
      </c>
      <c r="B5361" t="s">
        <v>24</v>
      </c>
      <c r="C5361" t="s">
        <v>146</v>
      </c>
      <c r="D5361" s="2" t="e">
        <v>#N/A</v>
      </c>
      <c r="E5361" s="17">
        <v>7</v>
      </c>
      <c r="F5361" t="s">
        <v>68</v>
      </c>
      <c r="G5361">
        <v>87</v>
      </c>
      <c r="H5361">
        <v>2561984.75</v>
      </c>
    </row>
    <row r="5362" spans="1:8" x14ac:dyDescent="0.25">
      <c r="A5362" s="2">
        <v>16</v>
      </c>
      <c r="B5362" t="s">
        <v>24</v>
      </c>
      <c r="C5362" t="s">
        <v>146</v>
      </c>
      <c r="D5362" s="2" t="e">
        <v>#N/A</v>
      </c>
      <c r="E5362" s="17">
        <v>7</v>
      </c>
      <c r="F5362" t="s">
        <v>69</v>
      </c>
      <c r="G5362">
        <v>104</v>
      </c>
      <c r="H5362">
        <v>5268558.6900000041</v>
      </c>
    </row>
    <row r="5363" spans="1:8" x14ac:dyDescent="0.25">
      <c r="A5363" s="2">
        <v>16</v>
      </c>
      <c r="B5363" t="s">
        <v>24</v>
      </c>
      <c r="C5363" t="s">
        <v>146</v>
      </c>
      <c r="D5363" s="2" t="e">
        <v>#N/A</v>
      </c>
      <c r="E5363" s="17">
        <v>7</v>
      </c>
      <c r="F5363" t="s">
        <v>78</v>
      </c>
      <c r="H5363">
        <v>578289.40000000014</v>
      </c>
    </row>
    <row r="5364" spans="1:8" x14ac:dyDescent="0.25">
      <c r="A5364" s="2">
        <v>16</v>
      </c>
      <c r="B5364" t="s">
        <v>24</v>
      </c>
      <c r="C5364" t="s">
        <v>146</v>
      </c>
      <c r="D5364" s="2" t="e">
        <v>#N/A</v>
      </c>
      <c r="E5364" s="17">
        <v>7</v>
      </c>
      <c r="F5364" t="s">
        <v>67</v>
      </c>
      <c r="G5364">
        <v>453</v>
      </c>
      <c r="H5364">
        <v>39581.960000000006</v>
      </c>
    </row>
    <row r="5365" spans="1:8" x14ac:dyDescent="0.25">
      <c r="A5365" s="2">
        <v>16</v>
      </c>
      <c r="B5365" t="s">
        <v>24</v>
      </c>
      <c r="C5365" t="s">
        <v>146</v>
      </c>
      <c r="D5365" s="2" t="e">
        <v>#N/A</v>
      </c>
      <c r="E5365" s="17">
        <v>7</v>
      </c>
      <c r="F5365" t="s">
        <v>73</v>
      </c>
      <c r="G5365">
        <v>15</v>
      </c>
      <c r="H5365">
        <v>3280359.1900000004</v>
      </c>
    </row>
    <row r="5366" spans="1:8" x14ac:dyDescent="0.25">
      <c r="A5366" s="2">
        <v>16</v>
      </c>
      <c r="B5366" t="s">
        <v>24</v>
      </c>
      <c r="C5366" t="s">
        <v>146</v>
      </c>
      <c r="D5366" s="2" t="e">
        <v>#N/A</v>
      </c>
      <c r="E5366" s="17">
        <v>7</v>
      </c>
      <c r="F5366" t="s">
        <v>79</v>
      </c>
      <c r="H5366">
        <v>8882</v>
      </c>
    </row>
    <row r="5367" spans="1:8" x14ac:dyDescent="0.25">
      <c r="A5367" s="2">
        <v>16</v>
      </c>
      <c r="B5367" t="s">
        <v>24</v>
      </c>
      <c r="C5367" t="s">
        <v>146</v>
      </c>
      <c r="D5367" s="2" t="e">
        <v>#N/A</v>
      </c>
      <c r="E5367" s="17">
        <v>7</v>
      </c>
      <c r="F5367" t="s">
        <v>72</v>
      </c>
      <c r="G5367">
        <v>349</v>
      </c>
      <c r="H5367">
        <v>25657352.649999999</v>
      </c>
    </row>
    <row r="5368" spans="1:8" x14ac:dyDescent="0.25">
      <c r="A5368" s="2">
        <v>16</v>
      </c>
      <c r="B5368" t="s">
        <v>24</v>
      </c>
      <c r="C5368" t="s">
        <v>146</v>
      </c>
      <c r="D5368" s="2" t="e">
        <v>#N/A</v>
      </c>
      <c r="E5368" s="17">
        <v>7</v>
      </c>
      <c r="F5368" t="s">
        <v>74</v>
      </c>
      <c r="H5368">
        <v>82365.09</v>
      </c>
    </row>
    <row r="5369" spans="1:8" x14ac:dyDescent="0.25">
      <c r="A5369" s="2">
        <v>16</v>
      </c>
      <c r="B5369" t="s">
        <v>24</v>
      </c>
      <c r="C5369" t="s">
        <v>146</v>
      </c>
      <c r="D5369" s="2" t="e">
        <v>#N/A</v>
      </c>
      <c r="E5369" s="17">
        <v>7</v>
      </c>
      <c r="F5369" t="s">
        <v>88</v>
      </c>
      <c r="H5369">
        <v>18343.8</v>
      </c>
    </row>
    <row r="5370" spans="1:8" x14ac:dyDescent="0.25">
      <c r="A5370" s="2">
        <v>16</v>
      </c>
      <c r="B5370" t="s">
        <v>24</v>
      </c>
      <c r="C5370" t="s">
        <v>146</v>
      </c>
      <c r="D5370" s="2" t="e">
        <v>#N/A</v>
      </c>
      <c r="E5370" s="17">
        <v>8</v>
      </c>
      <c r="F5370" t="s">
        <v>70</v>
      </c>
      <c r="G5370">
        <v>181</v>
      </c>
      <c r="H5370">
        <v>45721072.970000006</v>
      </c>
    </row>
    <row r="5371" spans="1:8" x14ac:dyDescent="0.25">
      <c r="A5371" s="2">
        <v>16</v>
      </c>
      <c r="B5371" t="s">
        <v>24</v>
      </c>
      <c r="C5371" t="s">
        <v>146</v>
      </c>
      <c r="D5371" s="2" t="e">
        <v>#N/A</v>
      </c>
      <c r="E5371" s="17">
        <v>8</v>
      </c>
      <c r="F5371" t="s">
        <v>75</v>
      </c>
      <c r="G5371">
        <v>168</v>
      </c>
      <c r="H5371">
        <v>2133900</v>
      </c>
    </row>
    <row r="5372" spans="1:8" x14ac:dyDescent="0.25">
      <c r="A5372" s="2">
        <v>16</v>
      </c>
      <c r="B5372" t="s">
        <v>24</v>
      </c>
      <c r="C5372" t="s">
        <v>146</v>
      </c>
      <c r="D5372" s="2" t="e">
        <v>#N/A</v>
      </c>
      <c r="E5372" s="17">
        <v>8</v>
      </c>
      <c r="F5372" t="s">
        <v>77</v>
      </c>
      <c r="G5372">
        <v>14</v>
      </c>
      <c r="H5372">
        <v>1359537.4</v>
      </c>
    </row>
    <row r="5373" spans="1:8" x14ac:dyDescent="0.25">
      <c r="A5373" s="2">
        <v>16</v>
      </c>
      <c r="B5373" t="s">
        <v>24</v>
      </c>
      <c r="C5373" t="s">
        <v>146</v>
      </c>
      <c r="D5373" s="2" t="e">
        <v>#N/A</v>
      </c>
      <c r="E5373" s="17">
        <v>8</v>
      </c>
      <c r="F5373" t="s">
        <v>68</v>
      </c>
      <c r="G5373">
        <v>128</v>
      </c>
      <c r="H5373">
        <v>2568793</v>
      </c>
    </row>
    <row r="5374" spans="1:8" x14ac:dyDescent="0.25">
      <c r="A5374" s="2">
        <v>16</v>
      </c>
      <c r="B5374" t="s">
        <v>24</v>
      </c>
      <c r="C5374" t="s">
        <v>146</v>
      </c>
      <c r="D5374" s="2" t="e">
        <v>#N/A</v>
      </c>
      <c r="E5374" s="17">
        <v>8</v>
      </c>
      <c r="F5374" t="s">
        <v>69</v>
      </c>
      <c r="G5374">
        <v>180</v>
      </c>
      <c r="H5374">
        <v>5915428.1500000013</v>
      </c>
    </row>
    <row r="5375" spans="1:8" x14ac:dyDescent="0.25">
      <c r="A5375" s="2">
        <v>16</v>
      </c>
      <c r="B5375" t="s">
        <v>24</v>
      </c>
      <c r="C5375" t="s">
        <v>146</v>
      </c>
      <c r="D5375" s="2" t="e">
        <v>#N/A</v>
      </c>
      <c r="E5375" s="17">
        <v>8</v>
      </c>
      <c r="F5375" t="s">
        <v>78</v>
      </c>
      <c r="G5375">
        <v>3</v>
      </c>
      <c r="H5375">
        <v>846330.65999999957</v>
      </c>
    </row>
    <row r="5376" spans="1:8" x14ac:dyDescent="0.25">
      <c r="A5376" s="2">
        <v>16</v>
      </c>
      <c r="B5376" t="s">
        <v>24</v>
      </c>
      <c r="C5376" t="s">
        <v>146</v>
      </c>
      <c r="D5376" s="2" t="e">
        <v>#N/A</v>
      </c>
      <c r="E5376" s="17">
        <v>8</v>
      </c>
      <c r="F5376" t="s">
        <v>67</v>
      </c>
      <c r="G5376">
        <v>181</v>
      </c>
      <c r="H5376">
        <v>12879.830000000002</v>
      </c>
    </row>
    <row r="5377" spans="1:8" x14ac:dyDescent="0.25">
      <c r="A5377" s="2">
        <v>16</v>
      </c>
      <c r="B5377" t="s">
        <v>24</v>
      </c>
      <c r="C5377" t="s">
        <v>146</v>
      </c>
      <c r="D5377" s="2" t="e">
        <v>#N/A</v>
      </c>
      <c r="E5377" s="17">
        <v>8</v>
      </c>
      <c r="F5377" t="s">
        <v>73</v>
      </c>
      <c r="G5377">
        <v>15</v>
      </c>
      <c r="H5377">
        <v>3951353.81</v>
      </c>
    </row>
    <row r="5378" spans="1:8" x14ac:dyDescent="0.25">
      <c r="A5378" s="2">
        <v>16</v>
      </c>
      <c r="B5378" t="s">
        <v>24</v>
      </c>
      <c r="C5378" t="s">
        <v>146</v>
      </c>
      <c r="D5378" s="2" t="e">
        <v>#N/A</v>
      </c>
      <c r="E5378" s="17">
        <v>8</v>
      </c>
      <c r="F5378" t="s">
        <v>79</v>
      </c>
      <c r="H5378">
        <v>35529</v>
      </c>
    </row>
    <row r="5379" spans="1:8" x14ac:dyDescent="0.25">
      <c r="A5379" s="2">
        <v>16</v>
      </c>
      <c r="B5379" t="s">
        <v>24</v>
      </c>
      <c r="C5379" t="s">
        <v>146</v>
      </c>
      <c r="D5379" s="2" t="e">
        <v>#N/A</v>
      </c>
      <c r="E5379" s="17">
        <v>8</v>
      </c>
      <c r="F5379" t="s">
        <v>72</v>
      </c>
      <c r="G5379">
        <v>1</v>
      </c>
      <c r="H5379">
        <v>94098.42</v>
      </c>
    </row>
    <row r="5380" spans="1:8" x14ac:dyDescent="0.25">
      <c r="A5380" s="2">
        <v>16</v>
      </c>
      <c r="B5380" t="s">
        <v>24</v>
      </c>
      <c r="C5380" t="s">
        <v>146</v>
      </c>
      <c r="D5380" s="2" t="e">
        <v>#N/A</v>
      </c>
      <c r="E5380" s="17">
        <v>8</v>
      </c>
      <c r="F5380" t="s">
        <v>74</v>
      </c>
      <c r="G5380">
        <v>1</v>
      </c>
      <c r="H5380">
        <v>30255.77</v>
      </c>
    </row>
    <row r="5381" spans="1:8" x14ac:dyDescent="0.25">
      <c r="A5381" s="2">
        <v>16</v>
      </c>
      <c r="B5381" t="s">
        <v>24</v>
      </c>
      <c r="C5381" t="s">
        <v>146</v>
      </c>
      <c r="D5381" s="2" t="e">
        <v>#N/A</v>
      </c>
      <c r="E5381" s="17">
        <v>8</v>
      </c>
      <c r="F5381" t="s">
        <v>88</v>
      </c>
      <c r="H5381">
        <v>91077</v>
      </c>
    </row>
    <row r="5382" spans="1:8" x14ac:dyDescent="0.25">
      <c r="A5382" s="2">
        <v>16</v>
      </c>
      <c r="B5382" t="s">
        <v>24</v>
      </c>
      <c r="C5382" t="s">
        <v>146</v>
      </c>
      <c r="D5382" s="2" t="e">
        <v>#N/A</v>
      </c>
      <c r="E5382" s="17">
        <v>9</v>
      </c>
      <c r="F5382" t="s">
        <v>70</v>
      </c>
      <c r="G5382">
        <v>8</v>
      </c>
      <c r="H5382">
        <v>2334001.5499999998</v>
      </c>
    </row>
    <row r="5383" spans="1:8" x14ac:dyDescent="0.25">
      <c r="A5383" s="2">
        <v>16</v>
      </c>
      <c r="B5383" t="s">
        <v>24</v>
      </c>
      <c r="C5383" t="s">
        <v>146</v>
      </c>
      <c r="D5383" s="2" t="e">
        <v>#N/A</v>
      </c>
      <c r="E5383" s="17">
        <v>9</v>
      </c>
      <c r="F5383" t="s">
        <v>75</v>
      </c>
      <c r="G5383">
        <v>4</v>
      </c>
      <c r="H5383">
        <v>60300</v>
      </c>
    </row>
    <row r="5384" spans="1:8" x14ac:dyDescent="0.25">
      <c r="A5384" s="2">
        <v>16</v>
      </c>
      <c r="B5384" t="s">
        <v>24</v>
      </c>
      <c r="C5384" t="s">
        <v>146</v>
      </c>
      <c r="D5384" s="2" t="e">
        <v>#N/A</v>
      </c>
      <c r="E5384" s="17">
        <v>9</v>
      </c>
      <c r="F5384" t="s">
        <v>77</v>
      </c>
      <c r="G5384">
        <v>1</v>
      </c>
      <c r="H5384">
        <v>40153</v>
      </c>
    </row>
    <row r="5385" spans="1:8" x14ac:dyDescent="0.25">
      <c r="A5385" s="2">
        <v>16</v>
      </c>
      <c r="B5385" t="s">
        <v>24</v>
      </c>
      <c r="C5385" t="s">
        <v>146</v>
      </c>
      <c r="D5385" s="2" t="e">
        <v>#N/A</v>
      </c>
      <c r="E5385" s="17">
        <v>9</v>
      </c>
      <c r="F5385" t="s">
        <v>68</v>
      </c>
      <c r="G5385">
        <v>2</v>
      </c>
      <c r="H5385">
        <v>73006.5</v>
      </c>
    </row>
    <row r="5386" spans="1:8" x14ac:dyDescent="0.25">
      <c r="A5386" s="2">
        <v>16</v>
      </c>
      <c r="B5386" t="s">
        <v>24</v>
      </c>
      <c r="C5386" t="s">
        <v>146</v>
      </c>
      <c r="D5386" s="2" t="e">
        <v>#N/A</v>
      </c>
      <c r="E5386" s="17">
        <v>9</v>
      </c>
      <c r="F5386" t="s">
        <v>69</v>
      </c>
      <c r="G5386">
        <v>5</v>
      </c>
      <c r="H5386">
        <v>282503.72000000003</v>
      </c>
    </row>
    <row r="5387" spans="1:8" x14ac:dyDescent="0.25">
      <c r="A5387" s="2">
        <v>16</v>
      </c>
      <c r="B5387" t="s">
        <v>24</v>
      </c>
      <c r="C5387" t="s">
        <v>146</v>
      </c>
      <c r="D5387" s="2" t="e">
        <v>#N/A</v>
      </c>
      <c r="E5387" s="17">
        <v>9</v>
      </c>
      <c r="F5387" t="s">
        <v>78</v>
      </c>
      <c r="H5387">
        <v>77829.06</v>
      </c>
    </row>
    <row r="5388" spans="1:8" x14ac:dyDescent="0.25">
      <c r="A5388" s="2">
        <v>16</v>
      </c>
      <c r="B5388" t="s">
        <v>24</v>
      </c>
      <c r="C5388" t="s">
        <v>146</v>
      </c>
      <c r="D5388" s="2" t="e">
        <v>#N/A</v>
      </c>
      <c r="E5388" s="17">
        <v>9</v>
      </c>
      <c r="F5388" t="s">
        <v>67</v>
      </c>
      <c r="G5388">
        <v>8</v>
      </c>
      <c r="H5388">
        <v>513.19000000000005</v>
      </c>
    </row>
    <row r="5389" spans="1:8" x14ac:dyDescent="0.25">
      <c r="A5389" s="2">
        <v>16</v>
      </c>
      <c r="B5389" t="s">
        <v>24</v>
      </c>
      <c r="C5389" t="s">
        <v>146</v>
      </c>
      <c r="D5389" s="2" t="e">
        <v>#N/A</v>
      </c>
      <c r="E5389" s="17">
        <v>9</v>
      </c>
      <c r="F5389" t="s">
        <v>73</v>
      </c>
      <c r="G5389">
        <v>1</v>
      </c>
      <c r="H5389">
        <v>211920.4</v>
      </c>
    </row>
    <row r="5390" spans="1:8" x14ac:dyDescent="0.25">
      <c r="A5390" s="2">
        <v>16</v>
      </c>
      <c r="B5390" t="s">
        <v>24</v>
      </c>
      <c r="C5390" t="s">
        <v>146</v>
      </c>
      <c r="D5390" s="2" t="e">
        <v>#N/A</v>
      </c>
      <c r="E5390" s="17">
        <v>9</v>
      </c>
      <c r="F5390" t="s">
        <v>72</v>
      </c>
      <c r="G5390">
        <v>3</v>
      </c>
      <c r="H5390">
        <v>68650.55</v>
      </c>
    </row>
    <row r="5391" spans="1:8" x14ac:dyDescent="0.25">
      <c r="A5391" s="2">
        <v>16</v>
      </c>
      <c r="B5391" t="s">
        <v>24</v>
      </c>
      <c r="C5391" t="s">
        <v>146</v>
      </c>
      <c r="D5391" s="2" t="e">
        <v>#N/A</v>
      </c>
      <c r="E5391" s="17">
        <v>9</v>
      </c>
      <c r="F5391" t="s">
        <v>74</v>
      </c>
      <c r="G5391">
        <v>1</v>
      </c>
      <c r="H5391">
        <v>4548</v>
      </c>
    </row>
    <row r="5392" spans="1:8" x14ac:dyDescent="0.25">
      <c r="A5392" s="2">
        <v>16</v>
      </c>
      <c r="B5392" t="s">
        <v>24</v>
      </c>
      <c r="C5392" t="s">
        <v>146</v>
      </c>
      <c r="D5392" s="2" t="e">
        <v>#N/A</v>
      </c>
      <c r="E5392" s="17">
        <v>10</v>
      </c>
      <c r="F5392" t="s">
        <v>70</v>
      </c>
      <c r="G5392">
        <v>203</v>
      </c>
      <c r="H5392">
        <v>88268682.149999991</v>
      </c>
    </row>
    <row r="5393" spans="1:8" x14ac:dyDescent="0.25">
      <c r="A5393" s="2">
        <v>16</v>
      </c>
      <c r="B5393" t="s">
        <v>24</v>
      </c>
      <c r="C5393" t="s">
        <v>146</v>
      </c>
      <c r="D5393" s="2" t="e">
        <v>#N/A</v>
      </c>
      <c r="E5393" s="17">
        <v>10</v>
      </c>
      <c r="F5393" t="s">
        <v>75</v>
      </c>
      <c r="G5393">
        <v>140</v>
      </c>
      <c r="H5393">
        <v>2427692</v>
      </c>
    </row>
    <row r="5394" spans="1:8" x14ac:dyDescent="0.25">
      <c r="A5394" s="2">
        <v>16</v>
      </c>
      <c r="B5394" t="s">
        <v>24</v>
      </c>
      <c r="C5394" t="s">
        <v>146</v>
      </c>
      <c r="D5394" s="2" t="e">
        <v>#N/A</v>
      </c>
      <c r="E5394" s="17">
        <v>10</v>
      </c>
      <c r="F5394" t="s">
        <v>77</v>
      </c>
      <c r="G5394">
        <v>3</v>
      </c>
      <c r="H5394">
        <v>878846.84000000008</v>
      </c>
    </row>
    <row r="5395" spans="1:8" x14ac:dyDescent="0.25">
      <c r="A5395" s="2">
        <v>16</v>
      </c>
      <c r="B5395" t="s">
        <v>24</v>
      </c>
      <c r="C5395" t="s">
        <v>146</v>
      </c>
      <c r="D5395" s="2" t="e">
        <v>#N/A</v>
      </c>
      <c r="E5395" s="17">
        <v>10</v>
      </c>
      <c r="F5395" t="s">
        <v>68</v>
      </c>
      <c r="G5395">
        <v>131</v>
      </c>
      <c r="H5395">
        <v>3322937.23</v>
      </c>
    </row>
    <row r="5396" spans="1:8" x14ac:dyDescent="0.25">
      <c r="A5396" s="2">
        <v>16</v>
      </c>
      <c r="B5396" t="s">
        <v>24</v>
      </c>
      <c r="C5396" t="s">
        <v>146</v>
      </c>
      <c r="D5396" s="2" t="e">
        <v>#N/A</v>
      </c>
      <c r="E5396" s="17">
        <v>10</v>
      </c>
      <c r="F5396" t="s">
        <v>69</v>
      </c>
      <c r="G5396">
        <v>182</v>
      </c>
      <c r="H5396">
        <v>11125223.329999998</v>
      </c>
    </row>
    <row r="5397" spans="1:8" x14ac:dyDescent="0.25">
      <c r="A5397" s="2">
        <v>16</v>
      </c>
      <c r="B5397" t="s">
        <v>24</v>
      </c>
      <c r="C5397" t="s">
        <v>146</v>
      </c>
      <c r="D5397" s="2" t="e">
        <v>#N/A</v>
      </c>
      <c r="E5397" s="17">
        <v>10</v>
      </c>
      <c r="F5397" t="s">
        <v>78</v>
      </c>
      <c r="H5397">
        <v>1947688.0499999989</v>
      </c>
    </row>
    <row r="5398" spans="1:8" x14ac:dyDescent="0.25">
      <c r="A5398" s="2">
        <v>16</v>
      </c>
      <c r="B5398" t="s">
        <v>24</v>
      </c>
      <c r="C5398" t="s">
        <v>146</v>
      </c>
      <c r="D5398" s="2" t="e">
        <v>#N/A</v>
      </c>
      <c r="E5398" s="17">
        <v>10</v>
      </c>
      <c r="F5398" t="s">
        <v>67</v>
      </c>
      <c r="G5398">
        <v>202</v>
      </c>
      <c r="H5398">
        <v>16900.060000000001</v>
      </c>
    </row>
    <row r="5399" spans="1:8" x14ac:dyDescent="0.25">
      <c r="A5399" s="2">
        <v>16</v>
      </c>
      <c r="B5399" t="s">
        <v>24</v>
      </c>
      <c r="C5399" t="s">
        <v>146</v>
      </c>
      <c r="D5399" s="2" t="e">
        <v>#N/A</v>
      </c>
      <c r="E5399" s="17">
        <v>10</v>
      </c>
      <c r="F5399" t="s">
        <v>73</v>
      </c>
      <c r="G5399">
        <v>16</v>
      </c>
      <c r="H5399">
        <v>7175252.0300000012</v>
      </c>
    </row>
    <row r="5400" spans="1:8" x14ac:dyDescent="0.25">
      <c r="A5400" s="2">
        <v>16</v>
      </c>
      <c r="B5400" t="s">
        <v>24</v>
      </c>
      <c r="C5400" t="s">
        <v>146</v>
      </c>
      <c r="D5400" s="2" t="e">
        <v>#N/A</v>
      </c>
      <c r="E5400" s="17">
        <v>10</v>
      </c>
      <c r="F5400" t="s">
        <v>79</v>
      </c>
      <c r="H5400">
        <v>35528.5</v>
      </c>
    </row>
    <row r="5401" spans="1:8" x14ac:dyDescent="0.25">
      <c r="A5401" s="2">
        <v>16</v>
      </c>
      <c r="B5401" t="s">
        <v>24</v>
      </c>
      <c r="C5401" t="s">
        <v>146</v>
      </c>
      <c r="D5401" s="2" t="e">
        <v>#N/A</v>
      </c>
      <c r="E5401" s="17">
        <v>10</v>
      </c>
      <c r="F5401" t="s">
        <v>72</v>
      </c>
      <c r="G5401">
        <v>54</v>
      </c>
      <c r="H5401">
        <v>3215986.5300000003</v>
      </c>
    </row>
    <row r="5402" spans="1:8" x14ac:dyDescent="0.25">
      <c r="A5402" s="2">
        <v>16</v>
      </c>
      <c r="B5402" t="s">
        <v>24</v>
      </c>
      <c r="C5402" t="s">
        <v>146</v>
      </c>
      <c r="D5402" s="2" t="e">
        <v>#N/A</v>
      </c>
      <c r="E5402" s="17">
        <v>10</v>
      </c>
      <c r="F5402" t="s">
        <v>74</v>
      </c>
      <c r="G5402">
        <v>5</v>
      </c>
      <c r="H5402">
        <v>216779.84</v>
      </c>
    </row>
    <row r="5403" spans="1:8" x14ac:dyDescent="0.25">
      <c r="A5403" s="2">
        <v>16</v>
      </c>
      <c r="B5403" t="s">
        <v>24</v>
      </c>
      <c r="C5403" t="s">
        <v>146</v>
      </c>
      <c r="D5403" s="2" t="e">
        <v>#N/A</v>
      </c>
      <c r="E5403" s="17">
        <v>10</v>
      </c>
      <c r="F5403" t="s">
        <v>88</v>
      </c>
      <c r="H5403">
        <v>141464.70000000001</v>
      </c>
    </row>
    <row r="5404" spans="1:8" x14ac:dyDescent="0.25">
      <c r="A5404" s="2">
        <v>16</v>
      </c>
      <c r="B5404" t="s">
        <v>24</v>
      </c>
      <c r="C5404" t="s">
        <v>146</v>
      </c>
      <c r="D5404" s="2" t="e">
        <v>#N/A</v>
      </c>
      <c r="E5404" s="17">
        <v>11</v>
      </c>
      <c r="F5404" t="s">
        <v>70</v>
      </c>
      <c r="G5404">
        <v>42</v>
      </c>
      <c r="H5404">
        <v>15742577.759999998</v>
      </c>
    </row>
    <row r="5405" spans="1:8" x14ac:dyDescent="0.25">
      <c r="A5405" s="2">
        <v>16</v>
      </c>
      <c r="B5405" t="s">
        <v>24</v>
      </c>
      <c r="C5405" t="s">
        <v>146</v>
      </c>
      <c r="D5405" s="2" t="e">
        <v>#N/A</v>
      </c>
      <c r="E5405" s="17">
        <v>11</v>
      </c>
      <c r="F5405" t="s">
        <v>75</v>
      </c>
      <c r="G5405">
        <v>9</v>
      </c>
      <c r="H5405">
        <v>271682</v>
      </c>
    </row>
    <row r="5406" spans="1:8" x14ac:dyDescent="0.25">
      <c r="A5406" s="2">
        <v>16</v>
      </c>
      <c r="B5406" t="s">
        <v>24</v>
      </c>
      <c r="C5406" t="s">
        <v>146</v>
      </c>
      <c r="D5406" s="2" t="e">
        <v>#N/A</v>
      </c>
      <c r="E5406" s="17">
        <v>11</v>
      </c>
      <c r="F5406" t="s">
        <v>77</v>
      </c>
      <c r="G5406">
        <v>1</v>
      </c>
      <c r="H5406">
        <v>46394.65</v>
      </c>
    </row>
    <row r="5407" spans="1:8" x14ac:dyDescent="0.25">
      <c r="A5407" s="2">
        <v>16</v>
      </c>
      <c r="B5407" t="s">
        <v>24</v>
      </c>
      <c r="C5407" t="s">
        <v>146</v>
      </c>
      <c r="D5407" s="2" t="e">
        <v>#N/A</v>
      </c>
      <c r="E5407" s="17">
        <v>11</v>
      </c>
      <c r="F5407" t="s">
        <v>68</v>
      </c>
      <c r="G5407">
        <v>16</v>
      </c>
      <c r="H5407">
        <v>265240</v>
      </c>
    </row>
    <row r="5408" spans="1:8" x14ac:dyDescent="0.25">
      <c r="A5408" s="2">
        <v>16</v>
      </c>
      <c r="B5408" t="s">
        <v>24</v>
      </c>
      <c r="C5408" t="s">
        <v>146</v>
      </c>
      <c r="D5408" s="2" t="e">
        <v>#N/A</v>
      </c>
      <c r="E5408" s="17">
        <v>11</v>
      </c>
      <c r="F5408" t="s">
        <v>69</v>
      </c>
      <c r="G5408">
        <v>37</v>
      </c>
      <c r="H5408">
        <v>1703513.2299999997</v>
      </c>
    </row>
    <row r="5409" spans="1:8" x14ac:dyDescent="0.25">
      <c r="A5409" s="2">
        <v>16</v>
      </c>
      <c r="B5409" t="s">
        <v>24</v>
      </c>
      <c r="C5409" t="s">
        <v>146</v>
      </c>
      <c r="D5409" s="2" t="e">
        <v>#N/A</v>
      </c>
      <c r="E5409" s="17">
        <v>11</v>
      </c>
      <c r="F5409" t="s">
        <v>78</v>
      </c>
      <c r="H5409">
        <v>361185.84</v>
      </c>
    </row>
    <row r="5410" spans="1:8" x14ac:dyDescent="0.25">
      <c r="A5410" s="2">
        <v>16</v>
      </c>
      <c r="B5410" t="s">
        <v>24</v>
      </c>
      <c r="C5410" t="s">
        <v>146</v>
      </c>
      <c r="D5410" s="2" t="e">
        <v>#N/A</v>
      </c>
      <c r="E5410" s="17">
        <v>11</v>
      </c>
      <c r="F5410" t="s">
        <v>67</v>
      </c>
      <c r="G5410">
        <v>41</v>
      </c>
      <c r="H5410">
        <v>2547.87</v>
      </c>
    </row>
    <row r="5411" spans="1:8" x14ac:dyDescent="0.25">
      <c r="A5411" s="2">
        <v>16</v>
      </c>
      <c r="B5411" t="s">
        <v>24</v>
      </c>
      <c r="C5411" t="s">
        <v>146</v>
      </c>
      <c r="D5411" s="2" t="e">
        <v>#N/A</v>
      </c>
      <c r="E5411" s="17">
        <v>11</v>
      </c>
      <c r="F5411" t="s">
        <v>73</v>
      </c>
      <c r="G5411">
        <v>2</v>
      </c>
      <c r="H5411">
        <v>835814.41</v>
      </c>
    </row>
    <row r="5412" spans="1:8" x14ac:dyDescent="0.25">
      <c r="A5412" s="2">
        <v>16</v>
      </c>
      <c r="B5412" t="s">
        <v>24</v>
      </c>
      <c r="C5412" t="s">
        <v>146</v>
      </c>
      <c r="D5412" s="2" t="e">
        <v>#N/A</v>
      </c>
      <c r="E5412" s="17">
        <v>11</v>
      </c>
      <c r="F5412" t="s">
        <v>72</v>
      </c>
      <c r="G5412">
        <v>40</v>
      </c>
      <c r="H5412">
        <v>3101526.9699999997</v>
      </c>
    </row>
    <row r="5413" spans="1:8" x14ac:dyDescent="0.25">
      <c r="A5413" s="2">
        <v>16</v>
      </c>
      <c r="B5413" t="s">
        <v>24</v>
      </c>
      <c r="C5413" t="s">
        <v>146</v>
      </c>
      <c r="D5413" s="2" t="e">
        <v>#N/A</v>
      </c>
      <c r="E5413" s="17">
        <v>11</v>
      </c>
      <c r="F5413" t="s">
        <v>74</v>
      </c>
      <c r="H5413">
        <v>6970.35</v>
      </c>
    </row>
    <row r="5414" spans="1:8" x14ac:dyDescent="0.25">
      <c r="A5414" s="2">
        <v>16</v>
      </c>
      <c r="B5414" t="s">
        <v>24</v>
      </c>
      <c r="C5414" t="s">
        <v>146</v>
      </c>
      <c r="D5414" s="2" t="e">
        <v>#N/A</v>
      </c>
      <c r="E5414" s="17">
        <v>11</v>
      </c>
      <c r="F5414" t="s">
        <v>88</v>
      </c>
      <c r="H5414">
        <v>24374.7</v>
      </c>
    </row>
    <row r="5415" spans="1:8" x14ac:dyDescent="0.25">
      <c r="A5415" s="2">
        <v>16</v>
      </c>
      <c r="B5415" t="s">
        <v>24</v>
      </c>
      <c r="C5415" t="s">
        <v>146</v>
      </c>
      <c r="D5415" s="2" t="e">
        <v>#N/A</v>
      </c>
      <c r="E5415" s="17">
        <v>12</v>
      </c>
      <c r="F5415" t="s">
        <v>70</v>
      </c>
      <c r="G5415">
        <v>150</v>
      </c>
      <c r="H5415">
        <v>92325899.279999956</v>
      </c>
    </row>
    <row r="5416" spans="1:8" x14ac:dyDescent="0.25">
      <c r="A5416" s="2">
        <v>16</v>
      </c>
      <c r="B5416" t="s">
        <v>24</v>
      </c>
      <c r="C5416" t="s">
        <v>146</v>
      </c>
      <c r="D5416" s="2" t="e">
        <v>#N/A</v>
      </c>
      <c r="E5416" s="17">
        <v>12</v>
      </c>
      <c r="F5416" t="s">
        <v>75</v>
      </c>
      <c r="G5416">
        <v>44</v>
      </c>
      <c r="H5416">
        <v>1529712.6</v>
      </c>
    </row>
    <row r="5417" spans="1:8" x14ac:dyDescent="0.25">
      <c r="A5417" s="2">
        <v>16</v>
      </c>
      <c r="B5417" t="s">
        <v>24</v>
      </c>
      <c r="C5417" t="s">
        <v>146</v>
      </c>
      <c r="D5417" s="2" t="e">
        <v>#N/A</v>
      </c>
      <c r="E5417" s="17">
        <v>12</v>
      </c>
      <c r="F5417" t="s">
        <v>77</v>
      </c>
      <c r="H5417">
        <v>361701.67999999993</v>
      </c>
    </row>
    <row r="5418" spans="1:8" x14ac:dyDescent="0.25">
      <c r="A5418" s="2">
        <v>16</v>
      </c>
      <c r="B5418" t="s">
        <v>24</v>
      </c>
      <c r="C5418" t="s">
        <v>146</v>
      </c>
      <c r="D5418" s="2" t="e">
        <v>#N/A</v>
      </c>
      <c r="E5418" s="17">
        <v>12</v>
      </c>
      <c r="F5418" t="s">
        <v>68</v>
      </c>
      <c r="G5418">
        <v>79</v>
      </c>
      <c r="H5418">
        <v>1979404.4</v>
      </c>
    </row>
    <row r="5419" spans="1:8" x14ac:dyDescent="0.25">
      <c r="A5419" s="2">
        <v>16</v>
      </c>
      <c r="B5419" t="s">
        <v>24</v>
      </c>
      <c r="C5419" t="s">
        <v>146</v>
      </c>
      <c r="D5419" s="2" t="e">
        <v>#N/A</v>
      </c>
      <c r="E5419" s="17">
        <v>12</v>
      </c>
      <c r="F5419" t="s">
        <v>69</v>
      </c>
      <c r="G5419">
        <v>143</v>
      </c>
      <c r="H5419">
        <v>11498162.039999995</v>
      </c>
    </row>
    <row r="5420" spans="1:8" x14ac:dyDescent="0.25">
      <c r="A5420" s="2">
        <v>16</v>
      </c>
      <c r="B5420" t="s">
        <v>24</v>
      </c>
      <c r="C5420" t="s">
        <v>146</v>
      </c>
      <c r="D5420" s="2" t="e">
        <v>#N/A</v>
      </c>
      <c r="E5420" s="17">
        <v>12</v>
      </c>
      <c r="F5420" t="s">
        <v>78</v>
      </c>
      <c r="G5420">
        <v>1</v>
      </c>
      <c r="H5420">
        <v>2236307.4600000009</v>
      </c>
    </row>
    <row r="5421" spans="1:8" x14ac:dyDescent="0.25">
      <c r="A5421" s="2">
        <v>16</v>
      </c>
      <c r="B5421" t="s">
        <v>24</v>
      </c>
      <c r="C5421" t="s">
        <v>146</v>
      </c>
      <c r="D5421" s="2" t="e">
        <v>#N/A</v>
      </c>
      <c r="E5421" s="17">
        <v>12</v>
      </c>
      <c r="F5421" t="s">
        <v>67</v>
      </c>
      <c r="G5421">
        <v>150</v>
      </c>
      <c r="H5421">
        <v>13332.02</v>
      </c>
    </row>
    <row r="5422" spans="1:8" x14ac:dyDescent="0.25">
      <c r="A5422" s="2">
        <v>16</v>
      </c>
      <c r="B5422" t="s">
        <v>24</v>
      </c>
      <c r="C5422" t="s">
        <v>146</v>
      </c>
      <c r="D5422" s="2" t="e">
        <v>#N/A</v>
      </c>
      <c r="E5422" s="17">
        <v>12</v>
      </c>
      <c r="F5422" t="s">
        <v>73</v>
      </c>
      <c r="G5422">
        <v>11</v>
      </c>
      <c r="H5422">
        <v>6396403.3400000008</v>
      </c>
    </row>
    <row r="5423" spans="1:8" x14ac:dyDescent="0.25">
      <c r="A5423" s="2">
        <v>16</v>
      </c>
      <c r="B5423" t="s">
        <v>24</v>
      </c>
      <c r="C5423" t="s">
        <v>146</v>
      </c>
      <c r="D5423" s="2" t="e">
        <v>#N/A</v>
      </c>
      <c r="E5423" s="17">
        <v>12</v>
      </c>
      <c r="F5423" t="s">
        <v>79</v>
      </c>
      <c r="G5423">
        <v>1</v>
      </c>
      <c r="H5423">
        <v>44411</v>
      </c>
    </row>
    <row r="5424" spans="1:8" x14ac:dyDescent="0.25">
      <c r="A5424" s="2">
        <v>16</v>
      </c>
      <c r="B5424" t="s">
        <v>24</v>
      </c>
      <c r="C5424" t="s">
        <v>146</v>
      </c>
      <c r="D5424" s="2" t="e">
        <v>#N/A</v>
      </c>
      <c r="E5424" s="17">
        <v>12</v>
      </c>
      <c r="F5424" t="s">
        <v>72</v>
      </c>
      <c r="G5424">
        <v>150</v>
      </c>
      <c r="H5424">
        <v>15880241.799999993</v>
      </c>
    </row>
    <row r="5425" spans="1:8" x14ac:dyDescent="0.25">
      <c r="A5425" s="2">
        <v>16</v>
      </c>
      <c r="B5425" t="s">
        <v>24</v>
      </c>
      <c r="C5425" t="s">
        <v>146</v>
      </c>
      <c r="D5425" s="2" t="e">
        <v>#N/A</v>
      </c>
      <c r="E5425" s="17">
        <v>12</v>
      </c>
      <c r="F5425" t="s">
        <v>74</v>
      </c>
      <c r="G5425">
        <v>2</v>
      </c>
      <c r="H5425">
        <v>1418805.3599999999</v>
      </c>
    </row>
    <row r="5426" spans="1:8" x14ac:dyDescent="0.25">
      <c r="A5426" s="2">
        <v>16</v>
      </c>
      <c r="B5426" t="s">
        <v>24</v>
      </c>
      <c r="C5426" t="s">
        <v>146</v>
      </c>
      <c r="D5426" s="2" t="e">
        <v>#N/A</v>
      </c>
      <c r="E5426" s="17">
        <v>12</v>
      </c>
      <c r="F5426" t="s">
        <v>88</v>
      </c>
      <c r="H5426">
        <v>48612.9</v>
      </c>
    </row>
    <row r="5427" spans="1:8" x14ac:dyDescent="0.25">
      <c r="A5427" s="2">
        <v>16</v>
      </c>
      <c r="B5427" t="s">
        <v>24</v>
      </c>
      <c r="C5427" t="s">
        <v>146</v>
      </c>
      <c r="D5427" s="2" t="e">
        <v>#N/A</v>
      </c>
      <c r="E5427" s="17">
        <v>12</v>
      </c>
      <c r="F5427" t="s">
        <v>76</v>
      </c>
      <c r="H5427">
        <v>26690.199999999997</v>
      </c>
    </row>
    <row r="5428" spans="1:8" x14ac:dyDescent="0.25">
      <c r="A5428" s="2">
        <v>16</v>
      </c>
      <c r="B5428" t="s">
        <v>24</v>
      </c>
      <c r="C5428" t="s">
        <v>146</v>
      </c>
      <c r="D5428" s="2" t="e">
        <v>#N/A</v>
      </c>
      <c r="E5428" s="17">
        <v>13</v>
      </c>
      <c r="F5428" t="s">
        <v>70</v>
      </c>
      <c r="G5428">
        <v>69</v>
      </c>
      <c r="H5428">
        <v>49185498.920000017</v>
      </c>
    </row>
    <row r="5429" spans="1:8" x14ac:dyDescent="0.25">
      <c r="A5429" s="2">
        <v>16</v>
      </c>
      <c r="B5429" t="s">
        <v>24</v>
      </c>
      <c r="C5429" t="s">
        <v>146</v>
      </c>
      <c r="D5429" s="2" t="e">
        <v>#N/A</v>
      </c>
      <c r="E5429" s="17">
        <v>13</v>
      </c>
      <c r="F5429" t="s">
        <v>75</v>
      </c>
      <c r="G5429">
        <v>22</v>
      </c>
      <c r="H5429">
        <v>1204853.55</v>
      </c>
    </row>
    <row r="5430" spans="1:8" x14ac:dyDescent="0.25">
      <c r="A5430" s="2">
        <v>16</v>
      </c>
      <c r="B5430" t="s">
        <v>24</v>
      </c>
      <c r="C5430" t="s">
        <v>146</v>
      </c>
      <c r="D5430" s="2" t="e">
        <v>#N/A</v>
      </c>
      <c r="E5430" s="17">
        <v>13</v>
      </c>
      <c r="F5430" t="s">
        <v>77</v>
      </c>
      <c r="H5430">
        <v>1856.74</v>
      </c>
    </row>
    <row r="5431" spans="1:8" x14ac:dyDescent="0.25">
      <c r="A5431" s="2">
        <v>16</v>
      </c>
      <c r="B5431" t="s">
        <v>24</v>
      </c>
      <c r="C5431" t="s">
        <v>146</v>
      </c>
      <c r="D5431" s="2" t="e">
        <v>#N/A</v>
      </c>
      <c r="E5431" s="17">
        <v>13</v>
      </c>
      <c r="F5431" t="s">
        <v>68</v>
      </c>
      <c r="G5431">
        <v>34</v>
      </c>
      <c r="H5431">
        <v>898279.72000000009</v>
      </c>
    </row>
    <row r="5432" spans="1:8" x14ac:dyDescent="0.25">
      <c r="A5432" s="2">
        <v>16</v>
      </c>
      <c r="B5432" t="s">
        <v>24</v>
      </c>
      <c r="C5432" t="s">
        <v>146</v>
      </c>
      <c r="D5432" s="2" t="e">
        <v>#N/A</v>
      </c>
      <c r="E5432" s="17">
        <v>13</v>
      </c>
      <c r="F5432" t="s">
        <v>69</v>
      </c>
      <c r="G5432">
        <v>63</v>
      </c>
      <c r="H5432">
        <v>5977947.9999999972</v>
      </c>
    </row>
    <row r="5433" spans="1:8" x14ac:dyDescent="0.25">
      <c r="A5433" s="2">
        <v>16</v>
      </c>
      <c r="B5433" t="s">
        <v>24</v>
      </c>
      <c r="C5433" t="s">
        <v>146</v>
      </c>
      <c r="D5433" s="2" t="e">
        <v>#N/A</v>
      </c>
      <c r="E5433" s="17">
        <v>13</v>
      </c>
      <c r="F5433" t="s">
        <v>78</v>
      </c>
      <c r="H5433">
        <v>164579.55000000002</v>
      </c>
    </row>
    <row r="5434" spans="1:8" x14ac:dyDescent="0.25">
      <c r="A5434" s="2">
        <v>16</v>
      </c>
      <c r="B5434" t="s">
        <v>24</v>
      </c>
      <c r="C5434" t="s">
        <v>146</v>
      </c>
      <c r="D5434" s="2" t="e">
        <v>#N/A</v>
      </c>
      <c r="E5434" s="17">
        <v>13</v>
      </c>
      <c r="F5434" t="s">
        <v>67</v>
      </c>
      <c r="G5434">
        <v>69</v>
      </c>
      <c r="H5434">
        <v>6033.4800000000005</v>
      </c>
    </row>
    <row r="5435" spans="1:8" x14ac:dyDescent="0.25">
      <c r="A5435" s="2">
        <v>16</v>
      </c>
      <c r="B5435" t="s">
        <v>24</v>
      </c>
      <c r="C5435" t="s">
        <v>146</v>
      </c>
      <c r="D5435" s="2" t="e">
        <v>#N/A</v>
      </c>
      <c r="E5435" s="17">
        <v>13</v>
      </c>
      <c r="F5435" t="s">
        <v>73</v>
      </c>
      <c r="G5435">
        <v>7</v>
      </c>
      <c r="H5435">
        <v>2968693.5999999992</v>
      </c>
    </row>
    <row r="5436" spans="1:8" x14ac:dyDescent="0.25">
      <c r="A5436" s="2">
        <v>16</v>
      </c>
      <c r="B5436" t="s">
        <v>24</v>
      </c>
      <c r="C5436" t="s">
        <v>146</v>
      </c>
      <c r="D5436" s="2" t="e">
        <v>#N/A</v>
      </c>
      <c r="E5436" s="17">
        <v>13</v>
      </c>
      <c r="F5436" t="s">
        <v>79</v>
      </c>
      <c r="H5436">
        <v>26646.5</v>
      </c>
    </row>
    <row r="5437" spans="1:8" x14ac:dyDescent="0.25">
      <c r="A5437" s="2">
        <v>16</v>
      </c>
      <c r="B5437" t="s">
        <v>24</v>
      </c>
      <c r="C5437" t="s">
        <v>146</v>
      </c>
      <c r="D5437" s="2" t="e">
        <v>#N/A</v>
      </c>
      <c r="E5437" s="17">
        <v>13</v>
      </c>
      <c r="F5437" t="s">
        <v>72</v>
      </c>
      <c r="G5437">
        <v>69</v>
      </c>
      <c r="H5437">
        <v>14800708.969999995</v>
      </c>
    </row>
    <row r="5438" spans="1:8" x14ac:dyDescent="0.25">
      <c r="A5438" s="2">
        <v>16</v>
      </c>
      <c r="B5438" t="s">
        <v>24</v>
      </c>
      <c r="C5438" t="s">
        <v>146</v>
      </c>
      <c r="D5438" s="2" t="e">
        <v>#N/A</v>
      </c>
      <c r="E5438" s="17">
        <v>13</v>
      </c>
      <c r="F5438" t="s">
        <v>74</v>
      </c>
      <c r="H5438">
        <v>683969.25</v>
      </c>
    </row>
    <row r="5439" spans="1:8" x14ac:dyDescent="0.25">
      <c r="A5439" s="2">
        <v>16</v>
      </c>
      <c r="B5439" t="s">
        <v>24</v>
      </c>
      <c r="C5439" t="s">
        <v>146</v>
      </c>
      <c r="D5439" s="2" t="e">
        <v>#N/A</v>
      </c>
      <c r="E5439" s="17">
        <v>13</v>
      </c>
      <c r="F5439" t="s">
        <v>88</v>
      </c>
      <c r="H5439">
        <v>24374.7</v>
      </c>
    </row>
    <row r="5440" spans="1:8" x14ac:dyDescent="0.25">
      <c r="A5440" s="2">
        <v>16</v>
      </c>
      <c r="B5440" t="s">
        <v>24</v>
      </c>
      <c r="C5440" t="s">
        <v>146</v>
      </c>
      <c r="D5440" s="2" t="e">
        <v>#N/A</v>
      </c>
      <c r="E5440" s="17">
        <v>14</v>
      </c>
      <c r="F5440" t="s">
        <v>70</v>
      </c>
      <c r="G5440">
        <v>22</v>
      </c>
      <c r="H5440">
        <v>20617036.670000006</v>
      </c>
    </row>
    <row r="5441" spans="1:8" x14ac:dyDescent="0.25">
      <c r="A5441" s="2">
        <v>16</v>
      </c>
      <c r="B5441" t="s">
        <v>24</v>
      </c>
      <c r="C5441" t="s">
        <v>146</v>
      </c>
      <c r="D5441" s="2" t="e">
        <v>#N/A</v>
      </c>
      <c r="E5441" s="17">
        <v>14</v>
      </c>
      <c r="F5441" t="s">
        <v>75</v>
      </c>
      <c r="G5441">
        <v>7</v>
      </c>
      <c r="H5441">
        <v>659128</v>
      </c>
    </row>
    <row r="5442" spans="1:8" x14ac:dyDescent="0.25">
      <c r="A5442" s="2">
        <v>16</v>
      </c>
      <c r="B5442" t="s">
        <v>24</v>
      </c>
      <c r="C5442" t="s">
        <v>146</v>
      </c>
      <c r="D5442" s="2" t="e">
        <v>#N/A</v>
      </c>
      <c r="E5442" s="17">
        <v>14</v>
      </c>
      <c r="F5442" t="s">
        <v>68</v>
      </c>
      <c r="G5442">
        <v>8</v>
      </c>
      <c r="H5442">
        <v>221726.53999999992</v>
      </c>
    </row>
    <row r="5443" spans="1:8" x14ac:dyDescent="0.25">
      <c r="A5443" s="2">
        <v>16</v>
      </c>
      <c r="B5443" t="s">
        <v>24</v>
      </c>
      <c r="C5443" t="s">
        <v>146</v>
      </c>
      <c r="D5443" s="2" t="e">
        <v>#N/A</v>
      </c>
      <c r="E5443" s="17">
        <v>14</v>
      </c>
      <c r="F5443" t="s">
        <v>69</v>
      </c>
      <c r="G5443">
        <v>21</v>
      </c>
      <c r="H5443">
        <v>2604827.0299999993</v>
      </c>
    </row>
    <row r="5444" spans="1:8" x14ac:dyDescent="0.25">
      <c r="A5444" s="2">
        <v>16</v>
      </c>
      <c r="B5444" t="s">
        <v>24</v>
      </c>
      <c r="C5444" t="s">
        <v>146</v>
      </c>
      <c r="D5444" s="2" t="e">
        <v>#N/A</v>
      </c>
      <c r="E5444" s="17">
        <v>14</v>
      </c>
      <c r="F5444" t="s">
        <v>78</v>
      </c>
      <c r="H5444">
        <v>100298.1</v>
      </c>
    </row>
    <row r="5445" spans="1:8" x14ac:dyDescent="0.25">
      <c r="A5445" s="2">
        <v>16</v>
      </c>
      <c r="B5445" t="s">
        <v>24</v>
      </c>
      <c r="C5445" t="s">
        <v>146</v>
      </c>
      <c r="D5445" s="2" t="e">
        <v>#N/A</v>
      </c>
      <c r="E5445" s="17">
        <v>14</v>
      </c>
      <c r="F5445" t="s">
        <v>67</v>
      </c>
      <c r="G5445">
        <v>22</v>
      </c>
      <c r="H5445">
        <v>2120.12</v>
      </c>
    </row>
    <row r="5446" spans="1:8" x14ac:dyDescent="0.25">
      <c r="A5446" s="2">
        <v>16</v>
      </c>
      <c r="B5446" t="s">
        <v>24</v>
      </c>
      <c r="C5446" t="s">
        <v>146</v>
      </c>
      <c r="D5446" s="2" t="e">
        <v>#N/A</v>
      </c>
      <c r="E5446" s="17">
        <v>14</v>
      </c>
      <c r="F5446" t="s">
        <v>73</v>
      </c>
      <c r="G5446">
        <v>1</v>
      </c>
      <c r="H5446">
        <v>1265725.47</v>
      </c>
    </row>
    <row r="5447" spans="1:8" x14ac:dyDescent="0.25">
      <c r="A5447" s="2">
        <v>16</v>
      </c>
      <c r="B5447" t="s">
        <v>24</v>
      </c>
      <c r="C5447" t="s">
        <v>146</v>
      </c>
      <c r="D5447" s="2" t="e">
        <v>#N/A</v>
      </c>
      <c r="E5447" s="17">
        <v>14</v>
      </c>
      <c r="F5447" t="s">
        <v>72</v>
      </c>
      <c r="G5447">
        <v>22</v>
      </c>
      <c r="H5447">
        <v>6571321.7499999991</v>
      </c>
    </row>
    <row r="5448" spans="1:8" x14ac:dyDescent="0.25">
      <c r="A5448" s="2">
        <v>16</v>
      </c>
      <c r="B5448" t="s">
        <v>24</v>
      </c>
      <c r="C5448" t="s">
        <v>146</v>
      </c>
      <c r="D5448" s="2" t="e">
        <v>#N/A</v>
      </c>
      <c r="E5448" s="17">
        <v>14</v>
      </c>
      <c r="F5448" t="s">
        <v>74</v>
      </c>
      <c r="H5448">
        <v>214056.19</v>
      </c>
    </row>
    <row r="5449" spans="1:8" x14ac:dyDescent="0.25">
      <c r="A5449" s="2">
        <v>16</v>
      </c>
      <c r="B5449" t="s">
        <v>24</v>
      </c>
      <c r="C5449" t="s">
        <v>146</v>
      </c>
      <c r="D5449" s="2" t="e">
        <v>#N/A</v>
      </c>
      <c r="E5449" s="17">
        <v>14</v>
      </c>
      <c r="F5449" t="s">
        <v>76</v>
      </c>
      <c r="H5449">
        <v>72013.350000000006</v>
      </c>
    </row>
    <row r="5450" spans="1:8" x14ac:dyDescent="0.25">
      <c r="A5450" s="2">
        <v>16</v>
      </c>
      <c r="B5450" t="s">
        <v>24</v>
      </c>
      <c r="C5450" t="s">
        <v>146</v>
      </c>
      <c r="D5450" s="2" t="e">
        <v>#N/A</v>
      </c>
      <c r="E5450" s="17">
        <v>15</v>
      </c>
      <c r="F5450" t="s">
        <v>70</v>
      </c>
      <c r="G5450">
        <v>9</v>
      </c>
      <c r="H5450">
        <v>10036983.830000002</v>
      </c>
    </row>
    <row r="5451" spans="1:8" x14ac:dyDescent="0.25">
      <c r="A5451" s="2">
        <v>16</v>
      </c>
      <c r="B5451" t="s">
        <v>24</v>
      </c>
      <c r="C5451" t="s">
        <v>146</v>
      </c>
      <c r="D5451" s="2" t="e">
        <v>#N/A</v>
      </c>
      <c r="E5451" s="17">
        <v>15</v>
      </c>
      <c r="F5451" t="s">
        <v>75</v>
      </c>
      <c r="G5451">
        <v>1</v>
      </c>
      <c r="H5451">
        <v>127436</v>
      </c>
    </row>
    <row r="5452" spans="1:8" x14ac:dyDescent="0.25">
      <c r="A5452" s="2">
        <v>16</v>
      </c>
      <c r="B5452" t="s">
        <v>24</v>
      </c>
      <c r="C5452" t="s">
        <v>146</v>
      </c>
      <c r="D5452" s="2" t="e">
        <v>#N/A</v>
      </c>
      <c r="E5452" s="17">
        <v>15</v>
      </c>
      <c r="F5452" t="s">
        <v>68</v>
      </c>
      <c r="G5452">
        <v>2</v>
      </c>
      <c r="H5452">
        <v>63988</v>
      </c>
    </row>
    <row r="5453" spans="1:8" x14ac:dyDescent="0.25">
      <c r="A5453" s="2">
        <v>16</v>
      </c>
      <c r="B5453" t="s">
        <v>24</v>
      </c>
      <c r="C5453" t="s">
        <v>146</v>
      </c>
      <c r="D5453" s="2" t="e">
        <v>#N/A</v>
      </c>
      <c r="E5453" s="17">
        <v>15</v>
      </c>
      <c r="F5453" t="s">
        <v>69</v>
      </c>
      <c r="G5453">
        <v>8</v>
      </c>
      <c r="H5453">
        <v>1090289.5899999999</v>
      </c>
    </row>
    <row r="5454" spans="1:8" x14ac:dyDescent="0.25">
      <c r="A5454" s="2">
        <v>16</v>
      </c>
      <c r="B5454" t="s">
        <v>24</v>
      </c>
      <c r="C5454" t="s">
        <v>146</v>
      </c>
      <c r="D5454" s="2" t="e">
        <v>#N/A</v>
      </c>
      <c r="E5454" s="17">
        <v>15</v>
      </c>
      <c r="F5454" t="s">
        <v>67</v>
      </c>
      <c r="G5454">
        <v>9</v>
      </c>
      <c r="H5454">
        <v>855.39999999999986</v>
      </c>
    </row>
    <row r="5455" spans="1:8" x14ac:dyDescent="0.25">
      <c r="A5455" s="2">
        <v>16</v>
      </c>
      <c r="B5455" t="s">
        <v>24</v>
      </c>
      <c r="C5455" t="s">
        <v>146</v>
      </c>
      <c r="D5455" s="2" t="e">
        <v>#N/A</v>
      </c>
      <c r="E5455" s="17">
        <v>15</v>
      </c>
      <c r="F5455" t="s">
        <v>73</v>
      </c>
      <c r="H5455">
        <v>408759.99000000005</v>
      </c>
    </row>
    <row r="5456" spans="1:8" x14ac:dyDescent="0.25">
      <c r="A5456" s="2">
        <v>16</v>
      </c>
      <c r="B5456" t="s">
        <v>24</v>
      </c>
      <c r="C5456" t="s">
        <v>146</v>
      </c>
      <c r="D5456" s="2" t="e">
        <v>#N/A</v>
      </c>
      <c r="E5456" s="17">
        <v>15</v>
      </c>
      <c r="F5456" t="s">
        <v>79</v>
      </c>
      <c r="H5456">
        <v>8882</v>
      </c>
    </row>
    <row r="5457" spans="1:8" x14ac:dyDescent="0.25">
      <c r="A5457" s="2">
        <v>16</v>
      </c>
      <c r="B5457" t="s">
        <v>24</v>
      </c>
      <c r="C5457" t="s">
        <v>146</v>
      </c>
      <c r="D5457" s="2" t="e">
        <v>#N/A</v>
      </c>
      <c r="E5457" s="17">
        <v>15</v>
      </c>
      <c r="F5457" t="s">
        <v>72</v>
      </c>
      <c r="G5457">
        <v>9</v>
      </c>
      <c r="H5457">
        <v>3399641.8999999994</v>
      </c>
    </row>
    <row r="5458" spans="1:8" x14ac:dyDescent="0.25">
      <c r="A5458" s="2">
        <v>16</v>
      </c>
      <c r="B5458" t="s">
        <v>24</v>
      </c>
      <c r="C5458" t="s">
        <v>146</v>
      </c>
      <c r="D5458" s="2" t="e">
        <v>#N/A</v>
      </c>
      <c r="E5458" s="17">
        <v>16</v>
      </c>
      <c r="F5458" t="s">
        <v>70</v>
      </c>
      <c r="H5458">
        <v>3778157.5</v>
      </c>
    </row>
    <row r="5459" spans="1:8" x14ac:dyDescent="0.25">
      <c r="A5459" s="2">
        <v>16</v>
      </c>
      <c r="B5459" t="s">
        <v>24</v>
      </c>
      <c r="C5459" t="s">
        <v>146</v>
      </c>
      <c r="D5459" s="2" t="e">
        <v>#N/A</v>
      </c>
      <c r="E5459" s="17">
        <v>16</v>
      </c>
      <c r="F5459" t="s">
        <v>68</v>
      </c>
      <c r="H5459">
        <v>73800</v>
      </c>
    </row>
    <row r="5460" spans="1:8" x14ac:dyDescent="0.25">
      <c r="A5460" s="2">
        <v>16</v>
      </c>
      <c r="B5460" t="s">
        <v>24</v>
      </c>
      <c r="C5460" t="s">
        <v>146</v>
      </c>
      <c r="D5460" s="2" t="e">
        <v>#N/A</v>
      </c>
      <c r="E5460" s="17">
        <v>16</v>
      </c>
      <c r="F5460" t="s">
        <v>69</v>
      </c>
      <c r="H5460">
        <v>453770.1</v>
      </c>
    </row>
    <row r="5461" spans="1:8" x14ac:dyDescent="0.25">
      <c r="A5461" s="2">
        <v>16</v>
      </c>
      <c r="B5461" t="s">
        <v>24</v>
      </c>
      <c r="C5461" t="s">
        <v>146</v>
      </c>
      <c r="D5461" s="2" t="e">
        <v>#N/A</v>
      </c>
      <c r="E5461" s="17">
        <v>16</v>
      </c>
      <c r="F5461" t="s">
        <v>67</v>
      </c>
      <c r="H5461">
        <v>122.19999999999999</v>
      </c>
    </row>
    <row r="5462" spans="1:8" x14ac:dyDescent="0.25">
      <c r="A5462" s="2">
        <v>16</v>
      </c>
      <c r="B5462" t="s">
        <v>24</v>
      </c>
      <c r="C5462" t="s">
        <v>146</v>
      </c>
      <c r="D5462" s="2" t="e">
        <v>#N/A</v>
      </c>
      <c r="E5462" s="17">
        <v>16</v>
      </c>
      <c r="F5462" t="s">
        <v>72</v>
      </c>
      <c r="H5462">
        <v>2146716.5</v>
      </c>
    </row>
    <row r="5463" spans="1:8" x14ac:dyDescent="0.25">
      <c r="A5463" s="2">
        <v>16</v>
      </c>
      <c r="B5463" t="s">
        <v>24</v>
      </c>
      <c r="C5463" t="s">
        <v>146</v>
      </c>
      <c r="D5463" s="2" t="e">
        <v>#N/A</v>
      </c>
      <c r="E5463" s="17">
        <v>16</v>
      </c>
      <c r="F5463" t="s">
        <v>74</v>
      </c>
      <c r="H5463">
        <v>50398.200000000004</v>
      </c>
    </row>
    <row r="5464" spans="1:8" x14ac:dyDescent="0.25">
      <c r="A5464" s="2">
        <v>15</v>
      </c>
      <c r="B5464" t="s">
        <v>25</v>
      </c>
      <c r="C5464" t="s">
        <v>147</v>
      </c>
      <c r="D5464" s="2" t="e">
        <v>#N/A</v>
      </c>
      <c r="E5464" s="17">
        <v>0</v>
      </c>
      <c r="F5464" t="s">
        <v>70</v>
      </c>
      <c r="G5464">
        <v>4</v>
      </c>
      <c r="H5464">
        <v>2269118.4699999997</v>
      </c>
    </row>
    <row r="5465" spans="1:8" x14ac:dyDescent="0.25">
      <c r="A5465" s="2">
        <v>15</v>
      </c>
      <c r="B5465" t="s">
        <v>25</v>
      </c>
      <c r="C5465" t="s">
        <v>147</v>
      </c>
      <c r="D5465" s="2" t="e">
        <v>#N/A</v>
      </c>
      <c r="E5465" s="17">
        <v>0</v>
      </c>
      <c r="F5465" t="s">
        <v>75</v>
      </c>
      <c r="G5465">
        <v>1</v>
      </c>
      <c r="H5465">
        <v>48818</v>
      </c>
    </row>
    <row r="5466" spans="1:8" x14ac:dyDescent="0.25">
      <c r="A5466" s="2">
        <v>15</v>
      </c>
      <c r="B5466" t="s">
        <v>25</v>
      </c>
      <c r="C5466" t="s">
        <v>147</v>
      </c>
      <c r="D5466" s="2" t="e">
        <v>#N/A</v>
      </c>
      <c r="E5466" s="17">
        <v>0</v>
      </c>
      <c r="F5466" t="s">
        <v>69</v>
      </c>
      <c r="G5466">
        <v>3</v>
      </c>
      <c r="H5466">
        <v>216274.96</v>
      </c>
    </row>
    <row r="5467" spans="1:8" x14ac:dyDescent="0.25">
      <c r="A5467" s="2">
        <v>15</v>
      </c>
      <c r="B5467" t="s">
        <v>25</v>
      </c>
      <c r="C5467" t="s">
        <v>147</v>
      </c>
      <c r="D5467" s="2" t="e">
        <v>#N/A</v>
      </c>
      <c r="E5467" s="17">
        <v>0</v>
      </c>
      <c r="F5467" t="s">
        <v>67</v>
      </c>
      <c r="G5467">
        <v>4</v>
      </c>
      <c r="H5467">
        <v>49.900000000000006</v>
      </c>
    </row>
    <row r="5468" spans="1:8" x14ac:dyDescent="0.25">
      <c r="A5468" s="2">
        <v>15</v>
      </c>
      <c r="B5468" t="s">
        <v>25</v>
      </c>
      <c r="C5468" t="s">
        <v>147</v>
      </c>
      <c r="D5468" s="2" t="e">
        <v>#N/A</v>
      </c>
      <c r="E5468" s="17">
        <v>0</v>
      </c>
      <c r="F5468" t="s">
        <v>73</v>
      </c>
      <c r="G5468">
        <v>1</v>
      </c>
      <c r="H5468">
        <v>94173.98000000001</v>
      </c>
    </row>
    <row r="5469" spans="1:8" x14ac:dyDescent="0.25">
      <c r="A5469" s="2">
        <v>15</v>
      </c>
      <c r="B5469" t="s">
        <v>25</v>
      </c>
      <c r="C5469" t="s">
        <v>147</v>
      </c>
      <c r="D5469" s="2" t="e">
        <v>#N/A</v>
      </c>
      <c r="E5469" s="17">
        <v>0</v>
      </c>
      <c r="F5469" t="s">
        <v>72</v>
      </c>
      <c r="G5469">
        <v>4</v>
      </c>
      <c r="H5469">
        <v>533284.71</v>
      </c>
    </row>
    <row r="5470" spans="1:8" x14ac:dyDescent="0.25">
      <c r="A5470" s="2">
        <v>15</v>
      </c>
      <c r="B5470" t="s">
        <v>25</v>
      </c>
      <c r="C5470" t="s">
        <v>147</v>
      </c>
      <c r="D5470" s="2" t="e">
        <v>#N/A</v>
      </c>
      <c r="E5470" s="17">
        <v>0</v>
      </c>
      <c r="F5470" t="s">
        <v>74</v>
      </c>
      <c r="G5470">
        <v>1</v>
      </c>
      <c r="H5470">
        <v>20362</v>
      </c>
    </row>
    <row r="5471" spans="1:8" x14ac:dyDescent="0.25">
      <c r="A5471" s="2">
        <v>15</v>
      </c>
      <c r="B5471" t="s">
        <v>25</v>
      </c>
      <c r="C5471" t="s">
        <v>147</v>
      </c>
      <c r="D5471" s="2" t="e">
        <v>#N/A</v>
      </c>
      <c r="E5471" s="17">
        <v>0</v>
      </c>
      <c r="F5471" t="s">
        <v>93</v>
      </c>
      <c r="G5471">
        <v>4</v>
      </c>
      <c r="H5471">
        <v>225</v>
      </c>
    </row>
    <row r="5472" spans="1:8" x14ac:dyDescent="0.25">
      <c r="A5472" s="2">
        <v>15</v>
      </c>
      <c r="B5472" t="s">
        <v>25</v>
      </c>
      <c r="C5472" t="s">
        <v>147</v>
      </c>
      <c r="D5472" s="2" t="e">
        <v>#N/A</v>
      </c>
      <c r="E5472" s="17">
        <v>1</v>
      </c>
      <c r="F5472" t="s">
        <v>70</v>
      </c>
      <c r="G5472">
        <v>685</v>
      </c>
      <c r="H5472">
        <v>47276311.909999996</v>
      </c>
    </row>
    <row r="5473" spans="1:8" x14ac:dyDescent="0.25">
      <c r="A5473" s="2">
        <v>15</v>
      </c>
      <c r="B5473" t="s">
        <v>25</v>
      </c>
      <c r="C5473" t="s">
        <v>147</v>
      </c>
      <c r="D5473" s="2" t="e">
        <v>#N/A</v>
      </c>
      <c r="E5473" s="17">
        <v>1</v>
      </c>
      <c r="F5473" t="s">
        <v>75</v>
      </c>
      <c r="G5473">
        <v>176</v>
      </c>
      <c r="H5473">
        <v>3783900</v>
      </c>
    </row>
    <row r="5474" spans="1:8" x14ac:dyDescent="0.25">
      <c r="A5474" s="2">
        <v>15</v>
      </c>
      <c r="B5474" t="s">
        <v>25</v>
      </c>
      <c r="C5474" t="s">
        <v>147</v>
      </c>
      <c r="D5474" s="2" t="e">
        <v>#N/A</v>
      </c>
      <c r="E5474" s="17">
        <v>1</v>
      </c>
      <c r="F5474" t="s">
        <v>77</v>
      </c>
      <c r="G5474">
        <v>26</v>
      </c>
      <c r="H5474">
        <v>409055.30000000005</v>
      </c>
    </row>
    <row r="5475" spans="1:8" x14ac:dyDescent="0.25">
      <c r="A5475" s="2">
        <v>15</v>
      </c>
      <c r="B5475" t="s">
        <v>25</v>
      </c>
      <c r="C5475" t="s">
        <v>147</v>
      </c>
      <c r="D5475" s="2" t="e">
        <v>#N/A</v>
      </c>
      <c r="E5475" s="17">
        <v>1</v>
      </c>
      <c r="F5475" t="s">
        <v>68</v>
      </c>
      <c r="G5475">
        <v>51</v>
      </c>
      <c r="H5475">
        <v>1194449.68</v>
      </c>
    </row>
    <row r="5476" spans="1:8" x14ac:dyDescent="0.25">
      <c r="A5476" s="2">
        <v>15</v>
      </c>
      <c r="B5476" t="s">
        <v>25</v>
      </c>
      <c r="C5476" t="s">
        <v>147</v>
      </c>
      <c r="D5476" s="2" t="e">
        <v>#N/A</v>
      </c>
      <c r="E5476" s="17">
        <v>1</v>
      </c>
      <c r="F5476" t="s">
        <v>69</v>
      </c>
      <c r="G5476">
        <v>212</v>
      </c>
      <c r="H5476">
        <v>3436876.3899999964</v>
      </c>
    </row>
    <row r="5477" spans="1:8" x14ac:dyDescent="0.25">
      <c r="A5477" s="2">
        <v>15</v>
      </c>
      <c r="B5477" t="s">
        <v>25</v>
      </c>
      <c r="C5477" t="s">
        <v>147</v>
      </c>
      <c r="D5477" s="2" t="e">
        <v>#N/A</v>
      </c>
      <c r="E5477" s="17">
        <v>1</v>
      </c>
      <c r="F5477" t="s">
        <v>67</v>
      </c>
      <c r="G5477">
        <v>684</v>
      </c>
      <c r="H5477">
        <v>48198.7</v>
      </c>
    </row>
    <row r="5478" spans="1:8" x14ac:dyDescent="0.25">
      <c r="A5478" s="2">
        <v>15</v>
      </c>
      <c r="B5478" t="s">
        <v>25</v>
      </c>
      <c r="C5478" t="s">
        <v>147</v>
      </c>
      <c r="D5478" s="2" t="e">
        <v>#N/A</v>
      </c>
      <c r="E5478" s="17">
        <v>1</v>
      </c>
      <c r="F5478" t="s">
        <v>73</v>
      </c>
      <c r="G5478">
        <v>22</v>
      </c>
      <c r="H5478">
        <v>1054773.8700000001</v>
      </c>
    </row>
    <row r="5479" spans="1:8" x14ac:dyDescent="0.25">
      <c r="A5479" s="2">
        <v>15</v>
      </c>
      <c r="B5479" t="s">
        <v>25</v>
      </c>
      <c r="C5479" t="s">
        <v>147</v>
      </c>
      <c r="D5479" s="2" t="e">
        <v>#N/A</v>
      </c>
      <c r="E5479" s="17">
        <v>1</v>
      </c>
      <c r="F5479" t="s">
        <v>72</v>
      </c>
      <c r="G5479">
        <v>298</v>
      </c>
      <c r="H5479">
        <v>4049839.2000000011</v>
      </c>
    </row>
    <row r="5480" spans="1:8" x14ac:dyDescent="0.25">
      <c r="A5480" s="2">
        <v>15</v>
      </c>
      <c r="B5480" t="s">
        <v>25</v>
      </c>
      <c r="C5480" t="s">
        <v>147</v>
      </c>
      <c r="D5480" s="2" t="e">
        <v>#N/A</v>
      </c>
      <c r="E5480" s="17">
        <v>1</v>
      </c>
      <c r="F5480" t="s">
        <v>74</v>
      </c>
      <c r="G5480">
        <v>9</v>
      </c>
      <c r="H5480">
        <v>302396.13999999996</v>
      </c>
    </row>
    <row r="5481" spans="1:8" x14ac:dyDescent="0.25">
      <c r="A5481" s="2">
        <v>15</v>
      </c>
      <c r="B5481" t="s">
        <v>25</v>
      </c>
      <c r="C5481" t="s">
        <v>147</v>
      </c>
      <c r="D5481" s="2" t="e">
        <v>#N/A</v>
      </c>
      <c r="E5481" s="17">
        <v>1</v>
      </c>
      <c r="F5481" t="s">
        <v>111</v>
      </c>
      <c r="G5481">
        <v>47</v>
      </c>
      <c r="H5481">
        <v>33992.859999999993</v>
      </c>
    </row>
    <row r="5482" spans="1:8" x14ac:dyDescent="0.25">
      <c r="A5482" s="2">
        <v>15</v>
      </c>
      <c r="B5482" t="s">
        <v>25</v>
      </c>
      <c r="C5482" t="s">
        <v>147</v>
      </c>
      <c r="D5482" s="2" t="e">
        <v>#N/A</v>
      </c>
      <c r="E5482" s="17">
        <v>1</v>
      </c>
      <c r="F5482" t="s">
        <v>87</v>
      </c>
      <c r="H5482">
        <v>174302</v>
      </c>
    </row>
    <row r="5483" spans="1:8" x14ac:dyDescent="0.25">
      <c r="A5483" s="2">
        <v>15</v>
      </c>
      <c r="B5483" t="s">
        <v>25</v>
      </c>
      <c r="C5483" t="s">
        <v>147</v>
      </c>
      <c r="D5483" s="2" t="e">
        <v>#N/A</v>
      </c>
      <c r="E5483" s="17">
        <v>2</v>
      </c>
      <c r="F5483" t="s">
        <v>70</v>
      </c>
      <c r="G5483">
        <v>1483</v>
      </c>
      <c r="H5483">
        <v>93131661.679999992</v>
      </c>
    </row>
    <row r="5484" spans="1:8" x14ac:dyDescent="0.25">
      <c r="A5484" s="2">
        <v>15</v>
      </c>
      <c r="B5484" t="s">
        <v>25</v>
      </c>
      <c r="C5484" t="s">
        <v>147</v>
      </c>
      <c r="D5484" s="2" t="e">
        <v>#N/A</v>
      </c>
      <c r="E5484" s="17">
        <v>2</v>
      </c>
      <c r="F5484" t="s">
        <v>75</v>
      </c>
      <c r="G5484">
        <v>931</v>
      </c>
      <c r="H5484">
        <v>11149600</v>
      </c>
    </row>
    <row r="5485" spans="1:8" x14ac:dyDescent="0.25">
      <c r="A5485" s="2">
        <v>15</v>
      </c>
      <c r="B5485" t="s">
        <v>25</v>
      </c>
      <c r="C5485" t="s">
        <v>147</v>
      </c>
      <c r="D5485" s="2" t="e">
        <v>#N/A</v>
      </c>
      <c r="E5485" s="17">
        <v>2</v>
      </c>
      <c r="F5485" t="s">
        <v>77</v>
      </c>
      <c r="G5485">
        <v>4</v>
      </c>
      <c r="H5485">
        <v>19242.919999999998</v>
      </c>
    </row>
    <row r="5486" spans="1:8" x14ac:dyDescent="0.25">
      <c r="A5486" s="2">
        <v>15</v>
      </c>
      <c r="B5486" t="s">
        <v>25</v>
      </c>
      <c r="C5486" t="s">
        <v>147</v>
      </c>
      <c r="D5486" s="2" t="e">
        <v>#N/A</v>
      </c>
      <c r="E5486" s="17">
        <v>2</v>
      </c>
      <c r="F5486" t="s">
        <v>68</v>
      </c>
      <c r="G5486">
        <v>439</v>
      </c>
      <c r="H5486">
        <v>6570379.5299999993</v>
      </c>
    </row>
    <row r="5487" spans="1:8" x14ac:dyDescent="0.25">
      <c r="A5487" s="2">
        <v>15</v>
      </c>
      <c r="B5487" t="s">
        <v>25</v>
      </c>
      <c r="C5487" t="s">
        <v>147</v>
      </c>
      <c r="D5487" s="2" t="e">
        <v>#N/A</v>
      </c>
      <c r="E5487" s="17">
        <v>2</v>
      </c>
      <c r="F5487" t="s">
        <v>69</v>
      </c>
      <c r="G5487">
        <v>1017</v>
      </c>
      <c r="H5487">
        <v>9602439.6300000008</v>
      </c>
    </row>
    <row r="5488" spans="1:8" x14ac:dyDescent="0.25">
      <c r="A5488" s="2">
        <v>15</v>
      </c>
      <c r="B5488" t="s">
        <v>25</v>
      </c>
      <c r="C5488" t="s">
        <v>147</v>
      </c>
      <c r="D5488" s="2" t="e">
        <v>#N/A</v>
      </c>
      <c r="E5488" s="17">
        <v>2</v>
      </c>
      <c r="F5488" t="s">
        <v>78</v>
      </c>
      <c r="H5488">
        <v>66214.28</v>
      </c>
    </row>
    <row r="5489" spans="1:8" x14ac:dyDescent="0.25">
      <c r="A5489" s="2">
        <v>15</v>
      </c>
      <c r="B5489" t="s">
        <v>25</v>
      </c>
      <c r="C5489" t="s">
        <v>147</v>
      </c>
      <c r="D5489" s="2" t="e">
        <v>#N/A</v>
      </c>
      <c r="E5489" s="17">
        <v>2</v>
      </c>
      <c r="F5489" t="s">
        <v>67</v>
      </c>
      <c r="G5489">
        <v>1475</v>
      </c>
      <c r="H5489">
        <v>77444.569999999978</v>
      </c>
    </row>
    <row r="5490" spans="1:8" x14ac:dyDescent="0.25">
      <c r="A5490" s="2">
        <v>15</v>
      </c>
      <c r="B5490" t="s">
        <v>25</v>
      </c>
      <c r="C5490" t="s">
        <v>147</v>
      </c>
      <c r="D5490" s="2" t="e">
        <v>#N/A</v>
      </c>
      <c r="E5490" s="17">
        <v>2</v>
      </c>
      <c r="F5490" t="s">
        <v>73</v>
      </c>
      <c r="G5490">
        <v>219</v>
      </c>
      <c r="H5490">
        <v>4347010.8499999996</v>
      </c>
    </row>
    <row r="5491" spans="1:8" x14ac:dyDescent="0.25">
      <c r="A5491" s="2">
        <v>15</v>
      </c>
      <c r="B5491" t="s">
        <v>25</v>
      </c>
      <c r="C5491" t="s">
        <v>147</v>
      </c>
      <c r="D5491" s="2" t="e">
        <v>#N/A</v>
      </c>
      <c r="E5491" s="17">
        <v>2</v>
      </c>
      <c r="F5491" t="s">
        <v>79</v>
      </c>
      <c r="G5491">
        <v>4</v>
      </c>
      <c r="H5491">
        <v>59108</v>
      </c>
    </row>
    <row r="5492" spans="1:8" x14ac:dyDescent="0.25">
      <c r="A5492" s="2">
        <v>15</v>
      </c>
      <c r="B5492" t="s">
        <v>25</v>
      </c>
      <c r="C5492" t="s">
        <v>147</v>
      </c>
      <c r="D5492" s="2" t="e">
        <v>#N/A</v>
      </c>
      <c r="E5492" s="17">
        <v>2</v>
      </c>
      <c r="F5492" t="s">
        <v>72</v>
      </c>
      <c r="G5492">
        <v>428</v>
      </c>
      <c r="H5492">
        <v>6140089.9499999974</v>
      </c>
    </row>
    <row r="5493" spans="1:8" x14ac:dyDescent="0.25">
      <c r="A5493" s="2">
        <v>15</v>
      </c>
      <c r="B5493" t="s">
        <v>25</v>
      </c>
      <c r="C5493" t="s">
        <v>147</v>
      </c>
      <c r="D5493" s="2" t="e">
        <v>#N/A</v>
      </c>
      <c r="E5493" s="17">
        <v>2</v>
      </c>
      <c r="F5493" t="s">
        <v>74</v>
      </c>
      <c r="G5493">
        <v>1</v>
      </c>
      <c r="H5493">
        <v>67874.48000000001</v>
      </c>
    </row>
    <row r="5494" spans="1:8" x14ac:dyDescent="0.25">
      <c r="A5494" s="2">
        <v>15</v>
      </c>
      <c r="B5494" t="s">
        <v>25</v>
      </c>
      <c r="C5494" t="s">
        <v>147</v>
      </c>
      <c r="D5494" s="2" t="e">
        <v>#N/A</v>
      </c>
      <c r="E5494" s="17">
        <v>2</v>
      </c>
      <c r="F5494" t="s">
        <v>111</v>
      </c>
      <c r="G5494">
        <v>73</v>
      </c>
      <c r="H5494">
        <v>32704.540000000015</v>
      </c>
    </row>
    <row r="5495" spans="1:8" x14ac:dyDescent="0.25">
      <c r="A5495" s="2">
        <v>15</v>
      </c>
      <c r="B5495" t="s">
        <v>25</v>
      </c>
      <c r="C5495" t="s">
        <v>147</v>
      </c>
      <c r="D5495" s="2" t="e">
        <v>#N/A</v>
      </c>
      <c r="E5495" s="17">
        <v>3</v>
      </c>
      <c r="F5495" t="s">
        <v>70</v>
      </c>
      <c r="G5495">
        <v>6219</v>
      </c>
      <c r="H5495">
        <v>296378416.8499999</v>
      </c>
    </row>
    <row r="5496" spans="1:8" x14ac:dyDescent="0.25">
      <c r="A5496" s="2">
        <v>15</v>
      </c>
      <c r="B5496" t="s">
        <v>25</v>
      </c>
      <c r="C5496" t="s">
        <v>147</v>
      </c>
      <c r="D5496" s="2" t="e">
        <v>#N/A</v>
      </c>
      <c r="E5496" s="17">
        <v>3</v>
      </c>
      <c r="F5496" t="s">
        <v>75</v>
      </c>
      <c r="G5496">
        <v>2096</v>
      </c>
      <c r="H5496">
        <v>27478200</v>
      </c>
    </row>
    <row r="5497" spans="1:8" x14ac:dyDescent="0.25">
      <c r="A5497" s="2">
        <v>15</v>
      </c>
      <c r="B5497" t="s">
        <v>25</v>
      </c>
      <c r="C5497" t="s">
        <v>147</v>
      </c>
      <c r="D5497" s="2" t="e">
        <v>#N/A</v>
      </c>
      <c r="E5497" s="17">
        <v>3</v>
      </c>
      <c r="F5497" t="s">
        <v>77</v>
      </c>
      <c r="G5497">
        <v>13</v>
      </c>
      <c r="H5497">
        <v>194387.79</v>
      </c>
    </row>
    <row r="5498" spans="1:8" x14ac:dyDescent="0.25">
      <c r="A5498" s="2">
        <v>15</v>
      </c>
      <c r="B5498" t="s">
        <v>25</v>
      </c>
      <c r="C5498" t="s">
        <v>147</v>
      </c>
      <c r="D5498" s="2" t="e">
        <v>#N/A</v>
      </c>
      <c r="E5498" s="17">
        <v>3</v>
      </c>
      <c r="F5498" t="s">
        <v>68</v>
      </c>
      <c r="G5498">
        <v>544</v>
      </c>
      <c r="H5498">
        <v>8535299.5299999993</v>
      </c>
    </row>
    <row r="5499" spans="1:8" x14ac:dyDescent="0.25">
      <c r="A5499" s="2">
        <v>15</v>
      </c>
      <c r="B5499" t="s">
        <v>25</v>
      </c>
      <c r="C5499" t="s">
        <v>147</v>
      </c>
      <c r="D5499" s="2" t="e">
        <v>#N/A</v>
      </c>
      <c r="E5499" s="17">
        <v>3</v>
      </c>
      <c r="F5499" t="s">
        <v>69</v>
      </c>
      <c r="G5499">
        <v>2226</v>
      </c>
      <c r="H5499">
        <v>18951400.159999996</v>
      </c>
    </row>
    <row r="5500" spans="1:8" x14ac:dyDescent="0.25">
      <c r="A5500" s="2">
        <v>15</v>
      </c>
      <c r="B5500" t="s">
        <v>25</v>
      </c>
      <c r="C5500" t="s">
        <v>147</v>
      </c>
      <c r="D5500" s="2" t="e">
        <v>#N/A</v>
      </c>
      <c r="E5500" s="17">
        <v>3</v>
      </c>
      <c r="F5500" t="s">
        <v>78</v>
      </c>
      <c r="H5500">
        <v>339558.34</v>
      </c>
    </row>
    <row r="5501" spans="1:8" x14ac:dyDescent="0.25">
      <c r="A5501" s="2">
        <v>15</v>
      </c>
      <c r="B5501" t="s">
        <v>25</v>
      </c>
      <c r="C5501" t="s">
        <v>147</v>
      </c>
      <c r="D5501" s="2" t="e">
        <v>#N/A</v>
      </c>
      <c r="E5501" s="17">
        <v>3</v>
      </c>
      <c r="F5501" t="s">
        <v>67</v>
      </c>
      <c r="G5501">
        <v>6218</v>
      </c>
      <c r="H5501">
        <v>139385.57000000004</v>
      </c>
    </row>
    <row r="5502" spans="1:8" x14ac:dyDescent="0.25">
      <c r="A5502" s="2">
        <v>15</v>
      </c>
      <c r="B5502" t="s">
        <v>25</v>
      </c>
      <c r="C5502" t="s">
        <v>147</v>
      </c>
      <c r="D5502" s="2" t="e">
        <v>#N/A</v>
      </c>
      <c r="E5502" s="17">
        <v>3</v>
      </c>
      <c r="F5502" t="s">
        <v>73</v>
      </c>
      <c r="G5502">
        <v>240</v>
      </c>
      <c r="H5502">
        <v>11767035.900000006</v>
      </c>
    </row>
    <row r="5503" spans="1:8" x14ac:dyDescent="0.25">
      <c r="A5503" s="2">
        <v>15</v>
      </c>
      <c r="B5503" t="s">
        <v>25</v>
      </c>
      <c r="C5503" t="s">
        <v>147</v>
      </c>
      <c r="D5503" s="2" t="e">
        <v>#N/A</v>
      </c>
      <c r="E5503" s="17">
        <v>3</v>
      </c>
      <c r="F5503" t="s">
        <v>79</v>
      </c>
      <c r="G5503">
        <v>12</v>
      </c>
      <c r="H5503">
        <v>313625.5</v>
      </c>
    </row>
    <row r="5504" spans="1:8" x14ac:dyDescent="0.25">
      <c r="A5504" s="2">
        <v>15</v>
      </c>
      <c r="B5504" t="s">
        <v>25</v>
      </c>
      <c r="C5504" t="s">
        <v>147</v>
      </c>
      <c r="D5504" s="2" t="e">
        <v>#N/A</v>
      </c>
      <c r="E5504" s="17">
        <v>3</v>
      </c>
      <c r="F5504" t="s">
        <v>72</v>
      </c>
      <c r="G5504">
        <v>2418</v>
      </c>
      <c r="H5504">
        <v>38580232.749999985</v>
      </c>
    </row>
    <row r="5505" spans="1:8" x14ac:dyDescent="0.25">
      <c r="A5505" s="2">
        <v>15</v>
      </c>
      <c r="B5505" t="s">
        <v>25</v>
      </c>
      <c r="C5505" t="s">
        <v>147</v>
      </c>
      <c r="D5505" s="2" t="e">
        <v>#N/A</v>
      </c>
      <c r="E5505" s="17">
        <v>3</v>
      </c>
      <c r="F5505" t="s">
        <v>74</v>
      </c>
      <c r="G5505">
        <v>1967</v>
      </c>
      <c r="H5505">
        <v>201298282.45999998</v>
      </c>
    </row>
    <row r="5506" spans="1:8" x14ac:dyDescent="0.25">
      <c r="A5506" s="2">
        <v>15</v>
      </c>
      <c r="B5506" t="s">
        <v>25</v>
      </c>
      <c r="C5506" t="s">
        <v>147</v>
      </c>
      <c r="D5506" s="2" t="e">
        <v>#N/A</v>
      </c>
      <c r="E5506" s="17">
        <v>3</v>
      </c>
      <c r="F5506" t="s">
        <v>111</v>
      </c>
      <c r="G5506">
        <v>204</v>
      </c>
      <c r="H5506">
        <v>98418.210000000036</v>
      </c>
    </row>
    <row r="5507" spans="1:8" x14ac:dyDescent="0.25">
      <c r="A5507" s="2">
        <v>15</v>
      </c>
      <c r="B5507" t="s">
        <v>25</v>
      </c>
      <c r="C5507" t="s">
        <v>147</v>
      </c>
      <c r="D5507" s="2" t="e">
        <v>#N/A</v>
      </c>
      <c r="E5507" s="17">
        <v>3</v>
      </c>
      <c r="F5507" t="s">
        <v>87</v>
      </c>
      <c r="H5507">
        <v>9648.1299999999992</v>
      </c>
    </row>
    <row r="5508" spans="1:8" x14ac:dyDescent="0.25">
      <c r="A5508" s="2">
        <v>15</v>
      </c>
      <c r="B5508" t="s">
        <v>25</v>
      </c>
      <c r="C5508" t="s">
        <v>147</v>
      </c>
      <c r="D5508" s="2" t="e">
        <v>#N/A</v>
      </c>
      <c r="E5508" s="17">
        <v>3</v>
      </c>
      <c r="F5508" t="s">
        <v>96</v>
      </c>
      <c r="G5508">
        <v>5191</v>
      </c>
      <c r="H5508">
        <v>292625044.32999986</v>
      </c>
    </row>
    <row r="5509" spans="1:8" x14ac:dyDescent="0.25">
      <c r="A5509" s="2">
        <v>15</v>
      </c>
      <c r="B5509" t="s">
        <v>25</v>
      </c>
      <c r="C5509" t="s">
        <v>147</v>
      </c>
      <c r="D5509" s="2" t="e">
        <v>#N/A</v>
      </c>
      <c r="E5509" s="17">
        <v>3</v>
      </c>
      <c r="F5509" t="s">
        <v>93</v>
      </c>
      <c r="G5509">
        <v>3515</v>
      </c>
      <c r="H5509">
        <v>231405</v>
      </c>
    </row>
    <row r="5510" spans="1:8" x14ac:dyDescent="0.25">
      <c r="A5510" s="2">
        <v>15</v>
      </c>
      <c r="B5510" t="s">
        <v>25</v>
      </c>
      <c r="C5510" t="s">
        <v>147</v>
      </c>
      <c r="D5510" s="2" t="e">
        <v>#N/A</v>
      </c>
      <c r="E5510" s="17">
        <v>4</v>
      </c>
      <c r="F5510" t="s">
        <v>70</v>
      </c>
      <c r="G5510">
        <v>1085</v>
      </c>
      <c r="H5510">
        <v>96117775.019999996</v>
      </c>
    </row>
    <row r="5511" spans="1:8" x14ac:dyDescent="0.25">
      <c r="A5511" s="2">
        <v>15</v>
      </c>
      <c r="B5511" t="s">
        <v>25</v>
      </c>
      <c r="C5511" t="s">
        <v>147</v>
      </c>
      <c r="D5511" s="2" t="e">
        <v>#N/A</v>
      </c>
      <c r="E5511" s="17">
        <v>4</v>
      </c>
      <c r="F5511" t="s">
        <v>75</v>
      </c>
      <c r="G5511">
        <v>383</v>
      </c>
      <c r="H5511">
        <v>4765200</v>
      </c>
    </row>
    <row r="5512" spans="1:8" x14ac:dyDescent="0.25">
      <c r="A5512" s="2">
        <v>15</v>
      </c>
      <c r="B5512" t="s">
        <v>25</v>
      </c>
      <c r="C5512" t="s">
        <v>147</v>
      </c>
      <c r="D5512" s="2" t="e">
        <v>#N/A</v>
      </c>
      <c r="E5512" s="17">
        <v>4</v>
      </c>
      <c r="F5512" t="s">
        <v>77</v>
      </c>
      <c r="G5512">
        <v>28</v>
      </c>
      <c r="H5512">
        <v>2905433.1</v>
      </c>
    </row>
    <row r="5513" spans="1:8" x14ac:dyDescent="0.25">
      <c r="A5513" s="2">
        <v>15</v>
      </c>
      <c r="B5513" t="s">
        <v>25</v>
      </c>
      <c r="C5513" t="s">
        <v>147</v>
      </c>
      <c r="D5513" s="2" t="e">
        <v>#N/A</v>
      </c>
      <c r="E5513" s="17">
        <v>4</v>
      </c>
      <c r="F5513" t="s">
        <v>68</v>
      </c>
      <c r="G5513">
        <v>119</v>
      </c>
      <c r="H5513">
        <v>2294869.4899999998</v>
      </c>
    </row>
    <row r="5514" spans="1:8" x14ac:dyDescent="0.25">
      <c r="A5514" s="2">
        <v>15</v>
      </c>
      <c r="B5514" t="s">
        <v>25</v>
      </c>
      <c r="C5514" t="s">
        <v>147</v>
      </c>
      <c r="D5514" s="2" t="e">
        <v>#N/A</v>
      </c>
      <c r="E5514" s="17">
        <v>4</v>
      </c>
      <c r="F5514" t="s">
        <v>69</v>
      </c>
      <c r="G5514">
        <v>430</v>
      </c>
      <c r="H5514">
        <v>6180036.0900000045</v>
      </c>
    </row>
    <row r="5515" spans="1:8" x14ac:dyDescent="0.25">
      <c r="A5515" s="2">
        <v>15</v>
      </c>
      <c r="B5515" t="s">
        <v>25</v>
      </c>
      <c r="C5515" t="s">
        <v>147</v>
      </c>
      <c r="D5515" s="2" t="e">
        <v>#N/A</v>
      </c>
      <c r="E5515" s="17">
        <v>4</v>
      </c>
      <c r="F5515" t="s">
        <v>78</v>
      </c>
      <c r="H5515">
        <v>59242.73</v>
      </c>
    </row>
    <row r="5516" spans="1:8" x14ac:dyDescent="0.25">
      <c r="A5516" s="2">
        <v>15</v>
      </c>
      <c r="B5516" t="s">
        <v>25</v>
      </c>
      <c r="C5516" t="s">
        <v>147</v>
      </c>
      <c r="D5516" s="2" t="e">
        <v>#N/A</v>
      </c>
      <c r="E5516" s="17">
        <v>4</v>
      </c>
      <c r="F5516" t="s">
        <v>67</v>
      </c>
      <c r="G5516">
        <v>1081</v>
      </c>
      <c r="H5516">
        <v>27473.119999999999</v>
      </c>
    </row>
    <row r="5517" spans="1:8" x14ac:dyDescent="0.25">
      <c r="A5517" s="2">
        <v>15</v>
      </c>
      <c r="B5517" t="s">
        <v>25</v>
      </c>
      <c r="C5517" t="s">
        <v>147</v>
      </c>
      <c r="D5517" s="2" t="e">
        <v>#N/A</v>
      </c>
      <c r="E5517" s="17">
        <v>4</v>
      </c>
      <c r="F5517" t="s">
        <v>73</v>
      </c>
      <c r="G5517">
        <v>53</v>
      </c>
      <c r="H5517">
        <v>3552254.4899999988</v>
      </c>
    </row>
    <row r="5518" spans="1:8" x14ac:dyDescent="0.25">
      <c r="A5518" s="2">
        <v>15</v>
      </c>
      <c r="B5518" t="s">
        <v>25</v>
      </c>
      <c r="C5518" t="s">
        <v>147</v>
      </c>
      <c r="D5518" s="2" t="e">
        <v>#N/A</v>
      </c>
      <c r="E5518" s="17">
        <v>4</v>
      </c>
      <c r="F5518" t="s">
        <v>79</v>
      </c>
      <c r="G5518">
        <v>3</v>
      </c>
      <c r="H5518">
        <v>76423</v>
      </c>
    </row>
    <row r="5519" spans="1:8" x14ac:dyDescent="0.25">
      <c r="A5519" s="2">
        <v>15</v>
      </c>
      <c r="B5519" t="s">
        <v>25</v>
      </c>
      <c r="C5519" t="s">
        <v>147</v>
      </c>
      <c r="D5519" s="2" t="e">
        <v>#N/A</v>
      </c>
      <c r="E5519" s="17">
        <v>4</v>
      </c>
      <c r="F5519" t="s">
        <v>72</v>
      </c>
      <c r="G5519">
        <v>326</v>
      </c>
      <c r="H5519">
        <v>4720194.2000000011</v>
      </c>
    </row>
    <row r="5520" spans="1:8" x14ac:dyDescent="0.25">
      <c r="A5520" s="2">
        <v>15</v>
      </c>
      <c r="B5520" t="s">
        <v>25</v>
      </c>
      <c r="C5520" t="s">
        <v>147</v>
      </c>
      <c r="D5520" s="2" t="e">
        <v>#N/A</v>
      </c>
      <c r="E5520" s="17">
        <v>4</v>
      </c>
      <c r="F5520" t="s">
        <v>74</v>
      </c>
      <c r="G5520">
        <v>17</v>
      </c>
      <c r="H5520">
        <v>1038674.1900000001</v>
      </c>
    </row>
    <row r="5521" spans="1:8" x14ac:dyDescent="0.25">
      <c r="A5521" s="2">
        <v>15</v>
      </c>
      <c r="B5521" t="s">
        <v>25</v>
      </c>
      <c r="C5521" t="s">
        <v>147</v>
      </c>
      <c r="D5521" s="2" t="e">
        <v>#N/A</v>
      </c>
      <c r="E5521" s="17">
        <v>4</v>
      </c>
      <c r="F5521" t="s">
        <v>111</v>
      </c>
      <c r="G5521">
        <v>19</v>
      </c>
      <c r="H5521">
        <v>11904.12</v>
      </c>
    </row>
    <row r="5522" spans="1:8" x14ac:dyDescent="0.25">
      <c r="A5522" s="2">
        <v>15</v>
      </c>
      <c r="B5522" t="s">
        <v>25</v>
      </c>
      <c r="C5522" t="s">
        <v>147</v>
      </c>
      <c r="D5522" s="2" t="e">
        <v>#N/A</v>
      </c>
      <c r="E5522" s="17">
        <v>4</v>
      </c>
      <c r="F5522" t="s">
        <v>96</v>
      </c>
      <c r="G5522">
        <v>1</v>
      </c>
      <c r="H5522">
        <v>32965.179999999993</v>
      </c>
    </row>
    <row r="5523" spans="1:8" x14ac:dyDescent="0.25">
      <c r="A5523" s="2">
        <v>15</v>
      </c>
      <c r="B5523" t="s">
        <v>25</v>
      </c>
      <c r="C5523" t="s">
        <v>147</v>
      </c>
      <c r="D5523" s="2" t="e">
        <v>#N/A</v>
      </c>
      <c r="E5523" s="17">
        <v>4</v>
      </c>
      <c r="F5523" t="s">
        <v>93</v>
      </c>
      <c r="G5523">
        <v>547</v>
      </c>
      <c r="H5523">
        <v>30715</v>
      </c>
    </row>
    <row r="5524" spans="1:8" x14ac:dyDescent="0.25">
      <c r="A5524" s="2">
        <v>15</v>
      </c>
      <c r="B5524" t="s">
        <v>25</v>
      </c>
      <c r="C5524" t="s">
        <v>147</v>
      </c>
      <c r="D5524" s="2" t="e">
        <v>#N/A</v>
      </c>
      <c r="E5524" s="17">
        <v>5</v>
      </c>
      <c r="F5524" t="s">
        <v>70</v>
      </c>
      <c r="G5524">
        <v>4268</v>
      </c>
      <c r="H5524">
        <v>375738250.35000002</v>
      </c>
    </row>
    <row r="5525" spans="1:8" x14ac:dyDescent="0.25">
      <c r="A5525" s="2">
        <v>15</v>
      </c>
      <c r="B5525" t="s">
        <v>25</v>
      </c>
      <c r="C5525" t="s">
        <v>147</v>
      </c>
      <c r="D5525" s="2" t="e">
        <v>#N/A</v>
      </c>
      <c r="E5525" s="17">
        <v>5</v>
      </c>
      <c r="F5525" t="s">
        <v>75</v>
      </c>
      <c r="G5525">
        <v>1609</v>
      </c>
      <c r="H5525">
        <v>18837600.039999999</v>
      </c>
    </row>
    <row r="5526" spans="1:8" x14ac:dyDescent="0.25">
      <c r="A5526" s="2">
        <v>15</v>
      </c>
      <c r="B5526" t="s">
        <v>25</v>
      </c>
      <c r="C5526" t="s">
        <v>147</v>
      </c>
      <c r="D5526" s="2" t="e">
        <v>#N/A</v>
      </c>
      <c r="E5526" s="17">
        <v>5</v>
      </c>
      <c r="F5526" t="s">
        <v>77</v>
      </c>
      <c r="G5526">
        <v>39</v>
      </c>
      <c r="H5526">
        <v>1306517.7199999995</v>
      </c>
    </row>
    <row r="5527" spans="1:8" x14ac:dyDescent="0.25">
      <c r="A5527" s="2">
        <v>15</v>
      </c>
      <c r="B5527" t="s">
        <v>25</v>
      </c>
      <c r="C5527" t="s">
        <v>147</v>
      </c>
      <c r="D5527" s="2" t="e">
        <v>#N/A</v>
      </c>
      <c r="E5527" s="17">
        <v>5</v>
      </c>
      <c r="F5527" t="s">
        <v>68</v>
      </c>
      <c r="G5527">
        <v>1012</v>
      </c>
      <c r="H5527">
        <v>15290477.259999998</v>
      </c>
    </row>
    <row r="5528" spans="1:8" x14ac:dyDescent="0.25">
      <c r="A5528" s="2">
        <v>15</v>
      </c>
      <c r="B5528" t="s">
        <v>25</v>
      </c>
      <c r="C5528" t="s">
        <v>147</v>
      </c>
      <c r="D5528" s="2" t="e">
        <v>#N/A</v>
      </c>
      <c r="E5528" s="17">
        <v>5</v>
      </c>
      <c r="F5528" t="s">
        <v>69</v>
      </c>
      <c r="G5528">
        <v>1818</v>
      </c>
      <c r="H5528">
        <v>27825946.350000005</v>
      </c>
    </row>
    <row r="5529" spans="1:8" x14ac:dyDescent="0.25">
      <c r="A5529" s="2">
        <v>15</v>
      </c>
      <c r="B5529" t="s">
        <v>25</v>
      </c>
      <c r="C5529" t="s">
        <v>147</v>
      </c>
      <c r="D5529" s="2" t="e">
        <v>#N/A</v>
      </c>
      <c r="E5529" s="17">
        <v>5</v>
      </c>
      <c r="F5529" t="s">
        <v>78</v>
      </c>
      <c r="H5529">
        <v>135487.9</v>
      </c>
    </row>
    <row r="5530" spans="1:8" x14ac:dyDescent="0.25">
      <c r="A5530" s="2">
        <v>15</v>
      </c>
      <c r="B5530" t="s">
        <v>25</v>
      </c>
      <c r="C5530" t="s">
        <v>147</v>
      </c>
      <c r="D5530" s="2" t="e">
        <v>#N/A</v>
      </c>
      <c r="E5530" s="17">
        <v>5</v>
      </c>
      <c r="F5530" t="s">
        <v>67</v>
      </c>
      <c r="G5530">
        <v>4266</v>
      </c>
      <c r="H5530">
        <v>163541.80000000008</v>
      </c>
    </row>
    <row r="5531" spans="1:8" x14ac:dyDescent="0.25">
      <c r="A5531" s="2">
        <v>15</v>
      </c>
      <c r="B5531" t="s">
        <v>25</v>
      </c>
      <c r="C5531" t="s">
        <v>147</v>
      </c>
      <c r="D5531" s="2" t="e">
        <v>#N/A</v>
      </c>
      <c r="E5531" s="17">
        <v>5</v>
      </c>
      <c r="F5531" t="s">
        <v>73</v>
      </c>
      <c r="G5531">
        <v>168</v>
      </c>
      <c r="H5531">
        <v>11802179.109999999</v>
      </c>
    </row>
    <row r="5532" spans="1:8" x14ac:dyDescent="0.25">
      <c r="A5532" s="2">
        <v>15</v>
      </c>
      <c r="B5532" t="s">
        <v>25</v>
      </c>
      <c r="C5532" t="s">
        <v>147</v>
      </c>
      <c r="D5532" s="2" t="e">
        <v>#N/A</v>
      </c>
      <c r="E5532" s="17">
        <v>5</v>
      </c>
      <c r="F5532" t="s">
        <v>79</v>
      </c>
      <c r="G5532">
        <v>4</v>
      </c>
      <c r="H5532">
        <v>120878</v>
      </c>
    </row>
    <row r="5533" spans="1:8" x14ac:dyDescent="0.25">
      <c r="A5533" s="2">
        <v>15</v>
      </c>
      <c r="B5533" t="s">
        <v>25</v>
      </c>
      <c r="C5533" t="s">
        <v>147</v>
      </c>
      <c r="D5533" s="2" t="e">
        <v>#N/A</v>
      </c>
      <c r="E5533" s="17">
        <v>5</v>
      </c>
      <c r="F5533" t="s">
        <v>72</v>
      </c>
      <c r="G5533">
        <v>647</v>
      </c>
      <c r="H5533">
        <v>28601881.850000001</v>
      </c>
    </row>
    <row r="5534" spans="1:8" x14ac:dyDescent="0.25">
      <c r="A5534" s="2">
        <v>15</v>
      </c>
      <c r="B5534" t="s">
        <v>25</v>
      </c>
      <c r="C5534" t="s">
        <v>147</v>
      </c>
      <c r="D5534" s="2" t="e">
        <v>#N/A</v>
      </c>
      <c r="E5534" s="17">
        <v>5</v>
      </c>
      <c r="F5534" t="s">
        <v>74</v>
      </c>
      <c r="G5534">
        <v>9</v>
      </c>
      <c r="H5534">
        <v>3792843.98</v>
      </c>
    </row>
    <row r="5535" spans="1:8" x14ac:dyDescent="0.25">
      <c r="A5535" s="2">
        <v>15</v>
      </c>
      <c r="B5535" t="s">
        <v>25</v>
      </c>
      <c r="C5535" t="s">
        <v>147</v>
      </c>
      <c r="D5535" s="2" t="e">
        <v>#N/A</v>
      </c>
      <c r="E5535" s="17">
        <v>5</v>
      </c>
      <c r="F5535" t="s">
        <v>111</v>
      </c>
      <c r="G5535">
        <v>13</v>
      </c>
      <c r="H5535">
        <v>13683.91</v>
      </c>
    </row>
    <row r="5536" spans="1:8" x14ac:dyDescent="0.25">
      <c r="A5536" s="2">
        <v>15</v>
      </c>
      <c r="B5536" t="s">
        <v>25</v>
      </c>
      <c r="C5536" t="s">
        <v>147</v>
      </c>
      <c r="D5536" s="2" t="e">
        <v>#N/A</v>
      </c>
      <c r="E5536" s="17">
        <v>5</v>
      </c>
      <c r="F5536" t="s">
        <v>96</v>
      </c>
      <c r="G5536">
        <v>1</v>
      </c>
      <c r="H5536">
        <v>38562.509999999995</v>
      </c>
    </row>
    <row r="5537" spans="1:8" x14ac:dyDescent="0.25">
      <c r="A5537" s="2">
        <v>15</v>
      </c>
      <c r="B5537" t="s">
        <v>25</v>
      </c>
      <c r="C5537" t="s">
        <v>147</v>
      </c>
      <c r="D5537" s="2" t="e">
        <v>#N/A</v>
      </c>
      <c r="E5537" s="17">
        <v>5</v>
      </c>
      <c r="F5537" t="s">
        <v>93</v>
      </c>
      <c r="G5537">
        <v>480</v>
      </c>
      <c r="H5537">
        <v>25505</v>
      </c>
    </row>
    <row r="5538" spans="1:8" x14ac:dyDescent="0.25">
      <c r="A5538" s="2">
        <v>15</v>
      </c>
      <c r="B5538" t="s">
        <v>25</v>
      </c>
      <c r="C5538" t="s">
        <v>147</v>
      </c>
      <c r="D5538" s="2" t="e">
        <v>#N/A</v>
      </c>
      <c r="E5538" s="17">
        <v>6</v>
      </c>
      <c r="F5538" t="s">
        <v>70</v>
      </c>
      <c r="G5538">
        <v>4717</v>
      </c>
      <c r="H5538">
        <v>662579005.62999988</v>
      </c>
    </row>
    <row r="5539" spans="1:8" x14ac:dyDescent="0.25">
      <c r="A5539" s="2">
        <v>15</v>
      </c>
      <c r="B5539" t="s">
        <v>25</v>
      </c>
      <c r="C5539" t="s">
        <v>147</v>
      </c>
      <c r="D5539" s="2" t="e">
        <v>#N/A</v>
      </c>
      <c r="E5539" s="17">
        <v>6</v>
      </c>
      <c r="F5539" t="s">
        <v>75</v>
      </c>
      <c r="G5539">
        <v>2492</v>
      </c>
      <c r="H5539">
        <v>28590600</v>
      </c>
    </row>
    <row r="5540" spans="1:8" x14ac:dyDescent="0.25">
      <c r="A5540" s="2">
        <v>15</v>
      </c>
      <c r="B5540" t="s">
        <v>25</v>
      </c>
      <c r="C5540" t="s">
        <v>147</v>
      </c>
      <c r="D5540" s="2" t="e">
        <v>#N/A</v>
      </c>
      <c r="E5540" s="17">
        <v>6</v>
      </c>
      <c r="F5540" t="s">
        <v>77</v>
      </c>
      <c r="G5540">
        <v>76</v>
      </c>
      <c r="H5540">
        <v>2537669.6399999997</v>
      </c>
    </row>
    <row r="5541" spans="1:8" x14ac:dyDescent="0.25">
      <c r="A5541" s="2">
        <v>15</v>
      </c>
      <c r="B5541" t="s">
        <v>25</v>
      </c>
      <c r="C5541" t="s">
        <v>147</v>
      </c>
      <c r="D5541" s="2" t="e">
        <v>#N/A</v>
      </c>
      <c r="E5541" s="17">
        <v>6</v>
      </c>
      <c r="F5541" t="s">
        <v>68</v>
      </c>
      <c r="G5541">
        <v>1463</v>
      </c>
      <c r="H5541">
        <v>21716712.940000005</v>
      </c>
    </row>
    <row r="5542" spans="1:8" x14ac:dyDescent="0.25">
      <c r="A5542" s="2">
        <v>15</v>
      </c>
      <c r="B5542" t="s">
        <v>25</v>
      </c>
      <c r="C5542" t="s">
        <v>147</v>
      </c>
      <c r="D5542" s="2" t="e">
        <v>#N/A</v>
      </c>
      <c r="E5542" s="17">
        <v>6</v>
      </c>
      <c r="F5542" t="s">
        <v>69</v>
      </c>
      <c r="G5542">
        <v>2904</v>
      </c>
      <c r="H5542">
        <v>55388245.329999968</v>
      </c>
    </row>
    <row r="5543" spans="1:8" x14ac:dyDescent="0.25">
      <c r="A5543" s="2">
        <v>15</v>
      </c>
      <c r="B5543" t="s">
        <v>25</v>
      </c>
      <c r="C5543" t="s">
        <v>147</v>
      </c>
      <c r="D5543" s="2" t="e">
        <v>#N/A</v>
      </c>
      <c r="E5543" s="17">
        <v>6</v>
      </c>
      <c r="F5543" t="s">
        <v>78</v>
      </c>
      <c r="H5543">
        <v>134420.65</v>
      </c>
    </row>
    <row r="5544" spans="1:8" x14ac:dyDescent="0.25">
      <c r="A5544" s="2">
        <v>15</v>
      </c>
      <c r="B5544" t="s">
        <v>25</v>
      </c>
      <c r="C5544" t="s">
        <v>147</v>
      </c>
      <c r="D5544" s="2" t="e">
        <v>#N/A</v>
      </c>
      <c r="E5544" s="17">
        <v>6</v>
      </c>
      <c r="F5544" t="s">
        <v>67</v>
      </c>
      <c r="G5544">
        <v>4714</v>
      </c>
      <c r="H5544">
        <v>99297.900000000009</v>
      </c>
    </row>
    <row r="5545" spans="1:8" x14ac:dyDescent="0.25">
      <c r="A5545" s="2">
        <v>15</v>
      </c>
      <c r="B5545" t="s">
        <v>25</v>
      </c>
      <c r="C5545" t="s">
        <v>147</v>
      </c>
      <c r="D5545" s="2" t="e">
        <v>#N/A</v>
      </c>
      <c r="E5545" s="17">
        <v>6</v>
      </c>
      <c r="F5545" t="s">
        <v>73</v>
      </c>
      <c r="G5545">
        <v>292</v>
      </c>
      <c r="H5545">
        <v>24354210.100000001</v>
      </c>
    </row>
    <row r="5546" spans="1:8" x14ac:dyDescent="0.25">
      <c r="A5546" s="2">
        <v>15</v>
      </c>
      <c r="B5546" t="s">
        <v>25</v>
      </c>
      <c r="C5546" t="s">
        <v>147</v>
      </c>
      <c r="D5546" s="2" t="e">
        <v>#N/A</v>
      </c>
      <c r="E5546" s="17">
        <v>6</v>
      </c>
      <c r="F5546" t="s">
        <v>79</v>
      </c>
      <c r="G5546">
        <v>3</v>
      </c>
      <c r="H5546">
        <v>106586</v>
      </c>
    </row>
    <row r="5547" spans="1:8" x14ac:dyDescent="0.25">
      <c r="A5547" s="2">
        <v>15</v>
      </c>
      <c r="B5547" t="s">
        <v>25</v>
      </c>
      <c r="C5547" t="s">
        <v>147</v>
      </c>
      <c r="D5547" s="2" t="e">
        <v>#N/A</v>
      </c>
      <c r="E5547" s="17">
        <v>6</v>
      </c>
      <c r="F5547" t="s">
        <v>72</v>
      </c>
      <c r="G5547">
        <v>1655</v>
      </c>
      <c r="H5547">
        <v>84015248.520000041</v>
      </c>
    </row>
    <row r="5548" spans="1:8" x14ac:dyDescent="0.25">
      <c r="A5548" s="2">
        <v>15</v>
      </c>
      <c r="B5548" t="s">
        <v>25</v>
      </c>
      <c r="C5548" t="s">
        <v>147</v>
      </c>
      <c r="D5548" s="2" t="e">
        <v>#N/A</v>
      </c>
      <c r="E5548" s="17">
        <v>6</v>
      </c>
      <c r="F5548" t="s">
        <v>74</v>
      </c>
      <c r="G5548">
        <v>61</v>
      </c>
      <c r="H5548">
        <v>42711545.190000005</v>
      </c>
    </row>
    <row r="5549" spans="1:8" x14ac:dyDescent="0.25">
      <c r="A5549" s="2">
        <v>15</v>
      </c>
      <c r="B5549" t="s">
        <v>25</v>
      </c>
      <c r="C5549" t="s">
        <v>147</v>
      </c>
      <c r="D5549" s="2" t="e">
        <v>#N/A</v>
      </c>
      <c r="E5549" s="17">
        <v>6</v>
      </c>
      <c r="F5549" t="s">
        <v>111</v>
      </c>
      <c r="G5549">
        <v>21</v>
      </c>
      <c r="H5549">
        <v>14856.91</v>
      </c>
    </row>
    <row r="5550" spans="1:8" x14ac:dyDescent="0.25">
      <c r="A5550" s="2">
        <v>15</v>
      </c>
      <c r="B5550" t="s">
        <v>25</v>
      </c>
      <c r="C5550" t="s">
        <v>147</v>
      </c>
      <c r="D5550" s="2" t="e">
        <v>#N/A</v>
      </c>
      <c r="E5550" s="17">
        <v>6</v>
      </c>
      <c r="F5550" t="s">
        <v>96</v>
      </c>
      <c r="G5550">
        <v>2</v>
      </c>
      <c r="H5550">
        <v>96376.73000000001</v>
      </c>
    </row>
    <row r="5551" spans="1:8" x14ac:dyDescent="0.25">
      <c r="A5551" s="2">
        <v>15</v>
      </c>
      <c r="B5551" t="s">
        <v>25</v>
      </c>
      <c r="C5551" t="s">
        <v>147</v>
      </c>
      <c r="D5551" s="2" t="e">
        <v>#N/A</v>
      </c>
      <c r="E5551" s="17">
        <v>6</v>
      </c>
      <c r="F5551" t="s">
        <v>93</v>
      </c>
      <c r="G5551">
        <v>3386</v>
      </c>
      <c r="H5551">
        <v>183785</v>
      </c>
    </row>
    <row r="5552" spans="1:8" x14ac:dyDescent="0.25">
      <c r="A5552" s="2">
        <v>15</v>
      </c>
      <c r="B5552" t="s">
        <v>25</v>
      </c>
      <c r="C5552" t="s">
        <v>147</v>
      </c>
      <c r="D5552" s="2" t="e">
        <v>#N/A</v>
      </c>
      <c r="E5552" s="17">
        <v>7</v>
      </c>
      <c r="F5552" t="s">
        <v>70</v>
      </c>
      <c r="G5552">
        <v>5270</v>
      </c>
      <c r="H5552">
        <v>932708016.26999998</v>
      </c>
    </row>
    <row r="5553" spans="1:8" x14ac:dyDescent="0.25">
      <c r="A5553" s="2">
        <v>15</v>
      </c>
      <c r="B5553" t="s">
        <v>25</v>
      </c>
      <c r="C5553" t="s">
        <v>147</v>
      </c>
      <c r="D5553" s="2" t="e">
        <v>#N/A</v>
      </c>
      <c r="E5553" s="17">
        <v>7</v>
      </c>
      <c r="F5553" t="s">
        <v>75</v>
      </c>
      <c r="G5553">
        <v>3176</v>
      </c>
      <c r="H5553">
        <v>35153100</v>
      </c>
    </row>
    <row r="5554" spans="1:8" x14ac:dyDescent="0.25">
      <c r="A5554" s="2">
        <v>15</v>
      </c>
      <c r="B5554" t="s">
        <v>25</v>
      </c>
      <c r="C5554" t="s">
        <v>147</v>
      </c>
      <c r="D5554" s="2" t="e">
        <v>#N/A</v>
      </c>
      <c r="E5554" s="17">
        <v>7</v>
      </c>
      <c r="F5554" t="s">
        <v>77</v>
      </c>
      <c r="G5554">
        <v>38</v>
      </c>
      <c r="H5554">
        <v>2023038.28</v>
      </c>
    </row>
    <row r="5555" spans="1:8" x14ac:dyDescent="0.25">
      <c r="A5555" s="2">
        <v>15</v>
      </c>
      <c r="B5555" t="s">
        <v>25</v>
      </c>
      <c r="C5555" t="s">
        <v>147</v>
      </c>
      <c r="D5555" s="2" t="e">
        <v>#N/A</v>
      </c>
      <c r="E5555" s="17">
        <v>7</v>
      </c>
      <c r="F5555" t="s">
        <v>68</v>
      </c>
      <c r="G5555">
        <v>2158</v>
      </c>
      <c r="H5555">
        <v>33095269.640000001</v>
      </c>
    </row>
    <row r="5556" spans="1:8" x14ac:dyDescent="0.25">
      <c r="A5556" s="2">
        <v>15</v>
      </c>
      <c r="B5556" t="s">
        <v>25</v>
      </c>
      <c r="C5556" t="s">
        <v>147</v>
      </c>
      <c r="D5556" s="2" t="e">
        <v>#N/A</v>
      </c>
      <c r="E5556" s="17">
        <v>7</v>
      </c>
      <c r="F5556" t="s">
        <v>69</v>
      </c>
      <c r="G5556">
        <v>3710</v>
      </c>
      <c r="H5556">
        <v>86155947.539999992</v>
      </c>
    </row>
    <row r="5557" spans="1:8" x14ac:dyDescent="0.25">
      <c r="A5557" s="2">
        <v>15</v>
      </c>
      <c r="B5557" t="s">
        <v>25</v>
      </c>
      <c r="C5557" t="s">
        <v>147</v>
      </c>
      <c r="D5557" s="2" t="e">
        <v>#N/A</v>
      </c>
      <c r="E5557" s="17">
        <v>7</v>
      </c>
      <c r="F5557" t="s">
        <v>78</v>
      </c>
      <c r="H5557">
        <v>837319.35000000009</v>
      </c>
    </row>
    <row r="5558" spans="1:8" x14ac:dyDescent="0.25">
      <c r="A5558" s="2">
        <v>15</v>
      </c>
      <c r="B5558" t="s">
        <v>25</v>
      </c>
      <c r="C5558" t="s">
        <v>147</v>
      </c>
      <c r="D5558" s="2" t="e">
        <v>#N/A</v>
      </c>
      <c r="E5558" s="17">
        <v>7</v>
      </c>
      <c r="F5558" t="s">
        <v>67</v>
      </c>
      <c r="G5558">
        <v>5268</v>
      </c>
      <c r="H5558">
        <v>92109.2</v>
      </c>
    </row>
    <row r="5559" spans="1:8" x14ac:dyDescent="0.25">
      <c r="A5559" s="2">
        <v>15</v>
      </c>
      <c r="B5559" t="s">
        <v>25</v>
      </c>
      <c r="C5559" t="s">
        <v>147</v>
      </c>
      <c r="D5559" s="2" t="e">
        <v>#N/A</v>
      </c>
      <c r="E5559" s="17">
        <v>7</v>
      </c>
      <c r="F5559" t="s">
        <v>73</v>
      </c>
      <c r="G5559">
        <v>457</v>
      </c>
      <c r="H5559">
        <v>41353571.110000007</v>
      </c>
    </row>
    <row r="5560" spans="1:8" x14ac:dyDescent="0.25">
      <c r="A5560" s="2">
        <v>15</v>
      </c>
      <c r="B5560" t="s">
        <v>25</v>
      </c>
      <c r="C5560" t="s">
        <v>147</v>
      </c>
      <c r="D5560" s="2" t="e">
        <v>#N/A</v>
      </c>
      <c r="E5560" s="17">
        <v>7</v>
      </c>
      <c r="F5560" t="s">
        <v>79</v>
      </c>
      <c r="G5560">
        <v>6</v>
      </c>
      <c r="H5560">
        <v>324191</v>
      </c>
    </row>
    <row r="5561" spans="1:8" x14ac:dyDescent="0.25">
      <c r="A5561" s="2">
        <v>15</v>
      </c>
      <c r="B5561" t="s">
        <v>25</v>
      </c>
      <c r="C5561" t="s">
        <v>147</v>
      </c>
      <c r="D5561" s="2" t="e">
        <v>#N/A</v>
      </c>
      <c r="E5561" s="17">
        <v>7</v>
      </c>
      <c r="F5561" t="s">
        <v>72</v>
      </c>
      <c r="G5561">
        <v>1169</v>
      </c>
      <c r="H5561">
        <v>81909439.060000002</v>
      </c>
    </row>
    <row r="5562" spans="1:8" x14ac:dyDescent="0.25">
      <c r="A5562" s="2">
        <v>15</v>
      </c>
      <c r="B5562" t="s">
        <v>25</v>
      </c>
      <c r="C5562" t="s">
        <v>147</v>
      </c>
      <c r="D5562" s="2" t="e">
        <v>#N/A</v>
      </c>
      <c r="E5562" s="17">
        <v>7</v>
      </c>
      <c r="F5562" t="s">
        <v>74</v>
      </c>
      <c r="G5562">
        <v>135</v>
      </c>
      <c r="H5562">
        <v>58572165.50999999</v>
      </c>
    </row>
    <row r="5563" spans="1:8" x14ac:dyDescent="0.25">
      <c r="A5563" s="2">
        <v>15</v>
      </c>
      <c r="B5563" t="s">
        <v>25</v>
      </c>
      <c r="C5563" t="s">
        <v>147</v>
      </c>
      <c r="D5563" s="2" t="e">
        <v>#N/A</v>
      </c>
      <c r="E5563" s="17">
        <v>7</v>
      </c>
      <c r="F5563" t="s">
        <v>88</v>
      </c>
      <c r="H5563">
        <v>64150.7</v>
      </c>
    </row>
    <row r="5564" spans="1:8" x14ac:dyDescent="0.25">
      <c r="A5564" s="2">
        <v>15</v>
      </c>
      <c r="B5564" t="s">
        <v>25</v>
      </c>
      <c r="C5564" t="s">
        <v>147</v>
      </c>
      <c r="D5564" s="2" t="e">
        <v>#N/A</v>
      </c>
      <c r="E5564" s="17">
        <v>7</v>
      </c>
      <c r="F5564" t="s">
        <v>96</v>
      </c>
      <c r="G5564">
        <v>4</v>
      </c>
      <c r="H5564">
        <v>115776.34</v>
      </c>
    </row>
    <row r="5565" spans="1:8" x14ac:dyDescent="0.25">
      <c r="A5565" s="2">
        <v>15</v>
      </c>
      <c r="B5565" t="s">
        <v>25</v>
      </c>
      <c r="C5565" t="s">
        <v>147</v>
      </c>
      <c r="D5565" s="2" t="e">
        <v>#N/A</v>
      </c>
      <c r="E5565" s="17">
        <v>7</v>
      </c>
      <c r="F5565" t="s">
        <v>93</v>
      </c>
      <c r="G5565">
        <v>4339</v>
      </c>
      <c r="H5565">
        <v>215830</v>
      </c>
    </row>
    <row r="5566" spans="1:8" x14ac:dyDescent="0.25">
      <c r="A5566" s="2">
        <v>15</v>
      </c>
      <c r="B5566" t="s">
        <v>25</v>
      </c>
      <c r="C5566" t="s">
        <v>147</v>
      </c>
      <c r="D5566" s="2" t="e">
        <v>#N/A</v>
      </c>
      <c r="E5566" s="17">
        <v>8</v>
      </c>
      <c r="F5566" t="s">
        <v>70</v>
      </c>
      <c r="G5566">
        <v>1583</v>
      </c>
      <c r="H5566">
        <v>328903154.55999994</v>
      </c>
    </row>
    <row r="5567" spans="1:8" x14ac:dyDescent="0.25">
      <c r="A5567" s="2">
        <v>15</v>
      </c>
      <c r="B5567" t="s">
        <v>25</v>
      </c>
      <c r="C5567" t="s">
        <v>147</v>
      </c>
      <c r="D5567" s="2" t="e">
        <v>#N/A</v>
      </c>
      <c r="E5567" s="17">
        <v>8</v>
      </c>
      <c r="F5567" t="s">
        <v>75</v>
      </c>
      <c r="G5567">
        <v>1211</v>
      </c>
      <c r="H5567">
        <v>12713100</v>
      </c>
    </row>
    <row r="5568" spans="1:8" x14ac:dyDescent="0.25">
      <c r="A5568" s="2">
        <v>15</v>
      </c>
      <c r="B5568" t="s">
        <v>25</v>
      </c>
      <c r="C5568" t="s">
        <v>147</v>
      </c>
      <c r="D5568" s="2" t="e">
        <v>#N/A</v>
      </c>
      <c r="E5568" s="17">
        <v>8</v>
      </c>
      <c r="F5568" t="s">
        <v>77</v>
      </c>
      <c r="G5568">
        <v>27</v>
      </c>
      <c r="H5568">
        <v>1529995.12</v>
      </c>
    </row>
    <row r="5569" spans="1:8" x14ac:dyDescent="0.25">
      <c r="A5569" s="2">
        <v>15</v>
      </c>
      <c r="B5569" t="s">
        <v>25</v>
      </c>
      <c r="C5569" t="s">
        <v>147</v>
      </c>
      <c r="D5569" s="2" t="e">
        <v>#N/A</v>
      </c>
      <c r="E5569" s="17">
        <v>8</v>
      </c>
      <c r="F5569" t="s">
        <v>68</v>
      </c>
      <c r="G5569">
        <v>973</v>
      </c>
      <c r="H5569">
        <v>14395970.779999999</v>
      </c>
    </row>
    <row r="5570" spans="1:8" x14ac:dyDescent="0.25">
      <c r="A5570" s="2">
        <v>15</v>
      </c>
      <c r="B5570" t="s">
        <v>25</v>
      </c>
      <c r="C5570" t="s">
        <v>147</v>
      </c>
      <c r="D5570" s="2" t="e">
        <v>#N/A</v>
      </c>
      <c r="E5570" s="17">
        <v>8</v>
      </c>
      <c r="F5570" t="s">
        <v>69</v>
      </c>
      <c r="G5570">
        <v>1438</v>
      </c>
      <c r="H5570">
        <v>38309441.160000011</v>
      </c>
    </row>
    <row r="5571" spans="1:8" x14ac:dyDescent="0.25">
      <c r="A5571" s="2">
        <v>15</v>
      </c>
      <c r="B5571" t="s">
        <v>25</v>
      </c>
      <c r="C5571" t="s">
        <v>147</v>
      </c>
      <c r="D5571" s="2" t="e">
        <v>#N/A</v>
      </c>
      <c r="E5571" s="17">
        <v>8</v>
      </c>
      <c r="F5571" t="s">
        <v>78</v>
      </c>
      <c r="H5571">
        <v>613733.06999999983</v>
      </c>
    </row>
    <row r="5572" spans="1:8" x14ac:dyDescent="0.25">
      <c r="A5572" s="2">
        <v>15</v>
      </c>
      <c r="B5572" t="s">
        <v>25</v>
      </c>
      <c r="C5572" t="s">
        <v>147</v>
      </c>
      <c r="D5572" s="2" t="e">
        <v>#N/A</v>
      </c>
      <c r="E5572" s="17">
        <v>8</v>
      </c>
      <c r="F5572" t="s">
        <v>67</v>
      </c>
      <c r="G5572">
        <v>1580</v>
      </c>
      <c r="H5572">
        <v>36742.76</v>
      </c>
    </row>
    <row r="5573" spans="1:8" x14ac:dyDescent="0.25">
      <c r="A5573" s="2">
        <v>15</v>
      </c>
      <c r="B5573" t="s">
        <v>25</v>
      </c>
      <c r="C5573" t="s">
        <v>147</v>
      </c>
      <c r="D5573" s="2" t="e">
        <v>#N/A</v>
      </c>
      <c r="E5573" s="17">
        <v>8</v>
      </c>
      <c r="F5573" t="s">
        <v>73</v>
      </c>
      <c r="G5573">
        <v>170</v>
      </c>
      <c r="H5573">
        <v>20301323.890000001</v>
      </c>
    </row>
    <row r="5574" spans="1:8" x14ac:dyDescent="0.25">
      <c r="A5574" s="2">
        <v>15</v>
      </c>
      <c r="B5574" t="s">
        <v>25</v>
      </c>
      <c r="C5574" t="s">
        <v>147</v>
      </c>
      <c r="D5574" s="2" t="e">
        <v>#N/A</v>
      </c>
      <c r="E5574" s="17">
        <v>8</v>
      </c>
      <c r="F5574" t="s">
        <v>79</v>
      </c>
      <c r="G5574">
        <v>18</v>
      </c>
      <c r="H5574">
        <v>423296</v>
      </c>
    </row>
    <row r="5575" spans="1:8" x14ac:dyDescent="0.25">
      <c r="A5575" s="2">
        <v>15</v>
      </c>
      <c r="B5575" t="s">
        <v>25</v>
      </c>
      <c r="C5575" t="s">
        <v>147</v>
      </c>
      <c r="D5575" s="2" t="e">
        <v>#N/A</v>
      </c>
      <c r="E5575" s="17">
        <v>8</v>
      </c>
      <c r="F5575" t="s">
        <v>72</v>
      </c>
      <c r="G5575">
        <v>145</v>
      </c>
      <c r="H5575">
        <v>12458698.790000016</v>
      </c>
    </row>
    <row r="5576" spans="1:8" x14ac:dyDescent="0.25">
      <c r="A5576" s="2">
        <v>15</v>
      </c>
      <c r="B5576" t="s">
        <v>25</v>
      </c>
      <c r="C5576" t="s">
        <v>147</v>
      </c>
      <c r="D5576" s="2" t="e">
        <v>#N/A</v>
      </c>
      <c r="E5576" s="17">
        <v>8</v>
      </c>
      <c r="F5576" t="s">
        <v>74</v>
      </c>
      <c r="G5576">
        <v>58</v>
      </c>
      <c r="H5576">
        <v>17193661.909999996</v>
      </c>
    </row>
    <row r="5577" spans="1:8" x14ac:dyDescent="0.25">
      <c r="A5577" s="2">
        <v>15</v>
      </c>
      <c r="B5577" t="s">
        <v>25</v>
      </c>
      <c r="C5577" t="s">
        <v>147</v>
      </c>
      <c r="D5577" s="2" t="e">
        <v>#N/A</v>
      </c>
      <c r="E5577" s="17">
        <v>8</v>
      </c>
      <c r="F5577" t="s">
        <v>88</v>
      </c>
      <c r="H5577">
        <v>19888.8</v>
      </c>
    </row>
    <row r="5578" spans="1:8" x14ac:dyDescent="0.25">
      <c r="A5578" s="2">
        <v>15</v>
      </c>
      <c r="B5578" t="s">
        <v>25</v>
      </c>
      <c r="C5578" t="s">
        <v>147</v>
      </c>
      <c r="D5578" s="2" t="e">
        <v>#N/A</v>
      </c>
      <c r="E5578" s="17">
        <v>8</v>
      </c>
      <c r="F5578" t="s">
        <v>96</v>
      </c>
      <c r="G5578">
        <v>1</v>
      </c>
      <c r="H5578">
        <v>35903.06</v>
      </c>
    </row>
    <row r="5579" spans="1:8" x14ac:dyDescent="0.25">
      <c r="A5579" s="2">
        <v>15</v>
      </c>
      <c r="B5579" t="s">
        <v>25</v>
      </c>
      <c r="C5579" t="s">
        <v>147</v>
      </c>
      <c r="D5579" s="2" t="e">
        <v>#N/A</v>
      </c>
      <c r="E5579" s="17">
        <v>8</v>
      </c>
      <c r="F5579" t="s">
        <v>93</v>
      </c>
      <c r="G5579">
        <v>1181</v>
      </c>
      <c r="H5579">
        <v>52675</v>
      </c>
    </row>
    <row r="5580" spans="1:8" x14ac:dyDescent="0.25">
      <c r="A5580" s="2">
        <v>15</v>
      </c>
      <c r="B5580" t="s">
        <v>25</v>
      </c>
      <c r="C5580" t="s">
        <v>147</v>
      </c>
      <c r="D5580" s="2" t="e">
        <v>#N/A</v>
      </c>
      <c r="E5580" s="17">
        <v>9</v>
      </c>
      <c r="F5580" t="s">
        <v>70</v>
      </c>
      <c r="G5580">
        <v>1524</v>
      </c>
      <c r="H5580">
        <v>364079770.06</v>
      </c>
    </row>
    <row r="5581" spans="1:8" x14ac:dyDescent="0.25">
      <c r="A5581" s="2">
        <v>15</v>
      </c>
      <c r="B5581" t="s">
        <v>25</v>
      </c>
      <c r="C5581" t="s">
        <v>147</v>
      </c>
      <c r="D5581" s="2" t="e">
        <v>#N/A</v>
      </c>
      <c r="E5581" s="17">
        <v>9</v>
      </c>
      <c r="F5581" t="s">
        <v>75</v>
      </c>
      <c r="G5581">
        <v>1217</v>
      </c>
      <c r="H5581">
        <v>12062400</v>
      </c>
    </row>
    <row r="5582" spans="1:8" x14ac:dyDescent="0.25">
      <c r="A5582" s="2">
        <v>15</v>
      </c>
      <c r="B5582" t="s">
        <v>25</v>
      </c>
      <c r="C5582" t="s">
        <v>147</v>
      </c>
      <c r="D5582" s="2" t="e">
        <v>#N/A</v>
      </c>
      <c r="E5582" s="17">
        <v>9</v>
      </c>
      <c r="F5582" t="s">
        <v>77</v>
      </c>
      <c r="G5582">
        <v>8</v>
      </c>
      <c r="H5582">
        <v>233213.97</v>
      </c>
    </row>
    <row r="5583" spans="1:8" x14ac:dyDescent="0.25">
      <c r="A5583" s="2">
        <v>15</v>
      </c>
      <c r="B5583" t="s">
        <v>25</v>
      </c>
      <c r="C5583" t="s">
        <v>147</v>
      </c>
      <c r="D5583" s="2" t="e">
        <v>#N/A</v>
      </c>
      <c r="E5583" s="17">
        <v>9</v>
      </c>
      <c r="F5583" t="s">
        <v>68</v>
      </c>
      <c r="G5583">
        <v>1123</v>
      </c>
      <c r="H5583">
        <v>16434943.209999999</v>
      </c>
    </row>
    <row r="5584" spans="1:8" x14ac:dyDescent="0.25">
      <c r="A5584" s="2">
        <v>15</v>
      </c>
      <c r="B5584" t="s">
        <v>25</v>
      </c>
      <c r="C5584" t="s">
        <v>147</v>
      </c>
      <c r="D5584" s="2" t="e">
        <v>#N/A</v>
      </c>
      <c r="E5584" s="17">
        <v>9</v>
      </c>
      <c r="F5584" t="s">
        <v>69</v>
      </c>
      <c r="G5584">
        <v>1450</v>
      </c>
      <c r="H5584">
        <v>44416303.740000054</v>
      </c>
    </row>
    <row r="5585" spans="1:8" x14ac:dyDescent="0.25">
      <c r="A5585" s="2">
        <v>15</v>
      </c>
      <c r="B5585" t="s">
        <v>25</v>
      </c>
      <c r="C5585" t="s">
        <v>147</v>
      </c>
      <c r="D5585" s="2" t="e">
        <v>#N/A</v>
      </c>
      <c r="E5585" s="17">
        <v>9</v>
      </c>
      <c r="F5585" t="s">
        <v>78</v>
      </c>
      <c r="H5585">
        <v>170262.29</v>
      </c>
    </row>
    <row r="5586" spans="1:8" x14ac:dyDescent="0.25">
      <c r="A5586" s="2">
        <v>15</v>
      </c>
      <c r="B5586" t="s">
        <v>25</v>
      </c>
      <c r="C5586" t="s">
        <v>147</v>
      </c>
      <c r="D5586" s="2" t="e">
        <v>#N/A</v>
      </c>
      <c r="E5586" s="17">
        <v>9</v>
      </c>
      <c r="F5586" t="s">
        <v>67</v>
      </c>
      <c r="G5586">
        <v>1523</v>
      </c>
      <c r="H5586">
        <v>24405.790000000005</v>
      </c>
    </row>
    <row r="5587" spans="1:8" x14ac:dyDescent="0.25">
      <c r="A5587" s="2">
        <v>15</v>
      </c>
      <c r="B5587" t="s">
        <v>25</v>
      </c>
      <c r="C5587" t="s">
        <v>147</v>
      </c>
      <c r="D5587" s="2" t="e">
        <v>#N/A</v>
      </c>
      <c r="E5587" s="17">
        <v>9</v>
      </c>
      <c r="F5587" t="s">
        <v>73</v>
      </c>
      <c r="G5587">
        <v>209</v>
      </c>
      <c r="H5587">
        <v>26491029.879999995</v>
      </c>
    </row>
    <row r="5588" spans="1:8" x14ac:dyDescent="0.25">
      <c r="A5588" s="2">
        <v>15</v>
      </c>
      <c r="B5588" t="s">
        <v>25</v>
      </c>
      <c r="C5588" t="s">
        <v>147</v>
      </c>
      <c r="D5588" s="2" t="e">
        <v>#N/A</v>
      </c>
      <c r="E5588" s="17">
        <v>9</v>
      </c>
      <c r="F5588" t="s">
        <v>79</v>
      </c>
      <c r="G5588">
        <v>29</v>
      </c>
      <c r="H5588">
        <v>760092</v>
      </c>
    </row>
    <row r="5589" spans="1:8" x14ac:dyDescent="0.25">
      <c r="A5589" s="2">
        <v>15</v>
      </c>
      <c r="B5589" t="s">
        <v>25</v>
      </c>
      <c r="C5589" t="s">
        <v>147</v>
      </c>
      <c r="D5589" s="2" t="e">
        <v>#N/A</v>
      </c>
      <c r="E5589" s="17">
        <v>9</v>
      </c>
      <c r="F5589" t="s">
        <v>72</v>
      </c>
      <c r="G5589">
        <v>75</v>
      </c>
      <c r="H5589">
        <v>8249649.3200000059</v>
      </c>
    </row>
    <row r="5590" spans="1:8" x14ac:dyDescent="0.25">
      <c r="A5590" s="2">
        <v>15</v>
      </c>
      <c r="B5590" t="s">
        <v>25</v>
      </c>
      <c r="C5590" t="s">
        <v>147</v>
      </c>
      <c r="D5590" s="2" t="e">
        <v>#N/A</v>
      </c>
      <c r="E5590" s="17">
        <v>9</v>
      </c>
      <c r="F5590" t="s">
        <v>74</v>
      </c>
      <c r="G5590">
        <v>87</v>
      </c>
      <c r="H5590">
        <v>18745369.469999999</v>
      </c>
    </row>
    <row r="5591" spans="1:8" x14ac:dyDescent="0.25">
      <c r="A5591" s="2">
        <v>15</v>
      </c>
      <c r="B5591" t="s">
        <v>25</v>
      </c>
      <c r="C5591" t="s">
        <v>147</v>
      </c>
      <c r="D5591" s="2" t="e">
        <v>#N/A</v>
      </c>
      <c r="E5591" s="17">
        <v>9</v>
      </c>
      <c r="F5591" t="s">
        <v>88</v>
      </c>
      <c r="H5591">
        <v>44421.899999999994</v>
      </c>
    </row>
    <row r="5592" spans="1:8" x14ac:dyDescent="0.25">
      <c r="A5592" s="2">
        <v>15</v>
      </c>
      <c r="B5592" t="s">
        <v>25</v>
      </c>
      <c r="C5592" t="s">
        <v>147</v>
      </c>
      <c r="D5592" s="2" t="e">
        <v>#N/A</v>
      </c>
      <c r="E5592" s="17">
        <v>9</v>
      </c>
      <c r="F5592" t="s">
        <v>111</v>
      </c>
      <c r="G5592">
        <v>1</v>
      </c>
      <c r="H5592">
        <v>446.15999999999997</v>
      </c>
    </row>
    <row r="5593" spans="1:8" x14ac:dyDescent="0.25">
      <c r="A5593" s="2">
        <v>15</v>
      </c>
      <c r="B5593" t="s">
        <v>25</v>
      </c>
      <c r="C5593" t="s">
        <v>147</v>
      </c>
      <c r="D5593" s="2" t="e">
        <v>#N/A</v>
      </c>
      <c r="E5593" s="17">
        <v>9</v>
      </c>
      <c r="F5593" t="s">
        <v>71</v>
      </c>
      <c r="G5593">
        <v>10</v>
      </c>
      <c r="H5593">
        <v>604104.79</v>
      </c>
    </row>
    <row r="5594" spans="1:8" x14ac:dyDescent="0.25">
      <c r="A5594" s="2">
        <v>15</v>
      </c>
      <c r="B5594" t="s">
        <v>25</v>
      </c>
      <c r="C5594" t="s">
        <v>147</v>
      </c>
      <c r="D5594" s="2" t="e">
        <v>#N/A</v>
      </c>
      <c r="E5594" s="17">
        <v>9</v>
      </c>
      <c r="F5594" t="s">
        <v>93</v>
      </c>
      <c r="G5594">
        <v>1331</v>
      </c>
      <c r="H5594">
        <v>58055</v>
      </c>
    </row>
    <row r="5595" spans="1:8" x14ac:dyDescent="0.25">
      <c r="A5595" s="2">
        <v>15</v>
      </c>
      <c r="B5595" t="s">
        <v>25</v>
      </c>
      <c r="C5595" t="s">
        <v>147</v>
      </c>
      <c r="D5595" s="2" t="e">
        <v>#N/A</v>
      </c>
      <c r="E5595" s="17">
        <v>10</v>
      </c>
      <c r="F5595" t="s">
        <v>70</v>
      </c>
      <c r="G5595">
        <v>683</v>
      </c>
      <c r="H5595">
        <v>238102078.07999998</v>
      </c>
    </row>
    <row r="5596" spans="1:8" x14ac:dyDescent="0.25">
      <c r="A5596" s="2">
        <v>15</v>
      </c>
      <c r="B5596" t="s">
        <v>25</v>
      </c>
      <c r="C5596" t="s">
        <v>147</v>
      </c>
      <c r="D5596" s="2" t="e">
        <v>#N/A</v>
      </c>
      <c r="E5596" s="17">
        <v>10</v>
      </c>
      <c r="F5596" t="s">
        <v>75</v>
      </c>
      <c r="G5596">
        <v>541</v>
      </c>
      <c r="H5596">
        <v>6122700</v>
      </c>
    </row>
    <row r="5597" spans="1:8" x14ac:dyDescent="0.25">
      <c r="A5597" s="2">
        <v>15</v>
      </c>
      <c r="B5597" t="s">
        <v>25</v>
      </c>
      <c r="C5597" t="s">
        <v>147</v>
      </c>
      <c r="D5597" s="2" t="e">
        <v>#N/A</v>
      </c>
      <c r="E5597" s="17">
        <v>10</v>
      </c>
      <c r="F5597" t="s">
        <v>77</v>
      </c>
      <c r="G5597">
        <v>16</v>
      </c>
      <c r="H5597">
        <v>978253.9600000002</v>
      </c>
    </row>
    <row r="5598" spans="1:8" x14ac:dyDescent="0.25">
      <c r="A5598" s="2">
        <v>15</v>
      </c>
      <c r="B5598" t="s">
        <v>25</v>
      </c>
      <c r="C5598" t="s">
        <v>147</v>
      </c>
      <c r="D5598" s="2" t="e">
        <v>#N/A</v>
      </c>
      <c r="E5598" s="17">
        <v>10</v>
      </c>
      <c r="F5598" t="s">
        <v>68</v>
      </c>
      <c r="G5598">
        <v>535</v>
      </c>
      <c r="H5598">
        <v>8502406.8300000001</v>
      </c>
    </row>
    <row r="5599" spans="1:8" x14ac:dyDescent="0.25">
      <c r="A5599" s="2">
        <v>15</v>
      </c>
      <c r="B5599" t="s">
        <v>25</v>
      </c>
      <c r="C5599" t="s">
        <v>147</v>
      </c>
      <c r="D5599" s="2" t="e">
        <v>#N/A</v>
      </c>
      <c r="E5599" s="17">
        <v>10</v>
      </c>
      <c r="F5599" t="s">
        <v>69</v>
      </c>
      <c r="G5599">
        <v>647</v>
      </c>
      <c r="H5599">
        <v>28971231.02999999</v>
      </c>
    </row>
    <row r="5600" spans="1:8" x14ac:dyDescent="0.25">
      <c r="A5600" s="2">
        <v>15</v>
      </c>
      <c r="B5600" t="s">
        <v>25</v>
      </c>
      <c r="C5600" t="s">
        <v>147</v>
      </c>
      <c r="D5600" s="2" t="e">
        <v>#N/A</v>
      </c>
      <c r="E5600" s="17">
        <v>10</v>
      </c>
      <c r="F5600" t="s">
        <v>78</v>
      </c>
      <c r="H5600">
        <v>1301998.0800000001</v>
      </c>
    </row>
    <row r="5601" spans="1:8" x14ac:dyDescent="0.25">
      <c r="A5601" s="2">
        <v>15</v>
      </c>
      <c r="B5601" t="s">
        <v>25</v>
      </c>
      <c r="C5601" t="s">
        <v>147</v>
      </c>
      <c r="D5601" s="2" t="e">
        <v>#N/A</v>
      </c>
      <c r="E5601" s="17">
        <v>10</v>
      </c>
      <c r="F5601" t="s">
        <v>67</v>
      </c>
      <c r="G5601">
        <v>679</v>
      </c>
      <c r="H5601">
        <v>21445.05</v>
      </c>
    </row>
    <row r="5602" spans="1:8" x14ac:dyDescent="0.25">
      <c r="A5602" s="2">
        <v>15</v>
      </c>
      <c r="B5602" t="s">
        <v>25</v>
      </c>
      <c r="C5602" t="s">
        <v>147</v>
      </c>
      <c r="D5602" s="2" t="e">
        <v>#N/A</v>
      </c>
      <c r="E5602" s="17">
        <v>10</v>
      </c>
      <c r="F5602" t="s">
        <v>73</v>
      </c>
      <c r="G5602">
        <v>105</v>
      </c>
      <c r="H5602">
        <v>16976320.550000004</v>
      </c>
    </row>
    <row r="5603" spans="1:8" x14ac:dyDescent="0.25">
      <c r="A5603" s="2">
        <v>15</v>
      </c>
      <c r="B5603" t="s">
        <v>25</v>
      </c>
      <c r="C5603" t="s">
        <v>147</v>
      </c>
      <c r="D5603" s="2" t="e">
        <v>#N/A</v>
      </c>
      <c r="E5603" s="17">
        <v>10</v>
      </c>
      <c r="F5603" t="s">
        <v>79</v>
      </c>
      <c r="G5603">
        <v>7</v>
      </c>
      <c r="H5603">
        <v>435694.5</v>
      </c>
    </row>
    <row r="5604" spans="1:8" x14ac:dyDescent="0.25">
      <c r="A5604" s="2">
        <v>15</v>
      </c>
      <c r="B5604" t="s">
        <v>25</v>
      </c>
      <c r="C5604" t="s">
        <v>147</v>
      </c>
      <c r="D5604" s="2" t="e">
        <v>#N/A</v>
      </c>
      <c r="E5604" s="17">
        <v>10</v>
      </c>
      <c r="F5604" t="s">
        <v>72</v>
      </c>
      <c r="G5604">
        <v>38</v>
      </c>
      <c r="H5604">
        <v>5666902.9800000014</v>
      </c>
    </row>
    <row r="5605" spans="1:8" x14ac:dyDescent="0.25">
      <c r="A5605" s="2">
        <v>15</v>
      </c>
      <c r="B5605" t="s">
        <v>25</v>
      </c>
      <c r="C5605" t="s">
        <v>147</v>
      </c>
      <c r="D5605" s="2" t="e">
        <v>#N/A</v>
      </c>
      <c r="E5605" s="17">
        <v>10</v>
      </c>
      <c r="F5605" t="s">
        <v>74</v>
      </c>
      <c r="G5605">
        <v>38</v>
      </c>
      <c r="H5605">
        <v>5822805.8299999991</v>
      </c>
    </row>
    <row r="5606" spans="1:8" x14ac:dyDescent="0.25">
      <c r="A5606" s="2">
        <v>15</v>
      </c>
      <c r="B5606" t="s">
        <v>25</v>
      </c>
      <c r="C5606" t="s">
        <v>147</v>
      </c>
      <c r="D5606" s="2" t="e">
        <v>#N/A</v>
      </c>
      <c r="E5606" s="17">
        <v>10</v>
      </c>
      <c r="F5606" t="s">
        <v>71</v>
      </c>
      <c r="G5606">
        <v>24</v>
      </c>
      <c r="H5606">
        <v>1163408.2000000002</v>
      </c>
    </row>
    <row r="5607" spans="1:8" x14ac:dyDescent="0.25">
      <c r="A5607" s="2">
        <v>15</v>
      </c>
      <c r="B5607" t="s">
        <v>25</v>
      </c>
      <c r="C5607" t="s">
        <v>147</v>
      </c>
      <c r="D5607" s="2" t="e">
        <v>#N/A</v>
      </c>
      <c r="E5607" s="17">
        <v>10</v>
      </c>
      <c r="F5607" t="s">
        <v>93</v>
      </c>
      <c r="G5607">
        <v>445</v>
      </c>
      <c r="H5607">
        <v>20920</v>
      </c>
    </row>
    <row r="5608" spans="1:8" x14ac:dyDescent="0.25">
      <c r="A5608" s="2">
        <v>15</v>
      </c>
      <c r="B5608" t="s">
        <v>25</v>
      </c>
      <c r="C5608" t="s">
        <v>147</v>
      </c>
      <c r="D5608" s="2" t="e">
        <v>#N/A</v>
      </c>
      <c r="E5608" s="17">
        <v>11</v>
      </c>
      <c r="F5608" t="s">
        <v>70</v>
      </c>
      <c r="G5608">
        <v>274</v>
      </c>
      <c r="H5608">
        <v>97307345.810000002</v>
      </c>
    </row>
    <row r="5609" spans="1:8" x14ac:dyDescent="0.25">
      <c r="A5609" s="2">
        <v>15</v>
      </c>
      <c r="B5609" t="s">
        <v>25</v>
      </c>
      <c r="C5609" t="s">
        <v>147</v>
      </c>
      <c r="D5609" s="2" t="e">
        <v>#N/A</v>
      </c>
      <c r="E5609" s="17">
        <v>11</v>
      </c>
      <c r="F5609" t="s">
        <v>75</v>
      </c>
      <c r="G5609">
        <v>169</v>
      </c>
      <c r="H5609">
        <v>1712369.5</v>
      </c>
    </row>
    <row r="5610" spans="1:8" x14ac:dyDescent="0.25">
      <c r="A5610" s="2">
        <v>15</v>
      </c>
      <c r="B5610" t="s">
        <v>25</v>
      </c>
      <c r="C5610" t="s">
        <v>147</v>
      </c>
      <c r="D5610" s="2" t="e">
        <v>#N/A</v>
      </c>
      <c r="E5610" s="17">
        <v>11</v>
      </c>
      <c r="F5610" t="s">
        <v>77</v>
      </c>
      <c r="H5610">
        <v>21868.720000000001</v>
      </c>
    </row>
    <row r="5611" spans="1:8" x14ac:dyDescent="0.25">
      <c r="A5611" s="2">
        <v>15</v>
      </c>
      <c r="B5611" t="s">
        <v>25</v>
      </c>
      <c r="C5611" t="s">
        <v>147</v>
      </c>
      <c r="D5611" s="2" t="e">
        <v>#N/A</v>
      </c>
      <c r="E5611" s="17">
        <v>11</v>
      </c>
      <c r="F5611" t="s">
        <v>68</v>
      </c>
      <c r="G5611">
        <v>193</v>
      </c>
      <c r="H5611">
        <v>2929837</v>
      </c>
    </row>
    <row r="5612" spans="1:8" x14ac:dyDescent="0.25">
      <c r="A5612" s="2">
        <v>15</v>
      </c>
      <c r="B5612" t="s">
        <v>25</v>
      </c>
      <c r="C5612" t="s">
        <v>147</v>
      </c>
      <c r="D5612" s="2" t="e">
        <v>#N/A</v>
      </c>
      <c r="E5612" s="17">
        <v>11</v>
      </c>
      <c r="F5612" t="s">
        <v>69</v>
      </c>
      <c r="G5612">
        <v>268</v>
      </c>
      <c r="H5612">
        <v>12250766.139999989</v>
      </c>
    </row>
    <row r="5613" spans="1:8" x14ac:dyDescent="0.25">
      <c r="A5613" s="2">
        <v>15</v>
      </c>
      <c r="B5613" t="s">
        <v>25</v>
      </c>
      <c r="C5613" t="s">
        <v>147</v>
      </c>
      <c r="D5613" s="2" t="e">
        <v>#N/A</v>
      </c>
      <c r="E5613" s="17">
        <v>11</v>
      </c>
      <c r="F5613" t="s">
        <v>78</v>
      </c>
      <c r="H5613">
        <v>65381.49</v>
      </c>
    </row>
    <row r="5614" spans="1:8" x14ac:dyDescent="0.25">
      <c r="A5614" s="2">
        <v>15</v>
      </c>
      <c r="B5614" t="s">
        <v>25</v>
      </c>
      <c r="C5614" t="s">
        <v>147</v>
      </c>
      <c r="D5614" s="2" t="e">
        <v>#N/A</v>
      </c>
      <c r="E5614" s="17">
        <v>11</v>
      </c>
      <c r="F5614" t="s">
        <v>67</v>
      </c>
      <c r="G5614">
        <v>272</v>
      </c>
      <c r="H5614">
        <v>5499.97</v>
      </c>
    </row>
    <row r="5615" spans="1:8" x14ac:dyDescent="0.25">
      <c r="A5615" s="2">
        <v>15</v>
      </c>
      <c r="B5615" t="s">
        <v>25</v>
      </c>
      <c r="C5615" t="s">
        <v>147</v>
      </c>
      <c r="D5615" s="2" t="e">
        <v>#N/A</v>
      </c>
      <c r="E5615" s="17">
        <v>11</v>
      </c>
      <c r="F5615" t="s">
        <v>73</v>
      </c>
      <c r="G5615">
        <v>34</v>
      </c>
      <c r="H5615">
        <v>7276226.8199999994</v>
      </c>
    </row>
    <row r="5616" spans="1:8" x14ac:dyDescent="0.25">
      <c r="A5616" s="2">
        <v>15</v>
      </c>
      <c r="B5616" t="s">
        <v>25</v>
      </c>
      <c r="C5616" t="s">
        <v>147</v>
      </c>
      <c r="D5616" s="2" t="e">
        <v>#N/A</v>
      </c>
      <c r="E5616" s="17">
        <v>11</v>
      </c>
      <c r="F5616" t="s">
        <v>79</v>
      </c>
      <c r="G5616">
        <v>6</v>
      </c>
      <c r="H5616">
        <v>285509.5</v>
      </c>
    </row>
    <row r="5617" spans="1:8" x14ac:dyDescent="0.25">
      <c r="A5617" s="2">
        <v>15</v>
      </c>
      <c r="B5617" t="s">
        <v>25</v>
      </c>
      <c r="C5617" t="s">
        <v>147</v>
      </c>
      <c r="D5617" s="2" t="e">
        <v>#N/A</v>
      </c>
      <c r="E5617" s="17">
        <v>11</v>
      </c>
      <c r="F5617" t="s">
        <v>72</v>
      </c>
      <c r="G5617">
        <v>101</v>
      </c>
      <c r="H5617">
        <v>5587427.7000000002</v>
      </c>
    </row>
    <row r="5618" spans="1:8" x14ac:dyDescent="0.25">
      <c r="A5618" s="2">
        <v>15</v>
      </c>
      <c r="B5618" t="s">
        <v>25</v>
      </c>
      <c r="C5618" t="s">
        <v>147</v>
      </c>
      <c r="D5618" s="2" t="e">
        <v>#N/A</v>
      </c>
      <c r="E5618" s="17">
        <v>11</v>
      </c>
      <c r="F5618" t="s">
        <v>74</v>
      </c>
      <c r="G5618">
        <v>13</v>
      </c>
      <c r="H5618">
        <v>2454505.5</v>
      </c>
    </row>
    <row r="5619" spans="1:8" x14ac:dyDescent="0.25">
      <c r="A5619" s="2">
        <v>15</v>
      </c>
      <c r="B5619" t="s">
        <v>25</v>
      </c>
      <c r="C5619" t="s">
        <v>147</v>
      </c>
      <c r="D5619" s="2" t="e">
        <v>#N/A</v>
      </c>
      <c r="E5619" s="17">
        <v>11</v>
      </c>
      <c r="F5619" t="s">
        <v>96</v>
      </c>
      <c r="H5619">
        <v>4080.2</v>
      </c>
    </row>
    <row r="5620" spans="1:8" x14ac:dyDescent="0.25">
      <c r="A5620" s="2">
        <v>15</v>
      </c>
      <c r="B5620" t="s">
        <v>25</v>
      </c>
      <c r="C5620" t="s">
        <v>147</v>
      </c>
      <c r="D5620" s="2" t="e">
        <v>#N/A</v>
      </c>
      <c r="E5620" s="17">
        <v>11</v>
      </c>
      <c r="F5620" t="s">
        <v>71</v>
      </c>
      <c r="G5620">
        <v>2</v>
      </c>
      <c r="H5620">
        <v>73778.76999999999</v>
      </c>
    </row>
    <row r="5621" spans="1:8" x14ac:dyDescent="0.25">
      <c r="A5621" s="2">
        <v>15</v>
      </c>
      <c r="B5621" t="s">
        <v>25</v>
      </c>
      <c r="C5621" t="s">
        <v>147</v>
      </c>
      <c r="D5621" s="2" t="e">
        <v>#N/A</v>
      </c>
      <c r="E5621" s="17">
        <v>11</v>
      </c>
      <c r="F5621" t="s">
        <v>93</v>
      </c>
      <c r="G5621">
        <v>221</v>
      </c>
      <c r="H5621">
        <v>10045</v>
      </c>
    </row>
    <row r="5622" spans="1:8" x14ac:dyDescent="0.25">
      <c r="A5622" s="2">
        <v>15</v>
      </c>
      <c r="B5622" t="s">
        <v>25</v>
      </c>
      <c r="C5622" t="s">
        <v>147</v>
      </c>
      <c r="D5622" s="2" t="e">
        <v>#N/A</v>
      </c>
      <c r="E5622" s="17">
        <v>12</v>
      </c>
      <c r="F5622" t="s">
        <v>70</v>
      </c>
      <c r="G5622">
        <v>261</v>
      </c>
      <c r="H5622">
        <v>127880297.20000005</v>
      </c>
    </row>
    <row r="5623" spans="1:8" x14ac:dyDescent="0.25">
      <c r="A5623" s="2">
        <v>15</v>
      </c>
      <c r="B5623" t="s">
        <v>25</v>
      </c>
      <c r="C5623" t="s">
        <v>147</v>
      </c>
      <c r="D5623" s="2" t="e">
        <v>#N/A</v>
      </c>
      <c r="E5623" s="17">
        <v>12</v>
      </c>
      <c r="F5623" t="s">
        <v>75</v>
      </c>
      <c r="G5623">
        <v>86</v>
      </c>
      <c r="H5623">
        <v>1041900.5200000001</v>
      </c>
    </row>
    <row r="5624" spans="1:8" x14ac:dyDescent="0.25">
      <c r="A5624" s="2">
        <v>15</v>
      </c>
      <c r="B5624" t="s">
        <v>25</v>
      </c>
      <c r="C5624" t="s">
        <v>147</v>
      </c>
      <c r="D5624" s="2" t="e">
        <v>#N/A</v>
      </c>
      <c r="E5624" s="17">
        <v>12</v>
      </c>
      <c r="F5624" t="s">
        <v>77</v>
      </c>
      <c r="G5624">
        <v>10</v>
      </c>
      <c r="H5624">
        <v>574206.40999999992</v>
      </c>
    </row>
    <row r="5625" spans="1:8" x14ac:dyDescent="0.25">
      <c r="A5625" s="2">
        <v>15</v>
      </c>
      <c r="B5625" t="s">
        <v>25</v>
      </c>
      <c r="C5625" t="s">
        <v>147</v>
      </c>
      <c r="D5625" s="2" t="e">
        <v>#N/A</v>
      </c>
      <c r="E5625" s="17">
        <v>12</v>
      </c>
      <c r="F5625" t="s">
        <v>68</v>
      </c>
      <c r="G5625">
        <v>154</v>
      </c>
      <c r="H5625">
        <v>2438803.59</v>
      </c>
    </row>
    <row r="5626" spans="1:8" x14ac:dyDescent="0.25">
      <c r="A5626" s="2">
        <v>15</v>
      </c>
      <c r="B5626" t="s">
        <v>25</v>
      </c>
      <c r="C5626" t="s">
        <v>147</v>
      </c>
      <c r="D5626" s="2" t="e">
        <v>#N/A</v>
      </c>
      <c r="E5626" s="17">
        <v>12</v>
      </c>
      <c r="F5626" t="s">
        <v>69</v>
      </c>
      <c r="G5626">
        <v>252</v>
      </c>
      <c r="H5626">
        <v>16022335.77999999</v>
      </c>
    </row>
    <row r="5627" spans="1:8" x14ac:dyDescent="0.25">
      <c r="A5627" s="2">
        <v>15</v>
      </c>
      <c r="B5627" t="s">
        <v>25</v>
      </c>
      <c r="C5627" t="s">
        <v>147</v>
      </c>
      <c r="D5627" s="2" t="e">
        <v>#N/A</v>
      </c>
      <c r="E5627" s="17">
        <v>12</v>
      </c>
      <c r="F5627" t="s">
        <v>78</v>
      </c>
      <c r="H5627">
        <v>1532416.5999999996</v>
      </c>
    </row>
    <row r="5628" spans="1:8" x14ac:dyDescent="0.25">
      <c r="A5628" s="2">
        <v>15</v>
      </c>
      <c r="B5628" t="s">
        <v>25</v>
      </c>
      <c r="C5628" t="s">
        <v>147</v>
      </c>
      <c r="D5628" s="2" t="e">
        <v>#N/A</v>
      </c>
      <c r="E5628" s="17">
        <v>12</v>
      </c>
      <c r="F5628" t="s">
        <v>67</v>
      </c>
      <c r="G5628">
        <v>260</v>
      </c>
      <c r="H5628">
        <v>13169.52</v>
      </c>
    </row>
    <row r="5629" spans="1:8" x14ac:dyDescent="0.25">
      <c r="A5629" s="2">
        <v>15</v>
      </c>
      <c r="B5629" t="s">
        <v>25</v>
      </c>
      <c r="C5629" t="s">
        <v>147</v>
      </c>
      <c r="D5629" s="2" t="e">
        <v>#N/A</v>
      </c>
      <c r="E5629" s="17">
        <v>12</v>
      </c>
      <c r="F5629" t="s">
        <v>73</v>
      </c>
      <c r="G5629">
        <v>21</v>
      </c>
      <c r="H5629">
        <v>9141038.2800000012</v>
      </c>
    </row>
    <row r="5630" spans="1:8" x14ac:dyDescent="0.25">
      <c r="A5630" s="2">
        <v>15</v>
      </c>
      <c r="B5630" t="s">
        <v>25</v>
      </c>
      <c r="C5630" t="s">
        <v>147</v>
      </c>
      <c r="D5630" s="2" t="e">
        <v>#N/A</v>
      </c>
      <c r="E5630" s="17">
        <v>12</v>
      </c>
      <c r="F5630" t="s">
        <v>79</v>
      </c>
      <c r="G5630">
        <v>7</v>
      </c>
      <c r="H5630">
        <v>263399.5</v>
      </c>
    </row>
    <row r="5631" spans="1:8" x14ac:dyDescent="0.25">
      <c r="A5631" s="2">
        <v>15</v>
      </c>
      <c r="B5631" t="s">
        <v>25</v>
      </c>
      <c r="C5631" t="s">
        <v>147</v>
      </c>
      <c r="D5631" s="2" t="e">
        <v>#N/A</v>
      </c>
      <c r="E5631" s="17">
        <v>12</v>
      </c>
      <c r="F5631" t="s">
        <v>72</v>
      </c>
      <c r="G5631">
        <v>244</v>
      </c>
      <c r="H5631">
        <v>18604046.120000001</v>
      </c>
    </row>
    <row r="5632" spans="1:8" x14ac:dyDescent="0.25">
      <c r="A5632" s="2">
        <v>15</v>
      </c>
      <c r="B5632" t="s">
        <v>25</v>
      </c>
      <c r="C5632" t="s">
        <v>147</v>
      </c>
      <c r="D5632" s="2" t="e">
        <v>#N/A</v>
      </c>
      <c r="E5632" s="17">
        <v>12</v>
      </c>
      <c r="F5632" t="s">
        <v>74</v>
      </c>
      <c r="G5632">
        <v>14</v>
      </c>
      <c r="H5632">
        <v>2239936.09</v>
      </c>
    </row>
    <row r="5633" spans="1:8" x14ac:dyDescent="0.25">
      <c r="A5633" s="2">
        <v>15</v>
      </c>
      <c r="B5633" t="s">
        <v>25</v>
      </c>
      <c r="C5633" t="s">
        <v>147</v>
      </c>
      <c r="D5633" s="2" t="e">
        <v>#N/A</v>
      </c>
      <c r="E5633" s="17">
        <v>12</v>
      </c>
      <c r="F5633" t="s">
        <v>93</v>
      </c>
      <c r="G5633">
        <v>59</v>
      </c>
      <c r="H5633">
        <v>3440</v>
      </c>
    </row>
    <row r="5634" spans="1:8" x14ac:dyDescent="0.25">
      <c r="A5634" s="2">
        <v>15</v>
      </c>
      <c r="B5634" t="s">
        <v>25</v>
      </c>
      <c r="C5634" t="s">
        <v>147</v>
      </c>
      <c r="D5634" s="2" t="e">
        <v>#N/A</v>
      </c>
      <c r="E5634" s="17">
        <v>13</v>
      </c>
      <c r="F5634" t="s">
        <v>70</v>
      </c>
      <c r="G5634">
        <v>113</v>
      </c>
      <c r="H5634">
        <v>65780821.89000003</v>
      </c>
    </row>
    <row r="5635" spans="1:8" x14ac:dyDescent="0.25">
      <c r="A5635" s="2">
        <v>15</v>
      </c>
      <c r="B5635" t="s">
        <v>25</v>
      </c>
      <c r="C5635" t="s">
        <v>147</v>
      </c>
      <c r="D5635" s="2" t="e">
        <v>#N/A</v>
      </c>
      <c r="E5635" s="17">
        <v>13</v>
      </c>
      <c r="F5635" t="s">
        <v>75</v>
      </c>
      <c r="G5635">
        <v>24</v>
      </c>
      <c r="H5635">
        <v>719538.39999999991</v>
      </c>
    </row>
    <row r="5636" spans="1:8" x14ac:dyDescent="0.25">
      <c r="A5636" s="2">
        <v>15</v>
      </c>
      <c r="B5636" t="s">
        <v>25</v>
      </c>
      <c r="C5636" t="s">
        <v>147</v>
      </c>
      <c r="D5636" s="2" t="e">
        <v>#N/A</v>
      </c>
      <c r="E5636" s="17">
        <v>13</v>
      </c>
      <c r="F5636" t="s">
        <v>68</v>
      </c>
      <c r="G5636">
        <v>60</v>
      </c>
      <c r="H5636">
        <v>1016803.0799999998</v>
      </c>
    </row>
    <row r="5637" spans="1:8" x14ac:dyDescent="0.25">
      <c r="A5637" s="2">
        <v>15</v>
      </c>
      <c r="B5637" t="s">
        <v>25</v>
      </c>
      <c r="C5637" t="s">
        <v>147</v>
      </c>
      <c r="D5637" s="2" t="e">
        <v>#N/A</v>
      </c>
      <c r="E5637" s="17">
        <v>13</v>
      </c>
      <c r="F5637" t="s">
        <v>69</v>
      </c>
      <c r="G5637">
        <v>108</v>
      </c>
      <c r="H5637">
        <v>8146468.120000001</v>
      </c>
    </row>
    <row r="5638" spans="1:8" x14ac:dyDescent="0.25">
      <c r="A5638" s="2">
        <v>15</v>
      </c>
      <c r="B5638" t="s">
        <v>25</v>
      </c>
      <c r="C5638" t="s">
        <v>147</v>
      </c>
      <c r="D5638" s="2" t="e">
        <v>#N/A</v>
      </c>
      <c r="E5638" s="17">
        <v>13</v>
      </c>
      <c r="F5638" t="s">
        <v>78</v>
      </c>
      <c r="H5638">
        <v>1318984.3399999999</v>
      </c>
    </row>
    <row r="5639" spans="1:8" x14ac:dyDescent="0.25">
      <c r="A5639" s="2">
        <v>15</v>
      </c>
      <c r="B5639" t="s">
        <v>25</v>
      </c>
      <c r="C5639" t="s">
        <v>147</v>
      </c>
      <c r="D5639" s="2" t="e">
        <v>#N/A</v>
      </c>
      <c r="E5639" s="17">
        <v>13</v>
      </c>
      <c r="F5639" t="s">
        <v>67</v>
      </c>
      <c r="G5639">
        <v>113</v>
      </c>
      <c r="H5639">
        <v>7485.57</v>
      </c>
    </row>
    <row r="5640" spans="1:8" x14ac:dyDescent="0.25">
      <c r="A5640" s="2">
        <v>15</v>
      </c>
      <c r="B5640" t="s">
        <v>25</v>
      </c>
      <c r="C5640" t="s">
        <v>147</v>
      </c>
      <c r="D5640" s="2" t="e">
        <v>#N/A</v>
      </c>
      <c r="E5640" s="17">
        <v>13</v>
      </c>
      <c r="F5640" t="s">
        <v>73</v>
      </c>
      <c r="G5640">
        <v>8</v>
      </c>
      <c r="H5640">
        <v>4154921.39</v>
      </c>
    </row>
    <row r="5641" spans="1:8" x14ac:dyDescent="0.25">
      <c r="A5641" s="2">
        <v>15</v>
      </c>
      <c r="B5641" t="s">
        <v>25</v>
      </c>
      <c r="C5641" t="s">
        <v>147</v>
      </c>
      <c r="D5641" s="2" t="e">
        <v>#N/A</v>
      </c>
      <c r="E5641" s="17">
        <v>13</v>
      </c>
      <c r="F5641" t="s">
        <v>79</v>
      </c>
      <c r="G5641">
        <v>4</v>
      </c>
      <c r="H5641">
        <v>132269.5</v>
      </c>
    </row>
    <row r="5642" spans="1:8" x14ac:dyDescent="0.25">
      <c r="A5642" s="2">
        <v>15</v>
      </c>
      <c r="B5642" t="s">
        <v>25</v>
      </c>
      <c r="C5642" t="s">
        <v>147</v>
      </c>
      <c r="D5642" s="2" t="e">
        <v>#N/A</v>
      </c>
      <c r="E5642" s="17">
        <v>13</v>
      </c>
      <c r="F5642" t="s">
        <v>72</v>
      </c>
      <c r="G5642">
        <v>112</v>
      </c>
      <c r="H5642">
        <v>18026904.690000001</v>
      </c>
    </row>
    <row r="5643" spans="1:8" x14ac:dyDescent="0.25">
      <c r="A5643" s="2">
        <v>15</v>
      </c>
      <c r="B5643" t="s">
        <v>25</v>
      </c>
      <c r="C5643" t="s">
        <v>147</v>
      </c>
      <c r="D5643" s="2" t="e">
        <v>#N/A</v>
      </c>
      <c r="E5643" s="17">
        <v>13</v>
      </c>
      <c r="F5643" t="s">
        <v>74</v>
      </c>
      <c r="G5643">
        <v>8</v>
      </c>
      <c r="H5643">
        <v>811878.98</v>
      </c>
    </row>
    <row r="5644" spans="1:8" x14ac:dyDescent="0.25">
      <c r="A5644" s="2">
        <v>15</v>
      </c>
      <c r="B5644" t="s">
        <v>25</v>
      </c>
      <c r="C5644" t="s">
        <v>147</v>
      </c>
      <c r="D5644" s="2" t="e">
        <v>#N/A</v>
      </c>
      <c r="E5644" s="17">
        <v>14</v>
      </c>
      <c r="F5644" t="s">
        <v>70</v>
      </c>
      <c r="G5644">
        <v>24</v>
      </c>
      <c r="H5644">
        <v>17411824.639999997</v>
      </c>
    </row>
    <row r="5645" spans="1:8" x14ac:dyDescent="0.25">
      <c r="A5645" s="2">
        <v>15</v>
      </c>
      <c r="B5645" t="s">
        <v>25</v>
      </c>
      <c r="C5645" t="s">
        <v>147</v>
      </c>
      <c r="D5645" s="2" t="e">
        <v>#N/A</v>
      </c>
      <c r="E5645" s="17">
        <v>14</v>
      </c>
      <c r="F5645" t="s">
        <v>75</v>
      </c>
      <c r="G5645">
        <v>3</v>
      </c>
      <c r="H5645">
        <v>184300</v>
      </c>
    </row>
    <row r="5646" spans="1:8" x14ac:dyDescent="0.25">
      <c r="A5646" s="2">
        <v>15</v>
      </c>
      <c r="B5646" t="s">
        <v>25</v>
      </c>
      <c r="C5646" t="s">
        <v>147</v>
      </c>
      <c r="D5646" s="2" t="e">
        <v>#N/A</v>
      </c>
      <c r="E5646" s="17">
        <v>14</v>
      </c>
      <c r="F5646" t="s">
        <v>68</v>
      </c>
      <c r="G5646">
        <v>6</v>
      </c>
      <c r="H5646">
        <v>108540</v>
      </c>
    </row>
    <row r="5647" spans="1:8" x14ac:dyDescent="0.25">
      <c r="A5647" s="2">
        <v>15</v>
      </c>
      <c r="B5647" t="s">
        <v>25</v>
      </c>
      <c r="C5647" t="s">
        <v>147</v>
      </c>
      <c r="D5647" s="2" t="e">
        <v>#N/A</v>
      </c>
      <c r="E5647" s="17">
        <v>14</v>
      </c>
      <c r="F5647" t="s">
        <v>69</v>
      </c>
      <c r="G5647">
        <v>22</v>
      </c>
      <c r="H5647">
        <v>2082880.1199999999</v>
      </c>
    </row>
    <row r="5648" spans="1:8" x14ac:dyDescent="0.25">
      <c r="A5648" s="2">
        <v>15</v>
      </c>
      <c r="B5648" t="s">
        <v>25</v>
      </c>
      <c r="C5648" t="s">
        <v>147</v>
      </c>
      <c r="D5648" s="2" t="e">
        <v>#N/A</v>
      </c>
      <c r="E5648" s="17">
        <v>14</v>
      </c>
      <c r="F5648" t="s">
        <v>78</v>
      </c>
      <c r="H5648">
        <v>502210.04000000004</v>
      </c>
    </row>
    <row r="5649" spans="1:8" x14ac:dyDescent="0.25">
      <c r="A5649" s="2">
        <v>15</v>
      </c>
      <c r="B5649" t="s">
        <v>25</v>
      </c>
      <c r="C5649" t="s">
        <v>147</v>
      </c>
      <c r="D5649" s="2" t="e">
        <v>#N/A</v>
      </c>
      <c r="E5649" s="17">
        <v>14</v>
      </c>
      <c r="F5649" t="s">
        <v>67</v>
      </c>
      <c r="G5649">
        <v>24</v>
      </c>
      <c r="H5649">
        <v>1597.4200000000014</v>
      </c>
    </row>
    <row r="5650" spans="1:8" x14ac:dyDescent="0.25">
      <c r="A5650" s="2">
        <v>15</v>
      </c>
      <c r="B5650" t="s">
        <v>25</v>
      </c>
      <c r="C5650" t="s">
        <v>147</v>
      </c>
      <c r="D5650" s="2" t="e">
        <v>#N/A</v>
      </c>
      <c r="E5650" s="17">
        <v>14</v>
      </c>
      <c r="F5650" t="s">
        <v>73</v>
      </c>
      <c r="G5650">
        <v>2</v>
      </c>
      <c r="H5650">
        <v>1020438.6199999999</v>
      </c>
    </row>
    <row r="5651" spans="1:8" x14ac:dyDescent="0.25">
      <c r="A5651" s="2">
        <v>15</v>
      </c>
      <c r="B5651" t="s">
        <v>25</v>
      </c>
      <c r="C5651" t="s">
        <v>147</v>
      </c>
      <c r="D5651" s="2" t="e">
        <v>#N/A</v>
      </c>
      <c r="E5651" s="17">
        <v>14</v>
      </c>
      <c r="F5651" t="s">
        <v>79</v>
      </c>
      <c r="G5651">
        <v>1</v>
      </c>
      <c r="H5651">
        <v>8882</v>
      </c>
    </row>
    <row r="5652" spans="1:8" x14ac:dyDescent="0.25">
      <c r="A5652" s="2">
        <v>15</v>
      </c>
      <c r="B5652" t="s">
        <v>25</v>
      </c>
      <c r="C5652" t="s">
        <v>147</v>
      </c>
      <c r="D5652" s="2" t="e">
        <v>#N/A</v>
      </c>
      <c r="E5652" s="17">
        <v>14</v>
      </c>
      <c r="F5652" t="s">
        <v>72</v>
      </c>
      <c r="G5652">
        <v>24</v>
      </c>
      <c r="H5652">
        <v>5225027.49</v>
      </c>
    </row>
    <row r="5653" spans="1:8" x14ac:dyDescent="0.25">
      <c r="A5653" s="2">
        <v>15</v>
      </c>
      <c r="B5653" t="s">
        <v>25</v>
      </c>
      <c r="C5653" t="s">
        <v>147</v>
      </c>
      <c r="D5653" s="2" t="e">
        <v>#N/A</v>
      </c>
      <c r="E5653" s="17">
        <v>14</v>
      </c>
      <c r="F5653" t="s">
        <v>74</v>
      </c>
      <c r="G5653">
        <v>2</v>
      </c>
      <c r="H5653">
        <v>325830.55</v>
      </c>
    </row>
    <row r="5654" spans="1:8" x14ac:dyDescent="0.25">
      <c r="A5654" s="2">
        <v>15</v>
      </c>
      <c r="B5654" t="s">
        <v>25</v>
      </c>
      <c r="C5654" t="s">
        <v>147</v>
      </c>
      <c r="D5654" s="2" t="e">
        <v>#N/A</v>
      </c>
      <c r="E5654" s="17">
        <v>15</v>
      </c>
      <c r="F5654" t="s">
        <v>70</v>
      </c>
      <c r="G5654">
        <v>7</v>
      </c>
      <c r="H5654">
        <v>5817932.6100000013</v>
      </c>
    </row>
    <row r="5655" spans="1:8" x14ac:dyDescent="0.25">
      <c r="A5655" s="2">
        <v>15</v>
      </c>
      <c r="B5655" t="s">
        <v>25</v>
      </c>
      <c r="C5655" t="s">
        <v>147</v>
      </c>
      <c r="D5655" s="2" t="e">
        <v>#N/A</v>
      </c>
      <c r="E5655" s="17">
        <v>15</v>
      </c>
      <c r="F5655" t="s">
        <v>68</v>
      </c>
      <c r="G5655">
        <v>2</v>
      </c>
      <c r="H5655">
        <v>28440</v>
      </c>
    </row>
    <row r="5656" spans="1:8" x14ac:dyDescent="0.25">
      <c r="A5656" s="2">
        <v>15</v>
      </c>
      <c r="B5656" t="s">
        <v>25</v>
      </c>
      <c r="C5656" t="s">
        <v>147</v>
      </c>
      <c r="D5656" s="2" t="e">
        <v>#N/A</v>
      </c>
      <c r="E5656" s="17">
        <v>15</v>
      </c>
      <c r="F5656" t="s">
        <v>69</v>
      </c>
      <c r="G5656">
        <v>6</v>
      </c>
      <c r="H5656">
        <v>616940.85</v>
      </c>
    </row>
    <row r="5657" spans="1:8" x14ac:dyDescent="0.25">
      <c r="A5657" s="2">
        <v>15</v>
      </c>
      <c r="B5657" t="s">
        <v>25</v>
      </c>
      <c r="C5657" t="s">
        <v>147</v>
      </c>
      <c r="D5657" s="2" t="e">
        <v>#N/A</v>
      </c>
      <c r="E5657" s="17">
        <v>15</v>
      </c>
      <c r="F5657" t="s">
        <v>78</v>
      </c>
      <c r="H5657">
        <v>286859.57</v>
      </c>
    </row>
    <row r="5658" spans="1:8" x14ac:dyDescent="0.25">
      <c r="A5658" s="2">
        <v>15</v>
      </c>
      <c r="B5658" t="s">
        <v>25</v>
      </c>
      <c r="C5658" t="s">
        <v>147</v>
      </c>
      <c r="D5658" s="2" t="e">
        <v>#N/A</v>
      </c>
      <c r="E5658" s="17">
        <v>15</v>
      </c>
      <c r="F5658" t="s">
        <v>67</v>
      </c>
      <c r="G5658">
        <v>7</v>
      </c>
      <c r="H5658">
        <v>425.59</v>
      </c>
    </row>
    <row r="5659" spans="1:8" x14ac:dyDescent="0.25">
      <c r="A5659" s="2">
        <v>15</v>
      </c>
      <c r="B5659" t="s">
        <v>25</v>
      </c>
      <c r="C5659" t="s">
        <v>147</v>
      </c>
      <c r="D5659" s="2" t="e">
        <v>#N/A</v>
      </c>
      <c r="E5659" s="17">
        <v>15</v>
      </c>
      <c r="F5659" t="s">
        <v>73</v>
      </c>
      <c r="H5659">
        <v>165098.1</v>
      </c>
    </row>
    <row r="5660" spans="1:8" x14ac:dyDescent="0.25">
      <c r="A5660" s="2">
        <v>15</v>
      </c>
      <c r="B5660" t="s">
        <v>25</v>
      </c>
      <c r="C5660" t="s">
        <v>147</v>
      </c>
      <c r="D5660" s="2" t="e">
        <v>#N/A</v>
      </c>
      <c r="E5660" s="17">
        <v>15</v>
      </c>
      <c r="F5660" t="s">
        <v>79</v>
      </c>
      <c r="G5660">
        <v>2</v>
      </c>
      <c r="H5660">
        <v>26646.5</v>
      </c>
    </row>
    <row r="5661" spans="1:8" x14ac:dyDescent="0.25">
      <c r="A5661" s="2">
        <v>15</v>
      </c>
      <c r="B5661" t="s">
        <v>25</v>
      </c>
      <c r="C5661" t="s">
        <v>147</v>
      </c>
      <c r="D5661" s="2" t="e">
        <v>#N/A</v>
      </c>
      <c r="E5661" s="17">
        <v>15</v>
      </c>
      <c r="F5661" t="s">
        <v>72</v>
      </c>
      <c r="G5661">
        <v>7</v>
      </c>
      <c r="H5661">
        <v>1746004.0600000005</v>
      </c>
    </row>
    <row r="5662" spans="1:8" x14ac:dyDescent="0.25">
      <c r="A5662" s="2">
        <v>15</v>
      </c>
      <c r="B5662" t="s">
        <v>25</v>
      </c>
      <c r="C5662" t="s">
        <v>147</v>
      </c>
      <c r="D5662" s="2" t="e">
        <v>#N/A</v>
      </c>
      <c r="E5662" s="17">
        <v>16</v>
      </c>
      <c r="F5662" t="s">
        <v>70</v>
      </c>
      <c r="G5662">
        <v>4</v>
      </c>
      <c r="H5662">
        <v>5561272.4000000004</v>
      </c>
    </row>
    <row r="5663" spans="1:8" x14ac:dyDescent="0.25">
      <c r="A5663" s="2">
        <v>15</v>
      </c>
      <c r="B5663" t="s">
        <v>25</v>
      </c>
      <c r="C5663" t="s">
        <v>147</v>
      </c>
      <c r="D5663" s="2" t="e">
        <v>#N/A</v>
      </c>
      <c r="E5663" s="17">
        <v>16</v>
      </c>
      <c r="F5663" t="s">
        <v>68</v>
      </c>
      <c r="G5663">
        <v>3</v>
      </c>
      <c r="H5663">
        <v>65880</v>
      </c>
    </row>
    <row r="5664" spans="1:8" x14ac:dyDescent="0.25">
      <c r="A5664" s="2">
        <v>15</v>
      </c>
      <c r="B5664" t="s">
        <v>25</v>
      </c>
      <c r="C5664" t="s">
        <v>147</v>
      </c>
      <c r="D5664" s="2" t="e">
        <v>#N/A</v>
      </c>
      <c r="E5664" s="17">
        <v>16</v>
      </c>
      <c r="F5664" t="s">
        <v>69</v>
      </c>
      <c r="G5664">
        <v>3</v>
      </c>
      <c r="H5664">
        <v>719235.14</v>
      </c>
    </row>
    <row r="5665" spans="1:8" x14ac:dyDescent="0.25">
      <c r="A5665" s="2">
        <v>15</v>
      </c>
      <c r="B5665" t="s">
        <v>25</v>
      </c>
      <c r="C5665" t="s">
        <v>147</v>
      </c>
      <c r="D5665" s="2" t="e">
        <v>#N/A</v>
      </c>
      <c r="E5665" s="17">
        <v>16</v>
      </c>
      <c r="F5665" t="s">
        <v>67</v>
      </c>
      <c r="G5665">
        <v>2</v>
      </c>
      <c r="H5665">
        <v>93.28</v>
      </c>
    </row>
    <row r="5666" spans="1:8" x14ac:dyDescent="0.25">
      <c r="A5666" s="2">
        <v>15</v>
      </c>
      <c r="B5666" t="s">
        <v>25</v>
      </c>
      <c r="C5666" t="s">
        <v>147</v>
      </c>
      <c r="D5666" s="2" t="e">
        <v>#N/A</v>
      </c>
      <c r="E5666" s="17">
        <v>16</v>
      </c>
      <c r="F5666" t="s">
        <v>72</v>
      </c>
      <c r="G5666">
        <v>3</v>
      </c>
      <c r="H5666">
        <v>1561926.6</v>
      </c>
    </row>
    <row r="5667" spans="1:8" x14ac:dyDescent="0.25">
      <c r="A5667" s="2">
        <v>15</v>
      </c>
      <c r="B5667" t="s">
        <v>25</v>
      </c>
      <c r="C5667" t="s">
        <v>148</v>
      </c>
      <c r="D5667" s="2">
        <v>6</v>
      </c>
      <c r="E5667" s="17">
        <v>1</v>
      </c>
      <c r="F5667" t="s">
        <v>70</v>
      </c>
      <c r="G5667">
        <v>90</v>
      </c>
      <c r="H5667">
        <v>27421713.580000006</v>
      </c>
    </row>
    <row r="5668" spans="1:8" x14ac:dyDescent="0.25">
      <c r="A5668" s="2">
        <v>15</v>
      </c>
      <c r="B5668" t="s">
        <v>25</v>
      </c>
      <c r="C5668" t="s">
        <v>148</v>
      </c>
      <c r="D5668" s="2">
        <v>6</v>
      </c>
      <c r="E5668" s="17">
        <v>1</v>
      </c>
      <c r="F5668" t="s">
        <v>75</v>
      </c>
      <c r="H5668">
        <v>8100</v>
      </c>
    </row>
    <row r="5669" spans="1:8" x14ac:dyDescent="0.25">
      <c r="A5669" s="2">
        <v>15</v>
      </c>
      <c r="B5669" t="s">
        <v>25</v>
      </c>
      <c r="C5669" t="s">
        <v>148</v>
      </c>
      <c r="D5669" s="2">
        <v>6</v>
      </c>
      <c r="E5669" s="17">
        <v>1</v>
      </c>
      <c r="F5669" t="s">
        <v>69</v>
      </c>
      <c r="H5669">
        <v>10491.77</v>
      </c>
    </row>
    <row r="5670" spans="1:8" x14ac:dyDescent="0.25">
      <c r="A5670" s="2">
        <v>15</v>
      </c>
      <c r="B5670" t="s">
        <v>25</v>
      </c>
      <c r="C5670" t="s">
        <v>148</v>
      </c>
      <c r="D5670" s="2">
        <v>6</v>
      </c>
      <c r="E5670" s="17">
        <v>1</v>
      </c>
      <c r="F5670" t="s">
        <v>67</v>
      </c>
      <c r="G5670">
        <v>89</v>
      </c>
      <c r="H5670">
        <v>26036.43</v>
      </c>
    </row>
    <row r="5671" spans="1:8" x14ac:dyDescent="0.25">
      <c r="A5671" s="2">
        <v>15</v>
      </c>
      <c r="B5671" t="s">
        <v>25</v>
      </c>
      <c r="C5671" t="s">
        <v>148</v>
      </c>
      <c r="D5671" s="2">
        <v>6</v>
      </c>
      <c r="E5671" s="17">
        <v>1</v>
      </c>
      <c r="F5671" t="s">
        <v>73</v>
      </c>
      <c r="H5671">
        <v>5952.25</v>
      </c>
    </row>
    <row r="5672" spans="1:8" x14ac:dyDescent="0.25">
      <c r="A5672" s="2">
        <v>15</v>
      </c>
      <c r="B5672" t="s">
        <v>25</v>
      </c>
      <c r="C5672" t="s">
        <v>148</v>
      </c>
      <c r="D5672" s="2">
        <v>6</v>
      </c>
      <c r="E5672" s="17">
        <v>1</v>
      </c>
      <c r="F5672" t="s">
        <v>72</v>
      </c>
      <c r="G5672">
        <v>89</v>
      </c>
      <c r="H5672">
        <v>10017934.519999998</v>
      </c>
    </row>
    <row r="5673" spans="1:8" x14ac:dyDescent="0.25">
      <c r="A5673" s="2">
        <v>15</v>
      </c>
      <c r="B5673" t="s">
        <v>25</v>
      </c>
      <c r="C5673" t="s">
        <v>148</v>
      </c>
      <c r="D5673" s="2">
        <v>6</v>
      </c>
      <c r="E5673" s="17">
        <v>1</v>
      </c>
      <c r="F5673" t="s">
        <v>74</v>
      </c>
      <c r="H5673">
        <v>203987.07000000004</v>
      </c>
    </row>
    <row r="5674" spans="1:8" x14ac:dyDescent="0.25">
      <c r="A5674" s="2">
        <v>15</v>
      </c>
      <c r="B5674" t="s">
        <v>25</v>
      </c>
      <c r="C5674" t="s">
        <v>148</v>
      </c>
      <c r="D5674" s="2">
        <v>6</v>
      </c>
      <c r="E5674" s="17">
        <v>1</v>
      </c>
      <c r="F5674" t="s">
        <v>111</v>
      </c>
      <c r="G5674">
        <v>5</v>
      </c>
      <c r="H5674">
        <v>27118.409999999996</v>
      </c>
    </row>
    <row r="5675" spans="1:8" x14ac:dyDescent="0.25">
      <c r="A5675" s="2">
        <v>15</v>
      </c>
      <c r="B5675" t="s">
        <v>25</v>
      </c>
      <c r="C5675" t="s">
        <v>148</v>
      </c>
      <c r="D5675" s="2">
        <v>6</v>
      </c>
      <c r="E5675" s="17">
        <v>2</v>
      </c>
      <c r="F5675" t="s">
        <v>70</v>
      </c>
      <c r="G5675">
        <v>69</v>
      </c>
      <c r="H5675">
        <v>24004325.989999998</v>
      </c>
    </row>
    <row r="5676" spans="1:8" x14ac:dyDescent="0.25">
      <c r="A5676" s="2">
        <v>15</v>
      </c>
      <c r="B5676" t="s">
        <v>25</v>
      </c>
      <c r="C5676" t="s">
        <v>148</v>
      </c>
      <c r="D5676" s="2">
        <v>6</v>
      </c>
      <c r="E5676" s="17">
        <v>2</v>
      </c>
      <c r="F5676" t="s">
        <v>75</v>
      </c>
      <c r="G5676">
        <v>15</v>
      </c>
      <c r="H5676">
        <v>819900</v>
      </c>
    </row>
    <row r="5677" spans="1:8" x14ac:dyDescent="0.25">
      <c r="A5677" s="2">
        <v>15</v>
      </c>
      <c r="B5677" t="s">
        <v>25</v>
      </c>
      <c r="C5677" t="s">
        <v>148</v>
      </c>
      <c r="D5677" s="2">
        <v>6</v>
      </c>
      <c r="E5677" s="17">
        <v>2</v>
      </c>
      <c r="F5677" t="s">
        <v>68</v>
      </c>
      <c r="G5677">
        <v>4</v>
      </c>
      <c r="H5677">
        <v>492703.5</v>
      </c>
    </row>
    <row r="5678" spans="1:8" x14ac:dyDescent="0.25">
      <c r="A5678" s="2">
        <v>15</v>
      </c>
      <c r="B5678" t="s">
        <v>25</v>
      </c>
      <c r="C5678" t="s">
        <v>148</v>
      </c>
      <c r="D5678" s="2">
        <v>6</v>
      </c>
      <c r="E5678" s="17">
        <v>2</v>
      </c>
      <c r="F5678" t="s">
        <v>69</v>
      </c>
      <c r="G5678">
        <v>20</v>
      </c>
      <c r="H5678">
        <v>945172.28000000014</v>
      </c>
    </row>
    <row r="5679" spans="1:8" x14ac:dyDescent="0.25">
      <c r="A5679" s="2">
        <v>15</v>
      </c>
      <c r="B5679" t="s">
        <v>25</v>
      </c>
      <c r="C5679" t="s">
        <v>148</v>
      </c>
      <c r="D5679" s="2">
        <v>6</v>
      </c>
      <c r="E5679" s="17">
        <v>2</v>
      </c>
      <c r="F5679" t="s">
        <v>67</v>
      </c>
      <c r="G5679">
        <v>69</v>
      </c>
      <c r="H5679">
        <v>20054.849999999999</v>
      </c>
    </row>
    <row r="5680" spans="1:8" x14ac:dyDescent="0.25">
      <c r="A5680" s="2">
        <v>15</v>
      </c>
      <c r="B5680" t="s">
        <v>25</v>
      </c>
      <c r="C5680" t="s">
        <v>148</v>
      </c>
      <c r="D5680" s="2">
        <v>6</v>
      </c>
      <c r="E5680" s="17">
        <v>2</v>
      </c>
      <c r="F5680" t="s">
        <v>73</v>
      </c>
      <c r="G5680">
        <v>2</v>
      </c>
      <c r="H5680">
        <v>629874.04</v>
      </c>
    </row>
    <row r="5681" spans="1:8" x14ac:dyDescent="0.25">
      <c r="A5681" s="2">
        <v>15</v>
      </c>
      <c r="B5681" t="s">
        <v>25</v>
      </c>
      <c r="C5681" t="s">
        <v>148</v>
      </c>
      <c r="D5681" s="2">
        <v>6</v>
      </c>
      <c r="E5681" s="17">
        <v>2</v>
      </c>
      <c r="F5681" t="s">
        <v>72</v>
      </c>
      <c r="G5681">
        <v>48</v>
      </c>
      <c r="H5681">
        <v>5922288.0800000019</v>
      </c>
    </row>
    <row r="5682" spans="1:8" x14ac:dyDescent="0.25">
      <c r="A5682" s="2">
        <v>15</v>
      </c>
      <c r="B5682" t="s">
        <v>25</v>
      </c>
      <c r="C5682" t="s">
        <v>148</v>
      </c>
      <c r="D5682" s="2">
        <v>6</v>
      </c>
      <c r="E5682" s="17">
        <v>2</v>
      </c>
      <c r="F5682" t="s">
        <v>74</v>
      </c>
      <c r="H5682">
        <v>146242.39000000001</v>
      </c>
    </row>
    <row r="5683" spans="1:8" x14ac:dyDescent="0.25">
      <c r="A5683" s="2">
        <v>15</v>
      </c>
      <c r="B5683" t="s">
        <v>25</v>
      </c>
      <c r="C5683" t="s">
        <v>148</v>
      </c>
      <c r="D5683" s="2">
        <v>6</v>
      </c>
      <c r="E5683" s="17">
        <v>2</v>
      </c>
      <c r="F5683" t="s">
        <v>111</v>
      </c>
      <c r="G5683">
        <v>1</v>
      </c>
      <c r="H5683">
        <v>20821.019999999993</v>
      </c>
    </row>
    <row r="5684" spans="1:8" x14ac:dyDescent="0.25">
      <c r="A5684" s="2">
        <v>15</v>
      </c>
      <c r="B5684" t="s">
        <v>25</v>
      </c>
      <c r="C5684" t="s">
        <v>148</v>
      </c>
      <c r="D5684" s="2">
        <v>6</v>
      </c>
      <c r="E5684" s="17">
        <v>3</v>
      </c>
      <c r="F5684" t="s">
        <v>70</v>
      </c>
      <c r="G5684">
        <v>64</v>
      </c>
      <c r="H5684">
        <v>36818939.949999988</v>
      </c>
    </row>
    <row r="5685" spans="1:8" x14ac:dyDescent="0.25">
      <c r="A5685" s="2">
        <v>15</v>
      </c>
      <c r="B5685" t="s">
        <v>25</v>
      </c>
      <c r="C5685" t="s">
        <v>148</v>
      </c>
      <c r="D5685" s="2">
        <v>6</v>
      </c>
      <c r="E5685" s="17">
        <v>3</v>
      </c>
      <c r="F5685" t="s">
        <v>75</v>
      </c>
      <c r="G5685">
        <v>5</v>
      </c>
      <c r="H5685">
        <v>106200</v>
      </c>
    </row>
    <row r="5686" spans="1:8" x14ac:dyDescent="0.25">
      <c r="A5686" s="2">
        <v>15</v>
      </c>
      <c r="B5686" t="s">
        <v>25</v>
      </c>
      <c r="C5686" t="s">
        <v>148</v>
      </c>
      <c r="D5686" s="2">
        <v>6</v>
      </c>
      <c r="E5686" s="17">
        <v>3</v>
      </c>
      <c r="F5686" t="s">
        <v>68</v>
      </c>
      <c r="G5686">
        <v>1</v>
      </c>
      <c r="H5686">
        <v>78660</v>
      </c>
    </row>
    <row r="5687" spans="1:8" x14ac:dyDescent="0.25">
      <c r="A5687" s="2">
        <v>15</v>
      </c>
      <c r="B5687" t="s">
        <v>25</v>
      </c>
      <c r="C5687" t="s">
        <v>148</v>
      </c>
      <c r="D5687" s="2">
        <v>6</v>
      </c>
      <c r="E5687" s="17">
        <v>3</v>
      </c>
      <c r="F5687" t="s">
        <v>69</v>
      </c>
      <c r="G5687">
        <v>6</v>
      </c>
      <c r="H5687">
        <v>139541.28000000003</v>
      </c>
    </row>
    <row r="5688" spans="1:8" x14ac:dyDescent="0.25">
      <c r="A5688" s="2">
        <v>15</v>
      </c>
      <c r="B5688" t="s">
        <v>25</v>
      </c>
      <c r="C5688" t="s">
        <v>148</v>
      </c>
      <c r="D5688" s="2">
        <v>6</v>
      </c>
      <c r="E5688" s="17">
        <v>3</v>
      </c>
      <c r="F5688" t="s">
        <v>67</v>
      </c>
      <c r="G5688">
        <v>64</v>
      </c>
      <c r="H5688">
        <v>24491.780000000002</v>
      </c>
    </row>
    <row r="5689" spans="1:8" x14ac:dyDescent="0.25">
      <c r="A5689" s="2">
        <v>15</v>
      </c>
      <c r="B5689" t="s">
        <v>25</v>
      </c>
      <c r="C5689" t="s">
        <v>148</v>
      </c>
      <c r="D5689" s="2">
        <v>6</v>
      </c>
      <c r="E5689" s="17">
        <v>3</v>
      </c>
      <c r="F5689" t="s">
        <v>73</v>
      </c>
      <c r="G5689">
        <v>1</v>
      </c>
      <c r="H5689">
        <v>86998</v>
      </c>
    </row>
    <row r="5690" spans="1:8" x14ac:dyDescent="0.25">
      <c r="A5690" s="2">
        <v>15</v>
      </c>
      <c r="B5690" t="s">
        <v>25</v>
      </c>
      <c r="C5690" t="s">
        <v>148</v>
      </c>
      <c r="D5690" s="2">
        <v>6</v>
      </c>
      <c r="E5690" s="17">
        <v>3</v>
      </c>
      <c r="F5690" t="s">
        <v>79</v>
      </c>
      <c r="H5690">
        <v>35017.5</v>
      </c>
    </row>
    <row r="5691" spans="1:8" x14ac:dyDescent="0.25">
      <c r="A5691" s="2">
        <v>15</v>
      </c>
      <c r="B5691" t="s">
        <v>25</v>
      </c>
      <c r="C5691" t="s">
        <v>148</v>
      </c>
      <c r="D5691" s="2">
        <v>6</v>
      </c>
      <c r="E5691" s="17">
        <v>3</v>
      </c>
      <c r="F5691" t="s">
        <v>72</v>
      </c>
      <c r="G5691">
        <v>58</v>
      </c>
      <c r="H5691">
        <v>13004662.820000013</v>
      </c>
    </row>
    <row r="5692" spans="1:8" x14ac:dyDescent="0.25">
      <c r="A5692" s="2">
        <v>15</v>
      </c>
      <c r="B5692" t="s">
        <v>25</v>
      </c>
      <c r="C5692" t="s">
        <v>148</v>
      </c>
      <c r="D5692" s="2">
        <v>6</v>
      </c>
      <c r="E5692" s="17">
        <v>3</v>
      </c>
      <c r="F5692" t="s">
        <v>74</v>
      </c>
      <c r="H5692">
        <v>336099.68</v>
      </c>
    </row>
    <row r="5693" spans="1:8" x14ac:dyDescent="0.25">
      <c r="A5693" s="2">
        <v>15</v>
      </c>
      <c r="B5693" t="s">
        <v>25</v>
      </c>
      <c r="C5693" t="s">
        <v>148</v>
      </c>
      <c r="D5693" s="2">
        <v>6</v>
      </c>
      <c r="E5693" s="17">
        <v>3</v>
      </c>
      <c r="F5693" t="s">
        <v>111</v>
      </c>
      <c r="G5693">
        <v>2</v>
      </c>
      <c r="H5693">
        <v>20956.899999999998</v>
      </c>
    </row>
    <row r="5694" spans="1:8" x14ac:dyDescent="0.25">
      <c r="A5694" s="2">
        <v>15</v>
      </c>
      <c r="B5694" t="s">
        <v>25</v>
      </c>
      <c r="C5694" t="s">
        <v>148</v>
      </c>
      <c r="D5694" s="2">
        <v>6</v>
      </c>
      <c r="E5694" s="17">
        <v>4</v>
      </c>
      <c r="F5694" t="s">
        <v>70</v>
      </c>
      <c r="G5694">
        <v>6</v>
      </c>
      <c r="H5694">
        <v>26948673.879999999</v>
      </c>
    </row>
    <row r="5695" spans="1:8" x14ac:dyDescent="0.25">
      <c r="A5695" s="2">
        <v>15</v>
      </c>
      <c r="B5695" t="s">
        <v>25</v>
      </c>
      <c r="C5695" t="s">
        <v>148</v>
      </c>
      <c r="D5695" s="2">
        <v>6</v>
      </c>
      <c r="E5695" s="17">
        <v>4</v>
      </c>
      <c r="F5695" t="s">
        <v>69</v>
      </c>
      <c r="H5695">
        <v>6075.5499999999993</v>
      </c>
    </row>
    <row r="5696" spans="1:8" x14ac:dyDescent="0.25">
      <c r="A5696" s="2">
        <v>15</v>
      </c>
      <c r="B5696" t="s">
        <v>25</v>
      </c>
      <c r="C5696" t="s">
        <v>148</v>
      </c>
      <c r="D5696" s="2">
        <v>6</v>
      </c>
      <c r="E5696" s="17">
        <v>4</v>
      </c>
      <c r="F5696" t="s">
        <v>67</v>
      </c>
      <c r="G5696">
        <v>6</v>
      </c>
      <c r="H5696">
        <v>15775.979999999998</v>
      </c>
    </row>
    <row r="5697" spans="1:8" x14ac:dyDescent="0.25">
      <c r="A5697" s="2">
        <v>15</v>
      </c>
      <c r="B5697" t="s">
        <v>25</v>
      </c>
      <c r="C5697" t="s">
        <v>148</v>
      </c>
      <c r="D5697" s="2">
        <v>6</v>
      </c>
      <c r="E5697" s="17">
        <v>4</v>
      </c>
      <c r="F5697" t="s">
        <v>73</v>
      </c>
      <c r="H5697">
        <v>3073.04</v>
      </c>
    </row>
    <row r="5698" spans="1:8" x14ac:dyDescent="0.25">
      <c r="A5698" s="2">
        <v>15</v>
      </c>
      <c r="B5698" t="s">
        <v>25</v>
      </c>
      <c r="C5698" t="s">
        <v>148</v>
      </c>
      <c r="D5698" s="2">
        <v>6</v>
      </c>
      <c r="E5698" s="17">
        <v>4</v>
      </c>
      <c r="F5698" t="s">
        <v>72</v>
      </c>
      <c r="G5698">
        <v>5</v>
      </c>
      <c r="H5698">
        <v>9704984.4299999997</v>
      </c>
    </row>
    <row r="5699" spans="1:8" x14ac:dyDescent="0.25">
      <c r="A5699" s="2">
        <v>15</v>
      </c>
      <c r="B5699" t="s">
        <v>25</v>
      </c>
      <c r="C5699" t="s">
        <v>148</v>
      </c>
      <c r="D5699" s="2">
        <v>6</v>
      </c>
      <c r="E5699" s="17">
        <v>4</v>
      </c>
      <c r="F5699" t="s">
        <v>74</v>
      </c>
      <c r="H5699">
        <v>292948.54999999993</v>
      </c>
    </row>
    <row r="5700" spans="1:8" x14ac:dyDescent="0.25">
      <c r="A5700" s="2">
        <v>15</v>
      </c>
      <c r="B5700" t="s">
        <v>25</v>
      </c>
      <c r="C5700" t="s">
        <v>148</v>
      </c>
      <c r="D5700" s="2">
        <v>6</v>
      </c>
      <c r="E5700" s="17">
        <v>4</v>
      </c>
      <c r="F5700" t="s">
        <v>111</v>
      </c>
      <c r="H5700">
        <v>14018.329999999998</v>
      </c>
    </row>
    <row r="5701" spans="1:8" x14ac:dyDescent="0.25">
      <c r="A5701" s="2">
        <v>15</v>
      </c>
      <c r="B5701" t="s">
        <v>25</v>
      </c>
      <c r="C5701" t="s">
        <v>148</v>
      </c>
      <c r="D5701" s="2">
        <v>6</v>
      </c>
      <c r="E5701" s="17">
        <v>5</v>
      </c>
      <c r="F5701" t="s">
        <v>70</v>
      </c>
      <c r="G5701">
        <v>57</v>
      </c>
      <c r="H5701">
        <v>33101896.909999989</v>
      </c>
    </row>
    <row r="5702" spans="1:8" x14ac:dyDescent="0.25">
      <c r="A5702" s="2">
        <v>15</v>
      </c>
      <c r="B5702" t="s">
        <v>25</v>
      </c>
      <c r="C5702" t="s">
        <v>148</v>
      </c>
      <c r="D5702" s="2">
        <v>6</v>
      </c>
      <c r="E5702" s="17">
        <v>5</v>
      </c>
      <c r="F5702" t="s">
        <v>75</v>
      </c>
      <c r="G5702">
        <v>25</v>
      </c>
      <c r="H5702">
        <v>759900</v>
      </c>
    </row>
    <row r="5703" spans="1:8" x14ac:dyDescent="0.25">
      <c r="A5703" s="2">
        <v>15</v>
      </c>
      <c r="B5703" t="s">
        <v>25</v>
      </c>
      <c r="C5703" t="s">
        <v>148</v>
      </c>
      <c r="D5703" s="2">
        <v>6</v>
      </c>
      <c r="E5703" s="17">
        <v>5</v>
      </c>
      <c r="F5703" t="s">
        <v>77</v>
      </c>
      <c r="H5703">
        <v>14875.27</v>
      </c>
    </row>
    <row r="5704" spans="1:8" x14ac:dyDescent="0.25">
      <c r="A5704" s="2">
        <v>15</v>
      </c>
      <c r="B5704" t="s">
        <v>25</v>
      </c>
      <c r="C5704" t="s">
        <v>148</v>
      </c>
      <c r="D5704" s="2">
        <v>6</v>
      </c>
      <c r="E5704" s="17">
        <v>5</v>
      </c>
      <c r="F5704" t="s">
        <v>68</v>
      </c>
      <c r="G5704">
        <v>21</v>
      </c>
      <c r="H5704">
        <v>984562.25</v>
      </c>
    </row>
    <row r="5705" spans="1:8" x14ac:dyDescent="0.25">
      <c r="A5705" s="2">
        <v>15</v>
      </c>
      <c r="B5705" t="s">
        <v>25</v>
      </c>
      <c r="C5705" t="s">
        <v>148</v>
      </c>
      <c r="D5705" s="2">
        <v>6</v>
      </c>
      <c r="E5705" s="17">
        <v>5</v>
      </c>
      <c r="F5705" t="s">
        <v>69</v>
      </c>
      <c r="G5705">
        <v>27</v>
      </c>
      <c r="H5705">
        <v>1370387.1799999995</v>
      </c>
    </row>
    <row r="5706" spans="1:8" x14ac:dyDescent="0.25">
      <c r="A5706" s="2">
        <v>15</v>
      </c>
      <c r="B5706" t="s">
        <v>25</v>
      </c>
      <c r="C5706" t="s">
        <v>148</v>
      </c>
      <c r="D5706" s="2">
        <v>6</v>
      </c>
      <c r="E5706" s="17">
        <v>5</v>
      </c>
      <c r="F5706" t="s">
        <v>67</v>
      </c>
      <c r="G5706">
        <v>57</v>
      </c>
      <c r="H5706">
        <v>15883</v>
      </c>
    </row>
    <row r="5707" spans="1:8" x14ac:dyDescent="0.25">
      <c r="A5707" s="2">
        <v>15</v>
      </c>
      <c r="B5707" t="s">
        <v>25</v>
      </c>
      <c r="C5707" t="s">
        <v>148</v>
      </c>
      <c r="D5707" s="2">
        <v>6</v>
      </c>
      <c r="E5707" s="17">
        <v>5</v>
      </c>
      <c r="F5707" t="s">
        <v>73</v>
      </c>
      <c r="H5707">
        <v>844715.3899999999</v>
      </c>
    </row>
    <row r="5708" spans="1:8" x14ac:dyDescent="0.25">
      <c r="A5708" s="2">
        <v>15</v>
      </c>
      <c r="B5708" t="s">
        <v>25</v>
      </c>
      <c r="C5708" t="s">
        <v>148</v>
      </c>
      <c r="D5708" s="2">
        <v>6</v>
      </c>
      <c r="E5708" s="17">
        <v>5</v>
      </c>
      <c r="F5708" t="s">
        <v>72</v>
      </c>
      <c r="G5708">
        <v>30</v>
      </c>
      <c r="H5708">
        <v>8250723.5299999993</v>
      </c>
    </row>
    <row r="5709" spans="1:8" x14ac:dyDescent="0.25">
      <c r="A5709" s="2">
        <v>15</v>
      </c>
      <c r="B5709" t="s">
        <v>25</v>
      </c>
      <c r="C5709" t="s">
        <v>148</v>
      </c>
      <c r="D5709" s="2">
        <v>6</v>
      </c>
      <c r="E5709" s="17">
        <v>5</v>
      </c>
      <c r="F5709" t="s">
        <v>74</v>
      </c>
      <c r="H5709">
        <v>126806.22</v>
      </c>
    </row>
    <row r="5710" spans="1:8" x14ac:dyDescent="0.25">
      <c r="A5710" s="2">
        <v>15</v>
      </c>
      <c r="B5710" t="s">
        <v>25</v>
      </c>
      <c r="C5710" t="s">
        <v>148</v>
      </c>
      <c r="D5710" s="2">
        <v>6</v>
      </c>
      <c r="E5710" s="17">
        <v>5</v>
      </c>
      <c r="F5710" t="s">
        <v>111</v>
      </c>
      <c r="G5710">
        <v>1</v>
      </c>
      <c r="H5710">
        <v>9717.340000000002</v>
      </c>
    </row>
    <row r="5711" spans="1:8" x14ac:dyDescent="0.25">
      <c r="A5711" s="2">
        <v>15</v>
      </c>
      <c r="B5711" t="s">
        <v>25</v>
      </c>
      <c r="C5711" t="s">
        <v>148</v>
      </c>
      <c r="D5711" s="2">
        <v>6</v>
      </c>
      <c r="E5711" s="17">
        <v>5</v>
      </c>
      <c r="F5711" t="s">
        <v>93</v>
      </c>
      <c r="G5711">
        <v>3</v>
      </c>
      <c r="H5711">
        <v>430</v>
      </c>
    </row>
    <row r="5712" spans="1:8" x14ac:dyDescent="0.25">
      <c r="A5712" s="2">
        <v>15</v>
      </c>
      <c r="B5712" t="s">
        <v>25</v>
      </c>
      <c r="C5712" t="s">
        <v>148</v>
      </c>
      <c r="D5712" s="2">
        <v>6</v>
      </c>
      <c r="E5712" s="17">
        <v>6</v>
      </c>
      <c r="F5712" t="s">
        <v>70</v>
      </c>
      <c r="G5712">
        <v>32</v>
      </c>
      <c r="H5712">
        <v>47106291.940000027</v>
      </c>
    </row>
    <row r="5713" spans="1:8" x14ac:dyDescent="0.25">
      <c r="A5713" s="2">
        <v>15</v>
      </c>
      <c r="B5713" t="s">
        <v>25</v>
      </c>
      <c r="C5713" t="s">
        <v>148</v>
      </c>
      <c r="D5713" s="2">
        <v>6</v>
      </c>
      <c r="E5713" s="17">
        <v>6</v>
      </c>
      <c r="F5713" t="s">
        <v>75</v>
      </c>
      <c r="G5713">
        <v>15</v>
      </c>
      <c r="H5713">
        <v>827100</v>
      </c>
    </row>
    <row r="5714" spans="1:8" x14ac:dyDescent="0.25">
      <c r="A5714" s="2">
        <v>15</v>
      </c>
      <c r="B5714" t="s">
        <v>25</v>
      </c>
      <c r="C5714" t="s">
        <v>148</v>
      </c>
      <c r="D5714" s="2">
        <v>6</v>
      </c>
      <c r="E5714" s="17">
        <v>6</v>
      </c>
      <c r="F5714" t="s">
        <v>68</v>
      </c>
      <c r="G5714">
        <v>7</v>
      </c>
      <c r="H5714">
        <v>560421.25</v>
      </c>
    </row>
    <row r="5715" spans="1:8" x14ac:dyDescent="0.25">
      <c r="A5715" s="2">
        <v>15</v>
      </c>
      <c r="B5715" t="s">
        <v>25</v>
      </c>
      <c r="C5715" t="s">
        <v>148</v>
      </c>
      <c r="D5715" s="2">
        <v>6</v>
      </c>
      <c r="E5715" s="17">
        <v>6</v>
      </c>
      <c r="F5715" t="s">
        <v>69</v>
      </c>
      <c r="G5715">
        <v>19</v>
      </c>
      <c r="H5715">
        <v>1850777.560000001</v>
      </c>
    </row>
    <row r="5716" spans="1:8" x14ac:dyDescent="0.25">
      <c r="A5716" s="2">
        <v>15</v>
      </c>
      <c r="B5716" t="s">
        <v>25</v>
      </c>
      <c r="C5716" t="s">
        <v>148</v>
      </c>
      <c r="D5716" s="2">
        <v>6</v>
      </c>
      <c r="E5716" s="17">
        <v>6</v>
      </c>
      <c r="F5716" t="s">
        <v>67</v>
      </c>
      <c r="G5716">
        <v>32</v>
      </c>
      <c r="H5716">
        <v>15812.939999999999</v>
      </c>
    </row>
    <row r="5717" spans="1:8" x14ac:dyDescent="0.25">
      <c r="A5717" s="2">
        <v>15</v>
      </c>
      <c r="B5717" t="s">
        <v>25</v>
      </c>
      <c r="C5717" t="s">
        <v>148</v>
      </c>
      <c r="D5717" s="2">
        <v>6</v>
      </c>
      <c r="E5717" s="17">
        <v>6</v>
      </c>
      <c r="F5717" t="s">
        <v>73</v>
      </c>
      <c r="G5717">
        <v>2</v>
      </c>
      <c r="H5717">
        <v>1134069.58</v>
      </c>
    </row>
    <row r="5718" spans="1:8" x14ac:dyDescent="0.25">
      <c r="A5718" s="2">
        <v>15</v>
      </c>
      <c r="B5718" t="s">
        <v>25</v>
      </c>
      <c r="C5718" t="s">
        <v>148</v>
      </c>
      <c r="D5718" s="2">
        <v>6</v>
      </c>
      <c r="E5718" s="17">
        <v>6</v>
      </c>
      <c r="F5718" t="s">
        <v>72</v>
      </c>
      <c r="G5718">
        <v>13</v>
      </c>
      <c r="H5718">
        <v>11558663.029999996</v>
      </c>
    </row>
    <row r="5719" spans="1:8" x14ac:dyDescent="0.25">
      <c r="A5719" s="2">
        <v>15</v>
      </c>
      <c r="B5719" t="s">
        <v>25</v>
      </c>
      <c r="C5719" t="s">
        <v>148</v>
      </c>
      <c r="D5719" s="2">
        <v>6</v>
      </c>
      <c r="E5719" s="17">
        <v>6</v>
      </c>
      <c r="F5719" t="s">
        <v>74</v>
      </c>
      <c r="H5719">
        <v>467948.60000000009</v>
      </c>
    </row>
    <row r="5720" spans="1:8" x14ac:dyDescent="0.25">
      <c r="A5720" s="2">
        <v>15</v>
      </c>
      <c r="B5720" t="s">
        <v>25</v>
      </c>
      <c r="C5720" t="s">
        <v>148</v>
      </c>
      <c r="D5720" s="2">
        <v>6</v>
      </c>
      <c r="E5720" s="17">
        <v>6</v>
      </c>
      <c r="F5720" t="s">
        <v>111</v>
      </c>
      <c r="H5720">
        <v>6958.4</v>
      </c>
    </row>
    <row r="5721" spans="1:8" x14ac:dyDescent="0.25">
      <c r="A5721" s="2">
        <v>15</v>
      </c>
      <c r="B5721" t="s">
        <v>25</v>
      </c>
      <c r="C5721" t="s">
        <v>148</v>
      </c>
      <c r="D5721" s="2">
        <v>6</v>
      </c>
      <c r="E5721" s="17">
        <v>6</v>
      </c>
      <c r="F5721" t="s">
        <v>93</v>
      </c>
      <c r="G5721">
        <v>13</v>
      </c>
      <c r="H5721">
        <v>3870</v>
      </c>
    </row>
    <row r="5722" spans="1:8" x14ac:dyDescent="0.25">
      <c r="A5722" s="2">
        <v>15</v>
      </c>
      <c r="B5722" t="s">
        <v>25</v>
      </c>
      <c r="C5722" t="s">
        <v>148</v>
      </c>
      <c r="D5722" s="2">
        <v>6</v>
      </c>
      <c r="E5722" s="17">
        <v>7</v>
      </c>
      <c r="F5722" t="s">
        <v>70</v>
      </c>
      <c r="G5722">
        <v>30</v>
      </c>
      <c r="H5722">
        <v>37909867.339999996</v>
      </c>
    </row>
    <row r="5723" spans="1:8" x14ac:dyDescent="0.25">
      <c r="A5723" s="2">
        <v>15</v>
      </c>
      <c r="B5723" t="s">
        <v>25</v>
      </c>
      <c r="C5723" t="s">
        <v>148</v>
      </c>
      <c r="D5723" s="2">
        <v>6</v>
      </c>
      <c r="E5723" s="17">
        <v>7</v>
      </c>
      <c r="F5723" t="s">
        <v>75</v>
      </c>
      <c r="G5723">
        <v>24</v>
      </c>
      <c r="H5723">
        <v>1552500</v>
      </c>
    </row>
    <row r="5724" spans="1:8" x14ac:dyDescent="0.25">
      <c r="A5724" s="2">
        <v>15</v>
      </c>
      <c r="B5724" t="s">
        <v>25</v>
      </c>
      <c r="C5724" t="s">
        <v>148</v>
      </c>
      <c r="D5724" s="2">
        <v>6</v>
      </c>
      <c r="E5724" s="17">
        <v>7</v>
      </c>
      <c r="F5724" t="s">
        <v>68</v>
      </c>
      <c r="G5724">
        <v>9</v>
      </c>
      <c r="H5724">
        <v>1321825.75</v>
      </c>
    </row>
    <row r="5725" spans="1:8" x14ac:dyDescent="0.25">
      <c r="A5725" s="2">
        <v>15</v>
      </c>
      <c r="B5725" t="s">
        <v>25</v>
      </c>
      <c r="C5725" t="s">
        <v>148</v>
      </c>
      <c r="D5725" s="2">
        <v>6</v>
      </c>
      <c r="E5725" s="17">
        <v>7</v>
      </c>
      <c r="F5725" t="s">
        <v>69</v>
      </c>
      <c r="G5725">
        <v>30</v>
      </c>
      <c r="H5725">
        <v>4924460.1700000027</v>
      </c>
    </row>
    <row r="5726" spans="1:8" x14ac:dyDescent="0.25">
      <c r="A5726" s="2">
        <v>15</v>
      </c>
      <c r="B5726" t="s">
        <v>25</v>
      </c>
      <c r="C5726" t="s">
        <v>148</v>
      </c>
      <c r="D5726" s="2">
        <v>6</v>
      </c>
      <c r="E5726" s="17">
        <v>7</v>
      </c>
      <c r="F5726" t="s">
        <v>67</v>
      </c>
      <c r="G5726">
        <v>30</v>
      </c>
      <c r="H5726">
        <v>2381.8600000000006</v>
      </c>
    </row>
    <row r="5727" spans="1:8" x14ac:dyDescent="0.25">
      <c r="A5727" s="2">
        <v>15</v>
      </c>
      <c r="B5727" t="s">
        <v>25</v>
      </c>
      <c r="C5727" t="s">
        <v>148</v>
      </c>
      <c r="D5727" s="2">
        <v>6</v>
      </c>
      <c r="E5727" s="17">
        <v>7</v>
      </c>
      <c r="F5727" t="s">
        <v>73</v>
      </c>
      <c r="H5727">
        <v>2871731.01</v>
      </c>
    </row>
    <row r="5728" spans="1:8" x14ac:dyDescent="0.25">
      <c r="A5728" s="2">
        <v>15</v>
      </c>
      <c r="B5728" t="s">
        <v>25</v>
      </c>
      <c r="C5728" t="s">
        <v>148</v>
      </c>
      <c r="D5728" s="2">
        <v>6</v>
      </c>
      <c r="E5728" s="17">
        <v>7</v>
      </c>
      <c r="F5728" t="s">
        <v>72</v>
      </c>
      <c r="H5728">
        <v>10766.98</v>
      </c>
    </row>
    <row r="5729" spans="1:8" x14ac:dyDescent="0.25">
      <c r="A5729" s="2">
        <v>15</v>
      </c>
      <c r="B5729" t="s">
        <v>25</v>
      </c>
      <c r="C5729" t="s">
        <v>148</v>
      </c>
      <c r="D5729" s="2">
        <v>6</v>
      </c>
      <c r="E5729" s="17">
        <v>7</v>
      </c>
      <c r="F5729" t="s">
        <v>74</v>
      </c>
      <c r="H5729">
        <v>318843.01000000007</v>
      </c>
    </row>
    <row r="5730" spans="1:8" x14ac:dyDescent="0.25">
      <c r="A5730" s="2">
        <v>15</v>
      </c>
      <c r="B5730" t="s">
        <v>25</v>
      </c>
      <c r="C5730" t="s">
        <v>148</v>
      </c>
      <c r="D5730" s="2">
        <v>6</v>
      </c>
      <c r="E5730" s="17">
        <v>7</v>
      </c>
      <c r="F5730" t="s">
        <v>93</v>
      </c>
      <c r="G5730">
        <v>30</v>
      </c>
      <c r="H5730">
        <v>10440</v>
      </c>
    </row>
    <row r="5731" spans="1:8" x14ac:dyDescent="0.25">
      <c r="A5731" s="2">
        <v>15</v>
      </c>
      <c r="B5731" t="s">
        <v>25</v>
      </c>
      <c r="C5731" t="s">
        <v>148</v>
      </c>
      <c r="D5731" s="2">
        <v>6</v>
      </c>
      <c r="E5731" s="17">
        <v>8</v>
      </c>
      <c r="F5731" t="s">
        <v>70</v>
      </c>
      <c r="H5731">
        <v>248553.75</v>
      </c>
    </row>
    <row r="5732" spans="1:8" x14ac:dyDescent="0.25">
      <c r="A5732" s="2">
        <v>15</v>
      </c>
      <c r="B5732" t="s">
        <v>25</v>
      </c>
      <c r="C5732" t="s">
        <v>148</v>
      </c>
      <c r="D5732" s="2">
        <v>6</v>
      </c>
      <c r="E5732" s="17">
        <v>8</v>
      </c>
      <c r="F5732" t="s">
        <v>75</v>
      </c>
      <c r="H5732">
        <v>9900</v>
      </c>
    </row>
    <row r="5733" spans="1:8" x14ac:dyDescent="0.25">
      <c r="A5733" s="2">
        <v>15</v>
      </c>
      <c r="B5733" t="s">
        <v>25</v>
      </c>
      <c r="C5733" t="s">
        <v>148</v>
      </c>
      <c r="D5733" s="2">
        <v>6</v>
      </c>
      <c r="E5733" s="17">
        <v>8</v>
      </c>
      <c r="F5733" t="s">
        <v>68</v>
      </c>
      <c r="H5733">
        <v>29230</v>
      </c>
    </row>
    <row r="5734" spans="1:8" x14ac:dyDescent="0.25">
      <c r="A5734" s="2">
        <v>15</v>
      </c>
      <c r="B5734" t="s">
        <v>25</v>
      </c>
      <c r="C5734" t="s">
        <v>148</v>
      </c>
      <c r="D5734" s="2">
        <v>6</v>
      </c>
      <c r="E5734" s="17">
        <v>8</v>
      </c>
      <c r="F5734" t="s">
        <v>69</v>
      </c>
      <c r="H5734">
        <v>32311.759999999998</v>
      </c>
    </row>
    <row r="5735" spans="1:8" x14ac:dyDescent="0.25">
      <c r="A5735" s="2">
        <v>15</v>
      </c>
      <c r="B5735" t="s">
        <v>25</v>
      </c>
      <c r="C5735" t="s">
        <v>148</v>
      </c>
      <c r="D5735" s="2">
        <v>6</v>
      </c>
      <c r="E5735" s="17">
        <v>8</v>
      </c>
      <c r="F5735" t="s">
        <v>67</v>
      </c>
      <c r="H5735">
        <v>12.209999999999999</v>
      </c>
    </row>
    <row r="5736" spans="1:8" x14ac:dyDescent="0.25">
      <c r="A5736" s="2">
        <v>15</v>
      </c>
      <c r="B5736" t="s">
        <v>25</v>
      </c>
      <c r="C5736" t="s">
        <v>148</v>
      </c>
      <c r="D5736" s="2">
        <v>6</v>
      </c>
      <c r="E5736" s="17">
        <v>8</v>
      </c>
      <c r="F5736" t="s">
        <v>73</v>
      </c>
      <c r="H5736">
        <v>22945.75</v>
      </c>
    </row>
    <row r="5737" spans="1:8" x14ac:dyDescent="0.25">
      <c r="A5737" s="2">
        <v>15</v>
      </c>
      <c r="B5737" t="s">
        <v>25</v>
      </c>
      <c r="C5737" t="s">
        <v>148</v>
      </c>
      <c r="D5737" s="2">
        <v>6</v>
      </c>
      <c r="E5737" s="17">
        <v>8</v>
      </c>
      <c r="F5737" t="s">
        <v>74</v>
      </c>
      <c r="H5737">
        <v>12932.02</v>
      </c>
    </row>
    <row r="5738" spans="1:8" x14ac:dyDescent="0.25">
      <c r="A5738" s="2">
        <v>15</v>
      </c>
      <c r="B5738" t="s">
        <v>25</v>
      </c>
      <c r="C5738" t="s">
        <v>148</v>
      </c>
      <c r="D5738" s="2">
        <v>6</v>
      </c>
      <c r="E5738" s="17">
        <v>8</v>
      </c>
      <c r="F5738" t="s">
        <v>93</v>
      </c>
      <c r="H5738">
        <v>55</v>
      </c>
    </row>
    <row r="5739" spans="1:8" x14ac:dyDescent="0.25">
      <c r="A5739" s="2">
        <v>15</v>
      </c>
      <c r="B5739" t="s">
        <v>25</v>
      </c>
      <c r="C5739" t="s">
        <v>148</v>
      </c>
      <c r="D5739" s="2">
        <v>6</v>
      </c>
      <c r="E5739" s="17">
        <v>9</v>
      </c>
      <c r="F5739" t="s">
        <v>70</v>
      </c>
      <c r="H5739">
        <v>249380.75</v>
      </c>
    </row>
    <row r="5740" spans="1:8" x14ac:dyDescent="0.25">
      <c r="A5740" s="2">
        <v>15</v>
      </c>
      <c r="B5740" t="s">
        <v>25</v>
      </c>
      <c r="C5740" t="s">
        <v>148</v>
      </c>
      <c r="D5740" s="2">
        <v>6</v>
      </c>
      <c r="E5740" s="17">
        <v>9</v>
      </c>
      <c r="F5740" t="s">
        <v>75</v>
      </c>
      <c r="H5740">
        <v>9000</v>
      </c>
    </row>
    <row r="5741" spans="1:8" x14ac:dyDescent="0.25">
      <c r="A5741" s="2">
        <v>15</v>
      </c>
      <c r="B5741" t="s">
        <v>25</v>
      </c>
      <c r="C5741" t="s">
        <v>148</v>
      </c>
      <c r="D5741" s="2">
        <v>6</v>
      </c>
      <c r="E5741" s="17">
        <v>9</v>
      </c>
      <c r="F5741" t="s">
        <v>68</v>
      </c>
      <c r="H5741">
        <v>20485</v>
      </c>
    </row>
    <row r="5742" spans="1:8" x14ac:dyDescent="0.25">
      <c r="A5742" s="2">
        <v>15</v>
      </c>
      <c r="B5742" t="s">
        <v>25</v>
      </c>
      <c r="C5742" t="s">
        <v>148</v>
      </c>
      <c r="D5742" s="2">
        <v>6</v>
      </c>
      <c r="E5742" s="17">
        <v>9</v>
      </c>
      <c r="F5742" t="s">
        <v>69</v>
      </c>
      <c r="H5742">
        <v>32419.39</v>
      </c>
    </row>
    <row r="5743" spans="1:8" x14ac:dyDescent="0.25">
      <c r="A5743" s="2">
        <v>15</v>
      </c>
      <c r="B5743" t="s">
        <v>25</v>
      </c>
      <c r="C5743" t="s">
        <v>148</v>
      </c>
      <c r="D5743" s="2">
        <v>6</v>
      </c>
      <c r="E5743" s="17">
        <v>9</v>
      </c>
      <c r="F5743" t="s">
        <v>67</v>
      </c>
      <c r="H5743">
        <v>11.1</v>
      </c>
    </row>
    <row r="5744" spans="1:8" x14ac:dyDescent="0.25">
      <c r="A5744" s="2">
        <v>15</v>
      </c>
      <c r="B5744" t="s">
        <v>25</v>
      </c>
      <c r="C5744" t="s">
        <v>148</v>
      </c>
      <c r="D5744" s="2">
        <v>6</v>
      </c>
      <c r="E5744" s="17">
        <v>9</v>
      </c>
      <c r="F5744" t="s">
        <v>93</v>
      </c>
      <c r="H5744">
        <v>50</v>
      </c>
    </row>
    <row r="5745" spans="1:8" x14ac:dyDescent="0.25">
      <c r="A5745" s="2">
        <v>15</v>
      </c>
      <c r="B5745" t="s">
        <v>25</v>
      </c>
      <c r="C5745" t="s">
        <v>148</v>
      </c>
      <c r="D5745" s="2">
        <v>6</v>
      </c>
      <c r="E5745" s="17">
        <v>10</v>
      </c>
      <c r="F5745" t="s">
        <v>70</v>
      </c>
      <c r="G5745">
        <v>8</v>
      </c>
      <c r="H5745">
        <v>14858645.5</v>
      </c>
    </row>
    <row r="5746" spans="1:8" x14ac:dyDescent="0.25">
      <c r="A5746" s="2">
        <v>15</v>
      </c>
      <c r="B5746" t="s">
        <v>25</v>
      </c>
      <c r="C5746" t="s">
        <v>148</v>
      </c>
      <c r="D5746" s="2">
        <v>6</v>
      </c>
      <c r="E5746" s="17">
        <v>10</v>
      </c>
      <c r="F5746" t="s">
        <v>75</v>
      </c>
      <c r="G5746">
        <v>8</v>
      </c>
      <c r="H5746">
        <v>363600</v>
      </c>
    </row>
    <row r="5747" spans="1:8" x14ac:dyDescent="0.25">
      <c r="A5747" s="2">
        <v>15</v>
      </c>
      <c r="B5747" t="s">
        <v>25</v>
      </c>
      <c r="C5747" t="s">
        <v>148</v>
      </c>
      <c r="D5747" s="2">
        <v>6</v>
      </c>
      <c r="E5747" s="17">
        <v>10</v>
      </c>
      <c r="F5747" t="s">
        <v>68</v>
      </c>
      <c r="G5747">
        <v>8</v>
      </c>
      <c r="H5747">
        <v>517466.95999999996</v>
      </c>
    </row>
    <row r="5748" spans="1:8" x14ac:dyDescent="0.25">
      <c r="A5748" s="2">
        <v>15</v>
      </c>
      <c r="B5748" t="s">
        <v>25</v>
      </c>
      <c r="C5748" t="s">
        <v>148</v>
      </c>
      <c r="D5748" s="2">
        <v>6</v>
      </c>
      <c r="E5748" s="17">
        <v>10</v>
      </c>
      <c r="F5748" t="s">
        <v>69</v>
      </c>
      <c r="G5748">
        <v>8</v>
      </c>
      <c r="H5748">
        <v>1931617.7299999997</v>
      </c>
    </row>
    <row r="5749" spans="1:8" x14ac:dyDescent="0.25">
      <c r="A5749" s="2">
        <v>15</v>
      </c>
      <c r="B5749" t="s">
        <v>25</v>
      </c>
      <c r="C5749" t="s">
        <v>148</v>
      </c>
      <c r="D5749" s="2">
        <v>6</v>
      </c>
      <c r="E5749" s="17">
        <v>10</v>
      </c>
      <c r="F5749" t="s">
        <v>67</v>
      </c>
      <c r="G5749">
        <v>8</v>
      </c>
      <c r="H5749">
        <v>428.45999999999992</v>
      </c>
    </row>
    <row r="5750" spans="1:8" x14ac:dyDescent="0.25">
      <c r="A5750" s="2">
        <v>15</v>
      </c>
      <c r="B5750" t="s">
        <v>25</v>
      </c>
      <c r="C5750" t="s">
        <v>148</v>
      </c>
      <c r="D5750" s="2">
        <v>6</v>
      </c>
      <c r="E5750" s="17">
        <v>10</v>
      </c>
      <c r="F5750" t="s">
        <v>73</v>
      </c>
      <c r="H5750">
        <v>1347307.5</v>
      </c>
    </row>
    <row r="5751" spans="1:8" x14ac:dyDescent="0.25">
      <c r="A5751" s="2">
        <v>15</v>
      </c>
      <c r="B5751" t="s">
        <v>25</v>
      </c>
      <c r="C5751" t="s">
        <v>148</v>
      </c>
      <c r="D5751" s="2">
        <v>6</v>
      </c>
      <c r="E5751" s="17">
        <v>10</v>
      </c>
      <c r="F5751" t="s">
        <v>79</v>
      </c>
      <c r="H5751">
        <v>34507.5</v>
      </c>
    </row>
    <row r="5752" spans="1:8" x14ac:dyDescent="0.25">
      <c r="A5752" s="2">
        <v>15</v>
      </c>
      <c r="B5752" t="s">
        <v>25</v>
      </c>
      <c r="C5752" t="s">
        <v>148</v>
      </c>
      <c r="D5752" s="2">
        <v>6</v>
      </c>
      <c r="E5752" s="17">
        <v>10</v>
      </c>
      <c r="F5752" t="s">
        <v>88</v>
      </c>
      <c r="H5752">
        <v>19888.8</v>
      </c>
    </row>
    <row r="5753" spans="1:8" x14ac:dyDescent="0.25">
      <c r="A5753" s="2">
        <v>15</v>
      </c>
      <c r="B5753" t="s">
        <v>25</v>
      </c>
      <c r="C5753" t="s">
        <v>148</v>
      </c>
      <c r="D5753" s="2">
        <v>6</v>
      </c>
      <c r="E5753" s="17">
        <v>10</v>
      </c>
      <c r="F5753" t="s">
        <v>93</v>
      </c>
      <c r="G5753">
        <v>8</v>
      </c>
      <c r="H5753">
        <v>1930</v>
      </c>
    </row>
    <row r="5754" spans="1:8" x14ac:dyDescent="0.25">
      <c r="A5754" s="2">
        <v>15</v>
      </c>
      <c r="B5754" t="s">
        <v>25</v>
      </c>
      <c r="C5754" t="s">
        <v>148</v>
      </c>
      <c r="D5754" s="2">
        <v>6</v>
      </c>
      <c r="E5754" s="17">
        <v>11</v>
      </c>
      <c r="F5754" t="s">
        <v>70</v>
      </c>
      <c r="G5754">
        <v>1</v>
      </c>
      <c r="H5754">
        <v>666963.5</v>
      </c>
    </row>
    <row r="5755" spans="1:8" x14ac:dyDescent="0.25">
      <c r="A5755" s="2">
        <v>15</v>
      </c>
      <c r="B5755" t="s">
        <v>25</v>
      </c>
      <c r="C5755" t="s">
        <v>148</v>
      </c>
      <c r="D5755" s="2">
        <v>6</v>
      </c>
      <c r="E5755" s="17">
        <v>11</v>
      </c>
      <c r="F5755" t="s">
        <v>75</v>
      </c>
      <c r="G5755">
        <v>1</v>
      </c>
      <c r="H5755">
        <v>14400</v>
      </c>
    </row>
    <row r="5756" spans="1:8" x14ac:dyDescent="0.25">
      <c r="A5756" s="2">
        <v>15</v>
      </c>
      <c r="B5756" t="s">
        <v>25</v>
      </c>
      <c r="C5756" t="s">
        <v>148</v>
      </c>
      <c r="D5756" s="2">
        <v>6</v>
      </c>
      <c r="E5756" s="17">
        <v>11</v>
      </c>
      <c r="F5756" t="s">
        <v>68</v>
      </c>
      <c r="G5756">
        <v>1</v>
      </c>
      <c r="H5756">
        <v>13182</v>
      </c>
    </row>
    <row r="5757" spans="1:8" x14ac:dyDescent="0.25">
      <c r="A5757" s="2">
        <v>15</v>
      </c>
      <c r="B5757" t="s">
        <v>25</v>
      </c>
      <c r="C5757" t="s">
        <v>148</v>
      </c>
      <c r="D5757" s="2">
        <v>6</v>
      </c>
      <c r="E5757" s="17">
        <v>11</v>
      </c>
      <c r="F5757" t="s">
        <v>69</v>
      </c>
      <c r="G5757">
        <v>1</v>
      </c>
      <c r="H5757">
        <v>86705.080000000016</v>
      </c>
    </row>
    <row r="5758" spans="1:8" x14ac:dyDescent="0.25">
      <c r="A5758" s="2">
        <v>15</v>
      </c>
      <c r="B5758" t="s">
        <v>25</v>
      </c>
      <c r="C5758" t="s">
        <v>148</v>
      </c>
      <c r="D5758" s="2">
        <v>6</v>
      </c>
      <c r="E5758" s="17">
        <v>11</v>
      </c>
      <c r="F5758" t="s">
        <v>67</v>
      </c>
      <c r="G5758">
        <v>1</v>
      </c>
      <c r="H5758">
        <v>14.43</v>
      </c>
    </row>
    <row r="5759" spans="1:8" x14ac:dyDescent="0.25">
      <c r="A5759" s="2">
        <v>15</v>
      </c>
      <c r="B5759" t="s">
        <v>25</v>
      </c>
      <c r="C5759" t="s">
        <v>148</v>
      </c>
      <c r="D5759" s="2">
        <v>6</v>
      </c>
      <c r="E5759" s="17">
        <v>11</v>
      </c>
      <c r="F5759" t="s">
        <v>73</v>
      </c>
      <c r="H5759">
        <v>50959.75</v>
      </c>
    </row>
    <row r="5760" spans="1:8" x14ac:dyDescent="0.25">
      <c r="A5760" s="2">
        <v>15</v>
      </c>
      <c r="B5760" t="s">
        <v>25</v>
      </c>
      <c r="C5760" t="s">
        <v>148</v>
      </c>
      <c r="D5760" s="2">
        <v>6</v>
      </c>
      <c r="E5760" s="17">
        <v>11</v>
      </c>
      <c r="F5760" t="s">
        <v>93</v>
      </c>
      <c r="G5760">
        <v>1</v>
      </c>
      <c r="H5760">
        <v>65</v>
      </c>
    </row>
    <row r="5761" spans="1:8" x14ac:dyDescent="0.25">
      <c r="A5761" s="2">
        <v>15</v>
      </c>
      <c r="B5761" t="s">
        <v>25</v>
      </c>
      <c r="C5761" t="s">
        <v>148</v>
      </c>
      <c r="D5761" s="2">
        <v>6</v>
      </c>
      <c r="E5761" s="17">
        <v>14</v>
      </c>
      <c r="F5761" t="s">
        <v>70</v>
      </c>
      <c r="H5761">
        <v>401915.25</v>
      </c>
    </row>
    <row r="5762" spans="1:8" x14ac:dyDescent="0.25">
      <c r="A5762" s="2">
        <v>15</v>
      </c>
      <c r="B5762" t="s">
        <v>25</v>
      </c>
      <c r="C5762" t="s">
        <v>148</v>
      </c>
      <c r="D5762" s="2">
        <v>6</v>
      </c>
      <c r="E5762" s="17">
        <v>14</v>
      </c>
      <c r="F5762" t="s">
        <v>72</v>
      </c>
      <c r="H5762">
        <v>148708.65</v>
      </c>
    </row>
    <row r="5763" spans="1:8" x14ac:dyDescent="0.25">
      <c r="A5763" s="2">
        <v>15</v>
      </c>
      <c r="B5763" t="s">
        <v>25</v>
      </c>
      <c r="C5763" t="s">
        <v>149</v>
      </c>
      <c r="D5763" s="2" t="e">
        <v>#N/A</v>
      </c>
      <c r="E5763" s="17">
        <v>1</v>
      </c>
      <c r="F5763" t="s">
        <v>70</v>
      </c>
      <c r="H5763">
        <v>145137.43000000002</v>
      </c>
    </row>
    <row r="5764" spans="1:8" x14ac:dyDescent="0.25">
      <c r="A5764" s="2">
        <v>15</v>
      </c>
      <c r="B5764" t="s">
        <v>25</v>
      </c>
      <c r="C5764" t="s">
        <v>149</v>
      </c>
      <c r="D5764" s="2" t="e">
        <v>#N/A</v>
      </c>
      <c r="E5764" s="17">
        <v>1</v>
      </c>
      <c r="F5764" t="s">
        <v>67</v>
      </c>
      <c r="H5764">
        <v>134.08999999999997</v>
      </c>
    </row>
    <row r="5765" spans="1:8" x14ac:dyDescent="0.25">
      <c r="A5765" s="2">
        <v>15</v>
      </c>
      <c r="B5765" t="s">
        <v>25</v>
      </c>
      <c r="C5765" t="s">
        <v>149</v>
      </c>
      <c r="D5765" s="2" t="e">
        <v>#N/A</v>
      </c>
      <c r="E5765" s="17">
        <v>1</v>
      </c>
      <c r="F5765" t="s">
        <v>72</v>
      </c>
      <c r="H5765">
        <v>51361.509999999995</v>
      </c>
    </row>
    <row r="5766" spans="1:8" x14ac:dyDescent="0.25">
      <c r="A5766" s="2">
        <v>15</v>
      </c>
      <c r="B5766" t="s">
        <v>25</v>
      </c>
      <c r="C5766" t="s">
        <v>149</v>
      </c>
      <c r="D5766" s="2" t="e">
        <v>#N/A</v>
      </c>
      <c r="E5766" s="17">
        <v>2</v>
      </c>
      <c r="F5766" t="s">
        <v>70</v>
      </c>
      <c r="G5766">
        <v>2</v>
      </c>
      <c r="H5766">
        <v>184757.57</v>
      </c>
    </row>
    <row r="5767" spans="1:8" x14ac:dyDescent="0.25">
      <c r="A5767" s="2">
        <v>15</v>
      </c>
      <c r="B5767" t="s">
        <v>25</v>
      </c>
      <c r="C5767" t="s">
        <v>149</v>
      </c>
      <c r="D5767" s="2" t="e">
        <v>#N/A</v>
      </c>
      <c r="E5767" s="17">
        <v>2</v>
      </c>
      <c r="F5767" t="s">
        <v>75</v>
      </c>
      <c r="G5767">
        <v>1</v>
      </c>
      <c r="H5767">
        <v>8400</v>
      </c>
    </row>
    <row r="5768" spans="1:8" x14ac:dyDescent="0.25">
      <c r="A5768" s="2">
        <v>15</v>
      </c>
      <c r="B5768" t="s">
        <v>25</v>
      </c>
      <c r="C5768" t="s">
        <v>149</v>
      </c>
      <c r="D5768" s="2" t="e">
        <v>#N/A</v>
      </c>
      <c r="E5768" s="17">
        <v>2</v>
      </c>
      <c r="F5768" t="s">
        <v>69</v>
      </c>
      <c r="G5768">
        <v>2</v>
      </c>
      <c r="H5768">
        <v>17780.260000000002</v>
      </c>
    </row>
    <row r="5769" spans="1:8" x14ac:dyDescent="0.25">
      <c r="A5769" s="2">
        <v>15</v>
      </c>
      <c r="B5769" t="s">
        <v>25</v>
      </c>
      <c r="C5769" t="s">
        <v>149</v>
      </c>
      <c r="D5769" s="2" t="e">
        <v>#N/A</v>
      </c>
      <c r="E5769" s="17">
        <v>2</v>
      </c>
      <c r="F5769" t="s">
        <v>67</v>
      </c>
      <c r="G5769">
        <v>2</v>
      </c>
      <c r="H5769">
        <v>163.23999999999998</v>
      </c>
    </row>
    <row r="5770" spans="1:8" x14ac:dyDescent="0.25">
      <c r="A5770" s="2">
        <v>15</v>
      </c>
      <c r="B5770" t="s">
        <v>25</v>
      </c>
      <c r="C5770" t="s">
        <v>149</v>
      </c>
      <c r="D5770" s="2" t="e">
        <v>#N/A</v>
      </c>
      <c r="E5770" s="17">
        <v>2</v>
      </c>
      <c r="F5770" t="s">
        <v>73</v>
      </c>
      <c r="H5770">
        <v>6513</v>
      </c>
    </row>
    <row r="5771" spans="1:8" x14ac:dyDescent="0.25">
      <c r="A5771" s="2">
        <v>15</v>
      </c>
      <c r="B5771" t="s">
        <v>25</v>
      </c>
      <c r="C5771" t="s">
        <v>149</v>
      </c>
      <c r="D5771" s="2" t="e">
        <v>#N/A</v>
      </c>
      <c r="E5771" s="17">
        <v>2</v>
      </c>
      <c r="F5771" t="s">
        <v>72</v>
      </c>
      <c r="H5771">
        <v>15287.16</v>
      </c>
    </row>
    <row r="5772" spans="1:8" x14ac:dyDescent="0.25">
      <c r="A5772" s="2">
        <v>15</v>
      </c>
      <c r="B5772" t="s">
        <v>25</v>
      </c>
      <c r="C5772" t="s">
        <v>149</v>
      </c>
      <c r="D5772" s="2" t="e">
        <v>#N/A</v>
      </c>
      <c r="E5772" s="17">
        <v>5</v>
      </c>
      <c r="F5772" t="s">
        <v>70</v>
      </c>
      <c r="H5772">
        <v>121907.75</v>
      </c>
    </row>
    <row r="5773" spans="1:8" x14ac:dyDescent="0.25">
      <c r="A5773" s="2">
        <v>15</v>
      </c>
      <c r="B5773" t="s">
        <v>25</v>
      </c>
      <c r="C5773" t="s">
        <v>149</v>
      </c>
      <c r="D5773" s="2" t="e">
        <v>#N/A</v>
      </c>
      <c r="E5773" s="17">
        <v>5</v>
      </c>
      <c r="F5773" t="s">
        <v>75</v>
      </c>
      <c r="H5773">
        <v>9000</v>
      </c>
    </row>
    <row r="5774" spans="1:8" x14ac:dyDescent="0.25">
      <c r="A5774" s="2">
        <v>15</v>
      </c>
      <c r="B5774" t="s">
        <v>25</v>
      </c>
      <c r="C5774" t="s">
        <v>149</v>
      </c>
      <c r="D5774" s="2" t="e">
        <v>#N/A</v>
      </c>
      <c r="E5774" s="17">
        <v>5</v>
      </c>
      <c r="F5774" t="s">
        <v>68</v>
      </c>
      <c r="H5774">
        <v>6995</v>
      </c>
    </row>
    <row r="5775" spans="1:8" x14ac:dyDescent="0.25">
      <c r="A5775" s="2">
        <v>15</v>
      </c>
      <c r="B5775" t="s">
        <v>25</v>
      </c>
      <c r="C5775" t="s">
        <v>149</v>
      </c>
      <c r="D5775" s="2" t="e">
        <v>#N/A</v>
      </c>
      <c r="E5775" s="17">
        <v>5</v>
      </c>
      <c r="F5775" t="s">
        <v>69</v>
      </c>
      <c r="H5775">
        <v>15847.84</v>
      </c>
    </row>
    <row r="5776" spans="1:8" x14ac:dyDescent="0.25">
      <c r="A5776" s="2">
        <v>15</v>
      </c>
      <c r="B5776" t="s">
        <v>25</v>
      </c>
      <c r="C5776" t="s">
        <v>149</v>
      </c>
      <c r="D5776" s="2" t="e">
        <v>#N/A</v>
      </c>
      <c r="E5776" s="17">
        <v>5</v>
      </c>
      <c r="F5776" t="s">
        <v>67</v>
      </c>
      <c r="H5776">
        <v>58.3</v>
      </c>
    </row>
    <row r="5777" spans="1:8" x14ac:dyDescent="0.25">
      <c r="A5777" s="2">
        <v>15</v>
      </c>
      <c r="B5777" t="s">
        <v>25</v>
      </c>
      <c r="C5777" t="s">
        <v>149</v>
      </c>
      <c r="D5777" s="2" t="e">
        <v>#N/A</v>
      </c>
      <c r="E5777" s="17">
        <v>7</v>
      </c>
      <c r="F5777" t="s">
        <v>70</v>
      </c>
      <c r="H5777">
        <v>182169</v>
      </c>
    </row>
    <row r="5778" spans="1:8" x14ac:dyDescent="0.25">
      <c r="A5778" s="2">
        <v>15</v>
      </c>
      <c r="B5778" t="s">
        <v>25</v>
      </c>
      <c r="C5778" t="s">
        <v>149</v>
      </c>
      <c r="D5778" s="2" t="e">
        <v>#N/A</v>
      </c>
      <c r="E5778" s="17">
        <v>7</v>
      </c>
      <c r="F5778" t="s">
        <v>69</v>
      </c>
      <c r="H5778">
        <v>23681.87</v>
      </c>
    </row>
    <row r="5779" spans="1:8" x14ac:dyDescent="0.25">
      <c r="A5779" s="2">
        <v>15</v>
      </c>
      <c r="B5779" t="s">
        <v>25</v>
      </c>
      <c r="C5779" t="s">
        <v>149</v>
      </c>
      <c r="D5779" s="2" t="e">
        <v>#N/A</v>
      </c>
      <c r="E5779" s="17">
        <v>7</v>
      </c>
      <c r="F5779" t="s">
        <v>67</v>
      </c>
      <c r="H5779">
        <v>11.1</v>
      </c>
    </row>
    <row r="5780" spans="1:8" x14ac:dyDescent="0.25">
      <c r="A5780" s="2">
        <v>15</v>
      </c>
      <c r="B5780" t="s">
        <v>25</v>
      </c>
      <c r="C5780" t="s">
        <v>149</v>
      </c>
      <c r="D5780" s="2" t="e">
        <v>#N/A</v>
      </c>
      <c r="E5780" s="17">
        <v>7</v>
      </c>
      <c r="F5780" t="s">
        <v>93</v>
      </c>
      <c r="H5780">
        <v>50</v>
      </c>
    </row>
    <row r="5781" spans="1:8" x14ac:dyDescent="0.25">
      <c r="A5781" s="2">
        <v>15</v>
      </c>
      <c r="B5781" t="s">
        <v>25</v>
      </c>
      <c r="C5781" t="s">
        <v>150</v>
      </c>
      <c r="D5781" s="2">
        <v>5</v>
      </c>
      <c r="E5781" s="17">
        <v>0</v>
      </c>
      <c r="F5781" t="s">
        <v>70</v>
      </c>
      <c r="G5781">
        <v>1</v>
      </c>
      <c r="H5781">
        <v>147303.99</v>
      </c>
    </row>
    <row r="5782" spans="1:8" x14ac:dyDescent="0.25">
      <c r="A5782" s="2">
        <v>15</v>
      </c>
      <c r="B5782" t="s">
        <v>25</v>
      </c>
      <c r="C5782" t="s">
        <v>150</v>
      </c>
      <c r="D5782" s="2">
        <v>5</v>
      </c>
      <c r="E5782" s="17">
        <v>0</v>
      </c>
      <c r="F5782" t="s">
        <v>69</v>
      </c>
      <c r="G5782">
        <v>1</v>
      </c>
      <c r="H5782">
        <v>19149.46</v>
      </c>
    </row>
    <row r="5783" spans="1:8" x14ac:dyDescent="0.25">
      <c r="A5783" s="2">
        <v>15</v>
      </c>
      <c r="B5783" t="s">
        <v>25</v>
      </c>
      <c r="C5783" t="s">
        <v>150</v>
      </c>
      <c r="D5783" s="2">
        <v>5</v>
      </c>
      <c r="E5783" s="17">
        <v>0</v>
      </c>
      <c r="F5783" t="s">
        <v>67</v>
      </c>
      <c r="G5783">
        <v>1</v>
      </c>
      <c r="H5783">
        <v>3.33</v>
      </c>
    </row>
    <row r="5784" spans="1:8" x14ac:dyDescent="0.25">
      <c r="A5784" s="2">
        <v>15</v>
      </c>
      <c r="B5784" t="s">
        <v>25</v>
      </c>
      <c r="C5784" t="s">
        <v>150</v>
      </c>
      <c r="D5784" s="2">
        <v>5</v>
      </c>
      <c r="E5784" s="17">
        <v>0</v>
      </c>
      <c r="F5784" t="s">
        <v>73</v>
      </c>
      <c r="G5784">
        <v>1</v>
      </c>
      <c r="H5784">
        <v>199.97</v>
      </c>
    </row>
    <row r="5785" spans="1:8" x14ac:dyDescent="0.25">
      <c r="A5785" s="2">
        <v>15</v>
      </c>
      <c r="B5785" t="s">
        <v>25</v>
      </c>
      <c r="C5785" t="s">
        <v>150</v>
      </c>
      <c r="D5785" s="2">
        <v>5</v>
      </c>
      <c r="E5785" s="17">
        <v>0</v>
      </c>
      <c r="F5785" t="s">
        <v>72</v>
      </c>
      <c r="G5785">
        <v>1</v>
      </c>
      <c r="H5785">
        <v>31705.41</v>
      </c>
    </row>
    <row r="5786" spans="1:8" x14ac:dyDescent="0.25">
      <c r="A5786" s="2">
        <v>15</v>
      </c>
      <c r="B5786" t="s">
        <v>25</v>
      </c>
      <c r="C5786" t="s">
        <v>150</v>
      </c>
      <c r="D5786" s="2">
        <v>5</v>
      </c>
      <c r="E5786" s="17">
        <v>0</v>
      </c>
      <c r="F5786" t="s">
        <v>93</v>
      </c>
      <c r="G5786">
        <v>1</v>
      </c>
      <c r="H5786">
        <v>15</v>
      </c>
    </row>
    <row r="5787" spans="1:8" x14ac:dyDescent="0.25">
      <c r="A5787" s="2">
        <v>15</v>
      </c>
      <c r="B5787" t="s">
        <v>25</v>
      </c>
      <c r="C5787" t="s">
        <v>150</v>
      </c>
      <c r="D5787" s="2">
        <v>5</v>
      </c>
      <c r="E5787" s="17">
        <v>2</v>
      </c>
      <c r="F5787" t="s">
        <v>70</v>
      </c>
      <c r="H5787">
        <v>3062372.25</v>
      </c>
    </row>
    <row r="5788" spans="1:8" x14ac:dyDescent="0.25">
      <c r="A5788" s="2">
        <v>15</v>
      </c>
      <c r="B5788" t="s">
        <v>25</v>
      </c>
      <c r="C5788" t="s">
        <v>150</v>
      </c>
      <c r="D5788" s="2">
        <v>5</v>
      </c>
      <c r="E5788" s="17">
        <v>2</v>
      </c>
      <c r="F5788" t="s">
        <v>75</v>
      </c>
      <c r="H5788">
        <v>328500</v>
      </c>
    </row>
    <row r="5789" spans="1:8" x14ac:dyDescent="0.25">
      <c r="A5789" s="2">
        <v>15</v>
      </c>
      <c r="B5789" t="s">
        <v>25</v>
      </c>
      <c r="C5789" t="s">
        <v>150</v>
      </c>
      <c r="D5789" s="2">
        <v>5</v>
      </c>
      <c r="E5789" s="17">
        <v>2</v>
      </c>
      <c r="F5789" t="s">
        <v>68</v>
      </c>
      <c r="H5789">
        <v>301244</v>
      </c>
    </row>
    <row r="5790" spans="1:8" x14ac:dyDescent="0.25">
      <c r="A5790" s="2">
        <v>15</v>
      </c>
      <c r="B5790" t="s">
        <v>25</v>
      </c>
      <c r="C5790" t="s">
        <v>150</v>
      </c>
      <c r="D5790" s="2">
        <v>5</v>
      </c>
      <c r="E5790" s="17">
        <v>2</v>
      </c>
      <c r="F5790" t="s">
        <v>69</v>
      </c>
      <c r="H5790">
        <v>398103.81999999995</v>
      </c>
    </row>
    <row r="5791" spans="1:8" x14ac:dyDescent="0.25">
      <c r="A5791" s="2">
        <v>15</v>
      </c>
      <c r="B5791" t="s">
        <v>25</v>
      </c>
      <c r="C5791" t="s">
        <v>150</v>
      </c>
      <c r="D5791" s="2">
        <v>5</v>
      </c>
      <c r="E5791" s="17">
        <v>2</v>
      </c>
      <c r="F5791" t="s">
        <v>67</v>
      </c>
      <c r="H5791">
        <v>2343.66</v>
      </c>
    </row>
    <row r="5792" spans="1:8" x14ac:dyDescent="0.25">
      <c r="A5792" s="2">
        <v>15</v>
      </c>
      <c r="B5792" t="s">
        <v>25</v>
      </c>
      <c r="C5792" t="s">
        <v>150</v>
      </c>
      <c r="D5792" s="2">
        <v>5</v>
      </c>
      <c r="E5792" s="17">
        <v>2</v>
      </c>
      <c r="F5792" t="s">
        <v>73</v>
      </c>
      <c r="H5792">
        <v>266558.71999999997</v>
      </c>
    </row>
    <row r="5793" spans="1:8" x14ac:dyDescent="0.25">
      <c r="A5793" s="2">
        <v>15</v>
      </c>
      <c r="B5793" t="s">
        <v>25</v>
      </c>
      <c r="C5793" t="s">
        <v>150</v>
      </c>
      <c r="D5793" s="2">
        <v>5</v>
      </c>
      <c r="E5793" s="17">
        <v>2</v>
      </c>
      <c r="F5793" t="s">
        <v>79</v>
      </c>
      <c r="H5793">
        <v>27309.919999999998</v>
      </c>
    </row>
    <row r="5794" spans="1:8" x14ac:dyDescent="0.25">
      <c r="A5794" s="2">
        <v>15</v>
      </c>
      <c r="B5794" t="s">
        <v>25</v>
      </c>
      <c r="C5794" t="s">
        <v>150</v>
      </c>
      <c r="D5794" s="2">
        <v>5</v>
      </c>
      <c r="E5794" s="17">
        <v>3</v>
      </c>
      <c r="F5794" t="s">
        <v>70</v>
      </c>
      <c r="H5794">
        <v>3452906.5</v>
      </c>
    </row>
    <row r="5795" spans="1:8" x14ac:dyDescent="0.25">
      <c r="A5795" s="2">
        <v>15</v>
      </c>
      <c r="B5795" t="s">
        <v>25</v>
      </c>
      <c r="C5795" t="s">
        <v>150</v>
      </c>
      <c r="D5795" s="2">
        <v>5</v>
      </c>
      <c r="E5795" s="17">
        <v>3</v>
      </c>
      <c r="F5795" t="s">
        <v>75</v>
      </c>
      <c r="H5795">
        <v>342000</v>
      </c>
    </row>
    <row r="5796" spans="1:8" x14ac:dyDescent="0.25">
      <c r="A5796" s="2">
        <v>15</v>
      </c>
      <c r="B5796" t="s">
        <v>25</v>
      </c>
      <c r="C5796" t="s">
        <v>150</v>
      </c>
      <c r="D5796" s="2">
        <v>5</v>
      </c>
      <c r="E5796" s="17">
        <v>3</v>
      </c>
      <c r="F5796" t="s">
        <v>68</v>
      </c>
      <c r="H5796">
        <v>423443.75</v>
      </c>
    </row>
    <row r="5797" spans="1:8" x14ac:dyDescent="0.25">
      <c r="A5797" s="2">
        <v>15</v>
      </c>
      <c r="B5797" t="s">
        <v>25</v>
      </c>
      <c r="C5797" t="s">
        <v>150</v>
      </c>
      <c r="D5797" s="2">
        <v>5</v>
      </c>
      <c r="E5797" s="17">
        <v>3</v>
      </c>
      <c r="F5797" t="s">
        <v>69</v>
      </c>
      <c r="H5797">
        <v>448872.18000000017</v>
      </c>
    </row>
    <row r="5798" spans="1:8" x14ac:dyDescent="0.25">
      <c r="A5798" s="2">
        <v>15</v>
      </c>
      <c r="B5798" t="s">
        <v>25</v>
      </c>
      <c r="C5798" t="s">
        <v>150</v>
      </c>
      <c r="D5798" s="2">
        <v>5</v>
      </c>
      <c r="E5798" s="17">
        <v>3</v>
      </c>
      <c r="F5798" t="s">
        <v>67</v>
      </c>
      <c r="H5798">
        <v>2343.6099999999997</v>
      </c>
    </row>
    <row r="5799" spans="1:8" x14ac:dyDescent="0.25">
      <c r="A5799" s="2">
        <v>15</v>
      </c>
      <c r="B5799" t="s">
        <v>25</v>
      </c>
      <c r="C5799" t="s">
        <v>150</v>
      </c>
      <c r="D5799" s="2">
        <v>5</v>
      </c>
      <c r="E5799" s="17">
        <v>3</v>
      </c>
      <c r="F5799" t="s">
        <v>73</v>
      </c>
      <c r="H5799">
        <v>285978</v>
      </c>
    </row>
    <row r="5800" spans="1:8" x14ac:dyDescent="0.25">
      <c r="A5800" s="2">
        <v>15</v>
      </c>
      <c r="B5800" t="s">
        <v>25</v>
      </c>
      <c r="C5800" t="s">
        <v>150</v>
      </c>
      <c r="D5800" s="2">
        <v>5</v>
      </c>
      <c r="E5800" s="17">
        <v>3</v>
      </c>
      <c r="F5800" t="s">
        <v>79</v>
      </c>
      <c r="H5800">
        <v>66425.33</v>
      </c>
    </row>
    <row r="5801" spans="1:8" x14ac:dyDescent="0.25">
      <c r="A5801" s="2">
        <v>15</v>
      </c>
      <c r="B5801" t="s">
        <v>25</v>
      </c>
      <c r="C5801" t="s">
        <v>150</v>
      </c>
      <c r="D5801" s="2">
        <v>5</v>
      </c>
      <c r="E5801" s="17">
        <v>3</v>
      </c>
      <c r="F5801" t="s">
        <v>74</v>
      </c>
      <c r="H5801">
        <v>30858.78</v>
      </c>
    </row>
    <row r="5802" spans="1:8" x14ac:dyDescent="0.25">
      <c r="A5802" s="2">
        <v>15</v>
      </c>
      <c r="B5802" t="s">
        <v>25</v>
      </c>
      <c r="C5802" t="s">
        <v>150</v>
      </c>
      <c r="D5802" s="2">
        <v>5</v>
      </c>
      <c r="E5802" s="17">
        <v>4</v>
      </c>
      <c r="F5802" t="s">
        <v>70</v>
      </c>
      <c r="H5802">
        <v>569813</v>
      </c>
    </row>
    <row r="5803" spans="1:8" x14ac:dyDescent="0.25">
      <c r="A5803" s="2">
        <v>15</v>
      </c>
      <c r="B5803" t="s">
        <v>25</v>
      </c>
      <c r="C5803" t="s">
        <v>150</v>
      </c>
      <c r="D5803" s="2">
        <v>5</v>
      </c>
      <c r="E5803" s="17">
        <v>4</v>
      </c>
      <c r="F5803" t="s">
        <v>75</v>
      </c>
      <c r="H5803">
        <v>49500</v>
      </c>
    </row>
    <row r="5804" spans="1:8" x14ac:dyDescent="0.25">
      <c r="A5804" s="2">
        <v>15</v>
      </c>
      <c r="B5804" t="s">
        <v>25</v>
      </c>
      <c r="C5804" t="s">
        <v>150</v>
      </c>
      <c r="D5804" s="2">
        <v>5</v>
      </c>
      <c r="E5804" s="17">
        <v>4</v>
      </c>
      <c r="F5804" t="s">
        <v>68</v>
      </c>
      <c r="H5804">
        <v>52828</v>
      </c>
    </row>
    <row r="5805" spans="1:8" x14ac:dyDescent="0.25">
      <c r="A5805" s="2">
        <v>15</v>
      </c>
      <c r="B5805" t="s">
        <v>25</v>
      </c>
      <c r="C5805" t="s">
        <v>150</v>
      </c>
      <c r="D5805" s="2">
        <v>5</v>
      </c>
      <c r="E5805" s="17">
        <v>4</v>
      </c>
      <c r="F5805" t="s">
        <v>69</v>
      </c>
      <c r="H5805">
        <v>74074.889999999985</v>
      </c>
    </row>
    <row r="5806" spans="1:8" x14ac:dyDescent="0.25">
      <c r="A5806" s="2">
        <v>15</v>
      </c>
      <c r="B5806" t="s">
        <v>25</v>
      </c>
      <c r="C5806" t="s">
        <v>150</v>
      </c>
      <c r="D5806" s="2">
        <v>5</v>
      </c>
      <c r="E5806" s="17">
        <v>4</v>
      </c>
      <c r="F5806" t="s">
        <v>67</v>
      </c>
      <c r="H5806">
        <v>320.65000000000003</v>
      </c>
    </row>
    <row r="5807" spans="1:8" x14ac:dyDescent="0.25">
      <c r="A5807" s="2">
        <v>15</v>
      </c>
      <c r="B5807" t="s">
        <v>25</v>
      </c>
      <c r="C5807" t="s">
        <v>150</v>
      </c>
      <c r="D5807" s="2">
        <v>5</v>
      </c>
      <c r="E5807" s="17">
        <v>4</v>
      </c>
      <c r="F5807" t="s">
        <v>73</v>
      </c>
      <c r="H5807">
        <v>51930.75</v>
      </c>
    </row>
    <row r="5808" spans="1:8" x14ac:dyDescent="0.25">
      <c r="A5808" s="2">
        <v>15</v>
      </c>
      <c r="B5808" t="s">
        <v>25</v>
      </c>
      <c r="C5808" t="s">
        <v>150</v>
      </c>
      <c r="D5808" s="2">
        <v>5</v>
      </c>
      <c r="E5808" s="17">
        <v>5</v>
      </c>
      <c r="F5808" t="s">
        <v>70</v>
      </c>
      <c r="H5808">
        <v>18013120.120000001</v>
      </c>
    </row>
    <row r="5809" spans="1:8" x14ac:dyDescent="0.25">
      <c r="A5809" s="2">
        <v>15</v>
      </c>
      <c r="B5809" t="s">
        <v>25</v>
      </c>
      <c r="C5809" t="s">
        <v>150</v>
      </c>
      <c r="D5809" s="2">
        <v>5</v>
      </c>
      <c r="E5809" s="17">
        <v>5</v>
      </c>
      <c r="F5809" t="s">
        <v>75</v>
      </c>
      <c r="H5809">
        <v>1156500</v>
      </c>
    </row>
    <row r="5810" spans="1:8" x14ac:dyDescent="0.25">
      <c r="A5810" s="2">
        <v>15</v>
      </c>
      <c r="B5810" t="s">
        <v>25</v>
      </c>
      <c r="C5810" t="s">
        <v>150</v>
      </c>
      <c r="D5810" s="2">
        <v>5</v>
      </c>
      <c r="E5810" s="17">
        <v>5</v>
      </c>
      <c r="F5810" t="s">
        <v>68</v>
      </c>
      <c r="H5810">
        <v>1316299.5</v>
      </c>
    </row>
    <row r="5811" spans="1:8" x14ac:dyDescent="0.25">
      <c r="A5811" s="2">
        <v>15</v>
      </c>
      <c r="B5811" t="s">
        <v>25</v>
      </c>
      <c r="C5811" t="s">
        <v>150</v>
      </c>
      <c r="D5811" s="2">
        <v>5</v>
      </c>
      <c r="E5811" s="17">
        <v>5</v>
      </c>
      <c r="F5811" t="s">
        <v>69</v>
      </c>
      <c r="H5811">
        <v>2117447.19</v>
      </c>
    </row>
    <row r="5812" spans="1:8" x14ac:dyDescent="0.25">
      <c r="A5812" s="2">
        <v>15</v>
      </c>
      <c r="B5812" t="s">
        <v>25</v>
      </c>
      <c r="C5812" t="s">
        <v>150</v>
      </c>
      <c r="D5812" s="2">
        <v>5</v>
      </c>
      <c r="E5812" s="17">
        <v>5</v>
      </c>
      <c r="F5812" t="s">
        <v>67</v>
      </c>
      <c r="H5812">
        <v>8867.4299999999985</v>
      </c>
    </row>
    <row r="5813" spans="1:8" x14ac:dyDescent="0.25">
      <c r="A5813" s="2">
        <v>15</v>
      </c>
      <c r="B5813" t="s">
        <v>25</v>
      </c>
      <c r="C5813" t="s">
        <v>150</v>
      </c>
      <c r="D5813" s="2">
        <v>5</v>
      </c>
      <c r="E5813" s="17">
        <v>5</v>
      </c>
      <c r="F5813" t="s">
        <v>73</v>
      </c>
      <c r="H5813">
        <v>1416761.8699999999</v>
      </c>
    </row>
    <row r="5814" spans="1:8" x14ac:dyDescent="0.25">
      <c r="A5814" s="2">
        <v>15</v>
      </c>
      <c r="B5814" t="s">
        <v>25</v>
      </c>
      <c r="C5814" t="s">
        <v>150</v>
      </c>
      <c r="D5814" s="2">
        <v>5</v>
      </c>
      <c r="E5814" s="17">
        <v>5</v>
      </c>
      <c r="F5814" t="s">
        <v>79</v>
      </c>
      <c r="H5814">
        <v>17253</v>
      </c>
    </row>
    <row r="5815" spans="1:8" x14ac:dyDescent="0.25">
      <c r="A5815" s="2">
        <v>15</v>
      </c>
      <c r="B5815" t="s">
        <v>25</v>
      </c>
      <c r="C5815" t="s">
        <v>150</v>
      </c>
      <c r="D5815" s="2">
        <v>5</v>
      </c>
      <c r="E5815" s="17">
        <v>5</v>
      </c>
      <c r="F5815" t="s">
        <v>72</v>
      </c>
      <c r="H5815">
        <v>598459.32999999996</v>
      </c>
    </row>
    <row r="5816" spans="1:8" x14ac:dyDescent="0.25">
      <c r="A5816" s="2">
        <v>15</v>
      </c>
      <c r="B5816" t="s">
        <v>25</v>
      </c>
      <c r="C5816" t="s">
        <v>150</v>
      </c>
      <c r="D5816" s="2">
        <v>5</v>
      </c>
      <c r="E5816" s="17">
        <v>5</v>
      </c>
      <c r="F5816" t="s">
        <v>74</v>
      </c>
      <c r="H5816">
        <v>186130.80000000002</v>
      </c>
    </row>
    <row r="5817" spans="1:8" x14ac:dyDescent="0.25">
      <c r="A5817" s="2">
        <v>15</v>
      </c>
      <c r="B5817" t="s">
        <v>25</v>
      </c>
      <c r="C5817" t="s">
        <v>150</v>
      </c>
      <c r="D5817" s="2">
        <v>5</v>
      </c>
      <c r="E5817" s="17">
        <v>6</v>
      </c>
      <c r="F5817" t="s">
        <v>70</v>
      </c>
      <c r="H5817">
        <v>48276242.770000003</v>
      </c>
    </row>
    <row r="5818" spans="1:8" x14ac:dyDescent="0.25">
      <c r="A5818" s="2">
        <v>15</v>
      </c>
      <c r="B5818" t="s">
        <v>25</v>
      </c>
      <c r="C5818" t="s">
        <v>150</v>
      </c>
      <c r="D5818" s="2">
        <v>5</v>
      </c>
      <c r="E5818" s="17">
        <v>6</v>
      </c>
      <c r="F5818" t="s">
        <v>75</v>
      </c>
      <c r="H5818">
        <v>2108700</v>
      </c>
    </row>
    <row r="5819" spans="1:8" x14ac:dyDescent="0.25">
      <c r="A5819" s="2">
        <v>15</v>
      </c>
      <c r="B5819" t="s">
        <v>25</v>
      </c>
      <c r="C5819" t="s">
        <v>150</v>
      </c>
      <c r="D5819" s="2">
        <v>5</v>
      </c>
      <c r="E5819" s="17">
        <v>6</v>
      </c>
      <c r="F5819" t="s">
        <v>68</v>
      </c>
      <c r="H5819">
        <v>2274969.75</v>
      </c>
    </row>
    <row r="5820" spans="1:8" x14ac:dyDescent="0.25">
      <c r="A5820" s="2">
        <v>15</v>
      </c>
      <c r="B5820" t="s">
        <v>25</v>
      </c>
      <c r="C5820" t="s">
        <v>150</v>
      </c>
      <c r="D5820" s="2">
        <v>5</v>
      </c>
      <c r="E5820" s="17">
        <v>6</v>
      </c>
      <c r="F5820" t="s">
        <v>69</v>
      </c>
      <c r="H5820">
        <v>5549037.7700000033</v>
      </c>
    </row>
    <row r="5821" spans="1:8" x14ac:dyDescent="0.25">
      <c r="A5821" s="2">
        <v>15</v>
      </c>
      <c r="B5821" t="s">
        <v>25</v>
      </c>
      <c r="C5821" t="s">
        <v>150</v>
      </c>
      <c r="D5821" s="2">
        <v>5</v>
      </c>
      <c r="E5821" s="17">
        <v>6</v>
      </c>
      <c r="F5821" t="s">
        <v>67</v>
      </c>
      <c r="H5821">
        <v>5167.4600000000009</v>
      </c>
    </row>
    <row r="5822" spans="1:8" x14ac:dyDescent="0.25">
      <c r="A5822" s="2">
        <v>15</v>
      </c>
      <c r="B5822" t="s">
        <v>25</v>
      </c>
      <c r="C5822" t="s">
        <v>150</v>
      </c>
      <c r="D5822" s="2">
        <v>5</v>
      </c>
      <c r="E5822" s="17">
        <v>6</v>
      </c>
      <c r="F5822" t="s">
        <v>73</v>
      </c>
      <c r="H5822">
        <v>3503876.95</v>
      </c>
    </row>
    <row r="5823" spans="1:8" x14ac:dyDescent="0.25">
      <c r="A5823" s="2">
        <v>15</v>
      </c>
      <c r="B5823" t="s">
        <v>25</v>
      </c>
      <c r="C5823" t="s">
        <v>150</v>
      </c>
      <c r="D5823" s="2">
        <v>5</v>
      </c>
      <c r="E5823" s="17">
        <v>6</v>
      </c>
      <c r="F5823" t="s">
        <v>79</v>
      </c>
      <c r="H5823">
        <v>17764.5</v>
      </c>
    </row>
    <row r="5824" spans="1:8" x14ac:dyDescent="0.25">
      <c r="A5824" s="2">
        <v>15</v>
      </c>
      <c r="B5824" t="s">
        <v>25</v>
      </c>
      <c r="C5824" t="s">
        <v>150</v>
      </c>
      <c r="D5824" s="2">
        <v>5</v>
      </c>
      <c r="E5824" s="17">
        <v>6</v>
      </c>
      <c r="F5824" t="s">
        <v>72</v>
      </c>
      <c r="H5824">
        <v>2025507.2700000003</v>
      </c>
    </row>
    <row r="5825" spans="1:8" x14ac:dyDescent="0.25">
      <c r="A5825" s="2">
        <v>15</v>
      </c>
      <c r="B5825" t="s">
        <v>25</v>
      </c>
      <c r="C5825" t="s">
        <v>150</v>
      </c>
      <c r="D5825" s="2">
        <v>5</v>
      </c>
      <c r="E5825" s="17">
        <v>6</v>
      </c>
      <c r="F5825" t="s">
        <v>74</v>
      </c>
      <c r="H5825">
        <v>4675113.5</v>
      </c>
    </row>
    <row r="5826" spans="1:8" x14ac:dyDescent="0.25">
      <c r="A5826" s="2">
        <v>15</v>
      </c>
      <c r="B5826" t="s">
        <v>25</v>
      </c>
      <c r="C5826" t="s">
        <v>150</v>
      </c>
      <c r="D5826" s="2">
        <v>5</v>
      </c>
      <c r="E5826" s="17">
        <v>6</v>
      </c>
      <c r="F5826" t="s">
        <v>93</v>
      </c>
      <c r="H5826">
        <v>15005</v>
      </c>
    </row>
    <row r="5827" spans="1:8" x14ac:dyDescent="0.25">
      <c r="A5827" s="2">
        <v>15</v>
      </c>
      <c r="B5827" t="s">
        <v>25</v>
      </c>
      <c r="C5827" t="s">
        <v>150</v>
      </c>
      <c r="D5827" s="2">
        <v>5</v>
      </c>
      <c r="E5827" s="17">
        <v>7</v>
      </c>
      <c r="F5827" t="s">
        <v>70</v>
      </c>
      <c r="H5827">
        <v>111374373.17</v>
      </c>
    </row>
    <row r="5828" spans="1:8" x14ac:dyDescent="0.25">
      <c r="A5828" s="2">
        <v>15</v>
      </c>
      <c r="B5828" t="s">
        <v>25</v>
      </c>
      <c r="C5828" t="s">
        <v>150</v>
      </c>
      <c r="D5828" s="2">
        <v>5</v>
      </c>
      <c r="E5828" s="17">
        <v>7</v>
      </c>
      <c r="F5828" t="s">
        <v>75</v>
      </c>
      <c r="H5828">
        <v>4051800</v>
      </c>
    </row>
    <row r="5829" spans="1:8" x14ac:dyDescent="0.25">
      <c r="A5829" s="2">
        <v>15</v>
      </c>
      <c r="B5829" t="s">
        <v>25</v>
      </c>
      <c r="C5829" t="s">
        <v>150</v>
      </c>
      <c r="D5829" s="2">
        <v>5</v>
      </c>
      <c r="E5829" s="17">
        <v>7</v>
      </c>
      <c r="F5829" t="s">
        <v>77</v>
      </c>
      <c r="H5829">
        <v>2260.04</v>
      </c>
    </row>
    <row r="5830" spans="1:8" x14ac:dyDescent="0.25">
      <c r="A5830" s="2">
        <v>15</v>
      </c>
      <c r="B5830" t="s">
        <v>25</v>
      </c>
      <c r="C5830" t="s">
        <v>150</v>
      </c>
      <c r="D5830" s="2">
        <v>5</v>
      </c>
      <c r="E5830" s="17">
        <v>7</v>
      </c>
      <c r="F5830" t="s">
        <v>68</v>
      </c>
      <c r="H5830">
        <v>5285118.25</v>
      </c>
    </row>
    <row r="5831" spans="1:8" x14ac:dyDescent="0.25">
      <c r="A5831" s="2">
        <v>15</v>
      </c>
      <c r="B5831" t="s">
        <v>25</v>
      </c>
      <c r="C5831" t="s">
        <v>150</v>
      </c>
      <c r="D5831" s="2">
        <v>5</v>
      </c>
      <c r="E5831" s="17">
        <v>7</v>
      </c>
      <c r="F5831" t="s">
        <v>69</v>
      </c>
      <c r="H5831">
        <v>12885858.580000009</v>
      </c>
    </row>
    <row r="5832" spans="1:8" x14ac:dyDescent="0.25">
      <c r="A5832" s="2">
        <v>15</v>
      </c>
      <c r="B5832" t="s">
        <v>25</v>
      </c>
      <c r="C5832" t="s">
        <v>150</v>
      </c>
      <c r="D5832" s="2">
        <v>5</v>
      </c>
      <c r="E5832" s="17">
        <v>7</v>
      </c>
      <c r="F5832" t="s">
        <v>67</v>
      </c>
      <c r="H5832">
        <v>11060.8</v>
      </c>
    </row>
    <row r="5833" spans="1:8" x14ac:dyDescent="0.25">
      <c r="A5833" s="2">
        <v>15</v>
      </c>
      <c r="B5833" t="s">
        <v>25</v>
      </c>
      <c r="C5833" t="s">
        <v>150</v>
      </c>
      <c r="D5833" s="2">
        <v>5</v>
      </c>
      <c r="E5833" s="17">
        <v>7</v>
      </c>
      <c r="F5833" t="s">
        <v>73</v>
      </c>
      <c r="H5833">
        <v>8106685.7400000002</v>
      </c>
    </row>
    <row r="5834" spans="1:8" x14ac:dyDescent="0.25">
      <c r="A5834" s="2">
        <v>15</v>
      </c>
      <c r="B5834" t="s">
        <v>25</v>
      </c>
      <c r="C5834" t="s">
        <v>150</v>
      </c>
      <c r="D5834" s="2">
        <v>5</v>
      </c>
      <c r="E5834" s="17">
        <v>7</v>
      </c>
      <c r="F5834" t="s">
        <v>79</v>
      </c>
      <c r="H5834">
        <v>25173</v>
      </c>
    </row>
    <row r="5835" spans="1:8" x14ac:dyDescent="0.25">
      <c r="A5835" s="2">
        <v>15</v>
      </c>
      <c r="B5835" t="s">
        <v>25</v>
      </c>
      <c r="C5835" t="s">
        <v>150</v>
      </c>
      <c r="D5835" s="2">
        <v>5</v>
      </c>
      <c r="E5835" s="17">
        <v>7</v>
      </c>
      <c r="F5835" t="s">
        <v>72</v>
      </c>
      <c r="H5835">
        <v>4237977.76</v>
      </c>
    </row>
    <row r="5836" spans="1:8" x14ac:dyDescent="0.25">
      <c r="A5836" s="2">
        <v>15</v>
      </c>
      <c r="B5836" t="s">
        <v>25</v>
      </c>
      <c r="C5836" t="s">
        <v>150</v>
      </c>
      <c r="D5836" s="2">
        <v>5</v>
      </c>
      <c r="E5836" s="17">
        <v>7</v>
      </c>
      <c r="F5836" t="s">
        <v>74</v>
      </c>
      <c r="H5836">
        <v>9679497.6799999997</v>
      </c>
    </row>
    <row r="5837" spans="1:8" x14ac:dyDescent="0.25">
      <c r="A5837" s="2">
        <v>15</v>
      </c>
      <c r="B5837" t="s">
        <v>25</v>
      </c>
      <c r="C5837" t="s">
        <v>150</v>
      </c>
      <c r="D5837" s="2">
        <v>5</v>
      </c>
      <c r="E5837" s="17">
        <v>7</v>
      </c>
      <c r="F5837" t="s">
        <v>88</v>
      </c>
      <c r="H5837">
        <v>37036.800000000003</v>
      </c>
    </row>
    <row r="5838" spans="1:8" x14ac:dyDescent="0.25">
      <c r="A5838" s="2">
        <v>15</v>
      </c>
      <c r="B5838" t="s">
        <v>25</v>
      </c>
      <c r="C5838" t="s">
        <v>150</v>
      </c>
      <c r="D5838" s="2">
        <v>5</v>
      </c>
      <c r="E5838" s="17">
        <v>7</v>
      </c>
      <c r="F5838" t="s">
        <v>93</v>
      </c>
      <c r="H5838">
        <v>25165</v>
      </c>
    </row>
    <row r="5839" spans="1:8" x14ac:dyDescent="0.25">
      <c r="A5839" s="2">
        <v>15</v>
      </c>
      <c r="B5839" t="s">
        <v>25</v>
      </c>
      <c r="C5839" t="s">
        <v>150</v>
      </c>
      <c r="D5839" s="2">
        <v>5</v>
      </c>
      <c r="E5839" s="17">
        <v>8</v>
      </c>
      <c r="F5839" t="s">
        <v>70</v>
      </c>
      <c r="H5839">
        <v>58994798.939999998</v>
      </c>
    </row>
    <row r="5840" spans="1:8" x14ac:dyDescent="0.25">
      <c r="A5840" s="2">
        <v>15</v>
      </c>
      <c r="B5840" t="s">
        <v>25</v>
      </c>
      <c r="C5840" t="s">
        <v>150</v>
      </c>
      <c r="D5840" s="2">
        <v>5</v>
      </c>
      <c r="E5840" s="17">
        <v>8</v>
      </c>
      <c r="F5840" t="s">
        <v>75</v>
      </c>
      <c r="H5840">
        <v>1916100</v>
      </c>
    </row>
    <row r="5841" spans="1:8" x14ac:dyDescent="0.25">
      <c r="A5841" s="2">
        <v>15</v>
      </c>
      <c r="B5841" t="s">
        <v>25</v>
      </c>
      <c r="C5841" t="s">
        <v>150</v>
      </c>
      <c r="D5841" s="2">
        <v>5</v>
      </c>
      <c r="E5841" s="17">
        <v>8</v>
      </c>
      <c r="F5841" t="s">
        <v>77</v>
      </c>
      <c r="H5841">
        <v>1310.6400000000001</v>
      </c>
    </row>
    <row r="5842" spans="1:8" x14ac:dyDescent="0.25">
      <c r="A5842" s="2">
        <v>15</v>
      </c>
      <c r="B5842" t="s">
        <v>25</v>
      </c>
      <c r="C5842" t="s">
        <v>150</v>
      </c>
      <c r="D5842" s="2">
        <v>5</v>
      </c>
      <c r="E5842" s="17">
        <v>8</v>
      </c>
      <c r="F5842" t="s">
        <v>68</v>
      </c>
      <c r="H5842">
        <v>2818943</v>
      </c>
    </row>
    <row r="5843" spans="1:8" x14ac:dyDescent="0.25">
      <c r="A5843" s="2">
        <v>15</v>
      </c>
      <c r="B5843" t="s">
        <v>25</v>
      </c>
      <c r="C5843" t="s">
        <v>150</v>
      </c>
      <c r="D5843" s="2">
        <v>5</v>
      </c>
      <c r="E5843" s="17">
        <v>8</v>
      </c>
      <c r="F5843" t="s">
        <v>69</v>
      </c>
      <c r="H5843">
        <v>7362242.1799999932</v>
      </c>
    </row>
    <row r="5844" spans="1:8" x14ac:dyDescent="0.25">
      <c r="A5844" s="2">
        <v>15</v>
      </c>
      <c r="B5844" t="s">
        <v>25</v>
      </c>
      <c r="C5844" t="s">
        <v>150</v>
      </c>
      <c r="D5844" s="2">
        <v>5</v>
      </c>
      <c r="E5844" s="17">
        <v>8</v>
      </c>
      <c r="F5844" t="s">
        <v>67</v>
      </c>
      <c r="H5844">
        <v>4069.71</v>
      </c>
    </row>
    <row r="5845" spans="1:8" x14ac:dyDescent="0.25">
      <c r="A5845" s="2">
        <v>15</v>
      </c>
      <c r="B5845" t="s">
        <v>25</v>
      </c>
      <c r="C5845" t="s">
        <v>150</v>
      </c>
      <c r="D5845" s="2">
        <v>5</v>
      </c>
      <c r="E5845" s="17">
        <v>8</v>
      </c>
      <c r="F5845" t="s">
        <v>73</v>
      </c>
      <c r="H5845">
        <v>4498211.41</v>
      </c>
    </row>
    <row r="5846" spans="1:8" x14ac:dyDescent="0.25">
      <c r="A5846" s="2">
        <v>15</v>
      </c>
      <c r="B5846" t="s">
        <v>25</v>
      </c>
      <c r="C5846" t="s">
        <v>150</v>
      </c>
      <c r="D5846" s="2">
        <v>5</v>
      </c>
      <c r="E5846" s="17">
        <v>8</v>
      </c>
      <c r="F5846" t="s">
        <v>79</v>
      </c>
      <c r="H5846">
        <v>43899.5</v>
      </c>
    </row>
    <row r="5847" spans="1:8" x14ac:dyDescent="0.25">
      <c r="A5847" s="2">
        <v>15</v>
      </c>
      <c r="B5847" t="s">
        <v>25</v>
      </c>
      <c r="C5847" t="s">
        <v>150</v>
      </c>
      <c r="D5847" s="2">
        <v>5</v>
      </c>
      <c r="E5847" s="17">
        <v>8</v>
      </c>
      <c r="F5847" t="s">
        <v>72</v>
      </c>
      <c r="H5847">
        <v>889557.6399999999</v>
      </c>
    </row>
    <row r="5848" spans="1:8" x14ac:dyDescent="0.25">
      <c r="A5848" s="2">
        <v>15</v>
      </c>
      <c r="B5848" t="s">
        <v>25</v>
      </c>
      <c r="C5848" t="s">
        <v>150</v>
      </c>
      <c r="D5848" s="2">
        <v>5</v>
      </c>
      <c r="E5848" s="17">
        <v>8</v>
      </c>
      <c r="F5848" t="s">
        <v>74</v>
      </c>
      <c r="G5848">
        <v>1</v>
      </c>
      <c r="H5848">
        <v>5271471.55</v>
      </c>
    </row>
    <row r="5849" spans="1:8" x14ac:dyDescent="0.25">
      <c r="A5849" s="2">
        <v>15</v>
      </c>
      <c r="B5849" t="s">
        <v>25</v>
      </c>
      <c r="C5849" t="s">
        <v>150</v>
      </c>
      <c r="D5849" s="2">
        <v>5</v>
      </c>
      <c r="E5849" s="17">
        <v>8</v>
      </c>
      <c r="F5849" t="s">
        <v>93</v>
      </c>
      <c r="H5849">
        <v>12030</v>
      </c>
    </row>
    <row r="5850" spans="1:8" x14ac:dyDescent="0.25">
      <c r="A5850" s="2">
        <v>15</v>
      </c>
      <c r="B5850" t="s">
        <v>25</v>
      </c>
      <c r="C5850" t="s">
        <v>150</v>
      </c>
      <c r="D5850" s="2">
        <v>5</v>
      </c>
      <c r="E5850" s="17">
        <v>9</v>
      </c>
      <c r="F5850" t="s">
        <v>70</v>
      </c>
      <c r="H5850">
        <v>96790027.75999999</v>
      </c>
    </row>
    <row r="5851" spans="1:8" x14ac:dyDescent="0.25">
      <c r="A5851" s="2">
        <v>15</v>
      </c>
      <c r="B5851" t="s">
        <v>25</v>
      </c>
      <c r="C5851" t="s">
        <v>150</v>
      </c>
      <c r="D5851" s="2">
        <v>5</v>
      </c>
      <c r="E5851" s="17">
        <v>9</v>
      </c>
      <c r="F5851" t="s">
        <v>75</v>
      </c>
      <c r="H5851">
        <v>2579400</v>
      </c>
    </row>
    <row r="5852" spans="1:8" x14ac:dyDescent="0.25">
      <c r="A5852" s="2">
        <v>15</v>
      </c>
      <c r="B5852" t="s">
        <v>25</v>
      </c>
      <c r="C5852" t="s">
        <v>150</v>
      </c>
      <c r="D5852" s="2">
        <v>5</v>
      </c>
      <c r="E5852" s="17">
        <v>9</v>
      </c>
      <c r="F5852" t="s">
        <v>68</v>
      </c>
      <c r="H5852">
        <v>4345382.1300000008</v>
      </c>
    </row>
    <row r="5853" spans="1:8" x14ac:dyDescent="0.25">
      <c r="A5853" s="2">
        <v>15</v>
      </c>
      <c r="B5853" t="s">
        <v>25</v>
      </c>
      <c r="C5853" t="s">
        <v>150</v>
      </c>
      <c r="D5853" s="2">
        <v>5</v>
      </c>
      <c r="E5853" s="17">
        <v>9</v>
      </c>
      <c r="F5853" t="s">
        <v>69</v>
      </c>
      <c r="H5853">
        <v>12321163.670000019</v>
      </c>
    </row>
    <row r="5854" spans="1:8" x14ac:dyDescent="0.25">
      <c r="A5854" s="2">
        <v>15</v>
      </c>
      <c r="B5854" t="s">
        <v>25</v>
      </c>
      <c r="C5854" t="s">
        <v>150</v>
      </c>
      <c r="D5854" s="2">
        <v>5</v>
      </c>
      <c r="E5854" s="17">
        <v>9</v>
      </c>
      <c r="F5854" t="s">
        <v>67</v>
      </c>
      <c r="H5854">
        <v>4623.09</v>
      </c>
    </row>
    <row r="5855" spans="1:8" x14ac:dyDescent="0.25">
      <c r="A5855" s="2">
        <v>15</v>
      </c>
      <c r="B5855" t="s">
        <v>25</v>
      </c>
      <c r="C5855" t="s">
        <v>150</v>
      </c>
      <c r="D5855" s="2">
        <v>5</v>
      </c>
      <c r="E5855" s="17">
        <v>9</v>
      </c>
      <c r="F5855" t="s">
        <v>73</v>
      </c>
      <c r="H5855">
        <v>8223066.6900000004</v>
      </c>
    </row>
    <row r="5856" spans="1:8" x14ac:dyDescent="0.25">
      <c r="A5856" s="2">
        <v>15</v>
      </c>
      <c r="B5856" t="s">
        <v>25</v>
      </c>
      <c r="C5856" t="s">
        <v>150</v>
      </c>
      <c r="D5856" s="2">
        <v>5</v>
      </c>
      <c r="E5856" s="17">
        <v>9</v>
      </c>
      <c r="F5856" t="s">
        <v>79</v>
      </c>
      <c r="H5856">
        <v>66759</v>
      </c>
    </row>
    <row r="5857" spans="1:8" x14ac:dyDescent="0.25">
      <c r="A5857" s="2">
        <v>15</v>
      </c>
      <c r="B5857" t="s">
        <v>25</v>
      </c>
      <c r="C5857" t="s">
        <v>150</v>
      </c>
      <c r="D5857" s="2">
        <v>5</v>
      </c>
      <c r="E5857" s="17">
        <v>9</v>
      </c>
      <c r="F5857" t="s">
        <v>72</v>
      </c>
      <c r="H5857">
        <v>737228.6100000001</v>
      </c>
    </row>
    <row r="5858" spans="1:8" x14ac:dyDescent="0.25">
      <c r="A5858" s="2">
        <v>15</v>
      </c>
      <c r="B5858" t="s">
        <v>25</v>
      </c>
      <c r="C5858" t="s">
        <v>150</v>
      </c>
      <c r="D5858" s="2">
        <v>5</v>
      </c>
      <c r="E5858" s="17">
        <v>9</v>
      </c>
      <c r="F5858" t="s">
        <v>74</v>
      </c>
      <c r="H5858">
        <v>5597454.8699999992</v>
      </c>
    </row>
    <row r="5859" spans="1:8" x14ac:dyDescent="0.25">
      <c r="A5859" s="2">
        <v>15</v>
      </c>
      <c r="B5859" t="s">
        <v>25</v>
      </c>
      <c r="C5859" t="s">
        <v>150</v>
      </c>
      <c r="D5859" s="2">
        <v>5</v>
      </c>
      <c r="E5859" s="17">
        <v>9</v>
      </c>
      <c r="F5859" t="s">
        <v>88</v>
      </c>
      <c r="H5859">
        <v>48047.1</v>
      </c>
    </row>
    <row r="5860" spans="1:8" x14ac:dyDescent="0.25">
      <c r="A5860" s="2">
        <v>15</v>
      </c>
      <c r="B5860" t="s">
        <v>25</v>
      </c>
      <c r="C5860" t="s">
        <v>150</v>
      </c>
      <c r="D5860" s="2">
        <v>5</v>
      </c>
      <c r="E5860" s="17">
        <v>9</v>
      </c>
      <c r="F5860" t="s">
        <v>93</v>
      </c>
      <c r="H5860">
        <v>17490</v>
      </c>
    </row>
    <row r="5861" spans="1:8" x14ac:dyDescent="0.25">
      <c r="A5861" s="2">
        <v>15</v>
      </c>
      <c r="B5861" t="s">
        <v>25</v>
      </c>
      <c r="C5861" t="s">
        <v>150</v>
      </c>
      <c r="D5861" s="2">
        <v>5</v>
      </c>
      <c r="E5861" s="17">
        <v>10</v>
      </c>
      <c r="F5861" t="s">
        <v>70</v>
      </c>
      <c r="H5861">
        <v>17993536.469999999</v>
      </c>
    </row>
    <row r="5862" spans="1:8" x14ac:dyDescent="0.25">
      <c r="A5862" s="2">
        <v>15</v>
      </c>
      <c r="B5862" t="s">
        <v>25</v>
      </c>
      <c r="C5862" t="s">
        <v>150</v>
      </c>
      <c r="D5862" s="2">
        <v>5</v>
      </c>
      <c r="E5862" s="17">
        <v>10</v>
      </c>
      <c r="F5862" t="s">
        <v>75</v>
      </c>
      <c r="H5862">
        <v>408600</v>
      </c>
    </row>
    <row r="5863" spans="1:8" x14ac:dyDescent="0.25">
      <c r="A5863" s="2">
        <v>15</v>
      </c>
      <c r="B5863" t="s">
        <v>25</v>
      </c>
      <c r="C5863" t="s">
        <v>150</v>
      </c>
      <c r="D5863" s="2">
        <v>5</v>
      </c>
      <c r="E5863" s="17">
        <v>10</v>
      </c>
      <c r="F5863" t="s">
        <v>68</v>
      </c>
      <c r="H5863">
        <v>669524.37</v>
      </c>
    </row>
    <row r="5864" spans="1:8" x14ac:dyDescent="0.25">
      <c r="A5864" s="2">
        <v>15</v>
      </c>
      <c r="B5864" t="s">
        <v>25</v>
      </c>
      <c r="C5864" t="s">
        <v>150</v>
      </c>
      <c r="D5864" s="2">
        <v>5</v>
      </c>
      <c r="E5864" s="17">
        <v>10</v>
      </c>
      <c r="F5864" t="s">
        <v>69</v>
      </c>
      <c r="H5864">
        <v>2339150.52</v>
      </c>
    </row>
    <row r="5865" spans="1:8" x14ac:dyDescent="0.25">
      <c r="A5865" s="2">
        <v>15</v>
      </c>
      <c r="B5865" t="s">
        <v>25</v>
      </c>
      <c r="C5865" t="s">
        <v>150</v>
      </c>
      <c r="D5865" s="2">
        <v>5</v>
      </c>
      <c r="E5865" s="17">
        <v>10</v>
      </c>
      <c r="F5865" t="s">
        <v>67</v>
      </c>
      <c r="H5865">
        <v>688.52</v>
      </c>
    </row>
    <row r="5866" spans="1:8" x14ac:dyDescent="0.25">
      <c r="A5866" s="2">
        <v>15</v>
      </c>
      <c r="B5866" t="s">
        <v>25</v>
      </c>
      <c r="C5866" t="s">
        <v>150</v>
      </c>
      <c r="D5866" s="2">
        <v>5</v>
      </c>
      <c r="E5866" s="17">
        <v>10</v>
      </c>
      <c r="F5866" t="s">
        <v>73</v>
      </c>
      <c r="H5866">
        <v>1510611.25</v>
      </c>
    </row>
    <row r="5867" spans="1:8" x14ac:dyDescent="0.25">
      <c r="A5867" s="2">
        <v>15</v>
      </c>
      <c r="B5867" t="s">
        <v>25</v>
      </c>
      <c r="C5867" t="s">
        <v>150</v>
      </c>
      <c r="D5867" s="2">
        <v>5</v>
      </c>
      <c r="E5867" s="17">
        <v>10</v>
      </c>
      <c r="F5867" t="s">
        <v>79</v>
      </c>
      <c r="H5867">
        <v>16743</v>
      </c>
    </row>
    <row r="5868" spans="1:8" x14ac:dyDescent="0.25">
      <c r="A5868" s="2">
        <v>15</v>
      </c>
      <c r="B5868" t="s">
        <v>25</v>
      </c>
      <c r="C5868" t="s">
        <v>150</v>
      </c>
      <c r="D5868" s="2">
        <v>5</v>
      </c>
      <c r="E5868" s="17">
        <v>10</v>
      </c>
      <c r="F5868" t="s">
        <v>74</v>
      </c>
      <c r="H5868">
        <v>1071943.53</v>
      </c>
    </row>
    <row r="5869" spans="1:8" x14ac:dyDescent="0.25">
      <c r="A5869" s="2">
        <v>15</v>
      </c>
      <c r="B5869" t="s">
        <v>25</v>
      </c>
      <c r="C5869" t="s">
        <v>150</v>
      </c>
      <c r="D5869" s="2">
        <v>5</v>
      </c>
      <c r="E5869" s="17">
        <v>10</v>
      </c>
      <c r="F5869" t="s">
        <v>93</v>
      </c>
      <c r="H5869">
        <v>2655</v>
      </c>
    </row>
    <row r="5870" spans="1:8" x14ac:dyDescent="0.25">
      <c r="A5870" s="2">
        <v>15</v>
      </c>
      <c r="B5870" t="s">
        <v>25</v>
      </c>
      <c r="C5870" t="s">
        <v>150</v>
      </c>
      <c r="D5870" s="2">
        <v>5</v>
      </c>
      <c r="E5870" s="17">
        <v>11</v>
      </c>
      <c r="F5870" t="s">
        <v>70</v>
      </c>
      <c r="H5870">
        <v>14160895.5</v>
      </c>
    </row>
    <row r="5871" spans="1:8" x14ac:dyDescent="0.25">
      <c r="A5871" s="2">
        <v>15</v>
      </c>
      <c r="B5871" t="s">
        <v>25</v>
      </c>
      <c r="C5871" t="s">
        <v>150</v>
      </c>
      <c r="D5871" s="2">
        <v>5</v>
      </c>
      <c r="E5871" s="17">
        <v>11</v>
      </c>
      <c r="F5871" t="s">
        <v>75</v>
      </c>
      <c r="H5871">
        <v>267714</v>
      </c>
    </row>
    <row r="5872" spans="1:8" x14ac:dyDescent="0.25">
      <c r="A5872" s="2">
        <v>15</v>
      </c>
      <c r="B5872" t="s">
        <v>25</v>
      </c>
      <c r="C5872" t="s">
        <v>150</v>
      </c>
      <c r="D5872" s="2">
        <v>5</v>
      </c>
      <c r="E5872" s="17">
        <v>11</v>
      </c>
      <c r="F5872" t="s">
        <v>68</v>
      </c>
      <c r="H5872">
        <v>427370</v>
      </c>
    </row>
    <row r="5873" spans="1:8" x14ac:dyDescent="0.25">
      <c r="A5873" s="2">
        <v>15</v>
      </c>
      <c r="B5873" t="s">
        <v>25</v>
      </c>
      <c r="C5873" t="s">
        <v>150</v>
      </c>
      <c r="D5873" s="2">
        <v>5</v>
      </c>
      <c r="E5873" s="17">
        <v>11</v>
      </c>
      <c r="F5873" t="s">
        <v>69</v>
      </c>
      <c r="H5873">
        <v>1840910.6600000001</v>
      </c>
    </row>
    <row r="5874" spans="1:8" x14ac:dyDescent="0.25">
      <c r="A5874" s="2">
        <v>15</v>
      </c>
      <c r="B5874" t="s">
        <v>25</v>
      </c>
      <c r="C5874" t="s">
        <v>150</v>
      </c>
      <c r="D5874" s="2">
        <v>5</v>
      </c>
      <c r="E5874" s="17">
        <v>11</v>
      </c>
      <c r="F5874" t="s">
        <v>67</v>
      </c>
      <c r="H5874">
        <v>501.11</v>
      </c>
    </row>
    <row r="5875" spans="1:8" x14ac:dyDescent="0.25">
      <c r="A5875" s="2">
        <v>15</v>
      </c>
      <c r="B5875" t="s">
        <v>25</v>
      </c>
      <c r="C5875" t="s">
        <v>150</v>
      </c>
      <c r="D5875" s="2">
        <v>5</v>
      </c>
      <c r="E5875" s="17">
        <v>11</v>
      </c>
      <c r="F5875" t="s">
        <v>73</v>
      </c>
      <c r="H5875">
        <v>1284886.75</v>
      </c>
    </row>
    <row r="5876" spans="1:8" x14ac:dyDescent="0.25">
      <c r="A5876" s="2">
        <v>15</v>
      </c>
      <c r="B5876" t="s">
        <v>25</v>
      </c>
      <c r="C5876" t="s">
        <v>150</v>
      </c>
      <c r="D5876" s="2">
        <v>5</v>
      </c>
      <c r="E5876" s="17">
        <v>11</v>
      </c>
      <c r="F5876" t="s">
        <v>79</v>
      </c>
      <c r="H5876">
        <v>56831.5</v>
      </c>
    </row>
    <row r="5877" spans="1:8" x14ac:dyDescent="0.25">
      <c r="A5877" s="2">
        <v>15</v>
      </c>
      <c r="B5877" t="s">
        <v>25</v>
      </c>
      <c r="C5877" t="s">
        <v>150</v>
      </c>
      <c r="D5877" s="2">
        <v>5</v>
      </c>
      <c r="E5877" s="17">
        <v>11</v>
      </c>
      <c r="F5877" t="s">
        <v>72</v>
      </c>
      <c r="H5877">
        <v>76691.97</v>
      </c>
    </row>
    <row r="5878" spans="1:8" x14ac:dyDescent="0.25">
      <c r="A5878" s="2">
        <v>15</v>
      </c>
      <c r="B5878" t="s">
        <v>25</v>
      </c>
      <c r="C5878" t="s">
        <v>150</v>
      </c>
      <c r="D5878" s="2">
        <v>5</v>
      </c>
      <c r="E5878" s="17">
        <v>11</v>
      </c>
      <c r="F5878" t="s">
        <v>74</v>
      </c>
      <c r="H5878">
        <v>467718.64</v>
      </c>
    </row>
    <row r="5879" spans="1:8" x14ac:dyDescent="0.25">
      <c r="A5879" s="2">
        <v>15</v>
      </c>
      <c r="B5879" t="s">
        <v>25</v>
      </c>
      <c r="C5879" t="s">
        <v>150</v>
      </c>
      <c r="D5879" s="2">
        <v>5</v>
      </c>
      <c r="E5879" s="17">
        <v>11</v>
      </c>
      <c r="F5879" t="s">
        <v>93</v>
      </c>
      <c r="H5879">
        <v>1785</v>
      </c>
    </row>
    <row r="5880" spans="1:8" x14ac:dyDescent="0.25">
      <c r="A5880" s="2">
        <v>15</v>
      </c>
      <c r="B5880" t="s">
        <v>25</v>
      </c>
      <c r="C5880" t="s">
        <v>150</v>
      </c>
      <c r="D5880" s="2">
        <v>5</v>
      </c>
      <c r="E5880" s="17">
        <v>12</v>
      </c>
      <c r="F5880" t="s">
        <v>70</v>
      </c>
      <c r="H5880">
        <v>6862171.75</v>
      </c>
    </row>
    <row r="5881" spans="1:8" x14ac:dyDescent="0.25">
      <c r="A5881" s="2">
        <v>15</v>
      </c>
      <c r="B5881" t="s">
        <v>25</v>
      </c>
      <c r="C5881" t="s">
        <v>150</v>
      </c>
      <c r="D5881" s="2">
        <v>5</v>
      </c>
      <c r="E5881" s="17">
        <v>12</v>
      </c>
      <c r="F5881" t="s">
        <v>75</v>
      </c>
      <c r="H5881">
        <v>138762</v>
      </c>
    </row>
    <row r="5882" spans="1:8" x14ac:dyDescent="0.25">
      <c r="A5882" s="2">
        <v>15</v>
      </c>
      <c r="B5882" t="s">
        <v>25</v>
      </c>
      <c r="C5882" t="s">
        <v>150</v>
      </c>
      <c r="D5882" s="2">
        <v>5</v>
      </c>
      <c r="E5882" s="17">
        <v>12</v>
      </c>
      <c r="F5882" t="s">
        <v>68</v>
      </c>
      <c r="H5882">
        <v>134196</v>
      </c>
    </row>
    <row r="5883" spans="1:8" x14ac:dyDescent="0.25">
      <c r="A5883" s="2">
        <v>15</v>
      </c>
      <c r="B5883" t="s">
        <v>25</v>
      </c>
      <c r="C5883" t="s">
        <v>150</v>
      </c>
      <c r="D5883" s="2">
        <v>5</v>
      </c>
      <c r="E5883" s="17">
        <v>12</v>
      </c>
      <c r="F5883" t="s">
        <v>69</v>
      </c>
      <c r="H5883">
        <v>892079.91999999993</v>
      </c>
    </row>
    <row r="5884" spans="1:8" x14ac:dyDescent="0.25">
      <c r="A5884" s="2">
        <v>15</v>
      </c>
      <c r="B5884" t="s">
        <v>25</v>
      </c>
      <c r="C5884" t="s">
        <v>150</v>
      </c>
      <c r="D5884" s="2">
        <v>5</v>
      </c>
      <c r="E5884" s="17">
        <v>12</v>
      </c>
      <c r="F5884" t="s">
        <v>67</v>
      </c>
      <c r="H5884">
        <v>808.97</v>
      </c>
    </row>
    <row r="5885" spans="1:8" x14ac:dyDescent="0.25">
      <c r="A5885" s="2">
        <v>15</v>
      </c>
      <c r="B5885" t="s">
        <v>25</v>
      </c>
      <c r="C5885" t="s">
        <v>150</v>
      </c>
      <c r="D5885" s="2">
        <v>5</v>
      </c>
      <c r="E5885" s="17">
        <v>12</v>
      </c>
      <c r="F5885" t="s">
        <v>73</v>
      </c>
      <c r="H5885">
        <v>522224.20999999996</v>
      </c>
    </row>
    <row r="5886" spans="1:8" x14ac:dyDescent="0.25">
      <c r="A5886" s="2">
        <v>15</v>
      </c>
      <c r="B5886" t="s">
        <v>25</v>
      </c>
      <c r="C5886" t="s">
        <v>150</v>
      </c>
      <c r="D5886" s="2">
        <v>5</v>
      </c>
      <c r="E5886" s="17">
        <v>12</v>
      </c>
      <c r="F5886" t="s">
        <v>72</v>
      </c>
      <c r="H5886">
        <v>676850.38000000012</v>
      </c>
    </row>
    <row r="5887" spans="1:8" x14ac:dyDescent="0.25">
      <c r="A5887" s="2">
        <v>15</v>
      </c>
      <c r="B5887" t="s">
        <v>25</v>
      </c>
      <c r="C5887" t="s">
        <v>150</v>
      </c>
      <c r="D5887" s="2">
        <v>5</v>
      </c>
      <c r="E5887" s="17">
        <v>12</v>
      </c>
      <c r="F5887" t="s">
        <v>74</v>
      </c>
      <c r="H5887">
        <v>278400.45</v>
      </c>
    </row>
    <row r="5888" spans="1:8" x14ac:dyDescent="0.25">
      <c r="A5888" s="2">
        <v>15</v>
      </c>
      <c r="B5888" t="s">
        <v>25</v>
      </c>
      <c r="C5888" t="s">
        <v>150</v>
      </c>
      <c r="D5888" s="2">
        <v>5</v>
      </c>
      <c r="E5888" s="17">
        <v>12</v>
      </c>
      <c r="F5888" t="s">
        <v>93</v>
      </c>
      <c r="H5888">
        <v>125</v>
      </c>
    </row>
    <row r="5889" spans="1:8" x14ac:dyDescent="0.25">
      <c r="A5889" s="2">
        <v>15</v>
      </c>
      <c r="B5889" t="s">
        <v>25</v>
      </c>
      <c r="C5889" t="s">
        <v>151</v>
      </c>
      <c r="D5889" s="2">
        <v>2</v>
      </c>
      <c r="E5889" s="17">
        <v>1</v>
      </c>
      <c r="F5889" t="s">
        <v>70</v>
      </c>
      <c r="H5889">
        <v>463191.19000000006</v>
      </c>
    </row>
    <row r="5890" spans="1:8" x14ac:dyDescent="0.25">
      <c r="A5890" s="2">
        <v>15</v>
      </c>
      <c r="B5890" t="s">
        <v>25</v>
      </c>
      <c r="C5890" t="s">
        <v>151</v>
      </c>
      <c r="D5890" s="2">
        <v>2</v>
      </c>
      <c r="E5890" s="17">
        <v>1</v>
      </c>
      <c r="F5890" t="s">
        <v>67</v>
      </c>
      <c r="H5890">
        <v>431.41999999999996</v>
      </c>
    </row>
    <row r="5891" spans="1:8" x14ac:dyDescent="0.25">
      <c r="A5891" s="2">
        <v>15</v>
      </c>
      <c r="B5891" t="s">
        <v>25</v>
      </c>
      <c r="C5891" t="s">
        <v>151</v>
      </c>
      <c r="D5891" s="2">
        <v>2</v>
      </c>
      <c r="E5891" s="17">
        <v>1</v>
      </c>
      <c r="F5891" t="s">
        <v>72</v>
      </c>
      <c r="H5891">
        <v>166660.63</v>
      </c>
    </row>
    <row r="5892" spans="1:8" x14ac:dyDescent="0.25">
      <c r="A5892" s="2">
        <v>15</v>
      </c>
      <c r="B5892" t="s">
        <v>25</v>
      </c>
      <c r="C5892" t="s">
        <v>151</v>
      </c>
      <c r="D5892" s="2">
        <v>2</v>
      </c>
      <c r="E5892" s="17">
        <v>1</v>
      </c>
      <c r="F5892" t="s">
        <v>74</v>
      </c>
      <c r="H5892">
        <v>9856.9599999999991</v>
      </c>
    </row>
    <row r="5893" spans="1:8" x14ac:dyDescent="0.25">
      <c r="A5893" s="2">
        <v>15</v>
      </c>
      <c r="B5893" t="s">
        <v>25</v>
      </c>
      <c r="C5893" t="s">
        <v>151</v>
      </c>
      <c r="D5893" s="2">
        <v>2</v>
      </c>
      <c r="E5893" s="17">
        <v>1</v>
      </c>
      <c r="F5893" t="s">
        <v>111</v>
      </c>
      <c r="H5893">
        <v>512.91</v>
      </c>
    </row>
    <row r="5894" spans="1:8" x14ac:dyDescent="0.25">
      <c r="A5894" s="2">
        <v>15</v>
      </c>
      <c r="B5894" t="s">
        <v>25</v>
      </c>
      <c r="C5894" t="s">
        <v>151</v>
      </c>
      <c r="D5894" s="2">
        <v>2</v>
      </c>
      <c r="E5894" s="17">
        <v>2</v>
      </c>
      <c r="F5894" t="s">
        <v>70</v>
      </c>
      <c r="H5894">
        <v>615417.17999999993</v>
      </c>
    </row>
    <row r="5895" spans="1:8" x14ac:dyDescent="0.25">
      <c r="A5895" s="2">
        <v>15</v>
      </c>
      <c r="B5895" t="s">
        <v>25</v>
      </c>
      <c r="C5895" t="s">
        <v>151</v>
      </c>
      <c r="D5895" s="2">
        <v>2</v>
      </c>
      <c r="E5895" s="17">
        <v>2</v>
      </c>
      <c r="F5895" t="s">
        <v>75</v>
      </c>
      <c r="H5895">
        <v>9000</v>
      </c>
    </row>
    <row r="5896" spans="1:8" x14ac:dyDescent="0.25">
      <c r="A5896" s="2">
        <v>15</v>
      </c>
      <c r="B5896" t="s">
        <v>25</v>
      </c>
      <c r="C5896" t="s">
        <v>151</v>
      </c>
      <c r="D5896" s="2">
        <v>2</v>
      </c>
      <c r="E5896" s="17">
        <v>2</v>
      </c>
      <c r="F5896" t="s">
        <v>69</v>
      </c>
      <c r="H5896">
        <v>9973.4900000000016</v>
      </c>
    </row>
    <row r="5897" spans="1:8" x14ac:dyDescent="0.25">
      <c r="A5897" s="2">
        <v>15</v>
      </c>
      <c r="B5897" t="s">
        <v>25</v>
      </c>
      <c r="C5897" t="s">
        <v>151</v>
      </c>
      <c r="D5897" s="2">
        <v>2</v>
      </c>
      <c r="E5897" s="17">
        <v>2</v>
      </c>
      <c r="F5897" t="s">
        <v>67</v>
      </c>
      <c r="H5897">
        <v>513.04</v>
      </c>
    </row>
    <row r="5898" spans="1:8" x14ac:dyDescent="0.25">
      <c r="A5898" s="2">
        <v>15</v>
      </c>
      <c r="B5898" t="s">
        <v>25</v>
      </c>
      <c r="C5898" t="s">
        <v>151</v>
      </c>
      <c r="D5898" s="2">
        <v>2</v>
      </c>
      <c r="E5898" s="17">
        <v>2</v>
      </c>
      <c r="F5898" t="s">
        <v>73</v>
      </c>
      <c r="H5898">
        <v>7672</v>
      </c>
    </row>
    <row r="5899" spans="1:8" x14ac:dyDescent="0.25">
      <c r="A5899" s="2">
        <v>15</v>
      </c>
      <c r="B5899" t="s">
        <v>25</v>
      </c>
      <c r="C5899" t="s">
        <v>151</v>
      </c>
      <c r="D5899" s="2">
        <v>2</v>
      </c>
      <c r="E5899" s="17">
        <v>2</v>
      </c>
      <c r="F5899" t="s">
        <v>72</v>
      </c>
      <c r="H5899">
        <v>191648.72000000003</v>
      </c>
    </row>
    <row r="5900" spans="1:8" x14ac:dyDescent="0.25">
      <c r="A5900" s="2">
        <v>15</v>
      </c>
      <c r="B5900" t="s">
        <v>25</v>
      </c>
      <c r="C5900" t="s">
        <v>151</v>
      </c>
      <c r="D5900" s="2">
        <v>2</v>
      </c>
      <c r="E5900" s="17">
        <v>2</v>
      </c>
      <c r="F5900" t="s">
        <v>74</v>
      </c>
      <c r="H5900">
        <v>12518</v>
      </c>
    </row>
    <row r="5901" spans="1:8" x14ac:dyDescent="0.25">
      <c r="A5901" s="2">
        <v>15</v>
      </c>
      <c r="B5901" t="s">
        <v>25</v>
      </c>
      <c r="C5901" t="s">
        <v>151</v>
      </c>
      <c r="D5901" s="2">
        <v>2</v>
      </c>
      <c r="E5901" s="17">
        <v>2</v>
      </c>
      <c r="F5901" t="s">
        <v>111</v>
      </c>
      <c r="H5901">
        <v>1302.3600000000001</v>
      </c>
    </row>
    <row r="5902" spans="1:8" x14ac:dyDescent="0.25">
      <c r="A5902" s="2">
        <v>15</v>
      </c>
      <c r="B5902" t="s">
        <v>25</v>
      </c>
      <c r="C5902" t="s">
        <v>151</v>
      </c>
      <c r="D5902" s="2">
        <v>2</v>
      </c>
      <c r="E5902" s="17">
        <v>3</v>
      </c>
      <c r="F5902" t="s">
        <v>70</v>
      </c>
      <c r="H5902">
        <v>1186824.48</v>
      </c>
    </row>
    <row r="5903" spans="1:8" x14ac:dyDescent="0.25">
      <c r="A5903" s="2">
        <v>15</v>
      </c>
      <c r="B5903" t="s">
        <v>25</v>
      </c>
      <c r="C5903" t="s">
        <v>151</v>
      </c>
      <c r="D5903" s="2">
        <v>2</v>
      </c>
      <c r="E5903" s="17">
        <v>3</v>
      </c>
      <c r="F5903" t="s">
        <v>75</v>
      </c>
      <c r="H5903">
        <v>9000</v>
      </c>
    </row>
    <row r="5904" spans="1:8" x14ac:dyDescent="0.25">
      <c r="A5904" s="2">
        <v>15</v>
      </c>
      <c r="B5904" t="s">
        <v>25</v>
      </c>
      <c r="C5904" t="s">
        <v>151</v>
      </c>
      <c r="D5904" s="2">
        <v>2</v>
      </c>
      <c r="E5904" s="17">
        <v>3</v>
      </c>
      <c r="F5904" t="s">
        <v>68</v>
      </c>
      <c r="H5904">
        <v>18265</v>
      </c>
    </row>
    <row r="5905" spans="1:8" x14ac:dyDescent="0.25">
      <c r="A5905" s="2">
        <v>15</v>
      </c>
      <c r="B5905" t="s">
        <v>25</v>
      </c>
      <c r="C5905" t="s">
        <v>151</v>
      </c>
      <c r="D5905" s="2">
        <v>2</v>
      </c>
      <c r="E5905" s="17">
        <v>3</v>
      </c>
      <c r="F5905" t="s">
        <v>69</v>
      </c>
      <c r="H5905">
        <v>11924.430000000002</v>
      </c>
    </row>
    <row r="5906" spans="1:8" x14ac:dyDescent="0.25">
      <c r="A5906" s="2">
        <v>15</v>
      </c>
      <c r="B5906" t="s">
        <v>25</v>
      </c>
      <c r="C5906" t="s">
        <v>151</v>
      </c>
      <c r="D5906" s="2">
        <v>2</v>
      </c>
      <c r="E5906" s="17">
        <v>3</v>
      </c>
      <c r="F5906" t="s">
        <v>67</v>
      </c>
      <c r="H5906">
        <v>798.71</v>
      </c>
    </row>
    <row r="5907" spans="1:8" x14ac:dyDescent="0.25">
      <c r="A5907" s="2">
        <v>15</v>
      </c>
      <c r="B5907" t="s">
        <v>25</v>
      </c>
      <c r="C5907" t="s">
        <v>151</v>
      </c>
      <c r="D5907" s="2">
        <v>2</v>
      </c>
      <c r="E5907" s="17">
        <v>3</v>
      </c>
      <c r="F5907" t="s">
        <v>73</v>
      </c>
      <c r="H5907">
        <v>9172.75</v>
      </c>
    </row>
    <row r="5908" spans="1:8" x14ac:dyDescent="0.25">
      <c r="A5908" s="2">
        <v>15</v>
      </c>
      <c r="B5908" t="s">
        <v>25</v>
      </c>
      <c r="C5908" t="s">
        <v>151</v>
      </c>
      <c r="D5908" s="2">
        <v>2</v>
      </c>
      <c r="E5908" s="17">
        <v>3</v>
      </c>
      <c r="F5908" t="s">
        <v>72</v>
      </c>
      <c r="H5908">
        <v>391227.71000000008</v>
      </c>
    </row>
    <row r="5909" spans="1:8" x14ac:dyDescent="0.25">
      <c r="A5909" s="2">
        <v>15</v>
      </c>
      <c r="B5909" t="s">
        <v>25</v>
      </c>
      <c r="C5909" t="s">
        <v>151</v>
      </c>
      <c r="D5909" s="2">
        <v>2</v>
      </c>
      <c r="E5909" s="17">
        <v>3</v>
      </c>
      <c r="F5909" t="s">
        <v>74</v>
      </c>
      <c r="H5909">
        <v>14365.32</v>
      </c>
    </row>
    <row r="5910" spans="1:8" x14ac:dyDescent="0.25">
      <c r="A5910" s="2">
        <v>15</v>
      </c>
      <c r="B5910" t="s">
        <v>25</v>
      </c>
      <c r="C5910" t="s">
        <v>151</v>
      </c>
      <c r="D5910" s="2">
        <v>2</v>
      </c>
      <c r="E5910" s="17">
        <v>4</v>
      </c>
      <c r="F5910" t="s">
        <v>70</v>
      </c>
      <c r="H5910">
        <v>1570549.639999999</v>
      </c>
    </row>
    <row r="5911" spans="1:8" x14ac:dyDescent="0.25">
      <c r="A5911" s="2">
        <v>15</v>
      </c>
      <c r="B5911" t="s">
        <v>25</v>
      </c>
      <c r="C5911" t="s">
        <v>151</v>
      </c>
      <c r="D5911" s="2">
        <v>2</v>
      </c>
      <c r="E5911" s="17">
        <v>4</v>
      </c>
      <c r="F5911" t="s">
        <v>67</v>
      </c>
      <c r="H5911">
        <v>932.8</v>
      </c>
    </row>
    <row r="5912" spans="1:8" x14ac:dyDescent="0.25">
      <c r="A5912" s="2">
        <v>15</v>
      </c>
      <c r="B5912" t="s">
        <v>25</v>
      </c>
      <c r="C5912" t="s">
        <v>151</v>
      </c>
      <c r="D5912" s="2">
        <v>2</v>
      </c>
      <c r="E5912" s="17">
        <v>4</v>
      </c>
      <c r="F5912" t="s">
        <v>72</v>
      </c>
      <c r="H5912">
        <v>559359.99</v>
      </c>
    </row>
    <row r="5913" spans="1:8" x14ac:dyDescent="0.25">
      <c r="A5913" s="2">
        <v>15</v>
      </c>
      <c r="B5913" t="s">
        <v>25</v>
      </c>
      <c r="C5913" t="s">
        <v>151</v>
      </c>
      <c r="D5913" s="2">
        <v>2</v>
      </c>
      <c r="E5913" s="17">
        <v>4</v>
      </c>
      <c r="F5913" t="s">
        <v>74</v>
      </c>
      <c r="H5913">
        <v>2731.2</v>
      </c>
    </row>
    <row r="5914" spans="1:8" x14ac:dyDescent="0.25">
      <c r="A5914" s="2">
        <v>15</v>
      </c>
      <c r="B5914" t="s">
        <v>25</v>
      </c>
      <c r="C5914" t="s">
        <v>151</v>
      </c>
      <c r="D5914" s="2">
        <v>2</v>
      </c>
      <c r="E5914" s="17">
        <v>4</v>
      </c>
      <c r="F5914" t="s">
        <v>111</v>
      </c>
      <c r="H5914">
        <v>463.76000000000005</v>
      </c>
    </row>
    <row r="5915" spans="1:8" x14ac:dyDescent="0.25">
      <c r="A5915" s="2">
        <v>15</v>
      </c>
      <c r="B5915" t="s">
        <v>25</v>
      </c>
      <c r="C5915" t="s">
        <v>151</v>
      </c>
      <c r="D5915" s="2">
        <v>2</v>
      </c>
      <c r="E5915" s="17">
        <v>5</v>
      </c>
      <c r="F5915" t="s">
        <v>70</v>
      </c>
      <c r="H5915">
        <v>1445445.0499999998</v>
      </c>
    </row>
    <row r="5916" spans="1:8" x14ac:dyDescent="0.25">
      <c r="A5916" s="2">
        <v>15</v>
      </c>
      <c r="B5916" t="s">
        <v>25</v>
      </c>
      <c r="C5916" t="s">
        <v>151</v>
      </c>
      <c r="D5916" s="2">
        <v>2</v>
      </c>
      <c r="E5916" s="17">
        <v>5</v>
      </c>
      <c r="F5916" t="s">
        <v>75</v>
      </c>
      <c r="H5916">
        <v>9900</v>
      </c>
    </row>
    <row r="5917" spans="1:8" x14ac:dyDescent="0.25">
      <c r="A5917" s="2">
        <v>15</v>
      </c>
      <c r="B5917" t="s">
        <v>25</v>
      </c>
      <c r="C5917" t="s">
        <v>151</v>
      </c>
      <c r="D5917" s="2">
        <v>2</v>
      </c>
      <c r="E5917" s="17">
        <v>5</v>
      </c>
      <c r="F5917" t="s">
        <v>68</v>
      </c>
      <c r="H5917">
        <v>30602</v>
      </c>
    </row>
    <row r="5918" spans="1:8" x14ac:dyDescent="0.25">
      <c r="A5918" s="2">
        <v>15</v>
      </c>
      <c r="B5918" t="s">
        <v>25</v>
      </c>
      <c r="C5918" t="s">
        <v>151</v>
      </c>
      <c r="D5918" s="2">
        <v>2</v>
      </c>
      <c r="E5918" s="17">
        <v>5</v>
      </c>
      <c r="F5918" t="s">
        <v>69</v>
      </c>
      <c r="H5918">
        <v>32844.020000000004</v>
      </c>
    </row>
    <row r="5919" spans="1:8" x14ac:dyDescent="0.25">
      <c r="A5919" s="2">
        <v>15</v>
      </c>
      <c r="B5919" t="s">
        <v>25</v>
      </c>
      <c r="C5919" t="s">
        <v>151</v>
      </c>
      <c r="D5919" s="2">
        <v>2</v>
      </c>
      <c r="E5919" s="17">
        <v>5</v>
      </c>
      <c r="F5919" t="s">
        <v>67</v>
      </c>
      <c r="H5919">
        <v>699.6</v>
      </c>
    </row>
    <row r="5920" spans="1:8" x14ac:dyDescent="0.25">
      <c r="A5920" s="2">
        <v>15</v>
      </c>
      <c r="B5920" t="s">
        <v>25</v>
      </c>
      <c r="C5920" t="s">
        <v>151</v>
      </c>
      <c r="D5920" s="2">
        <v>2</v>
      </c>
      <c r="E5920" s="17">
        <v>5</v>
      </c>
      <c r="F5920" t="s">
        <v>73</v>
      </c>
      <c r="H5920">
        <v>23949.75</v>
      </c>
    </row>
    <row r="5921" spans="1:8" x14ac:dyDescent="0.25">
      <c r="A5921" s="2">
        <v>15</v>
      </c>
      <c r="B5921" t="s">
        <v>25</v>
      </c>
      <c r="C5921" t="s">
        <v>151</v>
      </c>
      <c r="D5921" s="2">
        <v>2</v>
      </c>
      <c r="E5921" s="17">
        <v>5</v>
      </c>
      <c r="F5921" t="s">
        <v>72</v>
      </c>
      <c r="H5921">
        <v>431785.9</v>
      </c>
    </row>
    <row r="5922" spans="1:8" x14ac:dyDescent="0.25">
      <c r="A5922" s="2">
        <v>15</v>
      </c>
      <c r="B5922" t="s">
        <v>25</v>
      </c>
      <c r="C5922" t="s">
        <v>151</v>
      </c>
      <c r="D5922" s="2">
        <v>2</v>
      </c>
      <c r="E5922" s="17">
        <v>6</v>
      </c>
      <c r="F5922" t="s">
        <v>70</v>
      </c>
      <c r="G5922">
        <v>1</v>
      </c>
      <c r="H5922">
        <v>2180556.3299999996</v>
      </c>
    </row>
    <row r="5923" spans="1:8" x14ac:dyDescent="0.25">
      <c r="A5923" s="2">
        <v>15</v>
      </c>
      <c r="B5923" t="s">
        <v>25</v>
      </c>
      <c r="C5923" t="s">
        <v>151</v>
      </c>
      <c r="D5923" s="2">
        <v>2</v>
      </c>
      <c r="E5923" s="17">
        <v>6</v>
      </c>
      <c r="F5923" t="s">
        <v>75</v>
      </c>
      <c r="H5923">
        <v>9000</v>
      </c>
    </row>
    <row r="5924" spans="1:8" x14ac:dyDescent="0.25">
      <c r="A5924" s="2">
        <v>15</v>
      </c>
      <c r="B5924" t="s">
        <v>25</v>
      </c>
      <c r="C5924" t="s">
        <v>151</v>
      </c>
      <c r="D5924" s="2">
        <v>2</v>
      </c>
      <c r="E5924" s="17">
        <v>6</v>
      </c>
      <c r="F5924" t="s">
        <v>68</v>
      </c>
      <c r="H5924">
        <v>18265</v>
      </c>
    </row>
    <row r="5925" spans="1:8" x14ac:dyDescent="0.25">
      <c r="A5925" s="2">
        <v>15</v>
      </c>
      <c r="B5925" t="s">
        <v>25</v>
      </c>
      <c r="C5925" t="s">
        <v>151</v>
      </c>
      <c r="D5925" s="2">
        <v>2</v>
      </c>
      <c r="E5925" s="17">
        <v>6</v>
      </c>
      <c r="F5925" t="s">
        <v>69</v>
      </c>
      <c r="H5925">
        <v>20287.919999999998</v>
      </c>
    </row>
    <row r="5926" spans="1:8" x14ac:dyDescent="0.25">
      <c r="A5926" s="2">
        <v>15</v>
      </c>
      <c r="B5926" t="s">
        <v>25</v>
      </c>
      <c r="C5926" t="s">
        <v>151</v>
      </c>
      <c r="D5926" s="2">
        <v>2</v>
      </c>
      <c r="E5926" s="17">
        <v>6</v>
      </c>
      <c r="F5926" t="s">
        <v>67</v>
      </c>
      <c r="G5926">
        <v>1</v>
      </c>
      <c r="H5926">
        <v>874.49999999999989</v>
      </c>
    </row>
    <row r="5927" spans="1:8" x14ac:dyDescent="0.25">
      <c r="A5927" s="2">
        <v>15</v>
      </c>
      <c r="B5927" t="s">
        <v>25</v>
      </c>
      <c r="C5927" t="s">
        <v>151</v>
      </c>
      <c r="D5927" s="2">
        <v>2</v>
      </c>
      <c r="E5927" s="17">
        <v>6</v>
      </c>
      <c r="F5927" t="s">
        <v>73</v>
      </c>
      <c r="H5927">
        <v>15606.25</v>
      </c>
    </row>
    <row r="5928" spans="1:8" x14ac:dyDescent="0.25">
      <c r="A5928" s="2">
        <v>15</v>
      </c>
      <c r="B5928" t="s">
        <v>25</v>
      </c>
      <c r="C5928" t="s">
        <v>151</v>
      </c>
      <c r="D5928" s="2">
        <v>2</v>
      </c>
      <c r="E5928" s="17">
        <v>6</v>
      </c>
      <c r="F5928" t="s">
        <v>72</v>
      </c>
      <c r="G5928">
        <v>1</v>
      </c>
      <c r="H5928">
        <v>677705.16</v>
      </c>
    </row>
    <row r="5929" spans="1:8" x14ac:dyDescent="0.25">
      <c r="A5929" s="2">
        <v>15</v>
      </c>
      <c r="B5929" t="s">
        <v>25</v>
      </c>
      <c r="C5929" t="s">
        <v>151</v>
      </c>
      <c r="D5929" s="2">
        <v>2</v>
      </c>
      <c r="E5929" s="17">
        <v>6</v>
      </c>
      <c r="F5929" t="s">
        <v>74</v>
      </c>
      <c r="H5929">
        <v>68620.929999999993</v>
      </c>
    </row>
    <row r="5930" spans="1:8" x14ac:dyDescent="0.25">
      <c r="A5930" s="2">
        <v>15</v>
      </c>
      <c r="B5930" t="s">
        <v>25</v>
      </c>
      <c r="C5930" t="s">
        <v>151</v>
      </c>
      <c r="D5930" s="2">
        <v>2</v>
      </c>
      <c r="E5930" s="17">
        <v>10</v>
      </c>
      <c r="F5930" t="s">
        <v>70</v>
      </c>
      <c r="H5930">
        <v>366970</v>
      </c>
    </row>
    <row r="5931" spans="1:8" x14ac:dyDescent="0.25">
      <c r="A5931" s="2">
        <v>15</v>
      </c>
      <c r="B5931" t="s">
        <v>25</v>
      </c>
      <c r="C5931" t="s">
        <v>151</v>
      </c>
      <c r="D5931" s="2">
        <v>2</v>
      </c>
      <c r="E5931" s="17">
        <v>10</v>
      </c>
      <c r="F5931" t="s">
        <v>75</v>
      </c>
      <c r="H5931">
        <v>9000</v>
      </c>
    </row>
    <row r="5932" spans="1:8" x14ac:dyDescent="0.25">
      <c r="A5932" s="2">
        <v>15</v>
      </c>
      <c r="B5932" t="s">
        <v>25</v>
      </c>
      <c r="C5932" t="s">
        <v>151</v>
      </c>
      <c r="D5932" s="2">
        <v>2</v>
      </c>
      <c r="E5932" s="17">
        <v>10</v>
      </c>
      <c r="F5932" t="s">
        <v>68</v>
      </c>
      <c r="H5932">
        <v>26815</v>
      </c>
    </row>
    <row r="5933" spans="1:8" x14ac:dyDescent="0.25">
      <c r="A5933" s="2">
        <v>15</v>
      </c>
      <c r="B5933" t="s">
        <v>25</v>
      </c>
      <c r="C5933" t="s">
        <v>151</v>
      </c>
      <c r="D5933" s="2">
        <v>2</v>
      </c>
      <c r="E5933" s="17">
        <v>10</v>
      </c>
      <c r="F5933" t="s">
        <v>69</v>
      </c>
      <c r="H5933">
        <v>47705.96</v>
      </c>
    </row>
    <row r="5934" spans="1:8" x14ac:dyDescent="0.25">
      <c r="A5934" s="2">
        <v>15</v>
      </c>
      <c r="B5934" t="s">
        <v>25</v>
      </c>
      <c r="C5934" t="s">
        <v>151</v>
      </c>
      <c r="D5934" s="2">
        <v>2</v>
      </c>
      <c r="E5934" s="17">
        <v>10</v>
      </c>
      <c r="F5934" t="s">
        <v>67</v>
      </c>
      <c r="H5934">
        <v>11.1</v>
      </c>
    </row>
    <row r="5935" spans="1:8" x14ac:dyDescent="0.25">
      <c r="A5935" s="2">
        <v>15</v>
      </c>
      <c r="B5935" t="s">
        <v>25</v>
      </c>
      <c r="C5935" t="s">
        <v>151</v>
      </c>
      <c r="D5935" s="2">
        <v>2</v>
      </c>
      <c r="E5935" s="17">
        <v>10</v>
      </c>
      <c r="F5935" t="s">
        <v>73</v>
      </c>
      <c r="H5935">
        <v>36697</v>
      </c>
    </row>
    <row r="5936" spans="1:8" x14ac:dyDescent="0.25">
      <c r="A5936" s="2">
        <v>15</v>
      </c>
      <c r="B5936" t="s">
        <v>25</v>
      </c>
      <c r="C5936" t="s">
        <v>151</v>
      </c>
      <c r="D5936" s="2">
        <v>2</v>
      </c>
      <c r="E5936" s="17">
        <v>10</v>
      </c>
      <c r="F5936" t="s">
        <v>93</v>
      </c>
      <c r="H5936">
        <v>50</v>
      </c>
    </row>
    <row r="5937" spans="1:8" x14ac:dyDescent="0.25">
      <c r="A5937" s="2">
        <v>15</v>
      </c>
      <c r="B5937" t="s">
        <v>25</v>
      </c>
      <c r="C5937" t="s">
        <v>152</v>
      </c>
      <c r="D5937" s="2">
        <v>1</v>
      </c>
      <c r="E5937" s="17">
        <v>6</v>
      </c>
      <c r="F5937" t="s">
        <v>70</v>
      </c>
      <c r="G5937">
        <v>2</v>
      </c>
      <c r="H5937">
        <v>415237.25</v>
      </c>
    </row>
    <row r="5938" spans="1:8" x14ac:dyDescent="0.25">
      <c r="A5938" s="2">
        <v>15</v>
      </c>
      <c r="B5938" t="s">
        <v>25</v>
      </c>
      <c r="C5938" t="s">
        <v>152</v>
      </c>
      <c r="D5938" s="2">
        <v>1</v>
      </c>
      <c r="E5938" s="17">
        <v>6</v>
      </c>
      <c r="F5938" t="s">
        <v>75</v>
      </c>
      <c r="G5938">
        <v>2</v>
      </c>
      <c r="H5938">
        <v>23400</v>
      </c>
    </row>
    <row r="5939" spans="1:8" x14ac:dyDescent="0.25">
      <c r="A5939" s="2">
        <v>15</v>
      </c>
      <c r="B5939" t="s">
        <v>25</v>
      </c>
      <c r="C5939" t="s">
        <v>152</v>
      </c>
      <c r="D5939" s="2">
        <v>1</v>
      </c>
      <c r="E5939" s="17">
        <v>6</v>
      </c>
      <c r="F5939" t="s">
        <v>68</v>
      </c>
      <c r="G5939">
        <v>1</v>
      </c>
      <c r="H5939">
        <v>14643</v>
      </c>
    </row>
    <row r="5940" spans="1:8" x14ac:dyDescent="0.25">
      <c r="A5940" s="2">
        <v>15</v>
      </c>
      <c r="B5940" t="s">
        <v>25</v>
      </c>
      <c r="C5940" t="s">
        <v>152</v>
      </c>
      <c r="D5940" s="2">
        <v>1</v>
      </c>
      <c r="E5940" s="17">
        <v>6</v>
      </c>
      <c r="F5940" t="s">
        <v>69</v>
      </c>
      <c r="G5940">
        <v>2</v>
      </c>
      <c r="H5940">
        <v>53980.47</v>
      </c>
    </row>
    <row r="5941" spans="1:8" x14ac:dyDescent="0.25">
      <c r="A5941" s="2">
        <v>15</v>
      </c>
      <c r="B5941" t="s">
        <v>25</v>
      </c>
      <c r="C5941" t="s">
        <v>152</v>
      </c>
      <c r="D5941" s="2">
        <v>1</v>
      </c>
      <c r="E5941" s="17">
        <v>6</v>
      </c>
      <c r="F5941" t="s">
        <v>67</v>
      </c>
      <c r="G5941">
        <v>2</v>
      </c>
      <c r="H5941">
        <v>169.06999999999996</v>
      </c>
    </row>
    <row r="5942" spans="1:8" x14ac:dyDescent="0.25">
      <c r="A5942" s="2">
        <v>15</v>
      </c>
      <c r="B5942" t="s">
        <v>25</v>
      </c>
      <c r="C5942" t="s">
        <v>152</v>
      </c>
      <c r="D5942" s="2">
        <v>1</v>
      </c>
      <c r="E5942" s="17">
        <v>6</v>
      </c>
      <c r="F5942" t="s">
        <v>73</v>
      </c>
      <c r="H5942">
        <v>29254.5</v>
      </c>
    </row>
    <row r="5943" spans="1:8" x14ac:dyDescent="0.25">
      <c r="A5943" s="2">
        <v>15</v>
      </c>
      <c r="B5943" t="s">
        <v>25</v>
      </c>
      <c r="C5943" t="s">
        <v>152</v>
      </c>
      <c r="D5943" s="2">
        <v>1</v>
      </c>
      <c r="E5943" s="17">
        <v>7</v>
      </c>
      <c r="F5943" t="s">
        <v>70</v>
      </c>
      <c r="H5943">
        <v>74910</v>
      </c>
    </row>
    <row r="5944" spans="1:8" x14ac:dyDescent="0.25">
      <c r="A5944" s="2">
        <v>15</v>
      </c>
      <c r="B5944" t="s">
        <v>25</v>
      </c>
      <c r="C5944" t="s">
        <v>152</v>
      </c>
      <c r="D5944" s="2">
        <v>1</v>
      </c>
      <c r="E5944" s="17">
        <v>7</v>
      </c>
      <c r="F5944" t="s">
        <v>75</v>
      </c>
      <c r="H5944">
        <v>3600</v>
      </c>
    </row>
    <row r="5945" spans="1:8" x14ac:dyDescent="0.25">
      <c r="A5945" s="2">
        <v>15</v>
      </c>
      <c r="B5945" t="s">
        <v>25</v>
      </c>
      <c r="C5945" t="s">
        <v>152</v>
      </c>
      <c r="D5945" s="2">
        <v>1</v>
      </c>
      <c r="E5945" s="17">
        <v>7</v>
      </c>
      <c r="F5945" t="s">
        <v>68</v>
      </c>
      <c r="H5945">
        <v>4908</v>
      </c>
    </row>
    <row r="5946" spans="1:8" x14ac:dyDescent="0.25">
      <c r="A5946" s="2">
        <v>15</v>
      </c>
      <c r="B5946" t="s">
        <v>25</v>
      </c>
      <c r="C5946" t="s">
        <v>152</v>
      </c>
      <c r="D5946" s="2">
        <v>1</v>
      </c>
      <c r="E5946" s="17">
        <v>7</v>
      </c>
      <c r="F5946" t="s">
        <v>69</v>
      </c>
      <c r="H5946">
        <v>9738.2400000000016</v>
      </c>
    </row>
    <row r="5947" spans="1:8" x14ac:dyDescent="0.25">
      <c r="A5947" s="2">
        <v>15</v>
      </c>
      <c r="B5947" t="s">
        <v>25</v>
      </c>
      <c r="C5947" t="s">
        <v>152</v>
      </c>
      <c r="D5947" s="2">
        <v>1</v>
      </c>
      <c r="E5947" s="17">
        <v>7</v>
      </c>
      <c r="F5947" t="s">
        <v>67</v>
      </c>
      <c r="H5947">
        <v>23.319999999999997</v>
      </c>
    </row>
    <row r="5948" spans="1:8" x14ac:dyDescent="0.25">
      <c r="A5948" s="2">
        <v>15</v>
      </c>
      <c r="B5948" t="s">
        <v>25</v>
      </c>
      <c r="C5948" t="s">
        <v>152</v>
      </c>
      <c r="D5948" s="2">
        <v>1</v>
      </c>
      <c r="E5948" s="17">
        <v>7</v>
      </c>
      <c r="F5948" t="s">
        <v>73</v>
      </c>
      <c r="H5948">
        <v>1102</v>
      </c>
    </row>
    <row r="5949" spans="1:8" x14ac:dyDescent="0.25">
      <c r="A5949" s="2">
        <v>15</v>
      </c>
      <c r="B5949" t="s">
        <v>25</v>
      </c>
      <c r="C5949" t="s">
        <v>152</v>
      </c>
      <c r="D5949" s="2">
        <v>1</v>
      </c>
      <c r="E5949" s="17">
        <v>8</v>
      </c>
      <c r="F5949" t="s">
        <v>70</v>
      </c>
      <c r="G5949">
        <v>1</v>
      </c>
      <c r="H5949">
        <v>292846</v>
      </c>
    </row>
    <row r="5950" spans="1:8" x14ac:dyDescent="0.25">
      <c r="A5950" s="2">
        <v>15</v>
      </c>
      <c r="B5950" t="s">
        <v>25</v>
      </c>
      <c r="C5950" t="s">
        <v>152</v>
      </c>
      <c r="D5950" s="2">
        <v>1</v>
      </c>
      <c r="E5950" s="17">
        <v>8</v>
      </c>
      <c r="F5950" t="s">
        <v>75</v>
      </c>
      <c r="G5950">
        <v>1</v>
      </c>
      <c r="H5950">
        <v>13500</v>
      </c>
    </row>
    <row r="5951" spans="1:8" x14ac:dyDescent="0.25">
      <c r="A5951" s="2">
        <v>15</v>
      </c>
      <c r="B5951" t="s">
        <v>25</v>
      </c>
      <c r="C5951" t="s">
        <v>152</v>
      </c>
      <c r="D5951" s="2">
        <v>1</v>
      </c>
      <c r="E5951" s="17">
        <v>8</v>
      </c>
      <c r="F5951" t="s">
        <v>68</v>
      </c>
      <c r="G5951">
        <v>1</v>
      </c>
      <c r="H5951">
        <v>32265</v>
      </c>
    </row>
    <row r="5952" spans="1:8" x14ac:dyDescent="0.25">
      <c r="A5952" s="2">
        <v>15</v>
      </c>
      <c r="B5952" t="s">
        <v>25</v>
      </c>
      <c r="C5952" t="s">
        <v>152</v>
      </c>
      <c r="D5952" s="2">
        <v>1</v>
      </c>
      <c r="E5952" s="17">
        <v>8</v>
      </c>
      <c r="F5952" t="s">
        <v>69</v>
      </c>
      <c r="G5952">
        <v>1</v>
      </c>
      <c r="H5952">
        <v>38069.740000000005</v>
      </c>
    </row>
    <row r="5953" spans="1:8" x14ac:dyDescent="0.25">
      <c r="A5953" s="2">
        <v>15</v>
      </c>
      <c r="B5953" t="s">
        <v>25</v>
      </c>
      <c r="C5953" t="s">
        <v>152</v>
      </c>
      <c r="D5953" s="2">
        <v>1</v>
      </c>
      <c r="E5953" s="17">
        <v>8</v>
      </c>
      <c r="F5953" t="s">
        <v>67</v>
      </c>
      <c r="G5953">
        <v>1</v>
      </c>
      <c r="H5953">
        <v>69.959999999999994</v>
      </c>
    </row>
    <row r="5954" spans="1:8" x14ac:dyDescent="0.25">
      <c r="A5954" s="2">
        <v>15</v>
      </c>
      <c r="B5954" t="s">
        <v>25</v>
      </c>
      <c r="C5954" t="s">
        <v>152</v>
      </c>
      <c r="D5954" s="2">
        <v>1</v>
      </c>
      <c r="E5954" s="17">
        <v>8</v>
      </c>
      <c r="F5954" t="s">
        <v>73</v>
      </c>
      <c r="H5954">
        <v>47719.5</v>
      </c>
    </row>
    <row r="5955" spans="1:8" x14ac:dyDescent="0.25">
      <c r="A5955" s="2">
        <v>15</v>
      </c>
      <c r="B5955" t="s">
        <v>25</v>
      </c>
      <c r="C5955" t="s">
        <v>152</v>
      </c>
      <c r="D5955" s="2">
        <v>1</v>
      </c>
      <c r="E5955" s="17">
        <v>10</v>
      </c>
      <c r="F5955" t="s">
        <v>70</v>
      </c>
      <c r="G5955">
        <v>2</v>
      </c>
      <c r="H5955">
        <v>1296047.75</v>
      </c>
    </row>
    <row r="5956" spans="1:8" x14ac:dyDescent="0.25">
      <c r="A5956" s="2">
        <v>15</v>
      </c>
      <c r="B5956" t="s">
        <v>25</v>
      </c>
      <c r="C5956" t="s">
        <v>152</v>
      </c>
      <c r="D5956" s="2">
        <v>1</v>
      </c>
      <c r="E5956" s="17">
        <v>10</v>
      </c>
      <c r="F5956" t="s">
        <v>75</v>
      </c>
      <c r="G5956">
        <v>1</v>
      </c>
      <c r="H5956">
        <v>34200</v>
      </c>
    </row>
    <row r="5957" spans="1:8" x14ac:dyDescent="0.25">
      <c r="A5957" s="2">
        <v>15</v>
      </c>
      <c r="B5957" t="s">
        <v>25</v>
      </c>
      <c r="C5957" t="s">
        <v>152</v>
      </c>
      <c r="D5957" s="2">
        <v>1</v>
      </c>
      <c r="E5957" s="17">
        <v>10</v>
      </c>
      <c r="F5957" t="s">
        <v>68</v>
      </c>
      <c r="G5957">
        <v>2</v>
      </c>
      <c r="H5957">
        <v>52367</v>
      </c>
    </row>
    <row r="5958" spans="1:8" x14ac:dyDescent="0.25">
      <c r="A5958" s="2">
        <v>15</v>
      </c>
      <c r="B5958" t="s">
        <v>25</v>
      </c>
      <c r="C5958" t="s">
        <v>152</v>
      </c>
      <c r="D5958" s="2">
        <v>1</v>
      </c>
      <c r="E5958" s="17">
        <v>10</v>
      </c>
      <c r="F5958" t="s">
        <v>69</v>
      </c>
      <c r="G5958">
        <v>2</v>
      </c>
      <c r="H5958">
        <v>168485.63</v>
      </c>
    </row>
    <row r="5959" spans="1:8" x14ac:dyDescent="0.25">
      <c r="A5959" s="2">
        <v>15</v>
      </c>
      <c r="B5959" t="s">
        <v>25</v>
      </c>
      <c r="C5959" t="s">
        <v>152</v>
      </c>
      <c r="D5959" s="2">
        <v>1</v>
      </c>
      <c r="E5959" s="17">
        <v>10</v>
      </c>
      <c r="F5959" t="s">
        <v>67</v>
      </c>
      <c r="G5959">
        <v>2</v>
      </c>
      <c r="H5959">
        <v>39.959999999999994</v>
      </c>
    </row>
    <row r="5960" spans="1:8" x14ac:dyDescent="0.25">
      <c r="A5960" s="2">
        <v>15</v>
      </c>
      <c r="B5960" t="s">
        <v>25</v>
      </c>
      <c r="C5960" t="s">
        <v>152</v>
      </c>
      <c r="D5960" s="2">
        <v>1</v>
      </c>
      <c r="E5960" s="17">
        <v>10</v>
      </c>
      <c r="F5960" t="s">
        <v>73</v>
      </c>
      <c r="H5960">
        <v>77481.25</v>
      </c>
    </row>
    <row r="5961" spans="1:8" x14ac:dyDescent="0.25">
      <c r="A5961" s="2">
        <v>15</v>
      </c>
      <c r="B5961" t="s">
        <v>25</v>
      </c>
      <c r="C5961" t="s">
        <v>152</v>
      </c>
      <c r="D5961" s="2">
        <v>1</v>
      </c>
      <c r="E5961" s="17">
        <v>10</v>
      </c>
      <c r="F5961" t="s">
        <v>79</v>
      </c>
      <c r="G5961">
        <v>1</v>
      </c>
      <c r="H5961">
        <v>8882</v>
      </c>
    </row>
    <row r="5962" spans="1:8" x14ac:dyDescent="0.25">
      <c r="A5962" s="2">
        <v>15</v>
      </c>
      <c r="B5962" t="s">
        <v>25</v>
      </c>
      <c r="C5962" t="s">
        <v>152</v>
      </c>
      <c r="D5962" s="2">
        <v>1</v>
      </c>
      <c r="E5962" s="17">
        <v>10</v>
      </c>
      <c r="F5962" t="s">
        <v>74</v>
      </c>
      <c r="G5962">
        <v>1</v>
      </c>
      <c r="H5962">
        <v>319564</v>
      </c>
    </row>
    <row r="5963" spans="1:8" x14ac:dyDescent="0.25">
      <c r="A5963" s="2">
        <v>15</v>
      </c>
      <c r="B5963" t="s">
        <v>25</v>
      </c>
      <c r="C5963" t="s">
        <v>152</v>
      </c>
      <c r="D5963" s="2">
        <v>1</v>
      </c>
      <c r="E5963" s="17">
        <v>10</v>
      </c>
      <c r="F5963" t="s">
        <v>71</v>
      </c>
      <c r="H5963">
        <v>34585.89</v>
      </c>
    </row>
    <row r="5964" spans="1:8" x14ac:dyDescent="0.25">
      <c r="A5964" s="2">
        <v>15</v>
      </c>
      <c r="B5964" t="s">
        <v>25</v>
      </c>
      <c r="C5964" t="s">
        <v>152</v>
      </c>
      <c r="D5964" s="2">
        <v>1</v>
      </c>
      <c r="E5964" s="17">
        <v>10</v>
      </c>
      <c r="F5964" t="s">
        <v>93</v>
      </c>
      <c r="G5964">
        <v>2</v>
      </c>
      <c r="H5964">
        <v>180</v>
      </c>
    </row>
    <row r="5965" spans="1:8" x14ac:dyDescent="0.25">
      <c r="A5965" s="2">
        <v>15</v>
      </c>
      <c r="B5965" t="s">
        <v>25</v>
      </c>
      <c r="C5965" t="s">
        <v>152</v>
      </c>
      <c r="D5965" s="2">
        <v>1</v>
      </c>
      <c r="E5965" s="17">
        <v>11</v>
      </c>
      <c r="F5965" t="s">
        <v>70</v>
      </c>
      <c r="H5965">
        <v>123430.65000000001</v>
      </c>
    </row>
    <row r="5966" spans="1:8" x14ac:dyDescent="0.25">
      <c r="A5966" s="2">
        <v>15</v>
      </c>
      <c r="B5966" t="s">
        <v>25</v>
      </c>
      <c r="C5966" t="s">
        <v>152</v>
      </c>
      <c r="D5966" s="2">
        <v>1</v>
      </c>
      <c r="E5966" s="17">
        <v>11</v>
      </c>
      <c r="F5966" t="s">
        <v>75</v>
      </c>
      <c r="H5966">
        <v>5352.75</v>
      </c>
    </row>
    <row r="5967" spans="1:8" x14ac:dyDescent="0.25">
      <c r="A5967" s="2">
        <v>15</v>
      </c>
      <c r="B5967" t="s">
        <v>25</v>
      </c>
      <c r="C5967" t="s">
        <v>152</v>
      </c>
      <c r="D5967" s="2">
        <v>1</v>
      </c>
      <c r="E5967" s="17">
        <v>11</v>
      </c>
      <c r="F5967" t="s">
        <v>68</v>
      </c>
      <c r="H5967">
        <v>6060</v>
      </c>
    </row>
    <row r="5968" spans="1:8" x14ac:dyDescent="0.25">
      <c r="A5968" s="2">
        <v>15</v>
      </c>
      <c r="B5968" t="s">
        <v>25</v>
      </c>
      <c r="C5968" t="s">
        <v>152</v>
      </c>
      <c r="D5968" s="2">
        <v>1</v>
      </c>
      <c r="E5968" s="17">
        <v>11</v>
      </c>
      <c r="F5968" t="s">
        <v>69</v>
      </c>
      <c r="H5968">
        <v>16045.920000000002</v>
      </c>
    </row>
    <row r="5969" spans="1:8" x14ac:dyDescent="0.25">
      <c r="A5969" s="2">
        <v>15</v>
      </c>
      <c r="B5969" t="s">
        <v>25</v>
      </c>
      <c r="C5969" t="s">
        <v>152</v>
      </c>
      <c r="D5969" s="2">
        <v>1</v>
      </c>
      <c r="E5969" s="17">
        <v>11</v>
      </c>
      <c r="F5969" t="s">
        <v>67</v>
      </c>
      <c r="H5969">
        <v>3.33</v>
      </c>
    </row>
    <row r="5970" spans="1:8" x14ac:dyDescent="0.25">
      <c r="A5970" s="2">
        <v>15</v>
      </c>
      <c r="B5970" t="s">
        <v>25</v>
      </c>
      <c r="C5970" t="s">
        <v>152</v>
      </c>
      <c r="D5970" s="2">
        <v>1</v>
      </c>
      <c r="E5970" s="17">
        <v>11</v>
      </c>
      <c r="F5970" t="s">
        <v>73</v>
      </c>
      <c r="H5970">
        <v>41143.550000000003</v>
      </c>
    </row>
    <row r="5971" spans="1:8" x14ac:dyDescent="0.25">
      <c r="A5971" s="2">
        <v>15</v>
      </c>
      <c r="B5971" t="s">
        <v>25</v>
      </c>
      <c r="C5971" t="s">
        <v>152</v>
      </c>
      <c r="D5971" s="2">
        <v>1</v>
      </c>
      <c r="E5971" s="17">
        <v>11</v>
      </c>
      <c r="F5971" t="s">
        <v>72</v>
      </c>
      <c r="H5971">
        <v>15154.23</v>
      </c>
    </row>
    <row r="5972" spans="1:8" x14ac:dyDescent="0.25">
      <c r="A5972" s="2">
        <v>15</v>
      </c>
      <c r="B5972" t="s">
        <v>25</v>
      </c>
      <c r="C5972" t="s">
        <v>152</v>
      </c>
      <c r="D5972" s="2">
        <v>1</v>
      </c>
      <c r="E5972" s="17">
        <v>11</v>
      </c>
      <c r="F5972" t="s">
        <v>93</v>
      </c>
      <c r="H5972">
        <v>15</v>
      </c>
    </row>
    <row r="5973" spans="1:8" x14ac:dyDescent="0.25">
      <c r="A5973" s="2">
        <v>15</v>
      </c>
      <c r="B5973" t="s">
        <v>25</v>
      </c>
      <c r="C5973" t="s">
        <v>152</v>
      </c>
      <c r="D5973" s="2">
        <v>1</v>
      </c>
      <c r="E5973" s="17">
        <v>12</v>
      </c>
      <c r="F5973" t="s">
        <v>70</v>
      </c>
      <c r="H5973">
        <v>278541.07999999996</v>
      </c>
    </row>
    <row r="5974" spans="1:8" x14ac:dyDescent="0.25">
      <c r="A5974" s="2">
        <v>15</v>
      </c>
      <c r="B5974" t="s">
        <v>25</v>
      </c>
      <c r="C5974" t="s">
        <v>152</v>
      </c>
      <c r="D5974" s="2">
        <v>1</v>
      </c>
      <c r="E5974" s="17">
        <v>12</v>
      </c>
      <c r="F5974" t="s">
        <v>75</v>
      </c>
      <c r="H5974">
        <v>10705.5</v>
      </c>
    </row>
    <row r="5975" spans="1:8" x14ac:dyDescent="0.25">
      <c r="A5975" s="2">
        <v>15</v>
      </c>
      <c r="B5975" t="s">
        <v>25</v>
      </c>
      <c r="C5975" t="s">
        <v>152</v>
      </c>
      <c r="D5975" s="2">
        <v>1</v>
      </c>
      <c r="E5975" s="17">
        <v>12</v>
      </c>
      <c r="F5975" t="s">
        <v>68</v>
      </c>
      <c r="H5975">
        <v>12120</v>
      </c>
    </row>
    <row r="5976" spans="1:8" x14ac:dyDescent="0.25">
      <c r="A5976" s="2">
        <v>15</v>
      </c>
      <c r="B5976" t="s">
        <v>25</v>
      </c>
      <c r="C5976" t="s">
        <v>152</v>
      </c>
      <c r="D5976" s="2">
        <v>1</v>
      </c>
      <c r="E5976" s="17">
        <v>12</v>
      </c>
      <c r="F5976" t="s">
        <v>69</v>
      </c>
      <c r="H5976">
        <v>36210.200000000004</v>
      </c>
    </row>
    <row r="5977" spans="1:8" x14ac:dyDescent="0.25">
      <c r="A5977" s="2">
        <v>15</v>
      </c>
      <c r="B5977" t="s">
        <v>25</v>
      </c>
      <c r="C5977" t="s">
        <v>152</v>
      </c>
      <c r="D5977" s="2">
        <v>1</v>
      </c>
      <c r="E5977" s="17">
        <v>12</v>
      </c>
      <c r="F5977" t="s">
        <v>67</v>
      </c>
      <c r="H5977">
        <v>6.66</v>
      </c>
    </row>
    <row r="5978" spans="1:8" x14ac:dyDescent="0.25">
      <c r="A5978" s="2">
        <v>15</v>
      </c>
      <c r="B5978" t="s">
        <v>25</v>
      </c>
      <c r="C5978" t="s">
        <v>152</v>
      </c>
      <c r="D5978" s="2">
        <v>1</v>
      </c>
      <c r="E5978" s="17">
        <v>12</v>
      </c>
      <c r="F5978" t="s">
        <v>72</v>
      </c>
      <c r="H5978">
        <v>37126.630000000005</v>
      </c>
    </row>
    <row r="5979" spans="1:8" x14ac:dyDescent="0.25">
      <c r="A5979" s="2">
        <v>15</v>
      </c>
      <c r="B5979" t="s">
        <v>25</v>
      </c>
      <c r="C5979" t="s">
        <v>152</v>
      </c>
      <c r="D5979" s="2">
        <v>1</v>
      </c>
      <c r="E5979" s="17">
        <v>12</v>
      </c>
      <c r="F5979" t="s">
        <v>93</v>
      </c>
      <c r="H5979">
        <v>30</v>
      </c>
    </row>
    <row r="5980" spans="1:8" x14ac:dyDescent="0.25">
      <c r="A5980" s="2">
        <v>15</v>
      </c>
      <c r="B5980" t="s">
        <v>25</v>
      </c>
      <c r="C5980" t="s">
        <v>152</v>
      </c>
      <c r="D5980" s="2">
        <v>1</v>
      </c>
      <c r="E5980" s="17">
        <v>13</v>
      </c>
      <c r="F5980" t="s">
        <v>70</v>
      </c>
      <c r="H5980">
        <v>85655.4</v>
      </c>
    </row>
    <row r="5981" spans="1:8" x14ac:dyDescent="0.25">
      <c r="A5981" s="2">
        <v>15</v>
      </c>
      <c r="B5981" t="s">
        <v>25</v>
      </c>
      <c r="C5981" t="s">
        <v>152</v>
      </c>
      <c r="D5981" s="2">
        <v>1</v>
      </c>
      <c r="E5981" s="17">
        <v>13</v>
      </c>
      <c r="F5981" t="s">
        <v>68</v>
      </c>
      <c r="H5981">
        <v>2600</v>
      </c>
    </row>
    <row r="5982" spans="1:8" x14ac:dyDescent="0.25">
      <c r="A5982" s="2">
        <v>15</v>
      </c>
      <c r="B5982" t="s">
        <v>25</v>
      </c>
      <c r="C5982" t="s">
        <v>152</v>
      </c>
      <c r="D5982" s="2">
        <v>1</v>
      </c>
      <c r="E5982" s="17">
        <v>13</v>
      </c>
      <c r="F5982" t="s">
        <v>69</v>
      </c>
      <c r="H5982">
        <v>11135.16</v>
      </c>
    </row>
    <row r="5983" spans="1:8" x14ac:dyDescent="0.25">
      <c r="A5983" s="2">
        <v>15</v>
      </c>
      <c r="B5983" t="s">
        <v>25</v>
      </c>
      <c r="C5983" t="s">
        <v>152</v>
      </c>
      <c r="D5983" s="2">
        <v>1</v>
      </c>
      <c r="E5983" s="17">
        <v>13</v>
      </c>
      <c r="F5983" t="s">
        <v>67</v>
      </c>
      <c r="H5983">
        <v>11.66</v>
      </c>
    </row>
    <row r="5984" spans="1:8" x14ac:dyDescent="0.25">
      <c r="A5984" s="2">
        <v>15</v>
      </c>
      <c r="B5984" t="s">
        <v>25</v>
      </c>
      <c r="C5984" t="s">
        <v>152</v>
      </c>
      <c r="D5984" s="2">
        <v>1</v>
      </c>
      <c r="E5984" s="17">
        <v>13</v>
      </c>
      <c r="F5984" t="s">
        <v>72</v>
      </c>
      <c r="H5984">
        <v>36230.44</v>
      </c>
    </row>
    <row r="5985" spans="1:8" x14ac:dyDescent="0.25">
      <c r="A5985" s="2">
        <v>15</v>
      </c>
      <c r="B5985" t="s">
        <v>25</v>
      </c>
      <c r="C5985" t="s">
        <v>153</v>
      </c>
      <c r="D5985" s="2">
        <v>2</v>
      </c>
      <c r="E5985" s="17">
        <v>8</v>
      </c>
      <c r="F5985" t="s">
        <v>70</v>
      </c>
      <c r="H5985">
        <v>158976.75</v>
      </c>
    </row>
    <row r="5986" spans="1:8" x14ac:dyDescent="0.25">
      <c r="A5986" s="2">
        <v>15</v>
      </c>
      <c r="B5986" t="s">
        <v>25</v>
      </c>
      <c r="C5986" t="s">
        <v>153</v>
      </c>
      <c r="D5986" s="2">
        <v>2</v>
      </c>
      <c r="E5986" s="17">
        <v>8</v>
      </c>
      <c r="F5986" t="s">
        <v>75</v>
      </c>
      <c r="H5986">
        <v>6300</v>
      </c>
    </row>
    <row r="5987" spans="1:8" x14ac:dyDescent="0.25">
      <c r="A5987" s="2">
        <v>15</v>
      </c>
      <c r="B5987" t="s">
        <v>25</v>
      </c>
      <c r="C5987" t="s">
        <v>153</v>
      </c>
      <c r="D5987" s="2">
        <v>2</v>
      </c>
      <c r="E5987" s="17">
        <v>8</v>
      </c>
      <c r="F5987" t="s">
        <v>68</v>
      </c>
      <c r="H5987">
        <v>7098</v>
      </c>
    </row>
    <row r="5988" spans="1:8" x14ac:dyDescent="0.25">
      <c r="A5988" s="2">
        <v>15</v>
      </c>
      <c r="B5988" t="s">
        <v>25</v>
      </c>
      <c r="C5988" t="s">
        <v>153</v>
      </c>
      <c r="D5988" s="2">
        <v>2</v>
      </c>
      <c r="E5988" s="17">
        <v>8</v>
      </c>
      <c r="F5988" t="s">
        <v>69</v>
      </c>
      <c r="H5988">
        <v>20666.829999999998</v>
      </c>
    </row>
    <row r="5989" spans="1:8" x14ac:dyDescent="0.25">
      <c r="A5989" s="2">
        <v>15</v>
      </c>
      <c r="B5989" t="s">
        <v>25</v>
      </c>
      <c r="C5989" t="s">
        <v>153</v>
      </c>
      <c r="D5989" s="2">
        <v>2</v>
      </c>
      <c r="E5989" s="17">
        <v>8</v>
      </c>
      <c r="F5989" t="s">
        <v>67</v>
      </c>
      <c r="H5989">
        <v>7.7700000000000014</v>
      </c>
    </row>
    <row r="5990" spans="1:8" x14ac:dyDescent="0.25">
      <c r="A5990" s="2">
        <v>15</v>
      </c>
      <c r="B5990" t="s">
        <v>25</v>
      </c>
      <c r="C5990" t="s">
        <v>153</v>
      </c>
      <c r="D5990" s="2">
        <v>2</v>
      </c>
      <c r="E5990" s="17">
        <v>8</v>
      </c>
      <c r="F5990" t="s">
        <v>73</v>
      </c>
      <c r="H5990">
        <v>22294.25</v>
      </c>
    </row>
    <row r="5991" spans="1:8" x14ac:dyDescent="0.25">
      <c r="A5991" s="2">
        <v>15</v>
      </c>
      <c r="B5991" t="s">
        <v>25</v>
      </c>
      <c r="C5991" t="s">
        <v>153</v>
      </c>
      <c r="D5991" s="2">
        <v>2</v>
      </c>
      <c r="E5991" s="17">
        <v>8</v>
      </c>
      <c r="F5991" t="s">
        <v>93</v>
      </c>
      <c r="H5991">
        <v>35</v>
      </c>
    </row>
    <row r="5992" spans="1:8" x14ac:dyDescent="0.25">
      <c r="A5992" s="2">
        <v>15</v>
      </c>
      <c r="B5992" t="s">
        <v>25</v>
      </c>
      <c r="C5992" t="s">
        <v>154</v>
      </c>
      <c r="D5992" s="2">
        <v>5</v>
      </c>
      <c r="E5992" s="17">
        <v>2</v>
      </c>
      <c r="F5992" t="s">
        <v>70</v>
      </c>
      <c r="H5992">
        <v>107007.25</v>
      </c>
    </row>
    <row r="5993" spans="1:8" x14ac:dyDescent="0.25">
      <c r="A5993" s="2">
        <v>15</v>
      </c>
      <c r="B5993" t="s">
        <v>25</v>
      </c>
      <c r="C5993" t="s">
        <v>154</v>
      </c>
      <c r="D5993" s="2">
        <v>5</v>
      </c>
      <c r="E5993" s="17">
        <v>2</v>
      </c>
      <c r="F5993" t="s">
        <v>69</v>
      </c>
      <c r="H5993">
        <v>13910.75</v>
      </c>
    </row>
    <row r="5994" spans="1:8" x14ac:dyDescent="0.25">
      <c r="A5994" s="2">
        <v>15</v>
      </c>
      <c r="B5994" t="s">
        <v>25</v>
      </c>
      <c r="C5994" t="s">
        <v>154</v>
      </c>
      <c r="D5994" s="2">
        <v>5</v>
      </c>
      <c r="E5994" s="17">
        <v>2</v>
      </c>
      <c r="F5994" t="s">
        <v>67</v>
      </c>
      <c r="H5994">
        <v>81.62</v>
      </c>
    </row>
    <row r="5995" spans="1:8" x14ac:dyDescent="0.25">
      <c r="A5995" s="2">
        <v>15</v>
      </c>
      <c r="B5995" t="s">
        <v>25</v>
      </c>
      <c r="C5995" t="s">
        <v>154</v>
      </c>
      <c r="D5995" s="2">
        <v>5</v>
      </c>
      <c r="E5995" s="17">
        <v>2</v>
      </c>
      <c r="F5995" t="s">
        <v>73</v>
      </c>
      <c r="H5995">
        <v>8046.25</v>
      </c>
    </row>
    <row r="5996" spans="1:8" x14ac:dyDescent="0.25">
      <c r="A5996" s="2">
        <v>15</v>
      </c>
      <c r="B5996" t="s">
        <v>25</v>
      </c>
      <c r="C5996" t="s">
        <v>154</v>
      </c>
      <c r="D5996" s="2">
        <v>5</v>
      </c>
      <c r="E5996" s="17">
        <v>3</v>
      </c>
      <c r="F5996" t="s">
        <v>70</v>
      </c>
      <c r="H5996">
        <v>3565436.5500000003</v>
      </c>
    </row>
    <row r="5997" spans="1:8" x14ac:dyDescent="0.25">
      <c r="A5997" s="2">
        <v>15</v>
      </c>
      <c r="B5997" t="s">
        <v>25</v>
      </c>
      <c r="C5997" t="s">
        <v>154</v>
      </c>
      <c r="D5997" s="2">
        <v>5</v>
      </c>
      <c r="E5997" s="17">
        <v>3</v>
      </c>
      <c r="F5997" t="s">
        <v>75</v>
      </c>
      <c r="H5997">
        <v>343800</v>
      </c>
    </row>
    <row r="5998" spans="1:8" x14ac:dyDescent="0.25">
      <c r="A5998" s="2">
        <v>15</v>
      </c>
      <c r="B5998" t="s">
        <v>25</v>
      </c>
      <c r="C5998" t="s">
        <v>154</v>
      </c>
      <c r="D5998" s="2">
        <v>5</v>
      </c>
      <c r="E5998" s="17">
        <v>3</v>
      </c>
      <c r="F5998" t="s">
        <v>68</v>
      </c>
      <c r="H5998">
        <v>309180.5</v>
      </c>
    </row>
    <row r="5999" spans="1:8" x14ac:dyDescent="0.25">
      <c r="A5999" s="2">
        <v>15</v>
      </c>
      <c r="B5999" t="s">
        <v>25</v>
      </c>
      <c r="C5999" t="s">
        <v>154</v>
      </c>
      <c r="D5999" s="2">
        <v>5</v>
      </c>
      <c r="E5999" s="17">
        <v>3</v>
      </c>
      <c r="F5999" t="s">
        <v>69</v>
      </c>
      <c r="H5999">
        <v>457207.82999999996</v>
      </c>
    </row>
    <row r="6000" spans="1:8" x14ac:dyDescent="0.25">
      <c r="A6000" s="2">
        <v>15</v>
      </c>
      <c r="B6000" t="s">
        <v>25</v>
      </c>
      <c r="C6000" t="s">
        <v>154</v>
      </c>
      <c r="D6000" s="2">
        <v>5</v>
      </c>
      <c r="E6000" s="17">
        <v>3</v>
      </c>
      <c r="F6000" t="s">
        <v>67</v>
      </c>
      <c r="H6000">
        <v>2373.91</v>
      </c>
    </row>
    <row r="6001" spans="1:8" x14ac:dyDescent="0.25">
      <c r="A6001" s="2">
        <v>15</v>
      </c>
      <c r="B6001" t="s">
        <v>25</v>
      </c>
      <c r="C6001" t="s">
        <v>154</v>
      </c>
      <c r="D6001" s="2">
        <v>5</v>
      </c>
      <c r="E6001" s="17">
        <v>3</v>
      </c>
      <c r="F6001" t="s">
        <v>73</v>
      </c>
      <c r="H6001">
        <v>287090.68999999994</v>
      </c>
    </row>
    <row r="6002" spans="1:8" x14ac:dyDescent="0.25">
      <c r="A6002" s="2">
        <v>15</v>
      </c>
      <c r="B6002" t="s">
        <v>25</v>
      </c>
      <c r="C6002" t="s">
        <v>154</v>
      </c>
      <c r="D6002" s="2">
        <v>5</v>
      </c>
      <c r="E6002" s="17">
        <v>3</v>
      </c>
      <c r="F6002" t="s">
        <v>79</v>
      </c>
      <c r="H6002">
        <v>17764.5</v>
      </c>
    </row>
    <row r="6003" spans="1:8" x14ac:dyDescent="0.25">
      <c r="A6003" s="2">
        <v>15</v>
      </c>
      <c r="B6003" t="s">
        <v>25</v>
      </c>
      <c r="C6003" t="s">
        <v>154</v>
      </c>
      <c r="D6003" s="2">
        <v>5</v>
      </c>
      <c r="E6003" s="17">
        <v>3</v>
      </c>
      <c r="F6003" t="s">
        <v>72</v>
      </c>
      <c r="H6003">
        <v>8026.13</v>
      </c>
    </row>
    <row r="6004" spans="1:8" x14ac:dyDescent="0.25">
      <c r="A6004" s="2">
        <v>15</v>
      </c>
      <c r="B6004" t="s">
        <v>25</v>
      </c>
      <c r="C6004" t="s">
        <v>154</v>
      </c>
      <c r="D6004" s="2">
        <v>5</v>
      </c>
      <c r="E6004" s="17">
        <v>3</v>
      </c>
      <c r="F6004" t="s">
        <v>93</v>
      </c>
      <c r="H6004">
        <v>110</v>
      </c>
    </row>
    <row r="6005" spans="1:8" x14ac:dyDescent="0.25">
      <c r="A6005" s="2">
        <v>15</v>
      </c>
      <c r="B6005" t="s">
        <v>25</v>
      </c>
      <c r="C6005" t="s">
        <v>154</v>
      </c>
      <c r="D6005" s="2">
        <v>5</v>
      </c>
      <c r="E6005" s="17">
        <v>4</v>
      </c>
      <c r="F6005" t="s">
        <v>70</v>
      </c>
      <c r="H6005">
        <v>496985.25</v>
      </c>
    </row>
    <row r="6006" spans="1:8" x14ac:dyDescent="0.25">
      <c r="A6006" s="2">
        <v>15</v>
      </c>
      <c r="B6006" t="s">
        <v>25</v>
      </c>
      <c r="C6006" t="s">
        <v>154</v>
      </c>
      <c r="D6006" s="2">
        <v>5</v>
      </c>
      <c r="E6006" s="17">
        <v>4</v>
      </c>
      <c r="F6006" t="s">
        <v>75</v>
      </c>
      <c r="H6006">
        <v>6300</v>
      </c>
    </row>
    <row r="6007" spans="1:8" x14ac:dyDescent="0.25">
      <c r="A6007" s="2">
        <v>15</v>
      </c>
      <c r="B6007" t="s">
        <v>25</v>
      </c>
      <c r="C6007" t="s">
        <v>154</v>
      </c>
      <c r="D6007" s="2">
        <v>5</v>
      </c>
      <c r="E6007" s="17">
        <v>4</v>
      </c>
      <c r="F6007" t="s">
        <v>69</v>
      </c>
      <c r="H6007">
        <v>18805.75</v>
      </c>
    </row>
    <row r="6008" spans="1:8" x14ac:dyDescent="0.25">
      <c r="A6008" s="2">
        <v>15</v>
      </c>
      <c r="B6008" t="s">
        <v>25</v>
      </c>
      <c r="C6008" t="s">
        <v>154</v>
      </c>
      <c r="D6008" s="2">
        <v>5</v>
      </c>
      <c r="E6008" s="17">
        <v>4</v>
      </c>
      <c r="F6008" t="s">
        <v>67</v>
      </c>
      <c r="H6008">
        <v>52.17</v>
      </c>
    </row>
    <row r="6009" spans="1:8" x14ac:dyDescent="0.25">
      <c r="A6009" s="2">
        <v>15</v>
      </c>
      <c r="B6009" t="s">
        <v>25</v>
      </c>
      <c r="C6009" t="s">
        <v>154</v>
      </c>
      <c r="D6009" s="2">
        <v>5</v>
      </c>
      <c r="E6009" s="17">
        <v>4</v>
      </c>
      <c r="F6009" t="s">
        <v>73</v>
      </c>
      <c r="H6009">
        <v>10707.25</v>
      </c>
    </row>
    <row r="6010" spans="1:8" x14ac:dyDescent="0.25">
      <c r="A6010" s="2">
        <v>15</v>
      </c>
      <c r="B6010" t="s">
        <v>25</v>
      </c>
      <c r="C6010" t="s">
        <v>154</v>
      </c>
      <c r="D6010" s="2">
        <v>5</v>
      </c>
      <c r="E6010" s="17">
        <v>4</v>
      </c>
      <c r="F6010" t="s">
        <v>72</v>
      </c>
      <c r="H6010">
        <v>127838.38999999998</v>
      </c>
    </row>
    <row r="6011" spans="1:8" x14ac:dyDescent="0.25">
      <c r="A6011" s="2">
        <v>15</v>
      </c>
      <c r="B6011" t="s">
        <v>25</v>
      </c>
      <c r="C6011" t="s">
        <v>154</v>
      </c>
      <c r="D6011" s="2">
        <v>5</v>
      </c>
      <c r="E6011" s="17">
        <v>4</v>
      </c>
      <c r="F6011" t="s">
        <v>74</v>
      </c>
      <c r="H6011">
        <v>12942.2</v>
      </c>
    </row>
    <row r="6012" spans="1:8" x14ac:dyDescent="0.25">
      <c r="A6012" s="2">
        <v>15</v>
      </c>
      <c r="B6012" t="s">
        <v>25</v>
      </c>
      <c r="C6012" t="s">
        <v>154</v>
      </c>
      <c r="D6012" s="2">
        <v>5</v>
      </c>
      <c r="E6012" s="17">
        <v>4</v>
      </c>
      <c r="F6012" t="s">
        <v>93</v>
      </c>
      <c r="H6012">
        <v>235</v>
      </c>
    </row>
    <row r="6013" spans="1:8" x14ac:dyDescent="0.25">
      <c r="A6013" s="2">
        <v>15</v>
      </c>
      <c r="B6013" t="s">
        <v>25</v>
      </c>
      <c r="C6013" t="s">
        <v>154</v>
      </c>
      <c r="D6013" s="2">
        <v>5</v>
      </c>
      <c r="E6013" s="17">
        <v>5</v>
      </c>
      <c r="F6013" t="s">
        <v>70</v>
      </c>
      <c r="H6013">
        <v>813660</v>
      </c>
    </row>
    <row r="6014" spans="1:8" x14ac:dyDescent="0.25">
      <c r="A6014" s="2">
        <v>15</v>
      </c>
      <c r="B6014" t="s">
        <v>25</v>
      </c>
      <c r="C6014" t="s">
        <v>154</v>
      </c>
      <c r="D6014" s="2">
        <v>5</v>
      </c>
      <c r="E6014" s="17">
        <v>5</v>
      </c>
      <c r="F6014" t="s">
        <v>75</v>
      </c>
      <c r="H6014">
        <v>62100</v>
      </c>
    </row>
    <row r="6015" spans="1:8" x14ac:dyDescent="0.25">
      <c r="A6015" s="2">
        <v>15</v>
      </c>
      <c r="B6015" t="s">
        <v>25</v>
      </c>
      <c r="C6015" t="s">
        <v>154</v>
      </c>
      <c r="D6015" s="2">
        <v>5</v>
      </c>
      <c r="E6015" s="17">
        <v>5</v>
      </c>
      <c r="F6015" t="s">
        <v>68</v>
      </c>
      <c r="H6015">
        <v>92145.75</v>
      </c>
    </row>
    <row r="6016" spans="1:8" x14ac:dyDescent="0.25">
      <c r="A6016" s="2">
        <v>15</v>
      </c>
      <c r="B6016" t="s">
        <v>25</v>
      </c>
      <c r="C6016" t="s">
        <v>154</v>
      </c>
      <c r="D6016" s="2">
        <v>5</v>
      </c>
      <c r="E6016" s="17">
        <v>5</v>
      </c>
      <c r="F6016" t="s">
        <v>69</v>
      </c>
      <c r="H6016">
        <v>105774.94999999998</v>
      </c>
    </row>
    <row r="6017" spans="1:8" x14ac:dyDescent="0.25">
      <c r="A6017" s="2">
        <v>15</v>
      </c>
      <c r="B6017" t="s">
        <v>25</v>
      </c>
      <c r="C6017" t="s">
        <v>154</v>
      </c>
      <c r="D6017" s="2">
        <v>5</v>
      </c>
      <c r="E6017" s="17">
        <v>5</v>
      </c>
      <c r="F6017" t="s">
        <v>67</v>
      </c>
      <c r="H6017">
        <v>336.19</v>
      </c>
    </row>
    <row r="6018" spans="1:8" x14ac:dyDescent="0.25">
      <c r="A6018" s="2">
        <v>15</v>
      </c>
      <c r="B6018" t="s">
        <v>25</v>
      </c>
      <c r="C6018" t="s">
        <v>154</v>
      </c>
      <c r="D6018" s="2">
        <v>5</v>
      </c>
      <c r="E6018" s="17">
        <v>5</v>
      </c>
      <c r="F6018" t="s">
        <v>73</v>
      </c>
      <c r="H6018">
        <v>68550.5</v>
      </c>
    </row>
    <row r="6019" spans="1:8" x14ac:dyDescent="0.25">
      <c r="A6019" s="2">
        <v>15</v>
      </c>
      <c r="B6019" t="s">
        <v>25</v>
      </c>
      <c r="C6019" t="s">
        <v>154</v>
      </c>
      <c r="D6019" s="2">
        <v>5</v>
      </c>
      <c r="E6019" s="17">
        <v>5</v>
      </c>
      <c r="F6019" t="s">
        <v>74</v>
      </c>
      <c r="H6019">
        <v>49347.4</v>
      </c>
    </row>
    <row r="6020" spans="1:8" x14ac:dyDescent="0.25">
      <c r="A6020" s="2">
        <v>15</v>
      </c>
      <c r="B6020" t="s">
        <v>25</v>
      </c>
      <c r="C6020" t="s">
        <v>154</v>
      </c>
      <c r="D6020" s="2">
        <v>5</v>
      </c>
      <c r="E6020" s="17">
        <v>5</v>
      </c>
      <c r="F6020" t="s">
        <v>93</v>
      </c>
      <c r="H6020">
        <v>70</v>
      </c>
    </row>
    <row r="6021" spans="1:8" x14ac:dyDescent="0.25">
      <c r="A6021" s="2">
        <v>15</v>
      </c>
      <c r="B6021" t="s">
        <v>25</v>
      </c>
      <c r="C6021" t="s">
        <v>154</v>
      </c>
      <c r="D6021" s="2">
        <v>5</v>
      </c>
      <c r="E6021" s="17">
        <v>6</v>
      </c>
      <c r="F6021" t="s">
        <v>70</v>
      </c>
      <c r="H6021">
        <v>15760066.52</v>
      </c>
    </row>
    <row r="6022" spans="1:8" x14ac:dyDescent="0.25">
      <c r="A6022" s="2">
        <v>15</v>
      </c>
      <c r="B6022" t="s">
        <v>25</v>
      </c>
      <c r="C6022" t="s">
        <v>154</v>
      </c>
      <c r="D6022" s="2">
        <v>5</v>
      </c>
      <c r="E6022" s="17">
        <v>6</v>
      </c>
      <c r="F6022" t="s">
        <v>75</v>
      </c>
      <c r="H6022">
        <v>686700</v>
      </c>
    </row>
    <row r="6023" spans="1:8" x14ac:dyDescent="0.25">
      <c r="A6023" s="2">
        <v>15</v>
      </c>
      <c r="B6023" t="s">
        <v>25</v>
      </c>
      <c r="C6023" t="s">
        <v>154</v>
      </c>
      <c r="D6023" s="2">
        <v>5</v>
      </c>
      <c r="E6023" s="17">
        <v>6</v>
      </c>
      <c r="F6023" t="s">
        <v>68</v>
      </c>
      <c r="H6023">
        <v>1058933.5</v>
      </c>
    </row>
    <row r="6024" spans="1:8" x14ac:dyDescent="0.25">
      <c r="A6024" s="2">
        <v>15</v>
      </c>
      <c r="B6024" t="s">
        <v>25</v>
      </c>
      <c r="C6024" t="s">
        <v>154</v>
      </c>
      <c r="D6024" s="2">
        <v>5</v>
      </c>
      <c r="E6024" s="17">
        <v>6</v>
      </c>
      <c r="F6024" t="s">
        <v>69</v>
      </c>
      <c r="H6024">
        <v>1720413.7600000014</v>
      </c>
    </row>
    <row r="6025" spans="1:8" x14ac:dyDescent="0.25">
      <c r="A6025" s="2">
        <v>15</v>
      </c>
      <c r="B6025" t="s">
        <v>25</v>
      </c>
      <c r="C6025" t="s">
        <v>154</v>
      </c>
      <c r="D6025" s="2">
        <v>5</v>
      </c>
      <c r="E6025" s="17">
        <v>6</v>
      </c>
      <c r="F6025" t="s">
        <v>67</v>
      </c>
      <c r="H6025">
        <v>2730.5899999999997</v>
      </c>
    </row>
    <row r="6026" spans="1:8" x14ac:dyDescent="0.25">
      <c r="A6026" s="2">
        <v>15</v>
      </c>
      <c r="B6026" t="s">
        <v>25</v>
      </c>
      <c r="C6026" t="s">
        <v>154</v>
      </c>
      <c r="D6026" s="2">
        <v>5</v>
      </c>
      <c r="E6026" s="17">
        <v>6</v>
      </c>
      <c r="F6026" t="s">
        <v>73</v>
      </c>
      <c r="H6026">
        <v>1234182.27</v>
      </c>
    </row>
    <row r="6027" spans="1:8" x14ac:dyDescent="0.25">
      <c r="A6027" s="2">
        <v>15</v>
      </c>
      <c r="B6027" t="s">
        <v>25</v>
      </c>
      <c r="C6027" t="s">
        <v>154</v>
      </c>
      <c r="D6027" s="2">
        <v>5</v>
      </c>
      <c r="E6027" s="17">
        <v>6</v>
      </c>
      <c r="F6027" t="s">
        <v>79</v>
      </c>
      <c r="H6027">
        <v>8882</v>
      </c>
    </row>
    <row r="6028" spans="1:8" x14ac:dyDescent="0.25">
      <c r="A6028" s="2">
        <v>15</v>
      </c>
      <c r="B6028" t="s">
        <v>25</v>
      </c>
      <c r="C6028" t="s">
        <v>154</v>
      </c>
      <c r="D6028" s="2">
        <v>5</v>
      </c>
      <c r="E6028" s="17">
        <v>6</v>
      </c>
      <c r="F6028" t="s">
        <v>72</v>
      </c>
      <c r="H6028">
        <v>918488.22999999986</v>
      </c>
    </row>
    <row r="6029" spans="1:8" x14ac:dyDescent="0.25">
      <c r="A6029" s="2">
        <v>15</v>
      </c>
      <c r="B6029" t="s">
        <v>25</v>
      </c>
      <c r="C6029" t="s">
        <v>154</v>
      </c>
      <c r="D6029" s="2">
        <v>5</v>
      </c>
      <c r="E6029" s="17">
        <v>6</v>
      </c>
      <c r="F6029" t="s">
        <v>74</v>
      </c>
      <c r="H6029">
        <v>482972.29</v>
      </c>
    </row>
    <row r="6030" spans="1:8" x14ac:dyDescent="0.25">
      <c r="A6030" s="2">
        <v>15</v>
      </c>
      <c r="B6030" t="s">
        <v>25</v>
      </c>
      <c r="C6030" t="s">
        <v>154</v>
      </c>
      <c r="D6030" s="2">
        <v>5</v>
      </c>
      <c r="E6030" s="17">
        <v>6</v>
      </c>
      <c r="F6030" t="s">
        <v>93</v>
      </c>
      <c r="H6030">
        <v>3660</v>
      </c>
    </row>
    <row r="6031" spans="1:8" x14ac:dyDescent="0.25">
      <c r="A6031" s="2">
        <v>15</v>
      </c>
      <c r="B6031" t="s">
        <v>25</v>
      </c>
      <c r="C6031" t="s">
        <v>154</v>
      </c>
      <c r="D6031" s="2">
        <v>5</v>
      </c>
      <c r="E6031" s="17">
        <v>7</v>
      </c>
      <c r="F6031" t="s">
        <v>70</v>
      </c>
      <c r="H6031">
        <v>26516942.75</v>
      </c>
    </row>
    <row r="6032" spans="1:8" x14ac:dyDescent="0.25">
      <c r="A6032" s="2">
        <v>15</v>
      </c>
      <c r="B6032" t="s">
        <v>25</v>
      </c>
      <c r="C6032" t="s">
        <v>154</v>
      </c>
      <c r="D6032" s="2">
        <v>5</v>
      </c>
      <c r="E6032" s="17">
        <v>7</v>
      </c>
      <c r="F6032" t="s">
        <v>75</v>
      </c>
      <c r="H6032">
        <v>948600</v>
      </c>
    </row>
    <row r="6033" spans="1:8" x14ac:dyDescent="0.25">
      <c r="A6033" s="2">
        <v>15</v>
      </c>
      <c r="B6033" t="s">
        <v>25</v>
      </c>
      <c r="C6033" t="s">
        <v>154</v>
      </c>
      <c r="D6033" s="2">
        <v>5</v>
      </c>
      <c r="E6033" s="17">
        <v>7</v>
      </c>
      <c r="F6033" t="s">
        <v>68</v>
      </c>
      <c r="H6033">
        <v>1558295.5</v>
      </c>
    </row>
    <row r="6034" spans="1:8" x14ac:dyDescent="0.25">
      <c r="A6034" s="2">
        <v>15</v>
      </c>
      <c r="B6034" t="s">
        <v>25</v>
      </c>
      <c r="C6034" t="s">
        <v>154</v>
      </c>
      <c r="D6034" s="2">
        <v>5</v>
      </c>
      <c r="E6034" s="17">
        <v>7</v>
      </c>
      <c r="F6034" t="s">
        <v>69</v>
      </c>
      <c r="H6034">
        <v>2939094.6099999989</v>
      </c>
    </row>
    <row r="6035" spans="1:8" x14ac:dyDescent="0.25">
      <c r="A6035" s="2">
        <v>15</v>
      </c>
      <c r="B6035" t="s">
        <v>25</v>
      </c>
      <c r="C6035" t="s">
        <v>154</v>
      </c>
      <c r="D6035" s="2">
        <v>5</v>
      </c>
      <c r="E6035" s="17">
        <v>7</v>
      </c>
      <c r="F6035" t="s">
        <v>67</v>
      </c>
      <c r="H6035">
        <v>2609.8900000000003</v>
      </c>
    </row>
    <row r="6036" spans="1:8" x14ac:dyDescent="0.25">
      <c r="A6036" s="2">
        <v>15</v>
      </c>
      <c r="B6036" t="s">
        <v>25</v>
      </c>
      <c r="C6036" t="s">
        <v>154</v>
      </c>
      <c r="D6036" s="2">
        <v>5</v>
      </c>
      <c r="E6036" s="17">
        <v>7</v>
      </c>
      <c r="F6036" t="s">
        <v>73</v>
      </c>
      <c r="H6036">
        <v>1975904.4700000002</v>
      </c>
    </row>
    <row r="6037" spans="1:8" x14ac:dyDescent="0.25">
      <c r="A6037" s="2">
        <v>15</v>
      </c>
      <c r="B6037" t="s">
        <v>25</v>
      </c>
      <c r="C6037" t="s">
        <v>154</v>
      </c>
      <c r="D6037" s="2">
        <v>5</v>
      </c>
      <c r="E6037" s="17">
        <v>7</v>
      </c>
      <c r="F6037" t="s">
        <v>79</v>
      </c>
      <c r="H6037">
        <v>17764.5</v>
      </c>
    </row>
    <row r="6038" spans="1:8" x14ac:dyDescent="0.25">
      <c r="A6038" s="2">
        <v>15</v>
      </c>
      <c r="B6038" t="s">
        <v>25</v>
      </c>
      <c r="C6038" t="s">
        <v>154</v>
      </c>
      <c r="D6038" s="2">
        <v>5</v>
      </c>
      <c r="E6038" s="17">
        <v>7</v>
      </c>
      <c r="F6038" t="s">
        <v>72</v>
      </c>
      <c r="H6038">
        <v>1419726.8199999998</v>
      </c>
    </row>
    <row r="6039" spans="1:8" x14ac:dyDescent="0.25">
      <c r="A6039" s="2">
        <v>15</v>
      </c>
      <c r="B6039" t="s">
        <v>25</v>
      </c>
      <c r="C6039" t="s">
        <v>154</v>
      </c>
      <c r="D6039" s="2">
        <v>5</v>
      </c>
      <c r="E6039" s="17">
        <v>7</v>
      </c>
      <c r="F6039" t="s">
        <v>74</v>
      </c>
      <c r="H6039">
        <v>1202185.48</v>
      </c>
    </row>
    <row r="6040" spans="1:8" x14ac:dyDescent="0.25">
      <c r="A6040" s="2">
        <v>15</v>
      </c>
      <c r="B6040" t="s">
        <v>25</v>
      </c>
      <c r="C6040" t="s">
        <v>154</v>
      </c>
      <c r="D6040" s="2">
        <v>5</v>
      </c>
      <c r="E6040" s="17">
        <v>7</v>
      </c>
      <c r="F6040" t="s">
        <v>93</v>
      </c>
      <c r="H6040">
        <v>5900</v>
      </c>
    </row>
    <row r="6041" spans="1:8" x14ac:dyDescent="0.25">
      <c r="A6041" s="2">
        <v>15</v>
      </c>
      <c r="B6041" t="s">
        <v>25</v>
      </c>
      <c r="C6041" t="s">
        <v>154</v>
      </c>
      <c r="D6041" s="2">
        <v>5</v>
      </c>
      <c r="E6041" s="17">
        <v>8</v>
      </c>
      <c r="F6041" t="s">
        <v>70</v>
      </c>
      <c r="H6041">
        <v>19737288.550000001</v>
      </c>
    </row>
    <row r="6042" spans="1:8" x14ac:dyDescent="0.25">
      <c r="A6042" s="2">
        <v>15</v>
      </c>
      <c r="B6042" t="s">
        <v>25</v>
      </c>
      <c r="C6042" t="s">
        <v>154</v>
      </c>
      <c r="D6042" s="2">
        <v>5</v>
      </c>
      <c r="E6042" s="17">
        <v>8</v>
      </c>
      <c r="F6042" t="s">
        <v>75</v>
      </c>
      <c r="H6042">
        <v>564300</v>
      </c>
    </row>
    <row r="6043" spans="1:8" x14ac:dyDescent="0.25">
      <c r="A6043" s="2">
        <v>15</v>
      </c>
      <c r="B6043" t="s">
        <v>25</v>
      </c>
      <c r="C6043" t="s">
        <v>154</v>
      </c>
      <c r="D6043" s="2">
        <v>5</v>
      </c>
      <c r="E6043" s="17">
        <v>8</v>
      </c>
      <c r="F6043" t="s">
        <v>68</v>
      </c>
      <c r="H6043">
        <v>1081657</v>
      </c>
    </row>
    <row r="6044" spans="1:8" x14ac:dyDescent="0.25">
      <c r="A6044" s="2">
        <v>15</v>
      </c>
      <c r="B6044" t="s">
        <v>25</v>
      </c>
      <c r="C6044" t="s">
        <v>154</v>
      </c>
      <c r="D6044" s="2">
        <v>5</v>
      </c>
      <c r="E6044" s="17">
        <v>8</v>
      </c>
      <c r="F6044" t="s">
        <v>69</v>
      </c>
      <c r="H6044">
        <v>2443934.88</v>
      </c>
    </row>
    <row r="6045" spans="1:8" x14ac:dyDescent="0.25">
      <c r="A6045" s="2">
        <v>15</v>
      </c>
      <c r="B6045" t="s">
        <v>25</v>
      </c>
      <c r="C6045" t="s">
        <v>154</v>
      </c>
      <c r="D6045" s="2">
        <v>5</v>
      </c>
      <c r="E6045" s="17">
        <v>8</v>
      </c>
      <c r="F6045" t="s">
        <v>67</v>
      </c>
      <c r="H6045">
        <v>1420.7600000000002</v>
      </c>
    </row>
    <row r="6046" spans="1:8" x14ac:dyDescent="0.25">
      <c r="A6046" s="2">
        <v>15</v>
      </c>
      <c r="B6046" t="s">
        <v>25</v>
      </c>
      <c r="C6046" t="s">
        <v>154</v>
      </c>
      <c r="D6046" s="2">
        <v>5</v>
      </c>
      <c r="E6046" s="17">
        <v>8</v>
      </c>
      <c r="F6046" t="s">
        <v>73</v>
      </c>
      <c r="H6046">
        <v>1614849.62</v>
      </c>
    </row>
    <row r="6047" spans="1:8" x14ac:dyDescent="0.25">
      <c r="A6047" s="2">
        <v>15</v>
      </c>
      <c r="B6047" t="s">
        <v>25</v>
      </c>
      <c r="C6047" t="s">
        <v>154</v>
      </c>
      <c r="D6047" s="2">
        <v>5</v>
      </c>
      <c r="E6047" s="17">
        <v>8</v>
      </c>
      <c r="F6047" t="s">
        <v>79</v>
      </c>
      <c r="H6047">
        <v>43388</v>
      </c>
    </row>
    <row r="6048" spans="1:8" x14ac:dyDescent="0.25">
      <c r="A6048" s="2">
        <v>15</v>
      </c>
      <c r="B6048" t="s">
        <v>25</v>
      </c>
      <c r="C6048" t="s">
        <v>154</v>
      </c>
      <c r="D6048" s="2">
        <v>5</v>
      </c>
      <c r="E6048" s="17">
        <v>8</v>
      </c>
      <c r="F6048" t="s">
        <v>72</v>
      </c>
      <c r="H6048">
        <v>340634.17</v>
      </c>
    </row>
    <row r="6049" spans="1:8" x14ac:dyDescent="0.25">
      <c r="A6049" s="2">
        <v>15</v>
      </c>
      <c r="B6049" t="s">
        <v>25</v>
      </c>
      <c r="C6049" t="s">
        <v>154</v>
      </c>
      <c r="D6049" s="2">
        <v>5</v>
      </c>
      <c r="E6049" s="17">
        <v>8</v>
      </c>
      <c r="F6049" t="s">
        <v>74</v>
      </c>
      <c r="H6049">
        <v>1125111.94</v>
      </c>
    </row>
    <row r="6050" spans="1:8" x14ac:dyDescent="0.25">
      <c r="A6050" s="2">
        <v>15</v>
      </c>
      <c r="B6050" t="s">
        <v>25</v>
      </c>
      <c r="C6050" t="s">
        <v>154</v>
      </c>
      <c r="D6050" s="2">
        <v>5</v>
      </c>
      <c r="E6050" s="17">
        <v>8</v>
      </c>
      <c r="F6050" t="s">
        <v>93</v>
      </c>
      <c r="H6050">
        <v>3905</v>
      </c>
    </row>
    <row r="6051" spans="1:8" x14ac:dyDescent="0.25">
      <c r="A6051" s="2">
        <v>15</v>
      </c>
      <c r="B6051" t="s">
        <v>25</v>
      </c>
      <c r="C6051" t="s">
        <v>154</v>
      </c>
      <c r="D6051" s="2">
        <v>5</v>
      </c>
      <c r="E6051" s="17">
        <v>9</v>
      </c>
      <c r="F6051" t="s">
        <v>70</v>
      </c>
      <c r="G6051">
        <v>1</v>
      </c>
      <c r="H6051">
        <v>20535796.509999998</v>
      </c>
    </row>
    <row r="6052" spans="1:8" x14ac:dyDescent="0.25">
      <c r="A6052" s="2">
        <v>15</v>
      </c>
      <c r="B6052" t="s">
        <v>25</v>
      </c>
      <c r="C6052" t="s">
        <v>154</v>
      </c>
      <c r="D6052" s="2">
        <v>5</v>
      </c>
      <c r="E6052" s="17">
        <v>9</v>
      </c>
      <c r="F6052" t="s">
        <v>75</v>
      </c>
      <c r="H6052">
        <v>571500</v>
      </c>
    </row>
    <row r="6053" spans="1:8" x14ac:dyDescent="0.25">
      <c r="A6053" s="2">
        <v>15</v>
      </c>
      <c r="B6053" t="s">
        <v>25</v>
      </c>
      <c r="C6053" t="s">
        <v>154</v>
      </c>
      <c r="D6053" s="2">
        <v>5</v>
      </c>
      <c r="E6053" s="17">
        <v>9</v>
      </c>
      <c r="F6053" t="s">
        <v>68</v>
      </c>
      <c r="H6053">
        <v>796377.97</v>
      </c>
    </row>
    <row r="6054" spans="1:8" x14ac:dyDescent="0.25">
      <c r="A6054" s="2">
        <v>15</v>
      </c>
      <c r="B6054" t="s">
        <v>25</v>
      </c>
      <c r="C6054" t="s">
        <v>154</v>
      </c>
      <c r="D6054" s="2">
        <v>5</v>
      </c>
      <c r="E6054" s="17">
        <v>9</v>
      </c>
      <c r="F6054" t="s">
        <v>69</v>
      </c>
      <c r="G6054">
        <v>1</v>
      </c>
      <c r="H6054">
        <v>2646495.9700000002</v>
      </c>
    </row>
    <row r="6055" spans="1:8" x14ac:dyDescent="0.25">
      <c r="A6055" s="2">
        <v>15</v>
      </c>
      <c r="B6055" t="s">
        <v>25</v>
      </c>
      <c r="C6055" t="s">
        <v>154</v>
      </c>
      <c r="D6055" s="2">
        <v>5</v>
      </c>
      <c r="E6055" s="17">
        <v>9</v>
      </c>
      <c r="F6055" t="s">
        <v>67</v>
      </c>
      <c r="H6055">
        <v>1132.9100000000001</v>
      </c>
    </row>
    <row r="6056" spans="1:8" x14ac:dyDescent="0.25">
      <c r="A6056" s="2">
        <v>15</v>
      </c>
      <c r="B6056" t="s">
        <v>25</v>
      </c>
      <c r="C6056" t="s">
        <v>154</v>
      </c>
      <c r="D6056" s="2">
        <v>5</v>
      </c>
      <c r="E6056" s="17">
        <v>9</v>
      </c>
      <c r="F6056" t="s">
        <v>73</v>
      </c>
      <c r="H6056">
        <v>1471076.4</v>
      </c>
    </row>
    <row r="6057" spans="1:8" x14ac:dyDescent="0.25">
      <c r="A6057" s="2">
        <v>15</v>
      </c>
      <c r="B6057" t="s">
        <v>25</v>
      </c>
      <c r="C6057" t="s">
        <v>154</v>
      </c>
      <c r="D6057" s="2">
        <v>5</v>
      </c>
      <c r="E6057" s="17">
        <v>9</v>
      </c>
      <c r="F6057" t="s">
        <v>79</v>
      </c>
      <c r="H6057">
        <v>8882</v>
      </c>
    </row>
    <row r="6058" spans="1:8" x14ac:dyDescent="0.25">
      <c r="A6058" s="2">
        <v>15</v>
      </c>
      <c r="B6058" t="s">
        <v>25</v>
      </c>
      <c r="C6058" t="s">
        <v>154</v>
      </c>
      <c r="D6058" s="2">
        <v>5</v>
      </c>
      <c r="E6058" s="17">
        <v>9</v>
      </c>
      <c r="F6058" t="s">
        <v>72</v>
      </c>
      <c r="H6058">
        <v>64677.09</v>
      </c>
    </row>
    <row r="6059" spans="1:8" x14ac:dyDescent="0.25">
      <c r="A6059" s="2">
        <v>15</v>
      </c>
      <c r="B6059" t="s">
        <v>25</v>
      </c>
      <c r="C6059" t="s">
        <v>154</v>
      </c>
      <c r="D6059" s="2">
        <v>5</v>
      </c>
      <c r="E6059" s="17">
        <v>9</v>
      </c>
      <c r="F6059" t="s">
        <v>74</v>
      </c>
      <c r="H6059">
        <v>882393.62</v>
      </c>
    </row>
    <row r="6060" spans="1:8" x14ac:dyDescent="0.25">
      <c r="A6060" s="2">
        <v>15</v>
      </c>
      <c r="B6060" t="s">
        <v>25</v>
      </c>
      <c r="C6060" t="s">
        <v>154</v>
      </c>
      <c r="D6060" s="2">
        <v>5</v>
      </c>
      <c r="E6060" s="17">
        <v>9</v>
      </c>
      <c r="F6060" t="s">
        <v>93</v>
      </c>
      <c r="H6060">
        <v>3475</v>
      </c>
    </row>
    <row r="6061" spans="1:8" x14ac:dyDescent="0.25">
      <c r="A6061" s="2">
        <v>15</v>
      </c>
      <c r="B6061" t="s">
        <v>25</v>
      </c>
      <c r="C6061" t="s">
        <v>154</v>
      </c>
      <c r="D6061" s="2">
        <v>5</v>
      </c>
      <c r="E6061" s="17">
        <v>10</v>
      </c>
      <c r="F6061" t="s">
        <v>70</v>
      </c>
      <c r="H6061">
        <v>9136451.75</v>
      </c>
    </row>
    <row r="6062" spans="1:8" x14ac:dyDescent="0.25">
      <c r="A6062" s="2">
        <v>15</v>
      </c>
      <c r="B6062" t="s">
        <v>25</v>
      </c>
      <c r="C6062" t="s">
        <v>154</v>
      </c>
      <c r="D6062" s="2">
        <v>5</v>
      </c>
      <c r="E6062" s="17">
        <v>10</v>
      </c>
      <c r="F6062" t="s">
        <v>75</v>
      </c>
      <c r="H6062">
        <v>174941.5</v>
      </c>
    </row>
    <row r="6063" spans="1:8" x14ac:dyDescent="0.25">
      <c r="A6063" s="2">
        <v>15</v>
      </c>
      <c r="B6063" t="s">
        <v>25</v>
      </c>
      <c r="C6063" t="s">
        <v>154</v>
      </c>
      <c r="D6063" s="2">
        <v>5</v>
      </c>
      <c r="E6063" s="17">
        <v>10</v>
      </c>
      <c r="F6063" t="s">
        <v>68</v>
      </c>
      <c r="H6063">
        <v>312012.76</v>
      </c>
    </row>
    <row r="6064" spans="1:8" x14ac:dyDescent="0.25">
      <c r="A6064" s="2">
        <v>15</v>
      </c>
      <c r="B6064" t="s">
        <v>25</v>
      </c>
      <c r="C6064" t="s">
        <v>154</v>
      </c>
      <c r="D6064" s="2">
        <v>5</v>
      </c>
      <c r="E6064" s="17">
        <v>10</v>
      </c>
      <c r="F6064" t="s">
        <v>69</v>
      </c>
      <c r="H6064">
        <v>1187734.4400000002</v>
      </c>
    </row>
    <row r="6065" spans="1:8" x14ac:dyDescent="0.25">
      <c r="A6065" s="2">
        <v>15</v>
      </c>
      <c r="B6065" t="s">
        <v>25</v>
      </c>
      <c r="C6065" t="s">
        <v>154</v>
      </c>
      <c r="D6065" s="2">
        <v>5</v>
      </c>
      <c r="E6065" s="17">
        <v>10</v>
      </c>
      <c r="F6065" t="s">
        <v>67</v>
      </c>
      <c r="H6065">
        <v>514.32000000000005</v>
      </c>
    </row>
    <row r="6066" spans="1:8" x14ac:dyDescent="0.25">
      <c r="A6066" s="2">
        <v>15</v>
      </c>
      <c r="B6066" t="s">
        <v>25</v>
      </c>
      <c r="C6066" t="s">
        <v>154</v>
      </c>
      <c r="D6066" s="2">
        <v>5</v>
      </c>
      <c r="E6066" s="17">
        <v>10</v>
      </c>
      <c r="F6066" t="s">
        <v>73</v>
      </c>
      <c r="H6066">
        <v>792175.74</v>
      </c>
    </row>
    <row r="6067" spans="1:8" x14ac:dyDescent="0.25">
      <c r="A6067" s="2">
        <v>15</v>
      </c>
      <c r="B6067" t="s">
        <v>25</v>
      </c>
      <c r="C6067" t="s">
        <v>154</v>
      </c>
      <c r="D6067" s="2">
        <v>5</v>
      </c>
      <c r="E6067" s="17">
        <v>10</v>
      </c>
      <c r="F6067" t="s">
        <v>79</v>
      </c>
      <c r="H6067">
        <v>34507.5</v>
      </c>
    </row>
    <row r="6068" spans="1:8" x14ac:dyDescent="0.25">
      <c r="A6068" s="2">
        <v>15</v>
      </c>
      <c r="B6068" t="s">
        <v>25</v>
      </c>
      <c r="C6068" t="s">
        <v>154</v>
      </c>
      <c r="D6068" s="2">
        <v>5</v>
      </c>
      <c r="E6068" s="17">
        <v>10</v>
      </c>
      <c r="F6068" t="s">
        <v>72</v>
      </c>
      <c r="H6068">
        <v>171199.56</v>
      </c>
    </row>
    <row r="6069" spans="1:8" x14ac:dyDescent="0.25">
      <c r="A6069" s="2">
        <v>15</v>
      </c>
      <c r="B6069" t="s">
        <v>25</v>
      </c>
      <c r="C6069" t="s">
        <v>154</v>
      </c>
      <c r="D6069" s="2">
        <v>5</v>
      </c>
      <c r="E6069" s="17">
        <v>10</v>
      </c>
      <c r="F6069" t="s">
        <v>74</v>
      </c>
      <c r="H6069">
        <v>208122.55</v>
      </c>
    </row>
    <row r="6070" spans="1:8" x14ac:dyDescent="0.25">
      <c r="A6070" s="2">
        <v>15</v>
      </c>
      <c r="B6070" t="s">
        <v>25</v>
      </c>
      <c r="C6070" t="s">
        <v>154</v>
      </c>
      <c r="D6070" s="2">
        <v>5</v>
      </c>
      <c r="E6070" s="17">
        <v>10</v>
      </c>
      <c r="F6070" t="s">
        <v>93</v>
      </c>
      <c r="H6070">
        <v>1135</v>
      </c>
    </row>
    <row r="6071" spans="1:8" x14ac:dyDescent="0.25">
      <c r="A6071" s="2">
        <v>15</v>
      </c>
      <c r="B6071" t="s">
        <v>25</v>
      </c>
      <c r="C6071" t="s">
        <v>154</v>
      </c>
      <c r="D6071" s="2">
        <v>5</v>
      </c>
      <c r="E6071" s="17">
        <v>11</v>
      </c>
      <c r="F6071" t="s">
        <v>70</v>
      </c>
      <c r="H6071">
        <v>8961617.1500000022</v>
      </c>
    </row>
    <row r="6072" spans="1:8" x14ac:dyDescent="0.25">
      <c r="A6072" s="2">
        <v>15</v>
      </c>
      <c r="B6072" t="s">
        <v>25</v>
      </c>
      <c r="C6072" t="s">
        <v>154</v>
      </c>
      <c r="D6072" s="2">
        <v>5</v>
      </c>
      <c r="E6072" s="17">
        <v>11</v>
      </c>
      <c r="F6072" t="s">
        <v>75</v>
      </c>
      <c r="H6072">
        <v>147493.5</v>
      </c>
    </row>
    <row r="6073" spans="1:8" x14ac:dyDescent="0.25">
      <c r="A6073" s="2">
        <v>15</v>
      </c>
      <c r="B6073" t="s">
        <v>25</v>
      </c>
      <c r="C6073" t="s">
        <v>154</v>
      </c>
      <c r="D6073" s="2">
        <v>5</v>
      </c>
      <c r="E6073" s="17">
        <v>11</v>
      </c>
      <c r="F6073" t="s">
        <v>68</v>
      </c>
      <c r="H6073">
        <v>245558.00999999995</v>
      </c>
    </row>
    <row r="6074" spans="1:8" x14ac:dyDescent="0.25">
      <c r="A6074" s="2">
        <v>15</v>
      </c>
      <c r="B6074" t="s">
        <v>25</v>
      </c>
      <c r="C6074" t="s">
        <v>154</v>
      </c>
      <c r="D6074" s="2">
        <v>5</v>
      </c>
      <c r="E6074" s="17">
        <v>11</v>
      </c>
      <c r="F6074" t="s">
        <v>69</v>
      </c>
      <c r="H6074">
        <v>1165006.28</v>
      </c>
    </row>
    <row r="6075" spans="1:8" x14ac:dyDescent="0.25">
      <c r="A6075" s="2">
        <v>15</v>
      </c>
      <c r="B6075" t="s">
        <v>25</v>
      </c>
      <c r="C6075" t="s">
        <v>154</v>
      </c>
      <c r="D6075" s="2">
        <v>5</v>
      </c>
      <c r="E6075" s="17">
        <v>11</v>
      </c>
      <c r="F6075" t="s">
        <v>67</v>
      </c>
      <c r="H6075">
        <v>422.71999999999997</v>
      </c>
    </row>
    <row r="6076" spans="1:8" x14ac:dyDescent="0.25">
      <c r="A6076" s="2">
        <v>15</v>
      </c>
      <c r="B6076" t="s">
        <v>25</v>
      </c>
      <c r="C6076" t="s">
        <v>154</v>
      </c>
      <c r="D6076" s="2">
        <v>5</v>
      </c>
      <c r="E6076" s="17">
        <v>11</v>
      </c>
      <c r="F6076" t="s">
        <v>73</v>
      </c>
      <c r="H6076">
        <v>667254.42000000004</v>
      </c>
    </row>
    <row r="6077" spans="1:8" x14ac:dyDescent="0.25">
      <c r="A6077" s="2">
        <v>15</v>
      </c>
      <c r="B6077" t="s">
        <v>25</v>
      </c>
      <c r="C6077" t="s">
        <v>154</v>
      </c>
      <c r="D6077" s="2">
        <v>5</v>
      </c>
      <c r="E6077" s="17">
        <v>11</v>
      </c>
      <c r="F6077" t="s">
        <v>79</v>
      </c>
      <c r="H6077">
        <v>17764</v>
      </c>
    </row>
    <row r="6078" spans="1:8" x14ac:dyDescent="0.25">
      <c r="A6078" s="2">
        <v>15</v>
      </c>
      <c r="B6078" t="s">
        <v>25</v>
      </c>
      <c r="C6078" t="s">
        <v>154</v>
      </c>
      <c r="D6078" s="2">
        <v>5</v>
      </c>
      <c r="E6078" s="17">
        <v>11</v>
      </c>
      <c r="F6078" t="s">
        <v>72</v>
      </c>
      <c r="H6078">
        <v>621223.38</v>
      </c>
    </row>
    <row r="6079" spans="1:8" x14ac:dyDescent="0.25">
      <c r="A6079" s="2">
        <v>15</v>
      </c>
      <c r="B6079" t="s">
        <v>25</v>
      </c>
      <c r="C6079" t="s">
        <v>154</v>
      </c>
      <c r="D6079" s="2">
        <v>5</v>
      </c>
      <c r="E6079" s="17">
        <v>11</v>
      </c>
      <c r="F6079" t="s">
        <v>74</v>
      </c>
      <c r="H6079">
        <v>276649.83</v>
      </c>
    </row>
    <row r="6080" spans="1:8" x14ac:dyDescent="0.25">
      <c r="A6080" s="2">
        <v>15</v>
      </c>
      <c r="B6080" t="s">
        <v>25</v>
      </c>
      <c r="C6080" t="s">
        <v>154</v>
      </c>
      <c r="D6080" s="2">
        <v>5</v>
      </c>
      <c r="E6080" s="17">
        <v>11</v>
      </c>
      <c r="F6080" t="s">
        <v>93</v>
      </c>
      <c r="H6080">
        <v>985</v>
      </c>
    </row>
    <row r="6081" spans="1:8" x14ac:dyDescent="0.25">
      <c r="A6081" s="2">
        <v>15</v>
      </c>
      <c r="B6081" t="s">
        <v>25</v>
      </c>
      <c r="C6081" t="s">
        <v>154</v>
      </c>
      <c r="D6081" s="2">
        <v>5</v>
      </c>
      <c r="E6081" s="17">
        <v>12</v>
      </c>
      <c r="F6081" t="s">
        <v>70</v>
      </c>
      <c r="H6081">
        <v>4796282.3600000003</v>
      </c>
    </row>
    <row r="6082" spans="1:8" x14ac:dyDescent="0.25">
      <c r="A6082" s="2">
        <v>15</v>
      </c>
      <c r="B6082" t="s">
        <v>25</v>
      </c>
      <c r="C6082" t="s">
        <v>154</v>
      </c>
      <c r="D6082" s="2">
        <v>5</v>
      </c>
      <c r="E6082" s="17">
        <v>12</v>
      </c>
      <c r="F6082" t="s">
        <v>75</v>
      </c>
      <c r="H6082">
        <v>71510.5</v>
      </c>
    </row>
    <row r="6083" spans="1:8" x14ac:dyDescent="0.25">
      <c r="A6083" s="2">
        <v>15</v>
      </c>
      <c r="B6083" t="s">
        <v>25</v>
      </c>
      <c r="C6083" t="s">
        <v>154</v>
      </c>
      <c r="D6083" s="2">
        <v>5</v>
      </c>
      <c r="E6083" s="17">
        <v>12</v>
      </c>
      <c r="F6083" t="s">
        <v>68</v>
      </c>
      <c r="H6083">
        <v>92744.18</v>
      </c>
    </row>
    <row r="6084" spans="1:8" x14ac:dyDescent="0.25">
      <c r="A6084" s="2">
        <v>15</v>
      </c>
      <c r="B6084" t="s">
        <v>25</v>
      </c>
      <c r="C6084" t="s">
        <v>154</v>
      </c>
      <c r="D6084" s="2">
        <v>5</v>
      </c>
      <c r="E6084" s="17">
        <v>12</v>
      </c>
      <c r="F6084" t="s">
        <v>69</v>
      </c>
      <c r="H6084">
        <v>623515</v>
      </c>
    </row>
    <row r="6085" spans="1:8" x14ac:dyDescent="0.25">
      <c r="A6085" s="2">
        <v>15</v>
      </c>
      <c r="B6085" t="s">
        <v>25</v>
      </c>
      <c r="C6085" t="s">
        <v>154</v>
      </c>
      <c r="D6085" s="2">
        <v>5</v>
      </c>
      <c r="E6085" s="17">
        <v>12</v>
      </c>
      <c r="F6085" t="s">
        <v>67</v>
      </c>
      <c r="H6085">
        <v>502.19999999999993</v>
      </c>
    </row>
    <row r="6086" spans="1:8" x14ac:dyDescent="0.25">
      <c r="A6086" s="2">
        <v>15</v>
      </c>
      <c r="B6086" t="s">
        <v>25</v>
      </c>
      <c r="C6086" t="s">
        <v>154</v>
      </c>
      <c r="D6086" s="2">
        <v>5</v>
      </c>
      <c r="E6086" s="17">
        <v>12</v>
      </c>
      <c r="F6086" t="s">
        <v>73</v>
      </c>
      <c r="H6086">
        <v>443963.83</v>
      </c>
    </row>
    <row r="6087" spans="1:8" x14ac:dyDescent="0.25">
      <c r="A6087" s="2">
        <v>15</v>
      </c>
      <c r="B6087" t="s">
        <v>25</v>
      </c>
      <c r="C6087" t="s">
        <v>154</v>
      </c>
      <c r="D6087" s="2">
        <v>5</v>
      </c>
      <c r="E6087" s="17">
        <v>12</v>
      </c>
      <c r="F6087" t="s">
        <v>79</v>
      </c>
      <c r="H6087">
        <v>16743</v>
      </c>
    </row>
    <row r="6088" spans="1:8" x14ac:dyDescent="0.25">
      <c r="A6088" s="2">
        <v>15</v>
      </c>
      <c r="B6088" t="s">
        <v>25</v>
      </c>
      <c r="C6088" t="s">
        <v>154</v>
      </c>
      <c r="D6088" s="2">
        <v>5</v>
      </c>
      <c r="E6088" s="17">
        <v>12</v>
      </c>
      <c r="F6088" t="s">
        <v>72</v>
      </c>
      <c r="H6088">
        <v>534921.65</v>
      </c>
    </row>
    <row r="6089" spans="1:8" x14ac:dyDescent="0.25">
      <c r="A6089" s="2">
        <v>15</v>
      </c>
      <c r="B6089" t="s">
        <v>25</v>
      </c>
      <c r="C6089" t="s">
        <v>154</v>
      </c>
      <c r="D6089" s="2">
        <v>5</v>
      </c>
      <c r="E6089" s="17">
        <v>12</v>
      </c>
      <c r="F6089" t="s">
        <v>74</v>
      </c>
      <c r="H6089">
        <v>94599</v>
      </c>
    </row>
    <row r="6090" spans="1:8" x14ac:dyDescent="0.25">
      <c r="A6090" s="2">
        <v>15</v>
      </c>
      <c r="B6090" t="s">
        <v>25</v>
      </c>
      <c r="C6090" t="s">
        <v>154</v>
      </c>
      <c r="D6090" s="2">
        <v>5</v>
      </c>
      <c r="E6090" s="17">
        <v>12</v>
      </c>
      <c r="F6090" t="s">
        <v>93</v>
      </c>
      <c r="H6090">
        <v>135</v>
      </c>
    </row>
    <row r="6091" spans="1:8" x14ac:dyDescent="0.25">
      <c r="A6091" s="2">
        <v>15</v>
      </c>
      <c r="B6091" t="s">
        <v>25</v>
      </c>
      <c r="C6091" t="s">
        <v>154</v>
      </c>
      <c r="D6091" s="2">
        <v>5</v>
      </c>
      <c r="E6091" s="17">
        <v>13</v>
      </c>
      <c r="F6091" t="s">
        <v>70</v>
      </c>
      <c r="H6091">
        <v>1596791.76</v>
      </c>
    </row>
    <row r="6092" spans="1:8" x14ac:dyDescent="0.25">
      <c r="A6092" s="2">
        <v>15</v>
      </c>
      <c r="B6092" t="s">
        <v>25</v>
      </c>
      <c r="C6092" t="s">
        <v>154</v>
      </c>
      <c r="D6092" s="2">
        <v>5</v>
      </c>
      <c r="E6092" s="17">
        <v>13</v>
      </c>
      <c r="F6092" t="s">
        <v>75</v>
      </c>
      <c r="H6092">
        <v>166209.16</v>
      </c>
    </row>
    <row r="6093" spans="1:8" x14ac:dyDescent="0.25">
      <c r="A6093" s="2">
        <v>15</v>
      </c>
      <c r="B6093" t="s">
        <v>25</v>
      </c>
      <c r="C6093" t="s">
        <v>154</v>
      </c>
      <c r="D6093" s="2">
        <v>5</v>
      </c>
      <c r="E6093" s="17">
        <v>13</v>
      </c>
      <c r="F6093" t="s">
        <v>68</v>
      </c>
      <c r="H6093">
        <v>22512</v>
      </c>
    </row>
    <row r="6094" spans="1:8" x14ac:dyDescent="0.25">
      <c r="A6094" s="2">
        <v>15</v>
      </c>
      <c r="B6094" t="s">
        <v>25</v>
      </c>
      <c r="C6094" t="s">
        <v>154</v>
      </c>
      <c r="D6094" s="2">
        <v>5</v>
      </c>
      <c r="E6094" s="17">
        <v>13</v>
      </c>
      <c r="F6094" t="s">
        <v>69</v>
      </c>
      <c r="H6094">
        <v>207582.33000000002</v>
      </c>
    </row>
    <row r="6095" spans="1:8" x14ac:dyDescent="0.25">
      <c r="A6095" s="2">
        <v>15</v>
      </c>
      <c r="B6095" t="s">
        <v>25</v>
      </c>
      <c r="C6095" t="s">
        <v>154</v>
      </c>
      <c r="D6095" s="2">
        <v>5</v>
      </c>
      <c r="E6095" s="17">
        <v>13</v>
      </c>
      <c r="F6095" t="s">
        <v>67</v>
      </c>
      <c r="H6095">
        <v>198.22000000000003</v>
      </c>
    </row>
    <row r="6096" spans="1:8" x14ac:dyDescent="0.25">
      <c r="A6096" s="2">
        <v>15</v>
      </c>
      <c r="B6096" t="s">
        <v>25</v>
      </c>
      <c r="C6096" t="s">
        <v>154</v>
      </c>
      <c r="D6096" s="2">
        <v>5</v>
      </c>
      <c r="E6096" s="17">
        <v>13</v>
      </c>
      <c r="F6096" t="s">
        <v>73</v>
      </c>
      <c r="H6096">
        <v>91044.15</v>
      </c>
    </row>
    <row r="6097" spans="1:8" x14ac:dyDescent="0.25">
      <c r="A6097" s="2">
        <v>15</v>
      </c>
      <c r="B6097" t="s">
        <v>25</v>
      </c>
      <c r="C6097" t="s">
        <v>154</v>
      </c>
      <c r="D6097" s="2">
        <v>5</v>
      </c>
      <c r="E6097" s="17">
        <v>13</v>
      </c>
      <c r="F6097" t="s">
        <v>72</v>
      </c>
      <c r="H6097">
        <v>466804.6</v>
      </c>
    </row>
    <row r="6098" spans="1:8" x14ac:dyDescent="0.25">
      <c r="A6098" s="2">
        <v>15</v>
      </c>
      <c r="B6098" t="s">
        <v>25</v>
      </c>
      <c r="C6098" t="s">
        <v>155</v>
      </c>
      <c r="D6098" s="2">
        <v>6</v>
      </c>
      <c r="E6098" s="17">
        <v>1</v>
      </c>
      <c r="F6098" t="s">
        <v>70</v>
      </c>
      <c r="G6098">
        <v>1</v>
      </c>
      <c r="H6098">
        <v>440065.54000000004</v>
      </c>
    </row>
    <row r="6099" spans="1:8" x14ac:dyDescent="0.25">
      <c r="A6099" s="2">
        <v>15</v>
      </c>
      <c r="B6099" t="s">
        <v>25</v>
      </c>
      <c r="C6099" t="s">
        <v>155</v>
      </c>
      <c r="D6099" s="2">
        <v>6</v>
      </c>
      <c r="E6099" s="17">
        <v>1</v>
      </c>
      <c r="F6099" t="s">
        <v>67</v>
      </c>
      <c r="G6099">
        <v>1</v>
      </c>
      <c r="H6099">
        <v>396.44</v>
      </c>
    </row>
    <row r="6100" spans="1:8" x14ac:dyDescent="0.25">
      <c r="A6100" s="2">
        <v>15</v>
      </c>
      <c r="B6100" t="s">
        <v>25</v>
      </c>
      <c r="C6100" t="s">
        <v>155</v>
      </c>
      <c r="D6100" s="2">
        <v>6</v>
      </c>
      <c r="E6100" s="17">
        <v>1</v>
      </c>
      <c r="F6100" t="s">
        <v>72</v>
      </c>
      <c r="H6100">
        <v>9887.43</v>
      </c>
    </row>
    <row r="6101" spans="1:8" x14ac:dyDescent="0.25">
      <c r="A6101" s="2">
        <v>15</v>
      </c>
      <c r="B6101" t="s">
        <v>25</v>
      </c>
      <c r="C6101" t="s">
        <v>155</v>
      </c>
      <c r="D6101" s="2">
        <v>6</v>
      </c>
      <c r="E6101" s="17">
        <v>2</v>
      </c>
      <c r="F6101" t="s">
        <v>70</v>
      </c>
      <c r="G6101">
        <v>2</v>
      </c>
      <c r="H6101">
        <v>50938928.030000001</v>
      </c>
    </row>
    <row r="6102" spans="1:8" x14ac:dyDescent="0.25">
      <c r="A6102" s="2">
        <v>15</v>
      </c>
      <c r="B6102" t="s">
        <v>25</v>
      </c>
      <c r="C6102" t="s">
        <v>155</v>
      </c>
      <c r="D6102" s="2">
        <v>6</v>
      </c>
      <c r="E6102" s="17">
        <v>2</v>
      </c>
      <c r="F6102" t="s">
        <v>69</v>
      </c>
      <c r="H6102">
        <v>5678.16</v>
      </c>
    </row>
    <row r="6103" spans="1:8" x14ac:dyDescent="0.25">
      <c r="A6103" s="2">
        <v>15</v>
      </c>
      <c r="B6103" t="s">
        <v>25</v>
      </c>
      <c r="C6103" t="s">
        <v>155</v>
      </c>
      <c r="D6103" s="2">
        <v>6</v>
      </c>
      <c r="E6103" s="17">
        <v>2</v>
      </c>
      <c r="F6103" t="s">
        <v>67</v>
      </c>
      <c r="G6103">
        <v>2</v>
      </c>
      <c r="H6103">
        <v>40792.51</v>
      </c>
    </row>
    <row r="6104" spans="1:8" x14ac:dyDescent="0.25">
      <c r="A6104" s="2">
        <v>15</v>
      </c>
      <c r="B6104" t="s">
        <v>25</v>
      </c>
      <c r="C6104" t="s">
        <v>155</v>
      </c>
      <c r="D6104" s="2">
        <v>6</v>
      </c>
      <c r="E6104" s="17">
        <v>2</v>
      </c>
      <c r="F6104" t="s">
        <v>111</v>
      </c>
      <c r="H6104">
        <v>436.74000000000007</v>
      </c>
    </row>
    <row r="6105" spans="1:8" x14ac:dyDescent="0.25">
      <c r="A6105" s="2">
        <v>15</v>
      </c>
      <c r="B6105" t="s">
        <v>25</v>
      </c>
      <c r="C6105" t="s">
        <v>155</v>
      </c>
      <c r="D6105" s="2">
        <v>6</v>
      </c>
      <c r="E6105" s="17">
        <v>3</v>
      </c>
      <c r="F6105" t="s">
        <v>70</v>
      </c>
      <c r="G6105">
        <v>10</v>
      </c>
      <c r="H6105">
        <v>24578751.309999999</v>
      </c>
    </row>
    <row r="6106" spans="1:8" x14ac:dyDescent="0.25">
      <c r="A6106" s="2">
        <v>15</v>
      </c>
      <c r="B6106" t="s">
        <v>25</v>
      </c>
      <c r="C6106" t="s">
        <v>155</v>
      </c>
      <c r="D6106" s="2">
        <v>6</v>
      </c>
      <c r="E6106" s="17">
        <v>3</v>
      </c>
      <c r="F6106" t="s">
        <v>69</v>
      </c>
      <c r="H6106">
        <v>1542.5500000000002</v>
      </c>
    </row>
    <row r="6107" spans="1:8" x14ac:dyDescent="0.25">
      <c r="A6107" s="2">
        <v>15</v>
      </c>
      <c r="B6107" t="s">
        <v>25</v>
      </c>
      <c r="C6107" t="s">
        <v>155</v>
      </c>
      <c r="D6107" s="2">
        <v>6</v>
      </c>
      <c r="E6107" s="17">
        <v>3</v>
      </c>
      <c r="F6107" t="s">
        <v>67</v>
      </c>
      <c r="G6107">
        <v>10</v>
      </c>
      <c r="H6107">
        <v>14644.960000000001</v>
      </c>
    </row>
    <row r="6108" spans="1:8" x14ac:dyDescent="0.25">
      <c r="A6108" s="2">
        <v>15</v>
      </c>
      <c r="B6108" t="s">
        <v>25</v>
      </c>
      <c r="C6108" t="s">
        <v>155</v>
      </c>
      <c r="D6108" s="2">
        <v>6</v>
      </c>
      <c r="E6108" s="17">
        <v>3</v>
      </c>
      <c r="F6108" t="s">
        <v>111</v>
      </c>
      <c r="H6108">
        <v>196.54</v>
      </c>
    </row>
    <row r="6109" spans="1:8" x14ac:dyDescent="0.25">
      <c r="A6109" s="2">
        <v>15</v>
      </c>
      <c r="B6109" t="s">
        <v>25</v>
      </c>
      <c r="C6109" t="s">
        <v>155</v>
      </c>
      <c r="D6109" s="2">
        <v>6</v>
      </c>
      <c r="E6109" s="17">
        <v>4</v>
      </c>
      <c r="F6109" t="s">
        <v>70</v>
      </c>
      <c r="H6109">
        <v>1959740.37</v>
      </c>
    </row>
    <row r="6110" spans="1:8" x14ac:dyDescent="0.25">
      <c r="A6110" s="2">
        <v>15</v>
      </c>
      <c r="B6110" t="s">
        <v>25</v>
      </c>
      <c r="C6110" t="s">
        <v>155</v>
      </c>
      <c r="D6110" s="2">
        <v>6</v>
      </c>
      <c r="E6110" s="17">
        <v>4</v>
      </c>
      <c r="F6110" t="s">
        <v>67</v>
      </c>
      <c r="H6110">
        <v>1090.21</v>
      </c>
    </row>
    <row r="6111" spans="1:8" x14ac:dyDescent="0.25">
      <c r="A6111" s="2">
        <v>15</v>
      </c>
      <c r="B6111" t="s">
        <v>25</v>
      </c>
      <c r="C6111" t="s">
        <v>155</v>
      </c>
      <c r="D6111" s="2">
        <v>6</v>
      </c>
      <c r="E6111" s="17">
        <v>5</v>
      </c>
      <c r="F6111" t="s">
        <v>70</v>
      </c>
      <c r="G6111">
        <v>9</v>
      </c>
      <c r="H6111">
        <v>153704271.52000004</v>
      </c>
    </row>
    <row r="6112" spans="1:8" x14ac:dyDescent="0.25">
      <c r="A6112" s="2">
        <v>15</v>
      </c>
      <c r="B6112" t="s">
        <v>25</v>
      </c>
      <c r="C6112" t="s">
        <v>155</v>
      </c>
      <c r="D6112" s="2">
        <v>6</v>
      </c>
      <c r="E6112" s="17">
        <v>5</v>
      </c>
      <c r="F6112" t="s">
        <v>68</v>
      </c>
      <c r="H6112">
        <v>5555</v>
      </c>
    </row>
    <row r="6113" spans="1:8" x14ac:dyDescent="0.25">
      <c r="A6113" s="2">
        <v>15</v>
      </c>
      <c r="B6113" t="s">
        <v>25</v>
      </c>
      <c r="C6113" t="s">
        <v>155</v>
      </c>
      <c r="D6113" s="2">
        <v>6</v>
      </c>
      <c r="E6113" s="17">
        <v>5</v>
      </c>
      <c r="F6113" t="s">
        <v>67</v>
      </c>
      <c r="G6113">
        <v>9</v>
      </c>
      <c r="H6113">
        <v>70799.520000000004</v>
      </c>
    </row>
    <row r="6114" spans="1:8" x14ac:dyDescent="0.25">
      <c r="A6114" s="2">
        <v>15</v>
      </c>
      <c r="B6114" t="s">
        <v>25</v>
      </c>
      <c r="C6114" t="s">
        <v>155</v>
      </c>
      <c r="D6114" s="2">
        <v>6</v>
      </c>
      <c r="E6114" s="17">
        <v>5</v>
      </c>
      <c r="F6114" t="s">
        <v>72</v>
      </c>
      <c r="H6114">
        <v>44597.880000000005</v>
      </c>
    </row>
    <row r="6115" spans="1:8" x14ac:dyDescent="0.25">
      <c r="A6115" s="2">
        <v>15</v>
      </c>
      <c r="B6115" t="s">
        <v>25</v>
      </c>
      <c r="C6115" t="s">
        <v>155</v>
      </c>
      <c r="D6115" s="2">
        <v>6</v>
      </c>
      <c r="E6115" s="17">
        <v>5</v>
      </c>
      <c r="F6115" t="s">
        <v>74</v>
      </c>
      <c r="H6115">
        <v>66051.3</v>
      </c>
    </row>
    <row r="6116" spans="1:8" x14ac:dyDescent="0.25">
      <c r="A6116" s="2">
        <v>15</v>
      </c>
      <c r="B6116" t="s">
        <v>25</v>
      </c>
      <c r="C6116" t="s">
        <v>155</v>
      </c>
      <c r="D6116" s="2">
        <v>6</v>
      </c>
      <c r="E6116" s="17">
        <v>6</v>
      </c>
      <c r="F6116" t="s">
        <v>70</v>
      </c>
      <c r="H6116">
        <v>34941215.019999996</v>
      </c>
    </row>
    <row r="6117" spans="1:8" x14ac:dyDescent="0.25">
      <c r="A6117" s="2">
        <v>15</v>
      </c>
      <c r="B6117" t="s">
        <v>25</v>
      </c>
      <c r="C6117" t="s">
        <v>155</v>
      </c>
      <c r="D6117" s="2">
        <v>6</v>
      </c>
      <c r="E6117" s="17">
        <v>6</v>
      </c>
      <c r="F6117" t="s">
        <v>68</v>
      </c>
      <c r="H6117">
        <v>13530</v>
      </c>
    </row>
    <row r="6118" spans="1:8" x14ac:dyDescent="0.25">
      <c r="A6118" s="2">
        <v>15</v>
      </c>
      <c r="B6118" t="s">
        <v>25</v>
      </c>
      <c r="C6118" t="s">
        <v>155</v>
      </c>
      <c r="D6118" s="2">
        <v>6</v>
      </c>
      <c r="E6118" s="17">
        <v>6</v>
      </c>
      <c r="F6118" t="s">
        <v>67</v>
      </c>
      <c r="H6118">
        <v>13397.339999999998</v>
      </c>
    </row>
    <row r="6119" spans="1:8" x14ac:dyDescent="0.25">
      <c r="A6119" s="2">
        <v>15</v>
      </c>
      <c r="B6119" t="s">
        <v>25</v>
      </c>
      <c r="C6119" t="s">
        <v>155</v>
      </c>
      <c r="D6119" s="2">
        <v>6</v>
      </c>
      <c r="E6119" s="17">
        <v>6</v>
      </c>
      <c r="F6119" t="s">
        <v>74</v>
      </c>
      <c r="H6119">
        <v>28307.7</v>
      </c>
    </row>
    <row r="6120" spans="1:8" x14ac:dyDescent="0.25">
      <c r="A6120" s="2">
        <v>15</v>
      </c>
      <c r="B6120" t="s">
        <v>25</v>
      </c>
      <c r="C6120" t="s">
        <v>155</v>
      </c>
      <c r="D6120" s="2">
        <v>6</v>
      </c>
      <c r="E6120" s="17">
        <v>7</v>
      </c>
      <c r="F6120" t="s">
        <v>70</v>
      </c>
      <c r="G6120">
        <v>1</v>
      </c>
      <c r="H6120">
        <v>8355708.5000000121</v>
      </c>
    </row>
    <row r="6121" spans="1:8" x14ac:dyDescent="0.25">
      <c r="A6121" s="2">
        <v>15</v>
      </c>
      <c r="B6121" t="s">
        <v>25</v>
      </c>
      <c r="C6121" t="s">
        <v>155</v>
      </c>
      <c r="D6121" s="2">
        <v>6</v>
      </c>
      <c r="E6121" s="17">
        <v>7</v>
      </c>
      <c r="F6121" t="s">
        <v>68</v>
      </c>
      <c r="H6121">
        <v>2980</v>
      </c>
    </row>
    <row r="6122" spans="1:8" x14ac:dyDescent="0.25">
      <c r="A6122" s="2">
        <v>15</v>
      </c>
      <c r="B6122" t="s">
        <v>25</v>
      </c>
      <c r="C6122" t="s">
        <v>155</v>
      </c>
      <c r="D6122" s="2">
        <v>6</v>
      </c>
      <c r="E6122" s="17">
        <v>7</v>
      </c>
      <c r="F6122" t="s">
        <v>67</v>
      </c>
      <c r="G6122">
        <v>1</v>
      </c>
      <c r="H6122">
        <v>2285.3599999999997</v>
      </c>
    </row>
    <row r="6123" spans="1:8" x14ac:dyDescent="0.25">
      <c r="A6123" s="2">
        <v>15</v>
      </c>
      <c r="B6123" t="s">
        <v>25</v>
      </c>
      <c r="C6123" t="s">
        <v>155</v>
      </c>
      <c r="D6123" s="2">
        <v>6</v>
      </c>
      <c r="E6123" s="17">
        <v>8</v>
      </c>
      <c r="F6123" t="s">
        <v>70</v>
      </c>
      <c r="H6123">
        <v>172467.34000000003</v>
      </c>
    </row>
    <row r="6124" spans="1:8" x14ac:dyDescent="0.25">
      <c r="A6124" s="2">
        <v>15</v>
      </c>
      <c r="B6124" t="s">
        <v>25</v>
      </c>
      <c r="C6124" t="s">
        <v>155</v>
      </c>
      <c r="D6124" s="2">
        <v>6</v>
      </c>
      <c r="E6124" s="17">
        <v>8</v>
      </c>
      <c r="F6124" t="s">
        <v>67</v>
      </c>
      <c r="H6124">
        <v>46.64</v>
      </c>
    </row>
    <row r="6125" spans="1:8" x14ac:dyDescent="0.25">
      <c r="A6125" s="2">
        <v>15</v>
      </c>
      <c r="B6125" t="s">
        <v>25</v>
      </c>
      <c r="C6125" t="s">
        <v>155</v>
      </c>
      <c r="D6125" s="2">
        <v>6</v>
      </c>
      <c r="E6125" s="17">
        <v>12</v>
      </c>
      <c r="F6125" t="s">
        <v>70</v>
      </c>
      <c r="H6125">
        <v>396631.76</v>
      </c>
    </row>
    <row r="6126" spans="1:8" x14ac:dyDescent="0.25">
      <c r="A6126" s="2">
        <v>15</v>
      </c>
      <c r="B6126" t="s">
        <v>25</v>
      </c>
      <c r="C6126" t="s">
        <v>155</v>
      </c>
      <c r="D6126" s="2">
        <v>6</v>
      </c>
      <c r="E6126" s="17">
        <v>12</v>
      </c>
      <c r="F6126" t="s">
        <v>67</v>
      </c>
      <c r="H6126">
        <v>11.66</v>
      </c>
    </row>
    <row r="6127" spans="1:8" x14ac:dyDescent="0.25">
      <c r="A6127" s="2">
        <v>15</v>
      </c>
      <c r="B6127" t="s">
        <v>25</v>
      </c>
      <c r="C6127" t="s">
        <v>155</v>
      </c>
      <c r="D6127" s="2">
        <v>6</v>
      </c>
      <c r="E6127" s="17">
        <v>13</v>
      </c>
      <c r="F6127" t="s">
        <v>70</v>
      </c>
      <c r="H6127">
        <v>580388.66</v>
      </c>
    </row>
    <row r="6128" spans="1:8" x14ac:dyDescent="0.25">
      <c r="A6128" s="2">
        <v>15</v>
      </c>
      <c r="B6128" t="s">
        <v>25</v>
      </c>
      <c r="C6128" t="s">
        <v>155</v>
      </c>
      <c r="D6128" s="2">
        <v>6</v>
      </c>
      <c r="E6128" s="17">
        <v>13</v>
      </c>
      <c r="F6128" t="s">
        <v>67</v>
      </c>
      <c r="H6128">
        <v>11.66</v>
      </c>
    </row>
    <row r="6129" spans="1:8" x14ac:dyDescent="0.25">
      <c r="A6129" s="2">
        <v>15</v>
      </c>
      <c r="B6129" t="s">
        <v>25</v>
      </c>
      <c r="C6129" t="s">
        <v>53</v>
      </c>
      <c r="D6129" s="2" t="e">
        <v>#N/A</v>
      </c>
      <c r="E6129" s="17">
        <v>7</v>
      </c>
      <c r="F6129" t="s">
        <v>70</v>
      </c>
      <c r="H6129">
        <v>163565</v>
      </c>
    </row>
    <row r="6130" spans="1:8" x14ac:dyDescent="0.25">
      <c r="A6130" s="2">
        <v>15</v>
      </c>
      <c r="B6130" t="s">
        <v>25</v>
      </c>
      <c r="C6130" t="s">
        <v>53</v>
      </c>
      <c r="D6130" s="2" t="e">
        <v>#N/A</v>
      </c>
      <c r="E6130" s="17">
        <v>7</v>
      </c>
      <c r="F6130" t="s">
        <v>67</v>
      </c>
      <c r="H6130">
        <v>58.3</v>
      </c>
    </row>
    <row r="6131" spans="1:8" x14ac:dyDescent="0.25">
      <c r="A6131" s="2">
        <v>15</v>
      </c>
      <c r="B6131" t="s">
        <v>25</v>
      </c>
      <c r="C6131" t="s">
        <v>53</v>
      </c>
      <c r="D6131" s="2" t="e">
        <v>#N/A</v>
      </c>
      <c r="E6131" s="17">
        <v>7</v>
      </c>
      <c r="F6131" t="s">
        <v>72</v>
      </c>
      <c r="H6131">
        <v>60519</v>
      </c>
    </row>
    <row r="6132" spans="1:8" x14ac:dyDescent="0.25">
      <c r="A6132" s="2">
        <v>15</v>
      </c>
      <c r="B6132" t="s">
        <v>25</v>
      </c>
      <c r="C6132" t="s">
        <v>53</v>
      </c>
      <c r="D6132" s="2" t="e">
        <v>#N/A</v>
      </c>
      <c r="E6132" s="17">
        <v>10</v>
      </c>
      <c r="F6132" t="s">
        <v>70</v>
      </c>
      <c r="H6132">
        <v>731370</v>
      </c>
    </row>
    <row r="6133" spans="1:8" x14ac:dyDescent="0.25">
      <c r="A6133" s="2">
        <v>15</v>
      </c>
      <c r="B6133" t="s">
        <v>25</v>
      </c>
      <c r="C6133" t="s">
        <v>53</v>
      </c>
      <c r="D6133" s="2" t="e">
        <v>#N/A</v>
      </c>
      <c r="E6133" s="17">
        <v>10</v>
      </c>
      <c r="F6133" t="s">
        <v>75</v>
      </c>
      <c r="H6133">
        <v>14400</v>
      </c>
    </row>
    <row r="6134" spans="1:8" x14ac:dyDescent="0.25">
      <c r="A6134" s="2">
        <v>15</v>
      </c>
      <c r="B6134" t="s">
        <v>25</v>
      </c>
      <c r="C6134" t="s">
        <v>53</v>
      </c>
      <c r="D6134" s="2" t="e">
        <v>#N/A</v>
      </c>
      <c r="E6134" s="17">
        <v>10</v>
      </c>
      <c r="F6134" t="s">
        <v>68</v>
      </c>
      <c r="H6134">
        <v>33240</v>
      </c>
    </row>
    <row r="6135" spans="1:8" x14ac:dyDescent="0.25">
      <c r="A6135" s="2">
        <v>15</v>
      </c>
      <c r="B6135" t="s">
        <v>25</v>
      </c>
      <c r="C6135" t="s">
        <v>53</v>
      </c>
      <c r="D6135" s="2" t="e">
        <v>#N/A</v>
      </c>
      <c r="E6135" s="17">
        <v>10</v>
      </c>
      <c r="F6135" t="s">
        <v>69</v>
      </c>
      <c r="H6135">
        <v>95077.78</v>
      </c>
    </row>
    <row r="6136" spans="1:8" x14ac:dyDescent="0.25">
      <c r="A6136" s="2">
        <v>15</v>
      </c>
      <c r="B6136" t="s">
        <v>25</v>
      </c>
      <c r="C6136" t="s">
        <v>53</v>
      </c>
      <c r="D6136" s="2" t="e">
        <v>#N/A</v>
      </c>
      <c r="E6136" s="17">
        <v>10</v>
      </c>
      <c r="F6136" t="s">
        <v>67</v>
      </c>
      <c r="H6136">
        <v>22.2</v>
      </c>
    </row>
    <row r="6137" spans="1:8" x14ac:dyDescent="0.25">
      <c r="A6137" s="2">
        <v>15</v>
      </c>
      <c r="B6137" t="s">
        <v>25</v>
      </c>
      <c r="C6137" t="s">
        <v>53</v>
      </c>
      <c r="D6137" s="2" t="e">
        <v>#N/A</v>
      </c>
      <c r="E6137" s="17">
        <v>10</v>
      </c>
      <c r="F6137" t="s">
        <v>73</v>
      </c>
      <c r="H6137">
        <v>73715</v>
      </c>
    </row>
    <row r="6138" spans="1:8" x14ac:dyDescent="0.25">
      <c r="A6138" s="2">
        <v>15</v>
      </c>
      <c r="B6138" t="s">
        <v>25</v>
      </c>
      <c r="C6138" t="s">
        <v>53</v>
      </c>
      <c r="D6138" s="2" t="e">
        <v>#N/A</v>
      </c>
      <c r="E6138" s="17">
        <v>10</v>
      </c>
      <c r="F6138" t="s">
        <v>74</v>
      </c>
      <c r="H6138">
        <v>223846.5</v>
      </c>
    </row>
    <row r="6139" spans="1:8" x14ac:dyDescent="0.25">
      <c r="A6139" s="2">
        <v>15</v>
      </c>
      <c r="B6139" t="s">
        <v>25</v>
      </c>
      <c r="C6139" t="s">
        <v>53</v>
      </c>
      <c r="D6139" s="2" t="e">
        <v>#N/A</v>
      </c>
      <c r="E6139" s="17">
        <v>10</v>
      </c>
      <c r="F6139" t="s">
        <v>93</v>
      </c>
      <c r="H6139">
        <v>100</v>
      </c>
    </row>
    <row r="6140" spans="1:8" x14ac:dyDescent="0.25">
      <c r="A6140" s="2">
        <v>15</v>
      </c>
      <c r="B6140" t="s">
        <v>25</v>
      </c>
      <c r="C6140" t="s">
        <v>53</v>
      </c>
      <c r="D6140" s="2" t="e">
        <v>#N/A</v>
      </c>
      <c r="E6140" s="17">
        <v>11</v>
      </c>
      <c r="F6140" t="s">
        <v>70</v>
      </c>
      <c r="H6140">
        <v>331396.47999999998</v>
      </c>
    </row>
    <row r="6141" spans="1:8" x14ac:dyDescent="0.25">
      <c r="A6141" s="2">
        <v>15</v>
      </c>
      <c r="B6141" t="s">
        <v>25</v>
      </c>
      <c r="C6141" t="s">
        <v>53</v>
      </c>
      <c r="D6141" s="2" t="e">
        <v>#N/A</v>
      </c>
      <c r="E6141" s="17">
        <v>11</v>
      </c>
      <c r="F6141" t="s">
        <v>68</v>
      </c>
      <c r="H6141">
        <v>5760</v>
      </c>
    </row>
    <row r="6142" spans="1:8" x14ac:dyDescent="0.25">
      <c r="A6142" s="2">
        <v>15</v>
      </c>
      <c r="B6142" t="s">
        <v>25</v>
      </c>
      <c r="C6142" t="s">
        <v>53</v>
      </c>
      <c r="D6142" s="2" t="e">
        <v>#N/A</v>
      </c>
      <c r="E6142" s="17">
        <v>11</v>
      </c>
      <c r="F6142" t="s">
        <v>69</v>
      </c>
      <c r="H6142">
        <v>43081.399999999994</v>
      </c>
    </row>
    <row r="6143" spans="1:8" x14ac:dyDescent="0.25">
      <c r="A6143" s="2">
        <v>15</v>
      </c>
      <c r="B6143" t="s">
        <v>25</v>
      </c>
      <c r="C6143" t="s">
        <v>53</v>
      </c>
      <c r="D6143" s="2" t="e">
        <v>#N/A</v>
      </c>
      <c r="E6143" s="17">
        <v>11</v>
      </c>
      <c r="F6143" t="s">
        <v>67</v>
      </c>
      <c r="H6143">
        <v>8.8800000000000008</v>
      </c>
    </row>
    <row r="6144" spans="1:8" x14ac:dyDescent="0.25">
      <c r="A6144" s="2">
        <v>15</v>
      </c>
      <c r="B6144" t="s">
        <v>25</v>
      </c>
      <c r="C6144" t="s">
        <v>53</v>
      </c>
      <c r="D6144" s="2" t="e">
        <v>#N/A</v>
      </c>
      <c r="E6144" s="17">
        <v>11</v>
      </c>
      <c r="F6144" t="s">
        <v>72</v>
      </c>
      <c r="H6144">
        <v>41178.639999999999</v>
      </c>
    </row>
    <row r="6145" spans="1:8" x14ac:dyDescent="0.25">
      <c r="A6145" s="2">
        <v>15</v>
      </c>
      <c r="B6145" t="s">
        <v>25</v>
      </c>
      <c r="C6145" t="s">
        <v>53</v>
      </c>
      <c r="D6145" s="2" t="e">
        <v>#N/A</v>
      </c>
      <c r="E6145" s="17">
        <v>11</v>
      </c>
      <c r="F6145" t="s">
        <v>93</v>
      </c>
      <c r="H6145">
        <v>40</v>
      </c>
    </row>
    <row r="6146" spans="1:8" x14ac:dyDescent="0.25">
      <c r="A6146" s="2">
        <v>15</v>
      </c>
      <c r="B6146" t="s">
        <v>25</v>
      </c>
      <c r="C6146" t="s">
        <v>53</v>
      </c>
      <c r="D6146" s="2" t="e">
        <v>#N/A</v>
      </c>
      <c r="E6146" s="17">
        <v>12</v>
      </c>
      <c r="F6146" t="s">
        <v>70</v>
      </c>
      <c r="H6146">
        <v>636579.04</v>
      </c>
    </row>
    <row r="6147" spans="1:8" x14ac:dyDescent="0.25">
      <c r="A6147" s="2">
        <v>15</v>
      </c>
      <c r="B6147" t="s">
        <v>25</v>
      </c>
      <c r="C6147" t="s">
        <v>53</v>
      </c>
      <c r="D6147" s="2" t="e">
        <v>#N/A</v>
      </c>
      <c r="E6147" s="17">
        <v>12</v>
      </c>
      <c r="F6147" t="s">
        <v>68</v>
      </c>
      <c r="H6147">
        <v>6296</v>
      </c>
    </row>
    <row r="6148" spans="1:8" x14ac:dyDescent="0.25">
      <c r="A6148" s="2">
        <v>15</v>
      </c>
      <c r="B6148" t="s">
        <v>25</v>
      </c>
      <c r="C6148" t="s">
        <v>53</v>
      </c>
      <c r="D6148" s="2" t="e">
        <v>#N/A</v>
      </c>
      <c r="E6148" s="17">
        <v>12</v>
      </c>
      <c r="F6148" t="s">
        <v>69</v>
      </c>
      <c r="H6148">
        <v>82755.09</v>
      </c>
    </row>
    <row r="6149" spans="1:8" x14ac:dyDescent="0.25">
      <c r="A6149" s="2">
        <v>15</v>
      </c>
      <c r="B6149" t="s">
        <v>25</v>
      </c>
      <c r="C6149" t="s">
        <v>53</v>
      </c>
      <c r="D6149" s="2" t="e">
        <v>#N/A</v>
      </c>
      <c r="E6149" s="17">
        <v>12</v>
      </c>
      <c r="F6149" t="s">
        <v>67</v>
      </c>
      <c r="H6149">
        <v>13.319999999999999</v>
      </c>
    </row>
    <row r="6150" spans="1:8" x14ac:dyDescent="0.25">
      <c r="A6150" s="2">
        <v>15</v>
      </c>
      <c r="B6150" t="s">
        <v>25</v>
      </c>
      <c r="C6150" t="s">
        <v>53</v>
      </c>
      <c r="D6150" s="2" t="e">
        <v>#N/A</v>
      </c>
      <c r="E6150" s="17">
        <v>12</v>
      </c>
      <c r="F6150" t="s">
        <v>72</v>
      </c>
      <c r="H6150">
        <v>76080.680000000008</v>
      </c>
    </row>
    <row r="6151" spans="1:8" x14ac:dyDescent="0.25">
      <c r="A6151" s="2">
        <v>15</v>
      </c>
      <c r="B6151" t="s">
        <v>25</v>
      </c>
      <c r="C6151" t="s">
        <v>53</v>
      </c>
      <c r="D6151" s="2" t="e">
        <v>#N/A</v>
      </c>
      <c r="E6151" s="17">
        <v>12</v>
      </c>
      <c r="F6151" t="s">
        <v>93</v>
      </c>
      <c r="H6151">
        <v>60</v>
      </c>
    </row>
    <row r="6152" spans="1:8" x14ac:dyDescent="0.25">
      <c r="A6152" s="2">
        <v>15</v>
      </c>
      <c r="B6152" t="s">
        <v>25</v>
      </c>
      <c r="C6152" t="s">
        <v>53</v>
      </c>
      <c r="D6152" s="2" t="e">
        <v>#N/A</v>
      </c>
      <c r="E6152" s="17">
        <v>14</v>
      </c>
      <c r="F6152" t="s">
        <v>70</v>
      </c>
      <c r="H6152">
        <v>248391.52</v>
      </c>
    </row>
    <row r="6153" spans="1:8" x14ac:dyDescent="0.25">
      <c r="A6153" s="2">
        <v>15</v>
      </c>
      <c r="B6153" t="s">
        <v>25</v>
      </c>
      <c r="C6153" t="s">
        <v>53</v>
      </c>
      <c r="D6153" s="2" t="e">
        <v>#N/A</v>
      </c>
      <c r="E6153" s="17">
        <v>14</v>
      </c>
      <c r="F6153" t="s">
        <v>69</v>
      </c>
      <c r="H6153">
        <v>32290.880000000001</v>
      </c>
    </row>
    <row r="6154" spans="1:8" x14ac:dyDescent="0.25">
      <c r="A6154" s="2">
        <v>15</v>
      </c>
      <c r="B6154" t="s">
        <v>25</v>
      </c>
      <c r="C6154" t="s">
        <v>53</v>
      </c>
      <c r="D6154" s="2" t="e">
        <v>#N/A</v>
      </c>
      <c r="E6154" s="17">
        <v>14</v>
      </c>
      <c r="F6154" t="s">
        <v>67</v>
      </c>
      <c r="H6154">
        <v>23.32</v>
      </c>
    </row>
    <row r="6155" spans="1:8" x14ac:dyDescent="0.25">
      <c r="A6155" s="2">
        <v>15</v>
      </c>
      <c r="B6155" t="s">
        <v>25</v>
      </c>
      <c r="C6155" t="s">
        <v>53</v>
      </c>
      <c r="D6155" s="2" t="e">
        <v>#N/A</v>
      </c>
      <c r="E6155" s="17">
        <v>14</v>
      </c>
      <c r="F6155" t="s">
        <v>72</v>
      </c>
      <c r="H6155">
        <v>53463.32</v>
      </c>
    </row>
    <row r="6156" spans="1:8" x14ac:dyDescent="0.25">
      <c r="A6156" s="2">
        <v>5</v>
      </c>
      <c r="B6156" t="s">
        <v>26</v>
      </c>
      <c r="C6156" t="s">
        <v>156</v>
      </c>
      <c r="D6156" s="2">
        <v>1</v>
      </c>
      <c r="E6156" s="17">
        <v>1</v>
      </c>
      <c r="F6156" t="s">
        <v>70</v>
      </c>
      <c r="G6156">
        <v>332</v>
      </c>
      <c r="H6156">
        <v>11040119.819999998</v>
      </c>
    </row>
    <row r="6157" spans="1:8" x14ac:dyDescent="0.25">
      <c r="A6157" s="2">
        <v>5</v>
      </c>
      <c r="B6157" t="s">
        <v>26</v>
      </c>
      <c r="C6157" t="s">
        <v>156</v>
      </c>
      <c r="D6157" s="2">
        <v>1</v>
      </c>
      <c r="E6157" s="17">
        <v>1</v>
      </c>
      <c r="F6157" t="s">
        <v>77</v>
      </c>
      <c r="G6157">
        <v>39</v>
      </c>
      <c r="H6157">
        <v>284269.26999999996</v>
      </c>
    </row>
    <row r="6158" spans="1:8" x14ac:dyDescent="0.25">
      <c r="A6158" s="2">
        <v>5</v>
      </c>
      <c r="B6158" t="s">
        <v>26</v>
      </c>
      <c r="C6158" t="s">
        <v>156</v>
      </c>
      <c r="D6158" s="2">
        <v>1</v>
      </c>
      <c r="E6158" s="17">
        <v>1</v>
      </c>
      <c r="F6158" t="s">
        <v>67</v>
      </c>
      <c r="G6158">
        <v>3</v>
      </c>
      <c r="H6158">
        <v>122.43</v>
      </c>
    </row>
    <row r="6159" spans="1:8" x14ac:dyDescent="0.25">
      <c r="A6159" s="2">
        <v>5</v>
      </c>
      <c r="B6159" t="s">
        <v>26</v>
      </c>
      <c r="C6159" t="s">
        <v>156</v>
      </c>
      <c r="D6159" s="2">
        <v>1</v>
      </c>
      <c r="E6159" s="17">
        <v>1</v>
      </c>
      <c r="F6159" t="s">
        <v>74</v>
      </c>
      <c r="H6159">
        <v>6802.2000000000007</v>
      </c>
    </row>
    <row r="6160" spans="1:8" x14ac:dyDescent="0.25">
      <c r="A6160" s="2">
        <v>5</v>
      </c>
      <c r="B6160" t="s">
        <v>26</v>
      </c>
      <c r="C6160" t="s">
        <v>156</v>
      </c>
      <c r="D6160" s="2">
        <v>1</v>
      </c>
      <c r="E6160" s="17">
        <v>1</v>
      </c>
      <c r="F6160" t="s">
        <v>87</v>
      </c>
      <c r="H6160">
        <v>17704.780000000002</v>
      </c>
    </row>
    <row r="6161" spans="1:8" x14ac:dyDescent="0.25">
      <c r="A6161" s="2">
        <v>5</v>
      </c>
      <c r="B6161" t="s">
        <v>26</v>
      </c>
      <c r="C6161" t="s">
        <v>156</v>
      </c>
      <c r="D6161" s="2">
        <v>1</v>
      </c>
      <c r="E6161" s="17">
        <v>3</v>
      </c>
      <c r="F6161" t="s">
        <v>70</v>
      </c>
      <c r="G6161">
        <v>48</v>
      </c>
      <c r="H6161">
        <v>4787913.63</v>
      </c>
    </row>
    <row r="6162" spans="1:8" x14ac:dyDescent="0.25">
      <c r="A6162" s="2">
        <v>5</v>
      </c>
      <c r="B6162" t="s">
        <v>26</v>
      </c>
      <c r="C6162" t="s">
        <v>156</v>
      </c>
      <c r="D6162" s="2">
        <v>1</v>
      </c>
      <c r="E6162" s="17">
        <v>3</v>
      </c>
      <c r="F6162" t="s">
        <v>75</v>
      </c>
      <c r="G6162">
        <v>46</v>
      </c>
      <c r="H6162">
        <v>609300</v>
      </c>
    </row>
    <row r="6163" spans="1:8" x14ac:dyDescent="0.25">
      <c r="A6163" s="2">
        <v>5</v>
      </c>
      <c r="B6163" t="s">
        <v>26</v>
      </c>
      <c r="C6163" t="s">
        <v>156</v>
      </c>
      <c r="D6163" s="2">
        <v>1</v>
      </c>
      <c r="E6163" s="17">
        <v>3</v>
      </c>
      <c r="F6163" t="s">
        <v>77</v>
      </c>
      <c r="H6163">
        <v>170744.96999999994</v>
      </c>
    </row>
    <row r="6164" spans="1:8" x14ac:dyDescent="0.25">
      <c r="A6164" s="2">
        <v>5</v>
      </c>
      <c r="B6164" t="s">
        <v>26</v>
      </c>
      <c r="C6164" t="s">
        <v>156</v>
      </c>
      <c r="D6164" s="2">
        <v>1</v>
      </c>
      <c r="E6164" s="17">
        <v>3</v>
      </c>
      <c r="F6164" t="s">
        <v>68</v>
      </c>
      <c r="G6164">
        <v>23</v>
      </c>
      <c r="H6164">
        <v>416140</v>
      </c>
    </row>
    <row r="6165" spans="1:8" x14ac:dyDescent="0.25">
      <c r="A6165" s="2">
        <v>5</v>
      </c>
      <c r="B6165" t="s">
        <v>26</v>
      </c>
      <c r="C6165" t="s">
        <v>156</v>
      </c>
      <c r="D6165" s="2">
        <v>1</v>
      </c>
      <c r="E6165" s="17">
        <v>3</v>
      </c>
      <c r="F6165" t="s">
        <v>69</v>
      </c>
      <c r="G6165">
        <v>47</v>
      </c>
      <c r="H6165">
        <v>611458.24000000011</v>
      </c>
    </row>
    <row r="6166" spans="1:8" x14ac:dyDescent="0.25">
      <c r="A6166" s="2">
        <v>5</v>
      </c>
      <c r="B6166" t="s">
        <v>26</v>
      </c>
      <c r="C6166" t="s">
        <v>156</v>
      </c>
      <c r="D6166" s="2">
        <v>1</v>
      </c>
      <c r="E6166" s="17">
        <v>3</v>
      </c>
      <c r="F6166" t="s">
        <v>78</v>
      </c>
      <c r="G6166">
        <v>1</v>
      </c>
      <c r="H6166">
        <v>20959.2</v>
      </c>
    </row>
    <row r="6167" spans="1:8" x14ac:dyDescent="0.25">
      <c r="A6167" s="2">
        <v>5</v>
      </c>
      <c r="B6167" t="s">
        <v>26</v>
      </c>
      <c r="C6167" t="s">
        <v>156</v>
      </c>
      <c r="D6167" s="2">
        <v>1</v>
      </c>
      <c r="E6167" s="17">
        <v>3</v>
      </c>
      <c r="F6167" t="s">
        <v>67</v>
      </c>
      <c r="G6167">
        <v>48</v>
      </c>
      <c r="H6167">
        <v>3457.1400000000003</v>
      </c>
    </row>
    <row r="6168" spans="1:8" x14ac:dyDescent="0.25">
      <c r="A6168" s="2">
        <v>5</v>
      </c>
      <c r="B6168" t="s">
        <v>26</v>
      </c>
      <c r="C6168" t="s">
        <v>156</v>
      </c>
      <c r="D6168" s="2">
        <v>1</v>
      </c>
      <c r="E6168" s="17">
        <v>3</v>
      </c>
      <c r="F6168" t="s">
        <v>73</v>
      </c>
      <c r="G6168">
        <v>1</v>
      </c>
      <c r="H6168">
        <v>411456.34</v>
      </c>
    </row>
    <row r="6169" spans="1:8" x14ac:dyDescent="0.25">
      <c r="A6169" s="2">
        <v>5</v>
      </c>
      <c r="B6169" t="s">
        <v>26</v>
      </c>
      <c r="C6169" t="s">
        <v>156</v>
      </c>
      <c r="D6169" s="2">
        <v>1</v>
      </c>
      <c r="E6169" s="17">
        <v>3</v>
      </c>
      <c r="F6169" t="s">
        <v>79</v>
      </c>
      <c r="H6169">
        <v>8882</v>
      </c>
    </row>
    <row r="6170" spans="1:8" x14ac:dyDescent="0.25">
      <c r="A6170" s="2">
        <v>5</v>
      </c>
      <c r="B6170" t="s">
        <v>26</v>
      </c>
      <c r="C6170" t="s">
        <v>156</v>
      </c>
      <c r="D6170" s="2">
        <v>1</v>
      </c>
      <c r="E6170" s="17">
        <v>3</v>
      </c>
      <c r="F6170" t="s">
        <v>72</v>
      </c>
      <c r="G6170">
        <v>1</v>
      </c>
      <c r="H6170">
        <v>34574.28</v>
      </c>
    </row>
    <row r="6171" spans="1:8" x14ac:dyDescent="0.25">
      <c r="A6171" s="2">
        <v>5</v>
      </c>
      <c r="B6171" t="s">
        <v>26</v>
      </c>
      <c r="C6171" t="s">
        <v>156</v>
      </c>
      <c r="D6171" s="2">
        <v>1</v>
      </c>
      <c r="E6171" s="17">
        <v>5</v>
      </c>
      <c r="F6171" t="s">
        <v>70</v>
      </c>
      <c r="G6171">
        <v>36</v>
      </c>
      <c r="H6171">
        <v>5189697.93</v>
      </c>
    </row>
    <row r="6172" spans="1:8" x14ac:dyDescent="0.25">
      <c r="A6172" s="2">
        <v>5</v>
      </c>
      <c r="B6172" t="s">
        <v>26</v>
      </c>
      <c r="C6172" t="s">
        <v>156</v>
      </c>
      <c r="D6172" s="2">
        <v>1</v>
      </c>
      <c r="E6172" s="17">
        <v>5</v>
      </c>
      <c r="F6172" t="s">
        <v>75</v>
      </c>
      <c r="G6172">
        <v>31</v>
      </c>
      <c r="H6172">
        <v>408600</v>
      </c>
    </row>
    <row r="6173" spans="1:8" x14ac:dyDescent="0.25">
      <c r="A6173" s="2">
        <v>5</v>
      </c>
      <c r="B6173" t="s">
        <v>26</v>
      </c>
      <c r="C6173" t="s">
        <v>156</v>
      </c>
      <c r="D6173" s="2">
        <v>1</v>
      </c>
      <c r="E6173" s="17">
        <v>5</v>
      </c>
      <c r="F6173" t="s">
        <v>77</v>
      </c>
      <c r="G6173">
        <v>2</v>
      </c>
      <c r="H6173">
        <v>219034.71000000005</v>
      </c>
    </row>
    <row r="6174" spans="1:8" x14ac:dyDescent="0.25">
      <c r="A6174" s="2">
        <v>5</v>
      </c>
      <c r="B6174" t="s">
        <v>26</v>
      </c>
      <c r="C6174" t="s">
        <v>156</v>
      </c>
      <c r="D6174" s="2">
        <v>1</v>
      </c>
      <c r="E6174" s="17">
        <v>5</v>
      </c>
      <c r="F6174" t="s">
        <v>68</v>
      </c>
      <c r="G6174">
        <v>18</v>
      </c>
      <c r="H6174">
        <v>321470</v>
      </c>
    </row>
    <row r="6175" spans="1:8" x14ac:dyDescent="0.25">
      <c r="A6175" s="2">
        <v>5</v>
      </c>
      <c r="B6175" t="s">
        <v>26</v>
      </c>
      <c r="C6175" t="s">
        <v>156</v>
      </c>
      <c r="D6175" s="2">
        <v>1</v>
      </c>
      <c r="E6175" s="17">
        <v>5</v>
      </c>
      <c r="F6175" t="s">
        <v>69</v>
      </c>
      <c r="G6175">
        <v>35</v>
      </c>
      <c r="H6175">
        <v>656874.71999999974</v>
      </c>
    </row>
    <row r="6176" spans="1:8" x14ac:dyDescent="0.25">
      <c r="A6176" s="2">
        <v>5</v>
      </c>
      <c r="B6176" t="s">
        <v>26</v>
      </c>
      <c r="C6176" t="s">
        <v>156</v>
      </c>
      <c r="D6176" s="2">
        <v>1</v>
      </c>
      <c r="E6176" s="17">
        <v>5</v>
      </c>
      <c r="F6176" t="s">
        <v>78</v>
      </c>
      <c r="H6176">
        <v>24747.600000000002</v>
      </c>
    </row>
    <row r="6177" spans="1:8" x14ac:dyDescent="0.25">
      <c r="A6177" s="2">
        <v>5</v>
      </c>
      <c r="B6177" t="s">
        <v>26</v>
      </c>
      <c r="C6177" t="s">
        <v>156</v>
      </c>
      <c r="D6177" s="2">
        <v>1</v>
      </c>
      <c r="E6177" s="17">
        <v>5</v>
      </c>
      <c r="F6177" t="s">
        <v>67</v>
      </c>
      <c r="G6177">
        <v>36</v>
      </c>
      <c r="H6177">
        <v>2536</v>
      </c>
    </row>
    <row r="6178" spans="1:8" x14ac:dyDescent="0.25">
      <c r="A6178" s="2">
        <v>5</v>
      </c>
      <c r="B6178" t="s">
        <v>26</v>
      </c>
      <c r="C6178" t="s">
        <v>156</v>
      </c>
      <c r="D6178" s="2">
        <v>1</v>
      </c>
      <c r="E6178" s="17">
        <v>5</v>
      </c>
      <c r="F6178" t="s">
        <v>73</v>
      </c>
      <c r="G6178">
        <v>4</v>
      </c>
      <c r="H6178">
        <v>416455.08</v>
      </c>
    </row>
    <row r="6179" spans="1:8" x14ac:dyDescent="0.25">
      <c r="A6179" s="2">
        <v>5</v>
      </c>
      <c r="B6179" t="s">
        <v>26</v>
      </c>
      <c r="C6179" t="s">
        <v>156</v>
      </c>
      <c r="D6179" s="2">
        <v>1</v>
      </c>
      <c r="E6179" s="17">
        <v>5</v>
      </c>
      <c r="F6179" t="s">
        <v>72</v>
      </c>
      <c r="G6179">
        <v>4</v>
      </c>
      <c r="H6179">
        <v>96252.01999999999</v>
      </c>
    </row>
    <row r="6180" spans="1:8" x14ac:dyDescent="0.25">
      <c r="A6180" s="2">
        <v>5</v>
      </c>
      <c r="B6180" t="s">
        <v>26</v>
      </c>
      <c r="C6180" t="s">
        <v>156</v>
      </c>
      <c r="D6180" s="2">
        <v>1</v>
      </c>
      <c r="E6180" s="17">
        <v>5</v>
      </c>
      <c r="F6180" t="s">
        <v>74</v>
      </c>
      <c r="G6180">
        <v>2</v>
      </c>
      <c r="H6180">
        <v>53415.09</v>
      </c>
    </row>
    <row r="6181" spans="1:8" x14ac:dyDescent="0.25">
      <c r="A6181" s="2">
        <v>5</v>
      </c>
      <c r="B6181" t="s">
        <v>26</v>
      </c>
      <c r="C6181" t="s">
        <v>156</v>
      </c>
      <c r="D6181" s="2">
        <v>1</v>
      </c>
      <c r="E6181" s="17">
        <v>6</v>
      </c>
      <c r="F6181" t="s">
        <v>70</v>
      </c>
      <c r="G6181">
        <v>243</v>
      </c>
      <c r="H6181">
        <v>42609991.759999998</v>
      </c>
    </row>
    <row r="6182" spans="1:8" x14ac:dyDescent="0.25">
      <c r="A6182" s="2">
        <v>5</v>
      </c>
      <c r="B6182" t="s">
        <v>26</v>
      </c>
      <c r="C6182" t="s">
        <v>156</v>
      </c>
      <c r="D6182" s="2">
        <v>1</v>
      </c>
      <c r="E6182" s="17">
        <v>6</v>
      </c>
      <c r="F6182" t="s">
        <v>75</v>
      </c>
      <c r="G6182">
        <v>225</v>
      </c>
      <c r="H6182">
        <v>3082500</v>
      </c>
    </row>
    <row r="6183" spans="1:8" x14ac:dyDescent="0.25">
      <c r="A6183" s="2">
        <v>5</v>
      </c>
      <c r="B6183" t="s">
        <v>26</v>
      </c>
      <c r="C6183" t="s">
        <v>156</v>
      </c>
      <c r="D6183" s="2">
        <v>1</v>
      </c>
      <c r="E6183" s="17">
        <v>6</v>
      </c>
      <c r="F6183" t="s">
        <v>77</v>
      </c>
      <c r="G6183">
        <v>51</v>
      </c>
      <c r="H6183">
        <v>2414082.3800000004</v>
      </c>
    </row>
    <row r="6184" spans="1:8" x14ac:dyDescent="0.25">
      <c r="A6184" s="2">
        <v>5</v>
      </c>
      <c r="B6184" t="s">
        <v>26</v>
      </c>
      <c r="C6184" t="s">
        <v>156</v>
      </c>
      <c r="D6184" s="2">
        <v>1</v>
      </c>
      <c r="E6184" s="17">
        <v>6</v>
      </c>
      <c r="F6184" t="s">
        <v>68</v>
      </c>
      <c r="G6184">
        <v>155</v>
      </c>
      <c r="H6184">
        <v>3208980.5</v>
      </c>
    </row>
    <row r="6185" spans="1:8" x14ac:dyDescent="0.25">
      <c r="A6185" s="2">
        <v>5</v>
      </c>
      <c r="B6185" t="s">
        <v>26</v>
      </c>
      <c r="C6185" t="s">
        <v>156</v>
      </c>
      <c r="D6185" s="2">
        <v>1</v>
      </c>
      <c r="E6185" s="17">
        <v>6</v>
      </c>
      <c r="F6185" t="s">
        <v>69</v>
      </c>
      <c r="G6185">
        <v>241</v>
      </c>
      <c r="H6185">
        <v>5498661.8400000008</v>
      </c>
    </row>
    <row r="6186" spans="1:8" x14ac:dyDescent="0.25">
      <c r="A6186" s="2">
        <v>5</v>
      </c>
      <c r="B6186" t="s">
        <v>26</v>
      </c>
      <c r="C6186" t="s">
        <v>156</v>
      </c>
      <c r="D6186" s="2">
        <v>1</v>
      </c>
      <c r="E6186" s="17">
        <v>6</v>
      </c>
      <c r="F6186" t="s">
        <v>78</v>
      </c>
      <c r="G6186">
        <v>10</v>
      </c>
      <c r="H6186">
        <v>275735.75999999995</v>
      </c>
    </row>
    <row r="6187" spans="1:8" x14ac:dyDescent="0.25">
      <c r="A6187" s="2">
        <v>5</v>
      </c>
      <c r="B6187" t="s">
        <v>26</v>
      </c>
      <c r="C6187" t="s">
        <v>156</v>
      </c>
      <c r="D6187" s="2">
        <v>1</v>
      </c>
      <c r="E6187" s="17">
        <v>6</v>
      </c>
      <c r="F6187" t="s">
        <v>67</v>
      </c>
      <c r="G6187">
        <v>241</v>
      </c>
      <c r="H6187">
        <v>17431.7</v>
      </c>
    </row>
    <row r="6188" spans="1:8" x14ac:dyDescent="0.25">
      <c r="A6188" s="2">
        <v>5</v>
      </c>
      <c r="B6188" t="s">
        <v>26</v>
      </c>
      <c r="C6188" t="s">
        <v>156</v>
      </c>
      <c r="D6188" s="2">
        <v>1</v>
      </c>
      <c r="E6188" s="17">
        <v>6</v>
      </c>
      <c r="F6188" t="s">
        <v>73</v>
      </c>
      <c r="G6188">
        <v>24</v>
      </c>
      <c r="H6188">
        <v>3507741.83</v>
      </c>
    </row>
    <row r="6189" spans="1:8" x14ac:dyDescent="0.25">
      <c r="A6189" s="2">
        <v>5</v>
      </c>
      <c r="B6189" t="s">
        <v>26</v>
      </c>
      <c r="C6189" t="s">
        <v>156</v>
      </c>
      <c r="D6189" s="2">
        <v>1</v>
      </c>
      <c r="E6189" s="17">
        <v>6</v>
      </c>
      <c r="F6189" t="s">
        <v>72</v>
      </c>
      <c r="G6189">
        <v>4</v>
      </c>
      <c r="H6189">
        <v>130668.71999999997</v>
      </c>
    </row>
    <row r="6190" spans="1:8" x14ac:dyDescent="0.25">
      <c r="A6190" s="2">
        <v>5</v>
      </c>
      <c r="B6190" t="s">
        <v>26</v>
      </c>
      <c r="C6190" t="s">
        <v>156</v>
      </c>
      <c r="D6190" s="2">
        <v>1</v>
      </c>
      <c r="E6190" s="17">
        <v>6</v>
      </c>
      <c r="F6190" t="s">
        <v>74</v>
      </c>
      <c r="G6190">
        <v>11</v>
      </c>
      <c r="H6190">
        <v>160550.91999999998</v>
      </c>
    </row>
    <row r="6191" spans="1:8" x14ac:dyDescent="0.25">
      <c r="A6191" s="2">
        <v>5</v>
      </c>
      <c r="B6191" t="s">
        <v>26</v>
      </c>
      <c r="C6191" t="s">
        <v>156</v>
      </c>
      <c r="D6191" s="2">
        <v>1</v>
      </c>
      <c r="E6191" s="17">
        <v>6</v>
      </c>
      <c r="F6191" t="s">
        <v>71</v>
      </c>
      <c r="H6191">
        <v>11338.88</v>
      </c>
    </row>
    <row r="6192" spans="1:8" x14ac:dyDescent="0.25">
      <c r="A6192" s="2">
        <v>5</v>
      </c>
      <c r="B6192" t="s">
        <v>26</v>
      </c>
      <c r="C6192" t="s">
        <v>156</v>
      </c>
      <c r="D6192" s="2">
        <v>1</v>
      </c>
      <c r="E6192" s="17">
        <v>7</v>
      </c>
      <c r="F6192" t="s">
        <v>70</v>
      </c>
      <c r="G6192">
        <v>109</v>
      </c>
      <c r="H6192">
        <v>22223855.25</v>
      </c>
    </row>
    <row r="6193" spans="1:8" x14ac:dyDescent="0.25">
      <c r="A6193" s="2">
        <v>5</v>
      </c>
      <c r="B6193" t="s">
        <v>26</v>
      </c>
      <c r="C6193" t="s">
        <v>156</v>
      </c>
      <c r="D6193" s="2">
        <v>1</v>
      </c>
      <c r="E6193" s="17">
        <v>7</v>
      </c>
      <c r="F6193" t="s">
        <v>75</v>
      </c>
      <c r="G6193">
        <v>96</v>
      </c>
      <c r="H6193">
        <v>1250400</v>
      </c>
    </row>
    <row r="6194" spans="1:8" x14ac:dyDescent="0.25">
      <c r="A6194" s="2">
        <v>5</v>
      </c>
      <c r="B6194" t="s">
        <v>26</v>
      </c>
      <c r="C6194" t="s">
        <v>156</v>
      </c>
      <c r="D6194" s="2">
        <v>1</v>
      </c>
      <c r="E6194" s="17">
        <v>7</v>
      </c>
      <c r="F6194" t="s">
        <v>77</v>
      </c>
      <c r="G6194">
        <v>32</v>
      </c>
      <c r="H6194">
        <v>1427716.9100000001</v>
      </c>
    </row>
    <row r="6195" spans="1:8" x14ac:dyDescent="0.25">
      <c r="A6195" s="2">
        <v>5</v>
      </c>
      <c r="B6195" t="s">
        <v>26</v>
      </c>
      <c r="C6195" t="s">
        <v>156</v>
      </c>
      <c r="D6195" s="2">
        <v>1</v>
      </c>
      <c r="E6195" s="17">
        <v>7</v>
      </c>
      <c r="F6195" t="s">
        <v>68</v>
      </c>
      <c r="G6195">
        <v>79</v>
      </c>
      <c r="H6195">
        <v>1592365</v>
      </c>
    </row>
    <row r="6196" spans="1:8" x14ac:dyDescent="0.25">
      <c r="A6196" s="2">
        <v>5</v>
      </c>
      <c r="B6196" t="s">
        <v>26</v>
      </c>
      <c r="C6196" t="s">
        <v>156</v>
      </c>
      <c r="D6196" s="2">
        <v>1</v>
      </c>
      <c r="E6196" s="17">
        <v>7</v>
      </c>
      <c r="F6196" t="s">
        <v>69</v>
      </c>
      <c r="G6196">
        <v>105</v>
      </c>
      <c r="H6196">
        <v>2802518.99</v>
      </c>
    </row>
    <row r="6197" spans="1:8" x14ac:dyDescent="0.25">
      <c r="A6197" s="2">
        <v>5</v>
      </c>
      <c r="B6197" t="s">
        <v>26</v>
      </c>
      <c r="C6197" t="s">
        <v>156</v>
      </c>
      <c r="D6197" s="2">
        <v>1</v>
      </c>
      <c r="E6197" s="17">
        <v>7</v>
      </c>
      <c r="F6197" t="s">
        <v>78</v>
      </c>
      <c r="G6197">
        <v>2</v>
      </c>
      <c r="H6197">
        <v>179255.52000000005</v>
      </c>
    </row>
    <row r="6198" spans="1:8" x14ac:dyDescent="0.25">
      <c r="A6198" s="2">
        <v>5</v>
      </c>
      <c r="B6198" t="s">
        <v>26</v>
      </c>
      <c r="C6198" t="s">
        <v>156</v>
      </c>
      <c r="D6198" s="2">
        <v>1</v>
      </c>
      <c r="E6198" s="17">
        <v>7</v>
      </c>
      <c r="F6198" t="s">
        <v>67</v>
      </c>
      <c r="G6198">
        <v>109</v>
      </c>
      <c r="H6198">
        <v>7514.77</v>
      </c>
    </row>
    <row r="6199" spans="1:8" x14ac:dyDescent="0.25">
      <c r="A6199" s="2">
        <v>5</v>
      </c>
      <c r="B6199" t="s">
        <v>26</v>
      </c>
      <c r="C6199" t="s">
        <v>156</v>
      </c>
      <c r="D6199" s="2">
        <v>1</v>
      </c>
      <c r="E6199" s="17">
        <v>7</v>
      </c>
      <c r="F6199" t="s">
        <v>73</v>
      </c>
      <c r="G6199">
        <v>9</v>
      </c>
      <c r="H6199">
        <v>1802230.08</v>
      </c>
    </row>
    <row r="6200" spans="1:8" x14ac:dyDescent="0.25">
      <c r="A6200" s="2">
        <v>5</v>
      </c>
      <c r="B6200" t="s">
        <v>26</v>
      </c>
      <c r="C6200" t="s">
        <v>156</v>
      </c>
      <c r="D6200" s="2">
        <v>1</v>
      </c>
      <c r="E6200" s="17">
        <v>7</v>
      </c>
      <c r="F6200" t="s">
        <v>79</v>
      </c>
      <c r="H6200">
        <v>17764.5</v>
      </c>
    </row>
    <row r="6201" spans="1:8" x14ac:dyDescent="0.25">
      <c r="A6201" s="2">
        <v>5</v>
      </c>
      <c r="B6201" t="s">
        <v>26</v>
      </c>
      <c r="C6201" t="s">
        <v>156</v>
      </c>
      <c r="D6201" s="2">
        <v>1</v>
      </c>
      <c r="E6201" s="17">
        <v>7</v>
      </c>
      <c r="F6201" t="s">
        <v>72</v>
      </c>
      <c r="G6201">
        <v>6</v>
      </c>
      <c r="H6201">
        <v>300207.90000000002</v>
      </c>
    </row>
    <row r="6202" spans="1:8" x14ac:dyDescent="0.25">
      <c r="A6202" s="2">
        <v>5</v>
      </c>
      <c r="B6202" t="s">
        <v>26</v>
      </c>
      <c r="C6202" t="s">
        <v>156</v>
      </c>
      <c r="D6202" s="2">
        <v>1</v>
      </c>
      <c r="E6202" s="17">
        <v>7</v>
      </c>
      <c r="F6202" t="s">
        <v>74</v>
      </c>
      <c r="G6202">
        <v>1</v>
      </c>
      <c r="H6202">
        <v>6895.3</v>
      </c>
    </row>
    <row r="6203" spans="1:8" x14ac:dyDescent="0.25">
      <c r="A6203" s="2">
        <v>5</v>
      </c>
      <c r="B6203" t="s">
        <v>26</v>
      </c>
      <c r="C6203" t="s">
        <v>156</v>
      </c>
      <c r="D6203" s="2">
        <v>1</v>
      </c>
      <c r="E6203" s="17">
        <v>8</v>
      </c>
      <c r="F6203" t="s">
        <v>70</v>
      </c>
      <c r="G6203">
        <v>136</v>
      </c>
      <c r="H6203">
        <v>29248181.829999998</v>
      </c>
    </row>
    <row r="6204" spans="1:8" x14ac:dyDescent="0.25">
      <c r="A6204" s="2">
        <v>5</v>
      </c>
      <c r="B6204" t="s">
        <v>26</v>
      </c>
      <c r="C6204" t="s">
        <v>156</v>
      </c>
      <c r="D6204" s="2">
        <v>1</v>
      </c>
      <c r="E6204" s="17">
        <v>8</v>
      </c>
      <c r="F6204" t="s">
        <v>75</v>
      </c>
      <c r="G6204">
        <v>120</v>
      </c>
      <c r="H6204">
        <v>1354800</v>
      </c>
    </row>
    <row r="6205" spans="1:8" x14ac:dyDescent="0.25">
      <c r="A6205" s="2">
        <v>5</v>
      </c>
      <c r="B6205" t="s">
        <v>26</v>
      </c>
      <c r="C6205" t="s">
        <v>156</v>
      </c>
      <c r="D6205" s="2">
        <v>1</v>
      </c>
      <c r="E6205" s="17">
        <v>8</v>
      </c>
      <c r="F6205" t="s">
        <v>77</v>
      </c>
      <c r="G6205">
        <v>15</v>
      </c>
      <c r="H6205">
        <v>887029.57000000007</v>
      </c>
    </row>
    <row r="6206" spans="1:8" x14ac:dyDescent="0.25">
      <c r="A6206" s="2">
        <v>5</v>
      </c>
      <c r="B6206" t="s">
        <v>26</v>
      </c>
      <c r="C6206" t="s">
        <v>156</v>
      </c>
      <c r="D6206" s="2">
        <v>1</v>
      </c>
      <c r="E6206" s="17">
        <v>8</v>
      </c>
      <c r="F6206" t="s">
        <v>68</v>
      </c>
      <c r="G6206">
        <v>91</v>
      </c>
      <c r="H6206">
        <v>1773826</v>
      </c>
    </row>
    <row r="6207" spans="1:8" x14ac:dyDescent="0.25">
      <c r="A6207" s="2">
        <v>5</v>
      </c>
      <c r="B6207" t="s">
        <v>26</v>
      </c>
      <c r="C6207" t="s">
        <v>156</v>
      </c>
      <c r="D6207" s="2">
        <v>1</v>
      </c>
      <c r="E6207" s="17">
        <v>8</v>
      </c>
      <c r="F6207" t="s">
        <v>69</v>
      </c>
      <c r="G6207">
        <v>132</v>
      </c>
      <c r="H6207">
        <v>3686900.179999996</v>
      </c>
    </row>
    <row r="6208" spans="1:8" x14ac:dyDescent="0.25">
      <c r="A6208" s="2">
        <v>5</v>
      </c>
      <c r="B6208" t="s">
        <v>26</v>
      </c>
      <c r="C6208" t="s">
        <v>156</v>
      </c>
      <c r="D6208" s="2">
        <v>1</v>
      </c>
      <c r="E6208" s="17">
        <v>8</v>
      </c>
      <c r="F6208" t="s">
        <v>78</v>
      </c>
      <c r="G6208">
        <v>1</v>
      </c>
      <c r="H6208">
        <v>192445.44</v>
      </c>
    </row>
    <row r="6209" spans="1:8" x14ac:dyDescent="0.25">
      <c r="A6209" s="2">
        <v>5</v>
      </c>
      <c r="B6209" t="s">
        <v>26</v>
      </c>
      <c r="C6209" t="s">
        <v>156</v>
      </c>
      <c r="D6209" s="2">
        <v>1</v>
      </c>
      <c r="E6209" s="17">
        <v>8</v>
      </c>
      <c r="F6209" t="s">
        <v>67</v>
      </c>
      <c r="G6209">
        <v>136</v>
      </c>
      <c r="H6209">
        <v>7946.29</v>
      </c>
    </row>
    <row r="6210" spans="1:8" x14ac:dyDescent="0.25">
      <c r="A6210" s="2">
        <v>5</v>
      </c>
      <c r="B6210" t="s">
        <v>26</v>
      </c>
      <c r="C6210" t="s">
        <v>156</v>
      </c>
      <c r="D6210" s="2">
        <v>1</v>
      </c>
      <c r="E6210" s="17">
        <v>8</v>
      </c>
      <c r="F6210" t="s">
        <v>73</v>
      </c>
      <c r="G6210">
        <v>13</v>
      </c>
      <c r="H6210">
        <v>2158864.79</v>
      </c>
    </row>
    <row r="6211" spans="1:8" x14ac:dyDescent="0.25">
      <c r="A6211" s="2">
        <v>5</v>
      </c>
      <c r="B6211" t="s">
        <v>26</v>
      </c>
      <c r="C6211" t="s">
        <v>156</v>
      </c>
      <c r="D6211" s="2">
        <v>1</v>
      </c>
      <c r="E6211" s="17">
        <v>8</v>
      </c>
      <c r="F6211" t="s">
        <v>79</v>
      </c>
      <c r="H6211">
        <v>26646.5</v>
      </c>
    </row>
    <row r="6212" spans="1:8" x14ac:dyDescent="0.25">
      <c r="A6212" s="2">
        <v>5</v>
      </c>
      <c r="B6212" t="s">
        <v>26</v>
      </c>
      <c r="C6212" t="s">
        <v>156</v>
      </c>
      <c r="D6212" s="2">
        <v>1</v>
      </c>
      <c r="E6212" s="17">
        <v>8</v>
      </c>
      <c r="F6212" t="s">
        <v>72</v>
      </c>
      <c r="G6212">
        <v>4</v>
      </c>
      <c r="H6212">
        <v>330557.05</v>
      </c>
    </row>
    <row r="6213" spans="1:8" x14ac:dyDescent="0.25">
      <c r="A6213" s="2">
        <v>5</v>
      </c>
      <c r="B6213" t="s">
        <v>26</v>
      </c>
      <c r="C6213" t="s">
        <v>156</v>
      </c>
      <c r="D6213" s="2">
        <v>1</v>
      </c>
      <c r="E6213" s="17">
        <v>8</v>
      </c>
      <c r="F6213" t="s">
        <v>74</v>
      </c>
      <c r="H6213">
        <v>44.1</v>
      </c>
    </row>
    <row r="6214" spans="1:8" x14ac:dyDescent="0.25">
      <c r="A6214" s="2">
        <v>5</v>
      </c>
      <c r="B6214" t="s">
        <v>26</v>
      </c>
      <c r="C6214" t="s">
        <v>156</v>
      </c>
      <c r="D6214" s="2">
        <v>1</v>
      </c>
      <c r="E6214" s="17">
        <v>9</v>
      </c>
      <c r="F6214" t="s">
        <v>70</v>
      </c>
      <c r="G6214">
        <v>5</v>
      </c>
      <c r="H6214">
        <v>1137258.75</v>
      </c>
    </row>
    <row r="6215" spans="1:8" x14ac:dyDescent="0.25">
      <c r="A6215" s="2">
        <v>5</v>
      </c>
      <c r="B6215" t="s">
        <v>26</v>
      </c>
      <c r="C6215" t="s">
        <v>156</v>
      </c>
      <c r="D6215" s="2">
        <v>1</v>
      </c>
      <c r="E6215" s="17">
        <v>9</v>
      </c>
      <c r="F6215" t="s">
        <v>75</v>
      </c>
      <c r="G6215">
        <v>2</v>
      </c>
      <c r="H6215">
        <v>20400</v>
      </c>
    </row>
    <row r="6216" spans="1:8" x14ac:dyDescent="0.25">
      <c r="A6216" s="2">
        <v>5</v>
      </c>
      <c r="B6216" t="s">
        <v>26</v>
      </c>
      <c r="C6216" t="s">
        <v>156</v>
      </c>
      <c r="D6216" s="2">
        <v>1</v>
      </c>
      <c r="E6216" s="17">
        <v>9</v>
      </c>
      <c r="F6216" t="s">
        <v>77</v>
      </c>
      <c r="H6216">
        <v>4787.4799999999996</v>
      </c>
    </row>
    <row r="6217" spans="1:8" x14ac:dyDescent="0.25">
      <c r="A6217" s="2">
        <v>5</v>
      </c>
      <c r="B6217" t="s">
        <v>26</v>
      </c>
      <c r="C6217" t="s">
        <v>156</v>
      </c>
      <c r="D6217" s="2">
        <v>1</v>
      </c>
      <c r="E6217" s="17">
        <v>9</v>
      </c>
      <c r="F6217" t="s">
        <v>68</v>
      </c>
      <c r="G6217">
        <v>2</v>
      </c>
      <c r="H6217">
        <v>42942</v>
      </c>
    </row>
    <row r="6218" spans="1:8" x14ac:dyDescent="0.25">
      <c r="A6218" s="2">
        <v>5</v>
      </c>
      <c r="B6218" t="s">
        <v>26</v>
      </c>
      <c r="C6218" t="s">
        <v>156</v>
      </c>
      <c r="D6218" s="2">
        <v>1</v>
      </c>
      <c r="E6218" s="17">
        <v>9</v>
      </c>
      <c r="F6218" t="s">
        <v>69</v>
      </c>
      <c r="G6218">
        <v>4</v>
      </c>
      <c r="H6218">
        <v>110174.28000000001</v>
      </c>
    </row>
    <row r="6219" spans="1:8" x14ac:dyDescent="0.25">
      <c r="A6219" s="2">
        <v>5</v>
      </c>
      <c r="B6219" t="s">
        <v>26</v>
      </c>
      <c r="C6219" t="s">
        <v>156</v>
      </c>
      <c r="D6219" s="2">
        <v>1</v>
      </c>
      <c r="E6219" s="17">
        <v>9</v>
      </c>
      <c r="F6219" t="s">
        <v>78</v>
      </c>
      <c r="H6219">
        <v>10832.16</v>
      </c>
    </row>
    <row r="6220" spans="1:8" x14ac:dyDescent="0.25">
      <c r="A6220" s="2">
        <v>5</v>
      </c>
      <c r="B6220" t="s">
        <v>26</v>
      </c>
      <c r="C6220" t="s">
        <v>156</v>
      </c>
      <c r="D6220" s="2">
        <v>1</v>
      </c>
      <c r="E6220" s="17">
        <v>9</v>
      </c>
      <c r="F6220" t="s">
        <v>67</v>
      </c>
      <c r="G6220">
        <v>5</v>
      </c>
      <c r="H6220">
        <v>262.34999999999997</v>
      </c>
    </row>
    <row r="6221" spans="1:8" x14ac:dyDescent="0.25">
      <c r="A6221" s="2">
        <v>5</v>
      </c>
      <c r="B6221" t="s">
        <v>26</v>
      </c>
      <c r="C6221" t="s">
        <v>156</v>
      </c>
      <c r="D6221" s="2">
        <v>1</v>
      </c>
      <c r="E6221" s="17">
        <v>9</v>
      </c>
      <c r="F6221" t="s">
        <v>73</v>
      </c>
      <c r="G6221">
        <v>1</v>
      </c>
      <c r="H6221">
        <v>78223.5</v>
      </c>
    </row>
    <row r="6222" spans="1:8" x14ac:dyDescent="0.25">
      <c r="A6222" s="2">
        <v>5</v>
      </c>
      <c r="B6222" t="s">
        <v>26</v>
      </c>
      <c r="C6222" t="s">
        <v>156</v>
      </c>
      <c r="D6222" s="2">
        <v>1</v>
      </c>
      <c r="E6222" s="17">
        <v>9</v>
      </c>
      <c r="F6222" t="s">
        <v>72</v>
      </c>
      <c r="G6222">
        <v>1</v>
      </c>
      <c r="H6222">
        <v>107211.48000000003</v>
      </c>
    </row>
    <row r="6223" spans="1:8" x14ac:dyDescent="0.25">
      <c r="A6223" s="2">
        <v>5</v>
      </c>
      <c r="B6223" t="s">
        <v>26</v>
      </c>
      <c r="C6223" t="s">
        <v>156</v>
      </c>
      <c r="D6223" s="2">
        <v>1</v>
      </c>
      <c r="E6223" s="17">
        <v>10</v>
      </c>
      <c r="F6223" t="s">
        <v>70</v>
      </c>
      <c r="G6223">
        <v>113</v>
      </c>
      <c r="H6223">
        <v>42686358.100000001</v>
      </c>
    </row>
    <row r="6224" spans="1:8" x14ac:dyDescent="0.25">
      <c r="A6224" s="2">
        <v>5</v>
      </c>
      <c r="B6224" t="s">
        <v>26</v>
      </c>
      <c r="C6224" t="s">
        <v>156</v>
      </c>
      <c r="D6224" s="2">
        <v>1</v>
      </c>
      <c r="E6224" s="17">
        <v>10</v>
      </c>
      <c r="F6224" t="s">
        <v>75</v>
      </c>
      <c r="G6224">
        <v>99</v>
      </c>
      <c r="H6224">
        <v>1308600</v>
      </c>
    </row>
    <row r="6225" spans="1:8" x14ac:dyDescent="0.25">
      <c r="A6225" s="2">
        <v>5</v>
      </c>
      <c r="B6225" t="s">
        <v>26</v>
      </c>
      <c r="C6225" t="s">
        <v>156</v>
      </c>
      <c r="D6225" s="2">
        <v>1</v>
      </c>
      <c r="E6225" s="17">
        <v>10</v>
      </c>
      <c r="F6225" t="s">
        <v>77</v>
      </c>
      <c r="G6225">
        <v>7</v>
      </c>
      <c r="H6225">
        <v>1012032.63</v>
      </c>
    </row>
    <row r="6226" spans="1:8" x14ac:dyDescent="0.25">
      <c r="A6226" s="2">
        <v>5</v>
      </c>
      <c r="B6226" t="s">
        <v>26</v>
      </c>
      <c r="C6226" t="s">
        <v>156</v>
      </c>
      <c r="D6226" s="2">
        <v>1</v>
      </c>
      <c r="E6226" s="17">
        <v>10</v>
      </c>
      <c r="F6226" t="s">
        <v>68</v>
      </c>
      <c r="G6226">
        <v>91</v>
      </c>
      <c r="H6226">
        <v>1901912.26</v>
      </c>
    </row>
    <row r="6227" spans="1:8" x14ac:dyDescent="0.25">
      <c r="A6227" s="2">
        <v>5</v>
      </c>
      <c r="B6227" t="s">
        <v>26</v>
      </c>
      <c r="C6227" t="s">
        <v>156</v>
      </c>
      <c r="D6227" s="2">
        <v>1</v>
      </c>
      <c r="E6227" s="17">
        <v>10</v>
      </c>
      <c r="F6227" t="s">
        <v>69</v>
      </c>
      <c r="G6227">
        <v>112</v>
      </c>
      <c r="H6227">
        <v>5504113.2899999954</v>
      </c>
    </row>
    <row r="6228" spans="1:8" x14ac:dyDescent="0.25">
      <c r="A6228" s="2">
        <v>5</v>
      </c>
      <c r="B6228" t="s">
        <v>26</v>
      </c>
      <c r="C6228" t="s">
        <v>156</v>
      </c>
      <c r="D6228" s="2">
        <v>1</v>
      </c>
      <c r="E6228" s="17">
        <v>10</v>
      </c>
      <c r="F6228" t="s">
        <v>78</v>
      </c>
      <c r="G6228">
        <v>2</v>
      </c>
      <c r="H6228">
        <v>472773.21</v>
      </c>
    </row>
    <row r="6229" spans="1:8" x14ac:dyDescent="0.25">
      <c r="A6229" s="2">
        <v>5</v>
      </c>
      <c r="B6229" t="s">
        <v>26</v>
      </c>
      <c r="C6229" t="s">
        <v>156</v>
      </c>
      <c r="D6229" s="2">
        <v>1</v>
      </c>
      <c r="E6229" s="17">
        <v>10</v>
      </c>
      <c r="F6229" t="s">
        <v>67</v>
      </c>
      <c r="G6229">
        <v>113</v>
      </c>
      <c r="H6229">
        <v>7952.07</v>
      </c>
    </row>
    <row r="6230" spans="1:8" x14ac:dyDescent="0.25">
      <c r="A6230" s="2">
        <v>5</v>
      </c>
      <c r="B6230" t="s">
        <v>26</v>
      </c>
      <c r="C6230" t="s">
        <v>156</v>
      </c>
      <c r="D6230" s="2">
        <v>1</v>
      </c>
      <c r="E6230" s="17">
        <v>10</v>
      </c>
      <c r="F6230" t="s">
        <v>73</v>
      </c>
      <c r="G6230">
        <v>19</v>
      </c>
      <c r="H6230">
        <v>3581134.55</v>
      </c>
    </row>
    <row r="6231" spans="1:8" x14ac:dyDescent="0.25">
      <c r="A6231" s="2">
        <v>5</v>
      </c>
      <c r="B6231" t="s">
        <v>26</v>
      </c>
      <c r="C6231" t="s">
        <v>156</v>
      </c>
      <c r="D6231" s="2">
        <v>1</v>
      </c>
      <c r="E6231" s="17">
        <v>10</v>
      </c>
      <c r="F6231" t="s">
        <v>79</v>
      </c>
      <c r="G6231">
        <v>1</v>
      </c>
      <c r="H6231">
        <v>8882</v>
      </c>
    </row>
    <row r="6232" spans="1:8" x14ac:dyDescent="0.25">
      <c r="A6232" s="2">
        <v>5</v>
      </c>
      <c r="B6232" t="s">
        <v>26</v>
      </c>
      <c r="C6232" t="s">
        <v>156</v>
      </c>
      <c r="D6232" s="2">
        <v>1</v>
      </c>
      <c r="E6232" s="17">
        <v>10</v>
      </c>
      <c r="F6232" t="s">
        <v>72</v>
      </c>
      <c r="G6232">
        <v>1</v>
      </c>
      <c r="H6232">
        <v>135779.46</v>
      </c>
    </row>
    <row r="6233" spans="1:8" x14ac:dyDescent="0.25">
      <c r="A6233" s="2">
        <v>5</v>
      </c>
      <c r="B6233" t="s">
        <v>26</v>
      </c>
      <c r="C6233" t="s">
        <v>156</v>
      </c>
      <c r="D6233" s="2">
        <v>1</v>
      </c>
      <c r="E6233" s="17">
        <v>10</v>
      </c>
      <c r="F6233" t="s">
        <v>74</v>
      </c>
      <c r="G6233">
        <v>3</v>
      </c>
      <c r="H6233">
        <v>281730.19000000006</v>
      </c>
    </row>
    <row r="6234" spans="1:8" x14ac:dyDescent="0.25">
      <c r="A6234" s="2">
        <v>5</v>
      </c>
      <c r="B6234" t="s">
        <v>26</v>
      </c>
      <c r="C6234" t="s">
        <v>156</v>
      </c>
      <c r="D6234" s="2">
        <v>1</v>
      </c>
      <c r="E6234" s="17">
        <v>11</v>
      </c>
      <c r="F6234" t="s">
        <v>70</v>
      </c>
      <c r="G6234">
        <v>37</v>
      </c>
      <c r="H6234">
        <v>16983573.00999999</v>
      </c>
    </row>
    <row r="6235" spans="1:8" x14ac:dyDescent="0.25">
      <c r="A6235" s="2">
        <v>5</v>
      </c>
      <c r="B6235" t="s">
        <v>26</v>
      </c>
      <c r="C6235" t="s">
        <v>156</v>
      </c>
      <c r="D6235" s="2">
        <v>1</v>
      </c>
      <c r="E6235" s="17">
        <v>11</v>
      </c>
      <c r="F6235" t="s">
        <v>75</v>
      </c>
      <c r="G6235">
        <v>11</v>
      </c>
      <c r="H6235">
        <v>314328</v>
      </c>
    </row>
    <row r="6236" spans="1:8" x14ac:dyDescent="0.25">
      <c r="A6236" s="2">
        <v>5</v>
      </c>
      <c r="B6236" t="s">
        <v>26</v>
      </c>
      <c r="C6236" t="s">
        <v>156</v>
      </c>
      <c r="D6236" s="2">
        <v>1</v>
      </c>
      <c r="E6236" s="17">
        <v>11</v>
      </c>
      <c r="F6236" t="s">
        <v>77</v>
      </c>
      <c r="G6236">
        <v>1</v>
      </c>
      <c r="H6236">
        <v>28588.34</v>
      </c>
    </row>
    <row r="6237" spans="1:8" x14ac:dyDescent="0.25">
      <c r="A6237" s="2">
        <v>5</v>
      </c>
      <c r="B6237" t="s">
        <v>26</v>
      </c>
      <c r="C6237" t="s">
        <v>156</v>
      </c>
      <c r="D6237" s="2">
        <v>1</v>
      </c>
      <c r="E6237" s="17">
        <v>11</v>
      </c>
      <c r="F6237" t="s">
        <v>68</v>
      </c>
      <c r="G6237">
        <v>16</v>
      </c>
      <c r="H6237">
        <v>361947</v>
      </c>
    </row>
    <row r="6238" spans="1:8" x14ac:dyDescent="0.25">
      <c r="A6238" s="2">
        <v>5</v>
      </c>
      <c r="B6238" t="s">
        <v>26</v>
      </c>
      <c r="C6238" t="s">
        <v>156</v>
      </c>
      <c r="D6238" s="2">
        <v>1</v>
      </c>
      <c r="E6238" s="17">
        <v>11</v>
      </c>
      <c r="F6238" t="s">
        <v>69</v>
      </c>
      <c r="G6238">
        <v>36</v>
      </c>
      <c r="H6238">
        <v>2152658.0500000007</v>
      </c>
    </row>
    <row r="6239" spans="1:8" x14ac:dyDescent="0.25">
      <c r="A6239" s="2">
        <v>5</v>
      </c>
      <c r="B6239" t="s">
        <v>26</v>
      </c>
      <c r="C6239" t="s">
        <v>156</v>
      </c>
      <c r="D6239" s="2">
        <v>1</v>
      </c>
      <c r="E6239" s="17">
        <v>11</v>
      </c>
      <c r="F6239" t="s">
        <v>78</v>
      </c>
      <c r="H6239">
        <v>186066.93</v>
      </c>
    </row>
    <row r="6240" spans="1:8" x14ac:dyDescent="0.25">
      <c r="A6240" s="2">
        <v>5</v>
      </c>
      <c r="B6240" t="s">
        <v>26</v>
      </c>
      <c r="C6240" t="s">
        <v>156</v>
      </c>
      <c r="D6240" s="2">
        <v>1</v>
      </c>
      <c r="E6240" s="17">
        <v>11</v>
      </c>
      <c r="F6240" t="s">
        <v>67</v>
      </c>
      <c r="G6240">
        <v>37</v>
      </c>
      <c r="H6240">
        <v>2705.17</v>
      </c>
    </row>
    <row r="6241" spans="1:8" x14ac:dyDescent="0.25">
      <c r="A6241" s="2">
        <v>5</v>
      </c>
      <c r="B6241" t="s">
        <v>26</v>
      </c>
      <c r="C6241" t="s">
        <v>156</v>
      </c>
      <c r="D6241" s="2">
        <v>1</v>
      </c>
      <c r="E6241" s="17">
        <v>11</v>
      </c>
      <c r="F6241" t="s">
        <v>73</v>
      </c>
      <c r="G6241">
        <v>5</v>
      </c>
      <c r="H6241">
        <v>1395311.15</v>
      </c>
    </row>
    <row r="6242" spans="1:8" x14ac:dyDescent="0.25">
      <c r="A6242" s="2">
        <v>5</v>
      </c>
      <c r="B6242" t="s">
        <v>26</v>
      </c>
      <c r="C6242" t="s">
        <v>156</v>
      </c>
      <c r="D6242" s="2">
        <v>1</v>
      </c>
      <c r="E6242" s="17">
        <v>11</v>
      </c>
      <c r="F6242" t="s">
        <v>79</v>
      </c>
      <c r="H6242">
        <v>8882</v>
      </c>
    </row>
    <row r="6243" spans="1:8" x14ac:dyDescent="0.25">
      <c r="A6243" s="2">
        <v>5</v>
      </c>
      <c r="B6243" t="s">
        <v>26</v>
      </c>
      <c r="C6243" t="s">
        <v>156</v>
      </c>
      <c r="D6243" s="2">
        <v>1</v>
      </c>
      <c r="E6243" s="17">
        <v>11</v>
      </c>
      <c r="F6243" t="s">
        <v>72</v>
      </c>
      <c r="G6243">
        <v>37</v>
      </c>
      <c r="H6243">
        <v>1865041.5199999989</v>
      </c>
    </row>
    <row r="6244" spans="1:8" x14ac:dyDescent="0.25">
      <c r="A6244" s="2">
        <v>5</v>
      </c>
      <c r="B6244" t="s">
        <v>26</v>
      </c>
      <c r="C6244" t="s">
        <v>156</v>
      </c>
      <c r="D6244" s="2">
        <v>1</v>
      </c>
      <c r="E6244" s="17">
        <v>11</v>
      </c>
      <c r="F6244" t="s">
        <v>74</v>
      </c>
      <c r="G6244">
        <v>1</v>
      </c>
      <c r="H6244">
        <v>162963.75</v>
      </c>
    </row>
    <row r="6245" spans="1:8" x14ac:dyDescent="0.25">
      <c r="A6245" s="2">
        <v>5</v>
      </c>
      <c r="B6245" t="s">
        <v>26</v>
      </c>
      <c r="C6245" t="s">
        <v>156</v>
      </c>
      <c r="D6245" s="2">
        <v>1</v>
      </c>
      <c r="E6245" s="17">
        <v>12</v>
      </c>
      <c r="F6245" t="s">
        <v>70</v>
      </c>
      <c r="G6245">
        <v>91</v>
      </c>
      <c r="H6245">
        <v>48628786.799999997</v>
      </c>
    </row>
    <row r="6246" spans="1:8" x14ac:dyDescent="0.25">
      <c r="A6246" s="2">
        <v>5</v>
      </c>
      <c r="B6246" t="s">
        <v>26</v>
      </c>
      <c r="C6246" t="s">
        <v>156</v>
      </c>
      <c r="D6246" s="2">
        <v>1</v>
      </c>
      <c r="E6246" s="17">
        <v>12</v>
      </c>
      <c r="F6246" t="s">
        <v>75</v>
      </c>
      <c r="G6246">
        <v>26</v>
      </c>
      <c r="H6246">
        <v>541380</v>
      </c>
    </row>
    <row r="6247" spans="1:8" x14ac:dyDescent="0.25">
      <c r="A6247" s="2">
        <v>5</v>
      </c>
      <c r="B6247" t="s">
        <v>26</v>
      </c>
      <c r="C6247" t="s">
        <v>156</v>
      </c>
      <c r="D6247" s="2">
        <v>1</v>
      </c>
      <c r="E6247" s="17">
        <v>12</v>
      </c>
      <c r="F6247" t="s">
        <v>77</v>
      </c>
      <c r="G6247">
        <v>5</v>
      </c>
      <c r="H6247">
        <v>389979.17999999993</v>
      </c>
    </row>
    <row r="6248" spans="1:8" x14ac:dyDescent="0.25">
      <c r="A6248" s="2">
        <v>5</v>
      </c>
      <c r="B6248" t="s">
        <v>26</v>
      </c>
      <c r="C6248" t="s">
        <v>156</v>
      </c>
      <c r="D6248" s="2">
        <v>1</v>
      </c>
      <c r="E6248" s="17">
        <v>12</v>
      </c>
      <c r="F6248" t="s">
        <v>68</v>
      </c>
      <c r="G6248">
        <v>30</v>
      </c>
      <c r="H6248">
        <v>637469.17999999993</v>
      </c>
    </row>
    <row r="6249" spans="1:8" x14ac:dyDescent="0.25">
      <c r="A6249" s="2">
        <v>5</v>
      </c>
      <c r="B6249" t="s">
        <v>26</v>
      </c>
      <c r="C6249" t="s">
        <v>156</v>
      </c>
      <c r="D6249" s="2">
        <v>1</v>
      </c>
      <c r="E6249" s="17">
        <v>12</v>
      </c>
      <c r="F6249" t="s">
        <v>69</v>
      </c>
      <c r="G6249">
        <v>90</v>
      </c>
      <c r="H6249">
        <v>6196332.2099999925</v>
      </c>
    </row>
    <row r="6250" spans="1:8" x14ac:dyDescent="0.25">
      <c r="A6250" s="2">
        <v>5</v>
      </c>
      <c r="B6250" t="s">
        <v>26</v>
      </c>
      <c r="C6250" t="s">
        <v>156</v>
      </c>
      <c r="D6250" s="2">
        <v>1</v>
      </c>
      <c r="E6250" s="17">
        <v>12</v>
      </c>
      <c r="F6250" t="s">
        <v>78</v>
      </c>
      <c r="G6250">
        <v>3</v>
      </c>
      <c r="H6250">
        <v>639021.39</v>
      </c>
    </row>
    <row r="6251" spans="1:8" x14ac:dyDescent="0.25">
      <c r="A6251" s="2">
        <v>5</v>
      </c>
      <c r="B6251" t="s">
        <v>26</v>
      </c>
      <c r="C6251" t="s">
        <v>156</v>
      </c>
      <c r="D6251" s="2">
        <v>1</v>
      </c>
      <c r="E6251" s="17">
        <v>12</v>
      </c>
      <c r="F6251" t="s">
        <v>67</v>
      </c>
      <c r="G6251">
        <v>91</v>
      </c>
      <c r="H6251">
        <v>6546.989999999998</v>
      </c>
    </row>
    <row r="6252" spans="1:8" x14ac:dyDescent="0.25">
      <c r="A6252" s="2">
        <v>5</v>
      </c>
      <c r="B6252" t="s">
        <v>26</v>
      </c>
      <c r="C6252" t="s">
        <v>156</v>
      </c>
      <c r="D6252" s="2">
        <v>1</v>
      </c>
      <c r="E6252" s="17">
        <v>12</v>
      </c>
      <c r="F6252" t="s">
        <v>73</v>
      </c>
      <c r="G6252">
        <v>10</v>
      </c>
      <c r="H6252">
        <v>3356920.6100000003</v>
      </c>
    </row>
    <row r="6253" spans="1:8" x14ac:dyDescent="0.25">
      <c r="A6253" s="2">
        <v>5</v>
      </c>
      <c r="B6253" t="s">
        <v>26</v>
      </c>
      <c r="C6253" t="s">
        <v>156</v>
      </c>
      <c r="D6253" s="2">
        <v>1</v>
      </c>
      <c r="E6253" s="17">
        <v>12</v>
      </c>
      <c r="F6253" t="s">
        <v>79</v>
      </c>
      <c r="H6253">
        <v>8882</v>
      </c>
    </row>
    <row r="6254" spans="1:8" x14ac:dyDescent="0.25">
      <c r="A6254" s="2">
        <v>5</v>
      </c>
      <c r="B6254" t="s">
        <v>26</v>
      </c>
      <c r="C6254" t="s">
        <v>156</v>
      </c>
      <c r="D6254" s="2">
        <v>1</v>
      </c>
      <c r="E6254" s="17">
        <v>12</v>
      </c>
      <c r="F6254" t="s">
        <v>72</v>
      </c>
      <c r="G6254">
        <v>91</v>
      </c>
      <c r="H6254">
        <v>6833085.9099999992</v>
      </c>
    </row>
    <row r="6255" spans="1:8" x14ac:dyDescent="0.25">
      <c r="A6255" s="2">
        <v>5</v>
      </c>
      <c r="B6255" t="s">
        <v>26</v>
      </c>
      <c r="C6255" t="s">
        <v>156</v>
      </c>
      <c r="D6255" s="2">
        <v>1</v>
      </c>
      <c r="E6255" s="17">
        <v>12</v>
      </c>
      <c r="F6255" t="s">
        <v>74</v>
      </c>
      <c r="G6255">
        <v>7</v>
      </c>
      <c r="H6255">
        <v>744003.78</v>
      </c>
    </row>
    <row r="6256" spans="1:8" x14ac:dyDescent="0.25">
      <c r="A6256" s="2">
        <v>5</v>
      </c>
      <c r="B6256" t="s">
        <v>26</v>
      </c>
      <c r="C6256" t="s">
        <v>156</v>
      </c>
      <c r="D6256" s="2">
        <v>1</v>
      </c>
      <c r="E6256" s="17">
        <v>13</v>
      </c>
      <c r="F6256" t="s">
        <v>70</v>
      </c>
      <c r="G6256">
        <v>60</v>
      </c>
      <c r="H6256">
        <v>34786325.500000015</v>
      </c>
    </row>
    <row r="6257" spans="1:8" x14ac:dyDescent="0.25">
      <c r="A6257" s="2">
        <v>5</v>
      </c>
      <c r="B6257" t="s">
        <v>26</v>
      </c>
      <c r="C6257" t="s">
        <v>156</v>
      </c>
      <c r="D6257" s="2">
        <v>1</v>
      </c>
      <c r="E6257" s="17">
        <v>13</v>
      </c>
      <c r="F6257" t="s">
        <v>75</v>
      </c>
      <c r="G6257">
        <v>16</v>
      </c>
      <c r="H6257">
        <v>1021338</v>
      </c>
    </row>
    <row r="6258" spans="1:8" x14ac:dyDescent="0.25">
      <c r="A6258" s="2">
        <v>5</v>
      </c>
      <c r="B6258" t="s">
        <v>26</v>
      </c>
      <c r="C6258" t="s">
        <v>156</v>
      </c>
      <c r="D6258" s="2">
        <v>1</v>
      </c>
      <c r="E6258" s="17">
        <v>13</v>
      </c>
      <c r="F6258" t="s">
        <v>68</v>
      </c>
      <c r="G6258">
        <v>19</v>
      </c>
      <c r="H6258">
        <v>517012</v>
      </c>
    </row>
    <row r="6259" spans="1:8" x14ac:dyDescent="0.25">
      <c r="A6259" s="2">
        <v>5</v>
      </c>
      <c r="B6259" t="s">
        <v>26</v>
      </c>
      <c r="C6259" t="s">
        <v>156</v>
      </c>
      <c r="D6259" s="2">
        <v>1</v>
      </c>
      <c r="E6259" s="17">
        <v>13</v>
      </c>
      <c r="F6259" t="s">
        <v>69</v>
      </c>
      <c r="G6259">
        <v>58</v>
      </c>
      <c r="H6259">
        <v>4289845.5799999982</v>
      </c>
    </row>
    <row r="6260" spans="1:8" x14ac:dyDescent="0.25">
      <c r="A6260" s="2">
        <v>5</v>
      </c>
      <c r="B6260" t="s">
        <v>26</v>
      </c>
      <c r="C6260" t="s">
        <v>156</v>
      </c>
      <c r="D6260" s="2">
        <v>1</v>
      </c>
      <c r="E6260" s="17">
        <v>13</v>
      </c>
      <c r="F6260" t="s">
        <v>78</v>
      </c>
      <c r="G6260">
        <v>1</v>
      </c>
      <c r="H6260">
        <v>60530.520000000004</v>
      </c>
    </row>
    <row r="6261" spans="1:8" x14ac:dyDescent="0.25">
      <c r="A6261" s="2">
        <v>5</v>
      </c>
      <c r="B6261" t="s">
        <v>26</v>
      </c>
      <c r="C6261" t="s">
        <v>156</v>
      </c>
      <c r="D6261" s="2">
        <v>1</v>
      </c>
      <c r="E6261" s="17">
        <v>13</v>
      </c>
      <c r="F6261" t="s">
        <v>67</v>
      </c>
      <c r="G6261">
        <v>60</v>
      </c>
      <c r="H6261">
        <v>4156.6899999999996</v>
      </c>
    </row>
    <row r="6262" spans="1:8" x14ac:dyDescent="0.25">
      <c r="A6262" s="2">
        <v>5</v>
      </c>
      <c r="B6262" t="s">
        <v>26</v>
      </c>
      <c r="C6262" t="s">
        <v>156</v>
      </c>
      <c r="D6262" s="2">
        <v>1</v>
      </c>
      <c r="E6262" s="17">
        <v>13</v>
      </c>
      <c r="F6262" t="s">
        <v>73</v>
      </c>
      <c r="G6262">
        <v>5</v>
      </c>
      <c r="H6262">
        <v>2550212.8600000003</v>
      </c>
    </row>
    <row r="6263" spans="1:8" x14ac:dyDescent="0.25">
      <c r="A6263" s="2">
        <v>5</v>
      </c>
      <c r="B6263" t="s">
        <v>26</v>
      </c>
      <c r="C6263" t="s">
        <v>156</v>
      </c>
      <c r="D6263" s="2">
        <v>1</v>
      </c>
      <c r="E6263" s="17">
        <v>13</v>
      </c>
      <c r="F6263" t="s">
        <v>79</v>
      </c>
      <c r="H6263">
        <v>17253</v>
      </c>
    </row>
    <row r="6264" spans="1:8" x14ac:dyDescent="0.25">
      <c r="A6264" s="2">
        <v>5</v>
      </c>
      <c r="B6264" t="s">
        <v>26</v>
      </c>
      <c r="C6264" t="s">
        <v>156</v>
      </c>
      <c r="D6264" s="2">
        <v>1</v>
      </c>
      <c r="E6264" s="17">
        <v>13</v>
      </c>
      <c r="F6264" t="s">
        <v>72</v>
      </c>
      <c r="G6264">
        <v>60</v>
      </c>
      <c r="H6264">
        <v>11061268.729999997</v>
      </c>
    </row>
    <row r="6265" spans="1:8" x14ac:dyDescent="0.25">
      <c r="A6265" s="2">
        <v>5</v>
      </c>
      <c r="B6265" t="s">
        <v>26</v>
      </c>
      <c r="C6265" t="s">
        <v>156</v>
      </c>
      <c r="D6265" s="2">
        <v>1</v>
      </c>
      <c r="E6265" s="17">
        <v>13</v>
      </c>
      <c r="F6265" t="s">
        <v>74</v>
      </c>
      <c r="G6265">
        <v>6</v>
      </c>
      <c r="H6265">
        <v>604679.17999999993</v>
      </c>
    </row>
    <row r="6266" spans="1:8" x14ac:dyDescent="0.25">
      <c r="A6266" s="2">
        <v>5</v>
      </c>
      <c r="B6266" t="s">
        <v>26</v>
      </c>
      <c r="C6266" t="s">
        <v>156</v>
      </c>
      <c r="D6266" s="2">
        <v>1</v>
      </c>
      <c r="E6266" s="17">
        <v>14</v>
      </c>
      <c r="F6266" t="s">
        <v>70</v>
      </c>
      <c r="G6266">
        <v>17</v>
      </c>
      <c r="H6266">
        <v>11564170.579999998</v>
      </c>
    </row>
    <row r="6267" spans="1:8" x14ac:dyDescent="0.25">
      <c r="A6267" s="2">
        <v>5</v>
      </c>
      <c r="B6267" t="s">
        <v>26</v>
      </c>
      <c r="C6267" t="s">
        <v>156</v>
      </c>
      <c r="D6267" s="2">
        <v>1</v>
      </c>
      <c r="E6267" s="17">
        <v>14</v>
      </c>
      <c r="F6267" t="s">
        <v>75</v>
      </c>
      <c r="G6267">
        <v>3</v>
      </c>
      <c r="H6267">
        <v>55140</v>
      </c>
    </row>
    <row r="6268" spans="1:8" x14ac:dyDescent="0.25">
      <c r="A6268" s="2">
        <v>5</v>
      </c>
      <c r="B6268" t="s">
        <v>26</v>
      </c>
      <c r="C6268" t="s">
        <v>156</v>
      </c>
      <c r="D6268" s="2">
        <v>1</v>
      </c>
      <c r="E6268" s="17">
        <v>14</v>
      </c>
      <c r="F6268" t="s">
        <v>68</v>
      </c>
      <c r="G6268">
        <v>9</v>
      </c>
      <c r="H6268">
        <v>211980</v>
      </c>
    </row>
    <row r="6269" spans="1:8" x14ac:dyDescent="0.25">
      <c r="A6269" s="2">
        <v>5</v>
      </c>
      <c r="B6269" t="s">
        <v>26</v>
      </c>
      <c r="C6269" t="s">
        <v>156</v>
      </c>
      <c r="D6269" s="2">
        <v>1</v>
      </c>
      <c r="E6269" s="17">
        <v>14</v>
      </c>
      <c r="F6269" t="s">
        <v>69</v>
      </c>
      <c r="G6269">
        <v>17</v>
      </c>
      <c r="H6269">
        <v>1494010.2999999998</v>
      </c>
    </row>
    <row r="6270" spans="1:8" x14ac:dyDescent="0.25">
      <c r="A6270" s="2">
        <v>5</v>
      </c>
      <c r="B6270" t="s">
        <v>26</v>
      </c>
      <c r="C6270" t="s">
        <v>156</v>
      </c>
      <c r="D6270" s="2">
        <v>1</v>
      </c>
      <c r="E6270" s="17">
        <v>14</v>
      </c>
      <c r="F6270" t="s">
        <v>78</v>
      </c>
      <c r="G6270">
        <v>1</v>
      </c>
      <c r="H6270">
        <v>41331.96</v>
      </c>
    </row>
    <row r="6271" spans="1:8" x14ac:dyDescent="0.25">
      <c r="A6271" s="2">
        <v>5</v>
      </c>
      <c r="B6271" t="s">
        <v>26</v>
      </c>
      <c r="C6271" t="s">
        <v>156</v>
      </c>
      <c r="D6271" s="2">
        <v>1</v>
      </c>
      <c r="E6271" s="17">
        <v>14</v>
      </c>
      <c r="F6271" t="s">
        <v>67</v>
      </c>
      <c r="G6271">
        <v>17</v>
      </c>
      <c r="H6271">
        <v>1166</v>
      </c>
    </row>
    <row r="6272" spans="1:8" x14ac:dyDescent="0.25">
      <c r="A6272" s="2">
        <v>5</v>
      </c>
      <c r="B6272" t="s">
        <v>26</v>
      </c>
      <c r="C6272" t="s">
        <v>156</v>
      </c>
      <c r="D6272" s="2">
        <v>1</v>
      </c>
      <c r="E6272" s="17">
        <v>14</v>
      </c>
      <c r="F6272" t="s">
        <v>73</v>
      </c>
      <c r="G6272">
        <v>3</v>
      </c>
      <c r="H6272">
        <v>866083.11</v>
      </c>
    </row>
    <row r="6273" spans="1:8" x14ac:dyDescent="0.25">
      <c r="A6273" s="2">
        <v>5</v>
      </c>
      <c r="B6273" t="s">
        <v>26</v>
      </c>
      <c r="C6273" t="s">
        <v>156</v>
      </c>
      <c r="D6273" s="2">
        <v>1</v>
      </c>
      <c r="E6273" s="17">
        <v>14</v>
      </c>
      <c r="F6273" t="s">
        <v>72</v>
      </c>
      <c r="G6273">
        <v>17</v>
      </c>
      <c r="H6273">
        <v>4429925.2800000012</v>
      </c>
    </row>
    <row r="6274" spans="1:8" x14ac:dyDescent="0.25">
      <c r="A6274" s="2">
        <v>5</v>
      </c>
      <c r="B6274" t="s">
        <v>26</v>
      </c>
      <c r="C6274" t="s">
        <v>156</v>
      </c>
      <c r="D6274" s="2">
        <v>1</v>
      </c>
      <c r="E6274" s="17">
        <v>14</v>
      </c>
      <c r="F6274" t="s">
        <v>74</v>
      </c>
      <c r="G6274">
        <v>2</v>
      </c>
      <c r="H6274">
        <v>465580.75</v>
      </c>
    </row>
    <row r="6275" spans="1:8" x14ac:dyDescent="0.25">
      <c r="A6275" s="2">
        <v>5</v>
      </c>
      <c r="B6275" t="s">
        <v>26</v>
      </c>
      <c r="C6275" t="s">
        <v>156</v>
      </c>
      <c r="D6275" s="2">
        <v>1</v>
      </c>
      <c r="E6275" s="17">
        <v>15</v>
      </c>
      <c r="F6275" t="s">
        <v>70</v>
      </c>
      <c r="G6275">
        <v>8</v>
      </c>
      <c r="H6275">
        <v>6913239.9000000004</v>
      </c>
    </row>
    <row r="6276" spans="1:8" x14ac:dyDescent="0.25">
      <c r="A6276" s="2">
        <v>5</v>
      </c>
      <c r="B6276" t="s">
        <v>26</v>
      </c>
      <c r="C6276" t="s">
        <v>156</v>
      </c>
      <c r="D6276" s="2">
        <v>1</v>
      </c>
      <c r="E6276" s="17">
        <v>15</v>
      </c>
      <c r="F6276" t="s">
        <v>68</v>
      </c>
      <c r="G6276">
        <v>4</v>
      </c>
      <c r="H6276">
        <v>79520</v>
      </c>
    </row>
    <row r="6277" spans="1:8" x14ac:dyDescent="0.25">
      <c r="A6277" s="2">
        <v>5</v>
      </c>
      <c r="B6277" t="s">
        <v>26</v>
      </c>
      <c r="C6277" t="s">
        <v>156</v>
      </c>
      <c r="D6277" s="2">
        <v>1</v>
      </c>
      <c r="E6277" s="17">
        <v>15</v>
      </c>
      <c r="F6277" t="s">
        <v>69</v>
      </c>
      <c r="G6277">
        <v>7</v>
      </c>
      <c r="H6277">
        <v>768755.3</v>
      </c>
    </row>
    <row r="6278" spans="1:8" x14ac:dyDescent="0.25">
      <c r="A6278" s="2">
        <v>5</v>
      </c>
      <c r="B6278" t="s">
        <v>26</v>
      </c>
      <c r="C6278" t="s">
        <v>156</v>
      </c>
      <c r="D6278" s="2">
        <v>1</v>
      </c>
      <c r="E6278" s="17">
        <v>15</v>
      </c>
      <c r="F6278" t="s">
        <v>67</v>
      </c>
      <c r="G6278">
        <v>8</v>
      </c>
      <c r="H6278">
        <v>571.33999999999992</v>
      </c>
    </row>
    <row r="6279" spans="1:8" x14ac:dyDescent="0.25">
      <c r="A6279" s="2">
        <v>5</v>
      </c>
      <c r="B6279" t="s">
        <v>26</v>
      </c>
      <c r="C6279" t="s">
        <v>156</v>
      </c>
      <c r="D6279" s="2">
        <v>1</v>
      </c>
      <c r="E6279" s="17">
        <v>15</v>
      </c>
      <c r="F6279" t="s">
        <v>73</v>
      </c>
      <c r="H6279">
        <v>408651.70999999996</v>
      </c>
    </row>
    <row r="6280" spans="1:8" x14ac:dyDescent="0.25">
      <c r="A6280" s="2">
        <v>5</v>
      </c>
      <c r="B6280" t="s">
        <v>26</v>
      </c>
      <c r="C6280" t="s">
        <v>156</v>
      </c>
      <c r="D6280" s="2">
        <v>1</v>
      </c>
      <c r="E6280" s="17">
        <v>15</v>
      </c>
      <c r="F6280" t="s">
        <v>72</v>
      </c>
      <c r="G6280">
        <v>8</v>
      </c>
      <c r="H6280">
        <v>2461130.16</v>
      </c>
    </row>
    <row r="6281" spans="1:8" x14ac:dyDescent="0.25">
      <c r="A6281" s="2">
        <v>5</v>
      </c>
      <c r="B6281" t="s">
        <v>26</v>
      </c>
      <c r="C6281" t="s">
        <v>156</v>
      </c>
      <c r="D6281" s="2">
        <v>1</v>
      </c>
      <c r="E6281" s="17">
        <v>16</v>
      </c>
      <c r="F6281" t="s">
        <v>70</v>
      </c>
      <c r="G6281">
        <v>3</v>
      </c>
      <c r="H6281">
        <v>3638983.1999999997</v>
      </c>
    </row>
    <row r="6282" spans="1:8" x14ac:dyDescent="0.25">
      <c r="A6282" s="2">
        <v>5</v>
      </c>
      <c r="B6282" t="s">
        <v>26</v>
      </c>
      <c r="C6282" t="s">
        <v>156</v>
      </c>
      <c r="D6282" s="2">
        <v>1</v>
      </c>
      <c r="E6282" s="17">
        <v>16</v>
      </c>
      <c r="F6282" t="s">
        <v>68</v>
      </c>
      <c r="G6282">
        <v>1</v>
      </c>
      <c r="H6282">
        <v>106176</v>
      </c>
    </row>
    <row r="6283" spans="1:8" x14ac:dyDescent="0.25">
      <c r="A6283" s="2">
        <v>5</v>
      </c>
      <c r="B6283" t="s">
        <v>26</v>
      </c>
      <c r="C6283" t="s">
        <v>156</v>
      </c>
      <c r="D6283" s="2">
        <v>1</v>
      </c>
      <c r="E6283" s="17">
        <v>16</v>
      </c>
      <c r="F6283" t="s">
        <v>69</v>
      </c>
      <c r="G6283">
        <v>3</v>
      </c>
      <c r="H6283">
        <v>714094.22000000009</v>
      </c>
    </row>
    <row r="6284" spans="1:8" x14ac:dyDescent="0.25">
      <c r="A6284" s="2">
        <v>5</v>
      </c>
      <c r="B6284" t="s">
        <v>26</v>
      </c>
      <c r="C6284" t="s">
        <v>156</v>
      </c>
      <c r="D6284" s="2">
        <v>1</v>
      </c>
      <c r="E6284" s="17">
        <v>16</v>
      </c>
      <c r="F6284" t="s">
        <v>67</v>
      </c>
      <c r="G6284">
        <v>1</v>
      </c>
      <c r="H6284">
        <v>69.95999999999998</v>
      </c>
    </row>
    <row r="6285" spans="1:8" x14ac:dyDescent="0.25">
      <c r="A6285" s="2">
        <v>5</v>
      </c>
      <c r="B6285" t="s">
        <v>26</v>
      </c>
      <c r="C6285" t="s">
        <v>156</v>
      </c>
      <c r="D6285" s="2">
        <v>1</v>
      </c>
      <c r="E6285" s="17">
        <v>16</v>
      </c>
      <c r="F6285" t="s">
        <v>73</v>
      </c>
      <c r="H6285">
        <v>91821.450000000012</v>
      </c>
    </row>
    <row r="6286" spans="1:8" x14ac:dyDescent="0.25">
      <c r="A6286" s="2">
        <v>5</v>
      </c>
      <c r="B6286" t="s">
        <v>26</v>
      </c>
      <c r="C6286" t="s">
        <v>156</v>
      </c>
      <c r="D6286" s="2">
        <v>1</v>
      </c>
      <c r="E6286" s="17">
        <v>16</v>
      </c>
      <c r="F6286" t="s">
        <v>72</v>
      </c>
      <c r="G6286">
        <v>3</v>
      </c>
      <c r="H6286">
        <v>1697539.2399999998</v>
      </c>
    </row>
    <row r="6287" spans="1:8" x14ac:dyDescent="0.25">
      <c r="A6287" s="2">
        <v>5</v>
      </c>
      <c r="B6287" t="s">
        <v>26</v>
      </c>
      <c r="C6287" t="s">
        <v>156</v>
      </c>
      <c r="D6287" s="2">
        <v>1</v>
      </c>
      <c r="E6287" s="17">
        <v>16</v>
      </c>
      <c r="F6287" t="s">
        <v>76</v>
      </c>
      <c r="H6287">
        <v>44747.65</v>
      </c>
    </row>
    <row r="6288" spans="1:8" x14ac:dyDescent="0.25">
      <c r="A6288" s="2">
        <v>5</v>
      </c>
      <c r="B6288" t="s">
        <v>26</v>
      </c>
      <c r="C6288" t="s">
        <v>157</v>
      </c>
      <c r="D6288" s="2">
        <v>2</v>
      </c>
      <c r="E6288" s="17">
        <v>1</v>
      </c>
      <c r="F6288" t="s">
        <v>70</v>
      </c>
      <c r="G6288">
        <v>71</v>
      </c>
      <c r="H6288">
        <v>974095.88</v>
      </c>
    </row>
    <row r="6289" spans="1:8" x14ac:dyDescent="0.25">
      <c r="A6289" s="2">
        <v>5</v>
      </c>
      <c r="B6289" t="s">
        <v>26</v>
      </c>
      <c r="C6289" t="s">
        <v>157</v>
      </c>
      <c r="D6289" s="2">
        <v>2</v>
      </c>
      <c r="E6289" s="17">
        <v>3</v>
      </c>
      <c r="F6289" t="s">
        <v>70</v>
      </c>
      <c r="G6289">
        <v>395</v>
      </c>
      <c r="H6289">
        <v>39675163.5</v>
      </c>
    </row>
    <row r="6290" spans="1:8" x14ac:dyDescent="0.25">
      <c r="A6290" s="2">
        <v>5</v>
      </c>
      <c r="B6290" t="s">
        <v>26</v>
      </c>
      <c r="C6290" t="s">
        <v>157</v>
      </c>
      <c r="D6290" s="2">
        <v>2</v>
      </c>
      <c r="E6290" s="17">
        <v>3</v>
      </c>
      <c r="F6290" t="s">
        <v>75</v>
      </c>
      <c r="G6290">
        <v>346</v>
      </c>
      <c r="H6290">
        <v>4609200</v>
      </c>
    </row>
    <row r="6291" spans="1:8" x14ac:dyDescent="0.25">
      <c r="A6291" s="2">
        <v>5</v>
      </c>
      <c r="B6291" t="s">
        <v>26</v>
      </c>
      <c r="C6291" t="s">
        <v>157</v>
      </c>
      <c r="D6291" s="2">
        <v>2</v>
      </c>
      <c r="E6291" s="17">
        <v>3</v>
      </c>
      <c r="F6291" t="s">
        <v>77</v>
      </c>
      <c r="G6291">
        <v>28</v>
      </c>
      <c r="H6291">
        <v>156105.97</v>
      </c>
    </row>
    <row r="6292" spans="1:8" x14ac:dyDescent="0.25">
      <c r="A6292" s="2">
        <v>5</v>
      </c>
      <c r="B6292" t="s">
        <v>26</v>
      </c>
      <c r="C6292" t="s">
        <v>157</v>
      </c>
      <c r="D6292" s="2">
        <v>2</v>
      </c>
      <c r="E6292" s="17">
        <v>3</v>
      </c>
      <c r="F6292" t="s">
        <v>68</v>
      </c>
      <c r="G6292">
        <v>239</v>
      </c>
      <c r="H6292">
        <v>4619611.1199999992</v>
      </c>
    </row>
    <row r="6293" spans="1:8" x14ac:dyDescent="0.25">
      <c r="A6293" s="2">
        <v>5</v>
      </c>
      <c r="B6293" t="s">
        <v>26</v>
      </c>
      <c r="C6293" t="s">
        <v>157</v>
      </c>
      <c r="D6293" s="2">
        <v>2</v>
      </c>
      <c r="E6293" s="17">
        <v>3</v>
      </c>
      <c r="F6293" t="s">
        <v>69</v>
      </c>
      <c r="G6293">
        <v>395</v>
      </c>
      <c r="H6293">
        <v>5164432.1200000029</v>
      </c>
    </row>
    <row r="6294" spans="1:8" x14ac:dyDescent="0.25">
      <c r="A6294" s="2">
        <v>5</v>
      </c>
      <c r="B6294" t="s">
        <v>26</v>
      </c>
      <c r="C6294" t="s">
        <v>157</v>
      </c>
      <c r="D6294" s="2">
        <v>2</v>
      </c>
      <c r="E6294" s="17">
        <v>3</v>
      </c>
      <c r="F6294" t="s">
        <v>78</v>
      </c>
      <c r="G6294">
        <v>21</v>
      </c>
      <c r="H6294">
        <v>222510.95999999985</v>
      </c>
    </row>
    <row r="6295" spans="1:8" x14ac:dyDescent="0.25">
      <c r="A6295" s="2">
        <v>5</v>
      </c>
      <c r="B6295" t="s">
        <v>26</v>
      </c>
      <c r="C6295" t="s">
        <v>157</v>
      </c>
      <c r="D6295" s="2">
        <v>2</v>
      </c>
      <c r="E6295" s="17">
        <v>3</v>
      </c>
      <c r="F6295" t="s">
        <v>67</v>
      </c>
      <c r="G6295">
        <v>395</v>
      </c>
      <c r="H6295">
        <v>27867.049999999996</v>
      </c>
    </row>
    <row r="6296" spans="1:8" x14ac:dyDescent="0.25">
      <c r="A6296" s="2">
        <v>5</v>
      </c>
      <c r="B6296" t="s">
        <v>26</v>
      </c>
      <c r="C6296" t="s">
        <v>157</v>
      </c>
      <c r="D6296" s="2">
        <v>2</v>
      </c>
      <c r="E6296" s="17">
        <v>3</v>
      </c>
      <c r="F6296" t="s">
        <v>73</v>
      </c>
      <c r="G6296">
        <v>43</v>
      </c>
      <c r="H6296">
        <v>3282137.08</v>
      </c>
    </row>
    <row r="6297" spans="1:8" x14ac:dyDescent="0.25">
      <c r="A6297" s="2">
        <v>5</v>
      </c>
      <c r="B6297" t="s">
        <v>26</v>
      </c>
      <c r="C6297" t="s">
        <v>157</v>
      </c>
      <c r="D6297" s="2">
        <v>2</v>
      </c>
      <c r="E6297" s="17">
        <v>3</v>
      </c>
      <c r="F6297" t="s">
        <v>79</v>
      </c>
      <c r="H6297">
        <v>53292</v>
      </c>
    </row>
    <row r="6298" spans="1:8" x14ac:dyDescent="0.25">
      <c r="A6298" s="2">
        <v>5</v>
      </c>
      <c r="B6298" t="s">
        <v>26</v>
      </c>
      <c r="C6298" t="s">
        <v>157</v>
      </c>
      <c r="D6298" s="2">
        <v>2</v>
      </c>
      <c r="E6298" s="17">
        <v>3</v>
      </c>
      <c r="F6298" t="s">
        <v>74</v>
      </c>
      <c r="G6298">
        <v>18</v>
      </c>
      <c r="H6298">
        <v>175431.74999999997</v>
      </c>
    </row>
    <row r="6299" spans="1:8" x14ac:dyDescent="0.25">
      <c r="A6299" s="2">
        <v>5</v>
      </c>
      <c r="B6299" t="s">
        <v>26</v>
      </c>
      <c r="C6299" t="s">
        <v>157</v>
      </c>
      <c r="D6299" s="2">
        <v>2</v>
      </c>
      <c r="E6299" s="17">
        <v>4</v>
      </c>
      <c r="F6299" t="s">
        <v>70</v>
      </c>
      <c r="G6299">
        <v>1</v>
      </c>
      <c r="H6299">
        <v>125226.94000000002</v>
      </c>
    </row>
    <row r="6300" spans="1:8" x14ac:dyDescent="0.25">
      <c r="A6300" s="2">
        <v>5</v>
      </c>
      <c r="B6300" t="s">
        <v>26</v>
      </c>
      <c r="C6300" t="s">
        <v>157</v>
      </c>
      <c r="D6300" s="2">
        <v>2</v>
      </c>
      <c r="E6300" s="17">
        <v>4</v>
      </c>
      <c r="F6300" t="s">
        <v>75</v>
      </c>
      <c r="G6300">
        <v>1</v>
      </c>
      <c r="H6300">
        <v>13500</v>
      </c>
    </row>
    <row r="6301" spans="1:8" x14ac:dyDescent="0.25">
      <c r="A6301" s="2">
        <v>5</v>
      </c>
      <c r="B6301" t="s">
        <v>26</v>
      </c>
      <c r="C6301" t="s">
        <v>157</v>
      </c>
      <c r="D6301" s="2">
        <v>2</v>
      </c>
      <c r="E6301" s="17">
        <v>4</v>
      </c>
      <c r="F6301" t="s">
        <v>68</v>
      </c>
      <c r="G6301">
        <v>1</v>
      </c>
      <c r="H6301">
        <v>12168</v>
      </c>
    </row>
    <row r="6302" spans="1:8" x14ac:dyDescent="0.25">
      <c r="A6302" s="2">
        <v>5</v>
      </c>
      <c r="B6302" t="s">
        <v>26</v>
      </c>
      <c r="C6302" t="s">
        <v>157</v>
      </c>
      <c r="D6302" s="2">
        <v>2</v>
      </c>
      <c r="E6302" s="17">
        <v>4</v>
      </c>
      <c r="F6302" t="s">
        <v>69</v>
      </c>
      <c r="G6302">
        <v>1</v>
      </c>
      <c r="H6302">
        <v>18150.739999999998</v>
      </c>
    </row>
    <row r="6303" spans="1:8" x14ac:dyDescent="0.25">
      <c r="A6303" s="2">
        <v>5</v>
      </c>
      <c r="B6303" t="s">
        <v>26</v>
      </c>
      <c r="C6303" t="s">
        <v>157</v>
      </c>
      <c r="D6303" s="2">
        <v>2</v>
      </c>
      <c r="E6303" s="17">
        <v>4</v>
      </c>
      <c r="F6303" t="s">
        <v>67</v>
      </c>
      <c r="G6303">
        <v>1</v>
      </c>
      <c r="H6303">
        <v>75.789999999999992</v>
      </c>
    </row>
    <row r="6304" spans="1:8" x14ac:dyDescent="0.25">
      <c r="A6304" s="2">
        <v>5</v>
      </c>
      <c r="B6304" t="s">
        <v>26</v>
      </c>
      <c r="C6304" t="s">
        <v>157</v>
      </c>
      <c r="D6304" s="2">
        <v>2</v>
      </c>
      <c r="E6304" s="17">
        <v>4</v>
      </c>
      <c r="F6304" t="s">
        <v>73</v>
      </c>
      <c r="H6304">
        <v>10302.67</v>
      </c>
    </row>
    <row r="6305" spans="1:8" x14ac:dyDescent="0.25">
      <c r="A6305" s="2">
        <v>5</v>
      </c>
      <c r="B6305" t="s">
        <v>26</v>
      </c>
      <c r="C6305" t="s">
        <v>157</v>
      </c>
      <c r="D6305" s="2">
        <v>2</v>
      </c>
      <c r="E6305" s="17">
        <v>5</v>
      </c>
      <c r="F6305" t="s">
        <v>70</v>
      </c>
      <c r="G6305">
        <v>234</v>
      </c>
      <c r="H6305">
        <v>34742686.359999999</v>
      </c>
    </row>
    <row r="6306" spans="1:8" x14ac:dyDescent="0.25">
      <c r="A6306" s="2">
        <v>5</v>
      </c>
      <c r="B6306" t="s">
        <v>26</v>
      </c>
      <c r="C6306" t="s">
        <v>157</v>
      </c>
      <c r="D6306" s="2">
        <v>2</v>
      </c>
      <c r="E6306" s="17">
        <v>5</v>
      </c>
      <c r="F6306" t="s">
        <v>75</v>
      </c>
      <c r="G6306">
        <v>201</v>
      </c>
      <c r="H6306">
        <v>2762700</v>
      </c>
    </row>
    <row r="6307" spans="1:8" x14ac:dyDescent="0.25">
      <c r="A6307" s="2">
        <v>5</v>
      </c>
      <c r="B6307" t="s">
        <v>26</v>
      </c>
      <c r="C6307" t="s">
        <v>157</v>
      </c>
      <c r="D6307" s="2">
        <v>2</v>
      </c>
      <c r="E6307" s="17">
        <v>5</v>
      </c>
      <c r="F6307" t="s">
        <v>77</v>
      </c>
      <c r="G6307">
        <v>19</v>
      </c>
      <c r="H6307">
        <v>289756.44999999995</v>
      </c>
    </row>
    <row r="6308" spans="1:8" x14ac:dyDescent="0.25">
      <c r="A6308" s="2">
        <v>5</v>
      </c>
      <c r="B6308" t="s">
        <v>26</v>
      </c>
      <c r="C6308" t="s">
        <v>157</v>
      </c>
      <c r="D6308" s="2">
        <v>2</v>
      </c>
      <c r="E6308" s="17">
        <v>5</v>
      </c>
      <c r="F6308" t="s">
        <v>68</v>
      </c>
      <c r="G6308">
        <v>144</v>
      </c>
      <c r="H6308">
        <v>3220176.5</v>
      </c>
    </row>
    <row r="6309" spans="1:8" x14ac:dyDescent="0.25">
      <c r="A6309" s="2">
        <v>5</v>
      </c>
      <c r="B6309" t="s">
        <v>26</v>
      </c>
      <c r="C6309" t="s">
        <v>157</v>
      </c>
      <c r="D6309" s="2">
        <v>2</v>
      </c>
      <c r="E6309" s="17">
        <v>5</v>
      </c>
      <c r="F6309" t="s">
        <v>69</v>
      </c>
      <c r="G6309">
        <v>234</v>
      </c>
      <c r="H6309">
        <v>4527805.4000000013</v>
      </c>
    </row>
    <row r="6310" spans="1:8" x14ac:dyDescent="0.25">
      <c r="A6310" s="2">
        <v>5</v>
      </c>
      <c r="B6310" t="s">
        <v>26</v>
      </c>
      <c r="C6310" t="s">
        <v>157</v>
      </c>
      <c r="D6310" s="2">
        <v>2</v>
      </c>
      <c r="E6310" s="17">
        <v>5</v>
      </c>
      <c r="F6310" t="s">
        <v>78</v>
      </c>
      <c r="G6310">
        <v>7</v>
      </c>
      <c r="H6310">
        <v>149296.68000000005</v>
      </c>
    </row>
    <row r="6311" spans="1:8" x14ac:dyDescent="0.25">
      <c r="A6311" s="2">
        <v>5</v>
      </c>
      <c r="B6311" t="s">
        <v>26</v>
      </c>
      <c r="C6311" t="s">
        <v>157</v>
      </c>
      <c r="D6311" s="2">
        <v>2</v>
      </c>
      <c r="E6311" s="17">
        <v>5</v>
      </c>
      <c r="F6311" t="s">
        <v>67</v>
      </c>
      <c r="G6311">
        <v>234</v>
      </c>
      <c r="H6311">
        <v>17186.64</v>
      </c>
    </row>
    <row r="6312" spans="1:8" x14ac:dyDescent="0.25">
      <c r="A6312" s="2">
        <v>5</v>
      </c>
      <c r="B6312" t="s">
        <v>26</v>
      </c>
      <c r="C6312" t="s">
        <v>157</v>
      </c>
      <c r="D6312" s="2">
        <v>2</v>
      </c>
      <c r="E6312" s="17">
        <v>5</v>
      </c>
      <c r="F6312" t="s">
        <v>73</v>
      </c>
      <c r="G6312">
        <v>21</v>
      </c>
      <c r="H6312">
        <v>2797131.02</v>
      </c>
    </row>
    <row r="6313" spans="1:8" x14ac:dyDescent="0.25">
      <c r="A6313" s="2">
        <v>5</v>
      </c>
      <c r="B6313" t="s">
        <v>26</v>
      </c>
      <c r="C6313" t="s">
        <v>157</v>
      </c>
      <c r="D6313" s="2">
        <v>2</v>
      </c>
      <c r="E6313" s="17">
        <v>5</v>
      </c>
      <c r="F6313" t="s">
        <v>79</v>
      </c>
      <c r="H6313">
        <v>26646</v>
      </c>
    </row>
    <row r="6314" spans="1:8" x14ac:dyDescent="0.25">
      <c r="A6314" s="2">
        <v>5</v>
      </c>
      <c r="B6314" t="s">
        <v>26</v>
      </c>
      <c r="C6314" t="s">
        <v>157</v>
      </c>
      <c r="D6314" s="2">
        <v>2</v>
      </c>
      <c r="E6314" s="17">
        <v>5</v>
      </c>
      <c r="F6314" t="s">
        <v>72</v>
      </c>
      <c r="H6314">
        <v>29961.53</v>
      </c>
    </row>
    <row r="6315" spans="1:8" x14ac:dyDescent="0.25">
      <c r="A6315" s="2">
        <v>5</v>
      </c>
      <c r="B6315" t="s">
        <v>26</v>
      </c>
      <c r="C6315" t="s">
        <v>157</v>
      </c>
      <c r="D6315" s="2">
        <v>2</v>
      </c>
      <c r="E6315" s="17">
        <v>5</v>
      </c>
      <c r="F6315" t="s">
        <v>74</v>
      </c>
      <c r="G6315">
        <v>15</v>
      </c>
      <c r="H6315">
        <v>174030.15</v>
      </c>
    </row>
    <row r="6316" spans="1:8" x14ac:dyDescent="0.25">
      <c r="A6316" s="2">
        <v>5</v>
      </c>
      <c r="B6316" t="s">
        <v>26</v>
      </c>
      <c r="C6316" t="s">
        <v>157</v>
      </c>
      <c r="D6316" s="2">
        <v>2</v>
      </c>
      <c r="E6316" s="17">
        <v>6</v>
      </c>
      <c r="F6316" t="s">
        <v>70</v>
      </c>
      <c r="G6316">
        <v>4723</v>
      </c>
      <c r="H6316">
        <v>805507451.82999992</v>
      </c>
    </row>
    <row r="6317" spans="1:8" x14ac:dyDescent="0.25">
      <c r="A6317" s="2">
        <v>5</v>
      </c>
      <c r="B6317" t="s">
        <v>26</v>
      </c>
      <c r="C6317" t="s">
        <v>157</v>
      </c>
      <c r="D6317" s="2">
        <v>2</v>
      </c>
      <c r="E6317" s="17">
        <v>6</v>
      </c>
      <c r="F6317" t="s">
        <v>75</v>
      </c>
      <c r="G6317">
        <v>4174</v>
      </c>
      <c r="H6317">
        <v>56531275</v>
      </c>
    </row>
    <row r="6318" spans="1:8" x14ac:dyDescent="0.25">
      <c r="A6318" s="2">
        <v>5</v>
      </c>
      <c r="B6318" t="s">
        <v>26</v>
      </c>
      <c r="C6318" t="s">
        <v>157</v>
      </c>
      <c r="D6318" s="2">
        <v>2</v>
      </c>
      <c r="E6318" s="17">
        <v>6</v>
      </c>
      <c r="F6318" t="s">
        <v>77</v>
      </c>
      <c r="G6318">
        <v>708</v>
      </c>
      <c r="H6318">
        <v>13199441.750000004</v>
      </c>
    </row>
    <row r="6319" spans="1:8" x14ac:dyDescent="0.25">
      <c r="A6319" s="2">
        <v>5</v>
      </c>
      <c r="B6319" t="s">
        <v>26</v>
      </c>
      <c r="C6319" t="s">
        <v>157</v>
      </c>
      <c r="D6319" s="2">
        <v>2</v>
      </c>
      <c r="E6319" s="17">
        <v>6</v>
      </c>
      <c r="F6319" t="s">
        <v>68</v>
      </c>
      <c r="G6319">
        <v>3220</v>
      </c>
      <c r="H6319">
        <v>66909786.389999993</v>
      </c>
    </row>
    <row r="6320" spans="1:8" x14ac:dyDescent="0.25">
      <c r="A6320" s="2">
        <v>5</v>
      </c>
      <c r="B6320" t="s">
        <v>26</v>
      </c>
      <c r="C6320" t="s">
        <v>157</v>
      </c>
      <c r="D6320" s="2">
        <v>2</v>
      </c>
      <c r="E6320" s="17">
        <v>6</v>
      </c>
      <c r="F6320" t="s">
        <v>69</v>
      </c>
      <c r="G6320">
        <v>4723</v>
      </c>
      <c r="H6320">
        <v>104888886.73000002</v>
      </c>
    </row>
    <row r="6321" spans="1:8" x14ac:dyDescent="0.25">
      <c r="A6321" s="2">
        <v>5</v>
      </c>
      <c r="B6321" t="s">
        <v>26</v>
      </c>
      <c r="C6321" t="s">
        <v>157</v>
      </c>
      <c r="D6321" s="2">
        <v>2</v>
      </c>
      <c r="E6321" s="17">
        <v>6</v>
      </c>
      <c r="F6321" t="s">
        <v>78</v>
      </c>
      <c r="G6321">
        <v>140</v>
      </c>
      <c r="H6321">
        <v>3834522.41</v>
      </c>
    </row>
    <row r="6322" spans="1:8" x14ac:dyDescent="0.25">
      <c r="A6322" s="2">
        <v>5</v>
      </c>
      <c r="B6322" t="s">
        <v>26</v>
      </c>
      <c r="C6322" t="s">
        <v>157</v>
      </c>
      <c r="D6322" s="2">
        <v>2</v>
      </c>
      <c r="E6322" s="17">
        <v>6</v>
      </c>
      <c r="F6322" t="s">
        <v>67</v>
      </c>
      <c r="G6322">
        <v>4722</v>
      </c>
      <c r="H6322">
        <v>333012.83000000007</v>
      </c>
    </row>
    <row r="6323" spans="1:8" x14ac:dyDescent="0.25">
      <c r="A6323" s="2">
        <v>5</v>
      </c>
      <c r="B6323" t="s">
        <v>26</v>
      </c>
      <c r="C6323" t="s">
        <v>157</v>
      </c>
      <c r="D6323" s="2">
        <v>2</v>
      </c>
      <c r="E6323" s="17">
        <v>6</v>
      </c>
      <c r="F6323" t="s">
        <v>73</v>
      </c>
      <c r="G6323">
        <v>443</v>
      </c>
      <c r="H6323">
        <v>66187725.629999995</v>
      </c>
    </row>
    <row r="6324" spans="1:8" x14ac:dyDescent="0.25">
      <c r="A6324" s="2">
        <v>5</v>
      </c>
      <c r="B6324" t="s">
        <v>26</v>
      </c>
      <c r="C6324" t="s">
        <v>157</v>
      </c>
      <c r="D6324" s="2">
        <v>2</v>
      </c>
      <c r="E6324" s="17">
        <v>6</v>
      </c>
      <c r="F6324" t="s">
        <v>79</v>
      </c>
      <c r="G6324">
        <v>4</v>
      </c>
      <c r="H6324">
        <v>634644.17999999993</v>
      </c>
    </row>
    <row r="6325" spans="1:8" x14ac:dyDescent="0.25">
      <c r="A6325" s="2">
        <v>5</v>
      </c>
      <c r="B6325" t="s">
        <v>26</v>
      </c>
      <c r="C6325" t="s">
        <v>157</v>
      </c>
      <c r="D6325" s="2">
        <v>2</v>
      </c>
      <c r="E6325" s="17">
        <v>6</v>
      </c>
      <c r="F6325" t="s">
        <v>72</v>
      </c>
      <c r="G6325">
        <v>3</v>
      </c>
      <c r="H6325">
        <v>84569.12</v>
      </c>
    </row>
    <row r="6326" spans="1:8" x14ac:dyDescent="0.25">
      <c r="A6326" s="2">
        <v>5</v>
      </c>
      <c r="B6326" t="s">
        <v>26</v>
      </c>
      <c r="C6326" t="s">
        <v>157</v>
      </c>
      <c r="D6326" s="2">
        <v>2</v>
      </c>
      <c r="E6326" s="17">
        <v>6</v>
      </c>
      <c r="F6326" t="s">
        <v>74</v>
      </c>
      <c r="G6326">
        <v>963</v>
      </c>
      <c r="H6326">
        <v>10427779.690000005</v>
      </c>
    </row>
    <row r="6327" spans="1:8" x14ac:dyDescent="0.25">
      <c r="A6327" s="2">
        <v>5</v>
      </c>
      <c r="B6327" t="s">
        <v>26</v>
      </c>
      <c r="C6327" t="s">
        <v>157</v>
      </c>
      <c r="D6327" s="2">
        <v>2</v>
      </c>
      <c r="E6327" s="17">
        <v>6</v>
      </c>
      <c r="F6327" t="s">
        <v>88</v>
      </c>
      <c r="H6327">
        <v>26208.3</v>
      </c>
    </row>
    <row r="6328" spans="1:8" x14ac:dyDescent="0.25">
      <c r="A6328" s="2">
        <v>5</v>
      </c>
      <c r="B6328" t="s">
        <v>26</v>
      </c>
      <c r="C6328" t="s">
        <v>157</v>
      </c>
      <c r="D6328" s="2">
        <v>2</v>
      </c>
      <c r="E6328" s="17">
        <v>6</v>
      </c>
      <c r="F6328" t="s">
        <v>76</v>
      </c>
      <c r="H6328">
        <v>108954.15</v>
      </c>
    </row>
    <row r="6329" spans="1:8" x14ac:dyDescent="0.25">
      <c r="A6329" s="2">
        <v>5</v>
      </c>
      <c r="B6329" t="s">
        <v>26</v>
      </c>
      <c r="C6329" t="s">
        <v>157</v>
      </c>
      <c r="D6329" s="2">
        <v>2</v>
      </c>
      <c r="E6329" s="17">
        <v>7</v>
      </c>
      <c r="F6329" t="s">
        <v>70</v>
      </c>
      <c r="G6329">
        <v>1003</v>
      </c>
      <c r="H6329">
        <v>203136422.76999998</v>
      </c>
    </row>
    <row r="6330" spans="1:8" x14ac:dyDescent="0.25">
      <c r="A6330" s="2">
        <v>5</v>
      </c>
      <c r="B6330" t="s">
        <v>26</v>
      </c>
      <c r="C6330" t="s">
        <v>157</v>
      </c>
      <c r="D6330" s="2">
        <v>2</v>
      </c>
      <c r="E6330" s="17">
        <v>7</v>
      </c>
      <c r="F6330" t="s">
        <v>75</v>
      </c>
      <c r="G6330">
        <v>902</v>
      </c>
      <c r="H6330">
        <v>11655900</v>
      </c>
    </row>
    <row r="6331" spans="1:8" x14ac:dyDescent="0.25">
      <c r="A6331" s="2">
        <v>5</v>
      </c>
      <c r="B6331" t="s">
        <v>26</v>
      </c>
      <c r="C6331" t="s">
        <v>157</v>
      </c>
      <c r="D6331" s="2">
        <v>2</v>
      </c>
      <c r="E6331" s="17">
        <v>7</v>
      </c>
      <c r="F6331" t="s">
        <v>77</v>
      </c>
      <c r="G6331">
        <v>141</v>
      </c>
      <c r="H6331">
        <v>3209201.75</v>
      </c>
    </row>
    <row r="6332" spans="1:8" x14ac:dyDescent="0.25">
      <c r="A6332" s="2">
        <v>5</v>
      </c>
      <c r="B6332" t="s">
        <v>26</v>
      </c>
      <c r="C6332" t="s">
        <v>157</v>
      </c>
      <c r="D6332" s="2">
        <v>2</v>
      </c>
      <c r="E6332" s="17">
        <v>7</v>
      </c>
      <c r="F6332" t="s">
        <v>68</v>
      </c>
      <c r="G6332">
        <v>749</v>
      </c>
      <c r="H6332">
        <v>14726358.300000001</v>
      </c>
    </row>
    <row r="6333" spans="1:8" x14ac:dyDescent="0.25">
      <c r="A6333" s="2">
        <v>5</v>
      </c>
      <c r="B6333" t="s">
        <v>26</v>
      </c>
      <c r="C6333" t="s">
        <v>157</v>
      </c>
      <c r="D6333" s="2">
        <v>2</v>
      </c>
      <c r="E6333" s="17">
        <v>7</v>
      </c>
      <c r="F6333" t="s">
        <v>69</v>
      </c>
      <c r="G6333">
        <v>1003</v>
      </c>
      <c r="H6333">
        <v>26387472.689999953</v>
      </c>
    </row>
    <row r="6334" spans="1:8" x14ac:dyDescent="0.25">
      <c r="A6334" s="2">
        <v>5</v>
      </c>
      <c r="B6334" t="s">
        <v>26</v>
      </c>
      <c r="C6334" t="s">
        <v>157</v>
      </c>
      <c r="D6334" s="2">
        <v>2</v>
      </c>
      <c r="E6334" s="17">
        <v>7</v>
      </c>
      <c r="F6334" t="s">
        <v>78</v>
      </c>
      <c r="G6334">
        <v>24</v>
      </c>
      <c r="H6334">
        <v>1048016.0999999999</v>
      </c>
    </row>
    <row r="6335" spans="1:8" x14ac:dyDescent="0.25">
      <c r="A6335" s="2">
        <v>5</v>
      </c>
      <c r="B6335" t="s">
        <v>26</v>
      </c>
      <c r="C6335" t="s">
        <v>157</v>
      </c>
      <c r="D6335" s="2">
        <v>2</v>
      </c>
      <c r="E6335" s="17">
        <v>7</v>
      </c>
      <c r="F6335" t="s">
        <v>67</v>
      </c>
      <c r="G6335">
        <v>1002</v>
      </c>
      <c r="H6335">
        <v>68639.25</v>
      </c>
    </row>
    <row r="6336" spans="1:8" x14ac:dyDescent="0.25">
      <c r="A6336" s="2">
        <v>5</v>
      </c>
      <c r="B6336" t="s">
        <v>26</v>
      </c>
      <c r="C6336" t="s">
        <v>157</v>
      </c>
      <c r="D6336" s="2">
        <v>2</v>
      </c>
      <c r="E6336" s="17">
        <v>7</v>
      </c>
      <c r="F6336" t="s">
        <v>73</v>
      </c>
      <c r="G6336">
        <v>124</v>
      </c>
      <c r="H6336">
        <v>17228333.16</v>
      </c>
    </row>
    <row r="6337" spans="1:8" x14ac:dyDescent="0.25">
      <c r="A6337" s="2">
        <v>5</v>
      </c>
      <c r="B6337" t="s">
        <v>26</v>
      </c>
      <c r="C6337" t="s">
        <v>157</v>
      </c>
      <c r="D6337" s="2">
        <v>2</v>
      </c>
      <c r="E6337" s="17">
        <v>7</v>
      </c>
      <c r="F6337" t="s">
        <v>79</v>
      </c>
      <c r="G6337">
        <v>5</v>
      </c>
      <c r="H6337">
        <v>321619.5</v>
      </c>
    </row>
    <row r="6338" spans="1:8" x14ac:dyDescent="0.25">
      <c r="A6338" s="2">
        <v>5</v>
      </c>
      <c r="B6338" t="s">
        <v>26</v>
      </c>
      <c r="C6338" t="s">
        <v>157</v>
      </c>
      <c r="D6338" s="2">
        <v>2</v>
      </c>
      <c r="E6338" s="17">
        <v>7</v>
      </c>
      <c r="F6338" t="s">
        <v>72</v>
      </c>
      <c r="H6338">
        <v>50714.19</v>
      </c>
    </row>
    <row r="6339" spans="1:8" x14ac:dyDescent="0.25">
      <c r="A6339" s="2">
        <v>5</v>
      </c>
      <c r="B6339" t="s">
        <v>26</v>
      </c>
      <c r="C6339" t="s">
        <v>157</v>
      </c>
      <c r="D6339" s="2">
        <v>2</v>
      </c>
      <c r="E6339" s="17">
        <v>7</v>
      </c>
      <c r="F6339" t="s">
        <v>74</v>
      </c>
      <c r="G6339">
        <v>46</v>
      </c>
      <c r="H6339">
        <v>435975.3000000001</v>
      </c>
    </row>
    <row r="6340" spans="1:8" x14ac:dyDescent="0.25">
      <c r="A6340" s="2">
        <v>5</v>
      </c>
      <c r="B6340" t="s">
        <v>26</v>
      </c>
      <c r="C6340" t="s">
        <v>157</v>
      </c>
      <c r="D6340" s="2">
        <v>2</v>
      </c>
      <c r="E6340" s="17">
        <v>8</v>
      </c>
      <c r="F6340" t="s">
        <v>70</v>
      </c>
      <c r="G6340">
        <v>887</v>
      </c>
      <c r="H6340">
        <v>227255177.10000002</v>
      </c>
    </row>
    <row r="6341" spans="1:8" x14ac:dyDescent="0.25">
      <c r="A6341" s="2">
        <v>5</v>
      </c>
      <c r="B6341" t="s">
        <v>26</v>
      </c>
      <c r="C6341" t="s">
        <v>157</v>
      </c>
      <c r="D6341" s="2">
        <v>2</v>
      </c>
      <c r="E6341" s="17">
        <v>8</v>
      </c>
      <c r="F6341" t="s">
        <v>75</v>
      </c>
      <c r="G6341">
        <v>785</v>
      </c>
      <c r="H6341">
        <v>10082025</v>
      </c>
    </row>
    <row r="6342" spans="1:8" x14ac:dyDescent="0.25">
      <c r="A6342" s="2">
        <v>5</v>
      </c>
      <c r="B6342" t="s">
        <v>26</v>
      </c>
      <c r="C6342" t="s">
        <v>157</v>
      </c>
      <c r="D6342" s="2">
        <v>2</v>
      </c>
      <c r="E6342" s="17">
        <v>8</v>
      </c>
      <c r="F6342" t="s">
        <v>77</v>
      </c>
      <c r="G6342">
        <v>169</v>
      </c>
      <c r="H6342">
        <v>4603742.299999998</v>
      </c>
    </row>
    <row r="6343" spans="1:8" x14ac:dyDescent="0.25">
      <c r="A6343" s="2">
        <v>5</v>
      </c>
      <c r="B6343" t="s">
        <v>26</v>
      </c>
      <c r="C6343" t="s">
        <v>157</v>
      </c>
      <c r="D6343" s="2">
        <v>2</v>
      </c>
      <c r="E6343" s="17">
        <v>8</v>
      </c>
      <c r="F6343" t="s">
        <v>68</v>
      </c>
      <c r="G6343">
        <v>666</v>
      </c>
      <c r="H6343">
        <v>13498991.780000001</v>
      </c>
    </row>
    <row r="6344" spans="1:8" x14ac:dyDescent="0.25">
      <c r="A6344" s="2">
        <v>5</v>
      </c>
      <c r="B6344" t="s">
        <v>26</v>
      </c>
      <c r="C6344" t="s">
        <v>157</v>
      </c>
      <c r="D6344" s="2">
        <v>2</v>
      </c>
      <c r="E6344" s="17">
        <v>8</v>
      </c>
      <c r="F6344" t="s">
        <v>69</v>
      </c>
      <c r="G6344">
        <v>887</v>
      </c>
      <c r="H6344">
        <v>29565610.159999996</v>
      </c>
    </row>
    <row r="6345" spans="1:8" x14ac:dyDescent="0.25">
      <c r="A6345" s="2">
        <v>5</v>
      </c>
      <c r="B6345" t="s">
        <v>26</v>
      </c>
      <c r="C6345" t="s">
        <v>157</v>
      </c>
      <c r="D6345" s="2">
        <v>2</v>
      </c>
      <c r="E6345" s="17">
        <v>8</v>
      </c>
      <c r="F6345" t="s">
        <v>78</v>
      </c>
      <c r="G6345">
        <v>34</v>
      </c>
      <c r="H6345">
        <v>1213188.9899999998</v>
      </c>
    </row>
    <row r="6346" spans="1:8" x14ac:dyDescent="0.25">
      <c r="A6346" s="2">
        <v>5</v>
      </c>
      <c r="B6346" t="s">
        <v>26</v>
      </c>
      <c r="C6346" t="s">
        <v>157</v>
      </c>
      <c r="D6346" s="2">
        <v>2</v>
      </c>
      <c r="E6346" s="17">
        <v>8</v>
      </c>
      <c r="F6346" t="s">
        <v>67</v>
      </c>
      <c r="G6346">
        <v>885</v>
      </c>
      <c r="H6346">
        <v>60383.14</v>
      </c>
    </row>
    <row r="6347" spans="1:8" x14ac:dyDescent="0.25">
      <c r="A6347" s="2">
        <v>5</v>
      </c>
      <c r="B6347" t="s">
        <v>26</v>
      </c>
      <c r="C6347" t="s">
        <v>157</v>
      </c>
      <c r="D6347" s="2">
        <v>2</v>
      </c>
      <c r="E6347" s="17">
        <v>8</v>
      </c>
      <c r="F6347" t="s">
        <v>73</v>
      </c>
      <c r="G6347">
        <v>92</v>
      </c>
      <c r="H6347">
        <v>19127038.34</v>
      </c>
    </row>
    <row r="6348" spans="1:8" x14ac:dyDescent="0.25">
      <c r="A6348" s="2">
        <v>5</v>
      </c>
      <c r="B6348" t="s">
        <v>26</v>
      </c>
      <c r="C6348" t="s">
        <v>157</v>
      </c>
      <c r="D6348" s="2">
        <v>2</v>
      </c>
      <c r="E6348" s="17">
        <v>8</v>
      </c>
      <c r="F6348" t="s">
        <v>79</v>
      </c>
      <c r="G6348">
        <v>4</v>
      </c>
      <c r="H6348">
        <v>378459.78</v>
      </c>
    </row>
    <row r="6349" spans="1:8" x14ac:dyDescent="0.25">
      <c r="A6349" s="2">
        <v>5</v>
      </c>
      <c r="B6349" t="s">
        <v>26</v>
      </c>
      <c r="C6349" t="s">
        <v>157</v>
      </c>
      <c r="D6349" s="2">
        <v>2</v>
      </c>
      <c r="E6349" s="17">
        <v>8</v>
      </c>
      <c r="F6349" t="s">
        <v>72</v>
      </c>
      <c r="G6349">
        <v>1</v>
      </c>
      <c r="H6349">
        <v>40409.22</v>
      </c>
    </row>
    <row r="6350" spans="1:8" x14ac:dyDescent="0.25">
      <c r="A6350" s="2">
        <v>5</v>
      </c>
      <c r="B6350" t="s">
        <v>26</v>
      </c>
      <c r="C6350" t="s">
        <v>157</v>
      </c>
      <c r="D6350" s="2">
        <v>2</v>
      </c>
      <c r="E6350" s="17">
        <v>8</v>
      </c>
      <c r="F6350" t="s">
        <v>74</v>
      </c>
      <c r="G6350">
        <v>275</v>
      </c>
      <c r="H6350">
        <v>2872464.5699999994</v>
      </c>
    </row>
    <row r="6351" spans="1:8" x14ac:dyDescent="0.25">
      <c r="A6351" s="2">
        <v>5</v>
      </c>
      <c r="B6351" t="s">
        <v>26</v>
      </c>
      <c r="C6351" t="s">
        <v>157</v>
      </c>
      <c r="D6351" s="2">
        <v>2</v>
      </c>
      <c r="E6351" s="17">
        <v>9</v>
      </c>
      <c r="F6351" t="s">
        <v>70</v>
      </c>
      <c r="G6351">
        <v>32</v>
      </c>
      <c r="H6351">
        <v>9446271.9600000009</v>
      </c>
    </row>
    <row r="6352" spans="1:8" x14ac:dyDescent="0.25">
      <c r="A6352" s="2">
        <v>5</v>
      </c>
      <c r="B6352" t="s">
        <v>26</v>
      </c>
      <c r="C6352" t="s">
        <v>157</v>
      </c>
      <c r="D6352" s="2">
        <v>2</v>
      </c>
      <c r="E6352" s="17">
        <v>9</v>
      </c>
      <c r="F6352" t="s">
        <v>75</v>
      </c>
      <c r="G6352">
        <v>28</v>
      </c>
      <c r="H6352">
        <v>368400</v>
      </c>
    </row>
    <row r="6353" spans="1:8" x14ac:dyDescent="0.25">
      <c r="A6353" s="2">
        <v>5</v>
      </c>
      <c r="B6353" t="s">
        <v>26</v>
      </c>
      <c r="C6353" t="s">
        <v>157</v>
      </c>
      <c r="D6353" s="2">
        <v>2</v>
      </c>
      <c r="E6353" s="17">
        <v>9</v>
      </c>
      <c r="F6353" t="s">
        <v>77</v>
      </c>
      <c r="G6353">
        <v>4</v>
      </c>
      <c r="H6353">
        <v>170779.74</v>
      </c>
    </row>
    <row r="6354" spans="1:8" x14ac:dyDescent="0.25">
      <c r="A6354" s="2">
        <v>5</v>
      </c>
      <c r="B6354" t="s">
        <v>26</v>
      </c>
      <c r="C6354" t="s">
        <v>157</v>
      </c>
      <c r="D6354" s="2">
        <v>2</v>
      </c>
      <c r="E6354" s="17">
        <v>9</v>
      </c>
      <c r="F6354" t="s">
        <v>68</v>
      </c>
      <c r="G6354">
        <v>21</v>
      </c>
      <c r="H6354">
        <v>481960.25</v>
      </c>
    </row>
    <row r="6355" spans="1:8" x14ac:dyDescent="0.25">
      <c r="A6355" s="2">
        <v>5</v>
      </c>
      <c r="B6355" t="s">
        <v>26</v>
      </c>
      <c r="C6355" t="s">
        <v>157</v>
      </c>
      <c r="D6355" s="2">
        <v>2</v>
      </c>
      <c r="E6355" s="17">
        <v>9</v>
      </c>
      <c r="F6355" t="s">
        <v>69</v>
      </c>
      <c r="G6355">
        <v>32</v>
      </c>
      <c r="H6355">
        <v>1228107.0899999992</v>
      </c>
    </row>
    <row r="6356" spans="1:8" x14ac:dyDescent="0.25">
      <c r="A6356" s="2">
        <v>5</v>
      </c>
      <c r="B6356" t="s">
        <v>26</v>
      </c>
      <c r="C6356" t="s">
        <v>157</v>
      </c>
      <c r="D6356" s="2">
        <v>2</v>
      </c>
      <c r="E6356" s="17">
        <v>9</v>
      </c>
      <c r="F6356" t="s">
        <v>78</v>
      </c>
      <c r="G6356">
        <v>3</v>
      </c>
      <c r="H6356">
        <v>79722.48</v>
      </c>
    </row>
    <row r="6357" spans="1:8" x14ac:dyDescent="0.25">
      <c r="A6357" s="2">
        <v>5</v>
      </c>
      <c r="B6357" t="s">
        <v>26</v>
      </c>
      <c r="C6357" t="s">
        <v>157</v>
      </c>
      <c r="D6357" s="2">
        <v>2</v>
      </c>
      <c r="E6357" s="17">
        <v>9</v>
      </c>
      <c r="F6357" t="s">
        <v>67</v>
      </c>
      <c r="G6357">
        <v>32</v>
      </c>
      <c r="H6357">
        <v>2232.89</v>
      </c>
    </row>
    <row r="6358" spans="1:8" x14ac:dyDescent="0.25">
      <c r="A6358" s="2">
        <v>5</v>
      </c>
      <c r="B6358" t="s">
        <v>26</v>
      </c>
      <c r="C6358" t="s">
        <v>157</v>
      </c>
      <c r="D6358" s="2">
        <v>2</v>
      </c>
      <c r="E6358" s="17">
        <v>9</v>
      </c>
      <c r="F6358" t="s">
        <v>73</v>
      </c>
      <c r="G6358">
        <v>3</v>
      </c>
      <c r="H6358">
        <v>807725.94000000006</v>
      </c>
    </row>
    <row r="6359" spans="1:8" x14ac:dyDescent="0.25">
      <c r="A6359" s="2">
        <v>5</v>
      </c>
      <c r="B6359" t="s">
        <v>26</v>
      </c>
      <c r="C6359" t="s">
        <v>157</v>
      </c>
      <c r="D6359" s="2">
        <v>2</v>
      </c>
      <c r="E6359" s="17">
        <v>9</v>
      </c>
      <c r="F6359" t="s">
        <v>74</v>
      </c>
      <c r="H6359">
        <v>7237</v>
      </c>
    </row>
    <row r="6360" spans="1:8" x14ac:dyDescent="0.25">
      <c r="A6360" s="2">
        <v>5</v>
      </c>
      <c r="B6360" t="s">
        <v>26</v>
      </c>
      <c r="C6360" t="s">
        <v>157</v>
      </c>
      <c r="D6360" s="2">
        <v>2</v>
      </c>
      <c r="E6360" s="17">
        <v>10</v>
      </c>
      <c r="F6360" t="s">
        <v>70</v>
      </c>
      <c r="G6360">
        <v>310</v>
      </c>
      <c r="H6360">
        <v>110462227.03999999</v>
      </c>
    </row>
    <row r="6361" spans="1:8" x14ac:dyDescent="0.25">
      <c r="A6361" s="2">
        <v>5</v>
      </c>
      <c r="B6361" t="s">
        <v>26</v>
      </c>
      <c r="C6361" t="s">
        <v>157</v>
      </c>
      <c r="D6361" s="2">
        <v>2</v>
      </c>
      <c r="E6361" s="17">
        <v>10</v>
      </c>
      <c r="F6361" t="s">
        <v>75</v>
      </c>
      <c r="G6361">
        <v>258</v>
      </c>
      <c r="H6361">
        <v>3293100</v>
      </c>
    </row>
    <row r="6362" spans="1:8" x14ac:dyDescent="0.25">
      <c r="A6362" s="2">
        <v>5</v>
      </c>
      <c r="B6362" t="s">
        <v>26</v>
      </c>
      <c r="C6362" t="s">
        <v>157</v>
      </c>
      <c r="D6362" s="2">
        <v>2</v>
      </c>
      <c r="E6362" s="17">
        <v>10</v>
      </c>
      <c r="F6362" t="s">
        <v>77</v>
      </c>
      <c r="G6362">
        <v>59</v>
      </c>
      <c r="H6362">
        <v>1939705.7200000004</v>
      </c>
    </row>
    <row r="6363" spans="1:8" x14ac:dyDescent="0.25">
      <c r="A6363" s="2">
        <v>5</v>
      </c>
      <c r="B6363" t="s">
        <v>26</v>
      </c>
      <c r="C6363" t="s">
        <v>157</v>
      </c>
      <c r="D6363" s="2">
        <v>2</v>
      </c>
      <c r="E6363" s="17">
        <v>10</v>
      </c>
      <c r="F6363" t="s">
        <v>68</v>
      </c>
      <c r="G6363">
        <v>251</v>
      </c>
      <c r="H6363">
        <v>4943327</v>
      </c>
    </row>
    <row r="6364" spans="1:8" x14ac:dyDescent="0.25">
      <c r="A6364" s="2">
        <v>5</v>
      </c>
      <c r="B6364" t="s">
        <v>26</v>
      </c>
      <c r="C6364" t="s">
        <v>157</v>
      </c>
      <c r="D6364" s="2">
        <v>2</v>
      </c>
      <c r="E6364" s="17">
        <v>10</v>
      </c>
      <c r="F6364" t="s">
        <v>69</v>
      </c>
      <c r="G6364">
        <v>309</v>
      </c>
      <c r="H6364">
        <v>14315619.249999996</v>
      </c>
    </row>
    <row r="6365" spans="1:8" x14ac:dyDescent="0.25">
      <c r="A6365" s="2">
        <v>5</v>
      </c>
      <c r="B6365" t="s">
        <v>26</v>
      </c>
      <c r="C6365" t="s">
        <v>157</v>
      </c>
      <c r="D6365" s="2">
        <v>2</v>
      </c>
      <c r="E6365" s="17">
        <v>10</v>
      </c>
      <c r="F6365" t="s">
        <v>78</v>
      </c>
      <c r="G6365">
        <v>7</v>
      </c>
      <c r="H6365">
        <v>806879.33999999962</v>
      </c>
    </row>
    <row r="6366" spans="1:8" x14ac:dyDescent="0.25">
      <c r="A6366" s="2">
        <v>5</v>
      </c>
      <c r="B6366" t="s">
        <v>26</v>
      </c>
      <c r="C6366" t="s">
        <v>157</v>
      </c>
      <c r="D6366" s="2">
        <v>2</v>
      </c>
      <c r="E6366" s="17">
        <v>10</v>
      </c>
      <c r="F6366" t="s">
        <v>67</v>
      </c>
      <c r="G6366">
        <v>307</v>
      </c>
      <c r="H6366">
        <v>20393.14</v>
      </c>
    </row>
    <row r="6367" spans="1:8" x14ac:dyDescent="0.25">
      <c r="A6367" s="2">
        <v>5</v>
      </c>
      <c r="B6367" t="s">
        <v>26</v>
      </c>
      <c r="C6367" t="s">
        <v>157</v>
      </c>
      <c r="D6367" s="2">
        <v>2</v>
      </c>
      <c r="E6367" s="17">
        <v>10</v>
      </c>
      <c r="F6367" t="s">
        <v>73</v>
      </c>
      <c r="G6367">
        <v>35</v>
      </c>
      <c r="H6367">
        <v>9264140.3399999999</v>
      </c>
    </row>
    <row r="6368" spans="1:8" x14ac:dyDescent="0.25">
      <c r="A6368" s="2">
        <v>5</v>
      </c>
      <c r="B6368" t="s">
        <v>26</v>
      </c>
      <c r="C6368" t="s">
        <v>157</v>
      </c>
      <c r="D6368" s="2">
        <v>2</v>
      </c>
      <c r="E6368" s="17">
        <v>10</v>
      </c>
      <c r="F6368" t="s">
        <v>79</v>
      </c>
      <c r="H6368">
        <v>141603</v>
      </c>
    </row>
    <row r="6369" spans="1:8" x14ac:dyDescent="0.25">
      <c r="A6369" s="2">
        <v>5</v>
      </c>
      <c r="B6369" t="s">
        <v>26</v>
      </c>
      <c r="C6369" t="s">
        <v>157</v>
      </c>
      <c r="D6369" s="2">
        <v>2</v>
      </c>
      <c r="E6369" s="17">
        <v>10</v>
      </c>
      <c r="F6369" t="s">
        <v>72</v>
      </c>
      <c r="G6369">
        <v>2</v>
      </c>
      <c r="H6369">
        <v>228051.21</v>
      </c>
    </row>
    <row r="6370" spans="1:8" x14ac:dyDescent="0.25">
      <c r="A6370" s="2">
        <v>5</v>
      </c>
      <c r="B6370" t="s">
        <v>26</v>
      </c>
      <c r="C6370" t="s">
        <v>157</v>
      </c>
      <c r="D6370" s="2">
        <v>2</v>
      </c>
      <c r="E6370" s="17">
        <v>10</v>
      </c>
      <c r="F6370" t="s">
        <v>74</v>
      </c>
      <c r="G6370">
        <v>51</v>
      </c>
      <c r="H6370">
        <v>429185.99</v>
      </c>
    </row>
    <row r="6371" spans="1:8" x14ac:dyDescent="0.25">
      <c r="A6371" s="2">
        <v>5</v>
      </c>
      <c r="B6371" t="s">
        <v>26</v>
      </c>
      <c r="C6371" t="s">
        <v>157</v>
      </c>
      <c r="D6371" s="2">
        <v>2</v>
      </c>
      <c r="E6371" s="17">
        <v>10</v>
      </c>
      <c r="F6371" t="s">
        <v>88</v>
      </c>
      <c r="H6371">
        <v>21210.6</v>
      </c>
    </row>
    <row r="6372" spans="1:8" x14ac:dyDescent="0.25">
      <c r="A6372" s="2">
        <v>5</v>
      </c>
      <c r="B6372" t="s">
        <v>26</v>
      </c>
      <c r="C6372" t="s">
        <v>157</v>
      </c>
      <c r="D6372" s="2">
        <v>2</v>
      </c>
      <c r="E6372" s="17">
        <v>11</v>
      </c>
      <c r="F6372" t="s">
        <v>70</v>
      </c>
      <c r="G6372">
        <v>14</v>
      </c>
      <c r="H6372">
        <v>5916863.6600000011</v>
      </c>
    </row>
    <row r="6373" spans="1:8" x14ac:dyDescent="0.25">
      <c r="A6373" s="2">
        <v>5</v>
      </c>
      <c r="B6373" t="s">
        <v>26</v>
      </c>
      <c r="C6373" t="s">
        <v>157</v>
      </c>
      <c r="D6373" s="2">
        <v>2</v>
      </c>
      <c r="E6373" s="17">
        <v>11</v>
      </c>
      <c r="F6373" t="s">
        <v>75</v>
      </c>
      <c r="G6373">
        <v>3</v>
      </c>
      <c r="H6373">
        <v>97068</v>
      </c>
    </row>
    <row r="6374" spans="1:8" x14ac:dyDescent="0.25">
      <c r="A6374" s="2">
        <v>5</v>
      </c>
      <c r="B6374" t="s">
        <v>26</v>
      </c>
      <c r="C6374" t="s">
        <v>157</v>
      </c>
      <c r="D6374" s="2">
        <v>2</v>
      </c>
      <c r="E6374" s="17">
        <v>11</v>
      </c>
      <c r="F6374" t="s">
        <v>77</v>
      </c>
      <c r="G6374">
        <v>3</v>
      </c>
      <c r="H6374">
        <v>69736.989999999991</v>
      </c>
    </row>
    <row r="6375" spans="1:8" x14ac:dyDescent="0.25">
      <c r="A6375" s="2">
        <v>5</v>
      </c>
      <c r="B6375" t="s">
        <v>26</v>
      </c>
      <c r="C6375" t="s">
        <v>157</v>
      </c>
      <c r="D6375" s="2">
        <v>2</v>
      </c>
      <c r="E6375" s="17">
        <v>11</v>
      </c>
      <c r="F6375" t="s">
        <v>68</v>
      </c>
      <c r="G6375">
        <v>4</v>
      </c>
      <c r="H6375">
        <v>101622</v>
      </c>
    </row>
    <row r="6376" spans="1:8" x14ac:dyDescent="0.25">
      <c r="A6376" s="2">
        <v>5</v>
      </c>
      <c r="B6376" t="s">
        <v>26</v>
      </c>
      <c r="C6376" t="s">
        <v>157</v>
      </c>
      <c r="D6376" s="2">
        <v>2</v>
      </c>
      <c r="E6376" s="17">
        <v>11</v>
      </c>
      <c r="F6376" t="s">
        <v>69</v>
      </c>
      <c r="G6376">
        <v>14</v>
      </c>
      <c r="H6376">
        <v>768848.23</v>
      </c>
    </row>
    <row r="6377" spans="1:8" x14ac:dyDescent="0.25">
      <c r="A6377" s="2">
        <v>5</v>
      </c>
      <c r="B6377" t="s">
        <v>26</v>
      </c>
      <c r="C6377" t="s">
        <v>157</v>
      </c>
      <c r="D6377" s="2">
        <v>2</v>
      </c>
      <c r="E6377" s="17">
        <v>11</v>
      </c>
      <c r="F6377" t="s">
        <v>78</v>
      </c>
      <c r="G6377">
        <v>1</v>
      </c>
      <c r="H6377">
        <v>42582.239999999998</v>
      </c>
    </row>
    <row r="6378" spans="1:8" x14ac:dyDescent="0.25">
      <c r="A6378" s="2">
        <v>5</v>
      </c>
      <c r="B6378" t="s">
        <v>26</v>
      </c>
      <c r="C6378" t="s">
        <v>157</v>
      </c>
      <c r="D6378" s="2">
        <v>2</v>
      </c>
      <c r="E6378" s="17">
        <v>11</v>
      </c>
      <c r="F6378" t="s">
        <v>67</v>
      </c>
      <c r="G6378">
        <v>14</v>
      </c>
      <c r="H6378">
        <v>979.44</v>
      </c>
    </row>
    <row r="6379" spans="1:8" x14ac:dyDescent="0.25">
      <c r="A6379" s="2">
        <v>5</v>
      </c>
      <c r="B6379" t="s">
        <v>26</v>
      </c>
      <c r="C6379" t="s">
        <v>157</v>
      </c>
      <c r="D6379" s="2">
        <v>2</v>
      </c>
      <c r="E6379" s="17">
        <v>11</v>
      </c>
      <c r="F6379" t="s">
        <v>73</v>
      </c>
      <c r="G6379">
        <v>2</v>
      </c>
      <c r="H6379">
        <v>459296.82</v>
      </c>
    </row>
    <row r="6380" spans="1:8" x14ac:dyDescent="0.25">
      <c r="A6380" s="2">
        <v>5</v>
      </c>
      <c r="B6380" t="s">
        <v>26</v>
      </c>
      <c r="C6380" t="s">
        <v>157</v>
      </c>
      <c r="D6380" s="2">
        <v>2</v>
      </c>
      <c r="E6380" s="17">
        <v>11</v>
      </c>
      <c r="F6380" t="s">
        <v>72</v>
      </c>
      <c r="G6380">
        <v>14</v>
      </c>
      <c r="H6380">
        <v>781613.1</v>
      </c>
    </row>
    <row r="6381" spans="1:8" x14ac:dyDescent="0.25">
      <c r="A6381" s="2">
        <v>5</v>
      </c>
      <c r="B6381" t="s">
        <v>26</v>
      </c>
      <c r="C6381" t="s">
        <v>157</v>
      </c>
      <c r="D6381" s="2">
        <v>2</v>
      </c>
      <c r="E6381" s="17">
        <v>12</v>
      </c>
      <c r="F6381" t="s">
        <v>70</v>
      </c>
      <c r="G6381">
        <v>77</v>
      </c>
      <c r="H6381">
        <v>40695274.539999992</v>
      </c>
    </row>
    <row r="6382" spans="1:8" x14ac:dyDescent="0.25">
      <c r="A6382" s="2">
        <v>5</v>
      </c>
      <c r="B6382" t="s">
        <v>26</v>
      </c>
      <c r="C6382" t="s">
        <v>157</v>
      </c>
      <c r="D6382" s="2">
        <v>2</v>
      </c>
      <c r="E6382" s="17">
        <v>12</v>
      </c>
      <c r="F6382" t="s">
        <v>75</v>
      </c>
      <c r="G6382">
        <v>22</v>
      </c>
      <c r="H6382">
        <v>433168</v>
      </c>
    </row>
    <row r="6383" spans="1:8" x14ac:dyDescent="0.25">
      <c r="A6383" s="2">
        <v>5</v>
      </c>
      <c r="B6383" t="s">
        <v>26</v>
      </c>
      <c r="C6383" t="s">
        <v>157</v>
      </c>
      <c r="D6383" s="2">
        <v>2</v>
      </c>
      <c r="E6383" s="17">
        <v>12</v>
      </c>
      <c r="F6383" t="s">
        <v>77</v>
      </c>
      <c r="G6383">
        <v>12</v>
      </c>
      <c r="H6383">
        <v>240186.08000000002</v>
      </c>
    </row>
    <row r="6384" spans="1:8" x14ac:dyDescent="0.25">
      <c r="A6384" s="2">
        <v>5</v>
      </c>
      <c r="B6384" t="s">
        <v>26</v>
      </c>
      <c r="C6384" t="s">
        <v>157</v>
      </c>
      <c r="D6384" s="2">
        <v>2</v>
      </c>
      <c r="E6384" s="17">
        <v>12</v>
      </c>
      <c r="F6384" t="s">
        <v>68</v>
      </c>
      <c r="G6384">
        <v>42</v>
      </c>
      <c r="H6384">
        <v>1009330</v>
      </c>
    </row>
    <row r="6385" spans="1:8" x14ac:dyDescent="0.25">
      <c r="A6385" s="2">
        <v>5</v>
      </c>
      <c r="B6385" t="s">
        <v>26</v>
      </c>
      <c r="C6385" t="s">
        <v>157</v>
      </c>
      <c r="D6385" s="2">
        <v>2</v>
      </c>
      <c r="E6385" s="17">
        <v>12</v>
      </c>
      <c r="F6385" t="s">
        <v>69</v>
      </c>
      <c r="G6385">
        <v>77</v>
      </c>
      <c r="H6385">
        <v>5291593.1299999934</v>
      </c>
    </row>
    <row r="6386" spans="1:8" x14ac:dyDescent="0.25">
      <c r="A6386" s="2">
        <v>5</v>
      </c>
      <c r="B6386" t="s">
        <v>26</v>
      </c>
      <c r="C6386" t="s">
        <v>157</v>
      </c>
      <c r="D6386" s="2">
        <v>2</v>
      </c>
      <c r="E6386" s="17">
        <v>12</v>
      </c>
      <c r="F6386" t="s">
        <v>78</v>
      </c>
      <c r="G6386">
        <v>3</v>
      </c>
      <c r="H6386">
        <v>406122.54000000004</v>
      </c>
    </row>
    <row r="6387" spans="1:8" x14ac:dyDescent="0.25">
      <c r="A6387" s="2">
        <v>5</v>
      </c>
      <c r="B6387" t="s">
        <v>26</v>
      </c>
      <c r="C6387" t="s">
        <v>157</v>
      </c>
      <c r="D6387" s="2">
        <v>2</v>
      </c>
      <c r="E6387" s="17">
        <v>12</v>
      </c>
      <c r="F6387" t="s">
        <v>67</v>
      </c>
      <c r="G6387">
        <v>77</v>
      </c>
      <c r="H6387">
        <v>5439.34</v>
      </c>
    </row>
    <row r="6388" spans="1:8" x14ac:dyDescent="0.25">
      <c r="A6388" s="2">
        <v>5</v>
      </c>
      <c r="B6388" t="s">
        <v>26</v>
      </c>
      <c r="C6388" t="s">
        <v>157</v>
      </c>
      <c r="D6388" s="2">
        <v>2</v>
      </c>
      <c r="E6388" s="17">
        <v>12</v>
      </c>
      <c r="F6388" t="s">
        <v>73</v>
      </c>
      <c r="G6388">
        <v>6</v>
      </c>
      <c r="H6388">
        <v>3355495.18</v>
      </c>
    </row>
    <row r="6389" spans="1:8" x14ac:dyDescent="0.25">
      <c r="A6389" s="2">
        <v>5</v>
      </c>
      <c r="B6389" t="s">
        <v>26</v>
      </c>
      <c r="C6389" t="s">
        <v>157</v>
      </c>
      <c r="D6389" s="2">
        <v>2</v>
      </c>
      <c r="E6389" s="17">
        <v>12</v>
      </c>
      <c r="F6389" t="s">
        <v>79</v>
      </c>
      <c r="H6389">
        <v>8882</v>
      </c>
    </row>
    <row r="6390" spans="1:8" x14ac:dyDescent="0.25">
      <c r="A6390" s="2">
        <v>5</v>
      </c>
      <c r="B6390" t="s">
        <v>26</v>
      </c>
      <c r="C6390" t="s">
        <v>157</v>
      </c>
      <c r="D6390" s="2">
        <v>2</v>
      </c>
      <c r="E6390" s="17">
        <v>12</v>
      </c>
      <c r="F6390" t="s">
        <v>72</v>
      </c>
      <c r="G6390">
        <v>77</v>
      </c>
      <c r="H6390">
        <v>4247446.04</v>
      </c>
    </row>
    <row r="6391" spans="1:8" x14ac:dyDescent="0.25">
      <c r="A6391" s="2">
        <v>5</v>
      </c>
      <c r="B6391" t="s">
        <v>26</v>
      </c>
      <c r="C6391" t="s">
        <v>157</v>
      </c>
      <c r="D6391" s="2">
        <v>2</v>
      </c>
      <c r="E6391" s="17">
        <v>12</v>
      </c>
      <c r="F6391" t="s">
        <v>74</v>
      </c>
      <c r="G6391">
        <v>7</v>
      </c>
      <c r="H6391">
        <v>812170.81</v>
      </c>
    </row>
    <row r="6392" spans="1:8" x14ac:dyDescent="0.25">
      <c r="A6392" s="2">
        <v>5</v>
      </c>
      <c r="B6392" t="s">
        <v>26</v>
      </c>
      <c r="C6392" t="s">
        <v>157</v>
      </c>
      <c r="D6392" s="2">
        <v>2</v>
      </c>
      <c r="E6392" s="17">
        <v>12</v>
      </c>
      <c r="F6392" t="s">
        <v>71</v>
      </c>
      <c r="H6392">
        <v>12898.96</v>
      </c>
    </row>
    <row r="6393" spans="1:8" x14ac:dyDescent="0.25">
      <c r="A6393" s="2">
        <v>5</v>
      </c>
      <c r="B6393" t="s">
        <v>26</v>
      </c>
      <c r="C6393" t="s">
        <v>157</v>
      </c>
      <c r="D6393" s="2">
        <v>2</v>
      </c>
      <c r="E6393" s="17">
        <v>12</v>
      </c>
      <c r="F6393" t="s">
        <v>158</v>
      </c>
      <c r="H6393">
        <v>21387</v>
      </c>
    </row>
    <row r="6394" spans="1:8" x14ac:dyDescent="0.25">
      <c r="A6394" s="2">
        <v>5</v>
      </c>
      <c r="B6394" t="s">
        <v>26</v>
      </c>
      <c r="C6394" t="s">
        <v>157</v>
      </c>
      <c r="D6394" s="2">
        <v>2</v>
      </c>
      <c r="E6394" s="17">
        <v>13</v>
      </c>
      <c r="F6394" t="s">
        <v>70</v>
      </c>
      <c r="G6394">
        <v>45</v>
      </c>
      <c r="H6394">
        <v>26992458.360000011</v>
      </c>
    </row>
    <row r="6395" spans="1:8" x14ac:dyDescent="0.25">
      <c r="A6395" s="2">
        <v>5</v>
      </c>
      <c r="B6395" t="s">
        <v>26</v>
      </c>
      <c r="C6395" t="s">
        <v>157</v>
      </c>
      <c r="D6395" s="2">
        <v>2</v>
      </c>
      <c r="E6395" s="17">
        <v>13</v>
      </c>
      <c r="F6395" t="s">
        <v>75</v>
      </c>
      <c r="G6395">
        <v>15</v>
      </c>
      <c r="H6395">
        <v>799482</v>
      </c>
    </row>
    <row r="6396" spans="1:8" x14ac:dyDescent="0.25">
      <c r="A6396" s="2">
        <v>5</v>
      </c>
      <c r="B6396" t="s">
        <v>26</v>
      </c>
      <c r="C6396" t="s">
        <v>157</v>
      </c>
      <c r="D6396" s="2">
        <v>2</v>
      </c>
      <c r="E6396" s="17">
        <v>13</v>
      </c>
      <c r="F6396" t="s">
        <v>68</v>
      </c>
      <c r="G6396">
        <v>19</v>
      </c>
      <c r="H6396">
        <v>441871.5</v>
      </c>
    </row>
    <row r="6397" spans="1:8" x14ac:dyDescent="0.25">
      <c r="A6397" s="2">
        <v>5</v>
      </c>
      <c r="B6397" t="s">
        <v>26</v>
      </c>
      <c r="C6397" t="s">
        <v>157</v>
      </c>
      <c r="D6397" s="2">
        <v>2</v>
      </c>
      <c r="E6397" s="17">
        <v>13</v>
      </c>
      <c r="F6397" t="s">
        <v>69</v>
      </c>
      <c r="G6397">
        <v>45</v>
      </c>
      <c r="H6397">
        <v>3527460.1999999993</v>
      </c>
    </row>
    <row r="6398" spans="1:8" x14ac:dyDescent="0.25">
      <c r="A6398" s="2">
        <v>5</v>
      </c>
      <c r="B6398" t="s">
        <v>26</v>
      </c>
      <c r="C6398" t="s">
        <v>157</v>
      </c>
      <c r="D6398" s="2">
        <v>2</v>
      </c>
      <c r="E6398" s="17">
        <v>13</v>
      </c>
      <c r="F6398" t="s">
        <v>78</v>
      </c>
      <c r="H6398">
        <v>71272.2</v>
      </c>
    </row>
    <row r="6399" spans="1:8" x14ac:dyDescent="0.25">
      <c r="A6399" s="2">
        <v>5</v>
      </c>
      <c r="B6399" t="s">
        <v>26</v>
      </c>
      <c r="C6399" t="s">
        <v>157</v>
      </c>
      <c r="D6399" s="2">
        <v>2</v>
      </c>
      <c r="E6399" s="17">
        <v>13</v>
      </c>
      <c r="F6399" t="s">
        <v>67</v>
      </c>
      <c r="G6399">
        <v>45</v>
      </c>
      <c r="H6399">
        <v>3235.5999999999995</v>
      </c>
    </row>
    <row r="6400" spans="1:8" x14ac:dyDescent="0.25">
      <c r="A6400" s="2">
        <v>5</v>
      </c>
      <c r="B6400" t="s">
        <v>26</v>
      </c>
      <c r="C6400" t="s">
        <v>157</v>
      </c>
      <c r="D6400" s="2">
        <v>2</v>
      </c>
      <c r="E6400" s="17">
        <v>13</v>
      </c>
      <c r="F6400" t="s">
        <v>73</v>
      </c>
      <c r="G6400">
        <v>4</v>
      </c>
      <c r="H6400">
        <v>2233537.44</v>
      </c>
    </row>
    <row r="6401" spans="1:8" x14ac:dyDescent="0.25">
      <c r="A6401" s="2">
        <v>5</v>
      </c>
      <c r="B6401" t="s">
        <v>26</v>
      </c>
      <c r="C6401" t="s">
        <v>157</v>
      </c>
      <c r="D6401" s="2">
        <v>2</v>
      </c>
      <c r="E6401" s="17">
        <v>13</v>
      </c>
      <c r="F6401" t="s">
        <v>79</v>
      </c>
      <c r="G6401">
        <v>1</v>
      </c>
      <c r="H6401">
        <v>76979</v>
      </c>
    </row>
    <row r="6402" spans="1:8" x14ac:dyDescent="0.25">
      <c r="A6402" s="2">
        <v>5</v>
      </c>
      <c r="B6402" t="s">
        <v>26</v>
      </c>
      <c r="C6402" t="s">
        <v>157</v>
      </c>
      <c r="D6402" s="2">
        <v>2</v>
      </c>
      <c r="E6402" s="17">
        <v>13</v>
      </c>
      <c r="F6402" t="s">
        <v>72</v>
      </c>
      <c r="G6402">
        <v>45</v>
      </c>
      <c r="H6402">
        <v>7758942.6399999987</v>
      </c>
    </row>
    <row r="6403" spans="1:8" x14ac:dyDescent="0.25">
      <c r="A6403" s="2">
        <v>5</v>
      </c>
      <c r="B6403" t="s">
        <v>26</v>
      </c>
      <c r="C6403" t="s">
        <v>157</v>
      </c>
      <c r="D6403" s="2">
        <v>2</v>
      </c>
      <c r="E6403" s="17">
        <v>13</v>
      </c>
      <c r="F6403" t="s">
        <v>74</v>
      </c>
      <c r="G6403">
        <v>2</v>
      </c>
      <c r="H6403">
        <v>436437.59</v>
      </c>
    </row>
    <row r="6404" spans="1:8" x14ac:dyDescent="0.25">
      <c r="A6404" s="2">
        <v>5</v>
      </c>
      <c r="B6404" t="s">
        <v>26</v>
      </c>
      <c r="C6404" t="s">
        <v>157</v>
      </c>
      <c r="D6404" s="2">
        <v>2</v>
      </c>
      <c r="E6404" s="17">
        <v>14</v>
      </c>
      <c r="F6404" t="s">
        <v>70</v>
      </c>
      <c r="G6404">
        <v>11</v>
      </c>
      <c r="H6404">
        <v>7005291.9000000004</v>
      </c>
    </row>
    <row r="6405" spans="1:8" x14ac:dyDescent="0.25">
      <c r="A6405" s="2">
        <v>5</v>
      </c>
      <c r="B6405" t="s">
        <v>26</v>
      </c>
      <c r="C6405" t="s">
        <v>157</v>
      </c>
      <c r="D6405" s="2">
        <v>2</v>
      </c>
      <c r="E6405" s="17">
        <v>14</v>
      </c>
      <c r="F6405" t="s">
        <v>75</v>
      </c>
      <c r="G6405">
        <v>6</v>
      </c>
      <c r="H6405">
        <v>263067.5</v>
      </c>
    </row>
    <row r="6406" spans="1:8" x14ac:dyDescent="0.25">
      <c r="A6406" s="2">
        <v>5</v>
      </c>
      <c r="B6406" t="s">
        <v>26</v>
      </c>
      <c r="C6406" t="s">
        <v>157</v>
      </c>
      <c r="D6406" s="2">
        <v>2</v>
      </c>
      <c r="E6406" s="17">
        <v>14</v>
      </c>
      <c r="F6406" t="s">
        <v>68</v>
      </c>
      <c r="G6406">
        <v>7</v>
      </c>
      <c r="H6406">
        <v>153956.75</v>
      </c>
    </row>
    <row r="6407" spans="1:8" x14ac:dyDescent="0.25">
      <c r="A6407" s="2">
        <v>5</v>
      </c>
      <c r="B6407" t="s">
        <v>26</v>
      </c>
      <c r="C6407" t="s">
        <v>157</v>
      </c>
      <c r="D6407" s="2">
        <v>2</v>
      </c>
      <c r="E6407" s="17">
        <v>14</v>
      </c>
      <c r="F6407" t="s">
        <v>69</v>
      </c>
      <c r="G6407">
        <v>11</v>
      </c>
      <c r="H6407">
        <v>910686.49999999988</v>
      </c>
    </row>
    <row r="6408" spans="1:8" x14ac:dyDescent="0.25">
      <c r="A6408" s="2">
        <v>5</v>
      </c>
      <c r="B6408" t="s">
        <v>26</v>
      </c>
      <c r="C6408" t="s">
        <v>157</v>
      </c>
      <c r="D6408" s="2">
        <v>2</v>
      </c>
      <c r="E6408" s="17">
        <v>14</v>
      </c>
      <c r="F6408" t="s">
        <v>67</v>
      </c>
      <c r="G6408">
        <v>11</v>
      </c>
      <c r="H6408">
        <v>734.57999999999981</v>
      </c>
    </row>
    <row r="6409" spans="1:8" x14ac:dyDescent="0.25">
      <c r="A6409" s="2">
        <v>5</v>
      </c>
      <c r="B6409" t="s">
        <v>26</v>
      </c>
      <c r="C6409" t="s">
        <v>157</v>
      </c>
      <c r="D6409" s="2">
        <v>2</v>
      </c>
      <c r="E6409" s="17">
        <v>14</v>
      </c>
      <c r="F6409" t="s">
        <v>73</v>
      </c>
      <c r="H6409">
        <v>552182.1</v>
      </c>
    </row>
    <row r="6410" spans="1:8" x14ac:dyDescent="0.25">
      <c r="A6410" s="2">
        <v>5</v>
      </c>
      <c r="B6410" t="s">
        <v>26</v>
      </c>
      <c r="C6410" t="s">
        <v>157</v>
      </c>
      <c r="D6410" s="2">
        <v>2</v>
      </c>
      <c r="E6410" s="17">
        <v>14</v>
      </c>
      <c r="F6410" t="s">
        <v>79</v>
      </c>
      <c r="H6410">
        <v>16743</v>
      </c>
    </row>
    <row r="6411" spans="1:8" x14ac:dyDescent="0.25">
      <c r="A6411" s="2">
        <v>5</v>
      </c>
      <c r="B6411" t="s">
        <v>26</v>
      </c>
      <c r="C6411" t="s">
        <v>157</v>
      </c>
      <c r="D6411" s="2">
        <v>2</v>
      </c>
      <c r="E6411" s="17">
        <v>14</v>
      </c>
      <c r="F6411" t="s">
        <v>72</v>
      </c>
      <c r="G6411">
        <v>11</v>
      </c>
      <c r="H6411">
        <v>2812798.48</v>
      </c>
    </row>
    <row r="6412" spans="1:8" x14ac:dyDescent="0.25">
      <c r="A6412" s="2">
        <v>5</v>
      </c>
      <c r="B6412" t="s">
        <v>26</v>
      </c>
      <c r="C6412" t="s">
        <v>157</v>
      </c>
      <c r="D6412" s="2">
        <v>2</v>
      </c>
      <c r="E6412" s="17">
        <v>15</v>
      </c>
      <c r="F6412" t="s">
        <v>70</v>
      </c>
      <c r="G6412">
        <v>1</v>
      </c>
      <c r="H6412">
        <v>807370.2</v>
      </c>
    </row>
    <row r="6413" spans="1:8" x14ac:dyDescent="0.25">
      <c r="A6413" s="2">
        <v>5</v>
      </c>
      <c r="B6413" t="s">
        <v>26</v>
      </c>
      <c r="C6413" t="s">
        <v>157</v>
      </c>
      <c r="D6413" s="2">
        <v>2</v>
      </c>
      <c r="E6413" s="17">
        <v>15</v>
      </c>
      <c r="F6413" t="s">
        <v>68</v>
      </c>
      <c r="G6413">
        <v>1</v>
      </c>
      <c r="H6413">
        <v>22800</v>
      </c>
    </row>
    <row r="6414" spans="1:8" x14ac:dyDescent="0.25">
      <c r="A6414" s="2">
        <v>5</v>
      </c>
      <c r="B6414" t="s">
        <v>26</v>
      </c>
      <c r="C6414" t="s">
        <v>157</v>
      </c>
      <c r="D6414" s="2">
        <v>2</v>
      </c>
      <c r="E6414" s="17">
        <v>15</v>
      </c>
      <c r="F6414" t="s">
        <v>69</v>
      </c>
      <c r="G6414">
        <v>1</v>
      </c>
      <c r="H6414">
        <v>104957.93999999999</v>
      </c>
    </row>
    <row r="6415" spans="1:8" x14ac:dyDescent="0.25">
      <c r="A6415" s="2">
        <v>5</v>
      </c>
      <c r="B6415" t="s">
        <v>26</v>
      </c>
      <c r="C6415" t="s">
        <v>157</v>
      </c>
      <c r="D6415" s="2">
        <v>2</v>
      </c>
      <c r="E6415" s="17">
        <v>15</v>
      </c>
      <c r="F6415" t="s">
        <v>67</v>
      </c>
      <c r="G6415">
        <v>1</v>
      </c>
      <c r="H6415">
        <v>69.959999999999994</v>
      </c>
    </row>
    <row r="6416" spans="1:8" x14ac:dyDescent="0.25">
      <c r="A6416" s="2">
        <v>5</v>
      </c>
      <c r="B6416" t="s">
        <v>26</v>
      </c>
      <c r="C6416" t="s">
        <v>157</v>
      </c>
      <c r="D6416" s="2">
        <v>2</v>
      </c>
      <c r="E6416" s="17">
        <v>15</v>
      </c>
      <c r="F6416" t="s">
        <v>73</v>
      </c>
      <c r="H6416">
        <v>67280.849999999991</v>
      </c>
    </row>
    <row r="6417" spans="1:8" x14ac:dyDescent="0.25">
      <c r="A6417" s="2">
        <v>5</v>
      </c>
      <c r="B6417" t="s">
        <v>26</v>
      </c>
      <c r="C6417" t="s">
        <v>157</v>
      </c>
      <c r="D6417" s="2">
        <v>2</v>
      </c>
      <c r="E6417" s="17">
        <v>15</v>
      </c>
      <c r="F6417" t="s">
        <v>72</v>
      </c>
      <c r="G6417">
        <v>1</v>
      </c>
      <c r="H6417">
        <v>343207.80000000005</v>
      </c>
    </row>
    <row r="6418" spans="1:8" x14ac:dyDescent="0.25">
      <c r="A6418" s="2">
        <v>5</v>
      </c>
      <c r="B6418" t="s">
        <v>26</v>
      </c>
      <c r="C6418" t="s">
        <v>159</v>
      </c>
      <c r="D6418" s="2">
        <v>3</v>
      </c>
      <c r="E6418" s="17">
        <v>1</v>
      </c>
      <c r="F6418" t="s">
        <v>70</v>
      </c>
      <c r="G6418">
        <v>28</v>
      </c>
      <c r="H6418">
        <v>430000</v>
      </c>
    </row>
    <row r="6419" spans="1:8" x14ac:dyDescent="0.25">
      <c r="A6419" s="2">
        <v>5</v>
      </c>
      <c r="B6419" t="s">
        <v>26</v>
      </c>
      <c r="C6419" t="s">
        <v>159</v>
      </c>
      <c r="D6419" s="2">
        <v>3</v>
      </c>
      <c r="E6419" s="17">
        <v>3</v>
      </c>
      <c r="F6419" t="s">
        <v>70</v>
      </c>
      <c r="G6419">
        <v>3</v>
      </c>
      <c r="H6419">
        <v>238457.79000000004</v>
      </c>
    </row>
    <row r="6420" spans="1:8" x14ac:dyDescent="0.25">
      <c r="A6420" s="2">
        <v>5</v>
      </c>
      <c r="B6420" t="s">
        <v>26</v>
      </c>
      <c r="C6420" t="s">
        <v>159</v>
      </c>
      <c r="D6420" s="2">
        <v>3</v>
      </c>
      <c r="E6420" s="17">
        <v>3</v>
      </c>
      <c r="F6420" t="s">
        <v>75</v>
      </c>
      <c r="G6420">
        <v>2</v>
      </c>
      <c r="H6420">
        <v>28800</v>
      </c>
    </row>
    <row r="6421" spans="1:8" x14ac:dyDescent="0.25">
      <c r="A6421" s="2">
        <v>5</v>
      </c>
      <c r="B6421" t="s">
        <v>26</v>
      </c>
      <c r="C6421" t="s">
        <v>159</v>
      </c>
      <c r="D6421" s="2">
        <v>3</v>
      </c>
      <c r="E6421" s="17">
        <v>3</v>
      </c>
      <c r="F6421" t="s">
        <v>68</v>
      </c>
      <c r="G6421">
        <v>1</v>
      </c>
      <c r="H6421">
        <v>22984</v>
      </c>
    </row>
    <row r="6422" spans="1:8" x14ac:dyDescent="0.25">
      <c r="A6422" s="2">
        <v>5</v>
      </c>
      <c r="B6422" t="s">
        <v>26</v>
      </c>
      <c r="C6422" t="s">
        <v>159</v>
      </c>
      <c r="D6422" s="2">
        <v>3</v>
      </c>
      <c r="E6422" s="17">
        <v>3</v>
      </c>
      <c r="F6422" t="s">
        <v>69</v>
      </c>
      <c r="G6422">
        <v>3</v>
      </c>
      <c r="H6422">
        <v>31319.65</v>
      </c>
    </row>
    <row r="6423" spans="1:8" x14ac:dyDescent="0.25">
      <c r="A6423" s="2">
        <v>5</v>
      </c>
      <c r="B6423" t="s">
        <v>26</v>
      </c>
      <c r="C6423" t="s">
        <v>159</v>
      </c>
      <c r="D6423" s="2">
        <v>3</v>
      </c>
      <c r="E6423" s="17">
        <v>3</v>
      </c>
      <c r="F6423" t="s">
        <v>67</v>
      </c>
      <c r="G6423">
        <v>3</v>
      </c>
      <c r="H6423">
        <v>174.9</v>
      </c>
    </row>
    <row r="6424" spans="1:8" x14ac:dyDescent="0.25">
      <c r="A6424" s="2">
        <v>5</v>
      </c>
      <c r="B6424" t="s">
        <v>26</v>
      </c>
      <c r="C6424" t="s">
        <v>159</v>
      </c>
      <c r="D6424" s="2">
        <v>3</v>
      </c>
      <c r="E6424" s="17">
        <v>3</v>
      </c>
      <c r="F6424" t="s">
        <v>73</v>
      </c>
      <c r="H6424">
        <v>16020.419999999998</v>
      </c>
    </row>
    <row r="6425" spans="1:8" x14ac:dyDescent="0.25">
      <c r="A6425" s="2">
        <v>5</v>
      </c>
      <c r="B6425" t="s">
        <v>26</v>
      </c>
      <c r="C6425" t="s">
        <v>159</v>
      </c>
      <c r="D6425" s="2">
        <v>3</v>
      </c>
      <c r="E6425" s="17">
        <v>5</v>
      </c>
      <c r="F6425" t="s">
        <v>70</v>
      </c>
      <c r="G6425">
        <v>5</v>
      </c>
      <c r="H6425">
        <v>681931.75</v>
      </c>
    </row>
    <row r="6426" spans="1:8" x14ac:dyDescent="0.25">
      <c r="A6426" s="2">
        <v>5</v>
      </c>
      <c r="B6426" t="s">
        <v>26</v>
      </c>
      <c r="C6426" t="s">
        <v>159</v>
      </c>
      <c r="D6426" s="2">
        <v>3</v>
      </c>
      <c r="E6426" s="17">
        <v>5</v>
      </c>
      <c r="F6426" t="s">
        <v>75</v>
      </c>
      <c r="G6426">
        <v>4</v>
      </c>
      <c r="H6426">
        <v>52500</v>
      </c>
    </row>
    <row r="6427" spans="1:8" x14ac:dyDescent="0.25">
      <c r="A6427" s="2">
        <v>5</v>
      </c>
      <c r="B6427" t="s">
        <v>26</v>
      </c>
      <c r="C6427" t="s">
        <v>159</v>
      </c>
      <c r="D6427" s="2">
        <v>3</v>
      </c>
      <c r="E6427" s="17">
        <v>5</v>
      </c>
      <c r="F6427" t="s">
        <v>77</v>
      </c>
      <c r="G6427">
        <v>2</v>
      </c>
      <c r="H6427">
        <v>29243.16</v>
      </c>
    </row>
    <row r="6428" spans="1:8" x14ac:dyDescent="0.25">
      <c r="A6428" s="2">
        <v>5</v>
      </c>
      <c r="B6428" t="s">
        <v>26</v>
      </c>
      <c r="C6428" t="s">
        <v>159</v>
      </c>
      <c r="D6428" s="2">
        <v>3</v>
      </c>
      <c r="E6428" s="17">
        <v>5</v>
      </c>
      <c r="F6428" t="s">
        <v>68</v>
      </c>
      <c r="G6428">
        <v>2</v>
      </c>
      <c r="H6428">
        <v>48537</v>
      </c>
    </row>
    <row r="6429" spans="1:8" x14ac:dyDescent="0.25">
      <c r="A6429" s="2">
        <v>5</v>
      </c>
      <c r="B6429" t="s">
        <v>26</v>
      </c>
      <c r="C6429" t="s">
        <v>159</v>
      </c>
      <c r="D6429" s="2">
        <v>3</v>
      </c>
      <c r="E6429" s="17">
        <v>5</v>
      </c>
      <c r="F6429" t="s">
        <v>69</v>
      </c>
      <c r="G6429">
        <v>5</v>
      </c>
      <c r="H6429">
        <v>88650.33</v>
      </c>
    </row>
    <row r="6430" spans="1:8" x14ac:dyDescent="0.25">
      <c r="A6430" s="2">
        <v>5</v>
      </c>
      <c r="B6430" t="s">
        <v>26</v>
      </c>
      <c r="C6430" t="s">
        <v>159</v>
      </c>
      <c r="D6430" s="2">
        <v>3</v>
      </c>
      <c r="E6430" s="17">
        <v>5</v>
      </c>
      <c r="F6430" t="s">
        <v>67</v>
      </c>
      <c r="G6430">
        <v>5</v>
      </c>
      <c r="H6430">
        <v>343.96999999999997</v>
      </c>
    </row>
    <row r="6431" spans="1:8" x14ac:dyDescent="0.25">
      <c r="A6431" s="2">
        <v>5</v>
      </c>
      <c r="B6431" t="s">
        <v>26</v>
      </c>
      <c r="C6431" t="s">
        <v>159</v>
      </c>
      <c r="D6431" s="2">
        <v>3</v>
      </c>
      <c r="E6431" s="17">
        <v>5</v>
      </c>
      <c r="F6431" t="s">
        <v>73</v>
      </c>
      <c r="H6431">
        <v>57729.25</v>
      </c>
    </row>
    <row r="6432" spans="1:8" x14ac:dyDescent="0.25">
      <c r="A6432" s="2">
        <v>5</v>
      </c>
      <c r="B6432" t="s">
        <v>26</v>
      </c>
      <c r="C6432" t="s">
        <v>159</v>
      </c>
      <c r="D6432" s="2">
        <v>3</v>
      </c>
      <c r="E6432" s="17">
        <v>5</v>
      </c>
      <c r="F6432" t="s">
        <v>74</v>
      </c>
      <c r="G6432">
        <v>1</v>
      </c>
      <c r="H6432">
        <v>4548</v>
      </c>
    </row>
    <row r="6433" spans="1:8" x14ac:dyDescent="0.25">
      <c r="A6433" s="2">
        <v>5</v>
      </c>
      <c r="B6433" t="s">
        <v>26</v>
      </c>
      <c r="C6433" t="s">
        <v>159</v>
      </c>
      <c r="D6433" s="2">
        <v>3</v>
      </c>
      <c r="E6433" s="17">
        <v>6</v>
      </c>
      <c r="F6433" t="s">
        <v>70</v>
      </c>
      <c r="G6433">
        <v>547</v>
      </c>
      <c r="H6433">
        <v>91229199.74999997</v>
      </c>
    </row>
    <row r="6434" spans="1:8" x14ac:dyDescent="0.25">
      <c r="A6434" s="2">
        <v>5</v>
      </c>
      <c r="B6434" t="s">
        <v>26</v>
      </c>
      <c r="C6434" t="s">
        <v>159</v>
      </c>
      <c r="D6434" s="2">
        <v>3</v>
      </c>
      <c r="E6434" s="17">
        <v>6</v>
      </c>
      <c r="F6434" t="s">
        <v>75</v>
      </c>
      <c r="G6434">
        <v>505</v>
      </c>
      <c r="H6434">
        <v>6775200</v>
      </c>
    </row>
    <row r="6435" spans="1:8" x14ac:dyDescent="0.25">
      <c r="A6435" s="2">
        <v>5</v>
      </c>
      <c r="B6435" t="s">
        <v>26</v>
      </c>
      <c r="C6435" t="s">
        <v>159</v>
      </c>
      <c r="D6435" s="2">
        <v>3</v>
      </c>
      <c r="E6435" s="17">
        <v>6</v>
      </c>
      <c r="F6435" t="s">
        <v>77</v>
      </c>
      <c r="G6435">
        <v>131</v>
      </c>
      <c r="H6435">
        <v>3167734.6599999988</v>
      </c>
    </row>
    <row r="6436" spans="1:8" x14ac:dyDescent="0.25">
      <c r="A6436" s="2">
        <v>5</v>
      </c>
      <c r="B6436" t="s">
        <v>26</v>
      </c>
      <c r="C6436" t="s">
        <v>159</v>
      </c>
      <c r="D6436" s="2">
        <v>3</v>
      </c>
      <c r="E6436" s="17">
        <v>6</v>
      </c>
      <c r="F6436" t="s">
        <v>68</v>
      </c>
      <c r="G6436">
        <v>363</v>
      </c>
      <c r="H6436">
        <v>7440747.8200000003</v>
      </c>
    </row>
    <row r="6437" spans="1:8" x14ac:dyDescent="0.25">
      <c r="A6437" s="2">
        <v>5</v>
      </c>
      <c r="B6437" t="s">
        <v>26</v>
      </c>
      <c r="C6437" t="s">
        <v>159</v>
      </c>
      <c r="D6437" s="2">
        <v>3</v>
      </c>
      <c r="E6437" s="17">
        <v>6</v>
      </c>
      <c r="F6437" t="s">
        <v>69</v>
      </c>
      <c r="G6437">
        <v>547</v>
      </c>
      <c r="H6437">
        <v>11926674.200000003</v>
      </c>
    </row>
    <row r="6438" spans="1:8" x14ac:dyDescent="0.25">
      <c r="A6438" s="2">
        <v>5</v>
      </c>
      <c r="B6438" t="s">
        <v>26</v>
      </c>
      <c r="C6438" t="s">
        <v>159</v>
      </c>
      <c r="D6438" s="2">
        <v>3</v>
      </c>
      <c r="E6438" s="17">
        <v>6</v>
      </c>
      <c r="F6438" t="s">
        <v>78</v>
      </c>
      <c r="G6438">
        <v>3</v>
      </c>
      <c r="H6438">
        <v>281695.25999999978</v>
      </c>
    </row>
    <row r="6439" spans="1:8" x14ac:dyDescent="0.25">
      <c r="A6439" s="2">
        <v>5</v>
      </c>
      <c r="B6439" t="s">
        <v>26</v>
      </c>
      <c r="C6439" t="s">
        <v>159</v>
      </c>
      <c r="D6439" s="2">
        <v>3</v>
      </c>
      <c r="E6439" s="17">
        <v>6</v>
      </c>
      <c r="F6439" t="s">
        <v>67</v>
      </c>
      <c r="G6439">
        <v>547</v>
      </c>
      <c r="H6439">
        <v>38553.689999999995</v>
      </c>
    </row>
    <row r="6440" spans="1:8" x14ac:dyDescent="0.25">
      <c r="A6440" s="2">
        <v>5</v>
      </c>
      <c r="B6440" t="s">
        <v>26</v>
      </c>
      <c r="C6440" t="s">
        <v>159</v>
      </c>
      <c r="D6440" s="2">
        <v>3</v>
      </c>
      <c r="E6440" s="17">
        <v>6</v>
      </c>
      <c r="F6440" t="s">
        <v>73</v>
      </c>
      <c r="G6440">
        <v>42</v>
      </c>
      <c r="H6440">
        <v>7567964.5799999991</v>
      </c>
    </row>
    <row r="6441" spans="1:8" x14ac:dyDescent="0.25">
      <c r="A6441" s="2">
        <v>5</v>
      </c>
      <c r="B6441" t="s">
        <v>26</v>
      </c>
      <c r="C6441" t="s">
        <v>159</v>
      </c>
      <c r="D6441" s="2">
        <v>3</v>
      </c>
      <c r="E6441" s="17">
        <v>6</v>
      </c>
      <c r="F6441" t="s">
        <v>79</v>
      </c>
      <c r="H6441">
        <v>23244.03</v>
      </c>
    </row>
    <row r="6442" spans="1:8" x14ac:dyDescent="0.25">
      <c r="A6442" s="2">
        <v>5</v>
      </c>
      <c r="B6442" t="s">
        <v>26</v>
      </c>
      <c r="C6442" t="s">
        <v>159</v>
      </c>
      <c r="D6442" s="2">
        <v>3</v>
      </c>
      <c r="E6442" s="17">
        <v>6</v>
      </c>
      <c r="F6442" t="s">
        <v>72</v>
      </c>
      <c r="G6442">
        <v>9</v>
      </c>
      <c r="H6442">
        <v>38884.5</v>
      </c>
    </row>
    <row r="6443" spans="1:8" x14ac:dyDescent="0.25">
      <c r="A6443" s="2">
        <v>5</v>
      </c>
      <c r="B6443" t="s">
        <v>26</v>
      </c>
      <c r="C6443" t="s">
        <v>159</v>
      </c>
      <c r="D6443" s="2">
        <v>3</v>
      </c>
      <c r="E6443" s="17">
        <v>6</v>
      </c>
      <c r="F6443" t="s">
        <v>74</v>
      </c>
      <c r="G6443">
        <v>413</v>
      </c>
      <c r="H6443">
        <v>4748101.0100000026</v>
      </c>
    </row>
    <row r="6444" spans="1:8" x14ac:dyDescent="0.25">
      <c r="A6444" s="2">
        <v>5</v>
      </c>
      <c r="B6444" t="s">
        <v>26</v>
      </c>
      <c r="C6444" t="s">
        <v>159</v>
      </c>
      <c r="D6444" s="2">
        <v>3</v>
      </c>
      <c r="E6444" s="17">
        <v>7</v>
      </c>
      <c r="F6444" t="s">
        <v>70</v>
      </c>
      <c r="G6444">
        <v>37</v>
      </c>
      <c r="H6444">
        <v>7868404.6999999993</v>
      </c>
    </row>
    <row r="6445" spans="1:8" x14ac:dyDescent="0.25">
      <c r="A6445" s="2">
        <v>5</v>
      </c>
      <c r="B6445" t="s">
        <v>26</v>
      </c>
      <c r="C6445" t="s">
        <v>159</v>
      </c>
      <c r="D6445" s="2">
        <v>3</v>
      </c>
      <c r="E6445" s="17">
        <v>7</v>
      </c>
      <c r="F6445" t="s">
        <v>75</v>
      </c>
      <c r="G6445">
        <v>30</v>
      </c>
      <c r="H6445">
        <v>408600</v>
      </c>
    </row>
    <row r="6446" spans="1:8" x14ac:dyDescent="0.25">
      <c r="A6446" s="2">
        <v>5</v>
      </c>
      <c r="B6446" t="s">
        <v>26</v>
      </c>
      <c r="C6446" t="s">
        <v>159</v>
      </c>
      <c r="D6446" s="2">
        <v>3</v>
      </c>
      <c r="E6446" s="17">
        <v>7</v>
      </c>
      <c r="F6446" t="s">
        <v>77</v>
      </c>
      <c r="G6446">
        <v>5</v>
      </c>
      <c r="H6446">
        <v>364559.02999999997</v>
      </c>
    </row>
    <row r="6447" spans="1:8" x14ac:dyDescent="0.25">
      <c r="A6447" s="2">
        <v>5</v>
      </c>
      <c r="B6447" t="s">
        <v>26</v>
      </c>
      <c r="C6447" t="s">
        <v>159</v>
      </c>
      <c r="D6447" s="2">
        <v>3</v>
      </c>
      <c r="E6447" s="17">
        <v>7</v>
      </c>
      <c r="F6447" t="s">
        <v>68</v>
      </c>
      <c r="G6447">
        <v>30</v>
      </c>
      <c r="H6447">
        <v>656444.25</v>
      </c>
    </row>
    <row r="6448" spans="1:8" x14ac:dyDescent="0.25">
      <c r="A6448" s="2">
        <v>5</v>
      </c>
      <c r="B6448" t="s">
        <v>26</v>
      </c>
      <c r="C6448" t="s">
        <v>159</v>
      </c>
      <c r="D6448" s="2">
        <v>3</v>
      </c>
      <c r="E6448" s="17">
        <v>7</v>
      </c>
      <c r="F6448" t="s">
        <v>69</v>
      </c>
      <c r="G6448">
        <v>37</v>
      </c>
      <c r="H6448">
        <v>1023803.7899999996</v>
      </c>
    </row>
    <row r="6449" spans="1:8" x14ac:dyDescent="0.25">
      <c r="A6449" s="2">
        <v>5</v>
      </c>
      <c r="B6449" t="s">
        <v>26</v>
      </c>
      <c r="C6449" t="s">
        <v>159</v>
      </c>
      <c r="D6449" s="2">
        <v>3</v>
      </c>
      <c r="E6449" s="17">
        <v>7</v>
      </c>
      <c r="F6449" t="s">
        <v>78</v>
      </c>
      <c r="H6449">
        <v>49968.48000000001</v>
      </c>
    </row>
    <row r="6450" spans="1:8" x14ac:dyDescent="0.25">
      <c r="A6450" s="2">
        <v>5</v>
      </c>
      <c r="B6450" t="s">
        <v>26</v>
      </c>
      <c r="C6450" t="s">
        <v>159</v>
      </c>
      <c r="D6450" s="2">
        <v>3</v>
      </c>
      <c r="E6450" s="17">
        <v>7</v>
      </c>
      <c r="F6450" t="s">
        <v>67</v>
      </c>
      <c r="G6450">
        <v>37</v>
      </c>
      <c r="H6450">
        <v>2664.3099999999995</v>
      </c>
    </row>
    <row r="6451" spans="1:8" x14ac:dyDescent="0.25">
      <c r="A6451" s="2">
        <v>5</v>
      </c>
      <c r="B6451" t="s">
        <v>26</v>
      </c>
      <c r="C6451" t="s">
        <v>159</v>
      </c>
      <c r="D6451" s="2">
        <v>3</v>
      </c>
      <c r="E6451" s="17">
        <v>7</v>
      </c>
      <c r="F6451" t="s">
        <v>73</v>
      </c>
      <c r="G6451">
        <v>5</v>
      </c>
      <c r="H6451">
        <v>683275.44</v>
      </c>
    </row>
    <row r="6452" spans="1:8" x14ac:dyDescent="0.25">
      <c r="A6452" s="2">
        <v>5</v>
      </c>
      <c r="B6452" t="s">
        <v>26</v>
      </c>
      <c r="C6452" t="s">
        <v>159</v>
      </c>
      <c r="D6452" s="2">
        <v>3</v>
      </c>
      <c r="E6452" s="17">
        <v>7</v>
      </c>
      <c r="F6452" t="s">
        <v>79</v>
      </c>
      <c r="G6452">
        <v>1</v>
      </c>
      <c r="H6452">
        <v>44411</v>
      </c>
    </row>
    <row r="6453" spans="1:8" x14ac:dyDescent="0.25">
      <c r="A6453" s="2">
        <v>5</v>
      </c>
      <c r="B6453" t="s">
        <v>26</v>
      </c>
      <c r="C6453" t="s">
        <v>159</v>
      </c>
      <c r="D6453" s="2">
        <v>3</v>
      </c>
      <c r="E6453" s="17">
        <v>7</v>
      </c>
      <c r="F6453" t="s">
        <v>74</v>
      </c>
      <c r="G6453">
        <v>6</v>
      </c>
      <c r="H6453">
        <v>86278.85</v>
      </c>
    </row>
    <row r="6454" spans="1:8" x14ac:dyDescent="0.25">
      <c r="A6454" s="2">
        <v>5</v>
      </c>
      <c r="B6454" t="s">
        <v>26</v>
      </c>
      <c r="C6454" t="s">
        <v>159</v>
      </c>
      <c r="D6454" s="2">
        <v>3</v>
      </c>
      <c r="E6454" s="17">
        <v>8</v>
      </c>
      <c r="F6454" t="s">
        <v>70</v>
      </c>
      <c r="G6454">
        <v>179</v>
      </c>
      <c r="H6454">
        <v>44039928.079999998</v>
      </c>
    </row>
    <row r="6455" spans="1:8" x14ac:dyDescent="0.25">
      <c r="A6455" s="2">
        <v>5</v>
      </c>
      <c r="B6455" t="s">
        <v>26</v>
      </c>
      <c r="C6455" t="s">
        <v>159</v>
      </c>
      <c r="D6455" s="2">
        <v>3</v>
      </c>
      <c r="E6455" s="17">
        <v>8</v>
      </c>
      <c r="F6455" t="s">
        <v>75</v>
      </c>
      <c r="G6455">
        <v>167</v>
      </c>
      <c r="H6455">
        <v>2126400</v>
      </c>
    </row>
    <row r="6456" spans="1:8" x14ac:dyDescent="0.25">
      <c r="A6456" s="2">
        <v>5</v>
      </c>
      <c r="B6456" t="s">
        <v>26</v>
      </c>
      <c r="C6456" t="s">
        <v>159</v>
      </c>
      <c r="D6456" s="2">
        <v>3</v>
      </c>
      <c r="E6456" s="17">
        <v>8</v>
      </c>
      <c r="F6456" t="s">
        <v>77</v>
      </c>
      <c r="G6456">
        <v>26</v>
      </c>
      <c r="H6456">
        <v>2377931.77</v>
      </c>
    </row>
    <row r="6457" spans="1:8" x14ac:dyDescent="0.25">
      <c r="A6457" s="2">
        <v>5</v>
      </c>
      <c r="B6457" t="s">
        <v>26</v>
      </c>
      <c r="C6457" t="s">
        <v>159</v>
      </c>
      <c r="D6457" s="2">
        <v>3</v>
      </c>
      <c r="E6457" s="17">
        <v>8</v>
      </c>
      <c r="F6457" t="s">
        <v>68</v>
      </c>
      <c r="G6457">
        <v>139</v>
      </c>
      <c r="H6457">
        <v>2813772.37</v>
      </c>
    </row>
    <row r="6458" spans="1:8" x14ac:dyDescent="0.25">
      <c r="A6458" s="2">
        <v>5</v>
      </c>
      <c r="B6458" t="s">
        <v>26</v>
      </c>
      <c r="C6458" t="s">
        <v>159</v>
      </c>
      <c r="D6458" s="2">
        <v>3</v>
      </c>
      <c r="E6458" s="17">
        <v>8</v>
      </c>
      <c r="F6458" t="s">
        <v>69</v>
      </c>
      <c r="G6458">
        <v>179</v>
      </c>
      <c r="H6458">
        <v>5732070.1299999952</v>
      </c>
    </row>
    <row r="6459" spans="1:8" x14ac:dyDescent="0.25">
      <c r="A6459" s="2">
        <v>5</v>
      </c>
      <c r="B6459" t="s">
        <v>26</v>
      </c>
      <c r="C6459" t="s">
        <v>159</v>
      </c>
      <c r="D6459" s="2">
        <v>3</v>
      </c>
      <c r="E6459" s="17">
        <v>8</v>
      </c>
      <c r="F6459" t="s">
        <v>78</v>
      </c>
      <c r="G6459">
        <v>1</v>
      </c>
      <c r="H6459">
        <v>282500.21999999986</v>
      </c>
    </row>
    <row r="6460" spans="1:8" x14ac:dyDescent="0.25">
      <c r="A6460" s="2">
        <v>5</v>
      </c>
      <c r="B6460" t="s">
        <v>26</v>
      </c>
      <c r="C6460" t="s">
        <v>159</v>
      </c>
      <c r="D6460" s="2">
        <v>3</v>
      </c>
      <c r="E6460" s="17">
        <v>8</v>
      </c>
      <c r="F6460" t="s">
        <v>67</v>
      </c>
      <c r="G6460">
        <v>179</v>
      </c>
      <c r="H6460">
        <v>12062.22</v>
      </c>
    </row>
    <row r="6461" spans="1:8" x14ac:dyDescent="0.25">
      <c r="A6461" s="2">
        <v>5</v>
      </c>
      <c r="B6461" t="s">
        <v>26</v>
      </c>
      <c r="C6461" t="s">
        <v>159</v>
      </c>
      <c r="D6461" s="2">
        <v>3</v>
      </c>
      <c r="E6461" s="17">
        <v>8</v>
      </c>
      <c r="F6461" t="s">
        <v>73</v>
      </c>
      <c r="G6461">
        <v>25</v>
      </c>
      <c r="H6461">
        <v>3683353.32</v>
      </c>
    </row>
    <row r="6462" spans="1:8" x14ac:dyDescent="0.25">
      <c r="A6462" s="2">
        <v>5</v>
      </c>
      <c r="B6462" t="s">
        <v>26</v>
      </c>
      <c r="C6462" t="s">
        <v>159</v>
      </c>
      <c r="D6462" s="2">
        <v>3</v>
      </c>
      <c r="E6462" s="17">
        <v>8</v>
      </c>
      <c r="F6462" t="s">
        <v>79</v>
      </c>
      <c r="H6462">
        <v>52781</v>
      </c>
    </row>
    <row r="6463" spans="1:8" x14ac:dyDescent="0.25">
      <c r="A6463" s="2">
        <v>5</v>
      </c>
      <c r="B6463" t="s">
        <v>26</v>
      </c>
      <c r="C6463" t="s">
        <v>159</v>
      </c>
      <c r="D6463" s="2">
        <v>3</v>
      </c>
      <c r="E6463" s="17">
        <v>8</v>
      </c>
      <c r="F6463" t="s">
        <v>72</v>
      </c>
      <c r="H6463">
        <v>652.62</v>
      </c>
    </row>
    <row r="6464" spans="1:8" x14ac:dyDescent="0.25">
      <c r="A6464" s="2">
        <v>5</v>
      </c>
      <c r="B6464" t="s">
        <v>26</v>
      </c>
      <c r="C6464" t="s">
        <v>159</v>
      </c>
      <c r="D6464" s="2">
        <v>3</v>
      </c>
      <c r="E6464" s="17">
        <v>8</v>
      </c>
      <c r="F6464" t="s">
        <v>74</v>
      </c>
      <c r="G6464">
        <v>69</v>
      </c>
      <c r="H6464">
        <v>918464.29000000027</v>
      </c>
    </row>
    <row r="6465" spans="1:8" x14ac:dyDescent="0.25">
      <c r="A6465" s="2">
        <v>5</v>
      </c>
      <c r="B6465" t="s">
        <v>26</v>
      </c>
      <c r="C6465" t="s">
        <v>159</v>
      </c>
      <c r="D6465" s="2">
        <v>3</v>
      </c>
      <c r="E6465" s="17">
        <v>8</v>
      </c>
      <c r="F6465" t="s">
        <v>158</v>
      </c>
      <c r="G6465">
        <v>1</v>
      </c>
      <c r="H6465">
        <v>44264.91</v>
      </c>
    </row>
    <row r="6466" spans="1:8" x14ac:dyDescent="0.25">
      <c r="A6466" s="2">
        <v>5</v>
      </c>
      <c r="B6466" t="s">
        <v>26</v>
      </c>
      <c r="C6466" t="s">
        <v>159</v>
      </c>
      <c r="D6466" s="2">
        <v>3</v>
      </c>
      <c r="E6466" s="17">
        <v>10</v>
      </c>
      <c r="F6466" t="s">
        <v>70</v>
      </c>
      <c r="G6466">
        <v>96</v>
      </c>
      <c r="H6466">
        <v>37801339.600000001</v>
      </c>
    </row>
    <row r="6467" spans="1:8" x14ac:dyDescent="0.25">
      <c r="A6467" s="2">
        <v>5</v>
      </c>
      <c r="B6467" t="s">
        <v>26</v>
      </c>
      <c r="C6467" t="s">
        <v>159</v>
      </c>
      <c r="D6467" s="2">
        <v>3</v>
      </c>
      <c r="E6467" s="17">
        <v>10</v>
      </c>
      <c r="F6467" t="s">
        <v>75</v>
      </c>
      <c r="G6467">
        <v>77</v>
      </c>
      <c r="H6467">
        <v>1017600</v>
      </c>
    </row>
    <row r="6468" spans="1:8" x14ac:dyDescent="0.25">
      <c r="A6468" s="2">
        <v>5</v>
      </c>
      <c r="B6468" t="s">
        <v>26</v>
      </c>
      <c r="C6468" t="s">
        <v>159</v>
      </c>
      <c r="D6468" s="2">
        <v>3</v>
      </c>
      <c r="E6468" s="17">
        <v>10</v>
      </c>
      <c r="F6468" t="s">
        <v>77</v>
      </c>
      <c r="G6468">
        <v>6</v>
      </c>
      <c r="H6468">
        <v>1004163.0499999999</v>
      </c>
    </row>
    <row r="6469" spans="1:8" x14ac:dyDescent="0.25">
      <c r="A6469" s="2">
        <v>5</v>
      </c>
      <c r="B6469" t="s">
        <v>26</v>
      </c>
      <c r="C6469" t="s">
        <v>159</v>
      </c>
      <c r="D6469" s="2">
        <v>3</v>
      </c>
      <c r="E6469" s="17">
        <v>10</v>
      </c>
      <c r="F6469" t="s">
        <v>68</v>
      </c>
      <c r="G6469">
        <v>84</v>
      </c>
      <c r="H6469">
        <v>1987726.75</v>
      </c>
    </row>
    <row r="6470" spans="1:8" x14ac:dyDescent="0.25">
      <c r="A6470" s="2">
        <v>5</v>
      </c>
      <c r="B6470" t="s">
        <v>26</v>
      </c>
      <c r="C6470" t="s">
        <v>159</v>
      </c>
      <c r="D6470" s="2">
        <v>3</v>
      </c>
      <c r="E6470" s="17">
        <v>10</v>
      </c>
      <c r="F6470" t="s">
        <v>69</v>
      </c>
      <c r="G6470">
        <v>96</v>
      </c>
      <c r="H6470">
        <v>4918756.629999999</v>
      </c>
    </row>
    <row r="6471" spans="1:8" x14ac:dyDescent="0.25">
      <c r="A6471" s="2">
        <v>5</v>
      </c>
      <c r="B6471" t="s">
        <v>26</v>
      </c>
      <c r="C6471" t="s">
        <v>159</v>
      </c>
      <c r="D6471" s="2">
        <v>3</v>
      </c>
      <c r="E6471" s="17">
        <v>10</v>
      </c>
      <c r="F6471" t="s">
        <v>78</v>
      </c>
      <c r="G6471">
        <v>1</v>
      </c>
      <c r="H6471">
        <v>239355.84000000005</v>
      </c>
    </row>
    <row r="6472" spans="1:8" x14ac:dyDescent="0.25">
      <c r="A6472" s="2">
        <v>5</v>
      </c>
      <c r="B6472" t="s">
        <v>26</v>
      </c>
      <c r="C6472" t="s">
        <v>159</v>
      </c>
      <c r="D6472" s="2">
        <v>3</v>
      </c>
      <c r="E6472" s="17">
        <v>10</v>
      </c>
      <c r="F6472" t="s">
        <v>67</v>
      </c>
      <c r="G6472">
        <v>96</v>
      </c>
      <c r="H6472">
        <v>6984.34</v>
      </c>
    </row>
    <row r="6473" spans="1:8" x14ac:dyDescent="0.25">
      <c r="A6473" s="2">
        <v>5</v>
      </c>
      <c r="B6473" t="s">
        <v>26</v>
      </c>
      <c r="C6473" t="s">
        <v>159</v>
      </c>
      <c r="D6473" s="2">
        <v>3</v>
      </c>
      <c r="E6473" s="17">
        <v>10</v>
      </c>
      <c r="F6473" t="s">
        <v>73</v>
      </c>
      <c r="G6473">
        <v>11</v>
      </c>
      <c r="H6473">
        <v>3126756.9299999997</v>
      </c>
    </row>
    <row r="6474" spans="1:8" x14ac:dyDescent="0.25">
      <c r="A6474" s="2">
        <v>5</v>
      </c>
      <c r="B6474" t="s">
        <v>26</v>
      </c>
      <c r="C6474" t="s">
        <v>159</v>
      </c>
      <c r="D6474" s="2">
        <v>3</v>
      </c>
      <c r="E6474" s="17">
        <v>10</v>
      </c>
      <c r="F6474" t="s">
        <v>79</v>
      </c>
      <c r="H6474">
        <v>16382</v>
      </c>
    </row>
    <row r="6475" spans="1:8" x14ac:dyDescent="0.25">
      <c r="A6475" s="2">
        <v>5</v>
      </c>
      <c r="B6475" t="s">
        <v>26</v>
      </c>
      <c r="C6475" t="s">
        <v>159</v>
      </c>
      <c r="D6475" s="2">
        <v>3</v>
      </c>
      <c r="E6475" s="17">
        <v>10</v>
      </c>
      <c r="F6475" t="s">
        <v>72</v>
      </c>
      <c r="G6475">
        <v>2</v>
      </c>
      <c r="H6475">
        <v>150348.96</v>
      </c>
    </row>
    <row r="6476" spans="1:8" x14ac:dyDescent="0.25">
      <c r="A6476" s="2">
        <v>5</v>
      </c>
      <c r="B6476" t="s">
        <v>26</v>
      </c>
      <c r="C6476" t="s">
        <v>159</v>
      </c>
      <c r="D6476" s="2">
        <v>3</v>
      </c>
      <c r="E6476" s="17">
        <v>10</v>
      </c>
      <c r="F6476" t="s">
        <v>74</v>
      </c>
      <c r="G6476">
        <v>28</v>
      </c>
      <c r="H6476">
        <v>651905.46</v>
      </c>
    </row>
    <row r="6477" spans="1:8" x14ac:dyDescent="0.25">
      <c r="A6477" s="2">
        <v>5</v>
      </c>
      <c r="B6477" t="s">
        <v>26</v>
      </c>
      <c r="C6477" t="s">
        <v>159</v>
      </c>
      <c r="D6477" s="2">
        <v>3</v>
      </c>
      <c r="E6477" s="17">
        <v>10</v>
      </c>
      <c r="F6477" t="s">
        <v>88</v>
      </c>
      <c r="H6477">
        <v>21210.6</v>
      </c>
    </row>
    <row r="6478" spans="1:8" x14ac:dyDescent="0.25">
      <c r="A6478" s="2">
        <v>5</v>
      </c>
      <c r="B6478" t="s">
        <v>26</v>
      </c>
      <c r="C6478" t="s">
        <v>159</v>
      </c>
      <c r="D6478" s="2">
        <v>3</v>
      </c>
      <c r="E6478" s="17">
        <v>10</v>
      </c>
      <c r="F6478" t="s">
        <v>158</v>
      </c>
      <c r="G6478">
        <v>2</v>
      </c>
      <c r="H6478">
        <v>1751470.78</v>
      </c>
    </row>
    <row r="6479" spans="1:8" x14ac:dyDescent="0.25">
      <c r="A6479" s="2">
        <v>5</v>
      </c>
      <c r="B6479" t="s">
        <v>26</v>
      </c>
      <c r="C6479" t="s">
        <v>159</v>
      </c>
      <c r="D6479" s="2">
        <v>3</v>
      </c>
      <c r="E6479" s="17">
        <v>11</v>
      </c>
      <c r="F6479" t="s">
        <v>70</v>
      </c>
      <c r="G6479">
        <v>6</v>
      </c>
      <c r="H6479">
        <v>4094551.1100000003</v>
      </c>
    </row>
    <row r="6480" spans="1:8" x14ac:dyDescent="0.25">
      <c r="A6480" s="2">
        <v>5</v>
      </c>
      <c r="B6480" t="s">
        <v>26</v>
      </c>
      <c r="C6480" t="s">
        <v>159</v>
      </c>
      <c r="D6480" s="2">
        <v>3</v>
      </c>
      <c r="E6480" s="17">
        <v>11</v>
      </c>
      <c r="F6480" t="s">
        <v>77</v>
      </c>
      <c r="H6480">
        <v>107445.19</v>
      </c>
    </row>
    <row r="6481" spans="1:8" x14ac:dyDescent="0.25">
      <c r="A6481" s="2">
        <v>5</v>
      </c>
      <c r="B6481" t="s">
        <v>26</v>
      </c>
      <c r="C6481" t="s">
        <v>159</v>
      </c>
      <c r="D6481" s="2">
        <v>3</v>
      </c>
      <c r="E6481" s="17">
        <v>11</v>
      </c>
      <c r="F6481" t="s">
        <v>69</v>
      </c>
      <c r="G6481">
        <v>1</v>
      </c>
      <c r="H6481">
        <v>89380.6</v>
      </c>
    </row>
    <row r="6482" spans="1:8" x14ac:dyDescent="0.25">
      <c r="A6482" s="2">
        <v>5</v>
      </c>
      <c r="B6482" t="s">
        <v>26</v>
      </c>
      <c r="C6482" t="s">
        <v>159</v>
      </c>
      <c r="D6482" s="2">
        <v>3</v>
      </c>
      <c r="E6482" s="17">
        <v>11</v>
      </c>
      <c r="F6482" t="s">
        <v>78</v>
      </c>
      <c r="H6482">
        <v>21291.119999999999</v>
      </c>
    </row>
    <row r="6483" spans="1:8" x14ac:dyDescent="0.25">
      <c r="A6483" s="2">
        <v>5</v>
      </c>
      <c r="B6483" t="s">
        <v>26</v>
      </c>
      <c r="C6483" t="s">
        <v>159</v>
      </c>
      <c r="D6483" s="2">
        <v>3</v>
      </c>
      <c r="E6483" s="17">
        <v>11</v>
      </c>
      <c r="F6483" t="s">
        <v>67</v>
      </c>
      <c r="G6483">
        <v>6</v>
      </c>
      <c r="H6483">
        <v>507.21</v>
      </c>
    </row>
    <row r="6484" spans="1:8" x14ac:dyDescent="0.25">
      <c r="A6484" s="2">
        <v>5</v>
      </c>
      <c r="B6484" t="s">
        <v>26</v>
      </c>
      <c r="C6484" t="s">
        <v>159</v>
      </c>
      <c r="D6484" s="2">
        <v>3</v>
      </c>
      <c r="E6484" s="17">
        <v>11</v>
      </c>
      <c r="F6484" t="s">
        <v>73</v>
      </c>
      <c r="H6484">
        <v>157657.38</v>
      </c>
    </row>
    <row r="6485" spans="1:8" x14ac:dyDescent="0.25">
      <c r="A6485" s="2">
        <v>5</v>
      </c>
      <c r="B6485" t="s">
        <v>26</v>
      </c>
      <c r="C6485" t="s">
        <v>159</v>
      </c>
      <c r="D6485" s="2">
        <v>3</v>
      </c>
      <c r="E6485" s="17">
        <v>11</v>
      </c>
      <c r="F6485" t="s">
        <v>72</v>
      </c>
      <c r="G6485">
        <v>2</v>
      </c>
      <c r="H6485">
        <v>489696.24000000005</v>
      </c>
    </row>
    <row r="6486" spans="1:8" x14ac:dyDescent="0.25">
      <c r="A6486" s="2">
        <v>5</v>
      </c>
      <c r="B6486" t="s">
        <v>26</v>
      </c>
      <c r="C6486" t="s">
        <v>159</v>
      </c>
      <c r="D6486" s="2">
        <v>3</v>
      </c>
      <c r="E6486" s="17">
        <v>11</v>
      </c>
      <c r="F6486" t="s">
        <v>74</v>
      </c>
      <c r="H6486">
        <v>37044</v>
      </c>
    </row>
    <row r="6487" spans="1:8" x14ac:dyDescent="0.25">
      <c r="A6487" s="2">
        <v>5</v>
      </c>
      <c r="B6487" t="s">
        <v>26</v>
      </c>
      <c r="C6487" t="s">
        <v>159</v>
      </c>
      <c r="D6487" s="2">
        <v>3</v>
      </c>
      <c r="E6487" s="17">
        <v>12</v>
      </c>
      <c r="F6487" t="s">
        <v>70</v>
      </c>
      <c r="G6487">
        <v>24</v>
      </c>
      <c r="H6487">
        <v>12526699.499999996</v>
      </c>
    </row>
    <row r="6488" spans="1:8" x14ac:dyDescent="0.25">
      <c r="A6488" s="2">
        <v>5</v>
      </c>
      <c r="B6488" t="s">
        <v>26</v>
      </c>
      <c r="C6488" t="s">
        <v>159</v>
      </c>
      <c r="D6488" s="2">
        <v>3</v>
      </c>
      <c r="E6488" s="17">
        <v>12</v>
      </c>
      <c r="F6488" t="s">
        <v>75</v>
      </c>
      <c r="G6488">
        <v>7</v>
      </c>
      <c r="H6488">
        <v>80512</v>
      </c>
    </row>
    <row r="6489" spans="1:8" x14ac:dyDescent="0.25">
      <c r="A6489" s="2">
        <v>5</v>
      </c>
      <c r="B6489" t="s">
        <v>26</v>
      </c>
      <c r="C6489" t="s">
        <v>159</v>
      </c>
      <c r="D6489" s="2">
        <v>3</v>
      </c>
      <c r="E6489" s="17">
        <v>12</v>
      </c>
      <c r="F6489" t="s">
        <v>77</v>
      </c>
      <c r="G6489">
        <v>2</v>
      </c>
      <c r="H6489">
        <v>96086.319999999992</v>
      </c>
    </row>
    <row r="6490" spans="1:8" x14ac:dyDescent="0.25">
      <c r="A6490" s="2">
        <v>5</v>
      </c>
      <c r="B6490" t="s">
        <v>26</v>
      </c>
      <c r="C6490" t="s">
        <v>159</v>
      </c>
      <c r="D6490" s="2">
        <v>3</v>
      </c>
      <c r="E6490" s="17">
        <v>12</v>
      </c>
      <c r="F6490" t="s">
        <v>68</v>
      </c>
      <c r="G6490">
        <v>12</v>
      </c>
      <c r="H6490">
        <v>258233</v>
      </c>
    </row>
    <row r="6491" spans="1:8" x14ac:dyDescent="0.25">
      <c r="A6491" s="2">
        <v>5</v>
      </c>
      <c r="B6491" t="s">
        <v>26</v>
      </c>
      <c r="C6491" t="s">
        <v>159</v>
      </c>
      <c r="D6491" s="2">
        <v>3</v>
      </c>
      <c r="E6491" s="17">
        <v>12</v>
      </c>
      <c r="F6491" t="s">
        <v>69</v>
      </c>
      <c r="G6491">
        <v>24</v>
      </c>
      <c r="H6491">
        <v>1609598.4600000004</v>
      </c>
    </row>
    <row r="6492" spans="1:8" x14ac:dyDescent="0.25">
      <c r="A6492" s="2">
        <v>5</v>
      </c>
      <c r="B6492" t="s">
        <v>26</v>
      </c>
      <c r="C6492" t="s">
        <v>159</v>
      </c>
      <c r="D6492" s="2">
        <v>3</v>
      </c>
      <c r="E6492" s="17">
        <v>12</v>
      </c>
      <c r="F6492" t="s">
        <v>78</v>
      </c>
      <c r="H6492">
        <v>114451.44</v>
      </c>
    </row>
    <row r="6493" spans="1:8" x14ac:dyDescent="0.25">
      <c r="A6493" s="2">
        <v>5</v>
      </c>
      <c r="B6493" t="s">
        <v>26</v>
      </c>
      <c r="C6493" t="s">
        <v>159</v>
      </c>
      <c r="D6493" s="2">
        <v>3</v>
      </c>
      <c r="E6493" s="17">
        <v>12</v>
      </c>
      <c r="F6493" t="s">
        <v>67</v>
      </c>
      <c r="G6493">
        <v>24</v>
      </c>
      <c r="H6493">
        <v>1661.5499999999997</v>
      </c>
    </row>
    <row r="6494" spans="1:8" x14ac:dyDescent="0.25">
      <c r="A6494" s="2">
        <v>5</v>
      </c>
      <c r="B6494" t="s">
        <v>26</v>
      </c>
      <c r="C6494" t="s">
        <v>159</v>
      </c>
      <c r="D6494" s="2">
        <v>3</v>
      </c>
      <c r="E6494" s="17">
        <v>12</v>
      </c>
      <c r="F6494" t="s">
        <v>73</v>
      </c>
      <c r="G6494">
        <v>3</v>
      </c>
      <c r="H6494">
        <v>1083229.6299999999</v>
      </c>
    </row>
    <row r="6495" spans="1:8" x14ac:dyDescent="0.25">
      <c r="A6495" s="2">
        <v>5</v>
      </c>
      <c r="B6495" t="s">
        <v>26</v>
      </c>
      <c r="C6495" t="s">
        <v>159</v>
      </c>
      <c r="D6495" s="2">
        <v>3</v>
      </c>
      <c r="E6495" s="17">
        <v>12</v>
      </c>
      <c r="F6495" t="s">
        <v>79</v>
      </c>
      <c r="H6495">
        <v>8882</v>
      </c>
    </row>
    <row r="6496" spans="1:8" x14ac:dyDescent="0.25">
      <c r="A6496" s="2">
        <v>5</v>
      </c>
      <c r="B6496" t="s">
        <v>26</v>
      </c>
      <c r="C6496" t="s">
        <v>159</v>
      </c>
      <c r="D6496" s="2">
        <v>3</v>
      </c>
      <c r="E6496" s="17">
        <v>12</v>
      </c>
      <c r="F6496" t="s">
        <v>72</v>
      </c>
      <c r="G6496">
        <v>24</v>
      </c>
      <c r="H6496">
        <v>1338462.6800000002</v>
      </c>
    </row>
    <row r="6497" spans="1:8" x14ac:dyDescent="0.25">
      <c r="A6497" s="2">
        <v>5</v>
      </c>
      <c r="B6497" t="s">
        <v>26</v>
      </c>
      <c r="C6497" t="s">
        <v>159</v>
      </c>
      <c r="D6497" s="2">
        <v>3</v>
      </c>
      <c r="E6497" s="17">
        <v>12</v>
      </c>
      <c r="F6497" t="s">
        <v>74</v>
      </c>
      <c r="G6497">
        <v>5</v>
      </c>
      <c r="H6497">
        <v>226606.5</v>
      </c>
    </row>
    <row r="6498" spans="1:8" x14ac:dyDescent="0.25">
      <c r="A6498" s="2">
        <v>5</v>
      </c>
      <c r="B6498" t="s">
        <v>26</v>
      </c>
      <c r="C6498" t="s">
        <v>159</v>
      </c>
      <c r="D6498" s="2">
        <v>3</v>
      </c>
      <c r="E6498" s="17">
        <v>13</v>
      </c>
      <c r="F6498" t="s">
        <v>70</v>
      </c>
      <c r="G6498">
        <v>13</v>
      </c>
      <c r="H6498">
        <v>7984226.7999999989</v>
      </c>
    </row>
    <row r="6499" spans="1:8" x14ac:dyDescent="0.25">
      <c r="A6499" s="2">
        <v>5</v>
      </c>
      <c r="B6499" t="s">
        <v>26</v>
      </c>
      <c r="C6499" t="s">
        <v>159</v>
      </c>
      <c r="D6499" s="2">
        <v>3</v>
      </c>
      <c r="E6499" s="17">
        <v>13</v>
      </c>
      <c r="F6499" t="s">
        <v>68</v>
      </c>
      <c r="G6499">
        <v>5</v>
      </c>
      <c r="H6499">
        <v>92133</v>
      </c>
    </row>
    <row r="6500" spans="1:8" x14ac:dyDescent="0.25">
      <c r="A6500" s="2">
        <v>5</v>
      </c>
      <c r="B6500" t="s">
        <v>26</v>
      </c>
      <c r="C6500" t="s">
        <v>159</v>
      </c>
      <c r="D6500" s="2">
        <v>3</v>
      </c>
      <c r="E6500" s="17">
        <v>13</v>
      </c>
      <c r="F6500" t="s">
        <v>69</v>
      </c>
      <c r="G6500">
        <v>13</v>
      </c>
      <c r="H6500">
        <v>1007266.5</v>
      </c>
    </row>
    <row r="6501" spans="1:8" x14ac:dyDescent="0.25">
      <c r="A6501" s="2">
        <v>5</v>
      </c>
      <c r="B6501" t="s">
        <v>26</v>
      </c>
      <c r="C6501" t="s">
        <v>159</v>
      </c>
      <c r="D6501" s="2">
        <v>3</v>
      </c>
      <c r="E6501" s="17">
        <v>13</v>
      </c>
      <c r="F6501" t="s">
        <v>67</v>
      </c>
      <c r="G6501">
        <v>13</v>
      </c>
      <c r="H6501">
        <v>921.14</v>
      </c>
    </row>
    <row r="6502" spans="1:8" x14ac:dyDescent="0.25">
      <c r="A6502" s="2">
        <v>5</v>
      </c>
      <c r="B6502" t="s">
        <v>26</v>
      </c>
      <c r="C6502" t="s">
        <v>159</v>
      </c>
      <c r="D6502" s="2">
        <v>3</v>
      </c>
      <c r="E6502" s="17">
        <v>13</v>
      </c>
      <c r="F6502" t="s">
        <v>73</v>
      </c>
      <c r="G6502">
        <v>2</v>
      </c>
      <c r="H6502">
        <v>567439.93000000017</v>
      </c>
    </row>
    <row r="6503" spans="1:8" x14ac:dyDescent="0.25">
      <c r="A6503" s="2">
        <v>5</v>
      </c>
      <c r="B6503" t="s">
        <v>26</v>
      </c>
      <c r="C6503" t="s">
        <v>159</v>
      </c>
      <c r="D6503" s="2">
        <v>3</v>
      </c>
      <c r="E6503" s="17">
        <v>13</v>
      </c>
      <c r="F6503" t="s">
        <v>72</v>
      </c>
      <c r="G6503">
        <v>13</v>
      </c>
      <c r="H6503">
        <v>2487569.7599999998</v>
      </c>
    </row>
    <row r="6504" spans="1:8" x14ac:dyDescent="0.25">
      <c r="A6504" s="2">
        <v>5</v>
      </c>
      <c r="B6504" t="s">
        <v>26</v>
      </c>
      <c r="C6504" t="s">
        <v>159</v>
      </c>
      <c r="D6504" s="2">
        <v>3</v>
      </c>
      <c r="E6504" s="17">
        <v>13</v>
      </c>
      <c r="F6504" t="s">
        <v>74</v>
      </c>
      <c r="G6504">
        <v>3</v>
      </c>
      <c r="H6504">
        <v>399197.47</v>
      </c>
    </row>
    <row r="6505" spans="1:8" x14ac:dyDescent="0.25">
      <c r="A6505" s="2">
        <v>5</v>
      </c>
      <c r="B6505" t="s">
        <v>26</v>
      </c>
      <c r="C6505" t="s">
        <v>159</v>
      </c>
      <c r="D6505" s="2">
        <v>3</v>
      </c>
      <c r="E6505" s="17">
        <v>13</v>
      </c>
      <c r="F6505" t="s">
        <v>158</v>
      </c>
      <c r="H6505">
        <v>22148</v>
      </c>
    </row>
    <row r="6506" spans="1:8" x14ac:dyDescent="0.25">
      <c r="A6506" s="2">
        <v>5</v>
      </c>
      <c r="B6506" t="s">
        <v>26</v>
      </c>
      <c r="C6506" t="s">
        <v>159</v>
      </c>
      <c r="D6506" s="2">
        <v>3</v>
      </c>
      <c r="E6506" s="17">
        <v>14</v>
      </c>
      <c r="F6506" t="s">
        <v>70</v>
      </c>
      <c r="G6506">
        <v>4</v>
      </c>
      <c r="H6506">
        <v>2972029.1999999997</v>
      </c>
    </row>
    <row r="6507" spans="1:8" x14ac:dyDescent="0.25">
      <c r="A6507" s="2">
        <v>5</v>
      </c>
      <c r="B6507" t="s">
        <v>26</v>
      </c>
      <c r="C6507" t="s">
        <v>159</v>
      </c>
      <c r="D6507" s="2">
        <v>3</v>
      </c>
      <c r="E6507" s="17">
        <v>14</v>
      </c>
      <c r="F6507" t="s">
        <v>75</v>
      </c>
      <c r="G6507">
        <v>1</v>
      </c>
      <c r="H6507">
        <v>20400</v>
      </c>
    </row>
    <row r="6508" spans="1:8" x14ac:dyDescent="0.25">
      <c r="A6508" s="2">
        <v>5</v>
      </c>
      <c r="B6508" t="s">
        <v>26</v>
      </c>
      <c r="C6508" t="s">
        <v>159</v>
      </c>
      <c r="D6508" s="2">
        <v>3</v>
      </c>
      <c r="E6508" s="17">
        <v>14</v>
      </c>
      <c r="F6508" t="s">
        <v>68</v>
      </c>
      <c r="G6508">
        <v>2</v>
      </c>
      <c r="H6508">
        <v>38988</v>
      </c>
    </row>
    <row r="6509" spans="1:8" x14ac:dyDescent="0.25">
      <c r="A6509" s="2">
        <v>5</v>
      </c>
      <c r="B6509" t="s">
        <v>26</v>
      </c>
      <c r="C6509" t="s">
        <v>159</v>
      </c>
      <c r="D6509" s="2">
        <v>3</v>
      </c>
      <c r="E6509" s="17">
        <v>14</v>
      </c>
      <c r="F6509" t="s">
        <v>69</v>
      </c>
      <c r="G6509">
        <v>4</v>
      </c>
      <c r="H6509">
        <v>386363.14</v>
      </c>
    </row>
    <row r="6510" spans="1:8" x14ac:dyDescent="0.25">
      <c r="A6510" s="2">
        <v>5</v>
      </c>
      <c r="B6510" t="s">
        <v>26</v>
      </c>
      <c r="C6510" t="s">
        <v>159</v>
      </c>
      <c r="D6510" s="2">
        <v>3</v>
      </c>
      <c r="E6510" s="17">
        <v>14</v>
      </c>
      <c r="F6510" t="s">
        <v>67</v>
      </c>
      <c r="G6510">
        <v>4</v>
      </c>
      <c r="H6510">
        <v>285.62</v>
      </c>
    </row>
    <row r="6511" spans="1:8" x14ac:dyDescent="0.25">
      <c r="A6511" s="2">
        <v>5</v>
      </c>
      <c r="B6511" t="s">
        <v>26</v>
      </c>
      <c r="C6511" t="s">
        <v>159</v>
      </c>
      <c r="D6511" s="2">
        <v>3</v>
      </c>
      <c r="E6511" s="17">
        <v>14</v>
      </c>
      <c r="F6511" t="s">
        <v>73</v>
      </c>
      <c r="H6511">
        <v>149013.81</v>
      </c>
    </row>
    <row r="6512" spans="1:8" x14ac:dyDescent="0.25">
      <c r="A6512" s="2">
        <v>5</v>
      </c>
      <c r="B6512" t="s">
        <v>26</v>
      </c>
      <c r="C6512" t="s">
        <v>159</v>
      </c>
      <c r="D6512" s="2">
        <v>3</v>
      </c>
      <c r="E6512" s="17">
        <v>14</v>
      </c>
      <c r="F6512" t="s">
        <v>72</v>
      </c>
      <c r="G6512">
        <v>4</v>
      </c>
      <c r="H6512">
        <v>1212498.8299999998</v>
      </c>
    </row>
    <row r="6513" spans="1:8" x14ac:dyDescent="0.25">
      <c r="A6513" s="2">
        <v>5</v>
      </c>
      <c r="B6513" t="s">
        <v>26</v>
      </c>
      <c r="C6513" t="s">
        <v>159</v>
      </c>
      <c r="D6513" s="2">
        <v>3</v>
      </c>
      <c r="E6513" s="17">
        <v>15</v>
      </c>
      <c r="F6513" t="s">
        <v>70</v>
      </c>
      <c r="G6513">
        <v>1</v>
      </c>
      <c r="H6513">
        <v>856911.60000000021</v>
      </c>
    </row>
    <row r="6514" spans="1:8" x14ac:dyDescent="0.25">
      <c r="A6514" s="2">
        <v>5</v>
      </c>
      <c r="B6514" t="s">
        <v>26</v>
      </c>
      <c r="C6514" t="s">
        <v>159</v>
      </c>
      <c r="D6514" s="2">
        <v>3</v>
      </c>
      <c r="E6514" s="17">
        <v>15</v>
      </c>
      <c r="F6514" t="s">
        <v>68</v>
      </c>
      <c r="G6514">
        <v>1</v>
      </c>
      <c r="H6514">
        <v>20400</v>
      </c>
    </row>
    <row r="6515" spans="1:8" x14ac:dyDescent="0.25">
      <c r="A6515" s="2">
        <v>5</v>
      </c>
      <c r="B6515" t="s">
        <v>26</v>
      </c>
      <c r="C6515" t="s">
        <v>159</v>
      </c>
      <c r="D6515" s="2">
        <v>3</v>
      </c>
      <c r="E6515" s="17">
        <v>15</v>
      </c>
      <c r="F6515" t="s">
        <v>69</v>
      </c>
      <c r="G6515">
        <v>1</v>
      </c>
      <c r="H6515">
        <v>111398.28</v>
      </c>
    </row>
    <row r="6516" spans="1:8" x14ac:dyDescent="0.25">
      <c r="A6516" s="2">
        <v>5</v>
      </c>
      <c r="B6516" t="s">
        <v>26</v>
      </c>
      <c r="C6516" t="s">
        <v>159</v>
      </c>
      <c r="D6516" s="2">
        <v>3</v>
      </c>
      <c r="E6516" s="17">
        <v>15</v>
      </c>
      <c r="F6516" t="s">
        <v>67</v>
      </c>
      <c r="G6516">
        <v>1</v>
      </c>
      <c r="H6516">
        <v>69.95999999999998</v>
      </c>
    </row>
    <row r="6517" spans="1:8" x14ac:dyDescent="0.25">
      <c r="A6517" s="2">
        <v>5</v>
      </c>
      <c r="B6517" t="s">
        <v>26</v>
      </c>
      <c r="C6517" t="s">
        <v>159</v>
      </c>
      <c r="D6517" s="2">
        <v>3</v>
      </c>
      <c r="E6517" s="17">
        <v>15</v>
      </c>
      <c r="F6517" t="s">
        <v>73</v>
      </c>
      <c r="H6517">
        <v>71409.3</v>
      </c>
    </row>
    <row r="6518" spans="1:8" x14ac:dyDescent="0.25">
      <c r="A6518" s="2">
        <v>5</v>
      </c>
      <c r="B6518" t="s">
        <v>26</v>
      </c>
      <c r="C6518" t="s">
        <v>159</v>
      </c>
      <c r="D6518" s="2">
        <v>3</v>
      </c>
      <c r="E6518" s="17">
        <v>15</v>
      </c>
      <c r="F6518" t="s">
        <v>72</v>
      </c>
      <c r="G6518">
        <v>1</v>
      </c>
      <c r="H6518">
        <v>368066.52</v>
      </c>
    </row>
    <row r="6519" spans="1:8" x14ac:dyDescent="0.25">
      <c r="A6519" s="2">
        <v>38</v>
      </c>
      <c r="B6519" t="s">
        <v>27</v>
      </c>
      <c r="C6519" t="s">
        <v>160</v>
      </c>
      <c r="D6519" s="2">
        <v>1</v>
      </c>
      <c r="E6519" s="17">
        <v>1</v>
      </c>
      <c r="F6519" t="s">
        <v>70</v>
      </c>
      <c r="G6519">
        <v>47</v>
      </c>
      <c r="H6519">
        <v>2073931.2499999995</v>
      </c>
    </row>
    <row r="6520" spans="1:8" x14ac:dyDescent="0.25">
      <c r="A6520" s="2">
        <v>38</v>
      </c>
      <c r="B6520" t="s">
        <v>27</v>
      </c>
      <c r="C6520" t="s">
        <v>160</v>
      </c>
      <c r="D6520" s="2">
        <v>1</v>
      </c>
      <c r="E6520" s="17">
        <v>1</v>
      </c>
      <c r="F6520" t="s">
        <v>77</v>
      </c>
      <c r="G6520">
        <v>6</v>
      </c>
      <c r="H6520">
        <v>8446.5099999999984</v>
      </c>
    </row>
    <row r="6521" spans="1:8" x14ac:dyDescent="0.25">
      <c r="A6521" s="2">
        <v>38</v>
      </c>
      <c r="B6521" t="s">
        <v>27</v>
      </c>
      <c r="C6521" t="s">
        <v>160</v>
      </c>
      <c r="D6521" s="2">
        <v>1</v>
      </c>
      <c r="E6521" s="17">
        <v>1</v>
      </c>
      <c r="F6521" t="s">
        <v>67</v>
      </c>
      <c r="H6521">
        <v>5.83</v>
      </c>
    </row>
    <row r="6522" spans="1:8" x14ac:dyDescent="0.25">
      <c r="A6522" s="2">
        <v>38</v>
      </c>
      <c r="B6522" t="s">
        <v>27</v>
      </c>
      <c r="C6522" t="s">
        <v>160</v>
      </c>
      <c r="D6522" s="2">
        <v>1</v>
      </c>
      <c r="E6522" s="17">
        <v>2</v>
      </c>
      <c r="F6522" t="s">
        <v>70</v>
      </c>
      <c r="G6522">
        <v>21</v>
      </c>
      <c r="H6522">
        <v>2054972.7999999998</v>
      </c>
    </row>
    <row r="6523" spans="1:8" x14ac:dyDescent="0.25">
      <c r="A6523" s="2">
        <v>38</v>
      </c>
      <c r="B6523" t="s">
        <v>27</v>
      </c>
      <c r="C6523" t="s">
        <v>160</v>
      </c>
      <c r="D6523" s="2">
        <v>1</v>
      </c>
      <c r="E6523" s="17">
        <v>2</v>
      </c>
      <c r="F6523" t="s">
        <v>75</v>
      </c>
      <c r="G6523">
        <v>20</v>
      </c>
      <c r="H6523">
        <v>251400</v>
      </c>
    </row>
    <row r="6524" spans="1:8" x14ac:dyDescent="0.25">
      <c r="A6524" s="2">
        <v>38</v>
      </c>
      <c r="B6524" t="s">
        <v>27</v>
      </c>
      <c r="C6524" t="s">
        <v>160</v>
      </c>
      <c r="D6524" s="2">
        <v>1</v>
      </c>
      <c r="E6524" s="17">
        <v>2</v>
      </c>
      <c r="F6524" t="s">
        <v>77</v>
      </c>
      <c r="G6524">
        <v>3</v>
      </c>
      <c r="H6524">
        <v>51976.55999999999</v>
      </c>
    </row>
    <row r="6525" spans="1:8" x14ac:dyDescent="0.25">
      <c r="A6525" s="2">
        <v>38</v>
      </c>
      <c r="B6525" t="s">
        <v>27</v>
      </c>
      <c r="C6525" t="s">
        <v>160</v>
      </c>
      <c r="D6525" s="2">
        <v>1</v>
      </c>
      <c r="E6525" s="17">
        <v>2</v>
      </c>
      <c r="F6525" t="s">
        <v>68</v>
      </c>
      <c r="G6525">
        <v>17</v>
      </c>
      <c r="H6525">
        <v>386140.75</v>
      </c>
    </row>
    <row r="6526" spans="1:8" x14ac:dyDescent="0.25">
      <c r="A6526" s="2">
        <v>38</v>
      </c>
      <c r="B6526" t="s">
        <v>27</v>
      </c>
      <c r="C6526" t="s">
        <v>160</v>
      </c>
      <c r="D6526" s="2">
        <v>1</v>
      </c>
      <c r="E6526" s="17">
        <v>2</v>
      </c>
      <c r="F6526" t="s">
        <v>69</v>
      </c>
      <c r="G6526">
        <v>21</v>
      </c>
      <c r="H6526">
        <v>268163.52999999991</v>
      </c>
    </row>
    <row r="6527" spans="1:8" x14ac:dyDescent="0.25">
      <c r="A6527" s="2">
        <v>38</v>
      </c>
      <c r="B6527" t="s">
        <v>27</v>
      </c>
      <c r="C6527" t="s">
        <v>160</v>
      </c>
      <c r="D6527" s="2">
        <v>1</v>
      </c>
      <c r="E6527" s="17">
        <v>2</v>
      </c>
      <c r="F6527" t="s">
        <v>78</v>
      </c>
      <c r="H6527">
        <v>80236.680000000008</v>
      </c>
    </row>
    <row r="6528" spans="1:8" x14ac:dyDescent="0.25">
      <c r="A6528" s="2">
        <v>38</v>
      </c>
      <c r="B6528" t="s">
        <v>27</v>
      </c>
      <c r="C6528" t="s">
        <v>160</v>
      </c>
      <c r="D6528" s="2">
        <v>1</v>
      </c>
      <c r="E6528" s="17">
        <v>2</v>
      </c>
      <c r="F6528" t="s">
        <v>67</v>
      </c>
      <c r="G6528">
        <v>21</v>
      </c>
      <c r="H6528">
        <v>1597.4199999999996</v>
      </c>
    </row>
    <row r="6529" spans="1:8" x14ac:dyDescent="0.25">
      <c r="A6529" s="2">
        <v>38</v>
      </c>
      <c r="B6529" t="s">
        <v>27</v>
      </c>
      <c r="C6529" t="s">
        <v>160</v>
      </c>
      <c r="D6529" s="2">
        <v>1</v>
      </c>
      <c r="E6529" s="17">
        <v>2</v>
      </c>
      <c r="F6529" t="s">
        <v>73</v>
      </c>
      <c r="H6529">
        <v>172968.99</v>
      </c>
    </row>
    <row r="6530" spans="1:8" x14ac:dyDescent="0.25">
      <c r="A6530" s="2">
        <v>38</v>
      </c>
      <c r="B6530" t="s">
        <v>27</v>
      </c>
      <c r="C6530" t="s">
        <v>160</v>
      </c>
      <c r="D6530" s="2">
        <v>1</v>
      </c>
      <c r="E6530" s="17">
        <v>3</v>
      </c>
      <c r="F6530" t="s">
        <v>70</v>
      </c>
      <c r="G6530">
        <v>33</v>
      </c>
      <c r="H6530">
        <v>2088875.71</v>
      </c>
    </row>
    <row r="6531" spans="1:8" x14ac:dyDescent="0.25">
      <c r="A6531" s="2">
        <v>38</v>
      </c>
      <c r="B6531" t="s">
        <v>27</v>
      </c>
      <c r="C6531" t="s">
        <v>160</v>
      </c>
      <c r="D6531" s="2">
        <v>1</v>
      </c>
      <c r="E6531" s="17">
        <v>3</v>
      </c>
      <c r="F6531" t="s">
        <v>75</v>
      </c>
      <c r="G6531">
        <v>29</v>
      </c>
      <c r="H6531">
        <v>290100</v>
      </c>
    </row>
    <row r="6532" spans="1:8" x14ac:dyDescent="0.25">
      <c r="A6532" s="2">
        <v>38</v>
      </c>
      <c r="B6532" t="s">
        <v>27</v>
      </c>
      <c r="C6532" t="s">
        <v>160</v>
      </c>
      <c r="D6532" s="2">
        <v>1</v>
      </c>
      <c r="E6532" s="17">
        <v>3</v>
      </c>
      <c r="F6532" t="s">
        <v>77</v>
      </c>
      <c r="G6532">
        <v>4</v>
      </c>
      <c r="H6532">
        <v>61855.229999999996</v>
      </c>
    </row>
    <row r="6533" spans="1:8" x14ac:dyDescent="0.25">
      <c r="A6533" s="2">
        <v>38</v>
      </c>
      <c r="B6533" t="s">
        <v>27</v>
      </c>
      <c r="C6533" t="s">
        <v>160</v>
      </c>
      <c r="D6533" s="2">
        <v>1</v>
      </c>
      <c r="E6533" s="17">
        <v>3</v>
      </c>
      <c r="F6533" t="s">
        <v>68</v>
      </c>
      <c r="G6533">
        <v>15</v>
      </c>
      <c r="H6533">
        <v>283877.5</v>
      </c>
    </row>
    <row r="6534" spans="1:8" x14ac:dyDescent="0.25">
      <c r="A6534" s="2">
        <v>38</v>
      </c>
      <c r="B6534" t="s">
        <v>27</v>
      </c>
      <c r="C6534" t="s">
        <v>160</v>
      </c>
      <c r="D6534" s="2">
        <v>1</v>
      </c>
      <c r="E6534" s="17">
        <v>3</v>
      </c>
      <c r="F6534" t="s">
        <v>69</v>
      </c>
      <c r="G6534">
        <v>33</v>
      </c>
      <c r="H6534">
        <v>271733.27000000014</v>
      </c>
    </row>
    <row r="6535" spans="1:8" x14ac:dyDescent="0.25">
      <c r="A6535" s="2">
        <v>38</v>
      </c>
      <c r="B6535" t="s">
        <v>27</v>
      </c>
      <c r="C6535" t="s">
        <v>160</v>
      </c>
      <c r="D6535" s="2">
        <v>1</v>
      </c>
      <c r="E6535" s="17">
        <v>3</v>
      </c>
      <c r="F6535" t="s">
        <v>78</v>
      </c>
      <c r="G6535">
        <v>2</v>
      </c>
      <c r="H6535">
        <v>56937.14</v>
      </c>
    </row>
    <row r="6536" spans="1:8" x14ac:dyDescent="0.25">
      <c r="A6536" s="2">
        <v>38</v>
      </c>
      <c r="B6536" t="s">
        <v>27</v>
      </c>
      <c r="C6536" t="s">
        <v>160</v>
      </c>
      <c r="D6536" s="2">
        <v>1</v>
      </c>
      <c r="E6536" s="17">
        <v>3</v>
      </c>
      <c r="F6536" t="s">
        <v>67</v>
      </c>
      <c r="G6536">
        <v>23</v>
      </c>
      <c r="H6536">
        <v>1480.82</v>
      </c>
    </row>
    <row r="6537" spans="1:8" x14ac:dyDescent="0.25">
      <c r="A6537" s="2">
        <v>38</v>
      </c>
      <c r="B6537" t="s">
        <v>27</v>
      </c>
      <c r="C6537" t="s">
        <v>160</v>
      </c>
      <c r="D6537" s="2">
        <v>1</v>
      </c>
      <c r="E6537" s="17">
        <v>3</v>
      </c>
      <c r="F6537" t="s">
        <v>73</v>
      </c>
      <c r="G6537">
        <v>1</v>
      </c>
      <c r="H6537">
        <v>171441.94</v>
      </c>
    </row>
    <row r="6538" spans="1:8" x14ac:dyDescent="0.25">
      <c r="A6538" s="2">
        <v>38</v>
      </c>
      <c r="B6538" t="s">
        <v>27</v>
      </c>
      <c r="C6538" t="s">
        <v>160</v>
      </c>
      <c r="D6538" s="2">
        <v>1</v>
      </c>
      <c r="E6538" s="17">
        <v>3</v>
      </c>
      <c r="F6538" t="s">
        <v>74</v>
      </c>
      <c r="G6538">
        <v>10</v>
      </c>
      <c r="H6538">
        <v>80789.73</v>
      </c>
    </row>
    <row r="6539" spans="1:8" x14ac:dyDescent="0.25">
      <c r="A6539" s="2">
        <v>38</v>
      </c>
      <c r="B6539" t="s">
        <v>27</v>
      </c>
      <c r="C6539" t="s">
        <v>160</v>
      </c>
      <c r="D6539" s="2">
        <v>1</v>
      </c>
      <c r="E6539" s="17">
        <v>4</v>
      </c>
      <c r="F6539" t="s">
        <v>70</v>
      </c>
      <c r="G6539">
        <v>21</v>
      </c>
      <c r="H6539">
        <v>2652471.02</v>
      </c>
    </row>
    <row r="6540" spans="1:8" x14ac:dyDescent="0.25">
      <c r="A6540" s="2">
        <v>38</v>
      </c>
      <c r="B6540" t="s">
        <v>27</v>
      </c>
      <c r="C6540" t="s">
        <v>160</v>
      </c>
      <c r="D6540" s="2">
        <v>1</v>
      </c>
      <c r="E6540" s="17">
        <v>4</v>
      </c>
      <c r="F6540" t="s">
        <v>75</v>
      </c>
      <c r="G6540">
        <v>19</v>
      </c>
      <c r="H6540">
        <v>254700</v>
      </c>
    </row>
    <row r="6541" spans="1:8" x14ac:dyDescent="0.25">
      <c r="A6541" s="2">
        <v>38</v>
      </c>
      <c r="B6541" t="s">
        <v>27</v>
      </c>
      <c r="C6541" t="s">
        <v>160</v>
      </c>
      <c r="D6541" s="2">
        <v>1</v>
      </c>
      <c r="E6541" s="17">
        <v>4</v>
      </c>
      <c r="F6541" t="s">
        <v>77</v>
      </c>
      <c r="G6541">
        <v>4</v>
      </c>
      <c r="H6541">
        <v>103054.76999999999</v>
      </c>
    </row>
    <row r="6542" spans="1:8" x14ac:dyDescent="0.25">
      <c r="A6542" s="2">
        <v>38</v>
      </c>
      <c r="B6542" t="s">
        <v>27</v>
      </c>
      <c r="C6542" t="s">
        <v>160</v>
      </c>
      <c r="D6542" s="2">
        <v>1</v>
      </c>
      <c r="E6542" s="17">
        <v>4</v>
      </c>
      <c r="F6542" t="s">
        <v>68</v>
      </c>
      <c r="G6542">
        <v>17</v>
      </c>
      <c r="H6542">
        <v>349040.5</v>
      </c>
    </row>
    <row r="6543" spans="1:8" x14ac:dyDescent="0.25">
      <c r="A6543" s="2">
        <v>38</v>
      </c>
      <c r="B6543" t="s">
        <v>27</v>
      </c>
      <c r="C6543" t="s">
        <v>160</v>
      </c>
      <c r="D6543" s="2">
        <v>1</v>
      </c>
      <c r="E6543" s="17">
        <v>4</v>
      </c>
      <c r="F6543" t="s">
        <v>69</v>
      </c>
      <c r="G6543">
        <v>20</v>
      </c>
      <c r="H6543">
        <v>328032.13</v>
      </c>
    </row>
    <row r="6544" spans="1:8" x14ac:dyDescent="0.25">
      <c r="A6544" s="2">
        <v>38</v>
      </c>
      <c r="B6544" t="s">
        <v>27</v>
      </c>
      <c r="C6544" t="s">
        <v>160</v>
      </c>
      <c r="D6544" s="2">
        <v>1</v>
      </c>
      <c r="E6544" s="17">
        <v>4</v>
      </c>
      <c r="F6544" t="s">
        <v>78</v>
      </c>
      <c r="G6544">
        <v>2</v>
      </c>
      <c r="H6544">
        <v>75376.53</v>
      </c>
    </row>
    <row r="6545" spans="1:8" x14ac:dyDescent="0.25">
      <c r="A6545" s="2">
        <v>38</v>
      </c>
      <c r="B6545" t="s">
        <v>27</v>
      </c>
      <c r="C6545" t="s">
        <v>160</v>
      </c>
      <c r="D6545" s="2">
        <v>1</v>
      </c>
      <c r="E6545" s="17">
        <v>4</v>
      </c>
      <c r="F6545" t="s">
        <v>67</v>
      </c>
      <c r="G6545">
        <v>21</v>
      </c>
      <c r="H6545">
        <v>1504.09</v>
      </c>
    </row>
    <row r="6546" spans="1:8" x14ac:dyDescent="0.25">
      <c r="A6546" s="2">
        <v>38</v>
      </c>
      <c r="B6546" t="s">
        <v>27</v>
      </c>
      <c r="C6546" t="s">
        <v>160</v>
      </c>
      <c r="D6546" s="2">
        <v>1</v>
      </c>
      <c r="E6546" s="17">
        <v>4</v>
      </c>
      <c r="F6546" t="s">
        <v>73</v>
      </c>
      <c r="G6546">
        <v>3</v>
      </c>
      <c r="H6546">
        <v>205016</v>
      </c>
    </row>
    <row r="6547" spans="1:8" x14ac:dyDescent="0.25">
      <c r="A6547" s="2">
        <v>38</v>
      </c>
      <c r="B6547" t="s">
        <v>27</v>
      </c>
      <c r="C6547" t="s">
        <v>160</v>
      </c>
      <c r="D6547" s="2">
        <v>1</v>
      </c>
      <c r="E6547" s="17">
        <v>4</v>
      </c>
      <c r="F6547" t="s">
        <v>74</v>
      </c>
      <c r="G6547">
        <v>7</v>
      </c>
      <c r="H6547">
        <v>76098.36</v>
      </c>
    </row>
    <row r="6548" spans="1:8" x14ac:dyDescent="0.25">
      <c r="A6548" s="2">
        <v>38</v>
      </c>
      <c r="B6548" t="s">
        <v>27</v>
      </c>
      <c r="C6548" t="s">
        <v>160</v>
      </c>
      <c r="D6548" s="2">
        <v>1</v>
      </c>
      <c r="E6548" s="17">
        <v>5</v>
      </c>
      <c r="F6548" t="s">
        <v>70</v>
      </c>
      <c r="G6548">
        <v>37</v>
      </c>
      <c r="H6548">
        <v>5259738.93</v>
      </c>
    </row>
    <row r="6549" spans="1:8" x14ac:dyDescent="0.25">
      <c r="A6549" s="2">
        <v>38</v>
      </c>
      <c r="B6549" t="s">
        <v>27</v>
      </c>
      <c r="C6549" t="s">
        <v>160</v>
      </c>
      <c r="D6549" s="2">
        <v>1</v>
      </c>
      <c r="E6549" s="17">
        <v>5</v>
      </c>
      <c r="F6549" t="s">
        <v>75</v>
      </c>
      <c r="G6549">
        <v>34</v>
      </c>
      <c r="H6549">
        <v>447300</v>
      </c>
    </row>
    <row r="6550" spans="1:8" x14ac:dyDescent="0.25">
      <c r="A6550" s="2">
        <v>38</v>
      </c>
      <c r="B6550" t="s">
        <v>27</v>
      </c>
      <c r="C6550" t="s">
        <v>160</v>
      </c>
      <c r="D6550" s="2">
        <v>1</v>
      </c>
      <c r="E6550" s="17">
        <v>5</v>
      </c>
      <c r="F6550" t="s">
        <v>77</v>
      </c>
      <c r="G6550">
        <v>11</v>
      </c>
      <c r="H6550">
        <v>103097.42000000001</v>
      </c>
    </row>
    <row r="6551" spans="1:8" x14ac:dyDescent="0.25">
      <c r="A6551" s="2">
        <v>38</v>
      </c>
      <c r="B6551" t="s">
        <v>27</v>
      </c>
      <c r="C6551" t="s">
        <v>160</v>
      </c>
      <c r="D6551" s="2">
        <v>1</v>
      </c>
      <c r="E6551" s="17">
        <v>5</v>
      </c>
      <c r="F6551" t="s">
        <v>68</v>
      </c>
      <c r="G6551">
        <v>22</v>
      </c>
      <c r="H6551">
        <v>436205.75</v>
      </c>
    </row>
    <row r="6552" spans="1:8" x14ac:dyDescent="0.25">
      <c r="A6552" s="2">
        <v>38</v>
      </c>
      <c r="B6552" t="s">
        <v>27</v>
      </c>
      <c r="C6552" t="s">
        <v>160</v>
      </c>
      <c r="D6552" s="2">
        <v>1</v>
      </c>
      <c r="E6552" s="17">
        <v>5</v>
      </c>
      <c r="F6552" t="s">
        <v>69</v>
      </c>
      <c r="G6552">
        <v>35</v>
      </c>
      <c r="H6552">
        <v>646056.69999999972</v>
      </c>
    </row>
    <row r="6553" spans="1:8" x14ac:dyDescent="0.25">
      <c r="A6553" s="2">
        <v>38</v>
      </c>
      <c r="B6553" t="s">
        <v>27</v>
      </c>
      <c r="C6553" t="s">
        <v>160</v>
      </c>
      <c r="D6553" s="2">
        <v>1</v>
      </c>
      <c r="E6553" s="17">
        <v>5</v>
      </c>
      <c r="F6553" t="s">
        <v>78</v>
      </c>
      <c r="G6553">
        <v>1</v>
      </c>
      <c r="H6553">
        <v>153131.87999999995</v>
      </c>
    </row>
    <row r="6554" spans="1:8" x14ac:dyDescent="0.25">
      <c r="A6554" s="2">
        <v>38</v>
      </c>
      <c r="B6554" t="s">
        <v>27</v>
      </c>
      <c r="C6554" t="s">
        <v>160</v>
      </c>
      <c r="D6554" s="2">
        <v>1</v>
      </c>
      <c r="E6554" s="17">
        <v>5</v>
      </c>
      <c r="F6554" t="s">
        <v>67</v>
      </c>
      <c r="G6554">
        <v>37</v>
      </c>
      <c r="H6554">
        <v>2670.1400000000003</v>
      </c>
    </row>
    <row r="6555" spans="1:8" x14ac:dyDescent="0.25">
      <c r="A6555" s="2">
        <v>38</v>
      </c>
      <c r="B6555" t="s">
        <v>27</v>
      </c>
      <c r="C6555" t="s">
        <v>160</v>
      </c>
      <c r="D6555" s="2">
        <v>1</v>
      </c>
      <c r="E6555" s="17">
        <v>5</v>
      </c>
      <c r="F6555" t="s">
        <v>73</v>
      </c>
      <c r="G6555">
        <v>2</v>
      </c>
      <c r="H6555">
        <v>405105.72</v>
      </c>
    </row>
    <row r="6556" spans="1:8" x14ac:dyDescent="0.25">
      <c r="A6556" s="2">
        <v>38</v>
      </c>
      <c r="B6556" t="s">
        <v>27</v>
      </c>
      <c r="C6556" t="s">
        <v>160</v>
      </c>
      <c r="D6556" s="2">
        <v>1</v>
      </c>
      <c r="E6556" s="17">
        <v>5</v>
      </c>
      <c r="F6556" t="s">
        <v>74</v>
      </c>
      <c r="G6556">
        <v>3</v>
      </c>
      <c r="H6556">
        <v>100615.84999999999</v>
      </c>
    </row>
    <row r="6557" spans="1:8" x14ac:dyDescent="0.25">
      <c r="A6557" s="2">
        <v>38</v>
      </c>
      <c r="B6557" t="s">
        <v>27</v>
      </c>
      <c r="C6557" t="s">
        <v>160</v>
      </c>
      <c r="D6557" s="2">
        <v>1</v>
      </c>
      <c r="E6557" s="17">
        <v>6</v>
      </c>
      <c r="F6557" t="s">
        <v>70</v>
      </c>
      <c r="G6557">
        <v>29</v>
      </c>
      <c r="H6557">
        <v>5166037.43</v>
      </c>
    </row>
    <row r="6558" spans="1:8" x14ac:dyDescent="0.25">
      <c r="A6558" s="2">
        <v>38</v>
      </c>
      <c r="B6558" t="s">
        <v>27</v>
      </c>
      <c r="C6558" t="s">
        <v>160</v>
      </c>
      <c r="D6558" s="2">
        <v>1</v>
      </c>
      <c r="E6558" s="17">
        <v>6</v>
      </c>
      <c r="F6558" t="s">
        <v>75</v>
      </c>
      <c r="G6558">
        <v>25</v>
      </c>
      <c r="H6558">
        <v>339300</v>
      </c>
    </row>
    <row r="6559" spans="1:8" x14ac:dyDescent="0.25">
      <c r="A6559" s="2">
        <v>38</v>
      </c>
      <c r="B6559" t="s">
        <v>27</v>
      </c>
      <c r="C6559" t="s">
        <v>160</v>
      </c>
      <c r="D6559" s="2">
        <v>1</v>
      </c>
      <c r="E6559" s="17">
        <v>6</v>
      </c>
      <c r="F6559" t="s">
        <v>77</v>
      </c>
      <c r="G6559">
        <v>8</v>
      </c>
      <c r="H6559">
        <v>103027.84</v>
      </c>
    </row>
    <row r="6560" spans="1:8" x14ac:dyDescent="0.25">
      <c r="A6560" s="2">
        <v>38</v>
      </c>
      <c r="B6560" t="s">
        <v>27</v>
      </c>
      <c r="C6560" t="s">
        <v>160</v>
      </c>
      <c r="D6560" s="2">
        <v>1</v>
      </c>
      <c r="E6560" s="17">
        <v>6</v>
      </c>
      <c r="F6560" t="s">
        <v>68</v>
      </c>
      <c r="G6560">
        <v>25</v>
      </c>
      <c r="H6560">
        <v>529418.25</v>
      </c>
    </row>
    <row r="6561" spans="1:8" x14ac:dyDescent="0.25">
      <c r="A6561" s="2">
        <v>38</v>
      </c>
      <c r="B6561" t="s">
        <v>27</v>
      </c>
      <c r="C6561" t="s">
        <v>160</v>
      </c>
      <c r="D6561" s="2">
        <v>1</v>
      </c>
      <c r="E6561" s="17">
        <v>6</v>
      </c>
      <c r="F6561" t="s">
        <v>69</v>
      </c>
      <c r="G6561">
        <v>28</v>
      </c>
      <c r="H6561">
        <v>654126.69000000006</v>
      </c>
    </row>
    <row r="6562" spans="1:8" x14ac:dyDescent="0.25">
      <c r="A6562" s="2">
        <v>38</v>
      </c>
      <c r="B6562" t="s">
        <v>27</v>
      </c>
      <c r="C6562" t="s">
        <v>160</v>
      </c>
      <c r="D6562" s="2">
        <v>1</v>
      </c>
      <c r="E6562" s="17">
        <v>6</v>
      </c>
      <c r="F6562" t="s">
        <v>78</v>
      </c>
      <c r="H6562">
        <v>200556.4</v>
      </c>
    </row>
    <row r="6563" spans="1:8" x14ac:dyDescent="0.25">
      <c r="A6563" s="2">
        <v>38</v>
      </c>
      <c r="B6563" t="s">
        <v>27</v>
      </c>
      <c r="C6563" t="s">
        <v>160</v>
      </c>
      <c r="D6563" s="2">
        <v>1</v>
      </c>
      <c r="E6563" s="17">
        <v>6</v>
      </c>
      <c r="F6563" t="s">
        <v>67</v>
      </c>
      <c r="G6563">
        <v>29</v>
      </c>
      <c r="H6563">
        <v>2069.6500000000005</v>
      </c>
    </row>
    <row r="6564" spans="1:8" x14ac:dyDescent="0.25">
      <c r="A6564" s="2">
        <v>38</v>
      </c>
      <c r="B6564" t="s">
        <v>27</v>
      </c>
      <c r="C6564" t="s">
        <v>160</v>
      </c>
      <c r="D6564" s="2">
        <v>1</v>
      </c>
      <c r="E6564" s="17">
        <v>6</v>
      </c>
      <c r="F6564" t="s">
        <v>73</v>
      </c>
      <c r="G6564">
        <v>3</v>
      </c>
      <c r="H6564">
        <v>408086.98000000004</v>
      </c>
    </row>
    <row r="6565" spans="1:8" x14ac:dyDescent="0.25">
      <c r="A6565" s="2">
        <v>38</v>
      </c>
      <c r="B6565" t="s">
        <v>27</v>
      </c>
      <c r="C6565" t="s">
        <v>160</v>
      </c>
      <c r="D6565" s="2">
        <v>1</v>
      </c>
      <c r="E6565" s="17">
        <v>6</v>
      </c>
      <c r="F6565" t="s">
        <v>74</v>
      </c>
      <c r="G6565">
        <v>1</v>
      </c>
      <c r="H6565">
        <v>73671.45</v>
      </c>
    </row>
    <row r="6566" spans="1:8" x14ac:dyDescent="0.25">
      <c r="A6566" s="2">
        <v>38</v>
      </c>
      <c r="B6566" t="s">
        <v>27</v>
      </c>
      <c r="C6566" t="s">
        <v>160</v>
      </c>
      <c r="D6566" s="2">
        <v>1</v>
      </c>
      <c r="E6566" s="17">
        <v>7</v>
      </c>
      <c r="F6566" t="s">
        <v>70</v>
      </c>
      <c r="G6566">
        <v>69</v>
      </c>
      <c r="H6566">
        <v>14952392.259999989</v>
      </c>
    </row>
    <row r="6567" spans="1:8" x14ac:dyDescent="0.25">
      <c r="A6567" s="2">
        <v>38</v>
      </c>
      <c r="B6567" t="s">
        <v>27</v>
      </c>
      <c r="C6567" t="s">
        <v>160</v>
      </c>
      <c r="D6567" s="2">
        <v>1</v>
      </c>
      <c r="E6567" s="17">
        <v>7</v>
      </c>
      <c r="F6567" t="s">
        <v>75</v>
      </c>
      <c r="G6567">
        <v>50</v>
      </c>
      <c r="H6567">
        <v>669300</v>
      </c>
    </row>
    <row r="6568" spans="1:8" x14ac:dyDescent="0.25">
      <c r="A6568" s="2">
        <v>38</v>
      </c>
      <c r="B6568" t="s">
        <v>27</v>
      </c>
      <c r="C6568" t="s">
        <v>160</v>
      </c>
      <c r="D6568" s="2">
        <v>1</v>
      </c>
      <c r="E6568" s="17">
        <v>7</v>
      </c>
      <c r="F6568" t="s">
        <v>77</v>
      </c>
      <c r="G6568">
        <v>11</v>
      </c>
      <c r="H6568">
        <v>175171.75</v>
      </c>
    </row>
    <row r="6569" spans="1:8" x14ac:dyDescent="0.25">
      <c r="A6569" s="2">
        <v>38</v>
      </c>
      <c r="B6569" t="s">
        <v>27</v>
      </c>
      <c r="C6569" t="s">
        <v>160</v>
      </c>
      <c r="D6569" s="2">
        <v>1</v>
      </c>
      <c r="E6569" s="17">
        <v>7</v>
      </c>
      <c r="F6569" t="s">
        <v>68</v>
      </c>
      <c r="G6569">
        <v>42</v>
      </c>
      <c r="H6569">
        <v>839780</v>
      </c>
    </row>
    <row r="6570" spans="1:8" x14ac:dyDescent="0.25">
      <c r="A6570" s="2">
        <v>38</v>
      </c>
      <c r="B6570" t="s">
        <v>27</v>
      </c>
      <c r="C6570" t="s">
        <v>160</v>
      </c>
      <c r="D6570" s="2">
        <v>1</v>
      </c>
      <c r="E6570" s="17">
        <v>7</v>
      </c>
      <c r="F6570" t="s">
        <v>69</v>
      </c>
      <c r="G6570">
        <v>51</v>
      </c>
      <c r="H6570">
        <v>1430547.0399999993</v>
      </c>
    </row>
    <row r="6571" spans="1:8" x14ac:dyDescent="0.25">
      <c r="A6571" s="2">
        <v>38</v>
      </c>
      <c r="B6571" t="s">
        <v>27</v>
      </c>
      <c r="C6571" t="s">
        <v>160</v>
      </c>
      <c r="D6571" s="2">
        <v>1</v>
      </c>
      <c r="E6571" s="17">
        <v>7</v>
      </c>
      <c r="F6571" t="s">
        <v>78</v>
      </c>
      <c r="H6571">
        <v>468154.37000000011</v>
      </c>
    </row>
    <row r="6572" spans="1:8" x14ac:dyDescent="0.25">
      <c r="A6572" s="2">
        <v>38</v>
      </c>
      <c r="B6572" t="s">
        <v>27</v>
      </c>
      <c r="C6572" t="s">
        <v>160</v>
      </c>
      <c r="D6572" s="2">
        <v>1</v>
      </c>
      <c r="E6572" s="17">
        <v>7</v>
      </c>
      <c r="F6572" t="s">
        <v>67</v>
      </c>
      <c r="G6572">
        <v>69</v>
      </c>
      <c r="H6572">
        <v>4897.0999999999995</v>
      </c>
    </row>
    <row r="6573" spans="1:8" x14ac:dyDescent="0.25">
      <c r="A6573" s="2">
        <v>38</v>
      </c>
      <c r="B6573" t="s">
        <v>27</v>
      </c>
      <c r="C6573" t="s">
        <v>160</v>
      </c>
      <c r="D6573" s="2">
        <v>1</v>
      </c>
      <c r="E6573" s="17">
        <v>7</v>
      </c>
      <c r="F6573" t="s">
        <v>73</v>
      </c>
      <c r="G6573">
        <v>4</v>
      </c>
      <c r="H6573">
        <v>903727.42999999993</v>
      </c>
    </row>
    <row r="6574" spans="1:8" x14ac:dyDescent="0.25">
      <c r="A6574" s="2">
        <v>38</v>
      </c>
      <c r="B6574" t="s">
        <v>27</v>
      </c>
      <c r="C6574" t="s">
        <v>160</v>
      </c>
      <c r="D6574" s="2">
        <v>1</v>
      </c>
      <c r="E6574" s="17">
        <v>7</v>
      </c>
      <c r="F6574" t="s">
        <v>74</v>
      </c>
      <c r="G6574">
        <v>1</v>
      </c>
      <c r="H6574">
        <v>14728.6</v>
      </c>
    </row>
    <row r="6575" spans="1:8" x14ac:dyDescent="0.25">
      <c r="A6575" s="2">
        <v>38</v>
      </c>
      <c r="B6575" t="s">
        <v>27</v>
      </c>
      <c r="C6575" t="s">
        <v>160</v>
      </c>
      <c r="D6575" s="2">
        <v>1</v>
      </c>
      <c r="E6575" s="17">
        <v>8</v>
      </c>
      <c r="F6575" t="s">
        <v>70</v>
      </c>
      <c r="G6575">
        <v>27</v>
      </c>
      <c r="H6575">
        <v>7292188.3300000001</v>
      </c>
    </row>
    <row r="6576" spans="1:8" x14ac:dyDescent="0.25">
      <c r="A6576" s="2">
        <v>38</v>
      </c>
      <c r="B6576" t="s">
        <v>27</v>
      </c>
      <c r="C6576" t="s">
        <v>160</v>
      </c>
      <c r="D6576" s="2">
        <v>1</v>
      </c>
      <c r="E6576" s="17">
        <v>8</v>
      </c>
      <c r="F6576" t="s">
        <v>75</v>
      </c>
      <c r="G6576">
        <v>23</v>
      </c>
      <c r="H6576">
        <v>322500</v>
      </c>
    </row>
    <row r="6577" spans="1:8" x14ac:dyDescent="0.25">
      <c r="A6577" s="2">
        <v>38</v>
      </c>
      <c r="B6577" t="s">
        <v>27</v>
      </c>
      <c r="C6577" t="s">
        <v>160</v>
      </c>
      <c r="D6577" s="2">
        <v>1</v>
      </c>
      <c r="E6577" s="17">
        <v>8</v>
      </c>
      <c r="F6577" t="s">
        <v>77</v>
      </c>
      <c r="G6577">
        <v>10</v>
      </c>
      <c r="H6577">
        <v>154141.32</v>
      </c>
    </row>
    <row r="6578" spans="1:8" x14ac:dyDescent="0.25">
      <c r="A6578" s="2">
        <v>38</v>
      </c>
      <c r="B6578" t="s">
        <v>27</v>
      </c>
      <c r="C6578" t="s">
        <v>160</v>
      </c>
      <c r="D6578" s="2">
        <v>1</v>
      </c>
      <c r="E6578" s="17">
        <v>8</v>
      </c>
      <c r="F6578" t="s">
        <v>68</v>
      </c>
      <c r="G6578">
        <v>21</v>
      </c>
      <c r="H6578">
        <v>496227</v>
      </c>
    </row>
    <row r="6579" spans="1:8" x14ac:dyDescent="0.25">
      <c r="A6579" s="2">
        <v>38</v>
      </c>
      <c r="B6579" t="s">
        <v>27</v>
      </c>
      <c r="C6579" t="s">
        <v>160</v>
      </c>
      <c r="D6579" s="2">
        <v>1</v>
      </c>
      <c r="E6579" s="17">
        <v>8</v>
      </c>
      <c r="F6579" t="s">
        <v>69</v>
      </c>
      <c r="G6579">
        <v>26</v>
      </c>
      <c r="H6579">
        <v>912314.4500000003</v>
      </c>
    </row>
    <row r="6580" spans="1:8" x14ac:dyDescent="0.25">
      <c r="A6580" s="2">
        <v>38</v>
      </c>
      <c r="B6580" t="s">
        <v>27</v>
      </c>
      <c r="C6580" t="s">
        <v>160</v>
      </c>
      <c r="D6580" s="2">
        <v>1</v>
      </c>
      <c r="E6580" s="17">
        <v>8</v>
      </c>
      <c r="F6580" t="s">
        <v>78</v>
      </c>
      <c r="H6580">
        <v>259354.7</v>
      </c>
    </row>
    <row r="6581" spans="1:8" x14ac:dyDescent="0.25">
      <c r="A6581" s="2">
        <v>38</v>
      </c>
      <c r="B6581" t="s">
        <v>27</v>
      </c>
      <c r="C6581" t="s">
        <v>160</v>
      </c>
      <c r="D6581" s="2">
        <v>1</v>
      </c>
      <c r="E6581" s="17">
        <v>8</v>
      </c>
      <c r="F6581" t="s">
        <v>67</v>
      </c>
      <c r="G6581">
        <v>27</v>
      </c>
      <c r="H6581">
        <v>1935.56</v>
      </c>
    </row>
    <row r="6582" spans="1:8" x14ac:dyDescent="0.25">
      <c r="A6582" s="2">
        <v>38</v>
      </c>
      <c r="B6582" t="s">
        <v>27</v>
      </c>
      <c r="C6582" t="s">
        <v>160</v>
      </c>
      <c r="D6582" s="2">
        <v>1</v>
      </c>
      <c r="E6582" s="17">
        <v>8</v>
      </c>
      <c r="F6582" t="s">
        <v>73</v>
      </c>
      <c r="G6582">
        <v>2</v>
      </c>
      <c r="H6582">
        <v>582145.37</v>
      </c>
    </row>
    <row r="6583" spans="1:8" x14ac:dyDescent="0.25">
      <c r="A6583" s="2">
        <v>38</v>
      </c>
      <c r="B6583" t="s">
        <v>27</v>
      </c>
      <c r="C6583" t="s">
        <v>160</v>
      </c>
      <c r="D6583" s="2">
        <v>1</v>
      </c>
      <c r="E6583" s="17">
        <v>8</v>
      </c>
      <c r="F6583" t="s">
        <v>79</v>
      </c>
      <c r="H6583">
        <v>8882</v>
      </c>
    </row>
    <row r="6584" spans="1:8" x14ac:dyDescent="0.25">
      <c r="A6584" s="2">
        <v>38</v>
      </c>
      <c r="B6584" t="s">
        <v>27</v>
      </c>
      <c r="C6584" t="s">
        <v>160</v>
      </c>
      <c r="D6584" s="2">
        <v>1</v>
      </c>
      <c r="E6584" s="17">
        <v>8</v>
      </c>
      <c r="F6584" t="s">
        <v>74</v>
      </c>
      <c r="G6584">
        <v>5</v>
      </c>
      <c r="H6584">
        <v>390350.91999999993</v>
      </c>
    </row>
    <row r="6585" spans="1:8" x14ac:dyDescent="0.25">
      <c r="A6585" s="2">
        <v>38</v>
      </c>
      <c r="B6585" t="s">
        <v>27</v>
      </c>
      <c r="C6585" t="s">
        <v>160</v>
      </c>
      <c r="D6585" s="2">
        <v>1</v>
      </c>
      <c r="E6585" s="17">
        <v>9</v>
      </c>
      <c r="F6585" t="s">
        <v>70</v>
      </c>
      <c r="G6585">
        <v>54</v>
      </c>
      <c r="H6585">
        <v>17116363.880000003</v>
      </c>
    </row>
    <row r="6586" spans="1:8" x14ac:dyDescent="0.25">
      <c r="A6586" s="2">
        <v>38</v>
      </c>
      <c r="B6586" t="s">
        <v>27</v>
      </c>
      <c r="C6586" t="s">
        <v>160</v>
      </c>
      <c r="D6586" s="2">
        <v>1</v>
      </c>
      <c r="E6586" s="17">
        <v>9</v>
      </c>
      <c r="F6586" t="s">
        <v>75</v>
      </c>
      <c r="G6586">
        <v>44</v>
      </c>
      <c r="H6586">
        <v>576600</v>
      </c>
    </row>
    <row r="6587" spans="1:8" x14ac:dyDescent="0.25">
      <c r="A6587" s="2">
        <v>38</v>
      </c>
      <c r="B6587" t="s">
        <v>27</v>
      </c>
      <c r="C6587" t="s">
        <v>160</v>
      </c>
      <c r="D6587" s="2">
        <v>1</v>
      </c>
      <c r="E6587" s="17">
        <v>9</v>
      </c>
      <c r="F6587" t="s">
        <v>77</v>
      </c>
      <c r="G6587">
        <v>8</v>
      </c>
      <c r="H6587">
        <v>160554.35</v>
      </c>
    </row>
    <row r="6588" spans="1:8" x14ac:dyDescent="0.25">
      <c r="A6588" s="2">
        <v>38</v>
      </c>
      <c r="B6588" t="s">
        <v>27</v>
      </c>
      <c r="C6588" t="s">
        <v>160</v>
      </c>
      <c r="D6588" s="2">
        <v>1</v>
      </c>
      <c r="E6588" s="17">
        <v>9</v>
      </c>
      <c r="F6588" t="s">
        <v>68</v>
      </c>
      <c r="G6588">
        <v>43</v>
      </c>
      <c r="H6588">
        <v>865782</v>
      </c>
    </row>
    <row r="6589" spans="1:8" x14ac:dyDescent="0.25">
      <c r="A6589" s="2">
        <v>38</v>
      </c>
      <c r="B6589" t="s">
        <v>27</v>
      </c>
      <c r="C6589" t="s">
        <v>160</v>
      </c>
      <c r="D6589" s="2">
        <v>1</v>
      </c>
      <c r="E6589" s="17">
        <v>9</v>
      </c>
      <c r="F6589" t="s">
        <v>69</v>
      </c>
      <c r="G6589">
        <v>52</v>
      </c>
      <c r="H6589">
        <v>2131948.63</v>
      </c>
    </row>
    <row r="6590" spans="1:8" x14ac:dyDescent="0.25">
      <c r="A6590" s="2">
        <v>38</v>
      </c>
      <c r="B6590" t="s">
        <v>27</v>
      </c>
      <c r="C6590" t="s">
        <v>160</v>
      </c>
      <c r="D6590" s="2">
        <v>1</v>
      </c>
      <c r="E6590" s="17">
        <v>9</v>
      </c>
      <c r="F6590" t="s">
        <v>78</v>
      </c>
      <c r="H6590">
        <v>519892.68000000017</v>
      </c>
    </row>
    <row r="6591" spans="1:8" x14ac:dyDescent="0.25">
      <c r="A6591" s="2">
        <v>38</v>
      </c>
      <c r="B6591" t="s">
        <v>27</v>
      </c>
      <c r="C6591" t="s">
        <v>160</v>
      </c>
      <c r="D6591" s="2">
        <v>1</v>
      </c>
      <c r="E6591" s="17">
        <v>9</v>
      </c>
      <c r="F6591" t="s">
        <v>67</v>
      </c>
      <c r="G6591">
        <v>54</v>
      </c>
      <c r="H6591">
        <v>3847.8</v>
      </c>
    </row>
    <row r="6592" spans="1:8" x14ac:dyDescent="0.25">
      <c r="A6592" s="2">
        <v>38</v>
      </c>
      <c r="B6592" t="s">
        <v>27</v>
      </c>
      <c r="C6592" t="s">
        <v>160</v>
      </c>
      <c r="D6592" s="2">
        <v>1</v>
      </c>
      <c r="E6592" s="17">
        <v>9</v>
      </c>
      <c r="F6592" t="s">
        <v>73</v>
      </c>
      <c r="G6592">
        <v>6</v>
      </c>
      <c r="H6592">
        <v>1309354.99</v>
      </c>
    </row>
    <row r="6593" spans="1:8" x14ac:dyDescent="0.25">
      <c r="A6593" s="2">
        <v>38</v>
      </c>
      <c r="B6593" t="s">
        <v>27</v>
      </c>
      <c r="C6593" t="s">
        <v>160</v>
      </c>
      <c r="D6593" s="2">
        <v>1</v>
      </c>
      <c r="E6593" s="17">
        <v>9</v>
      </c>
      <c r="F6593" t="s">
        <v>74</v>
      </c>
      <c r="G6593">
        <v>6</v>
      </c>
      <c r="H6593">
        <v>292031.39</v>
      </c>
    </row>
    <row r="6594" spans="1:8" x14ac:dyDescent="0.25">
      <c r="A6594" s="2">
        <v>38</v>
      </c>
      <c r="B6594" t="s">
        <v>27</v>
      </c>
      <c r="C6594" t="s">
        <v>160</v>
      </c>
      <c r="D6594" s="2">
        <v>1</v>
      </c>
      <c r="E6594" s="17">
        <v>10</v>
      </c>
      <c r="F6594" t="s">
        <v>70</v>
      </c>
      <c r="G6594">
        <v>16</v>
      </c>
      <c r="H6594">
        <v>6256573.6900000013</v>
      </c>
    </row>
    <row r="6595" spans="1:8" x14ac:dyDescent="0.25">
      <c r="A6595" s="2">
        <v>38</v>
      </c>
      <c r="B6595" t="s">
        <v>27</v>
      </c>
      <c r="C6595" t="s">
        <v>160</v>
      </c>
      <c r="D6595" s="2">
        <v>1</v>
      </c>
      <c r="E6595" s="17">
        <v>10</v>
      </c>
      <c r="F6595" t="s">
        <v>75</v>
      </c>
      <c r="G6595">
        <v>12</v>
      </c>
      <c r="H6595">
        <v>157500</v>
      </c>
    </row>
    <row r="6596" spans="1:8" x14ac:dyDescent="0.25">
      <c r="A6596" s="2">
        <v>38</v>
      </c>
      <c r="B6596" t="s">
        <v>27</v>
      </c>
      <c r="C6596" t="s">
        <v>160</v>
      </c>
      <c r="D6596" s="2">
        <v>1</v>
      </c>
      <c r="E6596" s="17">
        <v>10</v>
      </c>
      <c r="F6596" t="s">
        <v>77</v>
      </c>
      <c r="G6596">
        <v>3</v>
      </c>
      <c r="H6596">
        <v>50928.2</v>
      </c>
    </row>
    <row r="6597" spans="1:8" x14ac:dyDescent="0.25">
      <c r="A6597" s="2">
        <v>38</v>
      </c>
      <c r="B6597" t="s">
        <v>27</v>
      </c>
      <c r="C6597" t="s">
        <v>160</v>
      </c>
      <c r="D6597" s="2">
        <v>1</v>
      </c>
      <c r="E6597" s="17">
        <v>10</v>
      </c>
      <c r="F6597" t="s">
        <v>68</v>
      </c>
      <c r="G6597">
        <v>10</v>
      </c>
      <c r="H6597">
        <v>196659</v>
      </c>
    </row>
    <row r="6598" spans="1:8" x14ac:dyDescent="0.25">
      <c r="A6598" s="2">
        <v>38</v>
      </c>
      <c r="B6598" t="s">
        <v>27</v>
      </c>
      <c r="C6598" t="s">
        <v>160</v>
      </c>
      <c r="D6598" s="2">
        <v>1</v>
      </c>
      <c r="E6598" s="17">
        <v>10</v>
      </c>
      <c r="F6598" t="s">
        <v>69</v>
      </c>
      <c r="G6598">
        <v>12</v>
      </c>
      <c r="H6598">
        <v>611995.06999999983</v>
      </c>
    </row>
    <row r="6599" spans="1:8" x14ac:dyDescent="0.25">
      <c r="A6599" s="2">
        <v>38</v>
      </c>
      <c r="B6599" t="s">
        <v>27</v>
      </c>
      <c r="C6599" t="s">
        <v>160</v>
      </c>
      <c r="D6599" s="2">
        <v>1</v>
      </c>
      <c r="E6599" s="17">
        <v>10</v>
      </c>
      <c r="F6599" t="s">
        <v>78</v>
      </c>
      <c r="H6599">
        <v>179136.72000000003</v>
      </c>
    </row>
    <row r="6600" spans="1:8" x14ac:dyDescent="0.25">
      <c r="A6600" s="2">
        <v>38</v>
      </c>
      <c r="B6600" t="s">
        <v>27</v>
      </c>
      <c r="C6600" t="s">
        <v>160</v>
      </c>
      <c r="D6600" s="2">
        <v>1</v>
      </c>
      <c r="E6600" s="17">
        <v>10</v>
      </c>
      <c r="F6600" t="s">
        <v>67</v>
      </c>
      <c r="G6600">
        <v>16</v>
      </c>
      <c r="H6600">
        <v>1090.21</v>
      </c>
    </row>
    <row r="6601" spans="1:8" x14ac:dyDescent="0.25">
      <c r="A6601" s="2">
        <v>38</v>
      </c>
      <c r="B6601" t="s">
        <v>27</v>
      </c>
      <c r="C6601" t="s">
        <v>160</v>
      </c>
      <c r="D6601" s="2">
        <v>1</v>
      </c>
      <c r="E6601" s="17">
        <v>10</v>
      </c>
      <c r="F6601" t="s">
        <v>73</v>
      </c>
      <c r="G6601">
        <v>2</v>
      </c>
      <c r="H6601">
        <v>392398</v>
      </c>
    </row>
    <row r="6602" spans="1:8" x14ac:dyDescent="0.25">
      <c r="A6602" s="2">
        <v>38</v>
      </c>
      <c r="B6602" t="s">
        <v>27</v>
      </c>
      <c r="C6602" t="s">
        <v>160</v>
      </c>
      <c r="D6602" s="2">
        <v>1</v>
      </c>
      <c r="E6602" s="17">
        <v>10</v>
      </c>
      <c r="F6602" t="s">
        <v>72</v>
      </c>
      <c r="H6602">
        <v>3049.32</v>
      </c>
    </row>
    <row r="6603" spans="1:8" x14ac:dyDescent="0.25">
      <c r="A6603" s="2">
        <v>38</v>
      </c>
      <c r="B6603" t="s">
        <v>27</v>
      </c>
      <c r="C6603" t="s">
        <v>160</v>
      </c>
      <c r="D6603" s="2">
        <v>1</v>
      </c>
      <c r="E6603" s="17">
        <v>10</v>
      </c>
      <c r="F6603" t="s">
        <v>74</v>
      </c>
      <c r="G6603">
        <v>1</v>
      </c>
      <c r="H6603">
        <v>65520</v>
      </c>
    </row>
    <row r="6604" spans="1:8" x14ac:dyDescent="0.25">
      <c r="A6604" s="2">
        <v>38</v>
      </c>
      <c r="B6604" t="s">
        <v>27</v>
      </c>
      <c r="C6604" t="s">
        <v>160</v>
      </c>
      <c r="D6604" s="2">
        <v>1</v>
      </c>
      <c r="E6604" s="17">
        <v>11</v>
      </c>
      <c r="F6604" t="s">
        <v>70</v>
      </c>
      <c r="G6604">
        <v>37</v>
      </c>
      <c r="H6604">
        <v>17244047.549999986</v>
      </c>
    </row>
    <row r="6605" spans="1:8" x14ac:dyDescent="0.25">
      <c r="A6605" s="2">
        <v>38</v>
      </c>
      <c r="B6605" t="s">
        <v>27</v>
      </c>
      <c r="C6605" t="s">
        <v>160</v>
      </c>
      <c r="D6605" s="2">
        <v>1</v>
      </c>
      <c r="E6605" s="17">
        <v>11</v>
      </c>
      <c r="F6605" t="s">
        <v>75</v>
      </c>
      <c r="G6605">
        <v>4</v>
      </c>
      <c r="H6605">
        <v>85512</v>
      </c>
    </row>
    <row r="6606" spans="1:8" x14ac:dyDescent="0.25">
      <c r="A6606" s="2">
        <v>38</v>
      </c>
      <c r="B6606" t="s">
        <v>27</v>
      </c>
      <c r="C6606" t="s">
        <v>160</v>
      </c>
      <c r="D6606" s="2">
        <v>1</v>
      </c>
      <c r="E6606" s="17">
        <v>11</v>
      </c>
      <c r="F6606" t="s">
        <v>77</v>
      </c>
      <c r="G6606">
        <v>6</v>
      </c>
      <c r="H6606">
        <v>112347.35</v>
      </c>
    </row>
    <row r="6607" spans="1:8" x14ac:dyDescent="0.25">
      <c r="A6607" s="2">
        <v>38</v>
      </c>
      <c r="B6607" t="s">
        <v>27</v>
      </c>
      <c r="C6607" t="s">
        <v>160</v>
      </c>
      <c r="D6607" s="2">
        <v>1</v>
      </c>
      <c r="E6607" s="17">
        <v>11</v>
      </c>
      <c r="F6607" t="s">
        <v>68</v>
      </c>
      <c r="G6607">
        <v>10</v>
      </c>
      <c r="H6607">
        <v>197792</v>
      </c>
    </row>
    <row r="6608" spans="1:8" x14ac:dyDescent="0.25">
      <c r="A6608" s="2">
        <v>38</v>
      </c>
      <c r="B6608" t="s">
        <v>27</v>
      </c>
      <c r="C6608" t="s">
        <v>160</v>
      </c>
      <c r="D6608" s="2">
        <v>1</v>
      </c>
      <c r="E6608" s="17">
        <v>11</v>
      </c>
      <c r="F6608" t="s">
        <v>69</v>
      </c>
      <c r="G6608">
        <v>36</v>
      </c>
      <c r="H6608">
        <v>2080109.3800000004</v>
      </c>
    </row>
    <row r="6609" spans="1:8" x14ac:dyDescent="0.25">
      <c r="A6609" s="2">
        <v>38</v>
      </c>
      <c r="B6609" t="s">
        <v>27</v>
      </c>
      <c r="C6609" t="s">
        <v>160</v>
      </c>
      <c r="D6609" s="2">
        <v>1</v>
      </c>
      <c r="E6609" s="17">
        <v>11</v>
      </c>
      <c r="F6609" t="s">
        <v>78</v>
      </c>
      <c r="H6609">
        <v>683328.78</v>
      </c>
    </row>
    <row r="6610" spans="1:8" x14ac:dyDescent="0.25">
      <c r="A6610" s="2">
        <v>38</v>
      </c>
      <c r="B6610" t="s">
        <v>27</v>
      </c>
      <c r="C6610" t="s">
        <v>160</v>
      </c>
      <c r="D6610" s="2">
        <v>1</v>
      </c>
      <c r="E6610" s="17">
        <v>11</v>
      </c>
      <c r="F6610" t="s">
        <v>67</v>
      </c>
      <c r="G6610">
        <v>37</v>
      </c>
      <c r="H6610">
        <v>2786.64</v>
      </c>
    </row>
    <row r="6611" spans="1:8" x14ac:dyDescent="0.25">
      <c r="A6611" s="2">
        <v>38</v>
      </c>
      <c r="B6611" t="s">
        <v>27</v>
      </c>
      <c r="C6611" t="s">
        <v>160</v>
      </c>
      <c r="D6611" s="2">
        <v>1</v>
      </c>
      <c r="E6611" s="17">
        <v>11</v>
      </c>
      <c r="F6611" t="s">
        <v>73</v>
      </c>
      <c r="G6611">
        <v>2</v>
      </c>
      <c r="H6611">
        <v>1327526.92</v>
      </c>
    </row>
    <row r="6612" spans="1:8" x14ac:dyDescent="0.25">
      <c r="A6612" s="2">
        <v>38</v>
      </c>
      <c r="B6612" t="s">
        <v>27</v>
      </c>
      <c r="C6612" t="s">
        <v>160</v>
      </c>
      <c r="D6612" s="2">
        <v>1</v>
      </c>
      <c r="E6612" s="17">
        <v>11</v>
      </c>
      <c r="F6612" t="s">
        <v>72</v>
      </c>
      <c r="G6612">
        <v>37</v>
      </c>
      <c r="H6612">
        <v>3349021.3</v>
      </c>
    </row>
    <row r="6613" spans="1:8" x14ac:dyDescent="0.25">
      <c r="A6613" s="2">
        <v>38</v>
      </c>
      <c r="B6613" t="s">
        <v>27</v>
      </c>
      <c r="C6613" t="s">
        <v>160</v>
      </c>
      <c r="D6613" s="2">
        <v>1</v>
      </c>
      <c r="E6613" s="17">
        <v>11</v>
      </c>
      <c r="F6613" t="s">
        <v>74</v>
      </c>
      <c r="G6613">
        <v>4</v>
      </c>
      <c r="H6613">
        <v>486819.44999999995</v>
      </c>
    </row>
    <row r="6614" spans="1:8" x14ac:dyDescent="0.25">
      <c r="A6614" s="2">
        <v>38</v>
      </c>
      <c r="B6614" t="s">
        <v>27</v>
      </c>
      <c r="C6614" t="s">
        <v>160</v>
      </c>
      <c r="D6614" s="2">
        <v>1</v>
      </c>
      <c r="E6614" s="17">
        <v>12</v>
      </c>
      <c r="F6614" t="s">
        <v>70</v>
      </c>
      <c r="G6614">
        <v>20</v>
      </c>
      <c r="H6614">
        <v>9373784.129999999</v>
      </c>
    </row>
    <row r="6615" spans="1:8" x14ac:dyDescent="0.25">
      <c r="A6615" s="2">
        <v>38</v>
      </c>
      <c r="B6615" t="s">
        <v>27</v>
      </c>
      <c r="C6615" t="s">
        <v>160</v>
      </c>
      <c r="D6615" s="2">
        <v>1</v>
      </c>
      <c r="E6615" s="17">
        <v>12</v>
      </c>
      <c r="F6615" t="s">
        <v>75</v>
      </c>
      <c r="G6615">
        <v>5</v>
      </c>
      <c r="H6615">
        <v>105473</v>
      </c>
    </row>
    <row r="6616" spans="1:8" x14ac:dyDescent="0.25">
      <c r="A6616" s="2">
        <v>38</v>
      </c>
      <c r="B6616" t="s">
        <v>27</v>
      </c>
      <c r="C6616" t="s">
        <v>160</v>
      </c>
      <c r="D6616" s="2">
        <v>1</v>
      </c>
      <c r="E6616" s="17">
        <v>12</v>
      </c>
      <c r="F6616" t="s">
        <v>77</v>
      </c>
      <c r="H6616">
        <v>7645.4</v>
      </c>
    </row>
    <row r="6617" spans="1:8" x14ac:dyDescent="0.25">
      <c r="A6617" s="2">
        <v>38</v>
      </c>
      <c r="B6617" t="s">
        <v>27</v>
      </c>
      <c r="C6617" t="s">
        <v>160</v>
      </c>
      <c r="D6617" s="2">
        <v>1</v>
      </c>
      <c r="E6617" s="17">
        <v>12</v>
      </c>
      <c r="F6617" t="s">
        <v>68</v>
      </c>
      <c r="G6617">
        <v>9</v>
      </c>
      <c r="H6617">
        <v>161704</v>
      </c>
    </row>
    <row r="6618" spans="1:8" x14ac:dyDescent="0.25">
      <c r="A6618" s="2">
        <v>38</v>
      </c>
      <c r="B6618" t="s">
        <v>27</v>
      </c>
      <c r="C6618" t="s">
        <v>160</v>
      </c>
      <c r="D6618" s="2">
        <v>1</v>
      </c>
      <c r="E6618" s="17">
        <v>12</v>
      </c>
      <c r="F6618" t="s">
        <v>69</v>
      </c>
      <c r="G6618">
        <v>18</v>
      </c>
      <c r="H6618">
        <v>1208351.3900000001</v>
      </c>
    </row>
    <row r="6619" spans="1:8" x14ac:dyDescent="0.25">
      <c r="A6619" s="2">
        <v>38</v>
      </c>
      <c r="B6619" t="s">
        <v>27</v>
      </c>
      <c r="C6619" t="s">
        <v>160</v>
      </c>
      <c r="D6619" s="2">
        <v>1</v>
      </c>
      <c r="E6619" s="17">
        <v>12</v>
      </c>
      <c r="F6619" t="s">
        <v>78</v>
      </c>
      <c r="H6619">
        <v>347868.61000000004</v>
      </c>
    </row>
    <row r="6620" spans="1:8" x14ac:dyDescent="0.25">
      <c r="A6620" s="2">
        <v>38</v>
      </c>
      <c r="B6620" t="s">
        <v>27</v>
      </c>
      <c r="C6620" t="s">
        <v>160</v>
      </c>
      <c r="D6620" s="2">
        <v>1</v>
      </c>
      <c r="E6620" s="17">
        <v>12</v>
      </c>
      <c r="F6620" t="s">
        <v>67</v>
      </c>
      <c r="G6620">
        <v>20</v>
      </c>
      <c r="H6620">
        <v>1247.6200000000001</v>
      </c>
    </row>
    <row r="6621" spans="1:8" x14ac:dyDescent="0.25">
      <c r="A6621" s="2">
        <v>38</v>
      </c>
      <c r="B6621" t="s">
        <v>27</v>
      </c>
      <c r="C6621" t="s">
        <v>160</v>
      </c>
      <c r="D6621" s="2">
        <v>1</v>
      </c>
      <c r="E6621" s="17">
        <v>12</v>
      </c>
      <c r="F6621" t="s">
        <v>73</v>
      </c>
      <c r="H6621">
        <v>617750.42000000004</v>
      </c>
    </row>
    <row r="6622" spans="1:8" x14ac:dyDescent="0.25">
      <c r="A6622" s="2">
        <v>38</v>
      </c>
      <c r="B6622" t="s">
        <v>27</v>
      </c>
      <c r="C6622" t="s">
        <v>160</v>
      </c>
      <c r="D6622" s="2">
        <v>1</v>
      </c>
      <c r="E6622" s="17">
        <v>12</v>
      </c>
      <c r="F6622" t="s">
        <v>72</v>
      </c>
      <c r="G6622">
        <v>20</v>
      </c>
      <c r="H6622">
        <v>1720392.49</v>
      </c>
    </row>
    <row r="6623" spans="1:8" x14ac:dyDescent="0.25">
      <c r="A6623" s="2">
        <v>38</v>
      </c>
      <c r="B6623" t="s">
        <v>27</v>
      </c>
      <c r="C6623" t="s">
        <v>160</v>
      </c>
      <c r="D6623" s="2">
        <v>1</v>
      </c>
      <c r="E6623" s="17">
        <v>12</v>
      </c>
      <c r="F6623" t="s">
        <v>74</v>
      </c>
      <c r="G6623">
        <v>6</v>
      </c>
      <c r="H6623">
        <v>374738.45</v>
      </c>
    </row>
    <row r="6624" spans="1:8" x14ac:dyDescent="0.25">
      <c r="A6624" s="2">
        <v>38</v>
      </c>
      <c r="B6624" t="s">
        <v>27</v>
      </c>
      <c r="C6624" t="s">
        <v>160</v>
      </c>
      <c r="D6624" s="2">
        <v>1</v>
      </c>
      <c r="E6624" s="17">
        <v>13</v>
      </c>
      <c r="F6624" t="s">
        <v>70</v>
      </c>
      <c r="G6624">
        <v>29</v>
      </c>
      <c r="H6624">
        <v>17596196.310000006</v>
      </c>
    </row>
    <row r="6625" spans="1:8" x14ac:dyDescent="0.25">
      <c r="A6625" s="2">
        <v>38</v>
      </c>
      <c r="B6625" t="s">
        <v>27</v>
      </c>
      <c r="C6625" t="s">
        <v>160</v>
      </c>
      <c r="D6625" s="2">
        <v>1</v>
      </c>
      <c r="E6625" s="17">
        <v>13</v>
      </c>
      <c r="F6625" t="s">
        <v>75</v>
      </c>
      <c r="G6625">
        <v>14</v>
      </c>
      <c r="H6625">
        <v>927576</v>
      </c>
    </row>
    <row r="6626" spans="1:8" x14ac:dyDescent="0.25">
      <c r="A6626" s="2">
        <v>38</v>
      </c>
      <c r="B6626" t="s">
        <v>27</v>
      </c>
      <c r="C6626" t="s">
        <v>160</v>
      </c>
      <c r="D6626" s="2">
        <v>1</v>
      </c>
      <c r="E6626" s="17">
        <v>13</v>
      </c>
      <c r="F6626" t="s">
        <v>68</v>
      </c>
      <c r="G6626">
        <v>12</v>
      </c>
      <c r="H6626">
        <v>216830</v>
      </c>
    </row>
    <row r="6627" spans="1:8" x14ac:dyDescent="0.25">
      <c r="A6627" s="2">
        <v>38</v>
      </c>
      <c r="B6627" t="s">
        <v>27</v>
      </c>
      <c r="C6627" t="s">
        <v>160</v>
      </c>
      <c r="D6627" s="2">
        <v>1</v>
      </c>
      <c r="E6627" s="17">
        <v>13</v>
      </c>
      <c r="F6627" t="s">
        <v>69</v>
      </c>
      <c r="G6627">
        <v>28</v>
      </c>
      <c r="H6627">
        <v>2208860</v>
      </c>
    </row>
    <row r="6628" spans="1:8" x14ac:dyDescent="0.25">
      <c r="A6628" s="2">
        <v>38</v>
      </c>
      <c r="B6628" t="s">
        <v>27</v>
      </c>
      <c r="C6628" t="s">
        <v>160</v>
      </c>
      <c r="D6628" s="2">
        <v>1</v>
      </c>
      <c r="E6628" s="17">
        <v>13</v>
      </c>
      <c r="F6628" t="s">
        <v>78</v>
      </c>
      <c r="G6628">
        <v>3</v>
      </c>
      <c r="H6628">
        <v>317586.79000000004</v>
      </c>
    </row>
    <row r="6629" spans="1:8" x14ac:dyDescent="0.25">
      <c r="A6629" s="2">
        <v>38</v>
      </c>
      <c r="B6629" t="s">
        <v>27</v>
      </c>
      <c r="C6629" t="s">
        <v>160</v>
      </c>
      <c r="D6629" s="2">
        <v>1</v>
      </c>
      <c r="E6629" s="17">
        <v>13</v>
      </c>
      <c r="F6629" t="s">
        <v>67</v>
      </c>
      <c r="G6629">
        <v>29</v>
      </c>
      <c r="H6629">
        <v>2057.9899999999998</v>
      </c>
    </row>
    <row r="6630" spans="1:8" x14ac:dyDescent="0.25">
      <c r="A6630" s="2">
        <v>38</v>
      </c>
      <c r="B6630" t="s">
        <v>27</v>
      </c>
      <c r="C6630" t="s">
        <v>160</v>
      </c>
      <c r="D6630" s="2">
        <v>1</v>
      </c>
      <c r="E6630" s="17">
        <v>13</v>
      </c>
      <c r="F6630" t="s">
        <v>73</v>
      </c>
      <c r="G6630">
        <v>7</v>
      </c>
      <c r="H6630">
        <v>1093786.6999999997</v>
      </c>
    </row>
    <row r="6631" spans="1:8" x14ac:dyDescent="0.25">
      <c r="A6631" s="2">
        <v>38</v>
      </c>
      <c r="B6631" t="s">
        <v>27</v>
      </c>
      <c r="C6631" t="s">
        <v>160</v>
      </c>
      <c r="D6631" s="2">
        <v>1</v>
      </c>
      <c r="E6631" s="17">
        <v>13</v>
      </c>
      <c r="F6631" t="s">
        <v>79</v>
      </c>
      <c r="G6631">
        <v>1</v>
      </c>
      <c r="H6631">
        <v>8882</v>
      </c>
    </row>
    <row r="6632" spans="1:8" x14ac:dyDescent="0.25">
      <c r="A6632" s="2">
        <v>38</v>
      </c>
      <c r="B6632" t="s">
        <v>27</v>
      </c>
      <c r="C6632" t="s">
        <v>160</v>
      </c>
      <c r="D6632" s="2">
        <v>1</v>
      </c>
      <c r="E6632" s="17">
        <v>13</v>
      </c>
      <c r="F6632" t="s">
        <v>72</v>
      </c>
      <c r="G6632">
        <v>29</v>
      </c>
      <c r="H6632">
        <v>4667747.4499999983</v>
      </c>
    </row>
    <row r="6633" spans="1:8" x14ac:dyDescent="0.25">
      <c r="A6633" s="2">
        <v>38</v>
      </c>
      <c r="B6633" t="s">
        <v>27</v>
      </c>
      <c r="C6633" t="s">
        <v>160</v>
      </c>
      <c r="D6633" s="2">
        <v>1</v>
      </c>
      <c r="E6633" s="17">
        <v>13</v>
      </c>
      <c r="F6633" t="s">
        <v>74</v>
      </c>
      <c r="G6633">
        <v>6</v>
      </c>
      <c r="H6633">
        <v>606272.42999999993</v>
      </c>
    </row>
    <row r="6634" spans="1:8" x14ac:dyDescent="0.25">
      <c r="A6634" s="2">
        <v>38</v>
      </c>
      <c r="B6634" t="s">
        <v>27</v>
      </c>
      <c r="C6634" t="s">
        <v>160</v>
      </c>
      <c r="D6634" s="2">
        <v>1</v>
      </c>
      <c r="E6634" s="17">
        <v>13</v>
      </c>
      <c r="F6634" t="s">
        <v>76</v>
      </c>
      <c r="H6634">
        <v>27926.03</v>
      </c>
    </row>
    <row r="6635" spans="1:8" x14ac:dyDescent="0.25">
      <c r="A6635" s="2">
        <v>38</v>
      </c>
      <c r="B6635" t="s">
        <v>27</v>
      </c>
      <c r="C6635" t="s">
        <v>160</v>
      </c>
      <c r="D6635" s="2">
        <v>1</v>
      </c>
      <c r="E6635" s="17">
        <v>14</v>
      </c>
      <c r="F6635" t="s">
        <v>70</v>
      </c>
      <c r="G6635">
        <v>13</v>
      </c>
      <c r="H6635">
        <v>9159732.0699999984</v>
      </c>
    </row>
    <row r="6636" spans="1:8" x14ac:dyDescent="0.25">
      <c r="A6636" s="2">
        <v>38</v>
      </c>
      <c r="B6636" t="s">
        <v>27</v>
      </c>
      <c r="C6636" t="s">
        <v>160</v>
      </c>
      <c r="D6636" s="2">
        <v>1</v>
      </c>
      <c r="E6636" s="17">
        <v>14</v>
      </c>
      <c r="F6636" t="s">
        <v>75</v>
      </c>
      <c r="G6636">
        <v>3</v>
      </c>
      <c r="H6636">
        <v>86745</v>
      </c>
    </row>
    <row r="6637" spans="1:8" x14ac:dyDescent="0.25">
      <c r="A6637" s="2">
        <v>38</v>
      </c>
      <c r="B6637" t="s">
        <v>27</v>
      </c>
      <c r="C6637" t="s">
        <v>160</v>
      </c>
      <c r="D6637" s="2">
        <v>1</v>
      </c>
      <c r="E6637" s="17">
        <v>14</v>
      </c>
      <c r="F6637" t="s">
        <v>68</v>
      </c>
      <c r="G6637">
        <v>4</v>
      </c>
      <c r="H6637">
        <v>98292</v>
      </c>
    </row>
    <row r="6638" spans="1:8" x14ac:dyDescent="0.25">
      <c r="A6638" s="2">
        <v>38</v>
      </c>
      <c r="B6638" t="s">
        <v>27</v>
      </c>
      <c r="C6638" t="s">
        <v>160</v>
      </c>
      <c r="D6638" s="2">
        <v>1</v>
      </c>
      <c r="E6638" s="17">
        <v>14</v>
      </c>
      <c r="F6638" t="s">
        <v>69</v>
      </c>
      <c r="G6638">
        <v>10</v>
      </c>
      <c r="H6638">
        <v>952160.29999999993</v>
      </c>
    </row>
    <row r="6639" spans="1:8" x14ac:dyDescent="0.25">
      <c r="A6639" s="2">
        <v>38</v>
      </c>
      <c r="B6639" t="s">
        <v>27</v>
      </c>
      <c r="C6639" t="s">
        <v>160</v>
      </c>
      <c r="D6639" s="2">
        <v>1</v>
      </c>
      <c r="E6639" s="17">
        <v>14</v>
      </c>
      <c r="F6639" t="s">
        <v>78</v>
      </c>
      <c r="H6639">
        <v>81325.39</v>
      </c>
    </row>
    <row r="6640" spans="1:8" x14ac:dyDescent="0.25">
      <c r="A6640" s="2">
        <v>38</v>
      </c>
      <c r="B6640" t="s">
        <v>27</v>
      </c>
      <c r="C6640" t="s">
        <v>160</v>
      </c>
      <c r="D6640" s="2">
        <v>1</v>
      </c>
      <c r="E6640" s="17">
        <v>14</v>
      </c>
      <c r="F6640" t="s">
        <v>67</v>
      </c>
      <c r="G6640">
        <v>13</v>
      </c>
      <c r="H6640">
        <v>932.8</v>
      </c>
    </row>
    <row r="6641" spans="1:8" x14ac:dyDescent="0.25">
      <c r="A6641" s="2">
        <v>38</v>
      </c>
      <c r="B6641" t="s">
        <v>27</v>
      </c>
      <c r="C6641" t="s">
        <v>160</v>
      </c>
      <c r="D6641" s="2">
        <v>1</v>
      </c>
      <c r="E6641" s="17">
        <v>14</v>
      </c>
      <c r="F6641" t="s">
        <v>73</v>
      </c>
      <c r="H6641">
        <v>566334.00999999989</v>
      </c>
    </row>
    <row r="6642" spans="1:8" x14ac:dyDescent="0.25">
      <c r="A6642" s="2">
        <v>38</v>
      </c>
      <c r="B6642" t="s">
        <v>27</v>
      </c>
      <c r="C6642" t="s">
        <v>160</v>
      </c>
      <c r="D6642" s="2">
        <v>1</v>
      </c>
      <c r="E6642" s="17">
        <v>14</v>
      </c>
      <c r="F6642" t="s">
        <v>72</v>
      </c>
      <c r="G6642">
        <v>13</v>
      </c>
      <c r="H6642">
        <v>3647565.77</v>
      </c>
    </row>
    <row r="6643" spans="1:8" x14ac:dyDescent="0.25">
      <c r="A6643" s="2">
        <v>38</v>
      </c>
      <c r="B6643" t="s">
        <v>27</v>
      </c>
      <c r="C6643" t="s">
        <v>160</v>
      </c>
      <c r="D6643" s="2">
        <v>1</v>
      </c>
      <c r="E6643" s="17">
        <v>14</v>
      </c>
      <c r="F6643" t="s">
        <v>74</v>
      </c>
      <c r="G6643">
        <v>2</v>
      </c>
      <c r="H6643">
        <v>339928.97</v>
      </c>
    </row>
    <row r="6644" spans="1:8" x14ac:dyDescent="0.25">
      <c r="A6644" s="2">
        <v>38</v>
      </c>
      <c r="B6644" t="s">
        <v>27</v>
      </c>
      <c r="C6644" t="s">
        <v>160</v>
      </c>
      <c r="D6644" s="2">
        <v>1</v>
      </c>
      <c r="E6644" s="17">
        <v>15</v>
      </c>
      <c r="F6644" t="s">
        <v>70</v>
      </c>
      <c r="G6644">
        <v>3</v>
      </c>
      <c r="H6644">
        <v>2813009.41</v>
      </c>
    </row>
    <row r="6645" spans="1:8" x14ac:dyDescent="0.25">
      <c r="A6645" s="2">
        <v>38</v>
      </c>
      <c r="B6645" t="s">
        <v>27</v>
      </c>
      <c r="C6645" t="s">
        <v>160</v>
      </c>
      <c r="D6645" s="2">
        <v>1</v>
      </c>
      <c r="E6645" s="17">
        <v>15</v>
      </c>
      <c r="F6645" t="s">
        <v>68</v>
      </c>
      <c r="G6645">
        <v>1</v>
      </c>
      <c r="H6645">
        <v>21000</v>
      </c>
    </row>
    <row r="6646" spans="1:8" x14ac:dyDescent="0.25">
      <c r="A6646" s="2">
        <v>38</v>
      </c>
      <c r="B6646" t="s">
        <v>27</v>
      </c>
      <c r="C6646" t="s">
        <v>160</v>
      </c>
      <c r="D6646" s="2">
        <v>1</v>
      </c>
      <c r="E6646" s="17">
        <v>15</v>
      </c>
      <c r="F6646" t="s">
        <v>69</v>
      </c>
      <c r="G6646">
        <v>2</v>
      </c>
      <c r="H6646">
        <v>250320.57000000007</v>
      </c>
    </row>
    <row r="6647" spans="1:8" x14ac:dyDescent="0.25">
      <c r="A6647" s="2">
        <v>38</v>
      </c>
      <c r="B6647" t="s">
        <v>27</v>
      </c>
      <c r="C6647" t="s">
        <v>160</v>
      </c>
      <c r="D6647" s="2">
        <v>1</v>
      </c>
      <c r="E6647" s="17">
        <v>15</v>
      </c>
      <c r="F6647" t="s">
        <v>67</v>
      </c>
      <c r="G6647">
        <v>3</v>
      </c>
      <c r="H6647">
        <v>209.88</v>
      </c>
    </row>
    <row r="6648" spans="1:8" x14ac:dyDescent="0.25">
      <c r="A6648" s="2">
        <v>38</v>
      </c>
      <c r="B6648" t="s">
        <v>27</v>
      </c>
      <c r="C6648" t="s">
        <v>160</v>
      </c>
      <c r="D6648" s="2">
        <v>1</v>
      </c>
      <c r="E6648" s="17">
        <v>15</v>
      </c>
      <c r="F6648" t="s">
        <v>73</v>
      </c>
      <c r="H6648">
        <v>73955.349999999991</v>
      </c>
    </row>
    <row r="6649" spans="1:8" x14ac:dyDescent="0.25">
      <c r="A6649" s="2">
        <v>38</v>
      </c>
      <c r="B6649" t="s">
        <v>27</v>
      </c>
      <c r="C6649" t="s">
        <v>160</v>
      </c>
      <c r="D6649" s="2">
        <v>1</v>
      </c>
      <c r="E6649" s="17">
        <v>15</v>
      </c>
      <c r="F6649" t="s">
        <v>72</v>
      </c>
      <c r="G6649">
        <v>3</v>
      </c>
      <c r="H6649">
        <v>1107461.3800000001</v>
      </c>
    </row>
    <row r="6650" spans="1:8" x14ac:dyDescent="0.25">
      <c r="A6650" s="2">
        <v>38</v>
      </c>
      <c r="B6650" t="s">
        <v>27</v>
      </c>
      <c r="C6650" t="s">
        <v>160</v>
      </c>
      <c r="D6650" s="2">
        <v>1</v>
      </c>
      <c r="E6650" s="17">
        <v>16</v>
      </c>
      <c r="F6650" t="s">
        <v>70</v>
      </c>
      <c r="G6650">
        <v>5</v>
      </c>
      <c r="H6650">
        <v>7105382.6200000001</v>
      </c>
    </row>
    <row r="6651" spans="1:8" x14ac:dyDescent="0.25">
      <c r="A6651" s="2">
        <v>38</v>
      </c>
      <c r="B6651" t="s">
        <v>27</v>
      </c>
      <c r="C6651" t="s">
        <v>160</v>
      </c>
      <c r="D6651" s="2">
        <v>1</v>
      </c>
      <c r="E6651" s="17">
        <v>16</v>
      </c>
      <c r="F6651" t="s">
        <v>68</v>
      </c>
      <c r="G6651">
        <v>1</v>
      </c>
      <c r="H6651">
        <v>16080</v>
      </c>
    </row>
    <row r="6652" spans="1:8" x14ac:dyDescent="0.25">
      <c r="A6652" s="2">
        <v>38</v>
      </c>
      <c r="B6652" t="s">
        <v>27</v>
      </c>
      <c r="C6652" t="s">
        <v>160</v>
      </c>
      <c r="D6652" s="2">
        <v>1</v>
      </c>
      <c r="E6652" s="17">
        <v>16</v>
      </c>
      <c r="F6652" t="s">
        <v>69</v>
      </c>
      <c r="G6652">
        <v>2</v>
      </c>
      <c r="H6652">
        <v>568483.07999999996</v>
      </c>
    </row>
    <row r="6653" spans="1:8" x14ac:dyDescent="0.25">
      <c r="A6653" s="2">
        <v>38</v>
      </c>
      <c r="B6653" t="s">
        <v>27</v>
      </c>
      <c r="C6653" t="s">
        <v>160</v>
      </c>
      <c r="D6653" s="2">
        <v>1</v>
      </c>
      <c r="E6653" s="17">
        <v>16</v>
      </c>
      <c r="F6653" t="s">
        <v>67</v>
      </c>
      <c r="G6653">
        <v>3</v>
      </c>
      <c r="H6653">
        <v>244.85999999999999</v>
      </c>
    </row>
    <row r="6654" spans="1:8" x14ac:dyDescent="0.25">
      <c r="A6654" s="2">
        <v>38</v>
      </c>
      <c r="B6654" t="s">
        <v>27</v>
      </c>
      <c r="C6654" t="s">
        <v>160</v>
      </c>
      <c r="D6654" s="2">
        <v>1</v>
      </c>
      <c r="E6654" s="17">
        <v>16</v>
      </c>
      <c r="F6654" t="s">
        <v>73</v>
      </c>
      <c r="G6654">
        <v>1</v>
      </c>
      <c r="H6654">
        <v>186541.95</v>
      </c>
    </row>
    <row r="6655" spans="1:8" x14ac:dyDescent="0.25">
      <c r="A6655" s="2">
        <v>38</v>
      </c>
      <c r="B6655" t="s">
        <v>27</v>
      </c>
      <c r="C6655" t="s">
        <v>160</v>
      </c>
      <c r="D6655" s="2">
        <v>1</v>
      </c>
      <c r="E6655" s="17">
        <v>16</v>
      </c>
      <c r="F6655" t="s">
        <v>72</v>
      </c>
      <c r="G6655">
        <v>4</v>
      </c>
      <c r="H6655">
        <v>2666196.09</v>
      </c>
    </row>
    <row r="6656" spans="1:8" x14ac:dyDescent="0.25">
      <c r="A6656" s="2">
        <v>38</v>
      </c>
      <c r="B6656" t="s">
        <v>27</v>
      </c>
      <c r="C6656" t="s">
        <v>160</v>
      </c>
      <c r="D6656" s="2">
        <v>1</v>
      </c>
      <c r="E6656" s="17">
        <v>16</v>
      </c>
      <c r="F6656" t="s">
        <v>74</v>
      </c>
      <c r="H6656">
        <v>12806.1</v>
      </c>
    </row>
    <row r="6657" spans="1:8" x14ac:dyDescent="0.25">
      <c r="A6657" s="2">
        <v>38</v>
      </c>
      <c r="B6657" t="s">
        <v>27</v>
      </c>
      <c r="C6657" t="s">
        <v>161</v>
      </c>
      <c r="D6657" s="2">
        <v>2</v>
      </c>
      <c r="E6657" s="17">
        <v>5</v>
      </c>
      <c r="F6657" t="s">
        <v>70</v>
      </c>
      <c r="G6657">
        <v>5</v>
      </c>
      <c r="H6657">
        <v>680100.75</v>
      </c>
    </row>
    <row r="6658" spans="1:8" x14ac:dyDescent="0.25">
      <c r="A6658" s="2">
        <v>38</v>
      </c>
      <c r="B6658" t="s">
        <v>27</v>
      </c>
      <c r="C6658" t="s">
        <v>161</v>
      </c>
      <c r="D6658" s="2">
        <v>2</v>
      </c>
      <c r="E6658" s="17">
        <v>5</v>
      </c>
      <c r="F6658" t="s">
        <v>75</v>
      </c>
      <c r="G6658">
        <v>5</v>
      </c>
      <c r="H6658">
        <v>67500</v>
      </c>
    </row>
    <row r="6659" spans="1:8" x14ac:dyDescent="0.25">
      <c r="A6659" s="2">
        <v>38</v>
      </c>
      <c r="B6659" t="s">
        <v>27</v>
      </c>
      <c r="C6659" t="s">
        <v>161</v>
      </c>
      <c r="D6659" s="2">
        <v>2</v>
      </c>
      <c r="E6659" s="17">
        <v>5</v>
      </c>
      <c r="F6659" t="s">
        <v>68</v>
      </c>
      <c r="G6659">
        <v>5</v>
      </c>
      <c r="H6659">
        <v>99061</v>
      </c>
    </row>
    <row r="6660" spans="1:8" x14ac:dyDescent="0.25">
      <c r="A6660" s="2">
        <v>38</v>
      </c>
      <c r="B6660" t="s">
        <v>27</v>
      </c>
      <c r="C6660" t="s">
        <v>161</v>
      </c>
      <c r="D6660" s="2">
        <v>2</v>
      </c>
      <c r="E6660" s="17">
        <v>5</v>
      </c>
      <c r="F6660" t="s">
        <v>69</v>
      </c>
      <c r="G6660">
        <v>5</v>
      </c>
      <c r="H6660">
        <v>88412.409999999989</v>
      </c>
    </row>
    <row r="6661" spans="1:8" x14ac:dyDescent="0.25">
      <c r="A6661" s="2">
        <v>38</v>
      </c>
      <c r="B6661" t="s">
        <v>27</v>
      </c>
      <c r="C6661" t="s">
        <v>161</v>
      </c>
      <c r="D6661" s="2">
        <v>2</v>
      </c>
      <c r="E6661" s="17">
        <v>5</v>
      </c>
      <c r="F6661" t="s">
        <v>78</v>
      </c>
      <c r="H6661">
        <v>19452.5</v>
      </c>
    </row>
    <row r="6662" spans="1:8" x14ac:dyDescent="0.25">
      <c r="A6662" s="2">
        <v>38</v>
      </c>
      <c r="B6662" t="s">
        <v>27</v>
      </c>
      <c r="C6662" t="s">
        <v>161</v>
      </c>
      <c r="D6662" s="2">
        <v>2</v>
      </c>
      <c r="E6662" s="17">
        <v>5</v>
      </c>
      <c r="F6662" t="s">
        <v>67</v>
      </c>
      <c r="G6662">
        <v>5</v>
      </c>
      <c r="H6662">
        <v>349.79999999999995</v>
      </c>
    </row>
    <row r="6663" spans="1:8" x14ac:dyDescent="0.25">
      <c r="A6663" s="2">
        <v>38</v>
      </c>
      <c r="B6663" t="s">
        <v>27</v>
      </c>
      <c r="C6663" t="s">
        <v>161</v>
      </c>
      <c r="D6663" s="2">
        <v>2</v>
      </c>
      <c r="E6663" s="17">
        <v>5</v>
      </c>
      <c r="F6663" t="s">
        <v>73</v>
      </c>
      <c r="G6663">
        <v>1</v>
      </c>
      <c r="H6663">
        <v>56673.75</v>
      </c>
    </row>
    <row r="6664" spans="1:8" x14ac:dyDescent="0.25">
      <c r="A6664" s="2">
        <v>38</v>
      </c>
      <c r="B6664" t="s">
        <v>27</v>
      </c>
      <c r="C6664" t="s">
        <v>161</v>
      </c>
      <c r="D6664" s="2">
        <v>2</v>
      </c>
      <c r="E6664" s="17">
        <v>6</v>
      </c>
      <c r="F6664" t="s">
        <v>70</v>
      </c>
      <c r="H6664">
        <v>14127</v>
      </c>
    </row>
    <row r="6665" spans="1:8" x14ac:dyDescent="0.25">
      <c r="A6665" s="2">
        <v>38</v>
      </c>
      <c r="B6665" t="s">
        <v>27</v>
      </c>
      <c r="C6665" t="s">
        <v>161</v>
      </c>
      <c r="D6665" s="2">
        <v>2</v>
      </c>
      <c r="E6665" s="17">
        <v>6</v>
      </c>
      <c r="F6665" t="s">
        <v>67</v>
      </c>
      <c r="H6665">
        <v>5.83</v>
      </c>
    </row>
    <row r="6666" spans="1:8" x14ac:dyDescent="0.25">
      <c r="A6666" s="2">
        <v>38</v>
      </c>
      <c r="B6666" t="s">
        <v>27</v>
      </c>
      <c r="C6666" t="s">
        <v>161</v>
      </c>
      <c r="D6666" s="2">
        <v>2</v>
      </c>
      <c r="E6666" s="17">
        <v>7</v>
      </c>
      <c r="F6666" t="s">
        <v>70</v>
      </c>
      <c r="G6666">
        <v>12</v>
      </c>
      <c r="H6666">
        <v>2358712.5</v>
      </c>
    </row>
    <row r="6667" spans="1:8" x14ac:dyDescent="0.25">
      <c r="A6667" s="2">
        <v>38</v>
      </c>
      <c r="B6667" t="s">
        <v>27</v>
      </c>
      <c r="C6667" t="s">
        <v>161</v>
      </c>
      <c r="D6667" s="2">
        <v>2</v>
      </c>
      <c r="E6667" s="17">
        <v>7</v>
      </c>
      <c r="F6667" t="s">
        <v>75</v>
      </c>
      <c r="G6667">
        <v>12</v>
      </c>
      <c r="H6667">
        <v>153000</v>
      </c>
    </row>
    <row r="6668" spans="1:8" x14ac:dyDescent="0.25">
      <c r="A6668" s="2">
        <v>38</v>
      </c>
      <c r="B6668" t="s">
        <v>27</v>
      </c>
      <c r="C6668" t="s">
        <v>161</v>
      </c>
      <c r="D6668" s="2">
        <v>2</v>
      </c>
      <c r="E6668" s="17">
        <v>7</v>
      </c>
      <c r="F6668" t="s">
        <v>68</v>
      </c>
      <c r="G6668">
        <v>11</v>
      </c>
      <c r="H6668">
        <v>198960.75</v>
      </c>
    </row>
    <row r="6669" spans="1:8" x14ac:dyDescent="0.25">
      <c r="A6669" s="2">
        <v>38</v>
      </c>
      <c r="B6669" t="s">
        <v>27</v>
      </c>
      <c r="C6669" t="s">
        <v>161</v>
      </c>
      <c r="D6669" s="2">
        <v>2</v>
      </c>
      <c r="E6669" s="17">
        <v>7</v>
      </c>
      <c r="F6669" t="s">
        <v>69</v>
      </c>
      <c r="G6669">
        <v>12</v>
      </c>
      <c r="H6669">
        <v>306630.72000000003</v>
      </c>
    </row>
    <row r="6670" spans="1:8" x14ac:dyDescent="0.25">
      <c r="A6670" s="2">
        <v>38</v>
      </c>
      <c r="B6670" t="s">
        <v>27</v>
      </c>
      <c r="C6670" t="s">
        <v>161</v>
      </c>
      <c r="D6670" s="2">
        <v>2</v>
      </c>
      <c r="E6670" s="17">
        <v>7</v>
      </c>
      <c r="F6670" t="s">
        <v>78</v>
      </c>
      <c r="G6670">
        <v>1</v>
      </c>
      <c r="H6670">
        <v>79812.37999999999</v>
      </c>
    </row>
    <row r="6671" spans="1:8" x14ac:dyDescent="0.25">
      <c r="A6671" s="2">
        <v>38</v>
      </c>
      <c r="B6671" t="s">
        <v>27</v>
      </c>
      <c r="C6671" t="s">
        <v>161</v>
      </c>
      <c r="D6671" s="2">
        <v>2</v>
      </c>
      <c r="E6671" s="17">
        <v>7</v>
      </c>
      <c r="F6671" t="s">
        <v>67</v>
      </c>
      <c r="G6671">
        <v>12</v>
      </c>
      <c r="H6671">
        <v>781.21999999999991</v>
      </c>
    </row>
    <row r="6672" spans="1:8" x14ac:dyDescent="0.25">
      <c r="A6672" s="2">
        <v>38</v>
      </c>
      <c r="B6672" t="s">
        <v>27</v>
      </c>
      <c r="C6672" t="s">
        <v>161</v>
      </c>
      <c r="D6672" s="2">
        <v>2</v>
      </c>
      <c r="E6672" s="17">
        <v>7</v>
      </c>
      <c r="F6672" t="s">
        <v>73</v>
      </c>
      <c r="G6672">
        <v>2</v>
      </c>
      <c r="H6672">
        <v>210920</v>
      </c>
    </row>
    <row r="6673" spans="1:8" x14ac:dyDescent="0.25">
      <c r="A6673" s="2">
        <v>38</v>
      </c>
      <c r="B6673" t="s">
        <v>27</v>
      </c>
      <c r="C6673" t="s">
        <v>161</v>
      </c>
      <c r="D6673" s="2">
        <v>2</v>
      </c>
      <c r="E6673" s="17">
        <v>7</v>
      </c>
      <c r="F6673" t="s">
        <v>74</v>
      </c>
      <c r="G6673">
        <v>1</v>
      </c>
      <c r="H6673">
        <v>22634.25</v>
      </c>
    </row>
    <row r="6674" spans="1:8" x14ac:dyDescent="0.25">
      <c r="A6674" s="2">
        <v>38</v>
      </c>
      <c r="B6674" t="s">
        <v>27</v>
      </c>
      <c r="C6674" t="s">
        <v>161</v>
      </c>
      <c r="D6674" s="2">
        <v>2</v>
      </c>
      <c r="E6674" s="17">
        <v>8</v>
      </c>
      <c r="F6674" t="s">
        <v>70</v>
      </c>
      <c r="G6674">
        <v>2</v>
      </c>
      <c r="H6674">
        <v>826337.03999999992</v>
      </c>
    </row>
    <row r="6675" spans="1:8" x14ac:dyDescent="0.25">
      <c r="A6675" s="2">
        <v>38</v>
      </c>
      <c r="B6675" t="s">
        <v>27</v>
      </c>
      <c r="C6675" t="s">
        <v>161</v>
      </c>
      <c r="D6675" s="2">
        <v>2</v>
      </c>
      <c r="E6675" s="17">
        <v>8</v>
      </c>
      <c r="F6675" t="s">
        <v>75</v>
      </c>
      <c r="G6675">
        <v>2</v>
      </c>
      <c r="H6675">
        <v>35100</v>
      </c>
    </row>
    <row r="6676" spans="1:8" x14ac:dyDescent="0.25">
      <c r="A6676" s="2">
        <v>38</v>
      </c>
      <c r="B6676" t="s">
        <v>27</v>
      </c>
      <c r="C6676" t="s">
        <v>161</v>
      </c>
      <c r="D6676" s="2">
        <v>2</v>
      </c>
      <c r="E6676" s="17">
        <v>8</v>
      </c>
      <c r="F6676" t="s">
        <v>68</v>
      </c>
      <c r="G6676">
        <v>1</v>
      </c>
      <c r="H6676">
        <v>40051</v>
      </c>
    </row>
    <row r="6677" spans="1:8" x14ac:dyDescent="0.25">
      <c r="A6677" s="2">
        <v>38</v>
      </c>
      <c r="B6677" t="s">
        <v>27</v>
      </c>
      <c r="C6677" t="s">
        <v>161</v>
      </c>
      <c r="D6677" s="2">
        <v>2</v>
      </c>
      <c r="E6677" s="17">
        <v>8</v>
      </c>
      <c r="F6677" t="s">
        <v>69</v>
      </c>
      <c r="G6677">
        <v>2</v>
      </c>
      <c r="H6677">
        <v>94147.839999999997</v>
      </c>
    </row>
    <row r="6678" spans="1:8" x14ac:dyDescent="0.25">
      <c r="A6678" s="2">
        <v>38</v>
      </c>
      <c r="B6678" t="s">
        <v>27</v>
      </c>
      <c r="C6678" t="s">
        <v>161</v>
      </c>
      <c r="D6678" s="2">
        <v>2</v>
      </c>
      <c r="E6678" s="17">
        <v>8</v>
      </c>
      <c r="F6678" t="s">
        <v>78</v>
      </c>
      <c r="H6678">
        <v>37413.730000000003</v>
      </c>
    </row>
    <row r="6679" spans="1:8" x14ac:dyDescent="0.25">
      <c r="A6679" s="2">
        <v>38</v>
      </c>
      <c r="B6679" t="s">
        <v>27</v>
      </c>
      <c r="C6679" t="s">
        <v>161</v>
      </c>
      <c r="D6679" s="2">
        <v>2</v>
      </c>
      <c r="E6679" s="17">
        <v>8</v>
      </c>
      <c r="F6679" t="s">
        <v>67</v>
      </c>
      <c r="G6679">
        <v>2</v>
      </c>
      <c r="H6679">
        <v>221.54000000000002</v>
      </c>
    </row>
    <row r="6680" spans="1:8" x14ac:dyDescent="0.25">
      <c r="A6680" s="2">
        <v>38</v>
      </c>
      <c r="B6680" t="s">
        <v>27</v>
      </c>
      <c r="C6680" t="s">
        <v>161</v>
      </c>
      <c r="D6680" s="2">
        <v>2</v>
      </c>
      <c r="E6680" s="17">
        <v>8</v>
      </c>
      <c r="F6680" t="s">
        <v>73</v>
      </c>
      <c r="H6680">
        <v>65666.25</v>
      </c>
    </row>
    <row r="6681" spans="1:8" x14ac:dyDescent="0.25">
      <c r="A6681" s="2">
        <v>38</v>
      </c>
      <c r="B6681" t="s">
        <v>27</v>
      </c>
      <c r="C6681" t="s">
        <v>161</v>
      </c>
      <c r="D6681" s="2">
        <v>2</v>
      </c>
      <c r="E6681" s="17">
        <v>9</v>
      </c>
      <c r="F6681" t="s">
        <v>70</v>
      </c>
      <c r="G6681">
        <v>11</v>
      </c>
      <c r="H6681">
        <v>3631410.4499999997</v>
      </c>
    </row>
    <row r="6682" spans="1:8" x14ac:dyDescent="0.25">
      <c r="A6682" s="2">
        <v>38</v>
      </c>
      <c r="B6682" t="s">
        <v>27</v>
      </c>
      <c r="C6682" t="s">
        <v>161</v>
      </c>
      <c r="D6682" s="2">
        <v>2</v>
      </c>
      <c r="E6682" s="17">
        <v>9</v>
      </c>
      <c r="F6682" t="s">
        <v>75</v>
      </c>
      <c r="G6682">
        <v>7</v>
      </c>
      <c r="H6682">
        <v>115500</v>
      </c>
    </row>
    <row r="6683" spans="1:8" x14ac:dyDescent="0.25">
      <c r="A6683" s="2">
        <v>38</v>
      </c>
      <c r="B6683" t="s">
        <v>27</v>
      </c>
      <c r="C6683" t="s">
        <v>161</v>
      </c>
      <c r="D6683" s="2">
        <v>2</v>
      </c>
      <c r="E6683" s="17">
        <v>9</v>
      </c>
      <c r="F6683" t="s">
        <v>68</v>
      </c>
      <c r="G6683">
        <v>7</v>
      </c>
      <c r="H6683">
        <v>153856</v>
      </c>
    </row>
    <row r="6684" spans="1:8" x14ac:dyDescent="0.25">
      <c r="A6684" s="2">
        <v>38</v>
      </c>
      <c r="B6684" t="s">
        <v>27</v>
      </c>
      <c r="C6684" t="s">
        <v>161</v>
      </c>
      <c r="D6684" s="2">
        <v>2</v>
      </c>
      <c r="E6684" s="17">
        <v>9</v>
      </c>
      <c r="F6684" t="s">
        <v>69</v>
      </c>
      <c r="G6684">
        <v>11</v>
      </c>
      <c r="H6684">
        <v>472703.37</v>
      </c>
    </row>
    <row r="6685" spans="1:8" x14ac:dyDescent="0.25">
      <c r="A6685" s="2">
        <v>38</v>
      </c>
      <c r="B6685" t="s">
        <v>27</v>
      </c>
      <c r="C6685" t="s">
        <v>161</v>
      </c>
      <c r="D6685" s="2">
        <v>2</v>
      </c>
      <c r="E6685" s="17">
        <v>9</v>
      </c>
      <c r="F6685" t="s">
        <v>78</v>
      </c>
      <c r="H6685">
        <v>106591.73999999999</v>
      </c>
    </row>
    <row r="6686" spans="1:8" x14ac:dyDescent="0.25">
      <c r="A6686" s="2">
        <v>38</v>
      </c>
      <c r="B6686" t="s">
        <v>27</v>
      </c>
      <c r="C6686" t="s">
        <v>161</v>
      </c>
      <c r="D6686" s="2">
        <v>2</v>
      </c>
      <c r="E6686" s="17">
        <v>9</v>
      </c>
      <c r="F6686" t="s">
        <v>67</v>
      </c>
      <c r="G6686">
        <v>11</v>
      </c>
      <c r="H6686">
        <v>851.18000000000006</v>
      </c>
    </row>
    <row r="6687" spans="1:8" x14ac:dyDescent="0.25">
      <c r="A6687" s="2">
        <v>38</v>
      </c>
      <c r="B6687" t="s">
        <v>27</v>
      </c>
      <c r="C6687" t="s">
        <v>161</v>
      </c>
      <c r="D6687" s="2">
        <v>2</v>
      </c>
      <c r="E6687" s="17">
        <v>9</v>
      </c>
      <c r="F6687" t="s">
        <v>73</v>
      </c>
      <c r="G6687">
        <v>1</v>
      </c>
      <c r="H6687">
        <v>290417.28999999998</v>
      </c>
    </row>
    <row r="6688" spans="1:8" x14ac:dyDescent="0.25">
      <c r="A6688" s="2">
        <v>38</v>
      </c>
      <c r="B6688" t="s">
        <v>27</v>
      </c>
      <c r="C6688" t="s">
        <v>161</v>
      </c>
      <c r="D6688" s="2">
        <v>2</v>
      </c>
      <c r="E6688" s="17">
        <v>10</v>
      </c>
      <c r="F6688" t="s">
        <v>70</v>
      </c>
      <c r="G6688">
        <v>4</v>
      </c>
      <c r="H6688">
        <v>1572938.25</v>
      </c>
    </row>
    <row r="6689" spans="1:8" x14ac:dyDescent="0.25">
      <c r="A6689" s="2">
        <v>38</v>
      </c>
      <c r="B6689" t="s">
        <v>27</v>
      </c>
      <c r="C6689" t="s">
        <v>161</v>
      </c>
      <c r="D6689" s="2">
        <v>2</v>
      </c>
      <c r="E6689" s="17">
        <v>10</v>
      </c>
      <c r="F6689" t="s">
        <v>75</v>
      </c>
      <c r="G6689">
        <v>4</v>
      </c>
      <c r="H6689">
        <v>51300</v>
      </c>
    </row>
    <row r="6690" spans="1:8" x14ac:dyDescent="0.25">
      <c r="A6690" s="2">
        <v>38</v>
      </c>
      <c r="B6690" t="s">
        <v>27</v>
      </c>
      <c r="C6690" t="s">
        <v>161</v>
      </c>
      <c r="D6690" s="2">
        <v>2</v>
      </c>
      <c r="E6690" s="17">
        <v>10</v>
      </c>
      <c r="F6690" t="s">
        <v>68</v>
      </c>
      <c r="G6690">
        <v>4</v>
      </c>
      <c r="H6690">
        <v>77551</v>
      </c>
    </row>
    <row r="6691" spans="1:8" x14ac:dyDescent="0.25">
      <c r="A6691" s="2">
        <v>38</v>
      </c>
      <c r="B6691" t="s">
        <v>27</v>
      </c>
      <c r="C6691" t="s">
        <v>161</v>
      </c>
      <c r="D6691" s="2">
        <v>2</v>
      </c>
      <c r="E6691" s="17">
        <v>10</v>
      </c>
      <c r="F6691" t="s">
        <v>69</v>
      </c>
      <c r="G6691">
        <v>4</v>
      </c>
      <c r="H6691">
        <v>204481.38</v>
      </c>
    </row>
    <row r="6692" spans="1:8" x14ac:dyDescent="0.25">
      <c r="A6692" s="2">
        <v>38</v>
      </c>
      <c r="B6692" t="s">
        <v>27</v>
      </c>
      <c r="C6692" t="s">
        <v>161</v>
      </c>
      <c r="D6692" s="2">
        <v>2</v>
      </c>
      <c r="E6692" s="17">
        <v>10</v>
      </c>
      <c r="F6692" t="s">
        <v>78</v>
      </c>
      <c r="H6692">
        <v>32319.78</v>
      </c>
    </row>
    <row r="6693" spans="1:8" x14ac:dyDescent="0.25">
      <c r="A6693" s="2">
        <v>38</v>
      </c>
      <c r="B6693" t="s">
        <v>27</v>
      </c>
      <c r="C6693" t="s">
        <v>161</v>
      </c>
      <c r="D6693" s="2">
        <v>2</v>
      </c>
      <c r="E6693" s="17">
        <v>10</v>
      </c>
      <c r="F6693" t="s">
        <v>67</v>
      </c>
      <c r="G6693">
        <v>4</v>
      </c>
      <c r="H6693">
        <v>279.83999999999997</v>
      </c>
    </row>
    <row r="6694" spans="1:8" x14ac:dyDescent="0.25">
      <c r="A6694" s="2">
        <v>38</v>
      </c>
      <c r="B6694" t="s">
        <v>27</v>
      </c>
      <c r="C6694" t="s">
        <v>161</v>
      </c>
      <c r="D6694" s="2">
        <v>2</v>
      </c>
      <c r="E6694" s="17">
        <v>10</v>
      </c>
      <c r="F6694" t="s">
        <v>73</v>
      </c>
      <c r="H6694">
        <v>131450.75</v>
      </c>
    </row>
    <row r="6695" spans="1:8" x14ac:dyDescent="0.25">
      <c r="A6695" s="2">
        <v>38</v>
      </c>
      <c r="B6695" t="s">
        <v>27</v>
      </c>
      <c r="C6695" t="s">
        <v>161</v>
      </c>
      <c r="D6695" s="2">
        <v>2</v>
      </c>
      <c r="E6695" s="17">
        <v>11</v>
      </c>
      <c r="F6695" t="s">
        <v>70</v>
      </c>
      <c r="G6695">
        <v>15</v>
      </c>
      <c r="H6695">
        <v>6450567.0400000019</v>
      </c>
    </row>
    <row r="6696" spans="1:8" x14ac:dyDescent="0.25">
      <c r="A6696" s="2">
        <v>38</v>
      </c>
      <c r="B6696" t="s">
        <v>27</v>
      </c>
      <c r="C6696" t="s">
        <v>161</v>
      </c>
      <c r="D6696" s="2">
        <v>2</v>
      </c>
      <c r="E6696" s="17">
        <v>11</v>
      </c>
      <c r="F6696" t="s">
        <v>75</v>
      </c>
      <c r="G6696">
        <v>3</v>
      </c>
      <c r="H6696">
        <v>55332</v>
      </c>
    </row>
    <row r="6697" spans="1:8" x14ac:dyDescent="0.25">
      <c r="A6697" s="2">
        <v>38</v>
      </c>
      <c r="B6697" t="s">
        <v>27</v>
      </c>
      <c r="C6697" t="s">
        <v>161</v>
      </c>
      <c r="D6697" s="2">
        <v>2</v>
      </c>
      <c r="E6697" s="17">
        <v>11</v>
      </c>
      <c r="F6697" t="s">
        <v>77</v>
      </c>
      <c r="H6697">
        <v>21205.97</v>
      </c>
    </row>
    <row r="6698" spans="1:8" x14ac:dyDescent="0.25">
      <c r="A6698" s="2">
        <v>38</v>
      </c>
      <c r="B6698" t="s">
        <v>27</v>
      </c>
      <c r="C6698" t="s">
        <v>161</v>
      </c>
      <c r="D6698" s="2">
        <v>2</v>
      </c>
      <c r="E6698" s="17">
        <v>11</v>
      </c>
      <c r="F6698" t="s">
        <v>68</v>
      </c>
      <c r="G6698">
        <v>9</v>
      </c>
      <c r="H6698">
        <v>173520</v>
      </c>
    </row>
    <row r="6699" spans="1:8" x14ac:dyDescent="0.25">
      <c r="A6699" s="2">
        <v>38</v>
      </c>
      <c r="B6699" t="s">
        <v>27</v>
      </c>
      <c r="C6699" t="s">
        <v>161</v>
      </c>
      <c r="D6699" s="2">
        <v>2</v>
      </c>
      <c r="E6699" s="17">
        <v>11</v>
      </c>
      <c r="F6699" t="s">
        <v>69</v>
      </c>
      <c r="G6699">
        <v>14</v>
      </c>
      <c r="H6699">
        <v>834580.71</v>
      </c>
    </row>
    <row r="6700" spans="1:8" x14ac:dyDescent="0.25">
      <c r="A6700" s="2">
        <v>38</v>
      </c>
      <c r="B6700" t="s">
        <v>27</v>
      </c>
      <c r="C6700" t="s">
        <v>161</v>
      </c>
      <c r="D6700" s="2">
        <v>2</v>
      </c>
      <c r="E6700" s="17">
        <v>11</v>
      </c>
      <c r="F6700" t="s">
        <v>78</v>
      </c>
      <c r="H6700">
        <v>246654.74</v>
      </c>
    </row>
    <row r="6701" spans="1:8" x14ac:dyDescent="0.25">
      <c r="A6701" s="2">
        <v>38</v>
      </c>
      <c r="B6701" t="s">
        <v>27</v>
      </c>
      <c r="C6701" t="s">
        <v>161</v>
      </c>
      <c r="D6701" s="2">
        <v>2</v>
      </c>
      <c r="E6701" s="17">
        <v>11</v>
      </c>
      <c r="F6701" t="s">
        <v>67</v>
      </c>
      <c r="G6701">
        <v>15</v>
      </c>
      <c r="H6701">
        <v>1055.23</v>
      </c>
    </row>
    <row r="6702" spans="1:8" x14ac:dyDescent="0.25">
      <c r="A6702" s="2">
        <v>38</v>
      </c>
      <c r="B6702" t="s">
        <v>27</v>
      </c>
      <c r="C6702" t="s">
        <v>161</v>
      </c>
      <c r="D6702" s="2">
        <v>2</v>
      </c>
      <c r="E6702" s="17">
        <v>11</v>
      </c>
      <c r="F6702" t="s">
        <v>73</v>
      </c>
      <c r="G6702">
        <v>2</v>
      </c>
      <c r="H6702">
        <v>533783.38</v>
      </c>
    </row>
    <row r="6703" spans="1:8" x14ac:dyDescent="0.25">
      <c r="A6703" s="2">
        <v>38</v>
      </c>
      <c r="B6703" t="s">
        <v>27</v>
      </c>
      <c r="C6703" t="s">
        <v>161</v>
      </c>
      <c r="D6703" s="2">
        <v>2</v>
      </c>
      <c r="E6703" s="17">
        <v>11</v>
      </c>
      <c r="F6703" t="s">
        <v>72</v>
      </c>
      <c r="G6703">
        <v>15</v>
      </c>
      <c r="H6703">
        <v>1015301.5499999999</v>
      </c>
    </row>
    <row r="6704" spans="1:8" x14ac:dyDescent="0.25">
      <c r="A6704" s="2">
        <v>38</v>
      </c>
      <c r="B6704" t="s">
        <v>27</v>
      </c>
      <c r="C6704" t="s">
        <v>161</v>
      </c>
      <c r="D6704" s="2">
        <v>2</v>
      </c>
      <c r="E6704" s="17">
        <v>12</v>
      </c>
      <c r="F6704" t="s">
        <v>70</v>
      </c>
      <c r="G6704">
        <v>4</v>
      </c>
      <c r="H6704">
        <v>2200328.8799999994</v>
      </c>
    </row>
    <row r="6705" spans="1:8" x14ac:dyDescent="0.25">
      <c r="A6705" s="2">
        <v>38</v>
      </c>
      <c r="B6705" t="s">
        <v>27</v>
      </c>
      <c r="C6705" t="s">
        <v>161</v>
      </c>
      <c r="D6705" s="2">
        <v>2</v>
      </c>
      <c r="E6705" s="17">
        <v>12</v>
      </c>
      <c r="F6705" t="s">
        <v>75</v>
      </c>
      <c r="G6705">
        <v>1</v>
      </c>
      <c r="H6705">
        <v>54588</v>
      </c>
    </row>
    <row r="6706" spans="1:8" x14ac:dyDescent="0.25">
      <c r="A6706" s="2">
        <v>38</v>
      </c>
      <c r="B6706" t="s">
        <v>27</v>
      </c>
      <c r="C6706" t="s">
        <v>161</v>
      </c>
      <c r="D6706" s="2">
        <v>2</v>
      </c>
      <c r="E6706" s="17">
        <v>12</v>
      </c>
      <c r="F6706" t="s">
        <v>68</v>
      </c>
      <c r="G6706">
        <v>3</v>
      </c>
      <c r="H6706">
        <v>35088</v>
      </c>
    </row>
    <row r="6707" spans="1:8" x14ac:dyDescent="0.25">
      <c r="A6707" s="2">
        <v>38</v>
      </c>
      <c r="B6707" t="s">
        <v>27</v>
      </c>
      <c r="C6707" t="s">
        <v>161</v>
      </c>
      <c r="D6707" s="2">
        <v>2</v>
      </c>
      <c r="E6707" s="17">
        <v>12</v>
      </c>
      <c r="F6707" t="s">
        <v>69</v>
      </c>
      <c r="G6707">
        <v>4</v>
      </c>
      <c r="H6707">
        <v>286042.08999999997</v>
      </c>
    </row>
    <row r="6708" spans="1:8" x14ac:dyDescent="0.25">
      <c r="A6708" s="2">
        <v>38</v>
      </c>
      <c r="B6708" t="s">
        <v>27</v>
      </c>
      <c r="C6708" t="s">
        <v>161</v>
      </c>
      <c r="D6708" s="2">
        <v>2</v>
      </c>
      <c r="E6708" s="17">
        <v>12</v>
      </c>
      <c r="F6708" t="s">
        <v>78</v>
      </c>
      <c r="H6708">
        <v>84214.26999999999</v>
      </c>
    </row>
    <row r="6709" spans="1:8" x14ac:dyDescent="0.25">
      <c r="A6709" s="2">
        <v>38</v>
      </c>
      <c r="B6709" t="s">
        <v>27</v>
      </c>
      <c r="C6709" t="s">
        <v>161</v>
      </c>
      <c r="D6709" s="2">
        <v>2</v>
      </c>
      <c r="E6709" s="17">
        <v>12</v>
      </c>
      <c r="F6709" t="s">
        <v>67</v>
      </c>
      <c r="G6709">
        <v>4</v>
      </c>
      <c r="H6709">
        <v>279.83999999999997</v>
      </c>
    </row>
    <row r="6710" spans="1:8" x14ac:dyDescent="0.25">
      <c r="A6710" s="2">
        <v>38</v>
      </c>
      <c r="B6710" t="s">
        <v>27</v>
      </c>
      <c r="C6710" t="s">
        <v>161</v>
      </c>
      <c r="D6710" s="2">
        <v>2</v>
      </c>
      <c r="E6710" s="17">
        <v>12</v>
      </c>
      <c r="F6710" t="s">
        <v>73</v>
      </c>
      <c r="H6710">
        <v>183523.38</v>
      </c>
    </row>
    <row r="6711" spans="1:8" x14ac:dyDescent="0.25">
      <c r="A6711" s="2">
        <v>38</v>
      </c>
      <c r="B6711" t="s">
        <v>27</v>
      </c>
      <c r="C6711" t="s">
        <v>161</v>
      </c>
      <c r="D6711" s="2">
        <v>2</v>
      </c>
      <c r="E6711" s="17">
        <v>12</v>
      </c>
      <c r="F6711" t="s">
        <v>72</v>
      </c>
      <c r="G6711">
        <v>4</v>
      </c>
      <c r="H6711">
        <v>324534.44999999995</v>
      </c>
    </row>
    <row r="6712" spans="1:8" x14ac:dyDescent="0.25">
      <c r="A6712" s="2">
        <v>38</v>
      </c>
      <c r="B6712" t="s">
        <v>27</v>
      </c>
      <c r="C6712" t="s">
        <v>161</v>
      </c>
      <c r="D6712" s="2">
        <v>2</v>
      </c>
      <c r="E6712" s="17">
        <v>13</v>
      </c>
      <c r="F6712" t="s">
        <v>70</v>
      </c>
      <c r="G6712">
        <v>8</v>
      </c>
      <c r="H6712">
        <v>4639639.0799999991</v>
      </c>
    </row>
    <row r="6713" spans="1:8" x14ac:dyDescent="0.25">
      <c r="A6713" s="2">
        <v>38</v>
      </c>
      <c r="B6713" t="s">
        <v>27</v>
      </c>
      <c r="C6713" t="s">
        <v>161</v>
      </c>
      <c r="D6713" s="2">
        <v>2</v>
      </c>
      <c r="E6713" s="17">
        <v>13</v>
      </c>
      <c r="F6713" t="s">
        <v>75</v>
      </c>
      <c r="G6713">
        <v>5</v>
      </c>
      <c r="H6713">
        <v>231504</v>
      </c>
    </row>
    <row r="6714" spans="1:8" x14ac:dyDescent="0.25">
      <c r="A6714" s="2">
        <v>38</v>
      </c>
      <c r="B6714" t="s">
        <v>27</v>
      </c>
      <c r="C6714" t="s">
        <v>161</v>
      </c>
      <c r="D6714" s="2">
        <v>2</v>
      </c>
      <c r="E6714" s="17">
        <v>13</v>
      </c>
      <c r="F6714" t="s">
        <v>68</v>
      </c>
      <c r="G6714">
        <v>4</v>
      </c>
      <c r="H6714">
        <v>60840</v>
      </c>
    </row>
    <row r="6715" spans="1:8" x14ac:dyDescent="0.25">
      <c r="A6715" s="2">
        <v>38</v>
      </c>
      <c r="B6715" t="s">
        <v>27</v>
      </c>
      <c r="C6715" t="s">
        <v>161</v>
      </c>
      <c r="D6715" s="2">
        <v>2</v>
      </c>
      <c r="E6715" s="17">
        <v>13</v>
      </c>
      <c r="F6715" t="s">
        <v>69</v>
      </c>
      <c r="G6715">
        <v>8</v>
      </c>
      <c r="H6715">
        <v>603151.71</v>
      </c>
    </row>
    <row r="6716" spans="1:8" x14ac:dyDescent="0.25">
      <c r="A6716" s="2">
        <v>38</v>
      </c>
      <c r="B6716" t="s">
        <v>27</v>
      </c>
      <c r="C6716" t="s">
        <v>161</v>
      </c>
      <c r="D6716" s="2">
        <v>2</v>
      </c>
      <c r="E6716" s="17">
        <v>13</v>
      </c>
      <c r="F6716" t="s">
        <v>78</v>
      </c>
      <c r="G6716">
        <v>2</v>
      </c>
      <c r="H6716">
        <v>51778.71</v>
      </c>
    </row>
    <row r="6717" spans="1:8" x14ac:dyDescent="0.25">
      <c r="A6717" s="2">
        <v>38</v>
      </c>
      <c r="B6717" t="s">
        <v>27</v>
      </c>
      <c r="C6717" t="s">
        <v>161</v>
      </c>
      <c r="D6717" s="2">
        <v>2</v>
      </c>
      <c r="E6717" s="17">
        <v>13</v>
      </c>
      <c r="F6717" t="s">
        <v>67</v>
      </c>
      <c r="G6717">
        <v>8</v>
      </c>
      <c r="H6717">
        <v>559.67999999999995</v>
      </c>
    </row>
    <row r="6718" spans="1:8" x14ac:dyDescent="0.25">
      <c r="A6718" s="2">
        <v>38</v>
      </c>
      <c r="B6718" t="s">
        <v>27</v>
      </c>
      <c r="C6718" t="s">
        <v>161</v>
      </c>
      <c r="D6718" s="2">
        <v>2</v>
      </c>
      <c r="E6718" s="17">
        <v>13</v>
      </c>
      <c r="F6718" t="s">
        <v>73</v>
      </c>
      <c r="G6718">
        <v>4</v>
      </c>
      <c r="H6718">
        <v>386636.59</v>
      </c>
    </row>
    <row r="6719" spans="1:8" x14ac:dyDescent="0.25">
      <c r="A6719" s="2">
        <v>38</v>
      </c>
      <c r="B6719" t="s">
        <v>27</v>
      </c>
      <c r="C6719" t="s">
        <v>161</v>
      </c>
      <c r="D6719" s="2">
        <v>2</v>
      </c>
      <c r="E6719" s="17">
        <v>13</v>
      </c>
      <c r="F6719" t="s">
        <v>79</v>
      </c>
      <c r="H6719">
        <v>23686</v>
      </c>
    </row>
    <row r="6720" spans="1:8" x14ac:dyDescent="0.25">
      <c r="A6720" s="2">
        <v>38</v>
      </c>
      <c r="B6720" t="s">
        <v>27</v>
      </c>
      <c r="C6720" t="s">
        <v>161</v>
      </c>
      <c r="D6720" s="2">
        <v>2</v>
      </c>
      <c r="E6720" s="17">
        <v>13</v>
      </c>
      <c r="F6720" t="s">
        <v>72</v>
      </c>
      <c r="G6720">
        <v>8</v>
      </c>
      <c r="H6720">
        <v>1355744.2799999998</v>
      </c>
    </row>
    <row r="6721" spans="1:8" x14ac:dyDescent="0.25">
      <c r="A6721" s="2">
        <v>38</v>
      </c>
      <c r="B6721" t="s">
        <v>27</v>
      </c>
      <c r="C6721" t="s">
        <v>161</v>
      </c>
      <c r="D6721" s="2">
        <v>2</v>
      </c>
      <c r="E6721" s="17">
        <v>13</v>
      </c>
      <c r="F6721" t="s">
        <v>74</v>
      </c>
      <c r="G6721">
        <v>1</v>
      </c>
      <c r="H6721">
        <v>38049.75</v>
      </c>
    </row>
    <row r="6722" spans="1:8" x14ac:dyDescent="0.25">
      <c r="A6722" s="2">
        <v>38</v>
      </c>
      <c r="B6722" t="s">
        <v>27</v>
      </c>
      <c r="C6722" t="s">
        <v>161</v>
      </c>
      <c r="D6722" s="2">
        <v>2</v>
      </c>
      <c r="E6722" s="17">
        <v>14</v>
      </c>
      <c r="F6722" t="s">
        <v>70</v>
      </c>
      <c r="G6722">
        <v>3</v>
      </c>
      <c r="H6722">
        <v>2651190.54</v>
      </c>
    </row>
    <row r="6723" spans="1:8" x14ac:dyDescent="0.25">
      <c r="A6723" s="2">
        <v>38</v>
      </c>
      <c r="B6723" t="s">
        <v>27</v>
      </c>
      <c r="C6723" t="s">
        <v>161</v>
      </c>
      <c r="D6723" s="2">
        <v>2</v>
      </c>
      <c r="E6723" s="17">
        <v>14</v>
      </c>
      <c r="F6723" t="s">
        <v>75</v>
      </c>
      <c r="G6723">
        <v>1</v>
      </c>
      <c r="H6723">
        <v>64870.7</v>
      </c>
    </row>
    <row r="6724" spans="1:8" x14ac:dyDescent="0.25">
      <c r="A6724" s="2">
        <v>38</v>
      </c>
      <c r="B6724" t="s">
        <v>27</v>
      </c>
      <c r="C6724" t="s">
        <v>161</v>
      </c>
      <c r="D6724" s="2">
        <v>2</v>
      </c>
      <c r="E6724" s="17">
        <v>14</v>
      </c>
      <c r="F6724" t="s">
        <v>68</v>
      </c>
      <c r="G6724">
        <v>1</v>
      </c>
      <c r="H6724">
        <v>21320</v>
      </c>
    </row>
    <row r="6725" spans="1:8" x14ac:dyDescent="0.25">
      <c r="A6725" s="2">
        <v>38</v>
      </c>
      <c r="B6725" t="s">
        <v>27</v>
      </c>
      <c r="C6725" t="s">
        <v>161</v>
      </c>
      <c r="D6725" s="2">
        <v>2</v>
      </c>
      <c r="E6725" s="17">
        <v>14</v>
      </c>
      <c r="F6725" t="s">
        <v>69</v>
      </c>
      <c r="G6725">
        <v>3</v>
      </c>
      <c r="H6725">
        <v>344654.16000000003</v>
      </c>
    </row>
    <row r="6726" spans="1:8" x14ac:dyDescent="0.25">
      <c r="A6726" s="2">
        <v>38</v>
      </c>
      <c r="B6726" t="s">
        <v>27</v>
      </c>
      <c r="C6726" t="s">
        <v>161</v>
      </c>
      <c r="D6726" s="2">
        <v>2</v>
      </c>
      <c r="E6726" s="17">
        <v>14</v>
      </c>
      <c r="F6726" t="s">
        <v>78</v>
      </c>
      <c r="H6726">
        <v>76039.81</v>
      </c>
    </row>
    <row r="6727" spans="1:8" x14ac:dyDescent="0.25">
      <c r="A6727" s="2">
        <v>38</v>
      </c>
      <c r="B6727" t="s">
        <v>27</v>
      </c>
      <c r="C6727" t="s">
        <v>161</v>
      </c>
      <c r="D6727" s="2">
        <v>2</v>
      </c>
      <c r="E6727" s="17">
        <v>14</v>
      </c>
      <c r="F6727" t="s">
        <v>67</v>
      </c>
      <c r="G6727">
        <v>3</v>
      </c>
      <c r="H6727">
        <v>268.17999999999995</v>
      </c>
    </row>
    <row r="6728" spans="1:8" x14ac:dyDescent="0.25">
      <c r="A6728" s="2">
        <v>38</v>
      </c>
      <c r="B6728" t="s">
        <v>27</v>
      </c>
      <c r="C6728" t="s">
        <v>161</v>
      </c>
      <c r="D6728" s="2">
        <v>2</v>
      </c>
      <c r="E6728" s="17">
        <v>14</v>
      </c>
      <c r="F6728" t="s">
        <v>73</v>
      </c>
      <c r="H6728">
        <v>230011.3</v>
      </c>
    </row>
    <row r="6729" spans="1:8" x14ac:dyDescent="0.25">
      <c r="A6729" s="2">
        <v>38</v>
      </c>
      <c r="B6729" t="s">
        <v>27</v>
      </c>
      <c r="C6729" t="s">
        <v>161</v>
      </c>
      <c r="D6729" s="2">
        <v>2</v>
      </c>
      <c r="E6729" s="17">
        <v>14</v>
      </c>
      <c r="F6729" t="s">
        <v>72</v>
      </c>
      <c r="G6729">
        <v>3</v>
      </c>
      <c r="H6729">
        <v>914630.64999999991</v>
      </c>
    </row>
    <row r="6730" spans="1:8" x14ac:dyDescent="0.25">
      <c r="A6730" s="2">
        <v>38</v>
      </c>
      <c r="B6730" t="s">
        <v>27</v>
      </c>
      <c r="C6730" t="s">
        <v>161</v>
      </c>
      <c r="D6730" s="2">
        <v>2</v>
      </c>
      <c r="E6730" s="17">
        <v>15</v>
      </c>
      <c r="F6730" t="s">
        <v>70</v>
      </c>
      <c r="G6730">
        <v>1</v>
      </c>
      <c r="H6730">
        <v>824073.89999999991</v>
      </c>
    </row>
    <row r="6731" spans="1:8" x14ac:dyDescent="0.25">
      <c r="A6731" s="2">
        <v>38</v>
      </c>
      <c r="B6731" t="s">
        <v>27</v>
      </c>
      <c r="C6731" t="s">
        <v>161</v>
      </c>
      <c r="D6731" s="2">
        <v>2</v>
      </c>
      <c r="E6731" s="17">
        <v>15</v>
      </c>
      <c r="F6731" t="s">
        <v>75</v>
      </c>
      <c r="H6731">
        <v>19562.52</v>
      </c>
    </row>
    <row r="6732" spans="1:8" x14ac:dyDescent="0.25">
      <c r="A6732" s="2">
        <v>38</v>
      </c>
      <c r="B6732" t="s">
        <v>27</v>
      </c>
      <c r="C6732" t="s">
        <v>161</v>
      </c>
      <c r="D6732" s="2">
        <v>2</v>
      </c>
      <c r="E6732" s="17">
        <v>15</v>
      </c>
      <c r="F6732" t="s">
        <v>69</v>
      </c>
      <c r="H6732">
        <v>49444.340000000004</v>
      </c>
    </row>
    <row r="6733" spans="1:8" x14ac:dyDescent="0.25">
      <c r="A6733" s="2">
        <v>38</v>
      </c>
      <c r="B6733" t="s">
        <v>27</v>
      </c>
      <c r="C6733" t="s">
        <v>161</v>
      </c>
      <c r="D6733" s="2">
        <v>2</v>
      </c>
      <c r="E6733" s="17">
        <v>15</v>
      </c>
      <c r="F6733" t="s">
        <v>67</v>
      </c>
      <c r="G6733">
        <v>1</v>
      </c>
      <c r="H6733">
        <v>69.959999999999994</v>
      </c>
    </row>
    <row r="6734" spans="1:8" x14ac:dyDescent="0.25">
      <c r="A6734" s="2">
        <v>38</v>
      </c>
      <c r="B6734" t="s">
        <v>27</v>
      </c>
      <c r="C6734" t="s">
        <v>161</v>
      </c>
      <c r="D6734" s="2">
        <v>2</v>
      </c>
      <c r="E6734" s="17">
        <v>15</v>
      </c>
      <c r="F6734" t="s">
        <v>73</v>
      </c>
      <c r="H6734">
        <v>63390.3</v>
      </c>
    </row>
    <row r="6735" spans="1:8" x14ac:dyDescent="0.25">
      <c r="A6735" s="2">
        <v>38</v>
      </c>
      <c r="B6735" t="s">
        <v>27</v>
      </c>
      <c r="C6735" t="s">
        <v>161</v>
      </c>
      <c r="D6735" s="2">
        <v>2</v>
      </c>
      <c r="E6735" s="17">
        <v>15</v>
      </c>
      <c r="F6735" t="s">
        <v>72</v>
      </c>
      <c r="G6735">
        <v>1</v>
      </c>
      <c r="H6735">
        <v>343029.96</v>
      </c>
    </row>
    <row r="6736" spans="1:8" x14ac:dyDescent="0.25">
      <c r="A6736" s="2">
        <v>38</v>
      </c>
      <c r="B6736" t="s">
        <v>27</v>
      </c>
      <c r="C6736" t="s">
        <v>161</v>
      </c>
      <c r="D6736" s="2">
        <v>2</v>
      </c>
      <c r="E6736" s="17">
        <v>16</v>
      </c>
      <c r="F6736" t="s">
        <v>70</v>
      </c>
      <c r="G6736">
        <v>1</v>
      </c>
      <c r="H6736">
        <v>1471749.24</v>
      </c>
    </row>
    <row r="6737" spans="1:8" x14ac:dyDescent="0.25">
      <c r="A6737" s="2">
        <v>38</v>
      </c>
      <c r="B6737" t="s">
        <v>27</v>
      </c>
      <c r="C6737" t="s">
        <v>161</v>
      </c>
      <c r="D6737" s="2">
        <v>2</v>
      </c>
      <c r="E6737" s="17">
        <v>16</v>
      </c>
      <c r="F6737" t="s">
        <v>69</v>
      </c>
      <c r="G6737">
        <v>1</v>
      </c>
      <c r="H6737">
        <v>191327.15999999997</v>
      </c>
    </row>
    <row r="6738" spans="1:8" x14ac:dyDescent="0.25">
      <c r="A6738" s="2">
        <v>38</v>
      </c>
      <c r="B6738" t="s">
        <v>27</v>
      </c>
      <c r="C6738" t="s">
        <v>161</v>
      </c>
      <c r="D6738" s="2">
        <v>2</v>
      </c>
      <c r="E6738" s="17">
        <v>16</v>
      </c>
      <c r="F6738" t="s">
        <v>67</v>
      </c>
      <c r="G6738">
        <v>1</v>
      </c>
      <c r="H6738">
        <v>52.47</v>
      </c>
    </row>
    <row r="6739" spans="1:8" x14ac:dyDescent="0.25">
      <c r="A6739" s="2">
        <v>38</v>
      </c>
      <c r="B6739" t="s">
        <v>27</v>
      </c>
      <c r="C6739" t="s">
        <v>162</v>
      </c>
      <c r="D6739" s="2">
        <v>3</v>
      </c>
      <c r="E6739" s="17">
        <v>5</v>
      </c>
      <c r="F6739" t="s">
        <v>70</v>
      </c>
      <c r="G6739">
        <v>4</v>
      </c>
      <c r="H6739">
        <v>590861.25</v>
      </c>
    </row>
    <row r="6740" spans="1:8" x14ac:dyDescent="0.25">
      <c r="A6740" s="2">
        <v>38</v>
      </c>
      <c r="B6740" t="s">
        <v>27</v>
      </c>
      <c r="C6740" t="s">
        <v>162</v>
      </c>
      <c r="D6740" s="2">
        <v>3</v>
      </c>
      <c r="E6740" s="17">
        <v>5</v>
      </c>
      <c r="F6740" t="s">
        <v>75</v>
      </c>
      <c r="G6740">
        <v>4</v>
      </c>
      <c r="H6740">
        <v>56700</v>
      </c>
    </row>
    <row r="6741" spans="1:8" x14ac:dyDescent="0.25">
      <c r="A6741" s="2">
        <v>38</v>
      </c>
      <c r="B6741" t="s">
        <v>27</v>
      </c>
      <c r="C6741" t="s">
        <v>162</v>
      </c>
      <c r="D6741" s="2">
        <v>3</v>
      </c>
      <c r="E6741" s="17">
        <v>5</v>
      </c>
      <c r="F6741" t="s">
        <v>68</v>
      </c>
      <c r="G6741">
        <v>2</v>
      </c>
      <c r="H6741">
        <v>53540</v>
      </c>
    </row>
    <row r="6742" spans="1:8" x14ac:dyDescent="0.25">
      <c r="A6742" s="2">
        <v>38</v>
      </c>
      <c r="B6742" t="s">
        <v>27</v>
      </c>
      <c r="C6742" t="s">
        <v>162</v>
      </c>
      <c r="D6742" s="2">
        <v>3</v>
      </c>
      <c r="E6742" s="17">
        <v>5</v>
      </c>
      <c r="F6742" t="s">
        <v>69</v>
      </c>
      <c r="G6742">
        <v>4</v>
      </c>
      <c r="H6742">
        <v>76811.320000000007</v>
      </c>
    </row>
    <row r="6743" spans="1:8" x14ac:dyDescent="0.25">
      <c r="A6743" s="2">
        <v>38</v>
      </c>
      <c r="B6743" t="s">
        <v>27</v>
      </c>
      <c r="C6743" t="s">
        <v>162</v>
      </c>
      <c r="D6743" s="2">
        <v>3</v>
      </c>
      <c r="E6743" s="17">
        <v>5</v>
      </c>
      <c r="F6743" t="s">
        <v>78</v>
      </c>
      <c r="H6743">
        <v>26026.530000000002</v>
      </c>
    </row>
    <row r="6744" spans="1:8" x14ac:dyDescent="0.25">
      <c r="A6744" s="2">
        <v>38</v>
      </c>
      <c r="B6744" t="s">
        <v>27</v>
      </c>
      <c r="C6744" t="s">
        <v>162</v>
      </c>
      <c r="D6744" s="2">
        <v>3</v>
      </c>
      <c r="E6744" s="17">
        <v>5</v>
      </c>
      <c r="F6744" t="s">
        <v>67</v>
      </c>
      <c r="G6744">
        <v>4</v>
      </c>
      <c r="H6744">
        <v>297.32999999999993</v>
      </c>
    </row>
    <row r="6745" spans="1:8" x14ac:dyDescent="0.25">
      <c r="A6745" s="2">
        <v>38</v>
      </c>
      <c r="B6745" t="s">
        <v>27</v>
      </c>
      <c r="C6745" t="s">
        <v>162</v>
      </c>
      <c r="D6745" s="2">
        <v>3</v>
      </c>
      <c r="E6745" s="17">
        <v>5</v>
      </c>
      <c r="F6745" t="s">
        <v>73</v>
      </c>
      <c r="G6745">
        <v>1</v>
      </c>
      <c r="H6745">
        <v>57466.5</v>
      </c>
    </row>
    <row r="6746" spans="1:8" x14ac:dyDescent="0.25">
      <c r="A6746" s="2">
        <v>38</v>
      </c>
      <c r="B6746" t="s">
        <v>27</v>
      </c>
      <c r="C6746" t="s">
        <v>162</v>
      </c>
      <c r="D6746" s="2">
        <v>3</v>
      </c>
      <c r="E6746" s="17">
        <v>6</v>
      </c>
      <c r="F6746" t="s">
        <v>70</v>
      </c>
      <c r="H6746">
        <v>111870</v>
      </c>
    </row>
    <row r="6747" spans="1:8" x14ac:dyDescent="0.25">
      <c r="A6747" s="2">
        <v>38</v>
      </c>
      <c r="B6747" t="s">
        <v>27</v>
      </c>
      <c r="C6747" t="s">
        <v>162</v>
      </c>
      <c r="D6747" s="2">
        <v>3</v>
      </c>
      <c r="E6747" s="17">
        <v>6</v>
      </c>
      <c r="F6747" t="s">
        <v>75</v>
      </c>
      <c r="H6747">
        <v>7200</v>
      </c>
    </row>
    <row r="6748" spans="1:8" x14ac:dyDescent="0.25">
      <c r="A6748" s="2">
        <v>38</v>
      </c>
      <c r="B6748" t="s">
        <v>27</v>
      </c>
      <c r="C6748" t="s">
        <v>162</v>
      </c>
      <c r="D6748" s="2">
        <v>3</v>
      </c>
      <c r="E6748" s="17">
        <v>6</v>
      </c>
      <c r="F6748" t="s">
        <v>68</v>
      </c>
      <c r="H6748">
        <v>9054</v>
      </c>
    </row>
    <row r="6749" spans="1:8" x14ac:dyDescent="0.25">
      <c r="A6749" s="2">
        <v>38</v>
      </c>
      <c r="B6749" t="s">
        <v>27</v>
      </c>
      <c r="C6749" t="s">
        <v>162</v>
      </c>
      <c r="D6749" s="2">
        <v>3</v>
      </c>
      <c r="E6749" s="17">
        <v>6</v>
      </c>
      <c r="F6749" t="s">
        <v>69</v>
      </c>
      <c r="H6749">
        <v>14543</v>
      </c>
    </row>
    <row r="6750" spans="1:8" x14ac:dyDescent="0.25">
      <c r="A6750" s="2">
        <v>38</v>
      </c>
      <c r="B6750" t="s">
        <v>27</v>
      </c>
      <c r="C6750" t="s">
        <v>162</v>
      </c>
      <c r="D6750" s="2">
        <v>3</v>
      </c>
      <c r="E6750" s="17">
        <v>6</v>
      </c>
      <c r="F6750" t="s">
        <v>67</v>
      </c>
      <c r="H6750">
        <v>46.64</v>
      </c>
    </row>
    <row r="6751" spans="1:8" x14ac:dyDescent="0.25">
      <c r="A6751" s="2">
        <v>38</v>
      </c>
      <c r="B6751" t="s">
        <v>27</v>
      </c>
      <c r="C6751" t="s">
        <v>162</v>
      </c>
      <c r="D6751" s="2">
        <v>3</v>
      </c>
      <c r="E6751" s="17">
        <v>6</v>
      </c>
      <c r="F6751" t="s">
        <v>73</v>
      </c>
      <c r="H6751">
        <v>13853.75</v>
      </c>
    </row>
    <row r="6752" spans="1:8" x14ac:dyDescent="0.25">
      <c r="A6752" s="2">
        <v>38</v>
      </c>
      <c r="B6752" t="s">
        <v>27</v>
      </c>
      <c r="C6752" t="s">
        <v>162</v>
      </c>
      <c r="D6752" s="2">
        <v>3</v>
      </c>
      <c r="E6752" s="17">
        <v>7</v>
      </c>
      <c r="F6752" t="s">
        <v>70</v>
      </c>
      <c r="G6752">
        <v>12</v>
      </c>
      <c r="H6752">
        <v>2578455.5099999998</v>
      </c>
    </row>
    <row r="6753" spans="1:8" x14ac:dyDescent="0.25">
      <c r="A6753" s="2">
        <v>38</v>
      </c>
      <c r="B6753" t="s">
        <v>27</v>
      </c>
      <c r="C6753" t="s">
        <v>162</v>
      </c>
      <c r="D6753" s="2">
        <v>3</v>
      </c>
      <c r="E6753" s="17">
        <v>7</v>
      </c>
      <c r="F6753" t="s">
        <v>75</v>
      </c>
      <c r="G6753">
        <v>11</v>
      </c>
      <c r="H6753">
        <v>141600</v>
      </c>
    </row>
    <row r="6754" spans="1:8" x14ac:dyDescent="0.25">
      <c r="A6754" s="2">
        <v>38</v>
      </c>
      <c r="B6754" t="s">
        <v>27</v>
      </c>
      <c r="C6754" t="s">
        <v>162</v>
      </c>
      <c r="D6754" s="2">
        <v>3</v>
      </c>
      <c r="E6754" s="17">
        <v>7</v>
      </c>
      <c r="F6754" t="s">
        <v>77</v>
      </c>
      <c r="H6754">
        <v>703.6</v>
      </c>
    </row>
    <row r="6755" spans="1:8" x14ac:dyDescent="0.25">
      <c r="A6755" s="2">
        <v>38</v>
      </c>
      <c r="B6755" t="s">
        <v>27</v>
      </c>
      <c r="C6755" t="s">
        <v>162</v>
      </c>
      <c r="D6755" s="2">
        <v>3</v>
      </c>
      <c r="E6755" s="17">
        <v>7</v>
      </c>
      <c r="F6755" t="s">
        <v>68</v>
      </c>
      <c r="G6755">
        <v>10</v>
      </c>
      <c r="H6755">
        <v>199480.75</v>
      </c>
    </row>
    <row r="6756" spans="1:8" x14ac:dyDescent="0.25">
      <c r="A6756" s="2">
        <v>38</v>
      </c>
      <c r="B6756" t="s">
        <v>27</v>
      </c>
      <c r="C6756" t="s">
        <v>162</v>
      </c>
      <c r="D6756" s="2">
        <v>3</v>
      </c>
      <c r="E6756" s="17">
        <v>7</v>
      </c>
      <c r="F6756" t="s">
        <v>69</v>
      </c>
      <c r="G6756">
        <v>12</v>
      </c>
      <c r="H6756">
        <v>335197.08</v>
      </c>
    </row>
    <row r="6757" spans="1:8" x14ac:dyDescent="0.25">
      <c r="A6757" s="2">
        <v>38</v>
      </c>
      <c r="B6757" t="s">
        <v>27</v>
      </c>
      <c r="C6757" t="s">
        <v>162</v>
      </c>
      <c r="D6757" s="2">
        <v>3</v>
      </c>
      <c r="E6757" s="17">
        <v>7</v>
      </c>
      <c r="F6757" t="s">
        <v>78</v>
      </c>
      <c r="H6757">
        <v>99020</v>
      </c>
    </row>
    <row r="6758" spans="1:8" x14ac:dyDescent="0.25">
      <c r="A6758" s="2">
        <v>38</v>
      </c>
      <c r="B6758" t="s">
        <v>27</v>
      </c>
      <c r="C6758" t="s">
        <v>162</v>
      </c>
      <c r="D6758" s="2">
        <v>3</v>
      </c>
      <c r="E6758" s="17">
        <v>7</v>
      </c>
      <c r="F6758" t="s">
        <v>67</v>
      </c>
      <c r="G6758">
        <v>12</v>
      </c>
      <c r="H6758">
        <v>851.18000000000006</v>
      </c>
    </row>
    <row r="6759" spans="1:8" x14ac:dyDescent="0.25">
      <c r="A6759" s="2">
        <v>38</v>
      </c>
      <c r="B6759" t="s">
        <v>27</v>
      </c>
      <c r="C6759" t="s">
        <v>162</v>
      </c>
      <c r="D6759" s="2">
        <v>3</v>
      </c>
      <c r="E6759" s="17">
        <v>7</v>
      </c>
      <c r="F6759" t="s">
        <v>73</v>
      </c>
      <c r="G6759">
        <v>1</v>
      </c>
      <c r="H6759">
        <v>194894.17</v>
      </c>
    </row>
    <row r="6760" spans="1:8" x14ac:dyDescent="0.25">
      <c r="A6760" s="2">
        <v>38</v>
      </c>
      <c r="B6760" t="s">
        <v>27</v>
      </c>
      <c r="C6760" t="s">
        <v>162</v>
      </c>
      <c r="D6760" s="2">
        <v>3</v>
      </c>
      <c r="E6760" s="17">
        <v>8</v>
      </c>
      <c r="F6760" t="s">
        <v>70</v>
      </c>
      <c r="G6760">
        <v>5</v>
      </c>
      <c r="H6760">
        <v>1365589.5</v>
      </c>
    </row>
    <row r="6761" spans="1:8" x14ac:dyDescent="0.25">
      <c r="A6761" s="2">
        <v>38</v>
      </c>
      <c r="B6761" t="s">
        <v>27</v>
      </c>
      <c r="C6761" t="s">
        <v>162</v>
      </c>
      <c r="D6761" s="2">
        <v>3</v>
      </c>
      <c r="E6761" s="17">
        <v>8</v>
      </c>
      <c r="F6761" t="s">
        <v>75</v>
      </c>
      <c r="G6761">
        <v>4</v>
      </c>
      <c r="H6761">
        <v>49500</v>
      </c>
    </row>
    <row r="6762" spans="1:8" x14ac:dyDescent="0.25">
      <c r="A6762" s="2">
        <v>38</v>
      </c>
      <c r="B6762" t="s">
        <v>27</v>
      </c>
      <c r="C6762" t="s">
        <v>162</v>
      </c>
      <c r="D6762" s="2">
        <v>3</v>
      </c>
      <c r="E6762" s="17">
        <v>8</v>
      </c>
      <c r="F6762" t="s">
        <v>68</v>
      </c>
      <c r="G6762">
        <v>4</v>
      </c>
      <c r="H6762">
        <v>54578.75</v>
      </c>
    </row>
    <row r="6763" spans="1:8" x14ac:dyDescent="0.25">
      <c r="A6763" s="2">
        <v>38</v>
      </c>
      <c r="B6763" t="s">
        <v>27</v>
      </c>
      <c r="C6763" t="s">
        <v>162</v>
      </c>
      <c r="D6763" s="2">
        <v>3</v>
      </c>
      <c r="E6763" s="17">
        <v>8</v>
      </c>
      <c r="F6763" t="s">
        <v>69</v>
      </c>
      <c r="G6763">
        <v>5</v>
      </c>
      <c r="H6763">
        <v>177525.65999999997</v>
      </c>
    </row>
    <row r="6764" spans="1:8" x14ac:dyDescent="0.25">
      <c r="A6764" s="2">
        <v>38</v>
      </c>
      <c r="B6764" t="s">
        <v>27</v>
      </c>
      <c r="C6764" t="s">
        <v>162</v>
      </c>
      <c r="D6764" s="2">
        <v>3</v>
      </c>
      <c r="E6764" s="17">
        <v>8</v>
      </c>
      <c r="F6764" t="s">
        <v>78</v>
      </c>
      <c r="H6764">
        <v>45756.160000000003</v>
      </c>
    </row>
    <row r="6765" spans="1:8" x14ac:dyDescent="0.25">
      <c r="A6765" s="2">
        <v>38</v>
      </c>
      <c r="B6765" t="s">
        <v>27</v>
      </c>
      <c r="C6765" t="s">
        <v>162</v>
      </c>
      <c r="D6765" s="2">
        <v>3</v>
      </c>
      <c r="E6765" s="17">
        <v>8</v>
      </c>
      <c r="F6765" t="s">
        <v>67</v>
      </c>
      <c r="G6765">
        <v>5</v>
      </c>
      <c r="H6765">
        <v>349.79999999999995</v>
      </c>
    </row>
    <row r="6766" spans="1:8" x14ac:dyDescent="0.25">
      <c r="A6766" s="2">
        <v>38</v>
      </c>
      <c r="B6766" t="s">
        <v>27</v>
      </c>
      <c r="C6766" t="s">
        <v>162</v>
      </c>
      <c r="D6766" s="2">
        <v>3</v>
      </c>
      <c r="E6766" s="17">
        <v>8</v>
      </c>
      <c r="F6766" t="s">
        <v>73</v>
      </c>
      <c r="H6766">
        <v>113794.25</v>
      </c>
    </row>
    <row r="6767" spans="1:8" x14ac:dyDescent="0.25">
      <c r="A6767" s="2">
        <v>38</v>
      </c>
      <c r="B6767" t="s">
        <v>27</v>
      </c>
      <c r="C6767" t="s">
        <v>162</v>
      </c>
      <c r="D6767" s="2">
        <v>3</v>
      </c>
      <c r="E6767" s="17">
        <v>9</v>
      </c>
      <c r="F6767" t="s">
        <v>70</v>
      </c>
      <c r="G6767">
        <v>8</v>
      </c>
      <c r="H6767">
        <v>2731038.25</v>
      </c>
    </row>
    <row r="6768" spans="1:8" x14ac:dyDescent="0.25">
      <c r="A6768" s="2">
        <v>38</v>
      </c>
      <c r="B6768" t="s">
        <v>27</v>
      </c>
      <c r="C6768" t="s">
        <v>162</v>
      </c>
      <c r="D6768" s="2">
        <v>3</v>
      </c>
      <c r="E6768" s="17">
        <v>9</v>
      </c>
      <c r="F6768" t="s">
        <v>75</v>
      </c>
      <c r="G6768">
        <v>6</v>
      </c>
      <c r="H6768">
        <v>87300</v>
      </c>
    </row>
    <row r="6769" spans="1:8" x14ac:dyDescent="0.25">
      <c r="A6769" s="2">
        <v>38</v>
      </c>
      <c r="B6769" t="s">
        <v>27</v>
      </c>
      <c r="C6769" t="s">
        <v>162</v>
      </c>
      <c r="D6769" s="2">
        <v>3</v>
      </c>
      <c r="E6769" s="17">
        <v>9</v>
      </c>
      <c r="F6769" t="s">
        <v>68</v>
      </c>
      <c r="G6769">
        <v>6</v>
      </c>
      <c r="H6769">
        <v>139071</v>
      </c>
    </row>
    <row r="6770" spans="1:8" x14ac:dyDescent="0.25">
      <c r="A6770" s="2">
        <v>38</v>
      </c>
      <c r="B6770" t="s">
        <v>27</v>
      </c>
      <c r="C6770" t="s">
        <v>162</v>
      </c>
      <c r="D6770" s="2">
        <v>3</v>
      </c>
      <c r="E6770" s="17">
        <v>9</v>
      </c>
      <c r="F6770" t="s">
        <v>69</v>
      </c>
      <c r="G6770">
        <v>8</v>
      </c>
      <c r="H6770">
        <v>355033.32999999996</v>
      </c>
    </row>
    <row r="6771" spans="1:8" x14ac:dyDescent="0.25">
      <c r="A6771" s="2">
        <v>38</v>
      </c>
      <c r="B6771" t="s">
        <v>27</v>
      </c>
      <c r="C6771" t="s">
        <v>162</v>
      </c>
      <c r="D6771" s="2">
        <v>3</v>
      </c>
      <c r="E6771" s="17">
        <v>9</v>
      </c>
      <c r="F6771" t="s">
        <v>78</v>
      </c>
      <c r="H6771">
        <v>116034.94</v>
      </c>
    </row>
    <row r="6772" spans="1:8" x14ac:dyDescent="0.25">
      <c r="A6772" s="2">
        <v>38</v>
      </c>
      <c r="B6772" t="s">
        <v>27</v>
      </c>
      <c r="C6772" t="s">
        <v>162</v>
      </c>
      <c r="D6772" s="2">
        <v>3</v>
      </c>
      <c r="E6772" s="17">
        <v>9</v>
      </c>
      <c r="F6772" t="s">
        <v>67</v>
      </c>
      <c r="G6772">
        <v>8</v>
      </c>
      <c r="H6772">
        <v>600.49</v>
      </c>
    </row>
    <row r="6773" spans="1:8" x14ac:dyDescent="0.25">
      <c r="A6773" s="2">
        <v>38</v>
      </c>
      <c r="B6773" t="s">
        <v>27</v>
      </c>
      <c r="C6773" t="s">
        <v>162</v>
      </c>
      <c r="D6773" s="2">
        <v>3</v>
      </c>
      <c r="E6773" s="17">
        <v>9</v>
      </c>
      <c r="F6773" t="s">
        <v>73</v>
      </c>
      <c r="G6773">
        <v>1</v>
      </c>
      <c r="H6773">
        <v>262818.75</v>
      </c>
    </row>
    <row r="6774" spans="1:8" x14ac:dyDescent="0.25">
      <c r="A6774" s="2">
        <v>38</v>
      </c>
      <c r="B6774" t="s">
        <v>27</v>
      </c>
      <c r="C6774" t="s">
        <v>162</v>
      </c>
      <c r="D6774" s="2">
        <v>3</v>
      </c>
      <c r="E6774" s="17">
        <v>10</v>
      </c>
      <c r="F6774" t="s">
        <v>70</v>
      </c>
      <c r="G6774">
        <v>7</v>
      </c>
      <c r="H6774">
        <v>2490142.65</v>
      </c>
    </row>
    <row r="6775" spans="1:8" x14ac:dyDescent="0.25">
      <c r="A6775" s="2">
        <v>38</v>
      </c>
      <c r="B6775" t="s">
        <v>27</v>
      </c>
      <c r="C6775" t="s">
        <v>162</v>
      </c>
      <c r="D6775" s="2">
        <v>3</v>
      </c>
      <c r="E6775" s="17">
        <v>10</v>
      </c>
      <c r="F6775" t="s">
        <v>75</v>
      </c>
      <c r="G6775">
        <v>4</v>
      </c>
      <c r="H6775">
        <v>51300</v>
      </c>
    </row>
    <row r="6776" spans="1:8" x14ac:dyDescent="0.25">
      <c r="A6776" s="2">
        <v>38</v>
      </c>
      <c r="B6776" t="s">
        <v>27</v>
      </c>
      <c r="C6776" t="s">
        <v>162</v>
      </c>
      <c r="D6776" s="2">
        <v>3</v>
      </c>
      <c r="E6776" s="17">
        <v>10</v>
      </c>
      <c r="F6776" t="s">
        <v>68</v>
      </c>
      <c r="G6776">
        <v>3</v>
      </c>
      <c r="H6776">
        <v>68631</v>
      </c>
    </row>
    <row r="6777" spans="1:8" x14ac:dyDescent="0.25">
      <c r="A6777" s="2">
        <v>38</v>
      </c>
      <c r="B6777" t="s">
        <v>27</v>
      </c>
      <c r="C6777" t="s">
        <v>162</v>
      </c>
      <c r="D6777" s="2">
        <v>3</v>
      </c>
      <c r="E6777" s="17">
        <v>10</v>
      </c>
      <c r="F6777" t="s">
        <v>69</v>
      </c>
      <c r="G6777">
        <v>7</v>
      </c>
      <c r="H6777">
        <v>323717.55999999994</v>
      </c>
    </row>
    <row r="6778" spans="1:8" x14ac:dyDescent="0.25">
      <c r="A6778" s="2">
        <v>38</v>
      </c>
      <c r="B6778" t="s">
        <v>27</v>
      </c>
      <c r="C6778" t="s">
        <v>162</v>
      </c>
      <c r="D6778" s="2">
        <v>3</v>
      </c>
      <c r="E6778" s="17">
        <v>10</v>
      </c>
      <c r="F6778" t="s">
        <v>78</v>
      </c>
      <c r="G6778">
        <v>1</v>
      </c>
      <c r="H6778">
        <v>56016.040000000008</v>
      </c>
    </row>
    <row r="6779" spans="1:8" x14ac:dyDescent="0.25">
      <c r="A6779" s="2">
        <v>38</v>
      </c>
      <c r="B6779" t="s">
        <v>27</v>
      </c>
      <c r="C6779" t="s">
        <v>162</v>
      </c>
      <c r="D6779" s="2">
        <v>3</v>
      </c>
      <c r="E6779" s="17">
        <v>10</v>
      </c>
      <c r="F6779" t="s">
        <v>67</v>
      </c>
      <c r="G6779">
        <v>7</v>
      </c>
      <c r="H6779">
        <v>489.72</v>
      </c>
    </row>
    <row r="6780" spans="1:8" x14ac:dyDescent="0.25">
      <c r="A6780" s="2">
        <v>38</v>
      </c>
      <c r="B6780" t="s">
        <v>27</v>
      </c>
      <c r="C6780" t="s">
        <v>162</v>
      </c>
      <c r="D6780" s="2">
        <v>3</v>
      </c>
      <c r="E6780" s="17">
        <v>10</v>
      </c>
      <c r="F6780" t="s">
        <v>73</v>
      </c>
      <c r="H6780">
        <v>207972.7</v>
      </c>
    </row>
    <row r="6781" spans="1:8" x14ac:dyDescent="0.25">
      <c r="A6781" s="2">
        <v>38</v>
      </c>
      <c r="B6781" t="s">
        <v>27</v>
      </c>
      <c r="C6781" t="s">
        <v>162</v>
      </c>
      <c r="D6781" s="2">
        <v>3</v>
      </c>
      <c r="E6781" s="17">
        <v>10</v>
      </c>
      <c r="F6781" t="s">
        <v>72</v>
      </c>
      <c r="G6781">
        <v>3</v>
      </c>
      <c r="H6781">
        <v>215180.63999999998</v>
      </c>
    </row>
    <row r="6782" spans="1:8" x14ac:dyDescent="0.25">
      <c r="A6782" s="2">
        <v>38</v>
      </c>
      <c r="B6782" t="s">
        <v>27</v>
      </c>
      <c r="C6782" t="s">
        <v>162</v>
      </c>
      <c r="D6782" s="2">
        <v>3</v>
      </c>
      <c r="E6782" s="17">
        <v>10</v>
      </c>
      <c r="F6782" t="s">
        <v>74</v>
      </c>
      <c r="G6782">
        <v>1</v>
      </c>
      <c r="H6782">
        <v>9094.16</v>
      </c>
    </row>
    <row r="6783" spans="1:8" x14ac:dyDescent="0.25">
      <c r="A6783" s="2">
        <v>38</v>
      </c>
      <c r="B6783" t="s">
        <v>27</v>
      </c>
      <c r="C6783" t="s">
        <v>162</v>
      </c>
      <c r="D6783" s="2">
        <v>3</v>
      </c>
      <c r="E6783" s="17">
        <v>11</v>
      </c>
      <c r="F6783" t="s">
        <v>70</v>
      </c>
      <c r="G6783">
        <v>15</v>
      </c>
      <c r="H6783">
        <v>6127263.2700000005</v>
      </c>
    </row>
    <row r="6784" spans="1:8" x14ac:dyDescent="0.25">
      <c r="A6784" s="2">
        <v>38</v>
      </c>
      <c r="B6784" t="s">
        <v>27</v>
      </c>
      <c r="C6784" t="s">
        <v>162</v>
      </c>
      <c r="D6784" s="2">
        <v>3</v>
      </c>
      <c r="E6784" s="17">
        <v>11</v>
      </c>
      <c r="F6784" t="s">
        <v>75</v>
      </c>
      <c r="G6784">
        <v>6</v>
      </c>
      <c r="H6784">
        <v>109466.92000000001</v>
      </c>
    </row>
    <row r="6785" spans="1:8" x14ac:dyDescent="0.25">
      <c r="A6785" s="2">
        <v>38</v>
      </c>
      <c r="B6785" t="s">
        <v>27</v>
      </c>
      <c r="C6785" t="s">
        <v>162</v>
      </c>
      <c r="D6785" s="2">
        <v>3</v>
      </c>
      <c r="E6785" s="17">
        <v>11</v>
      </c>
      <c r="F6785" t="s">
        <v>77</v>
      </c>
      <c r="H6785">
        <v>2402.84</v>
      </c>
    </row>
    <row r="6786" spans="1:8" x14ac:dyDescent="0.25">
      <c r="A6786" s="2">
        <v>38</v>
      </c>
      <c r="B6786" t="s">
        <v>27</v>
      </c>
      <c r="C6786" t="s">
        <v>162</v>
      </c>
      <c r="D6786" s="2">
        <v>3</v>
      </c>
      <c r="E6786" s="17">
        <v>11</v>
      </c>
      <c r="F6786" t="s">
        <v>68</v>
      </c>
      <c r="G6786">
        <v>6</v>
      </c>
      <c r="H6786">
        <v>77697</v>
      </c>
    </row>
    <row r="6787" spans="1:8" x14ac:dyDescent="0.25">
      <c r="A6787" s="2">
        <v>38</v>
      </c>
      <c r="B6787" t="s">
        <v>27</v>
      </c>
      <c r="C6787" t="s">
        <v>162</v>
      </c>
      <c r="D6787" s="2">
        <v>3</v>
      </c>
      <c r="E6787" s="17">
        <v>11</v>
      </c>
      <c r="F6787" t="s">
        <v>69</v>
      </c>
      <c r="G6787">
        <v>13</v>
      </c>
      <c r="H6787">
        <v>730636.9</v>
      </c>
    </row>
    <row r="6788" spans="1:8" x14ac:dyDescent="0.25">
      <c r="A6788" s="2">
        <v>38</v>
      </c>
      <c r="B6788" t="s">
        <v>27</v>
      </c>
      <c r="C6788" t="s">
        <v>162</v>
      </c>
      <c r="D6788" s="2">
        <v>3</v>
      </c>
      <c r="E6788" s="17">
        <v>11</v>
      </c>
      <c r="F6788" t="s">
        <v>78</v>
      </c>
      <c r="H6788">
        <v>137975.43</v>
      </c>
    </row>
    <row r="6789" spans="1:8" x14ac:dyDescent="0.25">
      <c r="A6789" s="2">
        <v>38</v>
      </c>
      <c r="B6789" t="s">
        <v>27</v>
      </c>
      <c r="C6789" t="s">
        <v>162</v>
      </c>
      <c r="D6789" s="2">
        <v>3</v>
      </c>
      <c r="E6789" s="17">
        <v>11</v>
      </c>
      <c r="F6789" t="s">
        <v>67</v>
      </c>
      <c r="G6789">
        <v>15</v>
      </c>
      <c r="H6789">
        <v>1014.4199999999998</v>
      </c>
    </row>
    <row r="6790" spans="1:8" x14ac:dyDescent="0.25">
      <c r="A6790" s="2">
        <v>38</v>
      </c>
      <c r="B6790" t="s">
        <v>27</v>
      </c>
      <c r="C6790" t="s">
        <v>162</v>
      </c>
      <c r="D6790" s="2">
        <v>3</v>
      </c>
      <c r="E6790" s="17">
        <v>11</v>
      </c>
      <c r="F6790" t="s">
        <v>73</v>
      </c>
      <c r="H6790">
        <v>391467.44</v>
      </c>
    </row>
    <row r="6791" spans="1:8" x14ac:dyDescent="0.25">
      <c r="A6791" s="2">
        <v>38</v>
      </c>
      <c r="B6791" t="s">
        <v>27</v>
      </c>
      <c r="C6791" t="s">
        <v>162</v>
      </c>
      <c r="D6791" s="2">
        <v>3</v>
      </c>
      <c r="E6791" s="17">
        <v>11</v>
      </c>
      <c r="F6791" t="s">
        <v>72</v>
      </c>
      <c r="G6791">
        <v>15</v>
      </c>
      <c r="H6791">
        <v>1138852.2999999998</v>
      </c>
    </row>
    <row r="6792" spans="1:8" x14ac:dyDescent="0.25">
      <c r="A6792" s="2">
        <v>38</v>
      </c>
      <c r="B6792" t="s">
        <v>27</v>
      </c>
      <c r="C6792" t="s">
        <v>162</v>
      </c>
      <c r="D6792" s="2">
        <v>3</v>
      </c>
      <c r="E6792" s="17">
        <v>11</v>
      </c>
      <c r="F6792" t="s">
        <v>74</v>
      </c>
      <c r="G6792">
        <v>1</v>
      </c>
      <c r="H6792">
        <v>24692.720000000001</v>
      </c>
    </row>
    <row r="6793" spans="1:8" x14ac:dyDescent="0.25">
      <c r="A6793" s="2">
        <v>38</v>
      </c>
      <c r="B6793" t="s">
        <v>27</v>
      </c>
      <c r="C6793" t="s">
        <v>162</v>
      </c>
      <c r="D6793" s="2">
        <v>3</v>
      </c>
      <c r="E6793" s="17">
        <v>12</v>
      </c>
      <c r="F6793" t="s">
        <v>70</v>
      </c>
      <c r="G6793">
        <v>9</v>
      </c>
      <c r="H6793">
        <v>5230866.29</v>
      </c>
    </row>
    <row r="6794" spans="1:8" x14ac:dyDescent="0.25">
      <c r="A6794" s="2">
        <v>38</v>
      </c>
      <c r="B6794" t="s">
        <v>27</v>
      </c>
      <c r="C6794" t="s">
        <v>162</v>
      </c>
      <c r="D6794" s="2">
        <v>3</v>
      </c>
      <c r="E6794" s="17">
        <v>12</v>
      </c>
      <c r="F6794" t="s">
        <v>75</v>
      </c>
      <c r="G6794">
        <v>2</v>
      </c>
      <c r="H6794">
        <v>27444</v>
      </c>
    </row>
    <row r="6795" spans="1:8" x14ac:dyDescent="0.25">
      <c r="A6795" s="2">
        <v>38</v>
      </c>
      <c r="B6795" t="s">
        <v>27</v>
      </c>
      <c r="C6795" t="s">
        <v>162</v>
      </c>
      <c r="D6795" s="2">
        <v>3</v>
      </c>
      <c r="E6795" s="17">
        <v>12</v>
      </c>
      <c r="F6795" t="s">
        <v>68</v>
      </c>
      <c r="G6795">
        <v>5</v>
      </c>
      <c r="H6795">
        <v>127542</v>
      </c>
    </row>
    <row r="6796" spans="1:8" x14ac:dyDescent="0.25">
      <c r="A6796" s="2">
        <v>38</v>
      </c>
      <c r="B6796" t="s">
        <v>27</v>
      </c>
      <c r="C6796" t="s">
        <v>162</v>
      </c>
      <c r="D6796" s="2">
        <v>3</v>
      </c>
      <c r="E6796" s="17">
        <v>12</v>
      </c>
      <c r="F6796" t="s">
        <v>69</v>
      </c>
      <c r="G6796">
        <v>9</v>
      </c>
      <c r="H6796">
        <v>680011.07999999984</v>
      </c>
    </row>
    <row r="6797" spans="1:8" x14ac:dyDescent="0.25">
      <c r="A6797" s="2">
        <v>38</v>
      </c>
      <c r="B6797" t="s">
        <v>27</v>
      </c>
      <c r="C6797" t="s">
        <v>162</v>
      </c>
      <c r="D6797" s="2">
        <v>3</v>
      </c>
      <c r="E6797" s="17">
        <v>12</v>
      </c>
      <c r="F6797" t="s">
        <v>78</v>
      </c>
      <c r="H6797">
        <v>230767.71</v>
      </c>
    </row>
    <row r="6798" spans="1:8" x14ac:dyDescent="0.25">
      <c r="A6798" s="2">
        <v>38</v>
      </c>
      <c r="B6798" t="s">
        <v>27</v>
      </c>
      <c r="C6798" t="s">
        <v>162</v>
      </c>
      <c r="D6798" s="2">
        <v>3</v>
      </c>
      <c r="E6798" s="17">
        <v>12</v>
      </c>
      <c r="F6798" t="s">
        <v>67</v>
      </c>
      <c r="G6798">
        <v>9</v>
      </c>
      <c r="H6798">
        <v>687.93999999999994</v>
      </c>
    </row>
    <row r="6799" spans="1:8" x14ac:dyDescent="0.25">
      <c r="A6799" s="2">
        <v>38</v>
      </c>
      <c r="B6799" t="s">
        <v>27</v>
      </c>
      <c r="C6799" t="s">
        <v>162</v>
      </c>
      <c r="D6799" s="2">
        <v>3</v>
      </c>
      <c r="E6799" s="17">
        <v>12</v>
      </c>
      <c r="F6799" t="s">
        <v>73</v>
      </c>
      <c r="G6799">
        <v>1</v>
      </c>
      <c r="H6799">
        <v>347294.69999999995</v>
      </c>
    </row>
    <row r="6800" spans="1:8" x14ac:dyDescent="0.25">
      <c r="A6800" s="2">
        <v>38</v>
      </c>
      <c r="B6800" t="s">
        <v>27</v>
      </c>
      <c r="C6800" t="s">
        <v>162</v>
      </c>
      <c r="D6800" s="2">
        <v>3</v>
      </c>
      <c r="E6800" s="17">
        <v>12</v>
      </c>
      <c r="F6800" t="s">
        <v>72</v>
      </c>
      <c r="G6800">
        <v>9</v>
      </c>
      <c r="H6800">
        <v>1074856.73</v>
      </c>
    </row>
    <row r="6801" spans="1:8" x14ac:dyDescent="0.25">
      <c r="A6801" s="2">
        <v>38</v>
      </c>
      <c r="B6801" t="s">
        <v>27</v>
      </c>
      <c r="C6801" t="s">
        <v>162</v>
      </c>
      <c r="D6801" s="2">
        <v>3</v>
      </c>
      <c r="E6801" s="17">
        <v>12</v>
      </c>
      <c r="F6801" t="s">
        <v>74</v>
      </c>
      <c r="H6801">
        <v>44592.5</v>
      </c>
    </row>
    <row r="6802" spans="1:8" x14ac:dyDescent="0.25">
      <c r="A6802" s="2">
        <v>38</v>
      </c>
      <c r="B6802" t="s">
        <v>27</v>
      </c>
      <c r="C6802" t="s">
        <v>162</v>
      </c>
      <c r="D6802" s="2">
        <v>3</v>
      </c>
      <c r="E6802" s="17">
        <v>13</v>
      </c>
      <c r="F6802" t="s">
        <v>70</v>
      </c>
      <c r="G6802">
        <v>11</v>
      </c>
      <c r="H6802">
        <v>6068206.0899999999</v>
      </c>
    </row>
    <row r="6803" spans="1:8" x14ac:dyDescent="0.25">
      <c r="A6803" s="2">
        <v>38</v>
      </c>
      <c r="B6803" t="s">
        <v>27</v>
      </c>
      <c r="C6803" t="s">
        <v>162</v>
      </c>
      <c r="D6803" s="2">
        <v>3</v>
      </c>
      <c r="E6803" s="17">
        <v>13</v>
      </c>
      <c r="F6803" t="s">
        <v>75</v>
      </c>
      <c r="G6803">
        <v>4</v>
      </c>
      <c r="H6803">
        <v>134100</v>
      </c>
    </row>
    <row r="6804" spans="1:8" x14ac:dyDescent="0.25">
      <c r="A6804" s="2">
        <v>38</v>
      </c>
      <c r="B6804" t="s">
        <v>27</v>
      </c>
      <c r="C6804" t="s">
        <v>162</v>
      </c>
      <c r="D6804" s="2">
        <v>3</v>
      </c>
      <c r="E6804" s="17">
        <v>13</v>
      </c>
      <c r="F6804" t="s">
        <v>68</v>
      </c>
      <c r="G6804">
        <v>4</v>
      </c>
      <c r="H6804">
        <v>55159.5</v>
      </c>
    </row>
    <row r="6805" spans="1:8" x14ac:dyDescent="0.25">
      <c r="A6805" s="2">
        <v>38</v>
      </c>
      <c r="B6805" t="s">
        <v>27</v>
      </c>
      <c r="C6805" t="s">
        <v>162</v>
      </c>
      <c r="D6805" s="2">
        <v>3</v>
      </c>
      <c r="E6805" s="17">
        <v>13</v>
      </c>
      <c r="F6805" t="s">
        <v>69</v>
      </c>
      <c r="G6805">
        <v>10</v>
      </c>
      <c r="H6805">
        <v>705559.02</v>
      </c>
    </row>
    <row r="6806" spans="1:8" x14ac:dyDescent="0.25">
      <c r="A6806" s="2">
        <v>38</v>
      </c>
      <c r="B6806" t="s">
        <v>27</v>
      </c>
      <c r="C6806" t="s">
        <v>162</v>
      </c>
      <c r="D6806" s="2">
        <v>3</v>
      </c>
      <c r="E6806" s="17">
        <v>13</v>
      </c>
      <c r="F6806" t="s">
        <v>78</v>
      </c>
      <c r="G6806">
        <v>3</v>
      </c>
      <c r="H6806">
        <v>140876.25</v>
      </c>
    </row>
    <row r="6807" spans="1:8" x14ac:dyDescent="0.25">
      <c r="A6807" s="2">
        <v>38</v>
      </c>
      <c r="B6807" t="s">
        <v>27</v>
      </c>
      <c r="C6807" t="s">
        <v>162</v>
      </c>
      <c r="D6807" s="2">
        <v>3</v>
      </c>
      <c r="E6807" s="17">
        <v>13</v>
      </c>
      <c r="F6807" t="s">
        <v>67</v>
      </c>
      <c r="G6807">
        <v>11</v>
      </c>
      <c r="H6807">
        <v>711.25999999999988</v>
      </c>
    </row>
    <row r="6808" spans="1:8" x14ac:dyDescent="0.25">
      <c r="A6808" s="2">
        <v>38</v>
      </c>
      <c r="B6808" t="s">
        <v>27</v>
      </c>
      <c r="C6808" t="s">
        <v>162</v>
      </c>
      <c r="D6808" s="2">
        <v>3</v>
      </c>
      <c r="E6808" s="17">
        <v>13</v>
      </c>
      <c r="F6808" t="s">
        <v>73</v>
      </c>
      <c r="G6808">
        <v>3</v>
      </c>
      <c r="H6808">
        <v>414165.26</v>
      </c>
    </row>
    <row r="6809" spans="1:8" x14ac:dyDescent="0.25">
      <c r="A6809" s="2">
        <v>38</v>
      </c>
      <c r="B6809" t="s">
        <v>27</v>
      </c>
      <c r="C6809" t="s">
        <v>162</v>
      </c>
      <c r="D6809" s="2">
        <v>3</v>
      </c>
      <c r="E6809" s="17">
        <v>13</v>
      </c>
      <c r="F6809" t="s">
        <v>72</v>
      </c>
      <c r="G6809">
        <v>11</v>
      </c>
      <c r="H6809">
        <v>1848677.3699999999</v>
      </c>
    </row>
    <row r="6810" spans="1:8" x14ac:dyDescent="0.25">
      <c r="A6810" s="2">
        <v>38</v>
      </c>
      <c r="B6810" t="s">
        <v>27</v>
      </c>
      <c r="C6810" t="s">
        <v>162</v>
      </c>
      <c r="D6810" s="2">
        <v>3</v>
      </c>
      <c r="E6810" s="17">
        <v>13</v>
      </c>
      <c r="F6810" t="s">
        <v>74</v>
      </c>
      <c r="G6810">
        <v>1</v>
      </c>
      <c r="H6810">
        <v>76099.5</v>
      </c>
    </row>
    <row r="6811" spans="1:8" x14ac:dyDescent="0.25">
      <c r="A6811" s="2">
        <v>38</v>
      </c>
      <c r="B6811" t="s">
        <v>27</v>
      </c>
      <c r="C6811" t="s">
        <v>162</v>
      </c>
      <c r="D6811" s="2">
        <v>3</v>
      </c>
      <c r="E6811" s="17">
        <v>14</v>
      </c>
      <c r="F6811" t="s">
        <v>70</v>
      </c>
      <c r="G6811">
        <v>10</v>
      </c>
      <c r="H6811">
        <v>6838057.5099999998</v>
      </c>
    </row>
    <row r="6812" spans="1:8" x14ac:dyDescent="0.25">
      <c r="A6812" s="2">
        <v>38</v>
      </c>
      <c r="B6812" t="s">
        <v>27</v>
      </c>
      <c r="C6812" t="s">
        <v>162</v>
      </c>
      <c r="D6812" s="2">
        <v>3</v>
      </c>
      <c r="E6812" s="17">
        <v>14</v>
      </c>
      <c r="F6812" t="s">
        <v>75</v>
      </c>
      <c r="G6812">
        <v>5</v>
      </c>
      <c r="H6812">
        <v>320848</v>
      </c>
    </row>
    <row r="6813" spans="1:8" x14ac:dyDescent="0.25">
      <c r="A6813" s="2">
        <v>38</v>
      </c>
      <c r="B6813" t="s">
        <v>27</v>
      </c>
      <c r="C6813" t="s">
        <v>162</v>
      </c>
      <c r="D6813" s="2">
        <v>3</v>
      </c>
      <c r="E6813" s="17">
        <v>14</v>
      </c>
      <c r="F6813" t="s">
        <v>68</v>
      </c>
      <c r="G6813">
        <v>4</v>
      </c>
      <c r="H6813">
        <v>46140</v>
      </c>
    </row>
    <row r="6814" spans="1:8" x14ac:dyDescent="0.25">
      <c r="A6814" s="2">
        <v>38</v>
      </c>
      <c r="B6814" t="s">
        <v>27</v>
      </c>
      <c r="C6814" t="s">
        <v>162</v>
      </c>
      <c r="D6814" s="2">
        <v>3</v>
      </c>
      <c r="E6814" s="17">
        <v>14</v>
      </c>
      <c r="F6814" t="s">
        <v>69</v>
      </c>
      <c r="G6814">
        <v>9</v>
      </c>
      <c r="H6814">
        <v>808465.72</v>
      </c>
    </row>
    <row r="6815" spans="1:8" x14ac:dyDescent="0.25">
      <c r="A6815" s="2">
        <v>38</v>
      </c>
      <c r="B6815" t="s">
        <v>27</v>
      </c>
      <c r="C6815" t="s">
        <v>162</v>
      </c>
      <c r="D6815" s="2">
        <v>3</v>
      </c>
      <c r="E6815" s="17">
        <v>14</v>
      </c>
      <c r="F6815" t="s">
        <v>78</v>
      </c>
      <c r="G6815">
        <v>1</v>
      </c>
      <c r="H6815">
        <v>128864.32000000001</v>
      </c>
    </row>
    <row r="6816" spans="1:8" x14ac:dyDescent="0.25">
      <c r="A6816" s="2">
        <v>38</v>
      </c>
      <c r="B6816" t="s">
        <v>27</v>
      </c>
      <c r="C6816" t="s">
        <v>162</v>
      </c>
      <c r="D6816" s="2">
        <v>3</v>
      </c>
      <c r="E6816" s="17">
        <v>14</v>
      </c>
      <c r="F6816" t="s">
        <v>67</v>
      </c>
      <c r="G6816">
        <v>10</v>
      </c>
      <c r="H6816">
        <v>612.15</v>
      </c>
    </row>
    <row r="6817" spans="1:8" x14ac:dyDescent="0.25">
      <c r="A6817" s="2">
        <v>38</v>
      </c>
      <c r="B6817" t="s">
        <v>27</v>
      </c>
      <c r="C6817" t="s">
        <v>162</v>
      </c>
      <c r="D6817" s="2">
        <v>3</v>
      </c>
      <c r="E6817" s="17">
        <v>14</v>
      </c>
      <c r="F6817" t="s">
        <v>73</v>
      </c>
      <c r="G6817">
        <v>1</v>
      </c>
      <c r="H6817">
        <v>561026.81999999995</v>
      </c>
    </row>
    <row r="6818" spans="1:8" x14ac:dyDescent="0.25">
      <c r="A6818" s="2">
        <v>38</v>
      </c>
      <c r="B6818" t="s">
        <v>27</v>
      </c>
      <c r="C6818" t="s">
        <v>162</v>
      </c>
      <c r="D6818" s="2">
        <v>3</v>
      </c>
      <c r="E6818" s="17">
        <v>14</v>
      </c>
      <c r="F6818" t="s">
        <v>72</v>
      </c>
      <c r="G6818">
        <v>10</v>
      </c>
      <c r="H6818">
        <v>1554938.58</v>
      </c>
    </row>
    <row r="6819" spans="1:8" x14ac:dyDescent="0.25">
      <c r="A6819" s="2">
        <v>38</v>
      </c>
      <c r="B6819" t="s">
        <v>27</v>
      </c>
      <c r="C6819" t="s">
        <v>162</v>
      </c>
      <c r="D6819" s="2">
        <v>3</v>
      </c>
      <c r="E6819" s="17">
        <v>14</v>
      </c>
      <c r="F6819" t="s">
        <v>74</v>
      </c>
      <c r="G6819">
        <v>1</v>
      </c>
      <c r="H6819">
        <v>80661</v>
      </c>
    </row>
    <row r="6820" spans="1:8" x14ac:dyDescent="0.25">
      <c r="A6820" s="2">
        <v>38</v>
      </c>
      <c r="B6820" t="s">
        <v>27</v>
      </c>
      <c r="C6820" t="s">
        <v>162</v>
      </c>
      <c r="D6820" s="2">
        <v>3</v>
      </c>
      <c r="E6820" s="17">
        <v>15</v>
      </c>
      <c r="F6820" t="s">
        <v>70</v>
      </c>
      <c r="G6820">
        <v>2</v>
      </c>
      <c r="H6820">
        <v>2056495.08</v>
      </c>
    </row>
    <row r="6821" spans="1:8" x14ac:dyDescent="0.25">
      <c r="A6821" s="2">
        <v>38</v>
      </c>
      <c r="B6821" t="s">
        <v>27</v>
      </c>
      <c r="C6821" t="s">
        <v>162</v>
      </c>
      <c r="D6821" s="2">
        <v>3</v>
      </c>
      <c r="E6821" s="17">
        <v>15</v>
      </c>
      <c r="F6821" t="s">
        <v>75</v>
      </c>
      <c r="G6821">
        <v>1</v>
      </c>
      <c r="H6821">
        <v>61996</v>
      </c>
    </row>
    <row r="6822" spans="1:8" x14ac:dyDescent="0.25">
      <c r="A6822" s="2">
        <v>38</v>
      </c>
      <c r="B6822" t="s">
        <v>27</v>
      </c>
      <c r="C6822" t="s">
        <v>162</v>
      </c>
      <c r="D6822" s="2">
        <v>3</v>
      </c>
      <c r="E6822" s="17">
        <v>15</v>
      </c>
      <c r="F6822" t="s">
        <v>68</v>
      </c>
      <c r="G6822">
        <v>1</v>
      </c>
      <c r="H6822">
        <v>8040</v>
      </c>
    </row>
    <row r="6823" spans="1:8" x14ac:dyDescent="0.25">
      <c r="A6823" s="2">
        <v>38</v>
      </c>
      <c r="B6823" t="s">
        <v>27</v>
      </c>
      <c r="C6823" t="s">
        <v>162</v>
      </c>
      <c r="D6823" s="2">
        <v>3</v>
      </c>
      <c r="E6823" s="17">
        <v>15</v>
      </c>
      <c r="F6823" t="s">
        <v>69</v>
      </c>
      <c r="G6823">
        <v>2</v>
      </c>
      <c r="H6823">
        <v>267343.94</v>
      </c>
    </row>
    <row r="6824" spans="1:8" x14ac:dyDescent="0.25">
      <c r="A6824" s="2">
        <v>38</v>
      </c>
      <c r="B6824" t="s">
        <v>27</v>
      </c>
      <c r="C6824" t="s">
        <v>162</v>
      </c>
      <c r="D6824" s="2">
        <v>3</v>
      </c>
      <c r="E6824" s="17">
        <v>15</v>
      </c>
      <c r="F6824" t="s">
        <v>67</v>
      </c>
      <c r="G6824">
        <v>2</v>
      </c>
      <c r="H6824">
        <v>163.24</v>
      </c>
    </row>
    <row r="6825" spans="1:8" x14ac:dyDescent="0.25">
      <c r="A6825" s="2">
        <v>38</v>
      </c>
      <c r="B6825" t="s">
        <v>27</v>
      </c>
      <c r="C6825" t="s">
        <v>162</v>
      </c>
      <c r="D6825" s="2">
        <v>3</v>
      </c>
      <c r="E6825" s="17">
        <v>15</v>
      </c>
      <c r="F6825" t="s">
        <v>73</v>
      </c>
      <c r="G6825">
        <v>1</v>
      </c>
      <c r="H6825">
        <v>186084.98000000004</v>
      </c>
    </row>
    <row r="6826" spans="1:8" x14ac:dyDescent="0.25">
      <c r="A6826" s="2">
        <v>38</v>
      </c>
      <c r="B6826" t="s">
        <v>27</v>
      </c>
      <c r="C6826" t="s">
        <v>162</v>
      </c>
      <c r="D6826" s="2">
        <v>3</v>
      </c>
      <c r="E6826" s="17">
        <v>15</v>
      </c>
      <c r="F6826" t="s">
        <v>72</v>
      </c>
      <c r="G6826">
        <v>2</v>
      </c>
      <c r="H6826">
        <v>589419.81999999983</v>
      </c>
    </row>
    <row r="6827" spans="1:8" x14ac:dyDescent="0.25">
      <c r="A6827" s="2">
        <v>38</v>
      </c>
      <c r="B6827" t="s">
        <v>27</v>
      </c>
      <c r="C6827" t="s">
        <v>162</v>
      </c>
      <c r="D6827" s="2">
        <v>3</v>
      </c>
      <c r="E6827" s="17">
        <v>15</v>
      </c>
      <c r="F6827" t="s">
        <v>74</v>
      </c>
      <c r="G6827">
        <v>1</v>
      </c>
      <c r="H6827">
        <v>57108</v>
      </c>
    </row>
    <row r="6828" spans="1:8" x14ac:dyDescent="0.25">
      <c r="A6828" s="2">
        <v>38</v>
      </c>
      <c r="B6828" t="s">
        <v>27</v>
      </c>
      <c r="C6828" t="s">
        <v>162</v>
      </c>
      <c r="D6828" s="2">
        <v>3</v>
      </c>
      <c r="E6828" s="17">
        <v>15</v>
      </c>
      <c r="F6828" t="s">
        <v>76</v>
      </c>
      <c r="H6828">
        <v>96795.62</v>
      </c>
    </row>
    <row r="6829" spans="1:8" x14ac:dyDescent="0.25">
      <c r="A6829" s="2">
        <v>38</v>
      </c>
      <c r="B6829" t="s">
        <v>27</v>
      </c>
      <c r="C6829" t="s">
        <v>163</v>
      </c>
      <c r="D6829" s="2">
        <v>4</v>
      </c>
      <c r="E6829" s="17">
        <v>5</v>
      </c>
      <c r="F6829" t="s">
        <v>70</v>
      </c>
      <c r="G6829">
        <v>2</v>
      </c>
      <c r="H6829">
        <v>278098.56</v>
      </c>
    </row>
    <row r="6830" spans="1:8" x14ac:dyDescent="0.25">
      <c r="A6830" s="2">
        <v>38</v>
      </c>
      <c r="B6830" t="s">
        <v>27</v>
      </c>
      <c r="C6830" t="s">
        <v>163</v>
      </c>
      <c r="D6830" s="2">
        <v>4</v>
      </c>
      <c r="E6830" s="17">
        <v>5</v>
      </c>
      <c r="F6830" t="s">
        <v>75</v>
      </c>
      <c r="G6830">
        <v>2</v>
      </c>
      <c r="H6830">
        <v>25200</v>
      </c>
    </row>
    <row r="6831" spans="1:8" x14ac:dyDescent="0.25">
      <c r="A6831" s="2">
        <v>38</v>
      </c>
      <c r="B6831" t="s">
        <v>27</v>
      </c>
      <c r="C6831" t="s">
        <v>163</v>
      </c>
      <c r="D6831" s="2">
        <v>4</v>
      </c>
      <c r="E6831" s="17">
        <v>5</v>
      </c>
      <c r="F6831" t="s">
        <v>68</v>
      </c>
      <c r="G6831">
        <v>1</v>
      </c>
      <c r="H6831">
        <v>16453</v>
      </c>
    </row>
    <row r="6832" spans="1:8" x14ac:dyDescent="0.25">
      <c r="A6832" s="2">
        <v>38</v>
      </c>
      <c r="B6832" t="s">
        <v>27</v>
      </c>
      <c r="C6832" t="s">
        <v>163</v>
      </c>
      <c r="D6832" s="2">
        <v>4</v>
      </c>
      <c r="E6832" s="17">
        <v>5</v>
      </c>
      <c r="F6832" t="s">
        <v>69</v>
      </c>
      <c r="G6832">
        <v>2</v>
      </c>
      <c r="H6832">
        <v>34616.46</v>
      </c>
    </row>
    <row r="6833" spans="1:8" x14ac:dyDescent="0.25">
      <c r="A6833" s="2">
        <v>38</v>
      </c>
      <c r="B6833" t="s">
        <v>27</v>
      </c>
      <c r="C6833" t="s">
        <v>163</v>
      </c>
      <c r="D6833" s="2">
        <v>4</v>
      </c>
      <c r="E6833" s="17">
        <v>5</v>
      </c>
      <c r="F6833" t="s">
        <v>78</v>
      </c>
      <c r="H6833">
        <v>10641.46</v>
      </c>
    </row>
    <row r="6834" spans="1:8" x14ac:dyDescent="0.25">
      <c r="A6834" s="2">
        <v>38</v>
      </c>
      <c r="B6834" t="s">
        <v>27</v>
      </c>
      <c r="C6834" t="s">
        <v>163</v>
      </c>
      <c r="D6834" s="2">
        <v>4</v>
      </c>
      <c r="E6834" s="17">
        <v>5</v>
      </c>
      <c r="F6834" t="s">
        <v>67</v>
      </c>
      <c r="G6834">
        <v>2</v>
      </c>
      <c r="H6834">
        <v>145.74999999999997</v>
      </c>
    </row>
    <row r="6835" spans="1:8" x14ac:dyDescent="0.25">
      <c r="A6835" s="2">
        <v>38</v>
      </c>
      <c r="B6835" t="s">
        <v>27</v>
      </c>
      <c r="C6835" t="s">
        <v>163</v>
      </c>
      <c r="D6835" s="2">
        <v>4</v>
      </c>
      <c r="E6835" s="17">
        <v>5</v>
      </c>
      <c r="F6835" t="s">
        <v>73</v>
      </c>
      <c r="H6835">
        <v>22066.5</v>
      </c>
    </row>
    <row r="6836" spans="1:8" x14ac:dyDescent="0.25">
      <c r="A6836" s="2">
        <v>38</v>
      </c>
      <c r="B6836" t="s">
        <v>27</v>
      </c>
      <c r="C6836" t="s">
        <v>163</v>
      </c>
      <c r="D6836" s="2">
        <v>4</v>
      </c>
      <c r="E6836" s="17">
        <v>6</v>
      </c>
      <c r="F6836" t="s">
        <v>70</v>
      </c>
      <c r="H6836">
        <v>14126.75</v>
      </c>
    </row>
    <row r="6837" spans="1:8" x14ac:dyDescent="0.25">
      <c r="A6837" s="2">
        <v>38</v>
      </c>
      <c r="B6837" t="s">
        <v>27</v>
      </c>
      <c r="C6837" t="s">
        <v>163</v>
      </c>
      <c r="D6837" s="2">
        <v>4</v>
      </c>
      <c r="E6837" s="17">
        <v>6</v>
      </c>
      <c r="F6837" t="s">
        <v>67</v>
      </c>
      <c r="H6837">
        <v>5.83</v>
      </c>
    </row>
    <row r="6838" spans="1:8" x14ac:dyDescent="0.25">
      <c r="A6838" s="2">
        <v>38</v>
      </c>
      <c r="B6838" t="s">
        <v>27</v>
      </c>
      <c r="C6838" t="s">
        <v>163</v>
      </c>
      <c r="D6838" s="2">
        <v>4</v>
      </c>
      <c r="E6838" s="17">
        <v>7</v>
      </c>
      <c r="F6838" t="s">
        <v>70</v>
      </c>
      <c r="G6838">
        <v>9</v>
      </c>
      <c r="H6838">
        <v>1857665.0499999998</v>
      </c>
    </row>
    <row r="6839" spans="1:8" x14ac:dyDescent="0.25">
      <c r="A6839" s="2">
        <v>38</v>
      </c>
      <c r="B6839" t="s">
        <v>27</v>
      </c>
      <c r="C6839" t="s">
        <v>163</v>
      </c>
      <c r="D6839" s="2">
        <v>4</v>
      </c>
      <c r="E6839" s="17">
        <v>7</v>
      </c>
      <c r="F6839" t="s">
        <v>75</v>
      </c>
      <c r="G6839">
        <v>8</v>
      </c>
      <c r="H6839">
        <v>100800</v>
      </c>
    </row>
    <row r="6840" spans="1:8" x14ac:dyDescent="0.25">
      <c r="A6840" s="2">
        <v>38</v>
      </c>
      <c r="B6840" t="s">
        <v>27</v>
      </c>
      <c r="C6840" t="s">
        <v>163</v>
      </c>
      <c r="D6840" s="2">
        <v>4</v>
      </c>
      <c r="E6840" s="17">
        <v>7</v>
      </c>
      <c r="F6840" t="s">
        <v>77</v>
      </c>
      <c r="H6840">
        <v>806.22</v>
      </c>
    </row>
    <row r="6841" spans="1:8" x14ac:dyDescent="0.25">
      <c r="A6841" s="2">
        <v>38</v>
      </c>
      <c r="B6841" t="s">
        <v>27</v>
      </c>
      <c r="C6841" t="s">
        <v>163</v>
      </c>
      <c r="D6841" s="2">
        <v>4</v>
      </c>
      <c r="E6841" s="17">
        <v>7</v>
      </c>
      <c r="F6841" t="s">
        <v>68</v>
      </c>
      <c r="G6841">
        <v>7</v>
      </c>
      <c r="H6841">
        <v>134135</v>
      </c>
    </row>
    <row r="6842" spans="1:8" x14ac:dyDescent="0.25">
      <c r="A6842" s="2">
        <v>38</v>
      </c>
      <c r="B6842" t="s">
        <v>27</v>
      </c>
      <c r="C6842" t="s">
        <v>163</v>
      </c>
      <c r="D6842" s="2">
        <v>4</v>
      </c>
      <c r="E6842" s="17">
        <v>7</v>
      </c>
      <c r="F6842" t="s">
        <v>69</v>
      </c>
      <c r="G6842">
        <v>9</v>
      </c>
      <c r="H6842">
        <v>241727.68000000005</v>
      </c>
    </row>
    <row r="6843" spans="1:8" x14ac:dyDescent="0.25">
      <c r="A6843" s="2">
        <v>38</v>
      </c>
      <c r="B6843" t="s">
        <v>27</v>
      </c>
      <c r="C6843" t="s">
        <v>163</v>
      </c>
      <c r="D6843" s="2">
        <v>4</v>
      </c>
      <c r="E6843" s="17">
        <v>7</v>
      </c>
      <c r="F6843" t="s">
        <v>78</v>
      </c>
      <c r="H6843">
        <v>65072.850000000006</v>
      </c>
    </row>
    <row r="6844" spans="1:8" x14ac:dyDescent="0.25">
      <c r="A6844" s="2">
        <v>38</v>
      </c>
      <c r="B6844" t="s">
        <v>27</v>
      </c>
      <c r="C6844" t="s">
        <v>163</v>
      </c>
      <c r="D6844" s="2">
        <v>4</v>
      </c>
      <c r="E6844" s="17">
        <v>7</v>
      </c>
      <c r="F6844" t="s">
        <v>67</v>
      </c>
      <c r="G6844">
        <v>9</v>
      </c>
      <c r="H6844">
        <v>629.6400000000001</v>
      </c>
    </row>
    <row r="6845" spans="1:8" x14ac:dyDescent="0.25">
      <c r="A6845" s="2">
        <v>38</v>
      </c>
      <c r="B6845" t="s">
        <v>27</v>
      </c>
      <c r="C6845" t="s">
        <v>163</v>
      </c>
      <c r="D6845" s="2">
        <v>4</v>
      </c>
      <c r="E6845" s="17">
        <v>7</v>
      </c>
      <c r="F6845" t="s">
        <v>73</v>
      </c>
      <c r="G6845">
        <v>1</v>
      </c>
      <c r="H6845">
        <v>152683.04</v>
      </c>
    </row>
    <row r="6846" spans="1:8" x14ac:dyDescent="0.25">
      <c r="A6846" s="2">
        <v>38</v>
      </c>
      <c r="B6846" t="s">
        <v>27</v>
      </c>
      <c r="C6846" t="s">
        <v>163</v>
      </c>
      <c r="D6846" s="2">
        <v>4</v>
      </c>
      <c r="E6846" s="17">
        <v>8</v>
      </c>
      <c r="F6846" t="s">
        <v>70</v>
      </c>
      <c r="G6846">
        <v>4</v>
      </c>
      <c r="H6846">
        <v>1052382</v>
      </c>
    </row>
    <row r="6847" spans="1:8" x14ac:dyDescent="0.25">
      <c r="A6847" s="2">
        <v>38</v>
      </c>
      <c r="B6847" t="s">
        <v>27</v>
      </c>
      <c r="C6847" t="s">
        <v>163</v>
      </c>
      <c r="D6847" s="2">
        <v>4</v>
      </c>
      <c r="E6847" s="17">
        <v>8</v>
      </c>
      <c r="F6847" t="s">
        <v>75</v>
      </c>
      <c r="G6847">
        <v>4</v>
      </c>
      <c r="H6847">
        <v>51300</v>
      </c>
    </row>
    <row r="6848" spans="1:8" x14ac:dyDescent="0.25">
      <c r="A6848" s="2">
        <v>38</v>
      </c>
      <c r="B6848" t="s">
        <v>27</v>
      </c>
      <c r="C6848" t="s">
        <v>163</v>
      </c>
      <c r="D6848" s="2">
        <v>4</v>
      </c>
      <c r="E6848" s="17">
        <v>8</v>
      </c>
      <c r="F6848" t="s">
        <v>68</v>
      </c>
      <c r="G6848">
        <v>4</v>
      </c>
      <c r="H6848">
        <v>65139</v>
      </c>
    </row>
    <row r="6849" spans="1:8" x14ac:dyDescent="0.25">
      <c r="A6849" s="2">
        <v>38</v>
      </c>
      <c r="B6849" t="s">
        <v>27</v>
      </c>
      <c r="C6849" t="s">
        <v>163</v>
      </c>
      <c r="D6849" s="2">
        <v>4</v>
      </c>
      <c r="E6849" s="17">
        <v>8</v>
      </c>
      <c r="F6849" t="s">
        <v>69</v>
      </c>
      <c r="G6849">
        <v>4</v>
      </c>
      <c r="H6849">
        <v>136808.84999999998</v>
      </c>
    </row>
    <row r="6850" spans="1:8" x14ac:dyDescent="0.25">
      <c r="A6850" s="2">
        <v>38</v>
      </c>
      <c r="B6850" t="s">
        <v>27</v>
      </c>
      <c r="C6850" t="s">
        <v>163</v>
      </c>
      <c r="D6850" s="2">
        <v>4</v>
      </c>
      <c r="E6850" s="17">
        <v>8</v>
      </c>
      <c r="F6850" t="s">
        <v>78</v>
      </c>
      <c r="H6850">
        <v>38399.82</v>
      </c>
    </row>
    <row r="6851" spans="1:8" x14ac:dyDescent="0.25">
      <c r="A6851" s="2">
        <v>38</v>
      </c>
      <c r="B6851" t="s">
        <v>27</v>
      </c>
      <c r="C6851" t="s">
        <v>163</v>
      </c>
      <c r="D6851" s="2">
        <v>4</v>
      </c>
      <c r="E6851" s="17">
        <v>8</v>
      </c>
      <c r="F6851" t="s">
        <v>67</v>
      </c>
      <c r="G6851">
        <v>4</v>
      </c>
      <c r="H6851">
        <v>279.83999999999992</v>
      </c>
    </row>
    <row r="6852" spans="1:8" x14ac:dyDescent="0.25">
      <c r="A6852" s="2">
        <v>38</v>
      </c>
      <c r="B6852" t="s">
        <v>27</v>
      </c>
      <c r="C6852" t="s">
        <v>163</v>
      </c>
      <c r="D6852" s="2">
        <v>4</v>
      </c>
      <c r="E6852" s="17">
        <v>8</v>
      </c>
      <c r="F6852" t="s">
        <v>73</v>
      </c>
      <c r="H6852">
        <v>87948.5</v>
      </c>
    </row>
    <row r="6853" spans="1:8" x14ac:dyDescent="0.25">
      <c r="A6853" s="2">
        <v>38</v>
      </c>
      <c r="B6853" t="s">
        <v>27</v>
      </c>
      <c r="C6853" t="s">
        <v>163</v>
      </c>
      <c r="D6853" s="2">
        <v>4</v>
      </c>
      <c r="E6853" s="17">
        <v>9</v>
      </c>
      <c r="F6853" t="s">
        <v>70</v>
      </c>
      <c r="G6853">
        <v>11</v>
      </c>
      <c r="H6853">
        <v>3762852.6599999997</v>
      </c>
    </row>
    <row r="6854" spans="1:8" x14ac:dyDescent="0.25">
      <c r="A6854" s="2">
        <v>38</v>
      </c>
      <c r="B6854" t="s">
        <v>27</v>
      </c>
      <c r="C6854" t="s">
        <v>163</v>
      </c>
      <c r="D6854" s="2">
        <v>4</v>
      </c>
      <c r="E6854" s="17">
        <v>9</v>
      </c>
      <c r="F6854" t="s">
        <v>75</v>
      </c>
      <c r="G6854">
        <v>11</v>
      </c>
      <c r="H6854">
        <v>164700</v>
      </c>
    </row>
    <row r="6855" spans="1:8" x14ac:dyDescent="0.25">
      <c r="A6855" s="2">
        <v>38</v>
      </c>
      <c r="B6855" t="s">
        <v>27</v>
      </c>
      <c r="C6855" t="s">
        <v>163</v>
      </c>
      <c r="D6855" s="2">
        <v>4</v>
      </c>
      <c r="E6855" s="17">
        <v>9</v>
      </c>
      <c r="F6855" t="s">
        <v>68</v>
      </c>
      <c r="G6855">
        <v>8</v>
      </c>
      <c r="H6855">
        <v>113520.5</v>
      </c>
    </row>
    <row r="6856" spans="1:8" x14ac:dyDescent="0.25">
      <c r="A6856" s="2">
        <v>38</v>
      </c>
      <c r="B6856" t="s">
        <v>27</v>
      </c>
      <c r="C6856" t="s">
        <v>163</v>
      </c>
      <c r="D6856" s="2">
        <v>4</v>
      </c>
      <c r="E6856" s="17">
        <v>9</v>
      </c>
      <c r="F6856" t="s">
        <v>69</v>
      </c>
      <c r="G6856">
        <v>11</v>
      </c>
      <c r="H6856">
        <v>489374.65</v>
      </c>
    </row>
    <row r="6857" spans="1:8" x14ac:dyDescent="0.25">
      <c r="A6857" s="2">
        <v>38</v>
      </c>
      <c r="B6857" t="s">
        <v>27</v>
      </c>
      <c r="C6857" t="s">
        <v>163</v>
      </c>
      <c r="D6857" s="2">
        <v>4</v>
      </c>
      <c r="E6857" s="17">
        <v>9</v>
      </c>
      <c r="F6857" t="s">
        <v>78</v>
      </c>
      <c r="H6857">
        <v>103356.97</v>
      </c>
    </row>
    <row r="6858" spans="1:8" x14ac:dyDescent="0.25">
      <c r="A6858" s="2">
        <v>38</v>
      </c>
      <c r="B6858" t="s">
        <v>27</v>
      </c>
      <c r="C6858" t="s">
        <v>163</v>
      </c>
      <c r="D6858" s="2">
        <v>4</v>
      </c>
      <c r="E6858" s="17">
        <v>9</v>
      </c>
      <c r="F6858" t="s">
        <v>67</v>
      </c>
      <c r="G6858">
        <v>11</v>
      </c>
      <c r="H6858">
        <v>886.16000000000099</v>
      </c>
    </row>
    <row r="6859" spans="1:8" x14ac:dyDescent="0.25">
      <c r="A6859" s="2">
        <v>38</v>
      </c>
      <c r="B6859" t="s">
        <v>27</v>
      </c>
      <c r="C6859" t="s">
        <v>163</v>
      </c>
      <c r="D6859" s="2">
        <v>4</v>
      </c>
      <c r="E6859" s="17">
        <v>9</v>
      </c>
      <c r="F6859" t="s">
        <v>73</v>
      </c>
      <c r="G6859">
        <v>1</v>
      </c>
      <c r="H6859">
        <v>319728.58</v>
      </c>
    </row>
    <row r="6860" spans="1:8" x14ac:dyDescent="0.25">
      <c r="A6860" s="2">
        <v>38</v>
      </c>
      <c r="B6860" t="s">
        <v>27</v>
      </c>
      <c r="C6860" t="s">
        <v>163</v>
      </c>
      <c r="D6860" s="2">
        <v>4</v>
      </c>
      <c r="E6860" s="17">
        <v>9</v>
      </c>
      <c r="F6860" t="s">
        <v>74</v>
      </c>
      <c r="G6860">
        <v>1</v>
      </c>
      <c r="H6860">
        <v>84085.04</v>
      </c>
    </row>
    <row r="6861" spans="1:8" x14ac:dyDescent="0.25">
      <c r="A6861" s="2">
        <v>38</v>
      </c>
      <c r="B6861" t="s">
        <v>27</v>
      </c>
      <c r="C6861" t="s">
        <v>163</v>
      </c>
      <c r="D6861" s="2">
        <v>4</v>
      </c>
      <c r="E6861" s="17">
        <v>10</v>
      </c>
      <c r="F6861" t="s">
        <v>70</v>
      </c>
      <c r="G6861">
        <v>3</v>
      </c>
      <c r="H6861">
        <v>1105782</v>
      </c>
    </row>
    <row r="6862" spans="1:8" x14ac:dyDescent="0.25">
      <c r="A6862" s="2">
        <v>38</v>
      </c>
      <c r="B6862" t="s">
        <v>27</v>
      </c>
      <c r="C6862" t="s">
        <v>163</v>
      </c>
      <c r="D6862" s="2">
        <v>4</v>
      </c>
      <c r="E6862" s="17">
        <v>10</v>
      </c>
      <c r="F6862" t="s">
        <v>75</v>
      </c>
      <c r="G6862">
        <v>3</v>
      </c>
      <c r="H6862">
        <v>27300</v>
      </c>
    </row>
    <row r="6863" spans="1:8" x14ac:dyDescent="0.25">
      <c r="A6863" s="2">
        <v>38</v>
      </c>
      <c r="B6863" t="s">
        <v>27</v>
      </c>
      <c r="C6863" t="s">
        <v>163</v>
      </c>
      <c r="D6863" s="2">
        <v>4</v>
      </c>
      <c r="E6863" s="17">
        <v>10</v>
      </c>
      <c r="F6863" t="s">
        <v>68</v>
      </c>
      <c r="G6863">
        <v>3</v>
      </c>
      <c r="H6863">
        <v>54113</v>
      </c>
    </row>
    <row r="6864" spans="1:8" x14ac:dyDescent="0.25">
      <c r="A6864" s="2">
        <v>38</v>
      </c>
      <c r="B6864" t="s">
        <v>27</v>
      </c>
      <c r="C6864" t="s">
        <v>163</v>
      </c>
      <c r="D6864" s="2">
        <v>4</v>
      </c>
      <c r="E6864" s="17">
        <v>10</v>
      </c>
      <c r="F6864" t="s">
        <v>69</v>
      </c>
      <c r="G6864">
        <v>3</v>
      </c>
      <c r="H6864">
        <v>143751.09</v>
      </c>
    </row>
    <row r="6865" spans="1:8" x14ac:dyDescent="0.25">
      <c r="A6865" s="2">
        <v>38</v>
      </c>
      <c r="B6865" t="s">
        <v>27</v>
      </c>
      <c r="C6865" t="s">
        <v>163</v>
      </c>
      <c r="D6865" s="2">
        <v>4</v>
      </c>
      <c r="E6865" s="17">
        <v>10</v>
      </c>
      <c r="F6865" t="s">
        <v>78</v>
      </c>
      <c r="H6865">
        <v>36555.69</v>
      </c>
    </row>
    <row r="6866" spans="1:8" x14ac:dyDescent="0.25">
      <c r="A6866" s="2">
        <v>38</v>
      </c>
      <c r="B6866" t="s">
        <v>27</v>
      </c>
      <c r="C6866" t="s">
        <v>163</v>
      </c>
      <c r="D6866" s="2">
        <v>4</v>
      </c>
      <c r="E6866" s="17">
        <v>10</v>
      </c>
      <c r="F6866" t="s">
        <v>67</v>
      </c>
      <c r="G6866">
        <v>3</v>
      </c>
      <c r="H6866">
        <v>192.38999999999996</v>
      </c>
    </row>
    <row r="6867" spans="1:8" x14ac:dyDescent="0.25">
      <c r="A6867" s="2">
        <v>38</v>
      </c>
      <c r="B6867" t="s">
        <v>27</v>
      </c>
      <c r="C6867" t="s">
        <v>163</v>
      </c>
      <c r="D6867" s="2">
        <v>4</v>
      </c>
      <c r="E6867" s="17">
        <v>10</v>
      </c>
      <c r="F6867" t="s">
        <v>73</v>
      </c>
      <c r="H6867">
        <v>100440.75</v>
      </c>
    </row>
    <row r="6868" spans="1:8" x14ac:dyDescent="0.25">
      <c r="A6868" s="2">
        <v>38</v>
      </c>
      <c r="B6868" t="s">
        <v>27</v>
      </c>
      <c r="C6868" t="s">
        <v>163</v>
      </c>
      <c r="D6868" s="2">
        <v>4</v>
      </c>
      <c r="E6868" s="17">
        <v>11</v>
      </c>
      <c r="F6868" t="s">
        <v>70</v>
      </c>
      <c r="G6868">
        <v>8</v>
      </c>
      <c r="H6868">
        <v>3747663.8800000008</v>
      </c>
    </row>
    <row r="6869" spans="1:8" x14ac:dyDescent="0.25">
      <c r="A6869" s="2">
        <v>38</v>
      </c>
      <c r="B6869" t="s">
        <v>27</v>
      </c>
      <c r="C6869" t="s">
        <v>163</v>
      </c>
      <c r="D6869" s="2">
        <v>4</v>
      </c>
      <c r="E6869" s="17">
        <v>11</v>
      </c>
      <c r="F6869" t="s">
        <v>75</v>
      </c>
      <c r="G6869">
        <v>1</v>
      </c>
      <c r="H6869">
        <v>34968</v>
      </c>
    </row>
    <row r="6870" spans="1:8" x14ac:dyDescent="0.25">
      <c r="A6870" s="2">
        <v>38</v>
      </c>
      <c r="B6870" t="s">
        <v>27</v>
      </c>
      <c r="C6870" t="s">
        <v>163</v>
      </c>
      <c r="D6870" s="2">
        <v>4</v>
      </c>
      <c r="E6870" s="17">
        <v>11</v>
      </c>
      <c r="F6870" t="s">
        <v>68</v>
      </c>
      <c r="G6870">
        <v>2</v>
      </c>
      <c r="H6870">
        <v>57008</v>
      </c>
    </row>
    <row r="6871" spans="1:8" x14ac:dyDescent="0.25">
      <c r="A6871" s="2">
        <v>38</v>
      </c>
      <c r="B6871" t="s">
        <v>27</v>
      </c>
      <c r="C6871" t="s">
        <v>163</v>
      </c>
      <c r="D6871" s="2">
        <v>4</v>
      </c>
      <c r="E6871" s="17">
        <v>11</v>
      </c>
      <c r="F6871" t="s">
        <v>69</v>
      </c>
      <c r="G6871">
        <v>8</v>
      </c>
      <c r="H6871">
        <v>482178.07</v>
      </c>
    </row>
    <row r="6872" spans="1:8" x14ac:dyDescent="0.25">
      <c r="A6872" s="2">
        <v>38</v>
      </c>
      <c r="B6872" t="s">
        <v>27</v>
      </c>
      <c r="C6872" t="s">
        <v>163</v>
      </c>
      <c r="D6872" s="2">
        <v>4</v>
      </c>
      <c r="E6872" s="17">
        <v>11</v>
      </c>
      <c r="F6872" t="s">
        <v>78</v>
      </c>
      <c r="H6872">
        <v>149994.63</v>
      </c>
    </row>
    <row r="6873" spans="1:8" x14ac:dyDescent="0.25">
      <c r="A6873" s="2">
        <v>38</v>
      </c>
      <c r="B6873" t="s">
        <v>27</v>
      </c>
      <c r="C6873" t="s">
        <v>163</v>
      </c>
      <c r="D6873" s="2">
        <v>4</v>
      </c>
      <c r="E6873" s="17">
        <v>11</v>
      </c>
      <c r="F6873" t="s">
        <v>67</v>
      </c>
      <c r="G6873">
        <v>8</v>
      </c>
      <c r="H6873">
        <v>606.32000000000016</v>
      </c>
    </row>
    <row r="6874" spans="1:8" x14ac:dyDescent="0.25">
      <c r="A6874" s="2">
        <v>38</v>
      </c>
      <c r="B6874" t="s">
        <v>27</v>
      </c>
      <c r="C6874" t="s">
        <v>163</v>
      </c>
      <c r="D6874" s="2">
        <v>4</v>
      </c>
      <c r="E6874" s="17">
        <v>11</v>
      </c>
      <c r="F6874" t="s">
        <v>73</v>
      </c>
      <c r="G6874">
        <v>1</v>
      </c>
      <c r="H6874">
        <v>323886.8</v>
      </c>
    </row>
    <row r="6875" spans="1:8" x14ac:dyDescent="0.25">
      <c r="A6875" s="2">
        <v>38</v>
      </c>
      <c r="B6875" t="s">
        <v>27</v>
      </c>
      <c r="C6875" t="s">
        <v>163</v>
      </c>
      <c r="D6875" s="2">
        <v>4</v>
      </c>
      <c r="E6875" s="17">
        <v>11</v>
      </c>
      <c r="F6875" t="s">
        <v>79</v>
      </c>
      <c r="H6875">
        <v>8882</v>
      </c>
    </row>
    <row r="6876" spans="1:8" x14ac:dyDescent="0.25">
      <c r="A6876" s="2">
        <v>38</v>
      </c>
      <c r="B6876" t="s">
        <v>27</v>
      </c>
      <c r="C6876" t="s">
        <v>163</v>
      </c>
      <c r="D6876" s="2">
        <v>4</v>
      </c>
      <c r="E6876" s="17">
        <v>11</v>
      </c>
      <c r="F6876" t="s">
        <v>72</v>
      </c>
      <c r="G6876">
        <v>8</v>
      </c>
      <c r="H6876">
        <v>522170.97</v>
      </c>
    </row>
    <row r="6877" spans="1:8" x14ac:dyDescent="0.25">
      <c r="A6877" s="2">
        <v>38</v>
      </c>
      <c r="B6877" t="s">
        <v>27</v>
      </c>
      <c r="C6877" t="s">
        <v>163</v>
      </c>
      <c r="D6877" s="2">
        <v>4</v>
      </c>
      <c r="E6877" s="17">
        <v>12</v>
      </c>
      <c r="F6877" t="s">
        <v>70</v>
      </c>
      <c r="G6877">
        <v>6</v>
      </c>
      <c r="H6877">
        <v>3033860.8100000005</v>
      </c>
    </row>
    <row r="6878" spans="1:8" x14ac:dyDescent="0.25">
      <c r="A6878" s="2">
        <v>38</v>
      </c>
      <c r="B6878" t="s">
        <v>27</v>
      </c>
      <c r="C6878" t="s">
        <v>163</v>
      </c>
      <c r="D6878" s="2">
        <v>4</v>
      </c>
      <c r="E6878" s="17">
        <v>12</v>
      </c>
      <c r="F6878" t="s">
        <v>75</v>
      </c>
      <c r="G6878">
        <v>2</v>
      </c>
      <c r="H6878">
        <v>47600</v>
      </c>
    </row>
    <row r="6879" spans="1:8" x14ac:dyDescent="0.25">
      <c r="A6879" s="2">
        <v>38</v>
      </c>
      <c r="B6879" t="s">
        <v>27</v>
      </c>
      <c r="C6879" t="s">
        <v>163</v>
      </c>
      <c r="D6879" s="2">
        <v>4</v>
      </c>
      <c r="E6879" s="17">
        <v>12</v>
      </c>
      <c r="F6879" t="s">
        <v>68</v>
      </c>
      <c r="G6879">
        <v>4</v>
      </c>
      <c r="H6879">
        <v>76160</v>
      </c>
    </row>
    <row r="6880" spans="1:8" x14ac:dyDescent="0.25">
      <c r="A6880" s="2">
        <v>38</v>
      </c>
      <c r="B6880" t="s">
        <v>27</v>
      </c>
      <c r="C6880" t="s">
        <v>163</v>
      </c>
      <c r="D6880" s="2">
        <v>4</v>
      </c>
      <c r="E6880" s="17">
        <v>12</v>
      </c>
      <c r="F6880" t="s">
        <v>69</v>
      </c>
      <c r="G6880">
        <v>6</v>
      </c>
      <c r="H6880">
        <v>394400.92000000004</v>
      </c>
    </row>
    <row r="6881" spans="1:8" x14ac:dyDescent="0.25">
      <c r="A6881" s="2">
        <v>38</v>
      </c>
      <c r="B6881" t="s">
        <v>27</v>
      </c>
      <c r="C6881" t="s">
        <v>163</v>
      </c>
      <c r="D6881" s="2">
        <v>4</v>
      </c>
      <c r="E6881" s="17">
        <v>12</v>
      </c>
      <c r="F6881" t="s">
        <v>78</v>
      </c>
      <c r="H6881">
        <v>112245.92</v>
      </c>
    </row>
    <row r="6882" spans="1:8" x14ac:dyDescent="0.25">
      <c r="A6882" s="2">
        <v>38</v>
      </c>
      <c r="B6882" t="s">
        <v>27</v>
      </c>
      <c r="C6882" t="s">
        <v>163</v>
      </c>
      <c r="D6882" s="2">
        <v>4</v>
      </c>
      <c r="E6882" s="17">
        <v>12</v>
      </c>
      <c r="F6882" t="s">
        <v>67</v>
      </c>
      <c r="G6882">
        <v>6</v>
      </c>
      <c r="H6882">
        <v>396.43999999999994</v>
      </c>
    </row>
    <row r="6883" spans="1:8" x14ac:dyDescent="0.25">
      <c r="A6883" s="2">
        <v>38</v>
      </c>
      <c r="B6883" t="s">
        <v>27</v>
      </c>
      <c r="C6883" t="s">
        <v>163</v>
      </c>
      <c r="D6883" s="2">
        <v>4</v>
      </c>
      <c r="E6883" s="17">
        <v>12</v>
      </c>
      <c r="F6883" t="s">
        <v>73</v>
      </c>
      <c r="H6883">
        <v>266251.39</v>
      </c>
    </row>
    <row r="6884" spans="1:8" x14ac:dyDescent="0.25">
      <c r="A6884" s="2">
        <v>38</v>
      </c>
      <c r="B6884" t="s">
        <v>27</v>
      </c>
      <c r="C6884" t="s">
        <v>163</v>
      </c>
      <c r="D6884" s="2">
        <v>4</v>
      </c>
      <c r="E6884" s="17">
        <v>12</v>
      </c>
      <c r="F6884" t="s">
        <v>72</v>
      </c>
      <c r="G6884">
        <v>6</v>
      </c>
      <c r="H6884">
        <v>396158.94</v>
      </c>
    </row>
    <row r="6885" spans="1:8" x14ac:dyDescent="0.25">
      <c r="A6885" s="2">
        <v>38</v>
      </c>
      <c r="B6885" t="s">
        <v>27</v>
      </c>
      <c r="C6885" t="s">
        <v>163</v>
      </c>
      <c r="D6885" s="2">
        <v>4</v>
      </c>
      <c r="E6885" s="17">
        <v>12</v>
      </c>
      <c r="F6885" t="s">
        <v>74</v>
      </c>
      <c r="G6885">
        <v>2</v>
      </c>
      <c r="H6885">
        <v>169870.25</v>
      </c>
    </row>
    <row r="6886" spans="1:8" x14ac:dyDescent="0.25">
      <c r="A6886" s="2">
        <v>38</v>
      </c>
      <c r="B6886" t="s">
        <v>27</v>
      </c>
      <c r="C6886" t="s">
        <v>163</v>
      </c>
      <c r="D6886" s="2">
        <v>4</v>
      </c>
      <c r="E6886" s="17">
        <v>13</v>
      </c>
      <c r="F6886" t="s">
        <v>70</v>
      </c>
      <c r="G6886">
        <v>5</v>
      </c>
      <c r="H6886">
        <v>2981819.0699999994</v>
      </c>
    </row>
    <row r="6887" spans="1:8" x14ac:dyDescent="0.25">
      <c r="A6887" s="2">
        <v>38</v>
      </c>
      <c r="B6887" t="s">
        <v>27</v>
      </c>
      <c r="C6887" t="s">
        <v>163</v>
      </c>
      <c r="D6887" s="2">
        <v>4</v>
      </c>
      <c r="E6887" s="17">
        <v>13</v>
      </c>
      <c r="F6887" t="s">
        <v>75</v>
      </c>
      <c r="G6887">
        <v>2</v>
      </c>
      <c r="H6887">
        <v>100550</v>
      </c>
    </row>
    <row r="6888" spans="1:8" x14ac:dyDescent="0.25">
      <c r="A6888" s="2">
        <v>38</v>
      </c>
      <c r="B6888" t="s">
        <v>27</v>
      </c>
      <c r="C6888" t="s">
        <v>163</v>
      </c>
      <c r="D6888" s="2">
        <v>4</v>
      </c>
      <c r="E6888" s="17">
        <v>13</v>
      </c>
      <c r="F6888" t="s">
        <v>68</v>
      </c>
      <c r="G6888">
        <v>3</v>
      </c>
      <c r="H6888">
        <v>51630</v>
      </c>
    </row>
    <row r="6889" spans="1:8" x14ac:dyDescent="0.25">
      <c r="A6889" s="2">
        <v>38</v>
      </c>
      <c r="B6889" t="s">
        <v>27</v>
      </c>
      <c r="C6889" t="s">
        <v>163</v>
      </c>
      <c r="D6889" s="2">
        <v>4</v>
      </c>
      <c r="E6889" s="17">
        <v>13</v>
      </c>
      <c r="F6889" t="s">
        <v>69</v>
      </c>
      <c r="G6889">
        <v>5</v>
      </c>
      <c r="H6889">
        <v>405783.2</v>
      </c>
    </row>
    <row r="6890" spans="1:8" x14ac:dyDescent="0.25">
      <c r="A6890" s="2">
        <v>38</v>
      </c>
      <c r="B6890" t="s">
        <v>27</v>
      </c>
      <c r="C6890" t="s">
        <v>163</v>
      </c>
      <c r="D6890" s="2">
        <v>4</v>
      </c>
      <c r="E6890" s="17">
        <v>13</v>
      </c>
      <c r="F6890" t="s">
        <v>78</v>
      </c>
      <c r="G6890">
        <v>2</v>
      </c>
      <c r="H6890">
        <v>119743.92</v>
      </c>
    </row>
    <row r="6891" spans="1:8" x14ac:dyDescent="0.25">
      <c r="A6891" s="2">
        <v>38</v>
      </c>
      <c r="B6891" t="s">
        <v>27</v>
      </c>
      <c r="C6891" t="s">
        <v>163</v>
      </c>
      <c r="D6891" s="2">
        <v>4</v>
      </c>
      <c r="E6891" s="17">
        <v>13</v>
      </c>
      <c r="F6891" t="s">
        <v>67</v>
      </c>
      <c r="G6891">
        <v>5</v>
      </c>
      <c r="H6891">
        <v>355.57999999999993</v>
      </c>
    </row>
    <row r="6892" spans="1:8" x14ac:dyDescent="0.25">
      <c r="A6892" s="2">
        <v>38</v>
      </c>
      <c r="B6892" t="s">
        <v>27</v>
      </c>
      <c r="C6892" t="s">
        <v>163</v>
      </c>
      <c r="D6892" s="2">
        <v>4</v>
      </c>
      <c r="E6892" s="17">
        <v>13</v>
      </c>
      <c r="F6892" t="s">
        <v>73</v>
      </c>
      <c r="G6892">
        <v>4</v>
      </c>
      <c r="H6892">
        <v>239771.99</v>
      </c>
    </row>
    <row r="6893" spans="1:8" x14ac:dyDescent="0.25">
      <c r="A6893" s="2">
        <v>38</v>
      </c>
      <c r="B6893" t="s">
        <v>27</v>
      </c>
      <c r="C6893" t="s">
        <v>163</v>
      </c>
      <c r="D6893" s="2">
        <v>4</v>
      </c>
      <c r="E6893" s="17">
        <v>13</v>
      </c>
      <c r="F6893" t="s">
        <v>79</v>
      </c>
      <c r="H6893">
        <v>23686</v>
      </c>
    </row>
    <row r="6894" spans="1:8" x14ac:dyDescent="0.25">
      <c r="A6894" s="2">
        <v>38</v>
      </c>
      <c r="B6894" t="s">
        <v>27</v>
      </c>
      <c r="C6894" t="s">
        <v>163</v>
      </c>
      <c r="D6894" s="2">
        <v>4</v>
      </c>
      <c r="E6894" s="17">
        <v>13</v>
      </c>
      <c r="F6894" t="s">
        <v>72</v>
      </c>
      <c r="G6894">
        <v>5</v>
      </c>
      <c r="H6894">
        <v>893370.9800000001</v>
      </c>
    </row>
    <row r="6895" spans="1:8" x14ac:dyDescent="0.25">
      <c r="A6895" s="2">
        <v>38</v>
      </c>
      <c r="B6895" t="s">
        <v>27</v>
      </c>
      <c r="C6895" t="s">
        <v>163</v>
      </c>
      <c r="D6895" s="2">
        <v>4</v>
      </c>
      <c r="E6895" s="17">
        <v>14</v>
      </c>
      <c r="F6895" t="s">
        <v>70</v>
      </c>
      <c r="G6895">
        <v>2</v>
      </c>
      <c r="H6895">
        <v>1411658.16</v>
      </c>
    </row>
    <row r="6896" spans="1:8" x14ac:dyDescent="0.25">
      <c r="A6896" s="2">
        <v>38</v>
      </c>
      <c r="B6896" t="s">
        <v>27</v>
      </c>
      <c r="C6896" t="s">
        <v>163</v>
      </c>
      <c r="D6896" s="2">
        <v>4</v>
      </c>
      <c r="E6896" s="17">
        <v>14</v>
      </c>
      <c r="F6896" t="s">
        <v>69</v>
      </c>
      <c r="G6896">
        <v>2</v>
      </c>
      <c r="H6896">
        <v>183515.23</v>
      </c>
    </row>
    <row r="6897" spans="1:8" x14ac:dyDescent="0.25">
      <c r="A6897" s="2">
        <v>38</v>
      </c>
      <c r="B6897" t="s">
        <v>27</v>
      </c>
      <c r="C6897" t="s">
        <v>163</v>
      </c>
      <c r="D6897" s="2">
        <v>4</v>
      </c>
      <c r="E6897" s="17">
        <v>14</v>
      </c>
      <c r="F6897" t="s">
        <v>67</v>
      </c>
      <c r="G6897">
        <v>2</v>
      </c>
      <c r="H6897">
        <v>139.91999999999999</v>
      </c>
    </row>
    <row r="6898" spans="1:8" x14ac:dyDescent="0.25">
      <c r="A6898" s="2">
        <v>38</v>
      </c>
      <c r="B6898" t="s">
        <v>27</v>
      </c>
      <c r="C6898" t="s">
        <v>163</v>
      </c>
      <c r="D6898" s="2">
        <v>4</v>
      </c>
      <c r="E6898" s="17">
        <v>14</v>
      </c>
      <c r="F6898" t="s">
        <v>73</v>
      </c>
      <c r="H6898">
        <v>117638.18</v>
      </c>
    </row>
    <row r="6899" spans="1:8" x14ac:dyDescent="0.25">
      <c r="A6899" s="2">
        <v>38</v>
      </c>
      <c r="B6899" t="s">
        <v>27</v>
      </c>
      <c r="C6899" t="s">
        <v>163</v>
      </c>
      <c r="D6899" s="2">
        <v>4</v>
      </c>
      <c r="E6899" s="17">
        <v>14</v>
      </c>
      <c r="F6899" t="s">
        <v>72</v>
      </c>
      <c r="G6899">
        <v>2</v>
      </c>
      <c r="H6899">
        <v>452771.16</v>
      </c>
    </row>
    <row r="6900" spans="1:8" x14ac:dyDescent="0.25">
      <c r="A6900" s="2">
        <v>38</v>
      </c>
      <c r="B6900" t="s">
        <v>27</v>
      </c>
      <c r="C6900" t="s">
        <v>163</v>
      </c>
      <c r="D6900" s="2">
        <v>4</v>
      </c>
      <c r="E6900" s="17">
        <v>14</v>
      </c>
      <c r="F6900" t="s">
        <v>74</v>
      </c>
      <c r="H6900">
        <v>18639.650000000001</v>
      </c>
    </row>
    <row r="6901" spans="1:8" x14ac:dyDescent="0.25">
      <c r="A6901" s="2">
        <v>38</v>
      </c>
      <c r="B6901" t="s">
        <v>27</v>
      </c>
      <c r="C6901" t="s">
        <v>163</v>
      </c>
      <c r="D6901" s="2">
        <v>4</v>
      </c>
      <c r="E6901" s="17">
        <v>15</v>
      </c>
      <c r="F6901" t="s">
        <v>70</v>
      </c>
      <c r="G6901">
        <v>1</v>
      </c>
      <c r="H6901">
        <v>166621.70000000001</v>
      </c>
    </row>
    <row r="6902" spans="1:8" x14ac:dyDescent="0.25">
      <c r="A6902" s="2">
        <v>38</v>
      </c>
      <c r="B6902" t="s">
        <v>27</v>
      </c>
      <c r="C6902" t="s">
        <v>163</v>
      </c>
      <c r="D6902" s="2">
        <v>4</v>
      </c>
      <c r="E6902" s="17">
        <v>15</v>
      </c>
      <c r="F6902" t="s">
        <v>67</v>
      </c>
      <c r="G6902">
        <v>1</v>
      </c>
      <c r="H6902">
        <v>11.66</v>
      </c>
    </row>
    <row r="6903" spans="1:8" x14ac:dyDescent="0.25">
      <c r="A6903" s="2">
        <v>38</v>
      </c>
      <c r="B6903" t="s">
        <v>27</v>
      </c>
      <c r="C6903" t="s">
        <v>163</v>
      </c>
      <c r="D6903" s="2">
        <v>4</v>
      </c>
      <c r="E6903" s="17">
        <v>15</v>
      </c>
      <c r="F6903" t="s">
        <v>72</v>
      </c>
      <c r="G6903">
        <v>1</v>
      </c>
      <c r="H6903">
        <v>71409.3</v>
      </c>
    </row>
    <row r="6904" spans="1:8" x14ac:dyDescent="0.25">
      <c r="A6904" s="2">
        <v>20</v>
      </c>
      <c r="B6904" t="s">
        <v>28</v>
      </c>
      <c r="C6904" t="s">
        <v>164</v>
      </c>
      <c r="D6904" s="2">
        <v>1</v>
      </c>
      <c r="E6904" s="17">
        <v>1</v>
      </c>
      <c r="F6904" t="s">
        <v>96</v>
      </c>
      <c r="G6904">
        <v>3</v>
      </c>
      <c r="H6904">
        <v>64045.819999999992</v>
      </c>
    </row>
    <row r="6905" spans="1:8" x14ac:dyDescent="0.25">
      <c r="A6905" s="2">
        <v>20</v>
      </c>
      <c r="B6905" t="s">
        <v>28</v>
      </c>
      <c r="C6905" t="s">
        <v>164</v>
      </c>
      <c r="D6905" s="2">
        <v>1</v>
      </c>
      <c r="E6905" s="17">
        <v>4</v>
      </c>
      <c r="F6905" t="s">
        <v>75</v>
      </c>
      <c r="H6905">
        <v>900</v>
      </c>
    </row>
    <row r="6906" spans="1:8" x14ac:dyDescent="0.25">
      <c r="A6906" s="2">
        <v>20</v>
      </c>
      <c r="B6906" t="s">
        <v>28</v>
      </c>
      <c r="C6906" t="s">
        <v>164</v>
      </c>
      <c r="D6906" s="2">
        <v>1</v>
      </c>
      <c r="E6906" s="17">
        <v>5</v>
      </c>
      <c r="F6906" t="s">
        <v>70</v>
      </c>
      <c r="G6906">
        <v>36</v>
      </c>
      <c r="H6906">
        <v>4711641.3600000003</v>
      </c>
    </row>
    <row r="6907" spans="1:8" x14ac:dyDescent="0.25">
      <c r="A6907" s="2">
        <v>20</v>
      </c>
      <c r="B6907" t="s">
        <v>28</v>
      </c>
      <c r="C6907" t="s">
        <v>164</v>
      </c>
      <c r="D6907" s="2">
        <v>1</v>
      </c>
      <c r="E6907" s="17">
        <v>5</v>
      </c>
      <c r="F6907" t="s">
        <v>75</v>
      </c>
      <c r="G6907">
        <v>30</v>
      </c>
      <c r="H6907">
        <v>422100</v>
      </c>
    </row>
    <row r="6908" spans="1:8" x14ac:dyDescent="0.25">
      <c r="A6908" s="2">
        <v>20</v>
      </c>
      <c r="B6908" t="s">
        <v>28</v>
      </c>
      <c r="C6908" t="s">
        <v>164</v>
      </c>
      <c r="D6908" s="2">
        <v>1</v>
      </c>
      <c r="E6908" s="17">
        <v>5</v>
      </c>
      <c r="F6908" t="s">
        <v>77</v>
      </c>
      <c r="G6908">
        <v>5</v>
      </c>
      <c r="H6908">
        <v>90397.810000000012</v>
      </c>
    </row>
    <row r="6909" spans="1:8" x14ac:dyDescent="0.25">
      <c r="A6909" s="2">
        <v>20</v>
      </c>
      <c r="B6909" t="s">
        <v>28</v>
      </c>
      <c r="C6909" t="s">
        <v>164</v>
      </c>
      <c r="D6909" s="2">
        <v>1</v>
      </c>
      <c r="E6909" s="17">
        <v>5</v>
      </c>
      <c r="F6909" t="s">
        <v>68</v>
      </c>
      <c r="G6909">
        <v>20</v>
      </c>
      <c r="H6909">
        <v>393375</v>
      </c>
    </row>
    <row r="6910" spans="1:8" x14ac:dyDescent="0.25">
      <c r="A6910" s="2">
        <v>20</v>
      </c>
      <c r="B6910" t="s">
        <v>28</v>
      </c>
      <c r="C6910" t="s">
        <v>164</v>
      </c>
      <c r="D6910" s="2">
        <v>1</v>
      </c>
      <c r="E6910" s="17">
        <v>5</v>
      </c>
      <c r="F6910" t="s">
        <v>69</v>
      </c>
      <c r="G6910">
        <v>36</v>
      </c>
      <c r="H6910">
        <v>612599.72999999975</v>
      </c>
    </row>
    <row r="6911" spans="1:8" x14ac:dyDescent="0.25">
      <c r="A6911" s="2">
        <v>20</v>
      </c>
      <c r="B6911" t="s">
        <v>28</v>
      </c>
      <c r="C6911" t="s">
        <v>164</v>
      </c>
      <c r="D6911" s="2">
        <v>1</v>
      </c>
      <c r="E6911" s="17">
        <v>5</v>
      </c>
      <c r="F6911" t="s">
        <v>78</v>
      </c>
      <c r="H6911">
        <v>20001.690000000002</v>
      </c>
    </row>
    <row r="6912" spans="1:8" x14ac:dyDescent="0.25">
      <c r="A6912" s="2">
        <v>20</v>
      </c>
      <c r="B6912" t="s">
        <v>28</v>
      </c>
      <c r="C6912" t="s">
        <v>164</v>
      </c>
      <c r="D6912" s="2">
        <v>1</v>
      </c>
      <c r="E6912" s="17">
        <v>5</v>
      </c>
      <c r="F6912" t="s">
        <v>67</v>
      </c>
      <c r="G6912">
        <v>36</v>
      </c>
      <c r="H6912">
        <v>2483.58</v>
      </c>
    </row>
    <row r="6913" spans="1:8" x14ac:dyDescent="0.25">
      <c r="A6913" s="2">
        <v>20</v>
      </c>
      <c r="B6913" t="s">
        <v>28</v>
      </c>
      <c r="C6913" t="s">
        <v>164</v>
      </c>
      <c r="D6913" s="2">
        <v>1</v>
      </c>
      <c r="E6913" s="17">
        <v>5</v>
      </c>
      <c r="F6913" t="s">
        <v>73</v>
      </c>
      <c r="G6913">
        <v>4</v>
      </c>
      <c r="H6913">
        <v>336711.55999999994</v>
      </c>
    </row>
    <row r="6914" spans="1:8" x14ac:dyDescent="0.25">
      <c r="A6914" s="2">
        <v>20</v>
      </c>
      <c r="B6914" t="s">
        <v>28</v>
      </c>
      <c r="C6914" t="s">
        <v>164</v>
      </c>
      <c r="D6914" s="2">
        <v>1</v>
      </c>
      <c r="E6914" s="17">
        <v>5</v>
      </c>
      <c r="F6914" t="s">
        <v>74</v>
      </c>
      <c r="G6914">
        <v>1</v>
      </c>
      <c r="H6914">
        <v>69813.149999999994</v>
      </c>
    </row>
    <row r="6915" spans="1:8" x14ac:dyDescent="0.25">
      <c r="A6915" s="2">
        <v>20</v>
      </c>
      <c r="B6915" t="s">
        <v>28</v>
      </c>
      <c r="C6915" t="s">
        <v>164</v>
      </c>
      <c r="D6915" s="2">
        <v>1</v>
      </c>
      <c r="E6915" s="17">
        <v>6</v>
      </c>
      <c r="F6915" t="s">
        <v>70</v>
      </c>
      <c r="G6915">
        <v>5</v>
      </c>
      <c r="H6915">
        <v>870398.73</v>
      </c>
    </row>
    <row r="6916" spans="1:8" x14ac:dyDescent="0.25">
      <c r="A6916" s="2">
        <v>20</v>
      </c>
      <c r="B6916" t="s">
        <v>28</v>
      </c>
      <c r="C6916" t="s">
        <v>164</v>
      </c>
      <c r="D6916" s="2">
        <v>1</v>
      </c>
      <c r="E6916" s="17">
        <v>6</v>
      </c>
      <c r="F6916" t="s">
        <v>75</v>
      </c>
      <c r="G6916">
        <v>5</v>
      </c>
      <c r="H6916">
        <v>71100</v>
      </c>
    </row>
    <row r="6917" spans="1:8" x14ac:dyDescent="0.25">
      <c r="A6917" s="2">
        <v>20</v>
      </c>
      <c r="B6917" t="s">
        <v>28</v>
      </c>
      <c r="C6917" t="s">
        <v>164</v>
      </c>
      <c r="D6917" s="2">
        <v>1</v>
      </c>
      <c r="E6917" s="17">
        <v>6</v>
      </c>
      <c r="F6917" t="s">
        <v>77</v>
      </c>
      <c r="G6917">
        <v>3</v>
      </c>
      <c r="H6917">
        <v>51067.679999999993</v>
      </c>
    </row>
    <row r="6918" spans="1:8" x14ac:dyDescent="0.25">
      <c r="A6918" s="2">
        <v>20</v>
      </c>
      <c r="B6918" t="s">
        <v>28</v>
      </c>
      <c r="C6918" t="s">
        <v>164</v>
      </c>
      <c r="D6918" s="2">
        <v>1</v>
      </c>
      <c r="E6918" s="17">
        <v>6</v>
      </c>
      <c r="F6918" t="s">
        <v>68</v>
      </c>
      <c r="G6918">
        <v>1</v>
      </c>
      <c r="H6918">
        <v>23606</v>
      </c>
    </row>
    <row r="6919" spans="1:8" x14ac:dyDescent="0.25">
      <c r="A6919" s="2">
        <v>20</v>
      </c>
      <c r="B6919" t="s">
        <v>28</v>
      </c>
      <c r="C6919" t="s">
        <v>164</v>
      </c>
      <c r="D6919" s="2">
        <v>1</v>
      </c>
      <c r="E6919" s="17">
        <v>6</v>
      </c>
      <c r="F6919" t="s">
        <v>69</v>
      </c>
      <c r="G6919">
        <v>5</v>
      </c>
      <c r="H6919">
        <v>114702.68999999999</v>
      </c>
    </row>
    <row r="6920" spans="1:8" x14ac:dyDescent="0.25">
      <c r="A6920" s="2">
        <v>20</v>
      </c>
      <c r="B6920" t="s">
        <v>28</v>
      </c>
      <c r="C6920" t="s">
        <v>164</v>
      </c>
      <c r="D6920" s="2">
        <v>1</v>
      </c>
      <c r="E6920" s="17">
        <v>6</v>
      </c>
      <c r="F6920" t="s">
        <v>78</v>
      </c>
      <c r="H6920">
        <v>17090.7</v>
      </c>
    </row>
    <row r="6921" spans="1:8" x14ac:dyDescent="0.25">
      <c r="A6921" s="2">
        <v>20</v>
      </c>
      <c r="B6921" t="s">
        <v>28</v>
      </c>
      <c r="C6921" t="s">
        <v>164</v>
      </c>
      <c r="D6921" s="2">
        <v>1</v>
      </c>
      <c r="E6921" s="17">
        <v>6</v>
      </c>
      <c r="F6921" t="s">
        <v>67</v>
      </c>
      <c r="G6921">
        <v>5</v>
      </c>
      <c r="H6921">
        <v>378.95</v>
      </c>
    </row>
    <row r="6922" spans="1:8" x14ac:dyDescent="0.25">
      <c r="A6922" s="2">
        <v>20</v>
      </c>
      <c r="B6922" t="s">
        <v>28</v>
      </c>
      <c r="C6922" t="s">
        <v>164</v>
      </c>
      <c r="D6922" s="2">
        <v>1</v>
      </c>
      <c r="E6922" s="17">
        <v>6</v>
      </c>
      <c r="F6922" t="s">
        <v>73</v>
      </c>
      <c r="G6922">
        <v>1</v>
      </c>
      <c r="H6922">
        <v>87864.390000000014</v>
      </c>
    </row>
    <row r="6923" spans="1:8" x14ac:dyDescent="0.25">
      <c r="A6923" s="2">
        <v>20</v>
      </c>
      <c r="B6923" t="s">
        <v>28</v>
      </c>
      <c r="C6923" t="s">
        <v>164</v>
      </c>
      <c r="D6923" s="2">
        <v>1</v>
      </c>
      <c r="E6923" s="17">
        <v>6</v>
      </c>
      <c r="F6923" t="s">
        <v>74</v>
      </c>
      <c r="G6923">
        <v>3</v>
      </c>
      <c r="H6923">
        <v>16619.199999999997</v>
      </c>
    </row>
    <row r="6924" spans="1:8" x14ac:dyDescent="0.25">
      <c r="A6924" s="2">
        <v>20</v>
      </c>
      <c r="B6924" t="s">
        <v>28</v>
      </c>
      <c r="C6924" t="s">
        <v>164</v>
      </c>
      <c r="D6924" s="2">
        <v>1</v>
      </c>
      <c r="E6924" s="17">
        <v>7</v>
      </c>
      <c r="F6924" t="s">
        <v>70</v>
      </c>
      <c r="G6924">
        <v>18</v>
      </c>
      <c r="H6924">
        <v>3060899.75</v>
      </c>
    </row>
    <row r="6925" spans="1:8" x14ac:dyDescent="0.25">
      <c r="A6925" s="2">
        <v>20</v>
      </c>
      <c r="B6925" t="s">
        <v>28</v>
      </c>
      <c r="C6925" t="s">
        <v>164</v>
      </c>
      <c r="D6925" s="2">
        <v>1</v>
      </c>
      <c r="E6925" s="17">
        <v>7</v>
      </c>
      <c r="F6925" t="s">
        <v>75</v>
      </c>
      <c r="G6925">
        <v>15</v>
      </c>
      <c r="H6925">
        <v>189600</v>
      </c>
    </row>
    <row r="6926" spans="1:8" x14ac:dyDescent="0.25">
      <c r="A6926" s="2">
        <v>20</v>
      </c>
      <c r="B6926" t="s">
        <v>28</v>
      </c>
      <c r="C6926" t="s">
        <v>164</v>
      </c>
      <c r="D6926" s="2">
        <v>1</v>
      </c>
      <c r="E6926" s="17">
        <v>7</v>
      </c>
      <c r="F6926" t="s">
        <v>77</v>
      </c>
      <c r="G6926">
        <v>4</v>
      </c>
      <c r="H6926">
        <v>52240.75</v>
      </c>
    </row>
    <row r="6927" spans="1:8" x14ac:dyDescent="0.25">
      <c r="A6927" s="2">
        <v>20</v>
      </c>
      <c r="B6927" t="s">
        <v>28</v>
      </c>
      <c r="C6927" t="s">
        <v>164</v>
      </c>
      <c r="D6927" s="2">
        <v>1</v>
      </c>
      <c r="E6927" s="17">
        <v>7</v>
      </c>
      <c r="F6927" t="s">
        <v>68</v>
      </c>
      <c r="G6927">
        <v>12</v>
      </c>
      <c r="H6927">
        <v>194901.5</v>
      </c>
    </row>
    <row r="6928" spans="1:8" x14ac:dyDescent="0.25">
      <c r="A6928" s="2">
        <v>20</v>
      </c>
      <c r="B6928" t="s">
        <v>28</v>
      </c>
      <c r="C6928" t="s">
        <v>164</v>
      </c>
      <c r="D6928" s="2">
        <v>1</v>
      </c>
      <c r="E6928" s="17">
        <v>7</v>
      </c>
      <c r="F6928" t="s">
        <v>69</v>
      </c>
      <c r="G6928">
        <v>18</v>
      </c>
      <c r="H6928">
        <v>397914.16000000003</v>
      </c>
    </row>
    <row r="6929" spans="1:8" x14ac:dyDescent="0.25">
      <c r="A6929" s="2">
        <v>20</v>
      </c>
      <c r="B6929" t="s">
        <v>28</v>
      </c>
      <c r="C6929" t="s">
        <v>164</v>
      </c>
      <c r="D6929" s="2">
        <v>1</v>
      </c>
      <c r="E6929" s="17">
        <v>7</v>
      </c>
      <c r="F6929" t="s">
        <v>78</v>
      </c>
      <c r="H6929">
        <v>68654.850000000006</v>
      </c>
    </row>
    <row r="6930" spans="1:8" x14ac:dyDescent="0.25">
      <c r="A6930" s="2">
        <v>20</v>
      </c>
      <c r="B6930" t="s">
        <v>28</v>
      </c>
      <c r="C6930" t="s">
        <v>164</v>
      </c>
      <c r="D6930" s="2">
        <v>1</v>
      </c>
      <c r="E6930" s="17">
        <v>7</v>
      </c>
      <c r="F6930" t="s">
        <v>67</v>
      </c>
      <c r="G6930">
        <v>18</v>
      </c>
      <c r="H6930">
        <v>1043.5700000000002</v>
      </c>
    </row>
    <row r="6931" spans="1:8" x14ac:dyDescent="0.25">
      <c r="A6931" s="2">
        <v>20</v>
      </c>
      <c r="B6931" t="s">
        <v>28</v>
      </c>
      <c r="C6931" t="s">
        <v>164</v>
      </c>
      <c r="D6931" s="2">
        <v>1</v>
      </c>
      <c r="E6931" s="17">
        <v>7</v>
      </c>
      <c r="F6931" t="s">
        <v>73</v>
      </c>
      <c r="G6931">
        <v>1</v>
      </c>
      <c r="H6931">
        <v>252160.41999999998</v>
      </c>
    </row>
    <row r="6932" spans="1:8" x14ac:dyDescent="0.25">
      <c r="A6932" s="2">
        <v>20</v>
      </c>
      <c r="B6932" t="s">
        <v>28</v>
      </c>
      <c r="C6932" t="s">
        <v>164</v>
      </c>
      <c r="D6932" s="2">
        <v>1</v>
      </c>
      <c r="E6932" s="17">
        <v>7</v>
      </c>
      <c r="F6932" t="s">
        <v>74</v>
      </c>
      <c r="G6932">
        <v>1</v>
      </c>
      <c r="H6932">
        <v>2321.8000000000002</v>
      </c>
    </row>
    <row r="6933" spans="1:8" x14ac:dyDescent="0.25">
      <c r="A6933" s="2">
        <v>20</v>
      </c>
      <c r="B6933" t="s">
        <v>28</v>
      </c>
      <c r="C6933" t="s">
        <v>164</v>
      </c>
      <c r="D6933" s="2">
        <v>1</v>
      </c>
      <c r="E6933" s="17">
        <v>8</v>
      </c>
      <c r="F6933" t="s">
        <v>70</v>
      </c>
      <c r="G6933">
        <v>3</v>
      </c>
      <c r="H6933">
        <v>693633.75</v>
      </c>
    </row>
    <row r="6934" spans="1:8" x14ac:dyDescent="0.25">
      <c r="A6934" s="2">
        <v>20</v>
      </c>
      <c r="B6934" t="s">
        <v>28</v>
      </c>
      <c r="C6934" t="s">
        <v>164</v>
      </c>
      <c r="D6934" s="2">
        <v>1</v>
      </c>
      <c r="E6934" s="17">
        <v>8</v>
      </c>
      <c r="F6934" t="s">
        <v>75</v>
      </c>
      <c r="G6934">
        <v>2</v>
      </c>
      <c r="H6934">
        <v>25500</v>
      </c>
    </row>
    <row r="6935" spans="1:8" x14ac:dyDescent="0.25">
      <c r="A6935" s="2">
        <v>20</v>
      </c>
      <c r="B6935" t="s">
        <v>28</v>
      </c>
      <c r="C6935" t="s">
        <v>164</v>
      </c>
      <c r="D6935" s="2">
        <v>1</v>
      </c>
      <c r="E6935" s="17">
        <v>8</v>
      </c>
      <c r="F6935" t="s">
        <v>77</v>
      </c>
      <c r="G6935">
        <v>1</v>
      </c>
      <c r="H6935">
        <v>13529.630000000001</v>
      </c>
    </row>
    <row r="6936" spans="1:8" x14ac:dyDescent="0.25">
      <c r="A6936" s="2">
        <v>20</v>
      </c>
      <c r="B6936" t="s">
        <v>28</v>
      </c>
      <c r="C6936" t="s">
        <v>164</v>
      </c>
      <c r="D6936" s="2">
        <v>1</v>
      </c>
      <c r="E6936" s="17">
        <v>8</v>
      </c>
      <c r="F6936" t="s">
        <v>68</v>
      </c>
      <c r="G6936">
        <v>3</v>
      </c>
      <c r="H6936">
        <v>44017</v>
      </c>
    </row>
    <row r="6937" spans="1:8" x14ac:dyDescent="0.25">
      <c r="A6937" s="2">
        <v>20</v>
      </c>
      <c r="B6937" t="s">
        <v>28</v>
      </c>
      <c r="C6937" t="s">
        <v>164</v>
      </c>
      <c r="D6937" s="2">
        <v>1</v>
      </c>
      <c r="E6937" s="17">
        <v>8</v>
      </c>
      <c r="F6937" t="s">
        <v>69</v>
      </c>
      <c r="G6937">
        <v>3</v>
      </c>
      <c r="H6937">
        <v>90171.81</v>
      </c>
    </row>
    <row r="6938" spans="1:8" x14ac:dyDescent="0.25">
      <c r="A6938" s="2">
        <v>20</v>
      </c>
      <c r="B6938" t="s">
        <v>28</v>
      </c>
      <c r="C6938" t="s">
        <v>164</v>
      </c>
      <c r="D6938" s="2">
        <v>1</v>
      </c>
      <c r="E6938" s="17">
        <v>8</v>
      </c>
      <c r="F6938" t="s">
        <v>67</v>
      </c>
      <c r="G6938">
        <v>3</v>
      </c>
      <c r="H6938">
        <v>192.39</v>
      </c>
    </row>
    <row r="6939" spans="1:8" x14ac:dyDescent="0.25">
      <c r="A6939" s="2">
        <v>20</v>
      </c>
      <c r="B6939" t="s">
        <v>28</v>
      </c>
      <c r="C6939" t="s">
        <v>164</v>
      </c>
      <c r="D6939" s="2">
        <v>1</v>
      </c>
      <c r="E6939" s="17">
        <v>8</v>
      </c>
      <c r="F6939" t="s">
        <v>73</v>
      </c>
      <c r="G6939">
        <v>1</v>
      </c>
      <c r="H6939">
        <v>71324.25</v>
      </c>
    </row>
    <row r="6940" spans="1:8" x14ac:dyDescent="0.25">
      <c r="A6940" s="2">
        <v>20</v>
      </c>
      <c r="B6940" t="s">
        <v>28</v>
      </c>
      <c r="C6940" t="s">
        <v>164</v>
      </c>
      <c r="D6940" s="2">
        <v>1</v>
      </c>
      <c r="E6940" s="17">
        <v>9</v>
      </c>
      <c r="F6940" t="s">
        <v>70</v>
      </c>
      <c r="G6940">
        <v>21</v>
      </c>
      <c r="H6940">
        <v>5355493.51</v>
      </c>
    </row>
    <row r="6941" spans="1:8" x14ac:dyDescent="0.25">
      <c r="A6941" s="2">
        <v>20</v>
      </c>
      <c r="B6941" t="s">
        <v>28</v>
      </c>
      <c r="C6941" t="s">
        <v>164</v>
      </c>
      <c r="D6941" s="2">
        <v>1</v>
      </c>
      <c r="E6941" s="17">
        <v>9</v>
      </c>
      <c r="F6941" t="s">
        <v>75</v>
      </c>
      <c r="G6941">
        <v>18</v>
      </c>
      <c r="H6941">
        <v>177000</v>
      </c>
    </row>
    <row r="6942" spans="1:8" x14ac:dyDescent="0.25">
      <c r="A6942" s="2">
        <v>20</v>
      </c>
      <c r="B6942" t="s">
        <v>28</v>
      </c>
      <c r="C6942" t="s">
        <v>164</v>
      </c>
      <c r="D6942" s="2">
        <v>1</v>
      </c>
      <c r="E6942" s="17">
        <v>9</v>
      </c>
      <c r="F6942" t="s">
        <v>77</v>
      </c>
      <c r="G6942">
        <v>1</v>
      </c>
      <c r="H6942">
        <v>47527.33</v>
      </c>
    </row>
    <row r="6943" spans="1:8" x14ac:dyDescent="0.25">
      <c r="A6943" s="2">
        <v>20</v>
      </c>
      <c r="B6943" t="s">
        <v>28</v>
      </c>
      <c r="C6943" t="s">
        <v>164</v>
      </c>
      <c r="D6943" s="2">
        <v>1</v>
      </c>
      <c r="E6943" s="17">
        <v>9</v>
      </c>
      <c r="F6943" t="s">
        <v>68</v>
      </c>
      <c r="G6943">
        <v>17</v>
      </c>
      <c r="H6943">
        <v>312443</v>
      </c>
    </row>
    <row r="6944" spans="1:8" x14ac:dyDescent="0.25">
      <c r="A6944" s="2">
        <v>20</v>
      </c>
      <c r="B6944" t="s">
        <v>28</v>
      </c>
      <c r="C6944" t="s">
        <v>164</v>
      </c>
      <c r="D6944" s="2">
        <v>1</v>
      </c>
      <c r="E6944" s="17">
        <v>9</v>
      </c>
      <c r="F6944" t="s">
        <v>69</v>
      </c>
      <c r="G6944">
        <v>21</v>
      </c>
      <c r="H6944">
        <v>696210.45999999985</v>
      </c>
    </row>
    <row r="6945" spans="1:8" x14ac:dyDescent="0.25">
      <c r="A6945" s="2">
        <v>20</v>
      </c>
      <c r="B6945" t="s">
        <v>28</v>
      </c>
      <c r="C6945" t="s">
        <v>164</v>
      </c>
      <c r="D6945" s="2">
        <v>1</v>
      </c>
      <c r="E6945" s="17">
        <v>9</v>
      </c>
      <c r="F6945" t="s">
        <v>78</v>
      </c>
      <c r="H6945">
        <v>75863.34</v>
      </c>
    </row>
    <row r="6946" spans="1:8" x14ac:dyDescent="0.25">
      <c r="A6946" s="2">
        <v>20</v>
      </c>
      <c r="B6946" t="s">
        <v>28</v>
      </c>
      <c r="C6946" t="s">
        <v>164</v>
      </c>
      <c r="D6946" s="2">
        <v>1</v>
      </c>
      <c r="E6946" s="17">
        <v>9</v>
      </c>
      <c r="F6946" t="s">
        <v>67</v>
      </c>
      <c r="G6946">
        <v>21</v>
      </c>
      <c r="H6946">
        <v>1247.6199999999999</v>
      </c>
    </row>
    <row r="6947" spans="1:8" x14ac:dyDescent="0.25">
      <c r="A6947" s="2">
        <v>20</v>
      </c>
      <c r="B6947" t="s">
        <v>28</v>
      </c>
      <c r="C6947" t="s">
        <v>164</v>
      </c>
      <c r="D6947" s="2">
        <v>1</v>
      </c>
      <c r="E6947" s="17">
        <v>9</v>
      </c>
      <c r="F6947" t="s">
        <v>73</v>
      </c>
      <c r="G6947">
        <v>3</v>
      </c>
      <c r="H6947">
        <v>421257.13</v>
      </c>
    </row>
    <row r="6948" spans="1:8" x14ac:dyDescent="0.25">
      <c r="A6948" s="2">
        <v>20</v>
      </c>
      <c r="B6948" t="s">
        <v>28</v>
      </c>
      <c r="C6948" t="s">
        <v>164</v>
      </c>
      <c r="D6948" s="2">
        <v>1</v>
      </c>
      <c r="E6948" s="17">
        <v>9</v>
      </c>
      <c r="F6948" t="s">
        <v>79</v>
      </c>
      <c r="H6948">
        <v>8882</v>
      </c>
    </row>
    <row r="6949" spans="1:8" x14ac:dyDescent="0.25">
      <c r="A6949" s="2">
        <v>20</v>
      </c>
      <c r="B6949" t="s">
        <v>28</v>
      </c>
      <c r="C6949" t="s">
        <v>164</v>
      </c>
      <c r="D6949" s="2">
        <v>1</v>
      </c>
      <c r="E6949" s="17">
        <v>9</v>
      </c>
      <c r="F6949" t="s">
        <v>74</v>
      </c>
      <c r="G6949">
        <v>2</v>
      </c>
      <c r="H6949">
        <v>137639.32</v>
      </c>
    </row>
    <row r="6950" spans="1:8" x14ac:dyDescent="0.25">
      <c r="A6950" s="2">
        <v>20</v>
      </c>
      <c r="B6950" t="s">
        <v>28</v>
      </c>
      <c r="C6950" t="s">
        <v>164</v>
      </c>
      <c r="D6950" s="2">
        <v>1</v>
      </c>
      <c r="E6950" s="17">
        <v>9</v>
      </c>
      <c r="F6950" t="s">
        <v>71</v>
      </c>
      <c r="G6950">
        <v>1</v>
      </c>
      <c r="H6950">
        <v>3540.9</v>
      </c>
    </row>
    <row r="6951" spans="1:8" x14ac:dyDescent="0.25">
      <c r="A6951" s="2">
        <v>20</v>
      </c>
      <c r="B6951" t="s">
        <v>28</v>
      </c>
      <c r="C6951" t="s">
        <v>164</v>
      </c>
      <c r="D6951" s="2">
        <v>1</v>
      </c>
      <c r="E6951" s="17">
        <v>11</v>
      </c>
      <c r="F6951" t="s">
        <v>70</v>
      </c>
      <c r="G6951">
        <v>16</v>
      </c>
      <c r="H6951">
        <v>6878489.1199999982</v>
      </c>
    </row>
    <row r="6952" spans="1:8" x14ac:dyDescent="0.25">
      <c r="A6952" s="2">
        <v>20</v>
      </c>
      <c r="B6952" t="s">
        <v>28</v>
      </c>
      <c r="C6952" t="s">
        <v>164</v>
      </c>
      <c r="D6952" s="2">
        <v>1</v>
      </c>
      <c r="E6952" s="17">
        <v>11</v>
      </c>
      <c r="F6952" t="s">
        <v>75</v>
      </c>
      <c r="G6952">
        <v>4</v>
      </c>
      <c r="H6952">
        <v>155701</v>
      </c>
    </row>
    <row r="6953" spans="1:8" x14ac:dyDescent="0.25">
      <c r="A6953" s="2">
        <v>20</v>
      </c>
      <c r="B6953" t="s">
        <v>28</v>
      </c>
      <c r="C6953" t="s">
        <v>164</v>
      </c>
      <c r="D6953" s="2">
        <v>1</v>
      </c>
      <c r="E6953" s="17">
        <v>11</v>
      </c>
      <c r="F6953" t="s">
        <v>77</v>
      </c>
      <c r="G6953">
        <v>3</v>
      </c>
      <c r="H6953">
        <v>52218.67</v>
      </c>
    </row>
    <row r="6954" spans="1:8" x14ac:dyDescent="0.25">
      <c r="A6954" s="2">
        <v>20</v>
      </c>
      <c r="B6954" t="s">
        <v>28</v>
      </c>
      <c r="C6954" t="s">
        <v>164</v>
      </c>
      <c r="D6954" s="2">
        <v>1</v>
      </c>
      <c r="E6954" s="17">
        <v>11</v>
      </c>
      <c r="F6954" t="s">
        <v>68</v>
      </c>
      <c r="G6954">
        <v>8</v>
      </c>
      <c r="H6954">
        <v>148391</v>
      </c>
    </row>
    <row r="6955" spans="1:8" x14ac:dyDescent="0.25">
      <c r="A6955" s="2">
        <v>20</v>
      </c>
      <c r="B6955" t="s">
        <v>28</v>
      </c>
      <c r="C6955" t="s">
        <v>164</v>
      </c>
      <c r="D6955" s="2">
        <v>1</v>
      </c>
      <c r="E6955" s="17">
        <v>11</v>
      </c>
      <c r="F6955" t="s">
        <v>69</v>
      </c>
      <c r="G6955">
        <v>16</v>
      </c>
      <c r="H6955">
        <v>894200.20000000019</v>
      </c>
    </row>
    <row r="6956" spans="1:8" x14ac:dyDescent="0.25">
      <c r="A6956" s="2">
        <v>20</v>
      </c>
      <c r="B6956" t="s">
        <v>28</v>
      </c>
      <c r="C6956" t="s">
        <v>164</v>
      </c>
      <c r="D6956" s="2">
        <v>1</v>
      </c>
      <c r="E6956" s="17">
        <v>11</v>
      </c>
      <c r="F6956" t="s">
        <v>78</v>
      </c>
      <c r="H6956">
        <v>91237.680000000008</v>
      </c>
    </row>
    <row r="6957" spans="1:8" x14ac:dyDescent="0.25">
      <c r="A6957" s="2">
        <v>20</v>
      </c>
      <c r="B6957" t="s">
        <v>28</v>
      </c>
      <c r="C6957" t="s">
        <v>164</v>
      </c>
      <c r="D6957" s="2">
        <v>1</v>
      </c>
      <c r="E6957" s="17">
        <v>11</v>
      </c>
      <c r="F6957" t="s">
        <v>67</v>
      </c>
      <c r="G6957">
        <v>16</v>
      </c>
      <c r="H6957">
        <v>1095.9400000000003</v>
      </c>
    </row>
    <row r="6958" spans="1:8" x14ac:dyDescent="0.25">
      <c r="A6958" s="2">
        <v>20</v>
      </c>
      <c r="B6958" t="s">
        <v>28</v>
      </c>
      <c r="C6958" t="s">
        <v>164</v>
      </c>
      <c r="D6958" s="2">
        <v>1</v>
      </c>
      <c r="E6958" s="17">
        <v>11</v>
      </c>
      <c r="F6958" t="s">
        <v>73</v>
      </c>
      <c r="G6958">
        <v>1</v>
      </c>
      <c r="H6958">
        <v>453632.8</v>
      </c>
    </row>
    <row r="6959" spans="1:8" x14ac:dyDescent="0.25">
      <c r="A6959" s="2">
        <v>20</v>
      </c>
      <c r="B6959" t="s">
        <v>28</v>
      </c>
      <c r="C6959" t="s">
        <v>164</v>
      </c>
      <c r="D6959" s="2">
        <v>1</v>
      </c>
      <c r="E6959" s="17">
        <v>11</v>
      </c>
      <c r="F6959" t="s">
        <v>79</v>
      </c>
      <c r="H6959">
        <v>8882</v>
      </c>
    </row>
    <row r="6960" spans="1:8" x14ac:dyDescent="0.25">
      <c r="A6960" s="2">
        <v>20</v>
      </c>
      <c r="B6960" t="s">
        <v>28</v>
      </c>
      <c r="C6960" t="s">
        <v>164</v>
      </c>
      <c r="D6960" s="2">
        <v>1</v>
      </c>
      <c r="E6960" s="17">
        <v>11</v>
      </c>
      <c r="F6960" t="s">
        <v>72</v>
      </c>
      <c r="G6960">
        <v>16</v>
      </c>
      <c r="H6960">
        <v>771372.49</v>
      </c>
    </row>
    <row r="6961" spans="1:8" x14ac:dyDescent="0.25">
      <c r="A6961" s="2">
        <v>20</v>
      </c>
      <c r="B6961" t="s">
        <v>28</v>
      </c>
      <c r="C6961" t="s">
        <v>164</v>
      </c>
      <c r="D6961" s="2">
        <v>1</v>
      </c>
      <c r="E6961" s="17">
        <v>11</v>
      </c>
      <c r="F6961" t="s">
        <v>74</v>
      </c>
      <c r="H6961">
        <v>2444</v>
      </c>
    </row>
    <row r="6962" spans="1:8" x14ac:dyDescent="0.25">
      <c r="A6962" s="2">
        <v>20</v>
      </c>
      <c r="B6962" t="s">
        <v>28</v>
      </c>
      <c r="C6962" t="s">
        <v>164</v>
      </c>
      <c r="D6962" s="2">
        <v>1</v>
      </c>
      <c r="E6962" s="17">
        <v>12</v>
      </c>
      <c r="F6962" t="s">
        <v>70</v>
      </c>
      <c r="H6962">
        <v>39373.78</v>
      </c>
    </row>
    <row r="6963" spans="1:8" x14ac:dyDescent="0.25">
      <c r="A6963" s="2">
        <v>20</v>
      </c>
      <c r="B6963" t="s">
        <v>28</v>
      </c>
      <c r="C6963" t="s">
        <v>164</v>
      </c>
      <c r="D6963" s="2">
        <v>1</v>
      </c>
      <c r="E6963" s="17">
        <v>12</v>
      </c>
      <c r="F6963" t="s">
        <v>69</v>
      </c>
      <c r="H6963">
        <v>5118.58</v>
      </c>
    </row>
    <row r="6964" spans="1:8" x14ac:dyDescent="0.25">
      <c r="A6964" s="2">
        <v>20</v>
      </c>
      <c r="B6964" t="s">
        <v>28</v>
      </c>
      <c r="C6964" t="s">
        <v>164</v>
      </c>
      <c r="D6964" s="2">
        <v>1</v>
      </c>
      <c r="E6964" s="17">
        <v>12</v>
      </c>
      <c r="F6964" t="s">
        <v>67</v>
      </c>
      <c r="H6964">
        <v>5.83</v>
      </c>
    </row>
    <row r="6965" spans="1:8" x14ac:dyDescent="0.25">
      <c r="A6965" s="2">
        <v>20</v>
      </c>
      <c r="B6965" t="s">
        <v>28</v>
      </c>
      <c r="C6965" t="s">
        <v>164</v>
      </c>
      <c r="D6965" s="2">
        <v>1</v>
      </c>
      <c r="E6965" s="17">
        <v>12</v>
      </c>
      <c r="F6965" t="s">
        <v>72</v>
      </c>
      <c r="H6965">
        <v>8474.73</v>
      </c>
    </row>
    <row r="6966" spans="1:8" x14ac:dyDescent="0.25">
      <c r="A6966" s="2">
        <v>20</v>
      </c>
      <c r="B6966" t="s">
        <v>28</v>
      </c>
      <c r="C6966" t="s">
        <v>164</v>
      </c>
      <c r="D6966" s="2">
        <v>1</v>
      </c>
      <c r="E6966" s="17">
        <v>13</v>
      </c>
      <c r="F6966" t="s">
        <v>70</v>
      </c>
      <c r="G6966">
        <v>8</v>
      </c>
      <c r="H6966">
        <v>4362468.5299999993</v>
      </c>
    </row>
    <row r="6967" spans="1:8" x14ac:dyDescent="0.25">
      <c r="A6967" s="2">
        <v>20</v>
      </c>
      <c r="B6967" t="s">
        <v>28</v>
      </c>
      <c r="C6967" t="s">
        <v>164</v>
      </c>
      <c r="D6967" s="2">
        <v>1</v>
      </c>
      <c r="E6967" s="17">
        <v>13</v>
      </c>
      <c r="F6967" t="s">
        <v>75</v>
      </c>
      <c r="G6967">
        <v>3</v>
      </c>
      <c r="H6967">
        <v>61000</v>
      </c>
    </row>
    <row r="6968" spans="1:8" x14ac:dyDescent="0.25">
      <c r="A6968" s="2">
        <v>20</v>
      </c>
      <c r="B6968" t="s">
        <v>28</v>
      </c>
      <c r="C6968" t="s">
        <v>164</v>
      </c>
      <c r="D6968" s="2">
        <v>1</v>
      </c>
      <c r="E6968" s="17">
        <v>13</v>
      </c>
      <c r="F6968" t="s">
        <v>68</v>
      </c>
      <c r="G6968">
        <v>5</v>
      </c>
      <c r="H6968">
        <v>97278</v>
      </c>
    </row>
    <row r="6969" spans="1:8" x14ac:dyDescent="0.25">
      <c r="A6969" s="2">
        <v>20</v>
      </c>
      <c r="B6969" t="s">
        <v>28</v>
      </c>
      <c r="C6969" t="s">
        <v>164</v>
      </c>
      <c r="D6969" s="2">
        <v>1</v>
      </c>
      <c r="E6969" s="17">
        <v>13</v>
      </c>
      <c r="F6969" t="s">
        <v>69</v>
      </c>
      <c r="G6969">
        <v>8</v>
      </c>
      <c r="H6969">
        <v>568074.42000000004</v>
      </c>
    </row>
    <row r="6970" spans="1:8" x14ac:dyDescent="0.25">
      <c r="A6970" s="2">
        <v>20</v>
      </c>
      <c r="B6970" t="s">
        <v>28</v>
      </c>
      <c r="C6970" t="s">
        <v>164</v>
      </c>
      <c r="D6970" s="2">
        <v>1</v>
      </c>
      <c r="E6970" s="17">
        <v>13</v>
      </c>
      <c r="F6970" t="s">
        <v>78</v>
      </c>
      <c r="G6970">
        <v>1</v>
      </c>
      <c r="H6970">
        <v>63965.33</v>
      </c>
    </row>
    <row r="6971" spans="1:8" x14ac:dyDescent="0.25">
      <c r="A6971" s="2">
        <v>20</v>
      </c>
      <c r="B6971" t="s">
        <v>28</v>
      </c>
      <c r="C6971" t="s">
        <v>164</v>
      </c>
      <c r="D6971" s="2">
        <v>1</v>
      </c>
      <c r="E6971" s="17">
        <v>13</v>
      </c>
      <c r="F6971" t="s">
        <v>67</v>
      </c>
      <c r="G6971">
        <v>8</v>
      </c>
      <c r="H6971">
        <v>518.86999999999989</v>
      </c>
    </row>
    <row r="6972" spans="1:8" x14ac:dyDescent="0.25">
      <c r="A6972" s="2">
        <v>20</v>
      </c>
      <c r="B6972" t="s">
        <v>28</v>
      </c>
      <c r="C6972" t="s">
        <v>164</v>
      </c>
      <c r="D6972" s="2">
        <v>1</v>
      </c>
      <c r="E6972" s="17">
        <v>13</v>
      </c>
      <c r="F6972" t="s">
        <v>73</v>
      </c>
      <c r="H6972">
        <v>327468.75</v>
      </c>
    </row>
    <row r="6973" spans="1:8" x14ac:dyDescent="0.25">
      <c r="A6973" s="2">
        <v>20</v>
      </c>
      <c r="B6973" t="s">
        <v>28</v>
      </c>
      <c r="C6973" t="s">
        <v>164</v>
      </c>
      <c r="D6973" s="2">
        <v>1</v>
      </c>
      <c r="E6973" s="17">
        <v>13</v>
      </c>
      <c r="F6973" t="s">
        <v>72</v>
      </c>
      <c r="G6973">
        <v>8</v>
      </c>
      <c r="H6973">
        <v>1183945.94</v>
      </c>
    </row>
    <row r="6974" spans="1:8" x14ac:dyDescent="0.25">
      <c r="A6974" s="2">
        <v>20</v>
      </c>
      <c r="B6974" t="s">
        <v>28</v>
      </c>
      <c r="C6974" t="s">
        <v>164</v>
      </c>
      <c r="D6974" s="2">
        <v>1</v>
      </c>
      <c r="E6974" s="17">
        <v>14</v>
      </c>
      <c r="F6974" t="s">
        <v>70</v>
      </c>
      <c r="G6974">
        <v>2</v>
      </c>
      <c r="H6974">
        <v>1308304.8</v>
      </c>
    </row>
    <row r="6975" spans="1:8" x14ac:dyDescent="0.25">
      <c r="A6975" s="2">
        <v>20</v>
      </c>
      <c r="B6975" t="s">
        <v>28</v>
      </c>
      <c r="C6975" t="s">
        <v>164</v>
      </c>
      <c r="D6975" s="2">
        <v>1</v>
      </c>
      <c r="E6975" s="17">
        <v>14</v>
      </c>
      <c r="F6975" t="s">
        <v>75</v>
      </c>
      <c r="G6975">
        <v>2</v>
      </c>
      <c r="H6975">
        <v>31716</v>
      </c>
    </row>
    <row r="6976" spans="1:8" x14ac:dyDescent="0.25">
      <c r="A6976" s="2">
        <v>20</v>
      </c>
      <c r="B6976" t="s">
        <v>28</v>
      </c>
      <c r="C6976" t="s">
        <v>164</v>
      </c>
      <c r="D6976" s="2">
        <v>1</v>
      </c>
      <c r="E6976" s="17">
        <v>14</v>
      </c>
      <c r="F6976" t="s">
        <v>68</v>
      </c>
      <c r="G6976">
        <v>1</v>
      </c>
      <c r="H6976">
        <v>12000</v>
      </c>
    </row>
    <row r="6977" spans="1:8" x14ac:dyDescent="0.25">
      <c r="A6977" s="2">
        <v>20</v>
      </c>
      <c r="B6977" t="s">
        <v>28</v>
      </c>
      <c r="C6977" t="s">
        <v>164</v>
      </c>
      <c r="D6977" s="2">
        <v>1</v>
      </c>
      <c r="E6977" s="17">
        <v>14</v>
      </c>
      <c r="F6977" t="s">
        <v>69</v>
      </c>
      <c r="G6977">
        <v>2</v>
      </c>
      <c r="H6977">
        <v>170079.41</v>
      </c>
    </row>
    <row r="6978" spans="1:8" x14ac:dyDescent="0.25">
      <c r="A6978" s="2">
        <v>20</v>
      </c>
      <c r="B6978" t="s">
        <v>28</v>
      </c>
      <c r="C6978" t="s">
        <v>164</v>
      </c>
      <c r="D6978" s="2">
        <v>1</v>
      </c>
      <c r="E6978" s="17">
        <v>14</v>
      </c>
      <c r="F6978" t="s">
        <v>67</v>
      </c>
      <c r="G6978">
        <v>2</v>
      </c>
      <c r="H6978">
        <v>139.91999999999999</v>
      </c>
    </row>
    <row r="6979" spans="1:8" x14ac:dyDescent="0.25">
      <c r="A6979" s="2">
        <v>20</v>
      </c>
      <c r="B6979" t="s">
        <v>28</v>
      </c>
      <c r="C6979" t="s">
        <v>164</v>
      </c>
      <c r="D6979" s="2">
        <v>1</v>
      </c>
      <c r="E6979" s="17">
        <v>14</v>
      </c>
      <c r="F6979" t="s">
        <v>73</v>
      </c>
      <c r="G6979">
        <v>1</v>
      </c>
      <c r="H6979">
        <v>55324.200000000004</v>
      </c>
    </row>
    <row r="6980" spans="1:8" x14ac:dyDescent="0.25">
      <c r="A6980" s="2">
        <v>20</v>
      </c>
      <c r="B6980" t="s">
        <v>28</v>
      </c>
      <c r="C6980" t="s">
        <v>164</v>
      </c>
      <c r="D6980" s="2">
        <v>1</v>
      </c>
      <c r="E6980" s="17">
        <v>14</v>
      </c>
      <c r="F6980" t="s">
        <v>72</v>
      </c>
      <c r="G6980">
        <v>2</v>
      </c>
      <c r="H6980">
        <v>603083.28</v>
      </c>
    </row>
    <row r="6981" spans="1:8" x14ac:dyDescent="0.25">
      <c r="A6981" s="2">
        <v>20</v>
      </c>
      <c r="B6981" t="s">
        <v>28</v>
      </c>
      <c r="C6981" t="s">
        <v>164</v>
      </c>
      <c r="D6981" s="2">
        <v>1</v>
      </c>
      <c r="E6981" s="17">
        <v>15</v>
      </c>
      <c r="F6981" t="s">
        <v>70</v>
      </c>
      <c r="G6981">
        <v>1</v>
      </c>
      <c r="H6981">
        <v>928006.8</v>
      </c>
    </row>
    <row r="6982" spans="1:8" x14ac:dyDescent="0.25">
      <c r="A6982" s="2">
        <v>20</v>
      </c>
      <c r="B6982" t="s">
        <v>28</v>
      </c>
      <c r="C6982" t="s">
        <v>164</v>
      </c>
      <c r="D6982" s="2">
        <v>1</v>
      </c>
      <c r="E6982" s="17">
        <v>15</v>
      </c>
      <c r="F6982" t="s">
        <v>69</v>
      </c>
      <c r="G6982">
        <v>1</v>
      </c>
      <c r="H6982">
        <v>120640.72</v>
      </c>
    </row>
    <row r="6983" spans="1:8" x14ac:dyDescent="0.25">
      <c r="A6983" s="2">
        <v>20</v>
      </c>
      <c r="B6983" t="s">
        <v>28</v>
      </c>
      <c r="C6983" t="s">
        <v>164</v>
      </c>
      <c r="D6983" s="2">
        <v>1</v>
      </c>
      <c r="E6983" s="17">
        <v>15</v>
      </c>
      <c r="F6983" t="s">
        <v>67</v>
      </c>
      <c r="G6983">
        <v>1</v>
      </c>
      <c r="H6983">
        <v>69.959999999999994</v>
      </c>
    </row>
    <row r="6984" spans="1:8" x14ac:dyDescent="0.25">
      <c r="A6984" s="2">
        <v>20</v>
      </c>
      <c r="B6984" t="s">
        <v>28</v>
      </c>
      <c r="C6984" t="s">
        <v>164</v>
      </c>
      <c r="D6984" s="2">
        <v>1</v>
      </c>
      <c r="E6984" s="17">
        <v>15</v>
      </c>
      <c r="F6984" t="s">
        <v>73</v>
      </c>
      <c r="H6984">
        <v>77333.899999999994</v>
      </c>
    </row>
    <row r="6985" spans="1:8" x14ac:dyDescent="0.25">
      <c r="A6985" s="2">
        <v>20</v>
      </c>
      <c r="B6985" t="s">
        <v>28</v>
      </c>
      <c r="C6985" t="s">
        <v>164</v>
      </c>
      <c r="D6985" s="2">
        <v>1</v>
      </c>
      <c r="E6985" s="17">
        <v>15</v>
      </c>
      <c r="F6985" t="s">
        <v>72</v>
      </c>
      <c r="G6985">
        <v>1</v>
      </c>
      <c r="H6985">
        <v>266028.59999999998</v>
      </c>
    </row>
    <row r="6986" spans="1:8" x14ac:dyDescent="0.25">
      <c r="A6986" s="2">
        <v>20</v>
      </c>
      <c r="B6986" t="s">
        <v>28</v>
      </c>
      <c r="C6986" t="s">
        <v>165</v>
      </c>
      <c r="D6986" s="2">
        <v>4</v>
      </c>
      <c r="E6986" s="17">
        <v>5</v>
      </c>
      <c r="F6986" t="s">
        <v>70</v>
      </c>
      <c r="G6986">
        <v>1</v>
      </c>
      <c r="H6986">
        <v>132399</v>
      </c>
    </row>
    <row r="6987" spans="1:8" x14ac:dyDescent="0.25">
      <c r="A6987" s="2">
        <v>20</v>
      </c>
      <c r="B6987" t="s">
        <v>28</v>
      </c>
      <c r="C6987" t="s">
        <v>165</v>
      </c>
      <c r="D6987" s="2">
        <v>4</v>
      </c>
      <c r="E6987" s="17">
        <v>5</v>
      </c>
      <c r="F6987" t="s">
        <v>75</v>
      </c>
      <c r="G6987">
        <v>1</v>
      </c>
      <c r="H6987">
        <v>13500</v>
      </c>
    </row>
    <row r="6988" spans="1:8" x14ac:dyDescent="0.25">
      <c r="A6988" s="2">
        <v>20</v>
      </c>
      <c r="B6988" t="s">
        <v>28</v>
      </c>
      <c r="C6988" t="s">
        <v>165</v>
      </c>
      <c r="D6988" s="2">
        <v>4</v>
      </c>
      <c r="E6988" s="17">
        <v>5</v>
      </c>
      <c r="F6988" t="s">
        <v>77</v>
      </c>
      <c r="H6988">
        <v>356</v>
      </c>
    </row>
    <row r="6989" spans="1:8" x14ac:dyDescent="0.25">
      <c r="A6989" s="2">
        <v>20</v>
      </c>
      <c r="B6989" t="s">
        <v>28</v>
      </c>
      <c r="C6989" t="s">
        <v>165</v>
      </c>
      <c r="D6989" s="2">
        <v>4</v>
      </c>
      <c r="E6989" s="17">
        <v>5</v>
      </c>
      <c r="F6989" t="s">
        <v>68</v>
      </c>
      <c r="G6989">
        <v>1</v>
      </c>
      <c r="H6989">
        <v>4542</v>
      </c>
    </row>
    <row r="6990" spans="1:8" x14ac:dyDescent="0.25">
      <c r="A6990" s="2">
        <v>20</v>
      </c>
      <c r="B6990" t="s">
        <v>28</v>
      </c>
      <c r="C6990" t="s">
        <v>165</v>
      </c>
      <c r="D6990" s="2">
        <v>4</v>
      </c>
      <c r="E6990" s="17">
        <v>5</v>
      </c>
      <c r="F6990" t="s">
        <v>69</v>
      </c>
      <c r="G6990">
        <v>1</v>
      </c>
      <c r="H6990">
        <v>17211.73</v>
      </c>
    </row>
    <row r="6991" spans="1:8" x14ac:dyDescent="0.25">
      <c r="A6991" s="2">
        <v>20</v>
      </c>
      <c r="B6991" t="s">
        <v>28</v>
      </c>
      <c r="C6991" t="s">
        <v>165</v>
      </c>
      <c r="D6991" s="2">
        <v>4</v>
      </c>
      <c r="E6991" s="17">
        <v>5</v>
      </c>
      <c r="F6991" t="s">
        <v>67</v>
      </c>
      <c r="G6991">
        <v>1</v>
      </c>
      <c r="H6991">
        <v>69.959999999999994</v>
      </c>
    </row>
    <row r="6992" spans="1:8" x14ac:dyDescent="0.25">
      <c r="A6992" s="2">
        <v>20</v>
      </c>
      <c r="B6992" t="s">
        <v>28</v>
      </c>
      <c r="C6992" t="s">
        <v>165</v>
      </c>
      <c r="D6992" s="2">
        <v>4</v>
      </c>
      <c r="E6992" s="17">
        <v>5</v>
      </c>
      <c r="F6992" t="s">
        <v>73</v>
      </c>
      <c r="G6992">
        <v>1</v>
      </c>
      <c r="H6992">
        <v>11033.25</v>
      </c>
    </row>
    <row r="6993" spans="1:8" x14ac:dyDescent="0.25">
      <c r="A6993" s="2">
        <v>20</v>
      </c>
      <c r="B6993" t="s">
        <v>28</v>
      </c>
      <c r="C6993" t="s">
        <v>165</v>
      </c>
      <c r="D6993" s="2">
        <v>4</v>
      </c>
      <c r="E6993" s="17">
        <v>6</v>
      </c>
      <c r="F6993" t="s">
        <v>70</v>
      </c>
      <c r="G6993">
        <v>1</v>
      </c>
      <c r="H6993">
        <v>238262.5</v>
      </c>
    </row>
    <row r="6994" spans="1:8" x14ac:dyDescent="0.25">
      <c r="A6994" s="2">
        <v>20</v>
      </c>
      <c r="B6994" t="s">
        <v>28</v>
      </c>
      <c r="C6994" t="s">
        <v>165</v>
      </c>
      <c r="D6994" s="2">
        <v>4</v>
      </c>
      <c r="E6994" s="17">
        <v>6</v>
      </c>
      <c r="F6994" t="s">
        <v>75</v>
      </c>
      <c r="G6994">
        <v>1</v>
      </c>
      <c r="H6994">
        <v>17100</v>
      </c>
    </row>
    <row r="6995" spans="1:8" x14ac:dyDescent="0.25">
      <c r="A6995" s="2">
        <v>20</v>
      </c>
      <c r="B6995" t="s">
        <v>28</v>
      </c>
      <c r="C6995" t="s">
        <v>165</v>
      </c>
      <c r="D6995" s="2">
        <v>4</v>
      </c>
      <c r="E6995" s="17">
        <v>6</v>
      </c>
      <c r="F6995" t="s">
        <v>68</v>
      </c>
      <c r="G6995">
        <v>1</v>
      </c>
      <c r="H6995">
        <v>26773</v>
      </c>
    </row>
    <row r="6996" spans="1:8" x14ac:dyDescent="0.25">
      <c r="A6996" s="2">
        <v>20</v>
      </c>
      <c r="B6996" t="s">
        <v>28</v>
      </c>
      <c r="C6996" t="s">
        <v>165</v>
      </c>
      <c r="D6996" s="2">
        <v>4</v>
      </c>
      <c r="E6996" s="17">
        <v>6</v>
      </c>
      <c r="F6996" t="s">
        <v>69</v>
      </c>
      <c r="G6996">
        <v>1</v>
      </c>
      <c r="H6996">
        <v>30973.859999999997</v>
      </c>
    </row>
    <row r="6997" spans="1:8" x14ac:dyDescent="0.25">
      <c r="A6997" s="2">
        <v>20</v>
      </c>
      <c r="B6997" t="s">
        <v>28</v>
      </c>
      <c r="C6997" t="s">
        <v>165</v>
      </c>
      <c r="D6997" s="2">
        <v>4</v>
      </c>
      <c r="E6997" s="17">
        <v>6</v>
      </c>
      <c r="F6997" t="s">
        <v>67</v>
      </c>
      <c r="G6997">
        <v>1</v>
      </c>
      <c r="H6997">
        <v>93.279999999999987</v>
      </c>
    </row>
    <row r="6998" spans="1:8" x14ac:dyDescent="0.25">
      <c r="A6998" s="2">
        <v>20</v>
      </c>
      <c r="B6998" t="s">
        <v>28</v>
      </c>
      <c r="C6998" t="s">
        <v>165</v>
      </c>
      <c r="D6998" s="2">
        <v>4</v>
      </c>
      <c r="E6998" s="17">
        <v>6</v>
      </c>
      <c r="F6998" t="s">
        <v>73</v>
      </c>
      <c r="G6998">
        <v>1</v>
      </c>
      <c r="H6998">
        <v>30752</v>
      </c>
    </row>
    <row r="6999" spans="1:8" x14ac:dyDescent="0.25">
      <c r="A6999" s="2">
        <v>20</v>
      </c>
      <c r="B6999" t="s">
        <v>28</v>
      </c>
      <c r="C6999" t="s">
        <v>165</v>
      </c>
      <c r="D6999" s="2">
        <v>4</v>
      </c>
      <c r="E6999" s="17">
        <v>7</v>
      </c>
      <c r="F6999" t="s">
        <v>70</v>
      </c>
      <c r="H6999">
        <v>22108.5</v>
      </c>
    </row>
    <row r="7000" spans="1:8" x14ac:dyDescent="0.25">
      <c r="A7000" s="2">
        <v>20</v>
      </c>
      <c r="B7000" t="s">
        <v>28</v>
      </c>
      <c r="C7000" t="s">
        <v>165</v>
      </c>
      <c r="D7000" s="2">
        <v>4</v>
      </c>
      <c r="E7000" s="17">
        <v>7</v>
      </c>
      <c r="F7000" t="s">
        <v>75</v>
      </c>
      <c r="H7000">
        <v>900</v>
      </c>
    </row>
    <row r="7001" spans="1:8" x14ac:dyDescent="0.25">
      <c r="A7001" s="2">
        <v>20</v>
      </c>
      <c r="B7001" t="s">
        <v>28</v>
      </c>
      <c r="C7001" t="s">
        <v>165</v>
      </c>
      <c r="D7001" s="2">
        <v>4</v>
      </c>
      <c r="E7001" s="17">
        <v>7</v>
      </c>
      <c r="F7001" t="s">
        <v>69</v>
      </c>
      <c r="H7001">
        <v>2874.0600000000004</v>
      </c>
    </row>
    <row r="7002" spans="1:8" x14ac:dyDescent="0.25">
      <c r="A7002" s="2">
        <v>20</v>
      </c>
      <c r="B7002" t="s">
        <v>28</v>
      </c>
      <c r="C7002" t="s">
        <v>165</v>
      </c>
      <c r="D7002" s="2">
        <v>4</v>
      </c>
      <c r="E7002" s="17">
        <v>7</v>
      </c>
      <c r="F7002" t="s">
        <v>67</v>
      </c>
      <c r="H7002">
        <v>5.83</v>
      </c>
    </row>
    <row r="7003" spans="1:8" x14ac:dyDescent="0.25">
      <c r="A7003" s="2">
        <v>20</v>
      </c>
      <c r="B7003" t="s">
        <v>28</v>
      </c>
      <c r="C7003" t="s">
        <v>165</v>
      </c>
      <c r="D7003" s="2">
        <v>4</v>
      </c>
      <c r="E7003" s="17">
        <v>7</v>
      </c>
      <c r="F7003" t="s">
        <v>73</v>
      </c>
      <c r="H7003">
        <v>91.75</v>
      </c>
    </row>
    <row r="7004" spans="1:8" x14ac:dyDescent="0.25">
      <c r="A7004" s="2">
        <v>20</v>
      </c>
      <c r="B7004" t="s">
        <v>28</v>
      </c>
      <c r="C7004" t="s">
        <v>165</v>
      </c>
      <c r="D7004" s="2">
        <v>4</v>
      </c>
      <c r="E7004" s="17">
        <v>9</v>
      </c>
      <c r="F7004" t="s">
        <v>70</v>
      </c>
      <c r="G7004">
        <v>1</v>
      </c>
      <c r="H7004">
        <v>289761</v>
      </c>
    </row>
    <row r="7005" spans="1:8" x14ac:dyDescent="0.25">
      <c r="A7005" s="2">
        <v>20</v>
      </c>
      <c r="B7005" t="s">
        <v>28</v>
      </c>
      <c r="C7005" t="s">
        <v>165</v>
      </c>
      <c r="D7005" s="2">
        <v>4</v>
      </c>
      <c r="E7005" s="17">
        <v>9</v>
      </c>
      <c r="F7005" t="s">
        <v>75</v>
      </c>
      <c r="G7005">
        <v>1</v>
      </c>
      <c r="H7005">
        <v>13500</v>
      </c>
    </row>
    <row r="7006" spans="1:8" x14ac:dyDescent="0.25">
      <c r="A7006" s="2">
        <v>20</v>
      </c>
      <c r="B7006" t="s">
        <v>28</v>
      </c>
      <c r="C7006" t="s">
        <v>165</v>
      </c>
      <c r="D7006" s="2">
        <v>4</v>
      </c>
      <c r="E7006" s="17">
        <v>9</v>
      </c>
      <c r="F7006" t="s">
        <v>77</v>
      </c>
      <c r="H7006">
        <v>2785.11</v>
      </c>
    </row>
    <row r="7007" spans="1:8" x14ac:dyDescent="0.25">
      <c r="A7007" s="2">
        <v>20</v>
      </c>
      <c r="B7007" t="s">
        <v>28</v>
      </c>
      <c r="C7007" t="s">
        <v>165</v>
      </c>
      <c r="D7007" s="2">
        <v>4</v>
      </c>
      <c r="E7007" s="17">
        <v>9</v>
      </c>
      <c r="F7007" t="s">
        <v>68</v>
      </c>
      <c r="G7007">
        <v>1</v>
      </c>
      <c r="H7007">
        <v>8920</v>
      </c>
    </row>
    <row r="7008" spans="1:8" x14ac:dyDescent="0.25">
      <c r="A7008" s="2">
        <v>20</v>
      </c>
      <c r="B7008" t="s">
        <v>28</v>
      </c>
      <c r="C7008" t="s">
        <v>165</v>
      </c>
      <c r="D7008" s="2">
        <v>4</v>
      </c>
      <c r="E7008" s="17">
        <v>9</v>
      </c>
      <c r="F7008" t="s">
        <v>69</v>
      </c>
      <c r="G7008">
        <v>1</v>
      </c>
      <c r="H7008">
        <v>37668.729999999996</v>
      </c>
    </row>
    <row r="7009" spans="1:8" x14ac:dyDescent="0.25">
      <c r="A7009" s="2">
        <v>20</v>
      </c>
      <c r="B7009" t="s">
        <v>28</v>
      </c>
      <c r="C7009" t="s">
        <v>165</v>
      </c>
      <c r="D7009" s="2">
        <v>4</v>
      </c>
      <c r="E7009" s="17">
        <v>9</v>
      </c>
      <c r="F7009" t="s">
        <v>67</v>
      </c>
      <c r="G7009">
        <v>1</v>
      </c>
      <c r="H7009">
        <v>69.959999999999994</v>
      </c>
    </row>
    <row r="7010" spans="1:8" x14ac:dyDescent="0.25">
      <c r="A7010" s="2">
        <v>20</v>
      </c>
      <c r="B7010" t="s">
        <v>28</v>
      </c>
      <c r="C7010" t="s">
        <v>165</v>
      </c>
      <c r="D7010" s="2">
        <v>4</v>
      </c>
      <c r="E7010" s="17">
        <v>9</v>
      </c>
      <c r="F7010" t="s">
        <v>73</v>
      </c>
      <c r="H7010">
        <v>24146.75</v>
      </c>
    </row>
    <row r="7011" spans="1:8" x14ac:dyDescent="0.25">
      <c r="A7011" s="2">
        <v>20</v>
      </c>
      <c r="B7011" t="s">
        <v>28</v>
      </c>
      <c r="C7011" t="s">
        <v>165</v>
      </c>
      <c r="D7011" s="2">
        <v>4</v>
      </c>
      <c r="E7011" s="17">
        <v>11</v>
      </c>
      <c r="F7011" t="s">
        <v>70</v>
      </c>
      <c r="G7011">
        <v>1</v>
      </c>
      <c r="H7011">
        <v>643427.82999999996</v>
      </c>
    </row>
    <row r="7012" spans="1:8" x14ac:dyDescent="0.25">
      <c r="A7012" s="2">
        <v>20</v>
      </c>
      <c r="B7012" t="s">
        <v>28</v>
      </c>
      <c r="C7012" t="s">
        <v>165</v>
      </c>
      <c r="D7012" s="2">
        <v>4</v>
      </c>
      <c r="E7012" s="17">
        <v>11</v>
      </c>
      <c r="F7012" t="s">
        <v>77</v>
      </c>
      <c r="H7012">
        <v>2785.11</v>
      </c>
    </row>
    <row r="7013" spans="1:8" x14ac:dyDescent="0.25">
      <c r="A7013" s="2">
        <v>20</v>
      </c>
      <c r="B7013" t="s">
        <v>28</v>
      </c>
      <c r="C7013" t="s">
        <v>165</v>
      </c>
      <c r="D7013" s="2">
        <v>4</v>
      </c>
      <c r="E7013" s="17">
        <v>11</v>
      </c>
      <c r="F7013" t="s">
        <v>69</v>
      </c>
      <c r="G7013">
        <v>1</v>
      </c>
      <c r="H7013">
        <v>83645.280000000013</v>
      </c>
    </row>
    <row r="7014" spans="1:8" x14ac:dyDescent="0.25">
      <c r="A7014" s="2">
        <v>20</v>
      </c>
      <c r="B7014" t="s">
        <v>28</v>
      </c>
      <c r="C7014" t="s">
        <v>165</v>
      </c>
      <c r="D7014" s="2">
        <v>4</v>
      </c>
      <c r="E7014" s="17">
        <v>11</v>
      </c>
      <c r="F7014" t="s">
        <v>78</v>
      </c>
      <c r="H7014">
        <v>27013.05</v>
      </c>
    </row>
    <row r="7015" spans="1:8" x14ac:dyDescent="0.25">
      <c r="A7015" s="2">
        <v>20</v>
      </c>
      <c r="B7015" t="s">
        <v>28</v>
      </c>
      <c r="C7015" t="s">
        <v>165</v>
      </c>
      <c r="D7015" s="2">
        <v>4</v>
      </c>
      <c r="E7015" s="17">
        <v>11</v>
      </c>
      <c r="F7015" t="s">
        <v>67</v>
      </c>
      <c r="G7015">
        <v>1</v>
      </c>
      <c r="H7015">
        <v>104.93999999999998</v>
      </c>
    </row>
    <row r="7016" spans="1:8" x14ac:dyDescent="0.25">
      <c r="A7016" s="2">
        <v>20</v>
      </c>
      <c r="B7016" t="s">
        <v>28</v>
      </c>
      <c r="C7016" t="s">
        <v>165</v>
      </c>
      <c r="D7016" s="2">
        <v>4</v>
      </c>
      <c r="E7016" s="17">
        <v>11</v>
      </c>
      <c r="F7016" t="s">
        <v>73</v>
      </c>
      <c r="H7016">
        <v>36671.810000000005</v>
      </c>
    </row>
    <row r="7017" spans="1:8" x14ac:dyDescent="0.25">
      <c r="A7017" s="2">
        <v>20</v>
      </c>
      <c r="B7017" t="s">
        <v>28</v>
      </c>
      <c r="C7017" t="s">
        <v>165</v>
      </c>
      <c r="D7017" s="2">
        <v>4</v>
      </c>
      <c r="E7017" s="17">
        <v>11</v>
      </c>
      <c r="F7017" t="s">
        <v>72</v>
      </c>
      <c r="G7017">
        <v>1</v>
      </c>
      <c r="H7017">
        <v>77258.05</v>
      </c>
    </row>
    <row r="7018" spans="1:8" x14ac:dyDescent="0.25">
      <c r="A7018" s="2">
        <v>20</v>
      </c>
      <c r="B7018" t="s">
        <v>28</v>
      </c>
      <c r="C7018" t="s">
        <v>165</v>
      </c>
      <c r="D7018" s="2">
        <v>4</v>
      </c>
      <c r="E7018" s="17">
        <v>13</v>
      </c>
      <c r="F7018" t="s">
        <v>70</v>
      </c>
      <c r="G7018">
        <v>1</v>
      </c>
      <c r="H7018">
        <v>623210.76</v>
      </c>
    </row>
    <row r="7019" spans="1:8" x14ac:dyDescent="0.25">
      <c r="A7019" s="2">
        <v>20</v>
      </c>
      <c r="B7019" t="s">
        <v>28</v>
      </c>
      <c r="C7019" t="s">
        <v>165</v>
      </c>
      <c r="D7019" s="2">
        <v>4</v>
      </c>
      <c r="E7019" s="17">
        <v>13</v>
      </c>
      <c r="F7019" t="s">
        <v>75</v>
      </c>
      <c r="G7019">
        <v>1</v>
      </c>
      <c r="H7019">
        <v>59660</v>
      </c>
    </row>
    <row r="7020" spans="1:8" x14ac:dyDescent="0.25">
      <c r="A7020" s="2">
        <v>20</v>
      </c>
      <c r="B7020" t="s">
        <v>28</v>
      </c>
      <c r="C7020" t="s">
        <v>165</v>
      </c>
      <c r="D7020" s="2">
        <v>4</v>
      </c>
      <c r="E7020" s="17">
        <v>13</v>
      </c>
      <c r="F7020" t="s">
        <v>68</v>
      </c>
      <c r="H7020">
        <v>5000</v>
      </c>
    </row>
    <row r="7021" spans="1:8" x14ac:dyDescent="0.25">
      <c r="A7021" s="2">
        <v>20</v>
      </c>
      <c r="B7021" t="s">
        <v>28</v>
      </c>
      <c r="C7021" t="s">
        <v>165</v>
      </c>
      <c r="D7021" s="2">
        <v>4</v>
      </c>
      <c r="E7021" s="17">
        <v>13</v>
      </c>
      <c r="F7021" t="s">
        <v>69</v>
      </c>
      <c r="G7021">
        <v>1</v>
      </c>
      <c r="H7021">
        <v>81017.22</v>
      </c>
    </row>
    <row r="7022" spans="1:8" x14ac:dyDescent="0.25">
      <c r="A7022" s="2">
        <v>20</v>
      </c>
      <c r="B7022" t="s">
        <v>28</v>
      </c>
      <c r="C7022" t="s">
        <v>165</v>
      </c>
      <c r="D7022" s="2">
        <v>4</v>
      </c>
      <c r="E7022" s="17">
        <v>13</v>
      </c>
      <c r="F7022" t="s">
        <v>67</v>
      </c>
      <c r="G7022">
        <v>1</v>
      </c>
      <c r="H7022">
        <v>69.959999999999994</v>
      </c>
    </row>
    <row r="7023" spans="1:8" x14ac:dyDescent="0.25">
      <c r="A7023" s="2">
        <v>20</v>
      </c>
      <c r="B7023" t="s">
        <v>28</v>
      </c>
      <c r="C7023" t="s">
        <v>165</v>
      </c>
      <c r="D7023" s="2">
        <v>4</v>
      </c>
      <c r="E7023" s="17">
        <v>13</v>
      </c>
      <c r="F7023" t="s">
        <v>73</v>
      </c>
      <c r="H7023">
        <v>60755.930000000008</v>
      </c>
    </row>
    <row r="7024" spans="1:8" x14ac:dyDescent="0.25">
      <c r="A7024" s="2">
        <v>20</v>
      </c>
      <c r="B7024" t="s">
        <v>28</v>
      </c>
      <c r="C7024" t="s">
        <v>165</v>
      </c>
      <c r="D7024" s="2">
        <v>4</v>
      </c>
      <c r="E7024" s="17">
        <v>13</v>
      </c>
      <c r="F7024" t="s">
        <v>72</v>
      </c>
      <c r="G7024">
        <v>1</v>
      </c>
      <c r="H7024">
        <v>78134.34</v>
      </c>
    </row>
    <row r="7025" spans="1:8" x14ac:dyDescent="0.25">
      <c r="A7025" s="2">
        <v>20</v>
      </c>
      <c r="B7025" t="s">
        <v>28</v>
      </c>
      <c r="C7025" t="s">
        <v>165</v>
      </c>
      <c r="D7025" s="2">
        <v>4</v>
      </c>
      <c r="E7025" s="17">
        <v>13</v>
      </c>
      <c r="F7025" t="s">
        <v>74</v>
      </c>
      <c r="H7025">
        <v>29109.48</v>
      </c>
    </row>
    <row r="7026" spans="1:8" x14ac:dyDescent="0.25">
      <c r="A7026" s="2">
        <v>20</v>
      </c>
      <c r="B7026" t="s">
        <v>28</v>
      </c>
      <c r="C7026" t="s">
        <v>165</v>
      </c>
      <c r="D7026" s="2">
        <v>4</v>
      </c>
      <c r="E7026" s="17">
        <v>14</v>
      </c>
      <c r="F7026" t="s">
        <v>70</v>
      </c>
      <c r="G7026">
        <v>1</v>
      </c>
      <c r="H7026">
        <v>668937.5</v>
      </c>
    </row>
    <row r="7027" spans="1:8" x14ac:dyDescent="0.25">
      <c r="A7027" s="2">
        <v>20</v>
      </c>
      <c r="B7027" t="s">
        <v>28</v>
      </c>
      <c r="C7027" t="s">
        <v>165</v>
      </c>
      <c r="D7027" s="2">
        <v>4</v>
      </c>
      <c r="E7027" s="17">
        <v>14</v>
      </c>
      <c r="F7027" t="s">
        <v>69</v>
      </c>
      <c r="G7027">
        <v>1</v>
      </c>
      <c r="H7027">
        <v>86961.69</v>
      </c>
    </row>
    <row r="7028" spans="1:8" x14ac:dyDescent="0.25">
      <c r="A7028" s="2">
        <v>20</v>
      </c>
      <c r="B7028" t="s">
        <v>28</v>
      </c>
      <c r="C7028" t="s">
        <v>165</v>
      </c>
      <c r="D7028" s="2">
        <v>4</v>
      </c>
      <c r="E7028" s="17">
        <v>14</v>
      </c>
      <c r="F7028" t="s">
        <v>67</v>
      </c>
      <c r="G7028">
        <v>1</v>
      </c>
      <c r="H7028">
        <v>64.13</v>
      </c>
    </row>
    <row r="7029" spans="1:8" x14ac:dyDescent="0.25">
      <c r="A7029" s="2">
        <v>20</v>
      </c>
      <c r="B7029" t="s">
        <v>28</v>
      </c>
      <c r="C7029" t="s">
        <v>165</v>
      </c>
      <c r="D7029" s="2">
        <v>4</v>
      </c>
      <c r="E7029" s="17">
        <v>14</v>
      </c>
      <c r="F7029" t="s">
        <v>73</v>
      </c>
      <c r="H7029">
        <v>40819.339999999997</v>
      </c>
    </row>
    <row r="7030" spans="1:8" x14ac:dyDescent="0.25">
      <c r="A7030" s="2">
        <v>20</v>
      </c>
      <c r="B7030" t="s">
        <v>28</v>
      </c>
      <c r="C7030" t="s">
        <v>165</v>
      </c>
      <c r="D7030" s="2">
        <v>4</v>
      </c>
      <c r="E7030" s="17">
        <v>14</v>
      </c>
      <c r="F7030" t="s">
        <v>72</v>
      </c>
      <c r="G7030">
        <v>1</v>
      </c>
      <c r="H7030">
        <v>143980.76</v>
      </c>
    </row>
    <row r="7031" spans="1:8" x14ac:dyDescent="0.25">
      <c r="A7031" s="2">
        <v>20</v>
      </c>
      <c r="B7031" t="s">
        <v>28</v>
      </c>
      <c r="C7031" t="s">
        <v>166</v>
      </c>
      <c r="D7031" s="2">
        <v>2</v>
      </c>
      <c r="E7031" s="17">
        <v>1</v>
      </c>
      <c r="F7031" t="s">
        <v>74</v>
      </c>
      <c r="G7031">
        <v>2</v>
      </c>
      <c r="H7031">
        <v>13014.3</v>
      </c>
    </row>
    <row r="7032" spans="1:8" x14ac:dyDescent="0.25">
      <c r="A7032" s="2">
        <v>20</v>
      </c>
      <c r="B7032" t="s">
        <v>28</v>
      </c>
      <c r="C7032" t="s">
        <v>166</v>
      </c>
      <c r="D7032" s="2">
        <v>2</v>
      </c>
      <c r="E7032" s="17">
        <v>1</v>
      </c>
      <c r="F7032" t="s">
        <v>96</v>
      </c>
      <c r="G7032">
        <v>8</v>
      </c>
      <c r="H7032">
        <v>206944.62</v>
      </c>
    </row>
    <row r="7033" spans="1:8" x14ac:dyDescent="0.25">
      <c r="A7033" s="2">
        <v>20</v>
      </c>
      <c r="B7033" t="s">
        <v>28</v>
      </c>
      <c r="C7033" t="s">
        <v>166</v>
      </c>
      <c r="D7033" s="2">
        <v>2</v>
      </c>
      <c r="E7033" s="17">
        <v>4</v>
      </c>
      <c r="F7033" t="s">
        <v>75</v>
      </c>
      <c r="H7033">
        <v>900</v>
      </c>
    </row>
    <row r="7034" spans="1:8" x14ac:dyDescent="0.25">
      <c r="A7034" s="2">
        <v>20</v>
      </c>
      <c r="B7034" t="s">
        <v>28</v>
      </c>
      <c r="C7034" t="s">
        <v>166</v>
      </c>
      <c r="D7034" s="2">
        <v>2</v>
      </c>
      <c r="E7034" s="17">
        <v>5</v>
      </c>
      <c r="F7034" t="s">
        <v>70</v>
      </c>
      <c r="G7034">
        <v>34</v>
      </c>
      <c r="H7034">
        <v>4715747.84</v>
      </c>
    </row>
    <row r="7035" spans="1:8" x14ac:dyDescent="0.25">
      <c r="A7035" s="2">
        <v>20</v>
      </c>
      <c r="B7035" t="s">
        <v>28</v>
      </c>
      <c r="C7035" t="s">
        <v>166</v>
      </c>
      <c r="D7035" s="2">
        <v>2</v>
      </c>
      <c r="E7035" s="17">
        <v>5</v>
      </c>
      <c r="F7035" t="s">
        <v>75</v>
      </c>
      <c r="G7035">
        <v>29</v>
      </c>
      <c r="H7035">
        <v>399300</v>
      </c>
    </row>
    <row r="7036" spans="1:8" x14ac:dyDescent="0.25">
      <c r="A7036" s="2">
        <v>20</v>
      </c>
      <c r="B7036" t="s">
        <v>28</v>
      </c>
      <c r="C7036" t="s">
        <v>166</v>
      </c>
      <c r="D7036" s="2">
        <v>2</v>
      </c>
      <c r="E7036" s="17">
        <v>5</v>
      </c>
      <c r="F7036" t="s">
        <v>77</v>
      </c>
      <c r="G7036">
        <v>5</v>
      </c>
      <c r="H7036">
        <v>139797.97999999998</v>
      </c>
    </row>
    <row r="7037" spans="1:8" x14ac:dyDescent="0.25">
      <c r="A7037" s="2">
        <v>20</v>
      </c>
      <c r="B7037" t="s">
        <v>28</v>
      </c>
      <c r="C7037" t="s">
        <v>166</v>
      </c>
      <c r="D7037" s="2">
        <v>2</v>
      </c>
      <c r="E7037" s="17">
        <v>5</v>
      </c>
      <c r="F7037" t="s">
        <v>68</v>
      </c>
      <c r="G7037">
        <v>21</v>
      </c>
      <c r="H7037">
        <v>508267.25</v>
      </c>
    </row>
    <row r="7038" spans="1:8" x14ac:dyDescent="0.25">
      <c r="A7038" s="2">
        <v>20</v>
      </c>
      <c r="B7038" t="s">
        <v>28</v>
      </c>
      <c r="C7038" t="s">
        <v>166</v>
      </c>
      <c r="D7038" s="2">
        <v>2</v>
      </c>
      <c r="E7038" s="17">
        <v>5</v>
      </c>
      <c r="F7038" t="s">
        <v>69</v>
      </c>
      <c r="G7038">
        <v>34</v>
      </c>
      <c r="H7038">
        <v>613086.14999999967</v>
      </c>
    </row>
    <row r="7039" spans="1:8" x14ac:dyDescent="0.25">
      <c r="A7039" s="2">
        <v>20</v>
      </c>
      <c r="B7039" t="s">
        <v>28</v>
      </c>
      <c r="C7039" t="s">
        <v>166</v>
      </c>
      <c r="D7039" s="2">
        <v>2</v>
      </c>
      <c r="E7039" s="17">
        <v>5</v>
      </c>
      <c r="F7039" t="s">
        <v>78</v>
      </c>
      <c r="H7039">
        <v>126428.93999999997</v>
      </c>
    </row>
    <row r="7040" spans="1:8" x14ac:dyDescent="0.25">
      <c r="A7040" s="2">
        <v>20</v>
      </c>
      <c r="B7040" t="s">
        <v>28</v>
      </c>
      <c r="C7040" t="s">
        <v>166</v>
      </c>
      <c r="D7040" s="2">
        <v>2</v>
      </c>
      <c r="E7040" s="17">
        <v>5</v>
      </c>
      <c r="F7040" t="s">
        <v>67</v>
      </c>
      <c r="G7040">
        <v>34</v>
      </c>
      <c r="H7040">
        <v>2442.7199999999998</v>
      </c>
    </row>
    <row r="7041" spans="1:8" x14ac:dyDescent="0.25">
      <c r="A7041" s="2">
        <v>20</v>
      </c>
      <c r="B7041" t="s">
        <v>28</v>
      </c>
      <c r="C7041" t="s">
        <v>166</v>
      </c>
      <c r="D7041" s="2">
        <v>2</v>
      </c>
      <c r="E7041" s="17">
        <v>5</v>
      </c>
      <c r="F7041" t="s">
        <v>73</v>
      </c>
      <c r="G7041">
        <v>1</v>
      </c>
      <c r="H7041">
        <v>352056.01</v>
      </c>
    </row>
    <row r="7042" spans="1:8" x14ac:dyDescent="0.25">
      <c r="A7042" s="2">
        <v>20</v>
      </c>
      <c r="B7042" t="s">
        <v>28</v>
      </c>
      <c r="C7042" t="s">
        <v>166</v>
      </c>
      <c r="D7042" s="2">
        <v>2</v>
      </c>
      <c r="E7042" s="17">
        <v>5</v>
      </c>
      <c r="F7042" t="s">
        <v>74</v>
      </c>
      <c r="H7042">
        <v>25268.309999999998</v>
      </c>
    </row>
    <row r="7043" spans="1:8" x14ac:dyDescent="0.25">
      <c r="A7043" s="2">
        <v>20</v>
      </c>
      <c r="B7043" t="s">
        <v>28</v>
      </c>
      <c r="C7043" t="s">
        <v>166</v>
      </c>
      <c r="D7043" s="2">
        <v>2</v>
      </c>
      <c r="E7043" s="17">
        <v>6</v>
      </c>
      <c r="F7043" t="s">
        <v>70</v>
      </c>
      <c r="G7043">
        <v>9</v>
      </c>
      <c r="H7043">
        <v>1533525.4</v>
      </c>
    </row>
    <row r="7044" spans="1:8" x14ac:dyDescent="0.25">
      <c r="A7044" s="2">
        <v>20</v>
      </c>
      <c r="B7044" t="s">
        <v>28</v>
      </c>
      <c r="C7044" t="s">
        <v>166</v>
      </c>
      <c r="D7044" s="2">
        <v>2</v>
      </c>
      <c r="E7044" s="17">
        <v>6</v>
      </c>
      <c r="F7044" t="s">
        <v>75</v>
      </c>
      <c r="G7044">
        <v>7</v>
      </c>
      <c r="H7044">
        <v>95400</v>
      </c>
    </row>
    <row r="7045" spans="1:8" x14ac:dyDescent="0.25">
      <c r="A7045" s="2">
        <v>20</v>
      </c>
      <c r="B7045" t="s">
        <v>28</v>
      </c>
      <c r="C7045" t="s">
        <v>166</v>
      </c>
      <c r="D7045" s="2">
        <v>2</v>
      </c>
      <c r="E7045" s="17">
        <v>6</v>
      </c>
      <c r="F7045" t="s">
        <v>77</v>
      </c>
      <c r="G7045">
        <v>3</v>
      </c>
      <c r="H7045">
        <v>74231.87999999999</v>
      </c>
    </row>
    <row r="7046" spans="1:8" x14ac:dyDescent="0.25">
      <c r="A7046" s="2">
        <v>20</v>
      </c>
      <c r="B7046" t="s">
        <v>28</v>
      </c>
      <c r="C7046" t="s">
        <v>166</v>
      </c>
      <c r="D7046" s="2">
        <v>2</v>
      </c>
      <c r="E7046" s="17">
        <v>6</v>
      </c>
      <c r="F7046" t="s">
        <v>68</v>
      </c>
      <c r="G7046">
        <v>7</v>
      </c>
      <c r="H7046">
        <v>142900</v>
      </c>
    </row>
    <row r="7047" spans="1:8" x14ac:dyDescent="0.25">
      <c r="A7047" s="2">
        <v>20</v>
      </c>
      <c r="B7047" t="s">
        <v>28</v>
      </c>
      <c r="C7047" t="s">
        <v>166</v>
      </c>
      <c r="D7047" s="2">
        <v>2</v>
      </c>
      <c r="E7047" s="17">
        <v>6</v>
      </c>
      <c r="F7047" t="s">
        <v>69</v>
      </c>
      <c r="G7047">
        <v>9</v>
      </c>
      <c r="H7047">
        <v>199356.46</v>
      </c>
    </row>
    <row r="7048" spans="1:8" x14ac:dyDescent="0.25">
      <c r="A7048" s="2">
        <v>20</v>
      </c>
      <c r="B7048" t="s">
        <v>28</v>
      </c>
      <c r="C7048" t="s">
        <v>166</v>
      </c>
      <c r="D7048" s="2">
        <v>2</v>
      </c>
      <c r="E7048" s="17">
        <v>6</v>
      </c>
      <c r="F7048" t="s">
        <v>67</v>
      </c>
      <c r="G7048">
        <v>9</v>
      </c>
      <c r="H7048">
        <v>676.28</v>
      </c>
    </row>
    <row r="7049" spans="1:8" x14ac:dyDescent="0.25">
      <c r="A7049" s="2">
        <v>20</v>
      </c>
      <c r="B7049" t="s">
        <v>28</v>
      </c>
      <c r="C7049" t="s">
        <v>166</v>
      </c>
      <c r="D7049" s="2">
        <v>2</v>
      </c>
      <c r="E7049" s="17">
        <v>6</v>
      </c>
      <c r="F7049" t="s">
        <v>73</v>
      </c>
      <c r="G7049">
        <v>1</v>
      </c>
      <c r="H7049">
        <v>115935.62</v>
      </c>
    </row>
    <row r="7050" spans="1:8" x14ac:dyDescent="0.25">
      <c r="A7050" s="2">
        <v>20</v>
      </c>
      <c r="B7050" t="s">
        <v>28</v>
      </c>
      <c r="C7050" t="s">
        <v>166</v>
      </c>
      <c r="D7050" s="2">
        <v>2</v>
      </c>
      <c r="E7050" s="17">
        <v>6</v>
      </c>
      <c r="F7050" t="s">
        <v>74</v>
      </c>
      <c r="H7050">
        <v>2860.2</v>
      </c>
    </row>
    <row r="7051" spans="1:8" x14ac:dyDescent="0.25">
      <c r="A7051" s="2">
        <v>20</v>
      </c>
      <c r="B7051" t="s">
        <v>28</v>
      </c>
      <c r="C7051" t="s">
        <v>166</v>
      </c>
      <c r="D7051" s="2">
        <v>2</v>
      </c>
      <c r="E7051" s="17">
        <v>7</v>
      </c>
      <c r="F7051" t="s">
        <v>70</v>
      </c>
      <c r="G7051">
        <v>42</v>
      </c>
      <c r="H7051">
        <v>7982559.2199999997</v>
      </c>
    </row>
    <row r="7052" spans="1:8" x14ac:dyDescent="0.25">
      <c r="A7052" s="2">
        <v>20</v>
      </c>
      <c r="B7052" t="s">
        <v>28</v>
      </c>
      <c r="C7052" t="s">
        <v>166</v>
      </c>
      <c r="D7052" s="2">
        <v>2</v>
      </c>
      <c r="E7052" s="17">
        <v>7</v>
      </c>
      <c r="F7052" t="s">
        <v>75</v>
      </c>
      <c r="G7052">
        <v>32</v>
      </c>
      <c r="H7052">
        <v>420000</v>
      </c>
    </row>
    <row r="7053" spans="1:8" x14ac:dyDescent="0.25">
      <c r="A7053" s="2">
        <v>20</v>
      </c>
      <c r="B7053" t="s">
        <v>28</v>
      </c>
      <c r="C7053" t="s">
        <v>166</v>
      </c>
      <c r="D7053" s="2">
        <v>2</v>
      </c>
      <c r="E7053" s="17">
        <v>7</v>
      </c>
      <c r="F7053" t="s">
        <v>77</v>
      </c>
      <c r="G7053">
        <v>17</v>
      </c>
      <c r="H7053">
        <v>464243.42</v>
      </c>
    </row>
    <row r="7054" spans="1:8" x14ac:dyDescent="0.25">
      <c r="A7054" s="2">
        <v>20</v>
      </c>
      <c r="B7054" t="s">
        <v>28</v>
      </c>
      <c r="C7054" t="s">
        <v>166</v>
      </c>
      <c r="D7054" s="2">
        <v>2</v>
      </c>
      <c r="E7054" s="17">
        <v>7</v>
      </c>
      <c r="F7054" t="s">
        <v>68</v>
      </c>
      <c r="G7054">
        <v>29</v>
      </c>
      <c r="H7054">
        <v>548089.5</v>
      </c>
    </row>
    <row r="7055" spans="1:8" x14ac:dyDescent="0.25">
      <c r="A7055" s="2">
        <v>20</v>
      </c>
      <c r="B7055" t="s">
        <v>28</v>
      </c>
      <c r="C7055" t="s">
        <v>166</v>
      </c>
      <c r="D7055" s="2">
        <v>2</v>
      </c>
      <c r="E7055" s="17">
        <v>7</v>
      </c>
      <c r="F7055" t="s">
        <v>69</v>
      </c>
      <c r="G7055">
        <v>42</v>
      </c>
      <c r="H7055">
        <v>1037725.3999999993</v>
      </c>
    </row>
    <row r="7056" spans="1:8" x14ac:dyDescent="0.25">
      <c r="A7056" s="2">
        <v>20</v>
      </c>
      <c r="B7056" t="s">
        <v>28</v>
      </c>
      <c r="C7056" t="s">
        <v>166</v>
      </c>
      <c r="D7056" s="2">
        <v>2</v>
      </c>
      <c r="E7056" s="17">
        <v>7</v>
      </c>
      <c r="F7056" t="s">
        <v>78</v>
      </c>
      <c r="H7056">
        <v>152413.35</v>
      </c>
    </row>
    <row r="7057" spans="1:8" x14ac:dyDescent="0.25">
      <c r="A7057" s="2">
        <v>20</v>
      </c>
      <c r="B7057" t="s">
        <v>28</v>
      </c>
      <c r="C7057" t="s">
        <v>166</v>
      </c>
      <c r="D7057" s="2">
        <v>2</v>
      </c>
      <c r="E7057" s="17">
        <v>7</v>
      </c>
      <c r="F7057" t="s">
        <v>67</v>
      </c>
      <c r="G7057">
        <v>42</v>
      </c>
      <c r="H7057">
        <v>2780.9100000000017</v>
      </c>
    </row>
    <row r="7058" spans="1:8" x14ac:dyDescent="0.25">
      <c r="A7058" s="2">
        <v>20</v>
      </c>
      <c r="B7058" t="s">
        <v>28</v>
      </c>
      <c r="C7058" t="s">
        <v>166</v>
      </c>
      <c r="D7058" s="2">
        <v>2</v>
      </c>
      <c r="E7058" s="17">
        <v>7</v>
      </c>
      <c r="F7058" t="s">
        <v>73</v>
      </c>
      <c r="G7058">
        <v>4</v>
      </c>
      <c r="H7058">
        <v>687534.71000000008</v>
      </c>
    </row>
    <row r="7059" spans="1:8" x14ac:dyDescent="0.25">
      <c r="A7059" s="2">
        <v>20</v>
      </c>
      <c r="B7059" t="s">
        <v>28</v>
      </c>
      <c r="C7059" t="s">
        <v>166</v>
      </c>
      <c r="D7059" s="2">
        <v>2</v>
      </c>
      <c r="E7059" s="17">
        <v>7</v>
      </c>
      <c r="F7059" t="s">
        <v>74</v>
      </c>
      <c r="G7059">
        <v>31</v>
      </c>
      <c r="H7059">
        <v>368902.5799999999</v>
      </c>
    </row>
    <row r="7060" spans="1:8" x14ac:dyDescent="0.25">
      <c r="A7060" s="2">
        <v>20</v>
      </c>
      <c r="B7060" t="s">
        <v>28</v>
      </c>
      <c r="C7060" t="s">
        <v>166</v>
      </c>
      <c r="D7060" s="2">
        <v>2</v>
      </c>
      <c r="E7060" s="17">
        <v>7</v>
      </c>
      <c r="F7060" t="s">
        <v>71</v>
      </c>
      <c r="G7060">
        <v>2</v>
      </c>
      <c r="H7060">
        <v>135293.12</v>
      </c>
    </row>
    <row r="7061" spans="1:8" x14ac:dyDescent="0.25">
      <c r="A7061" s="2">
        <v>20</v>
      </c>
      <c r="B7061" t="s">
        <v>28</v>
      </c>
      <c r="C7061" t="s">
        <v>166</v>
      </c>
      <c r="D7061" s="2">
        <v>2</v>
      </c>
      <c r="E7061" s="17">
        <v>7</v>
      </c>
      <c r="F7061" t="s">
        <v>76</v>
      </c>
      <c r="H7061">
        <v>26135.4</v>
      </c>
    </row>
    <row r="7062" spans="1:8" x14ac:dyDescent="0.25">
      <c r="A7062" s="2">
        <v>20</v>
      </c>
      <c r="B7062" t="s">
        <v>28</v>
      </c>
      <c r="C7062" t="s">
        <v>166</v>
      </c>
      <c r="D7062" s="2">
        <v>2</v>
      </c>
      <c r="E7062" s="17">
        <v>8</v>
      </c>
      <c r="F7062" t="s">
        <v>70</v>
      </c>
      <c r="G7062">
        <v>66</v>
      </c>
      <c r="H7062">
        <v>16647224.1</v>
      </c>
    </row>
    <row r="7063" spans="1:8" x14ac:dyDescent="0.25">
      <c r="A7063" s="2">
        <v>20</v>
      </c>
      <c r="B7063" t="s">
        <v>28</v>
      </c>
      <c r="C7063" t="s">
        <v>166</v>
      </c>
      <c r="D7063" s="2">
        <v>2</v>
      </c>
      <c r="E7063" s="17">
        <v>8</v>
      </c>
      <c r="F7063" t="s">
        <v>75</v>
      </c>
      <c r="G7063">
        <v>58</v>
      </c>
      <c r="H7063">
        <v>746400</v>
      </c>
    </row>
    <row r="7064" spans="1:8" x14ac:dyDescent="0.25">
      <c r="A7064" s="2">
        <v>20</v>
      </c>
      <c r="B7064" t="s">
        <v>28</v>
      </c>
      <c r="C7064" t="s">
        <v>166</v>
      </c>
      <c r="D7064" s="2">
        <v>2</v>
      </c>
      <c r="E7064" s="17">
        <v>8</v>
      </c>
      <c r="F7064" t="s">
        <v>77</v>
      </c>
      <c r="G7064">
        <v>31</v>
      </c>
      <c r="H7064">
        <v>1043594.7400000001</v>
      </c>
    </row>
    <row r="7065" spans="1:8" x14ac:dyDescent="0.25">
      <c r="A7065" s="2">
        <v>20</v>
      </c>
      <c r="B7065" t="s">
        <v>28</v>
      </c>
      <c r="C7065" t="s">
        <v>166</v>
      </c>
      <c r="D7065" s="2">
        <v>2</v>
      </c>
      <c r="E7065" s="17">
        <v>8</v>
      </c>
      <c r="F7065" t="s">
        <v>68</v>
      </c>
      <c r="G7065">
        <v>43</v>
      </c>
      <c r="H7065">
        <v>1043119.25</v>
      </c>
    </row>
    <row r="7066" spans="1:8" x14ac:dyDescent="0.25">
      <c r="A7066" s="2">
        <v>20</v>
      </c>
      <c r="B7066" t="s">
        <v>28</v>
      </c>
      <c r="C7066" t="s">
        <v>166</v>
      </c>
      <c r="D7066" s="2">
        <v>2</v>
      </c>
      <c r="E7066" s="17">
        <v>8</v>
      </c>
      <c r="F7066" t="s">
        <v>69</v>
      </c>
      <c r="G7066">
        <v>66</v>
      </c>
      <c r="H7066">
        <v>2164126.0400000005</v>
      </c>
    </row>
    <row r="7067" spans="1:8" x14ac:dyDescent="0.25">
      <c r="A7067" s="2">
        <v>20</v>
      </c>
      <c r="B7067" t="s">
        <v>28</v>
      </c>
      <c r="C7067" t="s">
        <v>166</v>
      </c>
      <c r="D7067" s="2">
        <v>2</v>
      </c>
      <c r="E7067" s="17">
        <v>8</v>
      </c>
      <c r="F7067" t="s">
        <v>78</v>
      </c>
      <c r="H7067">
        <v>473256.33000000007</v>
      </c>
    </row>
    <row r="7068" spans="1:8" x14ac:dyDescent="0.25">
      <c r="A7068" s="2">
        <v>20</v>
      </c>
      <c r="B7068" t="s">
        <v>28</v>
      </c>
      <c r="C7068" t="s">
        <v>166</v>
      </c>
      <c r="D7068" s="2">
        <v>2</v>
      </c>
      <c r="E7068" s="17">
        <v>8</v>
      </c>
      <c r="F7068" t="s">
        <v>67</v>
      </c>
      <c r="G7068">
        <v>66</v>
      </c>
      <c r="H7068">
        <v>4576.55</v>
      </c>
    </row>
    <row r="7069" spans="1:8" x14ac:dyDescent="0.25">
      <c r="A7069" s="2">
        <v>20</v>
      </c>
      <c r="B7069" t="s">
        <v>28</v>
      </c>
      <c r="C7069" t="s">
        <v>166</v>
      </c>
      <c r="D7069" s="2">
        <v>2</v>
      </c>
      <c r="E7069" s="17">
        <v>8</v>
      </c>
      <c r="F7069" t="s">
        <v>73</v>
      </c>
      <c r="G7069">
        <v>2</v>
      </c>
      <c r="H7069">
        <v>1276161.75</v>
      </c>
    </row>
    <row r="7070" spans="1:8" x14ac:dyDescent="0.25">
      <c r="A7070" s="2">
        <v>20</v>
      </c>
      <c r="B7070" t="s">
        <v>28</v>
      </c>
      <c r="C7070" t="s">
        <v>166</v>
      </c>
      <c r="D7070" s="2">
        <v>2</v>
      </c>
      <c r="E7070" s="17">
        <v>8</v>
      </c>
      <c r="F7070" t="s">
        <v>74</v>
      </c>
      <c r="G7070">
        <v>64</v>
      </c>
      <c r="H7070">
        <v>686766.57999999984</v>
      </c>
    </row>
    <row r="7071" spans="1:8" x14ac:dyDescent="0.25">
      <c r="A7071" s="2">
        <v>20</v>
      </c>
      <c r="B7071" t="s">
        <v>28</v>
      </c>
      <c r="C7071" t="s">
        <v>166</v>
      </c>
      <c r="D7071" s="2">
        <v>2</v>
      </c>
      <c r="E7071" s="17">
        <v>8</v>
      </c>
      <c r="F7071" t="s">
        <v>71</v>
      </c>
      <c r="G7071">
        <v>21</v>
      </c>
      <c r="H7071">
        <v>1066448.03</v>
      </c>
    </row>
    <row r="7072" spans="1:8" x14ac:dyDescent="0.25">
      <c r="A7072" s="2">
        <v>20</v>
      </c>
      <c r="B7072" t="s">
        <v>28</v>
      </c>
      <c r="C7072" t="s">
        <v>166</v>
      </c>
      <c r="D7072" s="2">
        <v>2</v>
      </c>
      <c r="E7072" s="17">
        <v>8</v>
      </c>
      <c r="F7072" t="s">
        <v>76</v>
      </c>
      <c r="H7072">
        <v>98463.23000000001</v>
      </c>
    </row>
    <row r="7073" spans="1:8" x14ac:dyDescent="0.25">
      <c r="A7073" s="2">
        <v>20</v>
      </c>
      <c r="B7073" t="s">
        <v>28</v>
      </c>
      <c r="C7073" t="s">
        <v>166</v>
      </c>
      <c r="D7073" s="2">
        <v>2</v>
      </c>
      <c r="E7073" s="17">
        <v>9</v>
      </c>
      <c r="F7073" t="s">
        <v>70</v>
      </c>
      <c r="G7073">
        <v>53</v>
      </c>
      <c r="H7073">
        <v>13829732.689999999</v>
      </c>
    </row>
    <row r="7074" spans="1:8" x14ac:dyDescent="0.25">
      <c r="A7074" s="2">
        <v>20</v>
      </c>
      <c r="B7074" t="s">
        <v>28</v>
      </c>
      <c r="C7074" t="s">
        <v>166</v>
      </c>
      <c r="D7074" s="2">
        <v>2</v>
      </c>
      <c r="E7074" s="17">
        <v>9</v>
      </c>
      <c r="F7074" t="s">
        <v>75</v>
      </c>
      <c r="G7074">
        <v>49</v>
      </c>
      <c r="H7074">
        <v>547200</v>
      </c>
    </row>
    <row r="7075" spans="1:8" x14ac:dyDescent="0.25">
      <c r="A7075" s="2">
        <v>20</v>
      </c>
      <c r="B7075" t="s">
        <v>28</v>
      </c>
      <c r="C7075" t="s">
        <v>166</v>
      </c>
      <c r="D7075" s="2">
        <v>2</v>
      </c>
      <c r="E7075" s="17">
        <v>9</v>
      </c>
      <c r="F7075" t="s">
        <v>77</v>
      </c>
      <c r="G7075">
        <v>19</v>
      </c>
      <c r="H7075">
        <v>600764.80999999994</v>
      </c>
    </row>
    <row r="7076" spans="1:8" x14ac:dyDescent="0.25">
      <c r="A7076" s="2">
        <v>20</v>
      </c>
      <c r="B7076" t="s">
        <v>28</v>
      </c>
      <c r="C7076" t="s">
        <v>166</v>
      </c>
      <c r="D7076" s="2">
        <v>2</v>
      </c>
      <c r="E7076" s="17">
        <v>9</v>
      </c>
      <c r="F7076" t="s">
        <v>68</v>
      </c>
      <c r="G7076">
        <v>44</v>
      </c>
      <c r="H7076">
        <v>963603.5</v>
      </c>
    </row>
    <row r="7077" spans="1:8" x14ac:dyDescent="0.25">
      <c r="A7077" s="2">
        <v>20</v>
      </c>
      <c r="B7077" t="s">
        <v>28</v>
      </c>
      <c r="C7077" t="s">
        <v>166</v>
      </c>
      <c r="D7077" s="2">
        <v>2</v>
      </c>
      <c r="E7077" s="17">
        <v>9</v>
      </c>
      <c r="F7077" t="s">
        <v>69</v>
      </c>
      <c r="G7077">
        <v>53</v>
      </c>
      <c r="H7077">
        <v>1797855.56</v>
      </c>
    </row>
    <row r="7078" spans="1:8" x14ac:dyDescent="0.25">
      <c r="A7078" s="2">
        <v>20</v>
      </c>
      <c r="B7078" t="s">
        <v>28</v>
      </c>
      <c r="C7078" t="s">
        <v>166</v>
      </c>
      <c r="D7078" s="2">
        <v>2</v>
      </c>
      <c r="E7078" s="17">
        <v>9</v>
      </c>
      <c r="F7078" t="s">
        <v>78</v>
      </c>
      <c r="H7078">
        <v>423500.73</v>
      </c>
    </row>
    <row r="7079" spans="1:8" x14ac:dyDescent="0.25">
      <c r="A7079" s="2">
        <v>20</v>
      </c>
      <c r="B7079" t="s">
        <v>28</v>
      </c>
      <c r="C7079" t="s">
        <v>166</v>
      </c>
      <c r="D7079" s="2">
        <v>2</v>
      </c>
      <c r="E7079" s="17">
        <v>9</v>
      </c>
      <c r="F7079" t="s">
        <v>67</v>
      </c>
      <c r="G7079">
        <v>53</v>
      </c>
      <c r="H7079">
        <v>3200.7200000000003</v>
      </c>
    </row>
    <row r="7080" spans="1:8" x14ac:dyDescent="0.25">
      <c r="A7080" s="2">
        <v>20</v>
      </c>
      <c r="B7080" t="s">
        <v>28</v>
      </c>
      <c r="C7080" t="s">
        <v>166</v>
      </c>
      <c r="D7080" s="2">
        <v>2</v>
      </c>
      <c r="E7080" s="17">
        <v>9</v>
      </c>
      <c r="F7080" t="s">
        <v>73</v>
      </c>
      <c r="G7080">
        <v>8</v>
      </c>
      <c r="H7080">
        <v>1162333.7</v>
      </c>
    </row>
    <row r="7081" spans="1:8" x14ac:dyDescent="0.25">
      <c r="A7081" s="2">
        <v>20</v>
      </c>
      <c r="B7081" t="s">
        <v>28</v>
      </c>
      <c r="C7081" t="s">
        <v>166</v>
      </c>
      <c r="D7081" s="2">
        <v>2</v>
      </c>
      <c r="E7081" s="17">
        <v>9</v>
      </c>
      <c r="F7081" t="s">
        <v>74</v>
      </c>
      <c r="G7081">
        <v>45</v>
      </c>
      <c r="H7081">
        <v>510563.53999999992</v>
      </c>
    </row>
    <row r="7082" spans="1:8" x14ac:dyDescent="0.25">
      <c r="A7082" s="2">
        <v>20</v>
      </c>
      <c r="B7082" t="s">
        <v>28</v>
      </c>
      <c r="C7082" t="s">
        <v>166</v>
      </c>
      <c r="D7082" s="2">
        <v>2</v>
      </c>
      <c r="E7082" s="17">
        <v>9</v>
      </c>
      <c r="F7082" t="s">
        <v>71</v>
      </c>
      <c r="G7082">
        <v>12</v>
      </c>
      <c r="H7082">
        <v>621414.04999999993</v>
      </c>
    </row>
    <row r="7083" spans="1:8" x14ac:dyDescent="0.25">
      <c r="A7083" s="2">
        <v>20</v>
      </c>
      <c r="B7083" t="s">
        <v>28</v>
      </c>
      <c r="C7083" t="s">
        <v>166</v>
      </c>
      <c r="D7083" s="2">
        <v>2</v>
      </c>
      <c r="E7083" s="17">
        <v>9</v>
      </c>
      <c r="F7083" t="s">
        <v>76</v>
      </c>
      <c r="H7083">
        <v>28154.43</v>
      </c>
    </row>
    <row r="7084" spans="1:8" x14ac:dyDescent="0.25">
      <c r="A7084" s="2">
        <v>20</v>
      </c>
      <c r="B7084" t="s">
        <v>28</v>
      </c>
      <c r="C7084" t="s">
        <v>166</v>
      </c>
      <c r="D7084" s="2">
        <v>2</v>
      </c>
      <c r="E7084" s="17">
        <v>10</v>
      </c>
      <c r="F7084" t="s">
        <v>70</v>
      </c>
      <c r="G7084">
        <v>8</v>
      </c>
      <c r="H7084">
        <v>4006497.75</v>
      </c>
    </row>
    <row r="7085" spans="1:8" x14ac:dyDescent="0.25">
      <c r="A7085" s="2">
        <v>20</v>
      </c>
      <c r="B7085" t="s">
        <v>28</v>
      </c>
      <c r="C7085" t="s">
        <v>166</v>
      </c>
      <c r="D7085" s="2">
        <v>2</v>
      </c>
      <c r="E7085" s="17">
        <v>10</v>
      </c>
      <c r="F7085" t="s">
        <v>75</v>
      </c>
      <c r="G7085">
        <v>7</v>
      </c>
      <c r="H7085">
        <v>117000</v>
      </c>
    </row>
    <row r="7086" spans="1:8" x14ac:dyDescent="0.25">
      <c r="A7086" s="2">
        <v>20</v>
      </c>
      <c r="B7086" t="s">
        <v>28</v>
      </c>
      <c r="C7086" t="s">
        <v>166</v>
      </c>
      <c r="D7086" s="2">
        <v>2</v>
      </c>
      <c r="E7086" s="17">
        <v>10</v>
      </c>
      <c r="F7086" t="s">
        <v>77</v>
      </c>
      <c r="G7086">
        <v>1</v>
      </c>
      <c r="H7086">
        <v>105288.14</v>
      </c>
    </row>
    <row r="7087" spans="1:8" x14ac:dyDescent="0.25">
      <c r="A7087" s="2">
        <v>20</v>
      </c>
      <c r="B7087" t="s">
        <v>28</v>
      </c>
      <c r="C7087" t="s">
        <v>166</v>
      </c>
      <c r="D7087" s="2">
        <v>2</v>
      </c>
      <c r="E7087" s="17">
        <v>10</v>
      </c>
      <c r="F7087" t="s">
        <v>68</v>
      </c>
      <c r="G7087">
        <v>8</v>
      </c>
      <c r="H7087">
        <v>227271</v>
      </c>
    </row>
    <row r="7088" spans="1:8" x14ac:dyDescent="0.25">
      <c r="A7088" s="2">
        <v>20</v>
      </c>
      <c r="B7088" t="s">
        <v>28</v>
      </c>
      <c r="C7088" t="s">
        <v>166</v>
      </c>
      <c r="D7088" s="2">
        <v>2</v>
      </c>
      <c r="E7088" s="17">
        <v>10</v>
      </c>
      <c r="F7088" t="s">
        <v>69</v>
      </c>
      <c r="G7088">
        <v>8</v>
      </c>
      <c r="H7088">
        <v>520842.93999999994</v>
      </c>
    </row>
    <row r="7089" spans="1:8" x14ac:dyDescent="0.25">
      <c r="A7089" s="2">
        <v>20</v>
      </c>
      <c r="B7089" t="s">
        <v>28</v>
      </c>
      <c r="C7089" t="s">
        <v>166</v>
      </c>
      <c r="D7089" s="2">
        <v>2</v>
      </c>
      <c r="E7089" s="17">
        <v>10</v>
      </c>
      <c r="F7089" t="s">
        <v>78</v>
      </c>
      <c r="H7089">
        <v>117156.06000000001</v>
      </c>
    </row>
    <row r="7090" spans="1:8" x14ac:dyDescent="0.25">
      <c r="A7090" s="2">
        <v>20</v>
      </c>
      <c r="B7090" t="s">
        <v>28</v>
      </c>
      <c r="C7090" t="s">
        <v>166</v>
      </c>
      <c r="D7090" s="2">
        <v>2</v>
      </c>
      <c r="E7090" s="17">
        <v>10</v>
      </c>
      <c r="F7090" t="s">
        <v>67</v>
      </c>
      <c r="G7090">
        <v>8</v>
      </c>
      <c r="H7090">
        <v>728.74999999999989</v>
      </c>
    </row>
    <row r="7091" spans="1:8" x14ac:dyDescent="0.25">
      <c r="A7091" s="2">
        <v>20</v>
      </c>
      <c r="B7091" t="s">
        <v>28</v>
      </c>
      <c r="C7091" t="s">
        <v>166</v>
      </c>
      <c r="D7091" s="2">
        <v>2</v>
      </c>
      <c r="E7091" s="17">
        <v>10</v>
      </c>
      <c r="F7091" t="s">
        <v>73</v>
      </c>
      <c r="H7091">
        <v>353198.5</v>
      </c>
    </row>
    <row r="7092" spans="1:8" x14ac:dyDescent="0.25">
      <c r="A7092" s="2">
        <v>20</v>
      </c>
      <c r="B7092" t="s">
        <v>28</v>
      </c>
      <c r="C7092" t="s">
        <v>166</v>
      </c>
      <c r="D7092" s="2">
        <v>2</v>
      </c>
      <c r="E7092" s="17">
        <v>10</v>
      </c>
      <c r="F7092" t="s">
        <v>79</v>
      </c>
      <c r="H7092">
        <v>17764.5</v>
      </c>
    </row>
    <row r="7093" spans="1:8" x14ac:dyDescent="0.25">
      <c r="A7093" s="2">
        <v>20</v>
      </c>
      <c r="B7093" t="s">
        <v>28</v>
      </c>
      <c r="C7093" t="s">
        <v>166</v>
      </c>
      <c r="D7093" s="2">
        <v>2</v>
      </c>
      <c r="E7093" s="17">
        <v>10</v>
      </c>
      <c r="F7093" t="s">
        <v>74</v>
      </c>
      <c r="G7093">
        <v>8</v>
      </c>
      <c r="H7093">
        <v>105531.93999999999</v>
      </c>
    </row>
    <row r="7094" spans="1:8" x14ac:dyDescent="0.25">
      <c r="A7094" s="2">
        <v>20</v>
      </c>
      <c r="B7094" t="s">
        <v>28</v>
      </c>
      <c r="C7094" t="s">
        <v>166</v>
      </c>
      <c r="D7094" s="2">
        <v>2</v>
      </c>
      <c r="E7094" s="17">
        <v>10</v>
      </c>
      <c r="F7094" t="s">
        <v>71</v>
      </c>
      <c r="G7094">
        <v>2</v>
      </c>
      <c r="H7094">
        <v>229883.61000000002</v>
      </c>
    </row>
    <row r="7095" spans="1:8" x14ac:dyDescent="0.25">
      <c r="A7095" s="2">
        <v>20</v>
      </c>
      <c r="B7095" t="s">
        <v>28</v>
      </c>
      <c r="C7095" t="s">
        <v>166</v>
      </c>
      <c r="D7095" s="2">
        <v>2</v>
      </c>
      <c r="E7095" s="17">
        <v>10</v>
      </c>
      <c r="F7095" t="s">
        <v>76</v>
      </c>
      <c r="H7095">
        <v>20472.91</v>
      </c>
    </row>
    <row r="7096" spans="1:8" x14ac:dyDescent="0.25">
      <c r="A7096" s="2">
        <v>20</v>
      </c>
      <c r="B7096" t="s">
        <v>28</v>
      </c>
      <c r="C7096" t="s">
        <v>166</v>
      </c>
      <c r="D7096" s="2">
        <v>2</v>
      </c>
      <c r="E7096" s="17">
        <v>11</v>
      </c>
      <c r="F7096" t="s">
        <v>70</v>
      </c>
      <c r="G7096">
        <v>17</v>
      </c>
      <c r="H7096">
        <v>5516304.0600000005</v>
      </c>
    </row>
    <row r="7097" spans="1:8" x14ac:dyDescent="0.25">
      <c r="A7097" s="2">
        <v>20</v>
      </c>
      <c r="B7097" t="s">
        <v>28</v>
      </c>
      <c r="C7097" t="s">
        <v>166</v>
      </c>
      <c r="D7097" s="2">
        <v>2</v>
      </c>
      <c r="E7097" s="17">
        <v>11</v>
      </c>
      <c r="F7097" t="s">
        <v>75</v>
      </c>
      <c r="G7097">
        <v>4</v>
      </c>
      <c r="H7097">
        <v>100454</v>
      </c>
    </row>
    <row r="7098" spans="1:8" x14ac:dyDescent="0.25">
      <c r="A7098" s="2">
        <v>20</v>
      </c>
      <c r="B7098" t="s">
        <v>28</v>
      </c>
      <c r="C7098" t="s">
        <v>166</v>
      </c>
      <c r="D7098" s="2">
        <v>2</v>
      </c>
      <c r="E7098" s="17">
        <v>11</v>
      </c>
      <c r="F7098" t="s">
        <v>77</v>
      </c>
      <c r="G7098">
        <v>1</v>
      </c>
      <c r="H7098">
        <v>88277.099999999991</v>
      </c>
    </row>
    <row r="7099" spans="1:8" x14ac:dyDescent="0.25">
      <c r="A7099" s="2">
        <v>20</v>
      </c>
      <c r="B7099" t="s">
        <v>28</v>
      </c>
      <c r="C7099" t="s">
        <v>166</v>
      </c>
      <c r="D7099" s="2">
        <v>2</v>
      </c>
      <c r="E7099" s="17">
        <v>11</v>
      </c>
      <c r="F7099" t="s">
        <v>68</v>
      </c>
      <c r="G7099">
        <v>7</v>
      </c>
      <c r="H7099">
        <v>68036</v>
      </c>
    </row>
    <row r="7100" spans="1:8" x14ac:dyDescent="0.25">
      <c r="A7100" s="2">
        <v>20</v>
      </c>
      <c r="B7100" t="s">
        <v>28</v>
      </c>
      <c r="C7100" t="s">
        <v>166</v>
      </c>
      <c r="D7100" s="2">
        <v>2</v>
      </c>
      <c r="E7100" s="17">
        <v>11</v>
      </c>
      <c r="F7100" t="s">
        <v>69</v>
      </c>
      <c r="G7100">
        <v>16</v>
      </c>
      <c r="H7100">
        <v>706490.79</v>
      </c>
    </row>
    <row r="7101" spans="1:8" x14ac:dyDescent="0.25">
      <c r="A7101" s="2">
        <v>20</v>
      </c>
      <c r="B7101" t="s">
        <v>28</v>
      </c>
      <c r="C7101" t="s">
        <v>166</v>
      </c>
      <c r="D7101" s="2">
        <v>2</v>
      </c>
      <c r="E7101" s="17">
        <v>11</v>
      </c>
      <c r="F7101" t="s">
        <v>78</v>
      </c>
      <c r="H7101">
        <v>127765.29</v>
      </c>
    </row>
    <row r="7102" spans="1:8" x14ac:dyDescent="0.25">
      <c r="A7102" s="2">
        <v>20</v>
      </c>
      <c r="B7102" t="s">
        <v>28</v>
      </c>
      <c r="C7102" t="s">
        <v>166</v>
      </c>
      <c r="D7102" s="2">
        <v>2</v>
      </c>
      <c r="E7102" s="17">
        <v>11</v>
      </c>
      <c r="F7102" t="s">
        <v>67</v>
      </c>
      <c r="G7102">
        <v>17</v>
      </c>
      <c r="H7102">
        <v>886.06000000000006</v>
      </c>
    </row>
    <row r="7103" spans="1:8" x14ac:dyDescent="0.25">
      <c r="A7103" s="2">
        <v>20</v>
      </c>
      <c r="B7103" t="s">
        <v>28</v>
      </c>
      <c r="C7103" t="s">
        <v>166</v>
      </c>
      <c r="D7103" s="2">
        <v>2</v>
      </c>
      <c r="E7103" s="17">
        <v>11</v>
      </c>
      <c r="F7103" t="s">
        <v>73</v>
      </c>
      <c r="G7103">
        <v>1</v>
      </c>
      <c r="H7103">
        <v>347576.58999999997</v>
      </c>
    </row>
    <row r="7104" spans="1:8" x14ac:dyDescent="0.25">
      <c r="A7104" s="2">
        <v>20</v>
      </c>
      <c r="B7104" t="s">
        <v>28</v>
      </c>
      <c r="C7104" t="s">
        <v>166</v>
      </c>
      <c r="D7104" s="2">
        <v>2</v>
      </c>
      <c r="E7104" s="17">
        <v>11</v>
      </c>
      <c r="F7104" t="s">
        <v>72</v>
      </c>
      <c r="G7104">
        <v>17</v>
      </c>
      <c r="H7104">
        <v>722214.5199999999</v>
      </c>
    </row>
    <row r="7105" spans="1:8" x14ac:dyDescent="0.25">
      <c r="A7105" s="2">
        <v>20</v>
      </c>
      <c r="B7105" t="s">
        <v>28</v>
      </c>
      <c r="C7105" t="s">
        <v>166</v>
      </c>
      <c r="D7105" s="2">
        <v>2</v>
      </c>
      <c r="E7105" s="17">
        <v>11</v>
      </c>
      <c r="F7105" t="s">
        <v>74</v>
      </c>
      <c r="G7105">
        <v>6</v>
      </c>
      <c r="H7105">
        <v>162816.84</v>
      </c>
    </row>
    <row r="7106" spans="1:8" x14ac:dyDescent="0.25">
      <c r="A7106" s="2">
        <v>20</v>
      </c>
      <c r="B7106" t="s">
        <v>28</v>
      </c>
      <c r="C7106" t="s">
        <v>166</v>
      </c>
      <c r="D7106" s="2">
        <v>2</v>
      </c>
      <c r="E7106" s="17">
        <v>11</v>
      </c>
      <c r="F7106" t="s">
        <v>71</v>
      </c>
      <c r="G7106">
        <v>2</v>
      </c>
      <c r="H7106">
        <v>85712.5</v>
      </c>
    </row>
    <row r="7107" spans="1:8" x14ac:dyDescent="0.25">
      <c r="A7107" s="2">
        <v>20</v>
      </c>
      <c r="B7107" t="s">
        <v>28</v>
      </c>
      <c r="C7107" t="s">
        <v>166</v>
      </c>
      <c r="D7107" s="2">
        <v>2</v>
      </c>
      <c r="E7107" s="17">
        <v>11</v>
      </c>
      <c r="F7107" t="s">
        <v>76</v>
      </c>
      <c r="H7107">
        <v>45010.929999999993</v>
      </c>
    </row>
    <row r="7108" spans="1:8" x14ac:dyDescent="0.25">
      <c r="A7108" s="2">
        <v>20</v>
      </c>
      <c r="B7108" t="s">
        <v>28</v>
      </c>
      <c r="C7108" t="s">
        <v>166</v>
      </c>
      <c r="D7108" s="2">
        <v>2</v>
      </c>
      <c r="E7108" s="17">
        <v>13</v>
      </c>
      <c r="F7108" t="s">
        <v>70</v>
      </c>
      <c r="G7108">
        <v>10</v>
      </c>
      <c r="H7108">
        <v>5284427.0799999991</v>
      </c>
    </row>
    <row r="7109" spans="1:8" x14ac:dyDescent="0.25">
      <c r="A7109" s="2">
        <v>20</v>
      </c>
      <c r="B7109" t="s">
        <v>28</v>
      </c>
      <c r="C7109" t="s">
        <v>166</v>
      </c>
      <c r="D7109" s="2">
        <v>2</v>
      </c>
      <c r="E7109" s="17">
        <v>13</v>
      </c>
      <c r="F7109" t="s">
        <v>75</v>
      </c>
      <c r="G7109">
        <v>2</v>
      </c>
      <c r="H7109">
        <v>89422</v>
      </c>
    </row>
    <row r="7110" spans="1:8" x14ac:dyDescent="0.25">
      <c r="A7110" s="2">
        <v>20</v>
      </c>
      <c r="B7110" t="s">
        <v>28</v>
      </c>
      <c r="C7110" t="s">
        <v>166</v>
      </c>
      <c r="D7110" s="2">
        <v>2</v>
      </c>
      <c r="E7110" s="17">
        <v>13</v>
      </c>
      <c r="F7110" t="s">
        <v>68</v>
      </c>
      <c r="G7110">
        <v>1</v>
      </c>
      <c r="H7110">
        <v>48212</v>
      </c>
    </row>
    <row r="7111" spans="1:8" x14ac:dyDescent="0.25">
      <c r="A7111" s="2">
        <v>20</v>
      </c>
      <c r="B7111" t="s">
        <v>28</v>
      </c>
      <c r="C7111" t="s">
        <v>166</v>
      </c>
      <c r="D7111" s="2">
        <v>2</v>
      </c>
      <c r="E7111" s="17">
        <v>13</v>
      </c>
      <c r="F7111" t="s">
        <v>69</v>
      </c>
      <c r="G7111">
        <v>10</v>
      </c>
      <c r="H7111">
        <v>694425.03000000014</v>
      </c>
    </row>
    <row r="7112" spans="1:8" x14ac:dyDescent="0.25">
      <c r="A7112" s="2">
        <v>20</v>
      </c>
      <c r="B7112" t="s">
        <v>28</v>
      </c>
      <c r="C7112" t="s">
        <v>166</v>
      </c>
      <c r="D7112" s="2">
        <v>2</v>
      </c>
      <c r="E7112" s="17">
        <v>13</v>
      </c>
      <c r="F7112" t="s">
        <v>78</v>
      </c>
      <c r="G7112">
        <v>3</v>
      </c>
      <c r="H7112">
        <v>229156.77000000002</v>
      </c>
    </row>
    <row r="7113" spans="1:8" x14ac:dyDescent="0.25">
      <c r="A7113" s="2">
        <v>20</v>
      </c>
      <c r="B7113" t="s">
        <v>28</v>
      </c>
      <c r="C7113" t="s">
        <v>166</v>
      </c>
      <c r="D7113" s="2">
        <v>2</v>
      </c>
      <c r="E7113" s="17">
        <v>13</v>
      </c>
      <c r="F7113" t="s">
        <v>67</v>
      </c>
      <c r="G7113">
        <v>10</v>
      </c>
      <c r="H7113">
        <v>629.74</v>
      </c>
    </row>
    <row r="7114" spans="1:8" x14ac:dyDescent="0.25">
      <c r="A7114" s="2">
        <v>20</v>
      </c>
      <c r="B7114" t="s">
        <v>28</v>
      </c>
      <c r="C7114" t="s">
        <v>166</v>
      </c>
      <c r="D7114" s="2">
        <v>2</v>
      </c>
      <c r="E7114" s="17">
        <v>13</v>
      </c>
      <c r="F7114" t="s">
        <v>73</v>
      </c>
      <c r="G7114">
        <v>4</v>
      </c>
      <c r="H7114">
        <v>391506.57</v>
      </c>
    </row>
    <row r="7115" spans="1:8" x14ac:dyDescent="0.25">
      <c r="A7115" s="2">
        <v>20</v>
      </c>
      <c r="B7115" t="s">
        <v>28</v>
      </c>
      <c r="C7115" t="s">
        <v>166</v>
      </c>
      <c r="D7115" s="2">
        <v>2</v>
      </c>
      <c r="E7115" s="17">
        <v>13</v>
      </c>
      <c r="F7115" t="s">
        <v>79</v>
      </c>
      <c r="G7115">
        <v>1</v>
      </c>
      <c r="H7115">
        <v>17764.5</v>
      </c>
    </row>
    <row r="7116" spans="1:8" x14ac:dyDescent="0.25">
      <c r="A7116" s="2">
        <v>20</v>
      </c>
      <c r="B7116" t="s">
        <v>28</v>
      </c>
      <c r="C7116" t="s">
        <v>166</v>
      </c>
      <c r="D7116" s="2">
        <v>2</v>
      </c>
      <c r="E7116" s="17">
        <v>13</v>
      </c>
      <c r="F7116" t="s">
        <v>72</v>
      </c>
      <c r="G7116">
        <v>10</v>
      </c>
      <c r="H7116">
        <v>1538686.5</v>
      </c>
    </row>
    <row r="7117" spans="1:8" x14ac:dyDescent="0.25">
      <c r="A7117" s="2">
        <v>20</v>
      </c>
      <c r="B7117" t="s">
        <v>28</v>
      </c>
      <c r="C7117" t="s">
        <v>166</v>
      </c>
      <c r="D7117" s="2">
        <v>2</v>
      </c>
      <c r="E7117" s="17">
        <v>13</v>
      </c>
      <c r="F7117" t="s">
        <v>74</v>
      </c>
      <c r="G7117">
        <v>1</v>
      </c>
      <c r="H7117">
        <v>102464.34</v>
      </c>
    </row>
    <row r="7118" spans="1:8" x14ac:dyDescent="0.25">
      <c r="A7118" s="2">
        <v>20</v>
      </c>
      <c r="B7118" t="s">
        <v>28</v>
      </c>
      <c r="C7118" t="s">
        <v>166</v>
      </c>
      <c r="D7118" s="2">
        <v>2</v>
      </c>
      <c r="E7118" s="17">
        <v>13</v>
      </c>
      <c r="F7118" t="s">
        <v>76</v>
      </c>
      <c r="H7118">
        <v>36461.21</v>
      </c>
    </row>
    <row r="7119" spans="1:8" x14ac:dyDescent="0.25">
      <c r="A7119" s="2">
        <v>20</v>
      </c>
      <c r="B7119" t="s">
        <v>28</v>
      </c>
      <c r="C7119" t="s">
        <v>166</v>
      </c>
      <c r="D7119" s="2">
        <v>2</v>
      </c>
      <c r="E7119" s="17">
        <v>14</v>
      </c>
      <c r="F7119" t="s">
        <v>70</v>
      </c>
      <c r="G7119">
        <v>10</v>
      </c>
      <c r="H7119">
        <v>6729600.5999999996</v>
      </c>
    </row>
    <row r="7120" spans="1:8" x14ac:dyDescent="0.25">
      <c r="A7120" s="2">
        <v>20</v>
      </c>
      <c r="B7120" t="s">
        <v>28</v>
      </c>
      <c r="C7120" t="s">
        <v>166</v>
      </c>
      <c r="D7120" s="2">
        <v>2</v>
      </c>
      <c r="E7120" s="17">
        <v>14</v>
      </c>
      <c r="F7120" t="s">
        <v>75</v>
      </c>
      <c r="G7120">
        <v>1</v>
      </c>
      <c r="H7120">
        <v>120000</v>
      </c>
    </row>
    <row r="7121" spans="1:8" x14ac:dyDescent="0.25">
      <c r="A7121" s="2">
        <v>20</v>
      </c>
      <c r="B7121" t="s">
        <v>28</v>
      </c>
      <c r="C7121" t="s">
        <v>166</v>
      </c>
      <c r="D7121" s="2">
        <v>2</v>
      </c>
      <c r="E7121" s="17">
        <v>14</v>
      </c>
      <c r="F7121" t="s">
        <v>68</v>
      </c>
      <c r="G7121">
        <v>1</v>
      </c>
      <c r="H7121">
        <v>29987</v>
      </c>
    </row>
    <row r="7122" spans="1:8" x14ac:dyDescent="0.25">
      <c r="A7122" s="2">
        <v>20</v>
      </c>
      <c r="B7122" t="s">
        <v>28</v>
      </c>
      <c r="C7122" t="s">
        <v>166</v>
      </c>
      <c r="D7122" s="2">
        <v>2</v>
      </c>
      <c r="E7122" s="17">
        <v>14</v>
      </c>
      <c r="F7122" t="s">
        <v>69</v>
      </c>
      <c r="G7122">
        <v>10</v>
      </c>
      <c r="H7122">
        <v>874846.42999999982</v>
      </c>
    </row>
    <row r="7123" spans="1:8" x14ac:dyDescent="0.25">
      <c r="A7123" s="2">
        <v>20</v>
      </c>
      <c r="B7123" t="s">
        <v>28</v>
      </c>
      <c r="C7123" t="s">
        <v>166</v>
      </c>
      <c r="D7123" s="2">
        <v>2</v>
      </c>
      <c r="E7123" s="17">
        <v>14</v>
      </c>
      <c r="F7123" t="s">
        <v>67</v>
      </c>
      <c r="G7123">
        <v>10</v>
      </c>
      <c r="H7123">
        <v>670.45</v>
      </c>
    </row>
    <row r="7124" spans="1:8" x14ac:dyDescent="0.25">
      <c r="A7124" s="2">
        <v>20</v>
      </c>
      <c r="B7124" t="s">
        <v>28</v>
      </c>
      <c r="C7124" t="s">
        <v>166</v>
      </c>
      <c r="D7124" s="2">
        <v>2</v>
      </c>
      <c r="E7124" s="17">
        <v>14</v>
      </c>
      <c r="F7124" t="s">
        <v>73</v>
      </c>
      <c r="G7124">
        <v>2</v>
      </c>
      <c r="H7124">
        <v>583585.77</v>
      </c>
    </row>
    <row r="7125" spans="1:8" x14ac:dyDescent="0.25">
      <c r="A7125" s="2">
        <v>20</v>
      </c>
      <c r="B7125" t="s">
        <v>28</v>
      </c>
      <c r="C7125" t="s">
        <v>166</v>
      </c>
      <c r="D7125" s="2">
        <v>2</v>
      </c>
      <c r="E7125" s="17">
        <v>14</v>
      </c>
      <c r="F7125" t="s">
        <v>79</v>
      </c>
      <c r="H7125">
        <v>8882</v>
      </c>
    </row>
    <row r="7126" spans="1:8" x14ac:dyDescent="0.25">
      <c r="A7126" s="2">
        <v>20</v>
      </c>
      <c r="B7126" t="s">
        <v>28</v>
      </c>
      <c r="C7126" t="s">
        <v>166</v>
      </c>
      <c r="D7126" s="2">
        <v>2</v>
      </c>
      <c r="E7126" s="17">
        <v>14</v>
      </c>
      <c r="F7126" t="s">
        <v>72</v>
      </c>
      <c r="G7126">
        <v>10</v>
      </c>
      <c r="H7126">
        <v>1790930.5199999998</v>
      </c>
    </row>
    <row r="7127" spans="1:8" x14ac:dyDescent="0.25">
      <c r="A7127" s="2">
        <v>20</v>
      </c>
      <c r="B7127" t="s">
        <v>28</v>
      </c>
      <c r="C7127" t="s">
        <v>166</v>
      </c>
      <c r="D7127" s="2">
        <v>2</v>
      </c>
      <c r="E7127" s="17">
        <v>14</v>
      </c>
      <c r="F7127" t="s">
        <v>76</v>
      </c>
      <c r="H7127">
        <v>67976.789999999994</v>
      </c>
    </row>
    <row r="7128" spans="1:8" x14ac:dyDescent="0.25">
      <c r="A7128" s="2">
        <v>20</v>
      </c>
      <c r="B7128" t="s">
        <v>28</v>
      </c>
      <c r="C7128" t="s">
        <v>167</v>
      </c>
      <c r="D7128" s="2">
        <v>3</v>
      </c>
      <c r="E7128" s="17">
        <v>5</v>
      </c>
      <c r="F7128" t="s">
        <v>70</v>
      </c>
      <c r="G7128">
        <v>1</v>
      </c>
      <c r="H7128">
        <v>256931.75</v>
      </c>
    </row>
    <row r="7129" spans="1:8" x14ac:dyDescent="0.25">
      <c r="A7129" s="2">
        <v>20</v>
      </c>
      <c r="B7129" t="s">
        <v>28</v>
      </c>
      <c r="C7129" t="s">
        <v>167</v>
      </c>
      <c r="D7129" s="2">
        <v>3</v>
      </c>
      <c r="E7129" s="17">
        <v>5</v>
      </c>
      <c r="F7129" t="s">
        <v>75</v>
      </c>
      <c r="G7129">
        <v>1</v>
      </c>
      <c r="H7129">
        <v>23400</v>
      </c>
    </row>
    <row r="7130" spans="1:8" x14ac:dyDescent="0.25">
      <c r="A7130" s="2">
        <v>20</v>
      </c>
      <c r="B7130" t="s">
        <v>28</v>
      </c>
      <c r="C7130" t="s">
        <v>167</v>
      </c>
      <c r="D7130" s="2">
        <v>3</v>
      </c>
      <c r="E7130" s="17">
        <v>5</v>
      </c>
      <c r="F7130" t="s">
        <v>68</v>
      </c>
      <c r="H7130">
        <v>19783</v>
      </c>
    </row>
    <row r="7131" spans="1:8" x14ac:dyDescent="0.25">
      <c r="A7131" s="2">
        <v>20</v>
      </c>
      <c r="B7131" t="s">
        <v>28</v>
      </c>
      <c r="C7131" t="s">
        <v>167</v>
      </c>
      <c r="D7131" s="2">
        <v>3</v>
      </c>
      <c r="E7131" s="17">
        <v>5</v>
      </c>
      <c r="F7131" t="s">
        <v>69</v>
      </c>
      <c r="G7131">
        <v>1</v>
      </c>
      <c r="H7131">
        <v>33400.82</v>
      </c>
    </row>
    <row r="7132" spans="1:8" x14ac:dyDescent="0.25">
      <c r="A7132" s="2">
        <v>20</v>
      </c>
      <c r="B7132" t="s">
        <v>28</v>
      </c>
      <c r="C7132" t="s">
        <v>167</v>
      </c>
      <c r="D7132" s="2">
        <v>3</v>
      </c>
      <c r="E7132" s="17">
        <v>5</v>
      </c>
      <c r="F7132" t="s">
        <v>78</v>
      </c>
      <c r="H7132">
        <v>7535.34</v>
      </c>
    </row>
    <row r="7133" spans="1:8" x14ac:dyDescent="0.25">
      <c r="A7133" s="2">
        <v>20</v>
      </c>
      <c r="B7133" t="s">
        <v>28</v>
      </c>
      <c r="C7133" t="s">
        <v>167</v>
      </c>
      <c r="D7133" s="2">
        <v>3</v>
      </c>
      <c r="E7133" s="17">
        <v>5</v>
      </c>
      <c r="F7133" t="s">
        <v>67</v>
      </c>
      <c r="G7133">
        <v>1</v>
      </c>
      <c r="H7133">
        <v>134.08999999999997</v>
      </c>
    </row>
    <row r="7134" spans="1:8" x14ac:dyDescent="0.25">
      <c r="A7134" s="2">
        <v>20</v>
      </c>
      <c r="B7134" t="s">
        <v>28</v>
      </c>
      <c r="C7134" t="s">
        <v>167</v>
      </c>
      <c r="D7134" s="2">
        <v>3</v>
      </c>
      <c r="E7134" s="17">
        <v>5</v>
      </c>
      <c r="F7134" t="s">
        <v>73</v>
      </c>
      <c r="H7134">
        <v>19662.099999999999</v>
      </c>
    </row>
    <row r="7135" spans="1:8" x14ac:dyDescent="0.25">
      <c r="A7135" s="2">
        <v>20</v>
      </c>
      <c r="B7135" t="s">
        <v>28</v>
      </c>
      <c r="C7135" t="s">
        <v>167</v>
      </c>
      <c r="D7135" s="2">
        <v>3</v>
      </c>
      <c r="E7135" s="17">
        <v>6</v>
      </c>
      <c r="F7135" t="s">
        <v>70</v>
      </c>
      <c r="G7135">
        <v>1</v>
      </c>
      <c r="H7135">
        <v>175800</v>
      </c>
    </row>
    <row r="7136" spans="1:8" x14ac:dyDescent="0.25">
      <c r="A7136" s="2">
        <v>20</v>
      </c>
      <c r="B7136" t="s">
        <v>28</v>
      </c>
      <c r="C7136" t="s">
        <v>167</v>
      </c>
      <c r="D7136" s="2">
        <v>3</v>
      </c>
      <c r="E7136" s="17">
        <v>6</v>
      </c>
      <c r="F7136" t="s">
        <v>75</v>
      </c>
      <c r="G7136">
        <v>1</v>
      </c>
      <c r="H7136">
        <v>11700</v>
      </c>
    </row>
    <row r="7137" spans="1:8" x14ac:dyDescent="0.25">
      <c r="A7137" s="2">
        <v>20</v>
      </c>
      <c r="B7137" t="s">
        <v>28</v>
      </c>
      <c r="C7137" t="s">
        <v>167</v>
      </c>
      <c r="D7137" s="2">
        <v>3</v>
      </c>
      <c r="E7137" s="17">
        <v>6</v>
      </c>
      <c r="F7137" t="s">
        <v>68</v>
      </c>
      <c r="G7137">
        <v>1</v>
      </c>
      <c r="H7137">
        <v>22877</v>
      </c>
    </row>
    <row r="7138" spans="1:8" x14ac:dyDescent="0.25">
      <c r="A7138" s="2">
        <v>20</v>
      </c>
      <c r="B7138" t="s">
        <v>28</v>
      </c>
      <c r="C7138" t="s">
        <v>167</v>
      </c>
      <c r="D7138" s="2">
        <v>3</v>
      </c>
      <c r="E7138" s="17">
        <v>6</v>
      </c>
      <c r="F7138" t="s">
        <v>69</v>
      </c>
      <c r="G7138">
        <v>1</v>
      </c>
      <c r="H7138">
        <v>22853.81</v>
      </c>
    </row>
    <row r="7139" spans="1:8" x14ac:dyDescent="0.25">
      <c r="A7139" s="2">
        <v>20</v>
      </c>
      <c r="B7139" t="s">
        <v>28</v>
      </c>
      <c r="C7139" t="s">
        <v>167</v>
      </c>
      <c r="D7139" s="2">
        <v>3</v>
      </c>
      <c r="E7139" s="17">
        <v>6</v>
      </c>
      <c r="F7139" t="s">
        <v>78</v>
      </c>
      <c r="H7139">
        <v>8123.7</v>
      </c>
    </row>
    <row r="7140" spans="1:8" x14ac:dyDescent="0.25">
      <c r="A7140" s="2">
        <v>20</v>
      </c>
      <c r="B7140" t="s">
        <v>28</v>
      </c>
      <c r="C7140" t="s">
        <v>167</v>
      </c>
      <c r="D7140" s="2">
        <v>3</v>
      </c>
      <c r="E7140" s="17">
        <v>6</v>
      </c>
      <c r="F7140" t="s">
        <v>67</v>
      </c>
      <c r="G7140">
        <v>1</v>
      </c>
      <c r="H7140">
        <v>69.959999999999994</v>
      </c>
    </row>
    <row r="7141" spans="1:8" x14ac:dyDescent="0.25">
      <c r="A7141" s="2">
        <v>20</v>
      </c>
      <c r="B7141" t="s">
        <v>28</v>
      </c>
      <c r="C7141" t="s">
        <v>167</v>
      </c>
      <c r="D7141" s="2">
        <v>3</v>
      </c>
      <c r="E7141" s="17">
        <v>6</v>
      </c>
      <c r="F7141" t="s">
        <v>73</v>
      </c>
      <c r="H7141">
        <v>14704.25</v>
      </c>
    </row>
    <row r="7142" spans="1:8" x14ac:dyDescent="0.25">
      <c r="A7142" s="2">
        <v>20</v>
      </c>
      <c r="B7142" t="s">
        <v>28</v>
      </c>
      <c r="C7142" t="s">
        <v>167</v>
      </c>
      <c r="D7142" s="2">
        <v>3</v>
      </c>
      <c r="E7142" s="17">
        <v>11</v>
      </c>
      <c r="F7142" t="s">
        <v>70</v>
      </c>
      <c r="G7142">
        <v>1</v>
      </c>
      <c r="H7142">
        <v>276642.8</v>
      </c>
    </row>
    <row r="7143" spans="1:8" x14ac:dyDescent="0.25">
      <c r="A7143" s="2">
        <v>20</v>
      </c>
      <c r="B7143" t="s">
        <v>28</v>
      </c>
      <c r="C7143" t="s">
        <v>167</v>
      </c>
      <c r="D7143" s="2">
        <v>3</v>
      </c>
      <c r="E7143" s="17">
        <v>11</v>
      </c>
      <c r="F7143" t="s">
        <v>69</v>
      </c>
      <c r="G7143">
        <v>1</v>
      </c>
      <c r="H7143">
        <v>35963.440000000002</v>
      </c>
    </row>
    <row r="7144" spans="1:8" x14ac:dyDescent="0.25">
      <c r="A7144" s="2">
        <v>20</v>
      </c>
      <c r="B7144" t="s">
        <v>28</v>
      </c>
      <c r="C7144" t="s">
        <v>167</v>
      </c>
      <c r="D7144" s="2">
        <v>3</v>
      </c>
      <c r="E7144" s="17">
        <v>11</v>
      </c>
      <c r="F7144" t="s">
        <v>67</v>
      </c>
      <c r="G7144">
        <v>1</v>
      </c>
      <c r="H7144">
        <v>46.639999999999993</v>
      </c>
    </row>
    <row r="7145" spans="1:8" x14ac:dyDescent="0.25">
      <c r="A7145" s="2">
        <v>20</v>
      </c>
      <c r="B7145" t="s">
        <v>28</v>
      </c>
      <c r="C7145" t="s">
        <v>167</v>
      </c>
      <c r="D7145" s="2">
        <v>3</v>
      </c>
      <c r="E7145" s="17">
        <v>11</v>
      </c>
      <c r="F7145" t="s">
        <v>73</v>
      </c>
      <c r="H7145">
        <v>11558.36</v>
      </c>
    </row>
    <row r="7146" spans="1:8" x14ac:dyDescent="0.25">
      <c r="A7146" s="2">
        <v>20</v>
      </c>
      <c r="B7146" t="s">
        <v>28</v>
      </c>
      <c r="C7146" t="s">
        <v>167</v>
      </c>
      <c r="D7146" s="2">
        <v>3</v>
      </c>
      <c r="E7146" s="17">
        <v>11</v>
      </c>
      <c r="F7146" t="s">
        <v>72</v>
      </c>
      <c r="G7146">
        <v>1</v>
      </c>
      <c r="H7146">
        <v>59544</v>
      </c>
    </row>
    <row r="7147" spans="1:8" x14ac:dyDescent="0.25">
      <c r="A7147" s="2">
        <v>20</v>
      </c>
      <c r="B7147" t="s">
        <v>28</v>
      </c>
      <c r="C7147" t="s">
        <v>167</v>
      </c>
      <c r="D7147" s="2">
        <v>3</v>
      </c>
      <c r="E7147" s="17">
        <v>12</v>
      </c>
      <c r="F7147" t="s">
        <v>70</v>
      </c>
      <c r="G7147">
        <v>1</v>
      </c>
      <c r="H7147">
        <v>409998.22</v>
      </c>
    </row>
    <row r="7148" spans="1:8" x14ac:dyDescent="0.25">
      <c r="A7148" s="2">
        <v>20</v>
      </c>
      <c r="B7148" t="s">
        <v>28</v>
      </c>
      <c r="C7148" t="s">
        <v>167</v>
      </c>
      <c r="D7148" s="2">
        <v>3</v>
      </c>
      <c r="E7148" s="17">
        <v>12</v>
      </c>
      <c r="F7148" t="s">
        <v>68</v>
      </c>
      <c r="G7148">
        <v>1</v>
      </c>
      <c r="H7148">
        <v>14400</v>
      </c>
    </row>
    <row r="7149" spans="1:8" x14ac:dyDescent="0.25">
      <c r="A7149" s="2">
        <v>20</v>
      </c>
      <c r="B7149" t="s">
        <v>28</v>
      </c>
      <c r="C7149" t="s">
        <v>167</v>
      </c>
      <c r="D7149" s="2">
        <v>3</v>
      </c>
      <c r="E7149" s="17">
        <v>12</v>
      </c>
      <c r="F7149" t="s">
        <v>69</v>
      </c>
      <c r="G7149">
        <v>1</v>
      </c>
      <c r="H7149">
        <v>53299.69</v>
      </c>
    </row>
    <row r="7150" spans="1:8" x14ac:dyDescent="0.25">
      <c r="A7150" s="2">
        <v>20</v>
      </c>
      <c r="B7150" t="s">
        <v>28</v>
      </c>
      <c r="C7150" t="s">
        <v>167</v>
      </c>
      <c r="D7150" s="2">
        <v>3</v>
      </c>
      <c r="E7150" s="17">
        <v>12</v>
      </c>
      <c r="F7150" t="s">
        <v>72</v>
      </c>
      <c r="G7150">
        <v>1</v>
      </c>
      <c r="H7150">
        <v>108013.70999999999</v>
      </c>
    </row>
    <row r="7151" spans="1:8" x14ac:dyDescent="0.25">
      <c r="A7151" s="2">
        <v>20</v>
      </c>
      <c r="B7151" t="s">
        <v>28</v>
      </c>
      <c r="C7151" t="s">
        <v>167</v>
      </c>
      <c r="D7151" s="2">
        <v>3</v>
      </c>
      <c r="E7151" s="17">
        <v>13</v>
      </c>
      <c r="F7151" t="s">
        <v>70</v>
      </c>
      <c r="G7151">
        <v>2</v>
      </c>
      <c r="H7151">
        <v>1244781.01</v>
      </c>
    </row>
    <row r="7152" spans="1:8" x14ac:dyDescent="0.25">
      <c r="A7152" s="2">
        <v>20</v>
      </c>
      <c r="B7152" t="s">
        <v>28</v>
      </c>
      <c r="C7152" t="s">
        <v>167</v>
      </c>
      <c r="D7152" s="2">
        <v>3</v>
      </c>
      <c r="E7152" s="17">
        <v>13</v>
      </c>
      <c r="F7152" t="s">
        <v>75</v>
      </c>
      <c r="G7152">
        <v>1</v>
      </c>
      <c r="H7152">
        <v>97000</v>
      </c>
    </row>
    <row r="7153" spans="1:8" x14ac:dyDescent="0.25">
      <c r="A7153" s="2">
        <v>20</v>
      </c>
      <c r="B7153" t="s">
        <v>28</v>
      </c>
      <c r="C7153" t="s">
        <v>167</v>
      </c>
      <c r="D7153" s="2">
        <v>3</v>
      </c>
      <c r="E7153" s="17">
        <v>13</v>
      </c>
      <c r="F7153" t="s">
        <v>68</v>
      </c>
      <c r="H7153">
        <v>670</v>
      </c>
    </row>
    <row r="7154" spans="1:8" x14ac:dyDescent="0.25">
      <c r="A7154" s="2">
        <v>20</v>
      </c>
      <c r="B7154" t="s">
        <v>28</v>
      </c>
      <c r="C7154" t="s">
        <v>167</v>
      </c>
      <c r="D7154" s="2">
        <v>3</v>
      </c>
      <c r="E7154" s="17">
        <v>13</v>
      </c>
      <c r="F7154" t="s">
        <v>69</v>
      </c>
      <c r="G7154">
        <v>2</v>
      </c>
      <c r="H7154">
        <v>165822.37000000002</v>
      </c>
    </row>
    <row r="7155" spans="1:8" x14ac:dyDescent="0.25">
      <c r="A7155" s="2">
        <v>20</v>
      </c>
      <c r="B7155" t="s">
        <v>28</v>
      </c>
      <c r="C7155" t="s">
        <v>167</v>
      </c>
      <c r="D7155" s="2">
        <v>3</v>
      </c>
      <c r="E7155" s="17">
        <v>13</v>
      </c>
      <c r="F7155" t="s">
        <v>67</v>
      </c>
      <c r="G7155">
        <v>2</v>
      </c>
      <c r="H7155">
        <v>145.74999999999997</v>
      </c>
    </row>
    <row r="7156" spans="1:8" x14ac:dyDescent="0.25">
      <c r="A7156" s="2">
        <v>20</v>
      </c>
      <c r="B7156" t="s">
        <v>28</v>
      </c>
      <c r="C7156" t="s">
        <v>167</v>
      </c>
      <c r="D7156" s="2">
        <v>3</v>
      </c>
      <c r="E7156" s="17">
        <v>13</v>
      </c>
      <c r="F7156" t="s">
        <v>73</v>
      </c>
      <c r="H7156">
        <v>107405.15</v>
      </c>
    </row>
    <row r="7157" spans="1:8" x14ac:dyDescent="0.25">
      <c r="A7157" s="2">
        <v>20</v>
      </c>
      <c r="B7157" t="s">
        <v>28</v>
      </c>
      <c r="C7157" t="s">
        <v>167</v>
      </c>
      <c r="D7157" s="2">
        <v>3</v>
      </c>
      <c r="E7157" s="17">
        <v>13</v>
      </c>
      <c r="F7157" t="s">
        <v>72</v>
      </c>
      <c r="G7157">
        <v>2</v>
      </c>
      <c r="H7157">
        <v>214430.74</v>
      </c>
    </row>
    <row r="7158" spans="1:8" x14ac:dyDescent="0.25">
      <c r="A7158" s="2">
        <v>20</v>
      </c>
      <c r="B7158" t="s">
        <v>28</v>
      </c>
      <c r="C7158" t="s">
        <v>167</v>
      </c>
      <c r="D7158" s="2">
        <v>3</v>
      </c>
      <c r="E7158" s="17">
        <v>13</v>
      </c>
      <c r="F7158" t="s">
        <v>74</v>
      </c>
      <c r="H7158">
        <v>22515.3</v>
      </c>
    </row>
    <row r="7159" spans="1:8" x14ac:dyDescent="0.25">
      <c r="A7159" s="2">
        <v>20</v>
      </c>
      <c r="B7159" t="s">
        <v>28</v>
      </c>
      <c r="C7159" t="s">
        <v>167</v>
      </c>
      <c r="D7159" s="2">
        <v>3</v>
      </c>
      <c r="E7159" s="17">
        <v>14</v>
      </c>
      <c r="F7159" t="s">
        <v>70</v>
      </c>
      <c r="G7159">
        <v>1</v>
      </c>
      <c r="H7159">
        <v>509471.81</v>
      </c>
    </row>
    <row r="7160" spans="1:8" x14ac:dyDescent="0.25">
      <c r="A7160" s="2">
        <v>20</v>
      </c>
      <c r="B7160" t="s">
        <v>28</v>
      </c>
      <c r="C7160" t="s">
        <v>167</v>
      </c>
      <c r="D7160" s="2">
        <v>3</v>
      </c>
      <c r="E7160" s="17">
        <v>14</v>
      </c>
      <c r="F7160" t="s">
        <v>68</v>
      </c>
      <c r="G7160">
        <v>1</v>
      </c>
      <c r="H7160">
        <v>6700</v>
      </c>
    </row>
    <row r="7161" spans="1:8" x14ac:dyDescent="0.25">
      <c r="A7161" s="2">
        <v>20</v>
      </c>
      <c r="B7161" t="s">
        <v>28</v>
      </c>
      <c r="C7161" t="s">
        <v>167</v>
      </c>
      <c r="D7161" s="2">
        <v>3</v>
      </c>
      <c r="E7161" s="17">
        <v>14</v>
      </c>
      <c r="F7161" t="s">
        <v>69</v>
      </c>
      <c r="G7161">
        <v>1</v>
      </c>
      <c r="H7161">
        <v>67287.069999999992</v>
      </c>
    </row>
    <row r="7162" spans="1:8" x14ac:dyDescent="0.25">
      <c r="A7162" s="2">
        <v>20</v>
      </c>
      <c r="B7162" t="s">
        <v>28</v>
      </c>
      <c r="C7162" t="s">
        <v>167</v>
      </c>
      <c r="D7162" s="2">
        <v>3</v>
      </c>
      <c r="E7162" s="17">
        <v>14</v>
      </c>
      <c r="F7162" t="s">
        <v>67</v>
      </c>
      <c r="G7162">
        <v>1</v>
      </c>
      <c r="H7162">
        <v>58.3</v>
      </c>
    </row>
    <row r="7163" spans="1:8" x14ac:dyDescent="0.25">
      <c r="A7163" s="2">
        <v>20</v>
      </c>
      <c r="B7163" t="s">
        <v>28</v>
      </c>
      <c r="C7163" t="s">
        <v>167</v>
      </c>
      <c r="D7163" s="2">
        <v>3</v>
      </c>
      <c r="E7163" s="17">
        <v>14</v>
      </c>
      <c r="F7163" t="s">
        <v>73</v>
      </c>
      <c r="H7163">
        <v>49407.6</v>
      </c>
    </row>
    <row r="7164" spans="1:8" x14ac:dyDescent="0.25">
      <c r="A7164" s="2">
        <v>20</v>
      </c>
      <c r="B7164" t="s">
        <v>28</v>
      </c>
      <c r="C7164" t="s">
        <v>167</v>
      </c>
      <c r="D7164" s="2">
        <v>3</v>
      </c>
      <c r="E7164" s="17">
        <v>14</v>
      </c>
      <c r="F7164" t="s">
        <v>72</v>
      </c>
      <c r="G7164">
        <v>1</v>
      </c>
      <c r="H7164">
        <v>227942.43000000002</v>
      </c>
    </row>
    <row r="7165" spans="1:8" x14ac:dyDescent="0.25">
      <c r="A7165" s="2">
        <v>20</v>
      </c>
      <c r="B7165" t="s">
        <v>28</v>
      </c>
      <c r="C7165" t="s">
        <v>128</v>
      </c>
      <c r="D7165" s="2">
        <v>1</v>
      </c>
      <c r="E7165" s="17">
        <v>1</v>
      </c>
      <c r="F7165" t="s">
        <v>74</v>
      </c>
      <c r="H7165">
        <v>6659.9</v>
      </c>
    </row>
    <row r="7166" spans="1:8" x14ac:dyDescent="0.25">
      <c r="A7166" s="2">
        <v>20</v>
      </c>
      <c r="B7166" t="s">
        <v>28</v>
      </c>
      <c r="C7166" t="s">
        <v>128</v>
      </c>
      <c r="D7166" s="2">
        <v>1</v>
      </c>
      <c r="E7166" s="17">
        <v>1</v>
      </c>
      <c r="F7166" t="s">
        <v>96</v>
      </c>
      <c r="H7166">
        <v>109817.20999999999</v>
      </c>
    </row>
    <row r="7167" spans="1:8" x14ac:dyDescent="0.25">
      <c r="A7167" s="2">
        <v>6</v>
      </c>
      <c r="B7167" t="s">
        <v>22</v>
      </c>
      <c r="C7167" t="s">
        <v>168</v>
      </c>
      <c r="D7167" s="2">
        <v>1</v>
      </c>
      <c r="E7167" s="17">
        <v>1</v>
      </c>
      <c r="F7167" t="s">
        <v>70</v>
      </c>
      <c r="G7167">
        <v>25</v>
      </c>
      <c r="H7167">
        <v>1711982.45</v>
      </c>
    </row>
    <row r="7168" spans="1:8" x14ac:dyDescent="0.25">
      <c r="A7168" s="2">
        <v>6</v>
      </c>
      <c r="B7168" t="s">
        <v>22</v>
      </c>
      <c r="C7168" t="s">
        <v>168</v>
      </c>
      <c r="D7168" s="2">
        <v>1</v>
      </c>
      <c r="E7168" s="17">
        <v>2</v>
      </c>
      <c r="F7168" t="s">
        <v>70</v>
      </c>
      <c r="H7168">
        <v>97639.5</v>
      </c>
    </row>
    <row r="7169" spans="1:8" x14ac:dyDescent="0.25">
      <c r="A7169" s="2">
        <v>6</v>
      </c>
      <c r="B7169" t="s">
        <v>22</v>
      </c>
      <c r="C7169" t="s">
        <v>168</v>
      </c>
      <c r="D7169" s="2">
        <v>1</v>
      </c>
      <c r="E7169" s="17">
        <v>2</v>
      </c>
      <c r="F7169" t="s">
        <v>75</v>
      </c>
      <c r="H7169">
        <v>12600</v>
      </c>
    </row>
    <row r="7170" spans="1:8" x14ac:dyDescent="0.25">
      <c r="A7170" s="2">
        <v>6</v>
      </c>
      <c r="B7170" t="s">
        <v>22</v>
      </c>
      <c r="C7170" t="s">
        <v>168</v>
      </c>
      <c r="D7170" s="2">
        <v>1</v>
      </c>
      <c r="E7170" s="17">
        <v>2</v>
      </c>
      <c r="F7170" t="s">
        <v>68</v>
      </c>
      <c r="H7170">
        <v>24136</v>
      </c>
    </row>
    <row r="7171" spans="1:8" x14ac:dyDescent="0.25">
      <c r="A7171" s="2">
        <v>6</v>
      </c>
      <c r="B7171" t="s">
        <v>22</v>
      </c>
      <c r="C7171" t="s">
        <v>168</v>
      </c>
      <c r="D7171" s="2">
        <v>1</v>
      </c>
      <c r="E7171" s="17">
        <v>2</v>
      </c>
      <c r="F7171" t="s">
        <v>69</v>
      </c>
      <c r="H7171">
        <v>12692.910000000002</v>
      </c>
    </row>
    <row r="7172" spans="1:8" x14ac:dyDescent="0.25">
      <c r="A7172" s="2">
        <v>6</v>
      </c>
      <c r="B7172" t="s">
        <v>22</v>
      </c>
      <c r="C7172" t="s">
        <v>168</v>
      </c>
      <c r="D7172" s="2">
        <v>1</v>
      </c>
      <c r="E7172" s="17">
        <v>2</v>
      </c>
      <c r="F7172" t="s">
        <v>67</v>
      </c>
      <c r="H7172">
        <v>81.62</v>
      </c>
    </row>
    <row r="7173" spans="1:8" x14ac:dyDescent="0.25">
      <c r="A7173" s="2">
        <v>6</v>
      </c>
      <c r="B7173" t="s">
        <v>22</v>
      </c>
      <c r="C7173" t="s">
        <v>168</v>
      </c>
      <c r="D7173" s="2">
        <v>1</v>
      </c>
      <c r="E7173" s="17">
        <v>2</v>
      </c>
      <c r="F7173" t="s">
        <v>73</v>
      </c>
      <c r="H7173">
        <v>7337.25</v>
      </c>
    </row>
    <row r="7174" spans="1:8" x14ac:dyDescent="0.25">
      <c r="A7174" s="2">
        <v>6</v>
      </c>
      <c r="B7174" t="s">
        <v>22</v>
      </c>
      <c r="C7174" t="s">
        <v>168</v>
      </c>
      <c r="D7174" s="2">
        <v>1</v>
      </c>
      <c r="E7174" s="17">
        <v>2</v>
      </c>
      <c r="F7174" t="s">
        <v>74</v>
      </c>
      <c r="H7174">
        <v>48177</v>
      </c>
    </row>
    <row r="7175" spans="1:8" x14ac:dyDescent="0.25">
      <c r="A7175" s="2">
        <v>6</v>
      </c>
      <c r="B7175" t="s">
        <v>22</v>
      </c>
      <c r="C7175" t="s">
        <v>168</v>
      </c>
      <c r="D7175" s="2">
        <v>1</v>
      </c>
      <c r="E7175" s="17">
        <v>4</v>
      </c>
      <c r="F7175" t="s">
        <v>74</v>
      </c>
      <c r="H7175">
        <v>192</v>
      </c>
    </row>
    <row r="7176" spans="1:8" x14ac:dyDescent="0.25">
      <c r="A7176" s="2">
        <v>6</v>
      </c>
      <c r="B7176" t="s">
        <v>22</v>
      </c>
      <c r="C7176" t="s">
        <v>168</v>
      </c>
      <c r="D7176" s="2">
        <v>1</v>
      </c>
      <c r="E7176" s="17">
        <v>5</v>
      </c>
      <c r="F7176" t="s">
        <v>70</v>
      </c>
      <c r="G7176">
        <v>171</v>
      </c>
      <c r="H7176">
        <v>22281623.909999996</v>
      </c>
    </row>
    <row r="7177" spans="1:8" x14ac:dyDescent="0.25">
      <c r="A7177" s="2">
        <v>6</v>
      </c>
      <c r="B7177" t="s">
        <v>22</v>
      </c>
      <c r="C7177" t="s">
        <v>168</v>
      </c>
      <c r="D7177" s="2">
        <v>1</v>
      </c>
      <c r="E7177" s="17">
        <v>5</v>
      </c>
      <c r="F7177" t="s">
        <v>75</v>
      </c>
      <c r="G7177">
        <v>122</v>
      </c>
      <c r="H7177">
        <v>1640700</v>
      </c>
    </row>
    <row r="7178" spans="1:8" x14ac:dyDescent="0.25">
      <c r="A7178" s="2">
        <v>6</v>
      </c>
      <c r="B7178" t="s">
        <v>22</v>
      </c>
      <c r="C7178" t="s">
        <v>168</v>
      </c>
      <c r="D7178" s="2">
        <v>1</v>
      </c>
      <c r="E7178" s="17">
        <v>5</v>
      </c>
      <c r="F7178" t="s">
        <v>77</v>
      </c>
      <c r="G7178">
        <v>80</v>
      </c>
      <c r="H7178">
        <v>10926202.039999999</v>
      </c>
    </row>
    <row r="7179" spans="1:8" x14ac:dyDescent="0.25">
      <c r="A7179" s="2">
        <v>6</v>
      </c>
      <c r="B7179" t="s">
        <v>22</v>
      </c>
      <c r="C7179" t="s">
        <v>168</v>
      </c>
      <c r="D7179" s="2">
        <v>1</v>
      </c>
      <c r="E7179" s="17">
        <v>5</v>
      </c>
      <c r="F7179" t="s">
        <v>68</v>
      </c>
      <c r="G7179">
        <v>79</v>
      </c>
      <c r="H7179">
        <v>1695432.93</v>
      </c>
    </row>
    <row r="7180" spans="1:8" x14ac:dyDescent="0.25">
      <c r="A7180" s="2">
        <v>6</v>
      </c>
      <c r="B7180" t="s">
        <v>22</v>
      </c>
      <c r="C7180" t="s">
        <v>168</v>
      </c>
      <c r="D7180" s="2">
        <v>1</v>
      </c>
      <c r="E7180" s="17">
        <v>5</v>
      </c>
      <c r="F7180" t="s">
        <v>69</v>
      </c>
      <c r="G7180">
        <v>130</v>
      </c>
      <c r="H7180">
        <v>2375229.1499999971</v>
      </c>
    </row>
    <row r="7181" spans="1:8" x14ac:dyDescent="0.25">
      <c r="A7181" s="2">
        <v>6</v>
      </c>
      <c r="B7181" t="s">
        <v>22</v>
      </c>
      <c r="C7181" t="s">
        <v>168</v>
      </c>
      <c r="D7181" s="2">
        <v>1</v>
      </c>
      <c r="E7181" s="17">
        <v>5</v>
      </c>
      <c r="F7181" t="s">
        <v>78</v>
      </c>
      <c r="G7181">
        <v>3</v>
      </c>
      <c r="H7181">
        <v>34134.03</v>
      </c>
    </row>
    <row r="7182" spans="1:8" x14ac:dyDescent="0.25">
      <c r="A7182" s="2">
        <v>6</v>
      </c>
      <c r="B7182" t="s">
        <v>22</v>
      </c>
      <c r="C7182" t="s">
        <v>168</v>
      </c>
      <c r="D7182" s="2">
        <v>1</v>
      </c>
      <c r="E7182" s="17">
        <v>5</v>
      </c>
      <c r="F7182" t="s">
        <v>67</v>
      </c>
      <c r="G7182">
        <v>132</v>
      </c>
      <c r="H7182">
        <v>9368.7599999999984</v>
      </c>
    </row>
    <row r="7183" spans="1:8" x14ac:dyDescent="0.25">
      <c r="A7183" s="2">
        <v>6</v>
      </c>
      <c r="B7183" t="s">
        <v>22</v>
      </c>
      <c r="C7183" t="s">
        <v>168</v>
      </c>
      <c r="D7183" s="2">
        <v>1</v>
      </c>
      <c r="E7183" s="17">
        <v>5</v>
      </c>
      <c r="F7183" t="s">
        <v>73</v>
      </c>
      <c r="G7183">
        <v>9</v>
      </c>
      <c r="H7183">
        <v>1535628.92</v>
      </c>
    </row>
    <row r="7184" spans="1:8" x14ac:dyDescent="0.25">
      <c r="A7184" s="2">
        <v>6</v>
      </c>
      <c r="B7184" t="s">
        <v>22</v>
      </c>
      <c r="C7184" t="s">
        <v>168</v>
      </c>
      <c r="D7184" s="2">
        <v>1</v>
      </c>
      <c r="E7184" s="17">
        <v>5</v>
      </c>
      <c r="F7184" t="s">
        <v>79</v>
      </c>
      <c r="H7184">
        <v>52781.5</v>
      </c>
    </row>
    <row r="7185" spans="1:8" x14ac:dyDescent="0.25">
      <c r="A7185" s="2">
        <v>6</v>
      </c>
      <c r="B7185" t="s">
        <v>22</v>
      </c>
      <c r="C7185" t="s">
        <v>168</v>
      </c>
      <c r="D7185" s="2">
        <v>1</v>
      </c>
      <c r="E7185" s="17">
        <v>5</v>
      </c>
      <c r="F7185" t="s">
        <v>72</v>
      </c>
      <c r="G7185">
        <v>1</v>
      </c>
      <c r="H7185">
        <v>20411.5</v>
      </c>
    </row>
    <row r="7186" spans="1:8" x14ac:dyDescent="0.25">
      <c r="A7186" s="2">
        <v>6</v>
      </c>
      <c r="B7186" t="s">
        <v>22</v>
      </c>
      <c r="C7186" t="s">
        <v>168</v>
      </c>
      <c r="D7186" s="2">
        <v>1</v>
      </c>
      <c r="E7186" s="17">
        <v>5</v>
      </c>
      <c r="F7186" t="s">
        <v>74</v>
      </c>
      <c r="G7186">
        <v>63</v>
      </c>
      <c r="H7186">
        <v>390951.3</v>
      </c>
    </row>
    <row r="7187" spans="1:8" x14ac:dyDescent="0.25">
      <c r="A7187" s="2">
        <v>6</v>
      </c>
      <c r="B7187" t="s">
        <v>22</v>
      </c>
      <c r="C7187" t="s">
        <v>168</v>
      </c>
      <c r="D7187" s="2">
        <v>1</v>
      </c>
      <c r="E7187" s="17">
        <v>5</v>
      </c>
      <c r="F7187" t="s">
        <v>76</v>
      </c>
      <c r="H7187">
        <v>8496.67</v>
      </c>
    </row>
    <row r="7188" spans="1:8" x14ac:dyDescent="0.25">
      <c r="A7188" s="2">
        <v>6</v>
      </c>
      <c r="B7188" t="s">
        <v>22</v>
      </c>
      <c r="C7188" t="s">
        <v>168</v>
      </c>
      <c r="D7188" s="2">
        <v>1</v>
      </c>
      <c r="E7188" s="17">
        <v>5</v>
      </c>
      <c r="F7188" t="s">
        <v>158</v>
      </c>
      <c r="H7188">
        <v>167466.6</v>
      </c>
    </row>
    <row r="7189" spans="1:8" x14ac:dyDescent="0.25">
      <c r="A7189" s="2">
        <v>6</v>
      </c>
      <c r="B7189" t="s">
        <v>22</v>
      </c>
      <c r="C7189" t="s">
        <v>168</v>
      </c>
      <c r="D7189" s="2">
        <v>1</v>
      </c>
      <c r="E7189" s="17">
        <v>6</v>
      </c>
      <c r="F7189" t="s">
        <v>70</v>
      </c>
      <c r="G7189">
        <v>78</v>
      </c>
      <c r="H7189">
        <v>12818935.190000001</v>
      </c>
    </row>
    <row r="7190" spans="1:8" x14ac:dyDescent="0.25">
      <c r="A7190" s="2">
        <v>6</v>
      </c>
      <c r="B7190" t="s">
        <v>22</v>
      </c>
      <c r="C7190" t="s">
        <v>168</v>
      </c>
      <c r="D7190" s="2">
        <v>1</v>
      </c>
      <c r="E7190" s="17">
        <v>6</v>
      </c>
      <c r="F7190" t="s">
        <v>75</v>
      </c>
      <c r="G7190">
        <v>75</v>
      </c>
      <c r="H7190">
        <v>991500</v>
      </c>
    </row>
    <row r="7191" spans="1:8" x14ac:dyDescent="0.25">
      <c r="A7191" s="2">
        <v>6</v>
      </c>
      <c r="B7191" t="s">
        <v>22</v>
      </c>
      <c r="C7191" t="s">
        <v>168</v>
      </c>
      <c r="D7191" s="2">
        <v>1</v>
      </c>
      <c r="E7191" s="17">
        <v>6</v>
      </c>
      <c r="F7191" t="s">
        <v>77</v>
      </c>
      <c r="G7191">
        <v>52</v>
      </c>
      <c r="H7191">
        <v>910805.84</v>
      </c>
    </row>
    <row r="7192" spans="1:8" x14ac:dyDescent="0.25">
      <c r="A7192" s="2">
        <v>6</v>
      </c>
      <c r="B7192" t="s">
        <v>22</v>
      </c>
      <c r="C7192" t="s">
        <v>168</v>
      </c>
      <c r="D7192" s="2">
        <v>1</v>
      </c>
      <c r="E7192" s="17">
        <v>6</v>
      </c>
      <c r="F7192" t="s">
        <v>68</v>
      </c>
      <c r="G7192">
        <v>50</v>
      </c>
      <c r="H7192">
        <v>979302</v>
      </c>
    </row>
    <row r="7193" spans="1:8" x14ac:dyDescent="0.25">
      <c r="A7193" s="2">
        <v>6</v>
      </c>
      <c r="B7193" t="s">
        <v>22</v>
      </c>
      <c r="C7193" t="s">
        <v>168</v>
      </c>
      <c r="D7193" s="2">
        <v>1</v>
      </c>
      <c r="E7193" s="17">
        <v>6</v>
      </c>
      <c r="F7193" t="s">
        <v>69</v>
      </c>
      <c r="G7193">
        <v>78</v>
      </c>
      <c r="H7193">
        <v>1669280.57</v>
      </c>
    </row>
    <row r="7194" spans="1:8" x14ac:dyDescent="0.25">
      <c r="A7194" s="2">
        <v>6</v>
      </c>
      <c r="B7194" t="s">
        <v>22</v>
      </c>
      <c r="C7194" t="s">
        <v>168</v>
      </c>
      <c r="D7194" s="2">
        <v>1</v>
      </c>
      <c r="E7194" s="17">
        <v>6</v>
      </c>
      <c r="F7194" t="s">
        <v>78</v>
      </c>
      <c r="G7194">
        <v>8</v>
      </c>
      <c r="H7194">
        <v>76565.959999999992</v>
      </c>
    </row>
    <row r="7195" spans="1:8" x14ac:dyDescent="0.25">
      <c r="A7195" s="2">
        <v>6</v>
      </c>
      <c r="B7195" t="s">
        <v>22</v>
      </c>
      <c r="C7195" t="s">
        <v>168</v>
      </c>
      <c r="D7195" s="2">
        <v>1</v>
      </c>
      <c r="E7195" s="17">
        <v>6</v>
      </c>
      <c r="F7195" t="s">
        <v>67</v>
      </c>
      <c r="G7195">
        <v>78</v>
      </c>
      <c r="H7195">
        <v>5468.2699999999986</v>
      </c>
    </row>
    <row r="7196" spans="1:8" x14ac:dyDescent="0.25">
      <c r="A7196" s="2">
        <v>6</v>
      </c>
      <c r="B7196" t="s">
        <v>22</v>
      </c>
      <c r="C7196" t="s">
        <v>168</v>
      </c>
      <c r="D7196" s="2">
        <v>1</v>
      </c>
      <c r="E7196" s="17">
        <v>6</v>
      </c>
      <c r="F7196" t="s">
        <v>73</v>
      </c>
      <c r="G7196">
        <v>14</v>
      </c>
      <c r="H7196">
        <v>1054744.8700000001</v>
      </c>
    </row>
    <row r="7197" spans="1:8" x14ac:dyDescent="0.25">
      <c r="A7197" s="2">
        <v>6</v>
      </c>
      <c r="B7197" t="s">
        <v>22</v>
      </c>
      <c r="C7197" t="s">
        <v>168</v>
      </c>
      <c r="D7197" s="2">
        <v>1</v>
      </c>
      <c r="E7197" s="17">
        <v>6</v>
      </c>
      <c r="F7197" t="s">
        <v>79</v>
      </c>
      <c r="H7197">
        <v>8882</v>
      </c>
    </row>
    <row r="7198" spans="1:8" x14ac:dyDescent="0.25">
      <c r="A7198" s="2">
        <v>6</v>
      </c>
      <c r="B7198" t="s">
        <v>22</v>
      </c>
      <c r="C7198" t="s">
        <v>168</v>
      </c>
      <c r="D7198" s="2">
        <v>1</v>
      </c>
      <c r="E7198" s="17">
        <v>6</v>
      </c>
      <c r="F7198" t="s">
        <v>74</v>
      </c>
      <c r="G7198">
        <v>3</v>
      </c>
      <c r="H7198">
        <v>99459.080000000016</v>
      </c>
    </row>
    <row r="7199" spans="1:8" x14ac:dyDescent="0.25">
      <c r="A7199" s="2">
        <v>6</v>
      </c>
      <c r="B7199" t="s">
        <v>22</v>
      </c>
      <c r="C7199" t="s">
        <v>168</v>
      </c>
      <c r="D7199" s="2">
        <v>1</v>
      </c>
      <c r="E7199" s="17">
        <v>6</v>
      </c>
      <c r="F7199" t="s">
        <v>158</v>
      </c>
      <c r="H7199">
        <v>51454.9</v>
      </c>
    </row>
    <row r="7200" spans="1:8" x14ac:dyDescent="0.25">
      <c r="A7200" s="2">
        <v>6</v>
      </c>
      <c r="B7200" t="s">
        <v>22</v>
      </c>
      <c r="C7200" t="s">
        <v>168</v>
      </c>
      <c r="D7200" s="2">
        <v>1</v>
      </c>
      <c r="E7200" s="17">
        <v>7</v>
      </c>
      <c r="F7200" t="s">
        <v>70</v>
      </c>
      <c r="G7200">
        <v>125</v>
      </c>
      <c r="H7200">
        <v>26568763</v>
      </c>
    </row>
    <row r="7201" spans="1:8" x14ac:dyDescent="0.25">
      <c r="A7201" s="2">
        <v>6</v>
      </c>
      <c r="B7201" t="s">
        <v>22</v>
      </c>
      <c r="C7201" t="s">
        <v>168</v>
      </c>
      <c r="D7201" s="2">
        <v>1</v>
      </c>
      <c r="E7201" s="17">
        <v>7</v>
      </c>
      <c r="F7201" t="s">
        <v>75</v>
      </c>
      <c r="G7201">
        <v>112</v>
      </c>
      <c r="H7201">
        <v>1515000</v>
      </c>
    </row>
    <row r="7202" spans="1:8" x14ac:dyDescent="0.25">
      <c r="A7202" s="2">
        <v>6</v>
      </c>
      <c r="B7202" t="s">
        <v>22</v>
      </c>
      <c r="C7202" t="s">
        <v>168</v>
      </c>
      <c r="D7202" s="2">
        <v>1</v>
      </c>
      <c r="E7202" s="17">
        <v>7</v>
      </c>
      <c r="F7202" t="s">
        <v>77</v>
      </c>
      <c r="G7202">
        <v>54</v>
      </c>
      <c r="H7202">
        <v>4607554.6800000006</v>
      </c>
    </row>
    <row r="7203" spans="1:8" x14ac:dyDescent="0.25">
      <c r="A7203" s="2">
        <v>6</v>
      </c>
      <c r="B7203" t="s">
        <v>22</v>
      </c>
      <c r="C7203" t="s">
        <v>168</v>
      </c>
      <c r="D7203" s="2">
        <v>1</v>
      </c>
      <c r="E7203" s="17">
        <v>7</v>
      </c>
      <c r="F7203" t="s">
        <v>68</v>
      </c>
      <c r="G7203">
        <v>94</v>
      </c>
      <c r="H7203">
        <v>1946773.25</v>
      </c>
    </row>
    <row r="7204" spans="1:8" x14ac:dyDescent="0.25">
      <c r="A7204" s="2">
        <v>6</v>
      </c>
      <c r="B7204" t="s">
        <v>22</v>
      </c>
      <c r="C7204" t="s">
        <v>168</v>
      </c>
      <c r="D7204" s="2">
        <v>1</v>
      </c>
      <c r="E7204" s="17">
        <v>7</v>
      </c>
      <c r="F7204" t="s">
        <v>69</v>
      </c>
      <c r="G7204">
        <v>125</v>
      </c>
      <c r="H7204">
        <v>3459727.2700000009</v>
      </c>
    </row>
    <row r="7205" spans="1:8" x14ac:dyDescent="0.25">
      <c r="A7205" s="2">
        <v>6</v>
      </c>
      <c r="B7205" t="s">
        <v>22</v>
      </c>
      <c r="C7205" t="s">
        <v>168</v>
      </c>
      <c r="D7205" s="2">
        <v>1</v>
      </c>
      <c r="E7205" s="17">
        <v>7</v>
      </c>
      <c r="F7205" t="s">
        <v>78</v>
      </c>
      <c r="G7205">
        <v>6</v>
      </c>
      <c r="H7205">
        <v>97558.78</v>
      </c>
    </row>
    <row r="7206" spans="1:8" x14ac:dyDescent="0.25">
      <c r="A7206" s="2">
        <v>6</v>
      </c>
      <c r="B7206" t="s">
        <v>22</v>
      </c>
      <c r="C7206" t="s">
        <v>168</v>
      </c>
      <c r="D7206" s="2">
        <v>1</v>
      </c>
      <c r="E7206" s="17">
        <v>7</v>
      </c>
      <c r="F7206" t="s">
        <v>67</v>
      </c>
      <c r="G7206">
        <v>124</v>
      </c>
      <c r="H7206">
        <v>9001.369999999999</v>
      </c>
    </row>
    <row r="7207" spans="1:8" x14ac:dyDescent="0.25">
      <c r="A7207" s="2">
        <v>6</v>
      </c>
      <c r="B7207" t="s">
        <v>22</v>
      </c>
      <c r="C7207" t="s">
        <v>168</v>
      </c>
      <c r="D7207" s="2">
        <v>1</v>
      </c>
      <c r="E7207" s="17">
        <v>7</v>
      </c>
      <c r="F7207" t="s">
        <v>73</v>
      </c>
      <c r="G7207">
        <v>15</v>
      </c>
      <c r="H7207">
        <v>2238098.2999999998</v>
      </c>
    </row>
    <row r="7208" spans="1:8" x14ac:dyDescent="0.25">
      <c r="A7208" s="2">
        <v>6</v>
      </c>
      <c r="B7208" t="s">
        <v>22</v>
      </c>
      <c r="C7208" t="s">
        <v>168</v>
      </c>
      <c r="D7208" s="2">
        <v>1</v>
      </c>
      <c r="E7208" s="17">
        <v>7</v>
      </c>
      <c r="F7208" t="s">
        <v>79</v>
      </c>
      <c r="H7208">
        <v>17764</v>
      </c>
    </row>
    <row r="7209" spans="1:8" x14ac:dyDescent="0.25">
      <c r="A7209" s="2">
        <v>6</v>
      </c>
      <c r="B7209" t="s">
        <v>22</v>
      </c>
      <c r="C7209" t="s">
        <v>168</v>
      </c>
      <c r="D7209" s="2">
        <v>1</v>
      </c>
      <c r="E7209" s="17">
        <v>7</v>
      </c>
      <c r="F7209" t="s">
        <v>74</v>
      </c>
      <c r="G7209">
        <v>24</v>
      </c>
      <c r="H7209">
        <v>407487.62</v>
      </c>
    </row>
    <row r="7210" spans="1:8" x14ac:dyDescent="0.25">
      <c r="A7210" s="2">
        <v>6</v>
      </c>
      <c r="B7210" t="s">
        <v>22</v>
      </c>
      <c r="C7210" t="s">
        <v>168</v>
      </c>
      <c r="D7210" s="2">
        <v>1</v>
      </c>
      <c r="E7210" s="17">
        <v>7</v>
      </c>
      <c r="F7210" t="s">
        <v>76</v>
      </c>
      <c r="H7210">
        <v>3764.24</v>
      </c>
    </row>
    <row r="7211" spans="1:8" x14ac:dyDescent="0.25">
      <c r="A7211" s="2">
        <v>6</v>
      </c>
      <c r="B7211" t="s">
        <v>22</v>
      </c>
      <c r="C7211" t="s">
        <v>168</v>
      </c>
      <c r="D7211" s="2">
        <v>1</v>
      </c>
      <c r="E7211" s="17">
        <v>7</v>
      </c>
      <c r="F7211" t="s">
        <v>158</v>
      </c>
      <c r="H7211">
        <v>71719.78</v>
      </c>
    </row>
    <row r="7212" spans="1:8" x14ac:dyDescent="0.25">
      <c r="A7212" s="2">
        <v>6</v>
      </c>
      <c r="B7212" t="s">
        <v>22</v>
      </c>
      <c r="C7212" t="s">
        <v>168</v>
      </c>
      <c r="D7212" s="2">
        <v>1</v>
      </c>
      <c r="E7212" s="17">
        <v>8</v>
      </c>
      <c r="F7212" t="s">
        <v>70</v>
      </c>
      <c r="G7212">
        <v>94</v>
      </c>
      <c r="H7212">
        <v>26151931.640000001</v>
      </c>
    </row>
    <row r="7213" spans="1:8" x14ac:dyDescent="0.25">
      <c r="A7213" s="2">
        <v>6</v>
      </c>
      <c r="B7213" t="s">
        <v>22</v>
      </c>
      <c r="C7213" t="s">
        <v>168</v>
      </c>
      <c r="D7213" s="2">
        <v>1</v>
      </c>
      <c r="E7213" s="17">
        <v>8</v>
      </c>
      <c r="F7213" t="s">
        <v>75</v>
      </c>
      <c r="G7213">
        <v>76</v>
      </c>
      <c r="H7213">
        <v>1014600</v>
      </c>
    </row>
    <row r="7214" spans="1:8" x14ac:dyDescent="0.25">
      <c r="A7214" s="2">
        <v>6</v>
      </c>
      <c r="B7214" t="s">
        <v>22</v>
      </c>
      <c r="C7214" t="s">
        <v>168</v>
      </c>
      <c r="D7214" s="2">
        <v>1</v>
      </c>
      <c r="E7214" s="17">
        <v>8</v>
      </c>
      <c r="F7214" t="s">
        <v>77</v>
      </c>
      <c r="G7214">
        <v>17</v>
      </c>
      <c r="H7214">
        <v>408335.16</v>
      </c>
    </row>
    <row r="7215" spans="1:8" x14ac:dyDescent="0.25">
      <c r="A7215" s="2">
        <v>6</v>
      </c>
      <c r="B7215" t="s">
        <v>22</v>
      </c>
      <c r="C7215" t="s">
        <v>168</v>
      </c>
      <c r="D7215" s="2">
        <v>1</v>
      </c>
      <c r="E7215" s="17">
        <v>8</v>
      </c>
      <c r="F7215" t="s">
        <v>68</v>
      </c>
      <c r="G7215">
        <v>76</v>
      </c>
      <c r="H7215">
        <v>1569903.25</v>
      </c>
    </row>
    <row r="7216" spans="1:8" x14ac:dyDescent="0.25">
      <c r="A7216" s="2">
        <v>6</v>
      </c>
      <c r="B7216" t="s">
        <v>22</v>
      </c>
      <c r="C7216" t="s">
        <v>168</v>
      </c>
      <c r="D7216" s="2">
        <v>1</v>
      </c>
      <c r="E7216" s="17">
        <v>8</v>
      </c>
      <c r="F7216" t="s">
        <v>69</v>
      </c>
      <c r="G7216">
        <v>94</v>
      </c>
      <c r="H7216">
        <v>3401644.2699999996</v>
      </c>
    </row>
    <row r="7217" spans="1:8" x14ac:dyDescent="0.25">
      <c r="A7217" s="2">
        <v>6</v>
      </c>
      <c r="B7217" t="s">
        <v>22</v>
      </c>
      <c r="C7217" t="s">
        <v>168</v>
      </c>
      <c r="D7217" s="2">
        <v>1</v>
      </c>
      <c r="E7217" s="17">
        <v>8</v>
      </c>
      <c r="F7217" t="s">
        <v>78</v>
      </c>
      <c r="G7217">
        <v>8</v>
      </c>
      <c r="H7217">
        <v>137885.22000000003</v>
      </c>
    </row>
    <row r="7218" spans="1:8" x14ac:dyDescent="0.25">
      <c r="A7218" s="2">
        <v>6</v>
      </c>
      <c r="B7218" t="s">
        <v>22</v>
      </c>
      <c r="C7218" t="s">
        <v>168</v>
      </c>
      <c r="D7218" s="2">
        <v>1</v>
      </c>
      <c r="E7218" s="17">
        <v>8</v>
      </c>
      <c r="F7218" t="s">
        <v>67</v>
      </c>
      <c r="G7218">
        <v>86</v>
      </c>
      <c r="H7218">
        <v>6302.23</v>
      </c>
    </row>
    <row r="7219" spans="1:8" x14ac:dyDescent="0.25">
      <c r="A7219" s="2">
        <v>6</v>
      </c>
      <c r="B7219" t="s">
        <v>22</v>
      </c>
      <c r="C7219" t="s">
        <v>168</v>
      </c>
      <c r="D7219" s="2">
        <v>1</v>
      </c>
      <c r="E7219" s="17">
        <v>8</v>
      </c>
      <c r="F7219" t="s">
        <v>73</v>
      </c>
      <c r="G7219">
        <v>11</v>
      </c>
      <c r="H7219">
        <v>2256416.35</v>
      </c>
    </row>
    <row r="7220" spans="1:8" x14ac:dyDescent="0.25">
      <c r="A7220" s="2">
        <v>6</v>
      </c>
      <c r="B7220" t="s">
        <v>22</v>
      </c>
      <c r="C7220" t="s">
        <v>168</v>
      </c>
      <c r="D7220" s="2">
        <v>1</v>
      </c>
      <c r="E7220" s="17">
        <v>8</v>
      </c>
      <c r="F7220" t="s">
        <v>79</v>
      </c>
      <c r="H7220">
        <v>53293</v>
      </c>
    </row>
    <row r="7221" spans="1:8" x14ac:dyDescent="0.25">
      <c r="A7221" s="2">
        <v>6</v>
      </c>
      <c r="B7221" t="s">
        <v>22</v>
      </c>
      <c r="C7221" t="s">
        <v>168</v>
      </c>
      <c r="D7221" s="2">
        <v>1</v>
      </c>
      <c r="E7221" s="17">
        <v>8</v>
      </c>
      <c r="F7221" t="s">
        <v>74</v>
      </c>
      <c r="G7221">
        <v>11</v>
      </c>
      <c r="H7221">
        <v>381611.91</v>
      </c>
    </row>
    <row r="7222" spans="1:8" x14ac:dyDescent="0.25">
      <c r="A7222" s="2">
        <v>6</v>
      </c>
      <c r="B7222" t="s">
        <v>22</v>
      </c>
      <c r="C7222" t="s">
        <v>168</v>
      </c>
      <c r="D7222" s="2">
        <v>1</v>
      </c>
      <c r="E7222" s="17">
        <v>8</v>
      </c>
      <c r="F7222" t="s">
        <v>76</v>
      </c>
      <c r="H7222">
        <v>17617.14</v>
      </c>
    </row>
    <row r="7223" spans="1:8" x14ac:dyDescent="0.25">
      <c r="A7223" s="2">
        <v>6</v>
      </c>
      <c r="B7223" t="s">
        <v>22</v>
      </c>
      <c r="C7223" t="s">
        <v>168</v>
      </c>
      <c r="D7223" s="2">
        <v>1</v>
      </c>
      <c r="E7223" s="17">
        <v>8</v>
      </c>
      <c r="F7223" t="s">
        <v>158</v>
      </c>
      <c r="H7223">
        <v>396160.4</v>
      </c>
    </row>
    <row r="7224" spans="1:8" x14ac:dyDescent="0.25">
      <c r="A7224" s="2">
        <v>6</v>
      </c>
      <c r="B7224" t="s">
        <v>22</v>
      </c>
      <c r="C7224" t="s">
        <v>168</v>
      </c>
      <c r="D7224" s="2">
        <v>1</v>
      </c>
      <c r="E7224" s="17">
        <v>9</v>
      </c>
      <c r="F7224" t="s">
        <v>70</v>
      </c>
      <c r="G7224">
        <v>15</v>
      </c>
      <c r="H7224">
        <v>3239517.3</v>
      </c>
    </row>
    <row r="7225" spans="1:8" x14ac:dyDescent="0.25">
      <c r="A7225" s="2">
        <v>6</v>
      </c>
      <c r="B7225" t="s">
        <v>22</v>
      </c>
      <c r="C7225" t="s">
        <v>168</v>
      </c>
      <c r="D7225" s="2">
        <v>1</v>
      </c>
      <c r="E7225" s="17">
        <v>9</v>
      </c>
      <c r="F7225" t="s">
        <v>75</v>
      </c>
      <c r="G7225">
        <v>12</v>
      </c>
      <c r="H7225">
        <v>100800</v>
      </c>
    </row>
    <row r="7226" spans="1:8" x14ac:dyDescent="0.25">
      <c r="A7226" s="2">
        <v>6</v>
      </c>
      <c r="B7226" t="s">
        <v>22</v>
      </c>
      <c r="C7226" t="s">
        <v>168</v>
      </c>
      <c r="D7226" s="2">
        <v>1</v>
      </c>
      <c r="E7226" s="17">
        <v>9</v>
      </c>
      <c r="F7226" t="s">
        <v>77</v>
      </c>
      <c r="G7226">
        <v>2</v>
      </c>
      <c r="H7226">
        <v>22035.140000000003</v>
      </c>
    </row>
    <row r="7227" spans="1:8" x14ac:dyDescent="0.25">
      <c r="A7227" s="2">
        <v>6</v>
      </c>
      <c r="B7227" t="s">
        <v>22</v>
      </c>
      <c r="C7227" t="s">
        <v>168</v>
      </c>
      <c r="D7227" s="2">
        <v>1</v>
      </c>
      <c r="E7227" s="17">
        <v>9</v>
      </c>
      <c r="F7227" t="s">
        <v>68</v>
      </c>
      <c r="G7227">
        <v>10</v>
      </c>
      <c r="H7227">
        <v>168661</v>
      </c>
    </row>
    <row r="7228" spans="1:8" x14ac:dyDescent="0.25">
      <c r="A7228" s="2">
        <v>6</v>
      </c>
      <c r="B7228" t="s">
        <v>22</v>
      </c>
      <c r="C7228" t="s">
        <v>168</v>
      </c>
      <c r="D7228" s="2">
        <v>1</v>
      </c>
      <c r="E7228" s="17">
        <v>9</v>
      </c>
      <c r="F7228" t="s">
        <v>69</v>
      </c>
      <c r="G7228">
        <v>14</v>
      </c>
      <c r="H7228">
        <v>383533.44</v>
      </c>
    </row>
    <row r="7229" spans="1:8" x14ac:dyDescent="0.25">
      <c r="A7229" s="2">
        <v>6</v>
      </c>
      <c r="B7229" t="s">
        <v>22</v>
      </c>
      <c r="C7229" t="s">
        <v>168</v>
      </c>
      <c r="D7229" s="2">
        <v>1</v>
      </c>
      <c r="E7229" s="17">
        <v>9</v>
      </c>
      <c r="F7229" t="s">
        <v>78</v>
      </c>
      <c r="G7229">
        <v>1</v>
      </c>
      <c r="H7229">
        <v>16428.3</v>
      </c>
    </row>
    <row r="7230" spans="1:8" x14ac:dyDescent="0.25">
      <c r="A7230" s="2">
        <v>6</v>
      </c>
      <c r="B7230" t="s">
        <v>22</v>
      </c>
      <c r="C7230" t="s">
        <v>168</v>
      </c>
      <c r="D7230" s="2">
        <v>1</v>
      </c>
      <c r="E7230" s="17">
        <v>9</v>
      </c>
      <c r="F7230" t="s">
        <v>67</v>
      </c>
      <c r="G7230">
        <v>15</v>
      </c>
      <c r="H7230">
        <v>775.39</v>
      </c>
    </row>
    <row r="7231" spans="1:8" x14ac:dyDescent="0.25">
      <c r="A7231" s="2">
        <v>6</v>
      </c>
      <c r="B7231" t="s">
        <v>22</v>
      </c>
      <c r="C7231" t="s">
        <v>168</v>
      </c>
      <c r="D7231" s="2">
        <v>1</v>
      </c>
      <c r="E7231" s="17">
        <v>9</v>
      </c>
      <c r="F7231" t="s">
        <v>73</v>
      </c>
      <c r="G7231">
        <v>2</v>
      </c>
      <c r="H7231">
        <v>240187.88</v>
      </c>
    </row>
    <row r="7232" spans="1:8" x14ac:dyDescent="0.25">
      <c r="A7232" s="2">
        <v>6</v>
      </c>
      <c r="B7232" t="s">
        <v>22</v>
      </c>
      <c r="C7232" t="s">
        <v>168</v>
      </c>
      <c r="D7232" s="2">
        <v>1</v>
      </c>
      <c r="E7232" s="17">
        <v>9</v>
      </c>
      <c r="F7232" t="s">
        <v>72</v>
      </c>
      <c r="G7232">
        <v>1</v>
      </c>
      <c r="H7232">
        <v>107211.48000000001</v>
      </c>
    </row>
    <row r="7233" spans="1:8" x14ac:dyDescent="0.25">
      <c r="A7233" s="2">
        <v>6</v>
      </c>
      <c r="B7233" t="s">
        <v>22</v>
      </c>
      <c r="C7233" t="s">
        <v>168</v>
      </c>
      <c r="D7233" s="2">
        <v>1</v>
      </c>
      <c r="E7233" s="17">
        <v>9</v>
      </c>
      <c r="F7233" t="s">
        <v>74</v>
      </c>
      <c r="G7233">
        <v>1</v>
      </c>
      <c r="H7233">
        <v>35111.160000000003</v>
      </c>
    </row>
    <row r="7234" spans="1:8" x14ac:dyDescent="0.25">
      <c r="A7234" s="2">
        <v>6</v>
      </c>
      <c r="B7234" t="s">
        <v>22</v>
      </c>
      <c r="C7234" t="s">
        <v>168</v>
      </c>
      <c r="D7234" s="2">
        <v>1</v>
      </c>
      <c r="E7234" s="17">
        <v>9</v>
      </c>
      <c r="F7234" t="s">
        <v>158</v>
      </c>
      <c r="H7234">
        <v>21915.3</v>
      </c>
    </row>
    <row r="7235" spans="1:8" x14ac:dyDescent="0.25">
      <c r="A7235" s="2">
        <v>6</v>
      </c>
      <c r="B7235" t="s">
        <v>22</v>
      </c>
      <c r="C7235" t="s">
        <v>168</v>
      </c>
      <c r="D7235" s="2">
        <v>1</v>
      </c>
      <c r="E7235" s="17">
        <v>10</v>
      </c>
      <c r="F7235" t="s">
        <v>70</v>
      </c>
      <c r="G7235">
        <v>208</v>
      </c>
      <c r="H7235">
        <v>77938232.460000008</v>
      </c>
    </row>
    <row r="7236" spans="1:8" x14ac:dyDescent="0.25">
      <c r="A7236" s="2">
        <v>6</v>
      </c>
      <c r="B7236" t="s">
        <v>22</v>
      </c>
      <c r="C7236" t="s">
        <v>168</v>
      </c>
      <c r="D7236" s="2">
        <v>1</v>
      </c>
      <c r="E7236" s="17">
        <v>10</v>
      </c>
      <c r="F7236" t="s">
        <v>75</v>
      </c>
      <c r="G7236">
        <v>171</v>
      </c>
      <c r="H7236">
        <v>2088300</v>
      </c>
    </row>
    <row r="7237" spans="1:8" x14ac:dyDescent="0.25">
      <c r="A7237" s="2">
        <v>6</v>
      </c>
      <c r="B7237" t="s">
        <v>22</v>
      </c>
      <c r="C7237" t="s">
        <v>168</v>
      </c>
      <c r="D7237" s="2">
        <v>1</v>
      </c>
      <c r="E7237" s="17">
        <v>10</v>
      </c>
      <c r="F7237" t="s">
        <v>77</v>
      </c>
      <c r="G7237">
        <v>24</v>
      </c>
      <c r="H7237">
        <v>1348752.5100000002</v>
      </c>
    </row>
    <row r="7238" spans="1:8" x14ac:dyDescent="0.25">
      <c r="A7238" s="2">
        <v>6</v>
      </c>
      <c r="B7238" t="s">
        <v>22</v>
      </c>
      <c r="C7238" t="s">
        <v>168</v>
      </c>
      <c r="D7238" s="2">
        <v>1</v>
      </c>
      <c r="E7238" s="17">
        <v>10</v>
      </c>
      <c r="F7238" t="s">
        <v>68</v>
      </c>
      <c r="G7238">
        <v>173</v>
      </c>
      <c r="H7238">
        <v>3426157</v>
      </c>
    </row>
    <row r="7239" spans="1:8" x14ac:dyDescent="0.25">
      <c r="A7239" s="2">
        <v>6</v>
      </c>
      <c r="B7239" t="s">
        <v>22</v>
      </c>
      <c r="C7239" t="s">
        <v>168</v>
      </c>
      <c r="D7239" s="2">
        <v>1</v>
      </c>
      <c r="E7239" s="17">
        <v>10</v>
      </c>
      <c r="F7239" t="s">
        <v>69</v>
      </c>
      <c r="G7239">
        <v>205</v>
      </c>
      <c r="H7239">
        <v>9992018.3500000127</v>
      </c>
    </row>
    <row r="7240" spans="1:8" x14ac:dyDescent="0.25">
      <c r="A7240" s="2">
        <v>6</v>
      </c>
      <c r="B7240" t="s">
        <v>22</v>
      </c>
      <c r="C7240" t="s">
        <v>168</v>
      </c>
      <c r="D7240" s="2">
        <v>1</v>
      </c>
      <c r="E7240" s="17">
        <v>10</v>
      </c>
      <c r="F7240" t="s">
        <v>78</v>
      </c>
      <c r="G7240">
        <v>21</v>
      </c>
      <c r="H7240">
        <v>537161.75999999989</v>
      </c>
    </row>
    <row r="7241" spans="1:8" x14ac:dyDescent="0.25">
      <c r="A7241" s="2">
        <v>6</v>
      </c>
      <c r="B7241" t="s">
        <v>22</v>
      </c>
      <c r="C7241" t="s">
        <v>168</v>
      </c>
      <c r="D7241" s="2">
        <v>1</v>
      </c>
      <c r="E7241" s="17">
        <v>10</v>
      </c>
      <c r="F7241" t="s">
        <v>67</v>
      </c>
      <c r="G7241">
        <v>200</v>
      </c>
      <c r="H7241">
        <v>13892.89</v>
      </c>
    </row>
    <row r="7242" spans="1:8" x14ac:dyDescent="0.25">
      <c r="A7242" s="2">
        <v>6</v>
      </c>
      <c r="B7242" t="s">
        <v>22</v>
      </c>
      <c r="C7242" t="s">
        <v>168</v>
      </c>
      <c r="D7242" s="2">
        <v>1</v>
      </c>
      <c r="E7242" s="17">
        <v>10</v>
      </c>
      <c r="F7242" t="s">
        <v>73</v>
      </c>
      <c r="G7242">
        <v>25</v>
      </c>
      <c r="H7242">
        <v>6302125.6699999999</v>
      </c>
    </row>
    <row r="7243" spans="1:8" x14ac:dyDescent="0.25">
      <c r="A7243" s="2">
        <v>6</v>
      </c>
      <c r="B7243" t="s">
        <v>22</v>
      </c>
      <c r="C7243" t="s">
        <v>168</v>
      </c>
      <c r="D7243" s="2">
        <v>1</v>
      </c>
      <c r="E7243" s="17">
        <v>10</v>
      </c>
      <c r="F7243" t="s">
        <v>79</v>
      </c>
      <c r="G7243">
        <v>2</v>
      </c>
      <c r="H7243">
        <v>137622</v>
      </c>
    </row>
    <row r="7244" spans="1:8" x14ac:dyDescent="0.25">
      <c r="A7244" s="2">
        <v>6</v>
      </c>
      <c r="B7244" t="s">
        <v>22</v>
      </c>
      <c r="C7244" t="s">
        <v>168</v>
      </c>
      <c r="D7244" s="2">
        <v>1</v>
      </c>
      <c r="E7244" s="17">
        <v>10</v>
      </c>
      <c r="F7244" t="s">
        <v>72</v>
      </c>
      <c r="G7244">
        <v>3</v>
      </c>
      <c r="H7244">
        <v>431809.18999999994</v>
      </c>
    </row>
    <row r="7245" spans="1:8" x14ac:dyDescent="0.25">
      <c r="A7245" s="2">
        <v>6</v>
      </c>
      <c r="B7245" t="s">
        <v>22</v>
      </c>
      <c r="C7245" t="s">
        <v>168</v>
      </c>
      <c r="D7245" s="2">
        <v>1</v>
      </c>
      <c r="E7245" s="17">
        <v>10</v>
      </c>
      <c r="F7245" t="s">
        <v>74</v>
      </c>
      <c r="G7245">
        <v>19</v>
      </c>
      <c r="H7245">
        <v>814047.44000000006</v>
      </c>
    </row>
    <row r="7246" spans="1:8" x14ac:dyDescent="0.25">
      <c r="A7246" s="2">
        <v>6</v>
      </c>
      <c r="B7246" t="s">
        <v>22</v>
      </c>
      <c r="C7246" t="s">
        <v>168</v>
      </c>
      <c r="D7246" s="2">
        <v>1</v>
      </c>
      <c r="E7246" s="17">
        <v>10</v>
      </c>
      <c r="F7246" t="s">
        <v>71</v>
      </c>
      <c r="G7246">
        <v>2</v>
      </c>
      <c r="H7246">
        <v>67952.490000000005</v>
      </c>
    </row>
    <row r="7247" spans="1:8" x14ac:dyDescent="0.25">
      <c r="A7247" s="2">
        <v>6</v>
      </c>
      <c r="B7247" t="s">
        <v>22</v>
      </c>
      <c r="C7247" t="s">
        <v>168</v>
      </c>
      <c r="D7247" s="2">
        <v>1</v>
      </c>
      <c r="E7247" s="17">
        <v>10</v>
      </c>
      <c r="F7247" t="s">
        <v>76</v>
      </c>
      <c r="H7247">
        <v>139158.96</v>
      </c>
    </row>
    <row r="7248" spans="1:8" x14ac:dyDescent="0.25">
      <c r="A7248" s="2">
        <v>6</v>
      </c>
      <c r="B7248" t="s">
        <v>22</v>
      </c>
      <c r="C7248" t="s">
        <v>168</v>
      </c>
      <c r="D7248" s="2">
        <v>1</v>
      </c>
      <c r="E7248" s="17">
        <v>10</v>
      </c>
      <c r="F7248" t="s">
        <v>158</v>
      </c>
      <c r="G7248">
        <v>1</v>
      </c>
      <c r="H7248">
        <v>995675.81999999983</v>
      </c>
    </row>
    <row r="7249" spans="1:8" x14ac:dyDescent="0.25">
      <c r="A7249" s="2">
        <v>6</v>
      </c>
      <c r="B7249" t="s">
        <v>22</v>
      </c>
      <c r="C7249" t="s">
        <v>168</v>
      </c>
      <c r="D7249" s="2">
        <v>1</v>
      </c>
      <c r="E7249" s="17">
        <v>11</v>
      </c>
      <c r="F7249" t="s">
        <v>70</v>
      </c>
      <c r="G7249">
        <v>14</v>
      </c>
      <c r="H7249">
        <v>5556052.5600000005</v>
      </c>
    </row>
    <row r="7250" spans="1:8" x14ac:dyDescent="0.25">
      <c r="A7250" s="2">
        <v>6</v>
      </c>
      <c r="B7250" t="s">
        <v>22</v>
      </c>
      <c r="C7250" t="s">
        <v>168</v>
      </c>
      <c r="D7250" s="2">
        <v>1</v>
      </c>
      <c r="E7250" s="17">
        <v>11</v>
      </c>
      <c r="F7250" t="s">
        <v>75</v>
      </c>
      <c r="G7250">
        <v>1</v>
      </c>
      <c r="H7250">
        <v>-4500</v>
      </c>
    </row>
    <row r="7251" spans="1:8" x14ac:dyDescent="0.25">
      <c r="A7251" s="2">
        <v>6</v>
      </c>
      <c r="B7251" t="s">
        <v>22</v>
      </c>
      <c r="C7251" t="s">
        <v>168</v>
      </c>
      <c r="D7251" s="2">
        <v>1</v>
      </c>
      <c r="E7251" s="17">
        <v>11</v>
      </c>
      <c r="F7251" t="s">
        <v>77</v>
      </c>
      <c r="G7251">
        <v>3</v>
      </c>
      <c r="H7251">
        <v>124893.12</v>
      </c>
    </row>
    <row r="7252" spans="1:8" x14ac:dyDescent="0.25">
      <c r="A7252" s="2">
        <v>6</v>
      </c>
      <c r="B7252" t="s">
        <v>22</v>
      </c>
      <c r="C7252" t="s">
        <v>168</v>
      </c>
      <c r="D7252" s="2">
        <v>1</v>
      </c>
      <c r="E7252" s="17">
        <v>11</v>
      </c>
      <c r="F7252" t="s">
        <v>68</v>
      </c>
      <c r="G7252">
        <v>12</v>
      </c>
      <c r="H7252">
        <v>183585</v>
      </c>
    </row>
    <row r="7253" spans="1:8" x14ac:dyDescent="0.25">
      <c r="A7253" s="2">
        <v>6</v>
      </c>
      <c r="B7253" t="s">
        <v>22</v>
      </c>
      <c r="C7253" t="s">
        <v>168</v>
      </c>
      <c r="D7253" s="2">
        <v>1</v>
      </c>
      <c r="E7253" s="17">
        <v>11</v>
      </c>
      <c r="F7253" t="s">
        <v>69</v>
      </c>
      <c r="G7253">
        <v>13</v>
      </c>
      <c r="H7253">
        <v>620710.64</v>
      </c>
    </row>
    <row r="7254" spans="1:8" x14ac:dyDescent="0.25">
      <c r="A7254" s="2">
        <v>6</v>
      </c>
      <c r="B7254" t="s">
        <v>22</v>
      </c>
      <c r="C7254" t="s">
        <v>168</v>
      </c>
      <c r="D7254" s="2">
        <v>1</v>
      </c>
      <c r="E7254" s="17">
        <v>11</v>
      </c>
      <c r="F7254" t="s">
        <v>78</v>
      </c>
      <c r="G7254">
        <v>3</v>
      </c>
      <c r="H7254">
        <v>62070.700000000004</v>
      </c>
    </row>
    <row r="7255" spans="1:8" x14ac:dyDescent="0.25">
      <c r="A7255" s="2">
        <v>6</v>
      </c>
      <c r="B7255" t="s">
        <v>22</v>
      </c>
      <c r="C7255" t="s">
        <v>168</v>
      </c>
      <c r="D7255" s="2">
        <v>1</v>
      </c>
      <c r="E7255" s="17">
        <v>11</v>
      </c>
      <c r="F7255" t="s">
        <v>67</v>
      </c>
      <c r="G7255">
        <v>14</v>
      </c>
      <c r="H7255">
        <v>890.36999999999989</v>
      </c>
    </row>
    <row r="7256" spans="1:8" x14ac:dyDescent="0.25">
      <c r="A7256" s="2">
        <v>6</v>
      </c>
      <c r="B7256" t="s">
        <v>22</v>
      </c>
      <c r="C7256" t="s">
        <v>168</v>
      </c>
      <c r="D7256" s="2">
        <v>1</v>
      </c>
      <c r="E7256" s="17">
        <v>11</v>
      </c>
      <c r="F7256" t="s">
        <v>73</v>
      </c>
      <c r="G7256">
        <v>1</v>
      </c>
      <c r="H7256">
        <v>315001.49</v>
      </c>
    </row>
    <row r="7257" spans="1:8" x14ac:dyDescent="0.25">
      <c r="A7257" s="2">
        <v>6</v>
      </c>
      <c r="B7257" t="s">
        <v>22</v>
      </c>
      <c r="C7257" t="s">
        <v>168</v>
      </c>
      <c r="D7257" s="2">
        <v>1</v>
      </c>
      <c r="E7257" s="17">
        <v>11</v>
      </c>
      <c r="F7257" t="s">
        <v>72</v>
      </c>
      <c r="G7257">
        <v>14</v>
      </c>
      <c r="H7257">
        <v>1096030.1399999994</v>
      </c>
    </row>
    <row r="7258" spans="1:8" x14ac:dyDescent="0.25">
      <c r="A7258" s="2">
        <v>6</v>
      </c>
      <c r="B7258" t="s">
        <v>22</v>
      </c>
      <c r="C7258" t="s">
        <v>168</v>
      </c>
      <c r="D7258" s="2">
        <v>1</v>
      </c>
      <c r="E7258" s="17">
        <v>11</v>
      </c>
      <c r="F7258" t="s">
        <v>74</v>
      </c>
      <c r="G7258">
        <v>1</v>
      </c>
      <c r="H7258">
        <v>248754.78000000003</v>
      </c>
    </row>
    <row r="7259" spans="1:8" x14ac:dyDescent="0.25">
      <c r="A7259" s="2">
        <v>6</v>
      </c>
      <c r="B7259" t="s">
        <v>22</v>
      </c>
      <c r="C7259" t="s">
        <v>168</v>
      </c>
      <c r="D7259" s="2">
        <v>1</v>
      </c>
      <c r="E7259" s="17">
        <v>11</v>
      </c>
      <c r="F7259" t="s">
        <v>76</v>
      </c>
      <c r="H7259">
        <v>19686.95</v>
      </c>
    </row>
    <row r="7260" spans="1:8" x14ac:dyDescent="0.25">
      <c r="A7260" s="2">
        <v>6</v>
      </c>
      <c r="B7260" t="s">
        <v>22</v>
      </c>
      <c r="C7260" t="s">
        <v>168</v>
      </c>
      <c r="D7260" s="2">
        <v>1</v>
      </c>
      <c r="E7260" s="17">
        <v>12</v>
      </c>
      <c r="F7260" t="s">
        <v>70</v>
      </c>
      <c r="G7260">
        <v>103</v>
      </c>
      <c r="H7260">
        <v>52440419.069999956</v>
      </c>
    </row>
    <row r="7261" spans="1:8" x14ac:dyDescent="0.25">
      <c r="A7261" s="2">
        <v>6</v>
      </c>
      <c r="B7261" t="s">
        <v>22</v>
      </c>
      <c r="C7261" t="s">
        <v>168</v>
      </c>
      <c r="D7261" s="2">
        <v>1</v>
      </c>
      <c r="E7261" s="17">
        <v>12</v>
      </c>
      <c r="F7261" t="s">
        <v>75</v>
      </c>
      <c r="G7261">
        <v>15</v>
      </c>
      <c r="H7261">
        <v>390755.04</v>
      </c>
    </row>
    <row r="7262" spans="1:8" x14ac:dyDescent="0.25">
      <c r="A7262" s="2">
        <v>6</v>
      </c>
      <c r="B7262" t="s">
        <v>22</v>
      </c>
      <c r="C7262" t="s">
        <v>168</v>
      </c>
      <c r="D7262" s="2">
        <v>1</v>
      </c>
      <c r="E7262" s="17">
        <v>12</v>
      </c>
      <c r="F7262" t="s">
        <v>77</v>
      </c>
      <c r="G7262">
        <v>11</v>
      </c>
      <c r="H7262">
        <v>335560.34</v>
      </c>
    </row>
    <row r="7263" spans="1:8" x14ac:dyDescent="0.25">
      <c r="A7263" s="2">
        <v>6</v>
      </c>
      <c r="B7263" t="s">
        <v>22</v>
      </c>
      <c r="C7263" t="s">
        <v>168</v>
      </c>
      <c r="D7263" s="2">
        <v>1</v>
      </c>
      <c r="E7263" s="17">
        <v>12</v>
      </c>
      <c r="F7263" t="s">
        <v>68</v>
      </c>
      <c r="G7263">
        <v>86</v>
      </c>
      <c r="H7263">
        <v>1699720</v>
      </c>
    </row>
    <row r="7264" spans="1:8" x14ac:dyDescent="0.25">
      <c r="A7264" s="2">
        <v>6</v>
      </c>
      <c r="B7264" t="s">
        <v>22</v>
      </c>
      <c r="C7264" t="s">
        <v>168</v>
      </c>
      <c r="D7264" s="2">
        <v>1</v>
      </c>
      <c r="E7264" s="17">
        <v>12</v>
      </c>
      <c r="F7264" t="s">
        <v>69</v>
      </c>
      <c r="G7264">
        <v>99</v>
      </c>
      <c r="H7264">
        <v>6595756.9600000028</v>
      </c>
    </row>
    <row r="7265" spans="1:8" x14ac:dyDescent="0.25">
      <c r="A7265" s="2">
        <v>6</v>
      </c>
      <c r="B7265" t="s">
        <v>22</v>
      </c>
      <c r="C7265" t="s">
        <v>168</v>
      </c>
      <c r="D7265" s="2">
        <v>1</v>
      </c>
      <c r="E7265" s="17">
        <v>12</v>
      </c>
      <c r="F7265" t="s">
        <v>78</v>
      </c>
      <c r="G7265">
        <v>4</v>
      </c>
      <c r="H7265">
        <v>143184.41999999998</v>
      </c>
    </row>
    <row r="7266" spans="1:8" x14ac:dyDescent="0.25">
      <c r="A7266" s="2">
        <v>6</v>
      </c>
      <c r="B7266" t="s">
        <v>22</v>
      </c>
      <c r="C7266" t="s">
        <v>168</v>
      </c>
      <c r="D7266" s="2">
        <v>1</v>
      </c>
      <c r="E7266" s="17">
        <v>12</v>
      </c>
      <c r="F7266" t="s">
        <v>67</v>
      </c>
      <c r="G7266">
        <v>103</v>
      </c>
      <c r="H7266">
        <v>6972.6800000000012</v>
      </c>
    </row>
    <row r="7267" spans="1:8" x14ac:dyDescent="0.25">
      <c r="A7267" s="2">
        <v>6</v>
      </c>
      <c r="B7267" t="s">
        <v>22</v>
      </c>
      <c r="C7267" t="s">
        <v>168</v>
      </c>
      <c r="D7267" s="2">
        <v>1</v>
      </c>
      <c r="E7267" s="17">
        <v>12</v>
      </c>
      <c r="F7267" t="s">
        <v>73</v>
      </c>
      <c r="G7267">
        <v>12</v>
      </c>
      <c r="H7267">
        <v>3708758.8200000003</v>
      </c>
    </row>
    <row r="7268" spans="1:8" x14ac:dyDescent="0.25">
      <c r="A7268" s="2">
        <v>6</v>
      </c>
      <c r="B7268" t="s">
        <v>22</v>
      </c>
      <c r="C7268" t="s">
        <v>168</v>
      </c>
      <c r="D7268" s="2">
        <v>1</v>
      </c>
      <c r="E7268" s="17">
        <v>12</v>
      </c>
      <c r="F7268" t="s">
        <v>79</v>
      </c>
      <c r="G7268">
        <v>4</v>
      </c>
      <c r="H7268">
        <v>106586</v>
      </c>
    </row>
    <row r="7269" spans="1:8" x14ac:dyDescent="0.25">
      <c r="A7269" s="2">
        <v>6</v>
      </c>
      <c r="B7269" t="s">
        <v>22</v>
      </c>
      <c r="C7269" t="s">
        <v>168</v>
      </c>
      <c r="D7269" s="2">
        <v>1</v>
      </c>
      <c r="E7269" s="17">
        <v>12</v>
      </c>
      <c r="F7269" t="s">
        <v>72</v>
      </c>
      <c r="G7269">
        <v>102</v>
      </c>
      <c r="H7269">
        <v>6835068.21</v>
      </c>
    </row>
    <row r="7270" spans="1:8" x14ac:dyDescent="0.25">
      <c r="A7270" s="2">
        <v>6</v>
      </c>
      <c r="B7270" t="s">
        <v>22</v>
      </c>
      <c r="C7270" t="s">
        <v>168</v>
      </c>
      <c r="D7270" s="2">
        <v>1</v>
      </c>
      <c r="E7270" s="17">
        <v>12</v>
      </c>
      <c r="F7270" t="s">
        <v>74</v>
      </c>
      <c r="G7270">
        <v>17</v>
      </c>
      <c r="H7270">
        <v>983830.64000000013</v>
      </c>
    </row>
    <row r="7271" spans="1:8" x14ac:dyDescent="0.25">
      <c r="A7271" s="2">
        <v>6</v>
      </c>
      <c r="B7271" t="s">
        <v>22</v>
      </c>
      <c r="C7271" t="s">
        <v>168</v>
      </c>
      <c r="D7271" s="2">
        <v>1</v>
      </c>
      <c r="E7271" s="17">
        <v>12</v>
      </c>
      <c r="F7271" t="s">
        <v>76</v>
      </c>
      <c r="H7271">
        <v>106298.13999999998</v>
      </c>
    </row>
    <row r="7272" spans="1:8" x14ac:dyDescent="0.25">
      <c r="A7272" s="2">
        <v>6</v>
      </c>
      <c r="B7272" t="s">
        <v>22</v>
      </c>
      <c r="C7272" t="s">
        <v>168</v>
      </c>
      <c r="D7272" s="2">
        <v>1</v>
      </c>
      <c r="E7272" s="17">
        <v>12</v>
      </c>
      <c r="F7272" t="s">
        <v>158</v>
      </c>
      <c r="G7272">
        <v>1</v>
      </c>
      <c r="H7272">
        <v>480199.76</v>
      </c>
    </row>
    <row r="7273" spans="1:8" x14ac:dyDescent="0.25">
      <c r="A7273" s="2">
        <v>6</v>
      </c>
      <c r="B7273" t="s">
        <v>22</v>
      </c>
      <c r="C7273" t="s">
        <v>168</v>
      </c>
      <c r="D7273" s="2">
        <v>1</v>
      </c>
      <c r="E7273" s="17">
        <v>13</v>
      </c>
      <c r="F7273" t="s">
        <v>70</v>
      </c>
      <c r="G7273">
        <v>35</v>
      </c>
      <c r="H7273">
        <v>24101384.850000005</v>
      </c>
    </row>
    <row r="7274" spans="1:8" x14ac:dyDescent="0.25">
      <c r="A7274" s="2">
        <v>6</v>
      </c>
      <c r="B7274" t="s">
        <v>22</v>
      </c>
      <c r="C7274" t="s">
        <v>168</v>
      </c>
      <c r="D7274" s="2">
        <v>1</v>
      </c>
      <c r="E7274" s="17">
        <v>13</v>
      </c>
      <c r="F7274" t="s">
        <v>75</v>
      </c>
      <c r="G7274">
        <v>1</v>
      </c>
      <c r="H7274">
        <v>70792</v>
      </c>
    </row>
    <row r="7275" spans="1:8" x14ac:dyDescent="0.25">
      <c r="A7275" s="2">
        <v>6</v>
      </c>
      <c r="B7275" t="s">
        <v>22</v>
      </c>
      <c r="C7275" t="s">
        <v>168</v>
      </c>
      <c r="D7275" s="2">
        <v>1</v>
      </c>
      <c r="E7275" s="17">
        <v>13</v>
      </c>
      <c r="F7275" t="s">
        <v>68</v>
      </c>
      <c r="G7275">
        <v>24</v>
      </c>
      <c r="H7275">
        <v>584684</v>
      </c>
    </row>
    <row r="7276" spans="1:8" x14ac:dyDescent="0.25">
      <c r="A7276" s="2">
        <v>6</v>
      </c>
      <c r="B7276" t="s">
        <v>22</v>
      </c>
      <c r="C7276" t="s">
        <v>168</v>
      </c>
      <c r="D7276" s="2">
        <v>1</v>
      </c>
      <c r="E7276" s="17">
        <v>13</v>
      </c>
      <c r="F7276" t="s">
        <v>69</v>
      </c>
      <c r="G7276">
        <v>33</v>
      </c>
      <c r="H7276">
        <v>3007565.1199999996</v>
      </c>
    </row>
    <row r="7277" spans="1:8" x14ac:dyDescent="0.25">
      <c r="A7277" s="2">
        <v>6</v>
      </c>
      <c r="B7277" t="s">
        <v>22</v>
      </c>
      <c r="C7277" t="s">
        <v>168</v>
      </c>
      <c r="D7277" s="2">
        <v>1</v>
      </c>
      <c r="E7277" s="17">
        <v>13</v>
      </c>
      <c r="F7277" t="s">
        <v>78</v>
      </c>
      <c r="G7277">
        <v>1</v>
      </c>
      <c r="H7277">
        <v>84384.48</v>
      </c>
    </row>
    <row r="7278" spans="1:8" x14ac:dyDescent="0.25">
      <c r="A7278" s="2">
        <v>6</v>
      </c>
      <c r="B7278" t="s">
        <v>22</v>
      </c>
      <c r="C7278" t="s">
        <v>168</v>
      </c>
      <c r="D7278" s="2">
        <v>1</v>
      </c>
      <c r="E7278" s="17">
        <v>13</v>
      </c>
      <c r="F7278" t="s">
        <v>67</v>
      </c>
      <c r="G7278">
        <v>35</v>
      </c>
      <c r="H7278">
        <v>2797.93</v>
      </c>
    </row>
    <row r="7279" spans="1:8" x14ac:dyDescent="0.25">
      <c r="A7279" s="2">
        <v>6</v>
      </c>
      <c r="B7279" t="s">
        <v>22</v>
      </c>
      <c r="C7279" t="s">
        <v>168</v>
      </c>
      <c r="D7279" s="2">
        <v>1</v>
      </c>
      <c r="E7279" s="17">
        <v>13</v>
      </c>
      <c r="F7279" t="s">
        <v>73</v>
      </c>
      <c r="G7279">
        <v>4</v>
      </c>
      <c r="H7279">
        <v>1545591.2899999998</v>
      </c>
    </row>
    <row r="7280" spans="1:8" x14ac:dyDescent="0.25">
      <c r="A7280" s="2">
        <v>6</v>
      </c>
      <c r="B7280" t="s">
        <v>22</v>
      </c>
      <c r="C7280" t="s">
        <v>168</v>
      </c>
      <c r="D7280" s="2">
        <v>1</v>
      </c>
      <c r="E7280" s="17">
        <v>13</v>
      </c>
      <c r="F7280" t="s">
        <v>79</v>
      </c>
      <c r="H7280">
        <v>44411</v>
      </c>
    </row>
    <row r="7281" spans="1:8" x14ac:dyDescent="0.25">
      <c r="A7281" s="2">
        <v>6</v>
      </c>
      <c r="B7281" t="s">
        <v>22</v>
      </c>
      <c r="C7281" t="s">
        <v>168</v>
      </c>
      <c r="D7281" s="2">
        <v>1</v>
      </c>
      <c r="E7281" s="17">
        <v>13</v>
      </c>
      <c r="F7281" t="s">
        <v>72</v>
      </c>
      <c r="G7281">
        <v>35</v>
      </c>
      <c r="H7281">
        <v>6814854.9399999976</v>
      </c>
    </row>
    <row r="7282" spans="1:8" x14ac:dyDescent="0.25">
      <c r="A7282" s="2">
        <v>6</v>
      </c>
      <c r="B7282" t="s">
        <v>22</v>
      </c>
      <c r="C7282" t="s">
        <v>168</v>
      </c>
      <c r="D7282" s="2">
        <v>1</v>
      </c>
      <c r="E7282" s="17">
        <v>13</v>
      </c>
      <c r="F7282" t="s">
        <v>74</v>
      </c>
      <c r="G7282">
        <v>6</v>
      </c>
      <c r="H7282">
        <v>296349.26</v>
      </c>
    </row>
    <row r="7283" spans="1:8" x14ac:dyDescent="0.25">
      <c r="A7283" s="2">
        <v>6</v>
      </c>
      <c r="B7283" t="s">
        <v>22</v>
      </c>
      <c r="C7283" t="s">
        <v>168</v>
      </c>
      <c r="D7283" s="2">
        <v>1</v>
      </c>
      <c r="E7283" s="17">
        <v>13</v>
      </c>
      <c r="F7283" t="s">
        <v>76</v>
      </c>
      <c r="H7283">
        <v>245620.58000000002</v>
      </c>
    </row>
    <row r="7284" spans="1:8" x14ac:dyDescent="0.25">
      <c r="A7284" s="2">
        <v>6</v>
      </c>
      <c r="B7284" t="s">
        <v>22</v>
      </c>
      <c r="C7284" t="s">
        <v>168</v>
      </c>
      <c r="D7284" s="2">
        <v>1</v>
      </c>
      <c r="E7284" s="17">
        <v>13</v>
      </c>
      <c r="F7284" t="s">
        <v>158</v>
      </c>
      <c r="H7284">
        <v>106581.34</v>
      </c>
    </row>
    <row r="7285" spans="1:8" x14ac:dyDescent="0.25">
      <c r="A7285" s="2">
        <v>6</v>
      </c>
      <c r="B7285" t="s">
        <v>22</v>
      </c>
      <c r="C7285" t="s">
        <v>168</v>
      </c>
      <c r="D7285" s="2">
        <v>1</v>
      </c>
      <c r="E7285" s="17">
        <v>14</v>
      </c>
      <c r="F7285" t="s">
        <v>70</v>
      </c>
      <c r="G7285">
        <v>18</v>
      </c>
      <c r="H7285">
        <v>12725012.950000001</v>
      </c>
    </row>
    <row r="7286" spans="1:8" x14ac:dyDescent="0.25">
      <c r="A7286" s="2">
        <v>6</v>
      </c>
      <c r="B7286" t="s">
        <v>22</v>
      </c>
      <c r="C7286" t="s">
        <v>168</v>
      </c>
      <c r="D7286" s="2">
        <v>1</v>
      </c>
      <c r="E7286" s="17">
        <v>14</v>
      </c>
      <c r="F7286" t="s">
        <v>75</v>
      </c>
      <c r="G7286">
        <v>6</v>
      </c>
      <c r="H7286">
        <v>288058.5</v>
      </c>
    </row>
    <row r="7287" spans="1:8" x14ac:dyDescent="0.25">
      <c r="A7287" s="2">
        <v>6</v>
      </c>
      <c r="B7287" t="s">
        <v>22</v>
      </c>
      <c r="C7287" t="s">
        <v>168</v>
      </c>
      <c r="D7287" s="2">
        <v>1</v>
      </c>
      <c r="E7287" s="17">
        <v>14</v>
      </c>
      <c r="F7287" t="s">
        <v>68</v>
      </c>
      <c r="G7287">
        <v>12</v>
      </c>
      <c r="H7287">
        <v>283080</v>
      </c>
    </row>
    <row r="7288" spans="1:8" x14ac:dyDescent="0.25">
      <c r="A7288" s="2">
        <v>6</v>
      </c>
      <c r="B7288" t="s">
        <v>22</v>
      </c>
      <c r="C7288" t="s">
        <v>168</v>
      </c>
      <c r="D7288" s="2">
        <v>1</v>
      </c>
      <c r="E7288" s="17">
        <v>14</v>
      </c>
      <c r="F7288" t="s">
        <v>69</v>
      </c>
      <c r="G7288">
        <v>15</v>
      </c>
      <c r="H7288">
        <v>1400008.0699999998</v>
      </c>
    </row>
    <row r="7289" spans="1:8" x14ac:dyDescent="0.25">
      <c r="A7289" s="2">
        <v>6</v>
      </c>
      <c r="B7289" t="s">
        <v>22</v>
      </c>
      <c r="C7289" t="s">
        <v>168</v>
      </c>
      <c r="D7289" s="2">
        <v>1</v>
      </c>
      <c r="E7289" s="17">
        <v>14</v>
      </c>
      <c r="F7289" t="s">
        <v>78</v>
      </c>
      <c r="G7289">
        <v>1</v>
      </c>
      <c r="H7289">
        <v>52946.46</v>
      </c>
    </row>
    <row r="7290" spans="1:8" x14ac:dyDescent="0.25">
      <c r="A7290" s="2">
        <v>6</v>
      </c>
      <c r="B7290" t="s">
        <v>22</v>
      </c>
      <c r="C7290" t="s">
        <v>168</v>
      </c>
      <c r="D7290" s="2">
        <v>1</v>
      </c>
      <c r="E7290" s="17">
        <v>14</v>
      </c>
      <c r="F7290" t="s">
        <v>67</v>
      </c>
      <c r="G7290">
        <v>18</v>
      </c>
      <c r="H7290">
        <v>1270.6199999999999</v>
      </c>
    </row>
    <row r="7291" spans="1:8" x14ac:dyDescent="0.25">
      <c r="A7291" s="2">
        <v>6</v>
      </c>
      <c r="B7291" t="s">
        <v>22</v>
      </c>
      <c r="C7291" t="s">
        <v>168</v>
      </c>
      <c r="D7291" s="2">
        <v>1</v>
      </c>
      <c r="E7291" s="17">
        <v>14</v>
      </c>
      <c r="F7291" t="s">
        <v>73</v>
      </c>
      <c r="G7291">
        <v>1</v>
      </c>
      <c r="H7291">
        <v>630315.40999999992</v>
      </c>
    </row>
    <row r="7292" spans="1:8" x14ac:dyDescent="0.25">
      <c r="A7292" s="2">
        <v>6</v>
      </c>
      <c r="B7292" t="s">
        <v>22</v>
      </c>
      <c r="C7292" t="s">
        <v>168</v>
      </c>
      <c r="D7292" s="2">
        <v>1</v>
      </c>
      <c r="E7292" s="17">
        <v>14</v>
      </c>
      <c r="F7292" t="s">
        <v>79</v>
      </c>
      <c r="G7292">
        <v>1</v>
      </c>
      <c r="H7292">
        <v>17764</v>
      </c>
    </row>
    <row r="7293" spans="1:8" x14ac:dyDescent="0.25">
      <c r="A7293" s="2">
        <v>6</v>
      </c>
      <c r="B7293" t="s">
        <v>22</v>
      </c>
      <c r="C7293" t="s">
        <v>168</v>
      </c>
      <c r="D7293" s="2">
        <v>1</v>
      </c>
      <c r="E7293" s="17">
        <v>14</v>
      </c>
      <c r="F7293" t="s">
        <v>72</v>
      </c>
      <c r="G7293">
        <v>18</v>
      </c>
      <c r="H7293">
        <v>4257058.5900000008</v>
      </c>
    </row>
    <row r="7294" spans="1:8" x14ac:dyDescent="0.25">
      <c r="A7294" s="2">
        <v>6</v>
      </c>
      <c r="B7294" t="s">
        <v>22</v>
      </c>
      <c r="C7294" t="s">
        <v>168</v>
      </c>
      <c r="D7294" s="2">
        <v>1</v>
      </c>
      <c r="E7294" s="17">
        <v>14</v>
      </c>
      <c r="F7294" t="s">
        <v>74</v>
      </c>
      <c r="G7294">
        <v>2</v>
      </c>
      <c r="H7294">
        <v>97530.32</v>
      </c>
    </row>
    <row r="7295" spans="1:8" x14ac:dyDescent="0.25">
      <c r="A7295" s="2">
        <v>6</v>
      </c>
      <c r="B7295" t="s">
        <v>22</v>
      </c>
      <c r="C7295" t="s">
        <v>168</v>
      </c>
      <c r="D7295" s="2">
        <v>1</v>
      </c>
      <c r="E7295" s="17">
        <v>14</v>
      </c>
      <c r="F7295" t="s">
        <v>76</v>
      </c>
      <c r="H7295">
        <v>188661.31</v>
      </c>
    </row>
    <row r="7296" spans="1:8" x14ac:dyDescent="0.25">
      <c r="A7296" s="2">
        <v>6</v>
      </c>
      <c r="B7296" t="s">
        <v>22</v>
      </c>
      <c r="C7296" t="s">
        <v>168</v>
      </c>
      <c r="D7296" s="2">
        <v>1</v>
      </c>
      <c r="E7296" s="17">
        <v>15</v>
      </c>
      <c r="F7296" t="s">
        <v>70</v>
      </c>
      <c r="G7296">
        <v>12</v>
      </c>
      <c r="H7296">
        <v>9900518.1900000013</v>
      </c>
    </row>
    <row r="7297" spans="1:8" x14ac:dyDescent="0.25">
      <c r="A7297" s="2">
        <v>6</v>
      </c>
      <c r="B7297" t="s">
        <v>22</v>
      </c>
      <c r="C7297" t="s">
        <v>168</v>
      </c>
      <c r="D7297" s="2">
        <v>1</v>
      </c>
      <c r="E7297" s="17">
        <v>15</v>
      </c>
      <c r="F7297" t="s">
        <v>75</v>
      </c>
      <c r="G7297">
        <v>2</v>
      </c>
      <c r="H7297">
        <v>138642</v>
      </c>
    </row>
    <row r="7298" spans="1:8" x14ac:dyDescent="0.25">
      <c r="A7298" s="2">
        <v>6</v>
      </c>
      <c r="B7298" t="s">
        <v>22</v>
      </c>
      <c r="C7298" t="s">
        <v>168</v>
      </c>
      <c r="D7298" s="2">
        <v>1</v>
      </c>
      <c r="E7298" s="17">
        <v>15</v>
      </c>
      <c r="F7298" t="s">
        <v>68</v>
      </c>
      <c r="G7298">
        <v>10</v>
      </c>
      <c r="H7298">
        <v>255282</v>
      </c>
    </row>
    <row r="7299" spans="1:8" x14ac:dyDescent="0.25">
      <c r="A7299" s="2">
        <v>6</v>
      </c>
      <c r="B7299" t="s">
        <v>22</v>
      </c>
      <c r="C7299" t="s">
        <v>168</v>
      </c>
      <c r="D7299" s="2">
        <v>1</v>
      </c>
      <c r="E7299" s="17">
        <v>15</v>
      </c>
      <c r="F7299" t="s">
        <v>69</v>
      </c>
      <c r="G7299">
        <v>12</v>
      </c>
      <c r="H7299">
        <v>1287707.4100000001</v>
      </c>
    </row>
    <row r="7300" spans="1:8" x14ac:dyDescent="0.25">
      <c r="A7300" s="2">
        <v>6</v>
      </c>
      <c r="B7300" t="s">
        <v>22</v>
      </c>
      <c r="C7300" t="s">
        <v>168</v>
      </c>
      <c r="D7300" s="2">
        <v>1</v>
      </c>
      <c r="E7300" s="17">
        <v>15</v>
      </c>
      <c r="F7300" t="s">
        <v>67</v>
      </c>
      <c r="G7300">
        <v>12</v>
      </c>
      <c r="H7300">
        <v>839.52</v>
      </c>
    </row>
    <row r="7301" spans="1:8" x14ac:dyDescent="0.25">
      <c r="A7301" s="2">
        <v>6</v>
      </c>
      <c r="B7301" t="s">
        <v>22</v>
      </c>
      <c r="C7301" t="s">
        <v>168</v>
      </c>
      <c r="D7301" s="2">
        <v>1</v>
      </c>
      <c r="E7301" s="17">
        <v>15</v>
      </c>
      <c r="F7301" t="s">
        <v>73</v>
      </c>
      <c r="H7301">
        <v>691957.18</v>
      </c>
    </row>
    <row r="7302" spans="1:8" x14ac:dyDescent="0.25">
      <c r="A7302" s="2">
        <v>6</v>
      </c>
      <c r="B7302" t="s">
        <v>22</v>
      </c>
      <c r="C7302" t="s">
        <v>168</v>
      </c>
      <c r="D7302" s="2">
        <v>1</v>
      </c>
      <c r="E7302" s="17">
        <v>15</v>
      </c>
      <c r="F7302" t="s">
        <v>72</v>
      </c>
      <c r="G7302">
        <v>12</v>
      </c>
      <c r="H7302">
        <v>3724615.4500000007</v>
      </c>
    </row>
    <row r="7303" spans="1:8" x14ac:dyDescent="0.25">
      <c r="A7303" s="2">
        <v>6</v>
      </c>
      <c r="B7303" t="s">
        <v>22</v>
      </c>
      <c r="C7303" t="s">
        <v>168</v>
      </c>
      <c r="D7303" s="2">
        <v>1</v>
      </c>
      <c r="E7303" s="17">
        <v>15</v>
      </c>
      <c r="F7303" t="s">
        <v>74</v>
      </c>
      <c r="G7303">
        <v>1</v>
      </c>
      <c r="H7303">
        <v>44712</v>
      </c>
    </row>
    <row r="7304" spans="1:8" x14ac:dyDescent="0.25">
      <c r="A7304" s="2">
        <v>6</v>
      </c>
      <c r="B7304" t="s">
        <v>22</v>
      </c>
      <c r="C7304" t="s">
        <v>168</v>
      </c>
      <c r="D7304" s="2">
        <v>1</v>
      </c>
      <c r="E7304" s="17">
        <v>15</v>
      </c>
      <c r="F7304" t="s">
        <v>76</v>
      </c>
      <c r="H7304">
        <v>266832.32999999996</v>
      </c>
    </row>
    <row r="7305" spans="1:8" x14ac:dyDescent="0.25">
      <c r="A7305" s="2">
        <v>6</v>
      </c>
      <c r="B7305" t="s">
        <v>22</v>
      </c>
      <c r="C7305" t="s">
        <v>168</v>
      </c>
      <c r="D7305" s="2">
        <v>1</v>
      </c>
      <c r="E7305" s="17">
        <v>16</v>
      </c>
      <c r="F7305" t="s">
        <v>70</v>
      </c>
      <c r="G7305">
        <v>4</v>
      </c>
      <c r="H7305">
        <v>5784933.8000000007</v>
      </c>
    </row>
    <row r="7306" spans="1:8" x14ac:dyDescent="0.25">
      <c r="A7306" s="2">
        <v>6</v>
      </c>
      <c r="B7306" t="s">
        <v>22</v>
      </c>
      <c r="C7306" t="s">
        <v>168</v>
      </c>
      <c r="D7306" s="2">
        <v>1</v>
      </c>
      <c r="E7306" s="17">
        <v>16</v>
      </c>
      <c r="F7306" t="s">
        <v>68</v>
      </c>
      <c r="G7306">
        <v>4</v>
      </c>
      <c r="H7306">
        <v>100800</v>
      </c>
    </row>
    <row r="7307" spans="1:8" x14ac:dyDescent="0.25">
      <c r="A7307" s="2">
        <v>6</v>
      </c>
      <c r="B7307" t="s">
        <v>22</v>
      </c>
      <c r="C7307" t="s">
        <v>168</v>
      </c>
      <c r="D7307" s="2">
        <v>1</v>
      </c>
      <c r="E7307" s="17">
        <v>16</v>
      </c>
      <c r="F7307" t="s">
        <v>69</v>
      </c>
      <c r="G7307">
        <v>4</v>
      </c>
      <c r="H7307">
        <v>960203.35999999987</v>
      </c>
    </row>
    <row r="7308" spans="1:8" x14ac:dyDescent="0.25">
      <c r="A7308" s="2">
        <v>6</v>
      </c>
      <c r="B7308" t="s">
        <v>22</v>
      </c>
      <c r="C7308" t="s">
        <v>168</v>
      </c>
      <c r="D7308" s="2">
        <v>1</v>
      </c>
      <c r="E7308" s="17">
        <v>16</v>
      </c>
      <c r="F7308" t="s">
        <v>67</v>
      </c>
      <c r="G7308">
        <v>1</v>
      </c>
      <c r="H7308">
        <v>134.08999999999997</v>
      </c>
    </row>
    <row r="7309" spans="1:8" x14ac:dyDescent="0.25">
      <c r="A7309" s="2">
        <v>6</v>
      </c>
      <c r="B7309" t="s">
        <v>22</v>
      </c>
      <c r="C7309" t="s">
        <v>168</v>
      </c>
      <c r="D7309" s="2">
        <v>1</v>
      </c>
      <c r="E7309" s="17">
        <v>16</v>
      </c>
      <c r="F7309" t="s">
        <v>73</v>
      </c>
      <c r="H7309">
        <v>85334.7</v>
      </c>
    </row>
    <row r="7310" spans="1:8" x14ac:dyDescent="0.25">
      <c r="A7310" s="2">
        <v>6</v>
      </c>
      <c r="B7310" t="s">
        <v>22</v>
      </c>
      <c r="C7310" t="s">
        <v>168</v>
      </c>
      <c r="D7310" s="2">
        <v>1</v>
      </c>
      <c r="E7310" s="17">
        <v>16</v>
      </c>
      <c r="F7310" t="s">
        <v>72</v>
      </c>
      <c r="G7310">
        <v>4</v>
      </c>
      <c r="H7310">
        <v>2625258.4799999995</v>
      </c>
    </row>
    <row r="7311" spans="1:8" x14ac:dyDescent="0.25">
      <c r="A7311" s="2">
        <v>6</v>
      </c>
      <c r="B7311" t="s">
        <v>22</v>
      </c>
      <c r="C7311" t="s">
        <v>168</v>
      </c>
      <c r="D7311" s="2">
        <v>1</v>
      </c>
      <c r="E7311" s="17">
        <v>16</v>
      </c>
      <c r="F7311" t="s">
        <v>76</v>
      </c>
      <c r="H7311">
        <v>91647.23</v>
      </c>
    </row>
    <row r="7312" spans="1:8" x14ac:dyDescent="0.25">
      <c r="A7312" s="2">
        <v>6</v>
      </c>
      <c r="B7312" t="s">
        <v>22</v>
      </c>
      <c r="C7312" t="s">
        <v>169</v>
      </c>
      <c r="D7312" s="2">
        <v>3</v>
      </c>
      <c r="E7312" s="17">
        <v>2</v>
      </c>
      <c r="F7312" t="s">
        <v>70</v>
      </c>
      <c r="H7312">
        <v>45591</v>
      </c>
    </row>
    <row r="7313" spans="1:8" x14ac:dyDescent="0.25">
      <c r="A7313" s="2">
        <v>6</v>
      </c>
      <c r="B7313" t="s">
        <v>22</v>
      </c>
      <c r="C7313" t="s">
        <v>169</v>
      </c>
      <c r="D7313" s="2">
        <v>3</v>
      </c>
      <c r="E7313" s="17">
        <v>2</v>
      </c>
      <c r="F7313" t="s">
        <v>67</v>
      </c>
      <c r="H7313">
        <v>40.81</v>
      </c>
    </row>
    <row r="7314" spans="1:8" x14ac:dyDescent="0.25">
      <c r="A7314" s="2">
        <v>6</v>
      </c>
      <c r="B7314" t="s">
        <v>22</v>
      </c>
      <c r="C7314" t="s">
        <v>169</v>
      </c>
      <c r="D7314" s="2">
        <v>3</v>
      </c>
      <c r="E7314" s="17">
        <v>2</v>
      </c>
      <c r="F7314" t="s">
        <v>72</v>
      </c>
      <c r="H7314">
        <v>16868.669999999998</v>
      </c>
    </row>
    <row r="7315" spans="1:8" x14ac:dyDescent="0.25">
      <c r="A7315" s="2">
        <v>6</v>
      </c>
      <c r="B7315" t="s">
        <v>22</v>
      </c>
      <c r="C7315" t="s">
        <v>169</v>
      </c>
      <c r="D7315" s="2">
        <v>3</v>
      </c>
      <c r="E7315" s="17">
        <v>4</v>
      </c>
      <c r="F7315" t="s">
        <v>70</v>
      </c>
      <c r="H7315">
        <v>2676.0299999999997</v>
      </c>
    </row>
    <row r="7316" spans="1:8" x14ac:dyDescent="0.25">
      <c r="A7316" s="2">
        <v>6</v>
      </c>
      <c r="B7316" t="s">
        <v>22</v>
      </c>
      <c r="C7316" t="s">
        <v>169</v>
      </c>
      <c r="D7316" s="2">
        <v>3</v>
      </c>
      <c r="E7316" s="17">
        <v>4</v>
      </c>
      <c r="F7316" t="s">
        <v>69</v>
      </c>
      <c r="H7316">
        <v>347.86</v>
      </c>
    </row>
    <row r="7317" spans="1:8" x14ac:dyDescent="0.25">
      <c r="A7317" s="2">
        <v>6</v>
      </c>
      <c r="B7317" t="s">
        <v>22</v>
      </c>
      <c r="C7317" t="s">
        <v>169</v>
      </c>
      <c r="D7317" s="2">
        <v>3</v>
      </c>
      <c r="E7317" s="17">
        <v>4</v>
      </c>
      <c r="F7317" t="s">
        <v>73</v>
      </c>
      <c r="H7317">
        <v>3529.0699999999997</v>
      </c>
    </row>
    <row r="7318" spans="1:8" x14ac:dyDescent="0.25">
      <c r="A7318" s="2">
        <v>6</v>
      </c>
      <c r="B7318" t="s">
        <v>22</v>
      </c>
      <c r="C7318" t="s">
        <v>169</v>
      </c>
      <c r="D7318" s="2">
        <v>3</v>
      </c>
      <c r="E7318" s="17">
        <v>4</v>
      </c>
      <c r="F7318" t="s">
        <v>74</v>
      </c>
      <c r="H7318">
        <v>11623</v>
      </c>
    </row>
    <row r="7319" spans="1:8" x14ac:dyDescent="0.25">
      <c r="A7319" s="2">
        <v>6</v>
      </c>
      <c r="B7319" t="s">
        <v>22</v>
      </c>
      <c r="C7319" t="s">
        <v>169</v>
      </c>
      <c r="D7319" s="2">
        <v>3</v>
      </c>
      <c r="E7319" s="17">
        <v>5</v>
      </c>
      <c r="F7319" t="s">
        <v>70</v>
      </c>
      <c r="G7319">
        <v>52</v>
      </c>
      <c r="H7319">
        <v>7781447.0500000007</v>
      </c>
    </row>
    <row r="7320" spans="1:8" x14ac:dyDescent="0.25">
      <c r="A7320" s="2">
        <v>6</v>
      </c>
      <c r="B7320" t="s">
        <v>22</v>
      </c>
      <c r="C7320" t="s">
        <v>169</v>
      </c>
      <c r="D7320" s="2">
        <v>3</v>
      </c>
      <c r="E7320" s="17">
        <v>5</v>
      </c>
      <c r="F7320" t="s">
        <v>75</v>
      </c>
      <c r="G7320">
        <v>45</v>
      </c>
      <c r="H7320">
        <v>649500</v>
      </c>
    </row>
    <row r="7321" spans="1:8" x14ac:dyDescent="0.25">
      <c r="A7321" s="2">
        <v>6</v>
      </c>
      <c r="B7321" t="s">
        <v>22</v>
      </c>
      <c r="C7321" t="s">
        <v>169</v>
      </c>
      <c r="D7321" s="2">
        <v>3</v>
      </c>
      <c r="E7321" s="17">
        <v>5</v>
      </c>
      <c r="F7321" t="s">
        <v>77</v>
      </c>
      <c r="G7321">
        <v>31</v>
      </c>
      <c r="H7321">
        <v>1314675.0900000003</v>
      </c>
    </row>
    <row r="7322" spans="1:8" x14ac:dyDescent="0.25">
      <c r="A7322" s="2">
        <v>6</v>
      </c>
      <c r="B7322" t="s">
        <v>22</v>
      </c>
      <c r="C7322" t="s">
        <v>169</v>
      </c>
      <c r="D7322" s="2">
        <v>3</v>
      </c>
      <c r="E7322" s="17">
        <v>5</v>
      </c>
      <c r="F7322" t="s">
        <v>68</v>
      </c>
      <c r="G7322">
        <v>30</v>
      </c>
      <c r="H7322">
        <v>642798</v>
      </c>
    </row>
    <row r="7323" spans="1:8" x14ac:dyDescent="0.25">
      <c r="A7323" s="2">
        <v>6</v>
      </c>
      <c r="B7323" t="s">
        <v>22</v>
      </c>
      <c r="C7323" t="s">
        <v>169</v>
      </c>
      <c r="D7323" s="2">
        <v>3</v>
      </c>
      <c r="E7323" s="17">
        <v>5</v>
      </c>
      <c r="F7323" t="s">
        <v>69</v>
      </c>
      <c r="G7323">
        <v>51</v>
      </c>
      <c r="H7323">
        <v>1003572.5799999994</v>
      </c>
    </row>
    <row r="7324" spans="1:8" x14ac:dyDescent="0.25">
      <c r="A7324" s="2">
        <v>6</v>
      </c>
      <c r="B7324" t="s">
        <v>22</v>
      </c>
      <c r="C7324" t="s">
        <v>169</v>
      </c>
      <c r="D7324" s="2">
        <v>3</v>
      </c>
      <c r="E7324" s="17">
        <v>5</v>
      </c>
      <c r="F7324" t="s">
        <v>78</v>
      </c>
      <c r="G7324">
        <v>17</v>
      </c>
      <c r="H7324">
        <v>188804.03999999995</v>
      </c>
    </row>
    <row r="7325" spans="1:8" x14ac:dyDescent="0.25">
      <c r="A7325" s="2">
        <v>6</v>
      </c>
      <c r="B7325" t="s">
        <v>22</v>
      </c>
      <c r="C7325" t="s">
        <v>169</v>
      </c>
      <c r="D7325" s="2">
        <v>3</v>
      </c>
      <c r="E7325" s="17">
        <v>5</v>
      </c>
      <c r="F7325" t="s">
        <v>67</v>
      </c>
      <c r="G7325">
        <v>51</v>
      </c>
      <c r="H7325">
        <v>3888.5099999999998</v>
      </c>
    </row>
    <row r="7326" spans="1:8" x14ac:dyDescent="0.25">
      <c r="A7326" s="2">
        <v>6</v>
      </c>
      <c r="B7326" t="s">
        <v>22</v>
      </c>
      <c r="C7326" t="s">
        <v>169</v>
      </c>
      <c r="D7326" s="2">
        <v>3</v>
      </c>
      <c r="E7326" s="17">
        <v>5</v>
      </c>
      <c r="F7326" t="s">
        <v>73</v>
      </c>
      <c r="G7326">
        <v>9</v>
      </c>
      <c r="H7326">
        <v>676542.13</v>
      </c>
    </row>
    <row r="7327" spans="1:8" x14ac:dyDescent="0.25">
      <c r="A7327" s="2">
        <v>6</v>
      </c>
      <c r="B7327" t="s">
        <v>22</v>
      </c>
      <c r="C7327" t="s">
        <v>169</v>
      </c>
      <c r="D7327" s="2">
        <v>3</v>
      </c>
      <c r="E7327" s="17">
        <v>5</v>
      </c>
      <c r="F7327" t="s">
        <v>72</v>
      </c>
      <c r="G7327">
        <v>1</v>
      </c>
      <c r="H7327">
        <v>23756.48</v>
      </c>
    </row>
    <row r="7328" spans="1:8" x14ac:dyDescent="0.25">
      <c r="A7328" s="2">
        <v>6</v>
      </c>
      <c r="B7328" t="s">
        <v>22</v>
      </c>
      <c r="C7328" t="s">
        <v>169</v>
      </c>
      <c r="D7328" s="2">
        <v>3</v>
      </c>
      <c r="E7328" s="17">
        <v>5</v>
      </c>
      <c r="F7328" t="s">
        <v>74</v>
      </c>
      <c r="G7328">
        <v>2</v>
      </c>
      <c r="H7328">
        <v>435726.16</v>
      </c>
    </row>
    <row r="7329" spans="1:8" x14ac:dyDescent="0.25">
      <c r="A7329" s="2">
        <v>6</v>
      </c>
      <c r="B7329" t="s">
        <v>22</v>
      </c>
      <c r="C7329" t="s">
        <v>169</v>
      </c>
      <c r="D7329" s="2">
        <v>3</v>
      </c>
      <c r="E7329" s="17">
        <v>5</v>
      </c>
      <c r="F7329" t="s">
        <v>76</v>
      </c>
      <c r="H7329">
        <v>5552.87</v>
      </c>
    </row>
    <row r="7330" spans="1:8" x14ac:dyDescent="0.25">
      <c r="A7330" s="2">
        <v>6</v>
      </c>
      <c r="B7330" t="s">
        <v>22</v>
      </c>
      <c r="C7330" t="s">
        <v>169</v>
      </c>
      <c r="D7330" s="2">
        <v>3</v>
      </c>
      <c r="E7330" s="17">
        <v>6</v>
      </c>
      <c r="F7330" t="s">
        <v>70</v>
      </c>
      <c r="G7330">
        <v>10</v>
      </c>
      <c r="H7330">
        <v>1659938.36</v>
      </c>
    </row>
    <row r="7331" spans="1:8" x14ac:dyDescent="0.25">
      <c r="A7331" s="2">
        <v>6</v>
      </c>
      <c r="B7331" t="s">
        <v>22</v>
      </c>
      <c r="C7331" t="s">
        <v>169</v>
      </c>
      <c r="D7331" s="2">
        <v>3</v>
      </c>
      <c r="E7331" s="17">
        <v>6</v>
      </c>
      <c r="F7331" t="s">
        <v>75</v>
      </c>
      <c r="G7331">
        <v>10</v>
      </c>
      <c r="H7331">
        <v>126900</v>
      </c>
    </row>
    <row r="7332" spans="1:8" x14ac:dyDescent="0.25">
      <c r="A7332" s="2">
        <v>6</v>
      </c>
      <c r="B7332" t="s">
        <v>22</v>
      </c>
      <c r="C7332" t="s">
        <v>169</v>
      </c>
      <c r="D7332" s="2">
        <v>3</v>
      </c>
      <c r="E7332" s="17">
        <v>6</v>
      </c>
      <c r="F7332" t="s">
        <v>77</v>
      </c>
      <c r="G7332">
        <v>5</v>
      </c>
      <c r="H7332">
        <v>144763.37</v>
      </c>
    </row>
    <row r="7333" spans="1:8" x14ac:dyDescent="0.25">
      <c r="A7333" s="2">
        <v>6</v>
      </c>
      <c r="B7333" t="s">
        <v>22</v>
      </c>
      <c r="C7333" t="s">
        <v>169</v>
      </c>
      <c r="D7333" s="2">
        <v>3</v>
      </c>
      <c r="E7333" s="17">
        <v>6</v>
      </c>
      <c r="F7333" t="s">
        <v>68</v>
      </c>
      <c r="G7333">
        <v>9</v>
      </c>
      <c r="H7333">
        <v>189497</v>
      </c>
    </row>
    <row r="7334" spans="1:8" x14ac:dyDescent="0.25">
      <c r="A7334" s="2">
        <v>6</v>
      </c>
      <c r="B7334" t="s">
        <v>22</v>
      </c>
      <c r="C7334" t="s">
        <v>169</v>
      </c>
      <c r="D7334" s="2">
        <v>3</v>
      </c>
      <c r="E7334" s="17">
        <v>6</v>
      </c>
      <c r="F7334" t="s">
        <v>69</v>
      </c>
      <c r="G7334">
        <v>10</v>
      </c>
      <c r="H7334">
        <v>215829.74000000002</v>
      </c>
    </row>
    <row r="7335" spans="1:8" x14ac:dyDescent="0.25">
      <c r="A7335" s="2">
        <v>6</v>
      </c>
      <c r="B7335" t="s">
        <v>22</v>
      </c>
      <c r="C7335" t="s">
        <v>169</v>
      </c>
      <c r="D7335" s="2">
        <v>3</v>
      </c>
      <c r="E7335" s="17">
        <v>6</v>
      </c>
      <c r="F7335" t="s">
        <v>67</v>
      </c>
      <c r="G7335">
        <v>10</v>
      </c>
      <c r="H7335">
        <v>670.44999999999982</v>
      </c>
    </row>
    <row r="7336" spans="1:8" x14ac:dyDescent="0.25">
      <c r="A7336" s="2">
        <v>6</v>
      </c>
      <c r="B7336" t="s">
        <v>22</v>
      </c>
      <c r="C7336" t="s">
        <v>169</v>
      </c>
      <c r="D7336" s="2">
        <v>3</v>
      </c>
      <c r="E7336" s="17">
        <v>6</v>
      </c>
      <c r="F7336" t="s">
        <v>73</v>
      </c>
      <c r="G7336">
        <v>3</v>
      </c>
      <c r="H7336">
        <v>135767.08000000002</v>
      </c>
    </row>
    <row r="7337" spans="1:8" x14ac:dyDescent="0.25">
      <c r="A7337" s="2">
        <v>6</v>
      </c>
      <c r="B7337" t="s">
        <v>22</v>
      </c>
      <c r="C7337" t="s">
        <v>169</v>
      </c>
      <c r="D7337" s="2">
        <v>3</v>
      </c>
      <c r="E7337" s="17">
        <v>6</v>
      </c>
      <c r="F7337" t="s">
        <v>74</v>
      </c>
      <c r="G7337">
        <v>4</v>
      </c>
      <c r="H7337">
        <v>352288.53</v>
      </c>
    </row>
    <row r="7338" spans="1:8" x14ac:dyDescent="0.25">
      <c r="A7338" s="2">
        <v>6</v>
      </c>
      <c r="B7338" t="s">
        <v>22</v>
      </c>
      <c r="C7338" t="s">
        <v>169</v>
      </c>
      <c r="D7338" s="2">
        <v>3</v>
      </c>
      <c r="E7338" s="17">
        <v>6</v>
      </c>
      <c r="F7338" t="s">
        <v>76</v>
      </c>
      <c r="H7338">
        <v>5912.44</v>
      </c>
    </row>
    <row r="7339" spans="1:8" x14ac:dyDescent="0.25">
      <c r="A7339" s="2">
        <v>6</v>
      </c>
      <c r="B7339" t="s">
        <v>22</v>
      </c>
      <c r="C7339" t="s">
        <v>169</v>
      </c>
      <c r="D7339" s="2">
        <v>3</v>
      </c>
      <c r="E7339" s="17">
        <v>6</v>
      </c>
      <c r="F7339" t="s">
        <v>158</v>
      </c>
      <c r="H7339">
        <v>10876</v>
      </c>
    </row>
    <row r="7340" spans="1:8" x14ac:dyDescent="0.25">
      <c r="A7340" s="2">
        <v>6</v>
      </c>
      <c r="B7340" t="s">
        <v>22</v>
      </c>
      <c r="C7340" t="s">
        <v>169</v>
      </c>
      <c r="D7340" s="2">
        <v>3</v>
      </c>
      <c r="E7340" s="17">
        <v>7</v>
      </c>
      <c r="F7340" t="s">
        <v>70</v>
      </c>
      <c r="G7340">
        <v>41</v>
      </c>
      <c r="H7340">
        <v>8463371.7899999991</v>
      </c>
    </row>
    <row r="7341" spans="1:8" x14ac:dyDescent="0.25">
      <c r="A7341" s="2">
        <v>6</v>
      </c>
      <c r="B7341" t="s">
        <v>22</v>
      </c>
      <c r="C7341" t="s">
        <v>169</v>
      </c>
      <c r="D7341" s="2">
        <v>3</v>
      </c>
      <c r="E7341" s="17">
        <v>7</v>
      </c>
      <c r="F7341" t="s">
        <v>75</v>
      </c>
      <c r="G7341">
        <v>38</v>
      </c>
      <c r="H7341">
        <v>502500</v>
      </c>
    </row>
    <row r="7342" spans="1:8" x14ac:dyDescent="0.25">
      <c r="A7342" s="2">
        <v>6</v>
      </c>
      <c r="B7342" t="s">
        <v>22</v>
      </c>
      <c r="C7342" t="s">
        <v>169</v>
      </c>
      <c r="D7342" s="2">
        <v>3</v>
      </c>
      <c r="E7342" s="17">
        <v>7</v>
      </c>
      <c r="F7342" t="s">
        <v>77</v>
      </c>
      <c r="G7342">
        <v>23</v>
      </c>
      <c r="H7342">
        <v>1464634.67</v>
      </c>
    </row>
    <row r="7343" spans="1:8" x14ac:dyDescent="0.25">
      <c r="A7343" s="2">
        <v>6</v>
      </c>
      <c r="B7343" t="s">
        <v>22</v>
      </c>
      <c r="C7343" t="s">
        <v>169</v>
      </c>
      <c r="D7343" s="2">
        <v>3</v>
      </c>
      <c r="E7343" s="17">
        <v>7</v>
      </c>
      <c r="F7343" t="s">
        <v>68</v>
      </c>
      <c r="G7343">
        <v>35</v>
      </c>
      <c r="H7343">
        <v>738139.25</v>
      </c>
    </row>
    <row r="7344" spans="1:8" x14ac:dyDescent="0.25">
      <c r="A7344" s="2">
        <v>6</v>
      </c>
      <c r="B7344" t="s">
        <v>22</v>
      </c>
      <c r="C7344" t="s">
        <v>169</v>
      </c>
      <c r="D7344" s="2">
        <v>3</v>
      </c>
      <c r="E7344" s="17">
        <v>7</v>
      </c>
      <c r="F7344" t="s">
        <v>69</v>
      </c>
      <c r="G7344">
        <v>41</v>
      </c>
      <c r="H7344">
        <v>1100508.8299999998</v>
      </c>
    </row>
    <row r="7345" spans="1:8" x14ac:dyDescent="0.25">
      <c r="A7345" s="2">
        <v>6</v>
      </c>
      <c r="B7345" t="s">
        <v>22</v>
      </c>
      <c r="C7345" t="s">
        <v>169</v>
      </c>
      <c r="D7345" s="2">
        <v>3</v>
      </c>
      <c r="E7345" s="17">
        <v>7</v>
      </c>
      <c r="F7345" t="s">
        <v>78</v>
      </c>
      <c r="G7345">
        <v>1</v>
      </c>
      <c r="H7345">
        <v>13628.58</v>
      </c>
    </row>
    <row r="7346" spans="1:8" x14ac:dyDescent="0.25">
      <c r="A7346" s="2">
        <v>6</v>
      </c>
      <c r="B7346" t="s">
        <v>22</v>
      </c>
      <c r="C7346" t="s">
        <v>169</v>
      </c>
      <c r="D7346" s="2">
        <v>3</v>
      </c>
      <c r="E7346" s="17">
        <v>7</v>
      </c>
      <c r="F7346" t="s">
        <v>67</v>
      </c>
      <c r="G7346">
        <v>41</v>
      </c>
      <c r="H7346">
        <v>2810.06</v>
      </c>
    </row>
    <row r="7347" spans="1:8" x14ac:dyDescent="0.25">
      <c r="A7347" s="2">
        <v>6</v>
      </c>
      <c r="B7347" t="s">
        <v>22</v>
      </c>
      <c r="C7347" t="s">
        <v>169</v>
      </c>
      <c r="D7347" s="2">
        <v>3</v>
      </c>
      <c r="E7347" s="17">
        <v>7</v>
      </c>
      <c r="F7347" t="s">
        <v>73</v>
      </c>
      <c r="G7347">
        <v>2</v>
      </c>
      <c r="H7347">
        <v>727611.8600000001</v>
      </c>
    </row>
    <row r="7348" spans="1:8" x14ac:dyDescent="0.25">
      <c r="A7348" s="2">
        <v>6</v>
      </c>
      <c r="B7348" t="s">
        <v>22</v>
      </c>
      <c r="C7348" t="s">
        <v>169</v>
      </c>
      <c r="D7348" s="2">
        <v>3</v>
      </c>
      <c r="E7348" s="17">
        <v>7</v>
      </c>
      <c r="F7348" t="s">
        <v>79</v>
      </c>
      <c r="H7348">
        <v>26646.5</v>
      </c>
    </row>
    <row r="7349" spans="1:8" x14ac:dyDescent="0.25">
      <c r="A7349" s="2">
        <v>6</v>
      </c>
      <c r="B7349" t="s">
        <v>22</v>
      </c>
      <c r="C7349" t="s">
        <v>169</v>
      </c>
      <c r="D7349" s="2">
        <v>3</v>
      </c>
      <c r="E7349" s="17">
        <v>7</v>
      </c>
      <c r="F7349" t="s">
        <v>74</v>
      </c>
      <c r="G7349">
        <v>5</v>
      </c>
      <c r="H7349">
        <v>360042.23</v>
      </c>
    </row>
    <row r="7350" spans="1:8" x14ac:dyDescent="0.25">
      <c r="A7350" s="2">
        <v>6</v>
      </c>
      <c r="B7350" t="s">
        <v>22</v>
      </c>
      <c r="C7350" t="s">
        <v>169</v>
      </c>
      <c r="D7350" s="2">
        <v>3</v>
      </c>
      <c r="E7350" s="17">
        <v>7</v>
      </c>
      <c r="F7350" t="s">
        <v>158</v>
      </c>
      <c r="H7350">
        <v>17232.3</v>
      </c>
    </row>
    <row r="7351" spans="1:8" x14ac:dyDescent="0.25">
      <c r="A7351" s="2">
        <v>6</v>
      </c>
      <c r="B7351" t="s">
        <v>22</v>
      </c>
      <c r="C7351" t="s">
        <v>169</v>
      </c>
      <c r="D7351" s="2">
        <v>3</v>
      </c>
      <c r="E7351" s="17">
        <v>8</v>
      </c>
      <c r="F7351" t="s">
        <v>70</v>
      </c>
      <c r="G7351">
        <v>70</v>
      </c>
      <c r="H7351">
        <v>18830376.510000002</v>
      </c>
    </row>
    <row r="7352" spans="1:8" x14ac:dyDescent="0.25">
      <c r="A7352" s="2">
        <v>6</v>
      </c>
      <c r="B7352" t="s">
        <v>22</v>
      </c>
      <c r="C7352" t="s">
        <v>169</v>
      </c>
      <c r="D7352" s="2">
        <v>3</v>
      </c>
      <c r="E7352" s="17">
        <v>8</v>
      </c>
      <c r="F7352" t="s">
        <v>75</v>
      </c>
      <c r="G7352">
        <v>61</v>
      </c>
      <c r="H7352">
        <v>787200</v>
      </c>
    </row>
    <row r="7353" spans="1:8" x14ac:dyDescent="0.25">
      <c r="A7353" s="2">
        <v>6</v>
      </c>
      <c r="B7353" t="s">
        <v>22</v>
      </c>
      <c r="C7353" t="s">
        <v>169</v>
      </c>
      <c r="D7353" s="2">
        <v>3</v>
      </c>
      <c r="E7353" s="17">
        <v>8</v>
      </c>
      <c r="F7353" t="s">
        <v>77</v>
      </c>
      <c r="G7353">
        <v>46</v>
      </c>
      <c r="H7353">
        <v>3162846.77</v>
      </c>
    </row>
    <row r="7354" spans="1:8" x14ac:dyDescent="0.25">
      <c r="A7354" s="2">
        <v>6</v>
      </c>
      <c r="B7354" t="s">
        <v>22</v>
      </c>
      <c r="C7354" t="s">
        <v>169</v>
      </c>
      <c r="D7354" s="2">
        <v>3</v>
      </c>
      <c r="E7354" s="17">
        <v>8</v>
      </c>
      <c r="F7354" t="s">
        <v>68</v>
      </c>
      <c r="G7354">
        <v>60</v>
      </c>
      <c r="H7354">
        <v>1306406.25</v>
      </c>
    </row>
    <row r="7355" spans="1:8" x14ac:dyDescent="0.25">
      <c r="A7355" s="2">
        <v>6</v>
      </c>
      <c r="B7355" t="s">
        <v>22</v>
      </c>
      <c r="C7355" t="s">
        <v>169</v>
      </c>
      <c r="D7355" s="2">
        <v>3</v>
      </c>
      <c r="E7355" s="17">
        <v>8</v>
      </c>
      <c r="F7355" t="s">
        <v>69</v>
      </c>
      <c r="G7355">
        <v>70</v>
      </c>
      <c r="H7355">
        <v>2453375.3199999998</v>
      </c>
    </row>
    <row r="7356" spans="1:8" x14ac:dyDescent="0.25">
      <c r="A7356" s="2">
        <v>6</v>
      </c>
      <c r="B7356" t="s">
        <v>22</v>
      </c>
      <c r="C7356" t="s">
        <v>169</v>
      </c>
      <c r="D7356" s="2">
        <v>3</v>
      </c>
      <c r="E7356" s="17">
        <v>8</v>
      </c>
      <c r="F7356" t="s">
        <v>78</v>
      </c>
      <c r="G7356">
        <v>10</v>
      </c>
      <c r="H7356">
        <v>151627.35</v>
      </c>
    </row>
    <row r="7357" spans="1:8" x14ac:dyDescent="0.25">
      <c r="A7357" s="2">
        <v>6</v>
      </c>
      <c r="B7357" t="s">
        <v>22</v>
      </c>
      <c r="C7357" t="s">
        <v>169</v>
      </c>
      <c r="D7357" s="2">
        <v>3</v>
      </c>
      <c r="E7357" s="17">
        <v>8</v>
      </c>
      <c r="F7357" t="s">
        <v>67</v>
      </c>
      <c r="G7357">
        <v>70</v>
      </c>
      <c r="H7357">
        <v>5048.78</v>
      </c>
    </row>
    <row r="7358" spans="1:8" x14ac:dyDescent="0.25">
      <c r="A7358" s="2">
        <v>6</v>
      </c>
      <c r="B7358" t="s">
        <v>22</v>
      </c>
      <c r="C7358" t="s">
        <v>169</v>
      </c>
      <c r="D7358" s="2">
        <v>3</v>
      </c>
      <c r="E7358" s="17">
        <v>8</v>
      </c>
      <c r="F7358" t="s">
        <v>73</v>
      </c>
      <c r="G7358">
        <v>7</v>
      </c>
      <c r="H7358">
        <v>1636569.71</v>
      </c>
    </row>
    <row r="7359" spans="1:8" x14ac:dyDescent="0.25">
      <c r="A7359" s="2">
        <v>6</v>
      </c>
      <c r="B7359" t="s">
        <v>22</v>
      </c>
      <c r="C7359" t="s">
        <v>169</v>
      </c>
      <c r="D7359" s="2">
        <v>3</v>
      </c>
      <c r="E7359" s="17">
        <v>8</v>
      </c>
      <c r="F7359" t="s">
        <v>79</v>
      </c>
      <c r="G7359">
        <v>2</v>
      </c>
      <c r="H7359">
        <v>26646</v>
      </c>
    </row>
    <row r="7360" spans="1:8" x14ac:dyDescent="0.25">
      <c r="A7360" s="2">
        <v>6</v>
      </c>
      <c r="B7360" t="s">
        <v>22</v>
      </c>
      <c r="C7360" t="s">
        <v>169</v>
      </c>
      <c r="D7360" s="2">
        <v>3</v>
      </c>
      <c r="E7360" s="17">
        <v>8</v>
      </c>
      <c r="F7360" t="s">
        <v>74</v>
      </c>
      <c r="G7360">
        <v>4</v>
      </c>
      <c r="H7360">
        <v>247840.83</v>
      </c>
    </row>
    <row r="7361" spans="1:8" x14ac:dyDescent="0.25">
      <c r="A7361" s="2">
        <v>6</v>
      </c>
      <c r="B7361" t="s">
        <v>22</v>
      </c>
      <c r="C7361" t="s">
        <v>169</v>
      </c>
      <c r="D7361" s="2">
        <v>3</v>
      </c>
      <c r="E7361" s="17">
        <v>8</v>
      </c>
      <c r="F7361" t="s">
        <v>76</v>
      </c>
      <c r="H7361">
        <v>23495.25</v>
      </c>
    </row>
    <row r="7362" spans="1:8" x14ac:dyDescent="0.25">
      <c r="A7362" s="2">
        <v>6</v>
      </c>
      <c r="B7362" t="s">
        <v>22</v>
      </c>
      <c r="C7362" t="s">
        <v>169</v>
      </c>
      <c r="D7362" s="2">
        <v>3</v>
      </c>
      <c r="E7362" s="17">
        <v>8</v>
      </c>
      <c r="F7362" t="s">
        <v>158</v>
      </c>
      <c r="H7362">
        <v>22981.4</v>
      </c>
    </row>
    <row r="7363" spans="1:8" x14ac:dyDescent="0.25">
      <c r="A7363" s="2">
        <v>6</v>
      </c>
      <c r="B7363" t="s">
        <v>22</v>
      </c>
      <c r="C7363" t="s">
        <v>169</v>
      </c>
      <c r="D7363" s="2">
        <v>3</v>
      </c>
      <c r="E7363" s="17">
        <v>9</v>
      </c>
      <c r="F7363" t="s">
        <v>70</v>
      </c>
      <c r="H7363">
        <v>125413.66</v>
      </c>
    </row>
    <row r="7364" spans="1:8" x14ac:dyDescent="0.25">
      <c r="A7364" s="2">
        <v>6</v>
      </c>
      <c r="B7364" t="s">
        <v>22</v>
      </c>
      <c r="C7364" t="s">
        <v>169</v>
      </c>
      <c r="D7364" s="2">
        <v>3</v>
      </c>
      <c r="E7364" s="17">
        <v>9</v>
      </c>
      <c r="F7364" t="s">
        <v>68</v>
      </c>
      <c r="H7364">
        <v>7640</v>
      </c>
    </row>
    <row r="7365" spans="1:8" x14ac:dyDescent="0.25">
      <c r="A7365" s="2">
        <v>6</v>
      </c>
      <c r="B7365" t="s">
        <v>22</v>
      </c>
      <c r="C7365" t="s">
        <v>169</v>
      </c>
      <c r="D7365" s="2">
        <v>3</v>
      </c>
      <c r="E7365" s="17">
        <v>9</v>
      </c>
      <c r="F7365" t="s">
        <v>69</v>
      </c>
      <c r="H7365">
        <v>16411</v>
      </c>
    </row>
    <row r="7366" spans="1:8" x14ac:dyDescent="0.25">
      <c r="A7366" s="2">
        <v>6</v>
      </c>
      <c r="B7366" t="s">
        <v>22</v>
      </c>
      <c r="C7366" t="s">
        <v>169</v>
      </c>
      <c r="D7366" s="2">
        <v>3</v>
      </c>
      <c r="E7366" s="17">
        <v>9</v>
      </c>
      <c r="F7366" t="s">
        <v>67</v>
      </c>
      <c r="H7366">
        <v>29.149999999999995</v>
      </c>
    </row>
    <row r="7367" spans="1:8" x14ac:dyDescent="0.25">
      <c r="A7367" s="2">
        <v>6</v>
      </c>
      <c r="B7367" t="s">
        <v>22</v>
      </c>
      <c r="C7367" t="s">
        <v>169</v>
      </c>
      <c r="D7367" s="2">
        <v>3</v>
      </c>
      <c r="E7367" s="17">
        <v>10</v>
      </c>
      <c r="F7367" t="s">
        <v>70</v>
      </c>
      <c r="G7367">
        <v>95</v>
      </c>
      <c r="H7367">
        <v>36802148.730000004</v>
      </c>
    </row>
    <row r="7368" spans="1:8" x14ac:dyDescent="0.25">
      <c r="A7368" s="2">
        <v>6</v>
      </c>
      <c r="B7368" t="s">
        <v>22</v>
      </c>
      <c r="C7368" t="s">
        <v>169</v>
      </c>
      <c r="D7368" s="2">
        <v>3</v>
      </c>
      <c r="E7368" s="17">
        <v>10</v>
      </c>
      <c r="F7368" t="s">
        <v>75</v>
      </c>
      <c r="G7368">
        <v>84</v>
      </c>
      <c r="H7368">
        <v>1050075</v>
      </c>
    </row>
    <row r="7369" spans="1:8" x14ac:dyDescent="0.25">
      <c r="A7369" s="2">
        <v>6</v>
      </c>
      <c r="B7369" t="s">
        <v>22</v>
      </c>
      <c r="C7369" t="s">
        <v>169</v>
      </c>
      <c r="D7369" s="2">
        <v>3</v>
      </c>
      <c r="E7369" s="17">
        <v>10</v>
      </c>
      <c r="F7369" t="s">
        <v>77</v>
      </c>
      <c r="G7369">
        <v>33</v>
      </c>
      <c r="H7369">
        <v>1770838.3800000001</v>
      </c>
    </row>
    <row r="7370" spans="1:8" x14ac:dyDescent="0.25">
      <c r="A7370" s="2">
        <v>6</v>
      </c>
      <c r="B7370" t="s">
        <v>22</v>
      </c>
      <c r="C7370" t="s">
        <v>169</v>
      </c>
      <c r="D7370" s="2">
        <v>3</v>
      </c>
      <c r="E7370" s="17">
        <v>10</v>
      </c>
      <c r="F7370" t="s">
        <v>68</v>
      </c>
      <c r="G7370">
        <v>88</v>
      </c>
      <c r="H7370">
        <v>1889341.8699999999</v>
      </c>
    </row>
    <row r="7371" spans="1:8" x14ac:dyDescent="0.25">
      <c r="A7371" s="2">
        <v>6</v>
      </c>
      <c r="B7371" t="s">
        <v>22</v>
      </c>
      <c r="C7371" t="s">
        <v>169</v>
      </c>
      <c r="D7371" s="2">
        <v>3</v>
      </c>
      <c r="E7371" s="17">
        <v>10</v>
      </c>
      <c r="F7371" t="s">
        <v>69</v>
      </c>
      <c r="G7371">
        <v>95</v>
      </c>
      <c r="H7371">
        <v>4785481.6900000013</v>
      </c>
    </row>
    <row r="7372" spans="1:8" x14ac:dyDescent="0.25">
      <c r="A7372" s="2">
        <v>6</v>
      </c>
      <c r="B7372" t="s">
        <v>22</v>
      </c>
      <c r="C7372" t="s">
        <v>169</v>
      </c>
      <c r="D7372" s="2">
        <v>3</v>
      </c>
      <c r="E7372" s="17">
        <v>10</v>
      </c>
      <c r="F7372" t="s">
        <v>78</v>
      </c>
      <c r="G7372">
        <v>3</v>
      </c>
      <c r="H7372">
        <v>73855.53</v>
      </c>
    </row>
    <row r="7373" spans="1:8" x14ac:dyDescent="0.25">
      <c r="A7373" s="2">
        <v>6</v>
      </c>
      <c r="B7373" t="s">
        <v>22</v>
      </c>
      <c r="C7373" t="s">
        <v>169</v>
      </c>
      <c r="D7373" s="2">
        <v>3</v>
      </c>
      <c r="E7373" s="17">
        <v>10</v>
      </c>
      <c r="F7373" t="s">
        <v>67</v>
      </c>
      <c r="G7373">
        <v>95</v>
      </c>
      <c r="H7373">
        <v>6721.9900000000007</v>
      </c>
    </row>
    <row r="7374" spans="1:8" x14ac:dyDescent="0.25">
      <c r="A7374" s="2">
        <v>6</v>
      </c>
      <c r="B7374" t="s">
        <v>22</v>
      </c>
      <c r="C7374" t="s">
        <v>169</v>
      </c>
      <c r="D7374" s="2">
        <v>3</v>
      </c>
      <c r="E7374" s="17">
        <v>10</v>
      </c>
      <c r="F7374" t="s">
        <v>73</v>
      </c>
      <c r="G7374">
        <v>12</v>
      </c>
      <c r="H7374">
        <v>3073832.8000000003</v>
      </c>
    </row>
    <row r="7375" spans="1:8" x14ac:dyDescent="0.25">
      <c r="A7375" s="2">
        <v>6</v>
      </c>
      <c r="B7375" t="s">
        <v>22</v>
      </c>
      <c r="C7375" t="s">
        <v>169</v>
      </c>
      <c r="D7375" s="2">
        <v>3</v>
      </c>
      <c r="E7375" s="17">
        <v>10</v>
      </c>
      <c r="F7375" t="s">
        <v>79</v>
      </c>
      <c r="G7375">
        <v>1</v>
      </c>
      <c r="H7375">
        <v>17764</v>
      </c>
    </row>
    <row r="7376" spans="1:8" x14ac:dyDescent="0.25">
      <c r="A7376" s="2">
        <v>6</v>
      </c>
      <c r="B7376" t="s">
        <v>22</v>
      </c>
      <c r="C7376" t="s">
        <v>169</v>
      </c>
      <c r="D7376" s="2">
        <v>3</v>
      </c>
      <c r="E7376" s="17">
        <v>10</v>
      </c>
      <c r="F7376" t="s">
        <v>74</v>
      </c>
      <c r="G7376">
        <v>18</v>
      </c>
      <c r="H7376">
        <v>1261120.33</v>
      </c>
    </row>
    <row r="7377" spans="1:8" x14ac:dyDescent="0.25">
      <c r="A7377" s="2">
        <v>6</v>
      </c>
      <c r="B7377" t="s">
        <v>22</v>
      </c>
      <c r="C7377" t="s">
        <v>169</v>
      </c>
      <c r="D7377" s="2">
        <v>3</v>
      </c>
      <c r="E7377" s="17">
        <v>10</v>
      </c>
      <c r="F7377" t="s">
        <v>76</v>
      </c>
      <c r="H7377">
        <v>92813.569999999992</v>
      </c>
    </row>
    <row r="7378" spans="1:8" x14ac:dyDescent="0.25">
      <c r="A7378" s="2">
        <v>6</v>
      </c>
      <c r="B7378" t="s">
        <v>22</v>
      </c>
      <c r="C7378" t="s">
        <v>169</v>
      </c>
      <c r="D7378" s="2">
        <v>3</v>
      </c>
      <c r="E7378" s="17">
        <v>10</v>
      </c>
      <c r="F7378" t="s">
        <v>158</v>
      </c>
      <c r="H7378">
        <v>453270.12</v>
      </c>
    </row>
    <row r="7379" spans="1:8" x14ac:dyDescent="0.25">
      <c r="A7379" s="2">
        <v>6</v>
      </c>
      <c r="B7379" t="s">
        <v>22</v>
      </c>
      <c r="C7379" t="s">
        <v>169</v>
      </c>
      <c r="D7379" s="2">
        <v>3</v>
      </c>
      <c r="E7379" s="17">
        <v>11</v>
      </c>
      <c r="F7379" t="s">
        <v>70</v>
      </c>
      <c r="G7379">
        <v>1</v>
      </c>
      <c r="H7379">
        <v>427153.56000000006</v>
      </c>
    </row>
    <row r="7380" spans="1:8" x14ac:dyDescent="0.25">
      <c r="A7380" s="2">
        <v>6</v>
      </c>
      <c r="B7380" t="s">
        <v>22</v>
      </c>
      <c r="C7380" t="s">
        <v>169</v>
      </c>
      <c r="D7380" s="2">
        <v>3</v>
      </c>
      <c r="E7380" s="17">
        <v>11</v>
      </c>
      <c r="F7380" t="s">
        <v>77</v>
      </c>
      <c r="G7380">
        <v>1</v>
      </c>
      <c r="H7380">
        <v>48029.509999999995</v>
      </c>
    </row>
    <row r="7381" spans="1:8" x14ac:dyDescent="0.25">
      <c r="A7381" s="2">
        <v>6</v>
      </c>
      <c r="B7381" t="s">
        <v>22</v>
      </c>
      <c r="C7381" t="s">
        <v>169</v>
      </c>
      <c r="D7381" s="2">
        <v>3</v>
      </c>
      <c r="E7381" s="17">
        <v>11</v>
      </c>
      <c r="F7381" t="s">
        <v>68</v>
      </c>
      <c r="G7381">
        <v>1</v>
      </c>
      <c r="H7381">
        <v>27840</v>
      </c>
    </row>
    <row r="7382" spans="1:8" x14ac:dyDescent="0.25">
      <c r="A7382" s="2">
        <v>6</v>
      </c>
      <c r="B7382" t="s">
        <v>22</v>
      </c>
      <c r="C7382" t="s">
        <v>169</v>
      </c>
      <c r="D7382" s="2">
        <v>3</v>
      </c>
      <c r="E7382" s="17">
        <v>11</v>
      </c>
      <c r="F7382" t="s">
        <v>69</v>
      </c>
      <c r="G7382">
        <v>1</v>
      </c>
      <c r="H7382">
        <v>55529.700000000004</v>
      </c>
    </row>
    <row r="7383" spans="1:8" x14ac:dyDescent="0.25">
      <c r="A7383" s="2">
        <v>6</v>
      </c>
      <c r="B7383" t="s">
        <v>22</v>
      </c>
      <c r="C7383" t="s">
        <v>169</v>
      </c>
      <c r="D7383" s="2">
        <v>3</v>
      </c>
      <c r="E7383" s="17">
        <v>11</v>
      </c>
      <c r="F7383" t="s">
        <v>78</v>
      </c>
      <c r="G7383">
        <v>1</v>
      </c>
      <c r="H7383">
        <v>12220.83</v>
      </c>
    </row>
    <row r="7384" spans="1:8" x14ac:dyDescent="0.25">
      <c r="A7384" s="2">
        <v>6</v>
      </c>
      <c r="B7384" t="s">
        <v>22</v>
      </c>
      <c r="C7384" t="s">
        <v>169</v>
      </c>
      <c r="D7384" s="2">
        <v>3</v>
      </c>
      <c r="E7384" s="17">
        <v>11</v>
      </c>
      <c r="F7384" t="s">
        <v>67</v>
      </c>
      <c r="G7384">
        <v>1</v>
      </c>
      <c r="H7384">
        <v>69.959999999999994</v>
      </c>
    </row>
    <row r="7385" spans="1:8" x14ac:dyDescent="0.25">
      <c r="A7385" s="2">
        <v>6</v>
      </c>
      <c r="B7385" t="s">
        <v>22</v>
      </c>
      <c r="C7385" t="s">
        <v>169</v>
      </c>
      <c r="D7385" s="2">
        <v>3</v>
      </c>
      <c r="E7385" s="17">
        <v>11</v>
      </c>
      <c r="F7385" t="s">
        <v>73</v>
      </c>
      <c r="H7385">
        <v>35596.129999999997</v>
      </c>
    </row>
    <row r="7386" spans="1:8" x14ac:dyDescent="0.25">
      <c r="A7386" s="2">
        <v>6</v>
      </c>
      <c r="B7386" t="s">
        <v>22</v>
      </c>
      <c r="C7386" t="s">
        <v>169</v>
      </c>
      <c r="D7386" s="2">
        <v>3</v>
      </c>
      <c r="E7386" s="17">
        <v>11</v>
      </c>
      <c r="F7386" t="s">
        <v>72</v>
      </c>
      <c r="G7386">
        <v>1</v>
      </c>
      <c r="H7386">
        <v>23418.359999999993</v>
      </c>
    </row>
    <row r="7387" spans="1:8" x14ac:dyDescent="0.25">
      <c r="A7387" s="2">
        <v>6</v>
      </c>
      <c r="B7387" t="s">
        <v>22</v>
      </c>
      <c r="C7387" t="s">
        <v>169</v>
      </c>
      <c r="D7387" s="2">
        <v>3</v>
      </c>
      <c r="E7387" s="17">
        <v>12</v>
      </c>
      <c r="F7387" t="s">
        <v>70</v>
      </c>
      <c r="G7387">
        <v>49</v>
      </c>
      <c r="H7387">
        <v>25943888.849999994</v>
      </c>
    </row>
    <row r="7388" spans="1:8" x14ac:dyDescent="0.25">
      <c r="A7388" s="2">
        <v>6</v>
      </c>
      <c r="B7388" t="s">
        <v>22</v>
      </c>
      <c r="C7388" t="s">
        <v>169</v>
      </c>
      <c r="D7388" s="2">
        <v>3</v>
      </c>
      <c r="E7388" s="17">
        <v>12</v>
      </c>
      <c r="F7388" t="s">
        <v>75</v>
      </c>
      <c r="G7388">
        <v>12</v>
      </c>
      <c r="H7388">
        <v>364799.89999999997</v>
      </c>
    </row>
    <row r="7389" spans="1:8" x14ac:dyDescent="0.25">
      <c r="A7389" s="2">
        <v>6</v>
      </c>
      <c r="B7389" t="s">
        <v>22</v>
      </c>
      <c r="C7389" t="s">
        <v>169</v>
      </c>
      <c r="D7389" s="2">
        <v>3</v>
      </c>
      <c r="E7389" s="17">
        <v>12</v>
      </c>
      <c r="F7389" t="s">
        <v>77</v>
      </c>
      <c r="G7389">
        <v>8</v>
      </c>
      <c r="H7389">
        <v>299950.03999999998</v>
      </c>
    </row>
    <row r="7390" spans="1:8" x14ac:dyDescent="0.25">
      <c r="A7390" s="2">
        <v>6</v>
      </c>
      <c r="B7390" t="s">
        <v>22</v>
      </c>
      <c r="C7390" t="s">
        <v>169</v>
      </c>
      <c r="D7390" s="2">
        <v>3</v>
      </c>
      <c r="E7390" s="17">
        <v>12</v>
      </c>
      <c r="F7390" t="s">
        <v>68</v>
      </c>
      <c r="G7390">
        <v>43</v>
      </c>
      <c r="H7390">
        <v>826104</v>
      </c>
    </row>
    <row r="7391" spans="1:8" x14ac:dyDescent="0.25">
      <c r="A7391" s="2">
        <v>6</v>
      </c>
      <c r="B7391" t="s">
        <v>22</v>
      </c>
      <c r="C7391" t="s">
        <v>169</v>
      </c>
      <c r="D7391" s="2">
        <v>3</v>
      </c>
      <c r="E7391" s="17">
        <v>12</v>
      </c>
      <c r="F7391" t="s">
        <v>69</v>
      </c>
      <c r="G7391">
        <v>49</v>
      </c>
      <c r="H7391">
        <v>3375041.6099999989</v>
      </c>
    </row>
    <row r="7392" spans="1:8" x14ac:dyDescent="0.25">
      <c r="A7392" s="2">
        <v>6</v>
      </c>
      <c r="B7392" t="s">
        <v>22</v>
      </c>
      <c r="C7392" t="s">
        <v>169</v>
      </c>
      <c r="D7392" s="2">
        <v>3</v>
      </c>
      <c r="E7392" s="17">
        <v>12</v>
      </c>
      <c r="F7392" t="s">
        <v>78</v>
      </c>
      <c r="G7392">
        <v>4</v>
      </c>
      <c r="H7392">
        <v>202987.02000000002</v>
      </c>
    </row>
    <row r="7393" spans="1:8" x14ac:dyDescent="0.25">
      <c r="A7393" s="2">
        <v>6</v>
      </c>
      <c r="B7393" t="s">
        <v>22</v>
      </c>
      <c r="C7393" t="s">
        <v>169</v>
      </c>
      <c r="D7393" s="2">
        <v>3</v>
      </c>
      <c r="E7393" s="17">
        <v>12</v>
      </c>
      <c r="F7393" t="s">
        <v>67</v>
      </c>
      <c r="G7393">
        <v>49</v>
      </c>
      <c r="H7393">
        <v>3492.12</v>
      </c>
    </row>
    <row r="7394" spans="1:8" x14ac:dyDescent="0.25">
      <c r="A7394" s="2">
        <v>6</v>
      </c>
      <c r="B7394" t="s">
        <v>22</v>
      </c>
      <c r="C7394" t="s">
        <v>169</v>
      </c>
      <c r="D7394" s="2">
        <v>3</v>
      </c>
      <c r="E7394" s="17">
        <v>12</v>
      </c>
      <c r="F7394" t="s">
        <v>73</v>
      </c>
      <c r="G7394">
        <v>5</v>
      </c>
      <c r="H7394">
        <v>1921438.38</v>
      </c>
    </row>
    <row r="7395" spans="1:8" x14ac:dyDescent="0.25">
      <c r="A7395" s="2">
        <v>6</v>
      </c>
      <c r="B7395" t="s">
        <v>22</v>
      </c>
      <c r="C7395" t="s">
        <v>169</v>
      </c>
      <c r="D7395" s="2">
        <v>3</v>
      </c>
      <c r="E7395" s="17">
        <v>12</v>
      </c>
      <c r="F7395" t="s">
        <v>79</v>
      </c>
      <c r="H7395">
        <v>35528.5</v>
      </c>
    </row>
    <row r="7396" spans="1:8" x14ac:dyDescent="0.25">
      <c r="A7396" s="2">
        <v>6</v>
      </c>
      <c r="B7396" t="s">
        <v>22</v>
      </c>
      <c r="C7396" t="s">
        <v>169</v>
      </c>
      <c r="D7396" s="2">
        <v>3</v>
      </c>
      <c r="E7396" s="17">
        <v>12</v>
      </c>
      <c r="F7396" t="s">
        <v>72</v>
      </c>
      <c r="G7396">
        <v>49</v>
      </c>
      <c r="H7396">
        <v>3001303.8000000007</v>
      </c>
    </row>
    <row r="7397" spans="1:8" x14ac:dyDescent="0.25">
      <c r="A7397" s="2">
        <v>6</v>
      </c>
      <c r="B7397" t="s">
        <v>22</v>
      </c>
      <c r="C7397" t="s">
        <v>169</v>
      </c>
      <c r="D7397" s="2">
        <v>3</v>
      </c>
      <c r="E7397" s="17">
        <v>12</v>
      </c>
      <c r="F7397" t="s">
        <v>74</v>
      </c>
      <c r="G7397">
        <v>8</v>
      </c>
      <c r="H7397">
        <v>683243.71000000008</v>
      </c>
    </row>
    <row r="7398" spans="1:8" x14ac:dyDescent="0.25">
      <c r="A7398" s="2">
        <v>6</v>
      </c>
      <c r="B7398" t="s">
        <v>22</v>
      </c>
      <c r="C7398" t="s">
        <v>169</v>
      </c>
      <c r="D7398" s="2">
        <v>3</v>
      </c>
      <c r="E7398" s="17">
        <v>12</v>
      </c>
      <c r="F7398" t="s">
        <v>76</v>
      </c>
      <c r="H7398">
        <v>65423.33</v>
      </c>
    </row>
    <row r="7399" spans="1:8" x14ac:dyDescent="0.25">
      <c r="A7399" s="2">
        <v>6</v>
      </c>
      <c r="B7399" t="s">
        <v>22</v>
      </c>
      <c r="C7399" t="s">
        <v>169</v>
      </c>
      <c r="D7399" s="2">
        <v>3</v>
      </c>
      <c r="E7399" s="17">
        <v>12</v>
      </c>
      <c r="F7399" t="s">
        <v>158</v>
      </c>
      <c r="H7399">
        <v>360093.50000000006</v>
      </c>
    </row>
    <row r="7400" spans="1:8" x14ac:dyDescent="0.25">
      <c r="A7400" s="2">
        <v>6</v>
      </c>
      <c r="B7400" t="s">
        <v>22</v>
      </c>
      <c r="C7400" t="s">
        <v>169</v>
      </c>
      <c r="D7400" s="2">
        <v>3</v>
      </c>
      <c r="E7400" s="17">
        <v>13</v>
      </c>
      <c r="F7400" t="s">
        <v>70</v>
      </c>
      <c r="G7400">
        <v>12</v>
      </c>
      <c r="H7400">
        <v>7620710.4900000012</v>
      </c>
    </row>
    <row r="7401" spans="1:8" x14ac:dyDescent="0.25">
      <c r="A7401" s="2">
        <v>6</v>
      </c>
      <c r="B7401" t="s">
        <v>22</v>
      </c>
      <c r="C7401" t="s">
        <v>169</v>
      </c>
      <c r="D7401" s="2">
        <v>3</v>
      </c>
      <c r="E7401" s="17">
        <v>13</v>
      </c>
      <c r="F7401" t="s">
        <v>75</v>
      </c>
      <c r="G7401">
        <v>1</v>
      </c>
      <c r="H7401">
        <v>130000</v>
      </c>
    </row>
    <row r="7402" spans="1:8" x14ac:dyDescent="0.25">
      <c r="A7402" s="2">
        <v>6</v>
      </c>
      <c r="B7402" t="s">
        <v>22</v>
      </c>
      <c r="C7402" t="s">
        <v>169</v>
      </c>
      <c r="D7402" s="2">
        <v>3</v>
      </c>
      <c r="E7402" s="17">
        <v>13</v>
      </c>
      <c r="F7402" t="s">
        <v>68</v>
      </c>
      <c r="G7402">
        <v>12</v>
      </c>
      <c r="H7402">
        <v>299170</v>
      </c>
    </row>
    <row r="7403" spans="1:8" x14ac:dyDescent="0.25">
      <c r="A7403" s="2">
        <v>6</v>
      </c>
      <c r="B7403" t="s">
        <v>22</v>
      </c>
      <c r="C7403" t="s">
        <v>169</v>
      </c>
      <c r="D7403" s="2">
        <v>3</v>
      </c>
      <c r="E7403" s="17">
        <v>13</v>
      </c>
      <c r="F7403" t="s">
        <v>69</v>
      </c>
      <c r="G7403">
        <v>12</v>
      </c>
      <c r="H7403">
        <v>990689.96999999986</v>
      </c>
    </row>
    <row r="7404" spans="1:8" x14ac:dyDescent="0.25">
      <c r="A7404" s="2">
        <v>6</v>
      </c>
      <c r="B7404" t="s">
        <v>22</v>
      </c>
      <c r="C7404" t="s">
        <v>169</v>
      </c>
      <c r="D7404" s="2">
        <v>3</v>
      </c>
      <c r="E7404" s="17">
        <v>13</v>
      </c>
      <c r="F7404" t="s">
        <v>67</v>
      </c>
      <c r="G7404">
        <v>12</v>
      </c>
      <c r="H7404">
        <v>932.84999999999991</v>
      </c>
    </row>
    <row r="7405" spans="1:8" x14ac:dyDescent="0.25">
      <c r="A7405" s="2">
        <v>6</v>
      </c>
      <c r="B7405" t="s">
        <v>22</v>
      </c>
      <c r="C7405" t="s">
        <v>169</v>
      </c>
      <c r="D7405" s="2">
        <v>3</v>
      </c>
      <c r="E7405" s="17">
        <v>13</v>
      </c>
      <c r="F7405" t="s">
        <v>73</v>
      </c>
      <c r="H7405">
        <v>477497.62</v>
      </c>
    </row>
    <row r="7406" spans="1:8" x14ac:dyDescent="0.25">
      <c r="A7406" s="2">
        <v>6</v>
      </c>
      <c r="B7406" t="s">
        <v>22</v>
      </c>
      <c r="C7406" t="s">
        <v>169</v>
      </c>
      <c r="D7406" s="2">
        <v>3</v>
      </c>
      <c r="E7406" s="17">
        <v>13</v>
      </c>
      <c r="F7406" t="s">
        <v>79</v>
      </c>
      <c r="H7406">
        <v>8882</v>
      </c>
    </row>
    <row r="7407" spans="1:8" x14ac:dyDescent="0.25">
      <c r="A7407" s="2">
        <v>6</v>
      </c>
      <c r="B7407" t="s">
        <v>22</v>
      </c>
      <c r="C7407" t="s">
        <v>169</v>
      </c>
      <c r="D7407" s="2">
        <v>3</v>
      </c>
      <c r="E7407" s="17">
        <v>13</v>
      </c>
      <c r="F7407" t="s">
        <v>72</v>
      </c>
      <c r="G7407">
        <v>12</v>
      </c>
      <c r="H7407">
        <v>2454691.12</v>
      </c>
    </row>
    <row r="7408" spans="1:8" x14ac:dyDescent="0.25">
      <c r="A7408" s="2">
        <v>6</v>
      </c>
      <c r="B7408" t="s">
        <v>22</v>
      </c>
      <c r="C7408" t="s">
        <v>169</v>
      </c>
      <c r="D7408" s="2">
        <v>3</v>
      </c>
      <c r="E7408" s="17">
        <v>13</v>
      </c>
      <c r="F7408" t="s">
        <v>74</v>
      </c>
      <c r="G7408">
        <v>1</v>
      </c>
      <c r="H7408">
        <v>124826.86</v>
      </c>
    </row>
    <row r="7409" spans="1:8" x14ac:dyDescent="0.25">
      <c r="A7409" s="2">
        <v>6</v>
      </c>
      <c r="B7409" t="s">
        <v>22</v>
      </c>
      <c r="C7409" t="s">
        <v>169</v>
      </c>
      <c r="D7409" s="2">
        <v>3</v>
      </c>
      <c r="E7409" s="17">
        <v>13</v>
      </c>
      <c r="F7409" t="s">
        <v>76</v>
      </c>
      <c r="H7409">
        <v>53034.48</v>
      </c>
    </row>
    <row r="7410" spans="1:8" x14ac:dyDescent="0.25">
      <c r="A7410" s="2">
        <v>6</v>
      </c>
      <c r="B7410" t="s">
        <v>22</v>
      </c>
      <c r="C7410" t="s">
        <v>169</v>
      </c>
      <c r="D7410" s="2">
        <v>3</v>
      </c>
      <c r="E7410" s="17">
        <v>13</v>
      </c>
      <c r="F7410" t="s">
        <v>158</v>
      </c>
      <c r="H7410">
        <v>170914.3</v>
      </c>
    </row>
    <row r="7411" spans="1:8" x14ac:dyDescent="0.25">
      <c r="A7411" s="2">
        <v>6</v>
      </c>
      <c r="B7411" t="s">
        <v>22</v>
      </c>
      <c r="C7411" t="s">
        <v>169</v>
      </c>
      <c r="D7411" s="2">
        <v>3</v>
      </c>
      <c r="E7411" s="17">
        <v>14</v>
      </c>
      <c r="F7411" t="s">
        <v>70</v>
      </c>
      <c r="G7411">
        <v>5</v>
      </c>
      <c r="H7411">
        <v>2875212.15</v>
      </c>
    </row>
    <row r="7412" spans="1:8" x14ac:dyDescent="0.25">
      <c r="A7412" s="2">
        <v>6</v>
      </c>
      <c r="B7412" t="s">
        <v>22</v>
      </c>
      <c r="C7412" t="s">
        <v>169</v>
      </c>
      <c r="D7412" s="2">
        <v>3</v>
      </c>
      <c r="E7412" s="17">
        <v>14</v>
      </c>
      <c r="F7412" t="s">
        <v>68</v>
      </c>
      <c r="G7412">
        <v>4</v>
      </c>
      <c r="H7412">
        <v>80900</v>
      </c>
    </row>
    <row r="7413" spans="1:8" x14ac:dyDescent="0.25">
      <c r="A7413" s="2">
        <v>6</v>
      </c>
      <c r="B7413" t="s">
        <v>22</v>
      </c>
      <c r="C7413" t="s">
        <v>169</v>
      </c>
      <c r="D7413" s="2">
        <v>3</v>
      </c>
      <c r="E7413" s="17">
        <v>14</v>
      </c>
      <c r="F7413" t="s">
        <v>69</v>
      </c>
      <c r="G7413">
        <v>5</v>
      </c>
      <c r="H7413">
        <v>373776.93000000005</v>
      </c>
    </row>
    <row r="7414" spans="1:8" x14ac:dyDescent="0.25">
      <c r="A7414" s="2">
        <v>6</v>
      </c>
      <c r="B7414" t="s">
        <v>22</v>
      </c>
      <c r="C7414" t="s">
        <v>169</v>
      </c>
      <c r="D7414" s="2">
        <v>3</v>
      </c>
      <c r="E7414" s="17">
        <v>14</v>
      </c>
      <c r="F7414" t="s">
        <v>67</v>
      </c>
      <c r="G7414">
        <v>5</v>
      </c>
      <c r="H7414">
        <v>308.98999999999995</v>
      </c>
    </row>
    <row r="7415" spans="1:8" x14ac:dyDescent="0.25">
      <c r="A7415" s="2">
        <v>6</v>
      </c>
      <c r="B7415" t="s">
        <v>22</v>
      </c>
      <c r="C7415" t="s">
        <v>169</v>
      </c>
      <c r="D7415" s="2">
        <v>3</v>
      </c>
      <c r="E7415" s="17">
        <v>14</v>
      </c>
      <c r="F7415" t="s">
        <v>73</v>
      </c>
      <c r="G7415">
        <v>1</v>
      </c>
      <c r="H7415">
        <v>105032.25</v>
      </c>
    </row>
    <row r="7416" spans="1:8" x14ac:dyDescent="0.25">
      <c r="A7416" s="2">
        <v>6</v>
      </c>
      <c r="B7416" t="s">
        <v>22</v>
      </c>
      <c r="C7416" t="s">
        <v>169</v>
      </c>
      <c r="D7416" s="2">
        <v>3</v>
      </c>
      <c r="E7416" s="17">
        <v>14</v>
      </c>
      <c r="F7416" t="s">
        <v>79</v>
      </c>
      <c r="H7416">
        <v>8882</v>
      </c>
    </row>
    <row r="7417" spans="1:8" x14ac:dyDescent="0.25">
      <c r="A7417" s="2">
        <v>6</v>
      </c>
      <c r="B7417" t="s">
        <v>22</v>
      </c>
      <c r="C7417" t="s">
        <v>169</v>
      </c>
      <c r="D7417" s="2">
        <v>3</v>
      </c>
      <c r="E7417" s="17">
        <v>14</v>
      </c>
      <c r="F7417" t="s">
        <v>72</v>
      </c>
      <c r="G7417">
        <v>5</v>
      </c>
      <c r="H7417">
        <v>1161516.93</v>
      </c>
    </row>
    <row r="7418" spans="1:8" x14ac:dyDescent="0.25">
      <c r="A7418" s="2">
        <v>6</v>
      </c>
      <c r="B7418" t="s">
        <v>22</v>
      </c>
      <c r="C7418" t="s">
        <v>169</v>
      </c>
      <c r="D7418" s="2">
        <v>3</v>
      </c>
      <c r="E7418" s="17">
        <v>14</v>
      </c>
      <c r="F7418" t="s">
        <v>76</v>
      </c>
      <c r="H7418">
        <v>111961.76999999999</v>
      </c>
    </row>
    <row r="7419" spans="1:8" x14ac:dyDescent="0.25">
      <c r="A7419" s="2">
        <v>6</v>
      </c>
      <c r="B7419" t="s">
        <v>22</v>
      </c>
      <c r="C7419" t="s">
        <v>170</v>
      </c>
      <c r="D7419" s="2">
        <v>2</v>
      </c>
      <c r="E7419" s="17">
        <v>5</v>
      </c>
      <c r="F7419" t="s">
        <v>70</v>
      </c>
      <c r="G7419">
        <v>44</v>
      </c>
      <c r="H7419">
        <v>6107995.3800000008</v>
      </c>
    </row>
    <row r="7420" spans="1:8" x14ac:dyDescent="0.25">
      <c r="A7420" s="2">
        <v>6</v>
      </c>
      <c r="B7420" t="s">
        <v>22</v>
      </c>
      <c r="C7420" t="s">
        <v>170</v>
      </c>
      <c r="D7420" s="2">
        <v>2</v>
      </c>
      <c r="E7420" s="17">
        <v>5</v>
      </c>
      <c r="F7420" t="s">
        <v>75</v>
      </c>
      <c r="G7420">
        <v>31</v>
      </c>
      <c r="H7420">
        <v>430500</v>
      </c>
    </row>
    <row r="7421" spans="1:8" x14ac:dyDescent="0.25">
      <c r="A7421" s="2">
        <v>6</v>
      </c>
      <c r="B7421" t="s">
        <v>22</v>
      </c>
      <c r="C7421" t="s">
        <v>170</v>
      </c>
      <c r="D7421" s="2">
        <v>2</v>
      </c>
      <c r="E7421" s="17">
        <v>5</v>
      </c>
      <c r="F7421" t="s">
        <v>77</v>
      </c>
      <c r="H7421">
        <v>9178.5299999999988</v>
      </c>
    </row>
    <row r="7422" spans="1:8" x14ac:dyDescent="0.25">
      <c r="A7422" s="2">
        <v>6</v>
      </c>
      <c r="B7422" t="s">
        <v>22</v>
      </c>
      <c r="C7422" t="s">
        <v>170</v>
      </c>
      <c r="D7422" s="2">
        <v>2</v>
      </c>
      <c r="E7422" s="17">
        <v>5</v>
      </c>
      <c r="F7422" t="s">
        <v>68</v>
      </c>
      <c r="G7422">
        <v>31</v>
      </c>
      <c r="H7422">
        <v>561647.75</v>
      </c>
    </row>
    <row r="7423" spans="1:8" x14ac:dyDescent="0.25">
      <c r="A7423" s="2">
        <v>6</v>
      </c>
      <c r="B7423" t="s">
        <v>22</v>
      </c>
      <c r="C7423" t="s">
        <v>170</v>
      </c>
      <c r="D7423" s="2">
        <v>2</v>
      </c>
      <c r="E7423" s="17">
        <v>5</v>
      </c>
      <c r="F7423" t="s">
        <v>69</v>
      </c>
      <c r="G7423">
        <v>44</v>
      </c>
      <c r="H7423">
        <v>795812.18999999948</v>
      </c>
    </row>
    <row r="7424" spans="1:8" x14ac:dyDescent="0.25">
      <c r="A7424" s="2">
        <v>6</v>
      </c>
      <c r="B7424" t="s">
        <v>22</v>
      </c>
      <c r="C7424" t="s">
        <v>170</v>
      </c>
      <c r="D7424" s="2">
        <v>2</v>
      </c>
      <c r="E7424" s="17">
        <v>5</v>
      </c>
      <c r="F7424" t="s">
        <v>78</v>
      </c>
      <c r="G7424">
        <v>3</v>
      </c>
      <c r="H7424">
        <v>26778.36</v>
      </c>
    </row>
    <row r="7425" spans="1:8" x14ac:dyDescent="0.25">
      <c r="A7425" s="2">
        <v>6</v>
      </c>
      <c r="B7425" t="s">
        <v>22</v>
      </c>
      <c r="C7425" t="s">
        <v>170</v>
      </c>
      <c r="D7425" s="2">
        <v>2</v>
      </c>
      <c r="E7425" s="17">
        <v>5</v>
      </c>
      <c r="F7425" t="s">
        <v>67</v>
      </c>
      <c r="G7425">
        <v>44</v>
      </c>
      <c r="H7425">
        <v>3078.1899999999996</v>
      </c>
    </row>
    <row r="7426" spans="1:8" x14ac:dyDescent="0.25">
      <c r="A7426" s="2">
        <v>6</v>
      </c>
      <c r="B7426" t="s">
        <v>22</v>
      </c>
      <c r="C7426" t="s">
        <v>170</v>
      </c>
      <c r="D7426" s="2">
        <v>2</v>
      </c>
      <c r="E7426" s="17">
        <v>5</v>
      </c>
      <c r="F7426" t="s">
        <v>73</v>
      </c>
      <c r="G7426">
        <v>5</v>
      </c>
      <c r="H7426">
        <v>473551.83</v>
      </c>
    </row>
    <row r="7427" spans="1:8" x14ac:dyDescent="0.25">
      <c r="A7427" s="2">
        <v>6</v>
      </c>
      <c r="B7427" t="s">
        <v>22</v>
      </c>
      <c r="C7427" t="s">
        <v>170</v>
      </c>
      <c r="D7427" s="2">
        <v>2</v>
      </c>
      <c r="E7427" s="17">
        <v>5</v>
      </c>
      <c r="F7427" t="s">
        <v>74</v>
      </c>
      <c r="G7427">
        <v>3</v>
      </c>
      <c r="H7427">
        <v>68351.17</v>
      </c>
    </row>
    <row r="7428" spans="1:8" x14ac:dyDescent="0.25">
      <c r="A7428" s="2">
        <v>6</v>
      </c>
      <c r="B7428" t="s">
        <v>22</v>
      </c>
      <c r="C7428" t="s">
        <v>170</v>
      </c>
      <c r="D7428" s="2">
        <v>2</v>
      </c>
      <c r="E7428" s="17">
        <v>5</v>
      </c>
      <c r="F7428" t="s">
        <v>158</v>
      </c>
      <c r="H7428">
        <v>12485.3</v>
      </c>
    </row>
    <row r="7429" spans="1:8" x14ac:dyDescent="0.25">
      <c r="A7429" s="2">
        <v>6</v>
      </c>
      <c r="B7429" t="s">
        <v>22</v>
      </c>
      <c r="C7429" t="s">
        <v>170</v>
      </c>
      <c r="D7429" s="2">
        <v>2</v>
      </c>
      <c r="E7429" s="17">
        <v>6</v>
      </c>
      <c r="F7429" t="s">
        <v>70</v>
      </c>
      <c r="G7429">
        <v>11</v>
      </c>
      <c r="H7429">
        <v>1958625</v>
      </c>
    </row>
    <row r="7430" spans="1:8" x14ac:dyDescent="0.25">
      <c r="A7430" s="2">
        <v>6</v>
      </c>
      <c r="B7430" t="s">
        <v>22</v>
      </c>
      <c r="C7430" t="s">
        <v>170</v>
      </c>
      <c r="D7430" s="2">
        <v>2</v>
      </c>
      <c r="E7430" s="17">
        <v>6</v>
      </c>
      <c r="F7430" t="s">
        <v>75</v>
      </c>
      <c r="G7430">
        <v>8</v>
      </c>
      <c r="H7430">
        <v>94500</v>
      </c>
    </row>
    <row r="7431" spans="1:8" x14ac:dyDescent="0.25">
      <c r="A7431" s="2">
        <v>6</v>
      </c>
      <c r="B7431" t="s">
        <v>22</v>
      </c>
      <c r="C7431" t="s">
        <v>170</v>
      </c>
      <c r="D7431" s="2">
        <v>2</v>
      </c>
      <c r="E7431" s="17">
        <v>6</v>
      </c>
      <c r="F7431" t="s">
        <v>68</v>
      </c>
      <c r="G7431">
        <v>10</v>
      </c>
      <c r="H7431">
        <v>244895.25</v>
      </c>
    </row>
    <row r="7432" spans="1:8" x14ac:dyDescent="0.25">
      <c r="A7432" s="2">
        <v>6</v>
      </c>
      <c r="B7432" t="s">
        <v>22</v>
      </c>
      <c r="C7432" t="s">
        <v>170</v>
      </c>
      <c r="D7432" s="2">
        <v>2</v>
      </c>
      <c r="E7432" s="17">
        <v>6</v>
      </c>
      <c r="F7432" t="s">
        <v>69</v>
      </c>
      <c r="G7432">
        <v>11</v>
      </c>
      <c r="H7432">
        <v>254618.98</v>
      </c>
    </row>
    <row r="7433" spans="1:8" x14ac:dyDescent="0.25">
      <c r="A7433" s="2">
        <v>6</v>
      </c>
      <c r="B7433" t="s">
        <v>22</v>
      </c>
      <c r="C7433" t="s">
        <v>170</v>
      </c>
      <c r="D7433" s="2">
        <v>2</v>
      </c>
      <c r="E7433" s="17">
        <v>6</v>
      </c>
      <c r="F7433" t="s">
        <v>67</v>
      </c>
      <c r="G7433">
        <v>11</v>
      </c>
      <c r="H7433">
        <v>787.05</v>
      </c>
    </row>
    <row r="7434" spans="1:8" x14ac:dyDescent="0.25">
      <c r="A7434" s="2">
        <v>6</v>
      </c>
      <c r="B7434" t="s">
        <v>22</v>
      </c>
      <c r="C7434" t="s">
        <v>170</v>
      </c>
      <c r="D7434" s="2">
        <v>2</v>
      </c>
      <c r="E7434" s="17">
        <v>6</v>
      </c>
      <c r="F7434" t="s">
        <v>73</v>
      </c>
      <c r="G7434">
        <v>2</v>
      </c>
      <c r="H7434">
        <v>159210.25</v>
      </c>
    </row>
    <row r="7435" spans="1:8" x14ac:dyDescent="0.25">
      <c r="A7435" s="2">
        <v>6</v>
      </c>
      <c r="B7435" t="s">
        <v>22</v>
      </c>
      <c r="C7435" t="s">
        <v>170</v>
      </c>
      <c r="D7435" s="2">
        <v>2</v>
      </c>
      <c r="E7435" s="17">
        <v>6</v>
      </c>
      <c r="F7435" t="s">
        <v>74</v>
      </c>
      <c r="G7435">
        <v>4</v>
      </c>
      <c r="H7435">
        <v>77609.290000000008</v>
      </c>
    </row>
    <row r="7436" spans="1:8" x14ac:dyDescent="0.25">
      <c r="A7436" s="2">
        <v>6</v>
      </c>
      <c r="B7436" t="s">
        <v>22</v>
      </c>
      <c r="C7436" t="s">
        <v>170</v>
      </c>
      <c r="D7436" s="2">
        <v>2</v>
      </c>
      <c r="E7436" s="17">
        <v>7</v>
      </c>
      <c r="F7436" t="s">
        <v>70</v>
      </c>
      <c r="G7436">
        <v>127</v>
      </c>
      <c r="H7436">
        <v>26837660.039999999</v>
      </c>
    </row>
    <row r="7437" spans="1:8" x14ac:dyDescent="0.25">
      <c r="A7437" s="2">
        <v>6</v>
      </c>
      <c r="B7437" t="s">
        <v>22</v>
      </c>
      <c r="C7437" t="s">
        <v>170</v>
      </c>
      <c r="D7437" s="2">
        <v>2</v>
      </c>
      <c r="E7437" s="17">
        <v>7</v>
      </c>
      <c r="F7437" t="s">
        <v>75</v>
      </c>
      <c r="G7437">
        <v>70</v>
      </c>
      <c r="H7437">
        <v>877549.97999999986</v>
      </c>
    </row>
    <row r="7438" spans="1:8" x14ac:dyDescent="0.25">
      <c r="A7438" s="2">
        <v>6</v>
      </c>
      <c r="B7438" t="s">
        <v>22</v>
      </c>
      <c r="C7438" t="s">
        <v>170</v>
      </c>
      <c r="D7438" s="2">
        <v>2</v>
      </c>
      <c r="E7438" s="17">
        <v>7</v>
      </c>
      <c r="F7438" t="s">
        <v>77</v>
      </c>
      <c r="G7438">
        <v>4</v>
      </c>
      <c r="H7438">
        <v>96594.23</v>
      </c>
    </row>
    <row r="7439" spans="1:8" x14ac:dyDescent="0.25">
      <c r="A7439" s="2">
        <v>6</v>
      </c>
      <c r="B7439" t="s">
        <v>22</v>
      </c>
      <c r="C7439" t="s">
        <v>170</v>
      </c>
      <c r="D7439" s="2">
        <v>2</v>
      </c>
      <c r="E7439" s="17">
        <v>7</v>
      </c>
      <c r="F7439" t="s">
        <v>68</v>
      </c>
      <c r="G7439">
        <v>121</v>
      </c>
      <c r="H7439">
        <v>2404537.25</v>
      </c>
    </row>
    <row r="7440" spans="1:8" x14ac:dyDescent="0.25">
      <c r="A7440" s="2">
        <v>6</v>
      </c>
      <c r="B7440" t="s">
        <v>22</v>
      </c>
      <c r="C7440" t="s">
        <v>170</v>
      </c>
      <c r="D7440" s="2">
        <v>2</v>
      </c>
      <c r="E7440" s="17">
        <v>7</v>
      </c>
      <c r="F7440" t="s">
        <v>69</v>
      </c>
      <c r="G7440">
        <v>126</v>
      </c>
      <c r="H7440">
        <v>3476675.2800000054</v>
      </c>
    </row>
    <row r="7441" spans="1:8" x14ac:dyDescent="0.25">
      <c r="A7441" s="2">
        <v>6</v>
      </c>
      <c r="B7441" t="s">
        <v>22</v>
      </c>
      <c r="C7441" t="s">
        <v>170</v>
      </c>
      <c r="D7441" s="2">
        <v>2</v>
      </c>
      <c r="E7441" s="17">
        <v>7</v>
      </c>
      <c r="F7441" t="s">
        <v>78</v>
      </c>
      <c r="G7441">
        <v>11</v>
      </c>
      <c r="H7441">
        <v>158426.66999999998</v>
      </c>
    </row>
    <row r="7442" spans="1:8" x14ac:dyDescent="0.25">
      <c r="A7442" s="2">
        <v>6</v>
      </c>
      <c r="B7442" t="s">
        <v>22</v>
      </c>
      <c r="C7442" t="s">
        <v>170</v>
      </c>
      <c r="D7442" s="2">
        <v>2</v>
      </c>
      <c r="E7442" s="17">
        <v>7</v>
      </c>
      <c r="F7442" t="s">
        <v>67</v>
      </c>
      <c r="G7442">
        <v>127</v>
      </c>
      <c r="H7442">
        <v>8954.8299999999981</v>
      </c>
    </row>
    <row r="7443" spans="1:8" x14ac:dyDescent="0.25">
      <c r="A7443" s="2">
        <v>6</v>
      </c>
      <c r="B7443" t="s">
        <v>22</v>
      </c>
      <c r="C7443" t="s">
        <v>170</v>
      </c>
      <c r="D7443" s="2">
        <v>2</v>
      </c>
      <c r="E7443" s="17">
        <v>7</v>
      </c>
      <c r="F7443" t="s">
        <v>73</v>
      </c>
      <c r="G7443">
        <v>16</v>
      </c>
      <c r="H7443">
        <v>2264220.2399999998</v>
      </c>
    </row>
    <row r="7444" spans="1:8" x14ac:dyDescent="0.25">
      <c r="A7444" s="2">
        <v>6</v>
      </c>
      <c r="B7444" t="s">
        <v>22</v>
      </c>
      <c r="C7444" t="s">
        <v>170</v>
      </c>
      <c r="D7444" s="2">
        <v>2</v>
      </c>
      <c r="E7444" s="17">
        <v>7</v>
      </c>
      <c r="F7444" t="s">
        <v>72</v>
      </c>
      <c r="G7444">
        <v>1</v>
      </c>
      <c r="H7444">
        <v>51797.64</v>
      </c>
    </row>
    <row r="7445" spans="1:8" x14ac:dyDescent="0.25">
      <c r="A7445" s="2">
        <v>6</v>
      </c>
      <c r="B7445" t="s">
        <v>22</v>
      </c>
      <c r="C7445" t="s">
        <v>170</v>
      </c>
      <c r="D7445" s="2">
        <v>2</v>
      </c>
      <c r="E7445" s="17">
        <v>7</v>
      </c>
      <c r="F7445" t="s">
        <v>74</v>
      </c>
      <c r="G7445">
        <v>15</v>
      </c>
      <c r="H7445">
        <v>612379.43999999994</v>
      </c>
    </row>
    <row r="7446" spans="1:8" x14ac:dyDescent="0.25">
      <c r="A7446" s="2">
        <v>6</v>
      </c>
      <c r="B7446" t="s">
        <v>22</v>
      </c>
      <c r="C7446" t="s">
        <v>170</v>
      </c>
      <c r="D7446" s="2">
        <v>2</v>
      </c>
      <c r="E7446" s="17">
        <v>7</v>
      </c>
      <c r="F7446" t="s">
        <v>76</v>
      </c>
      <c r="H7446">
        <v>13716.29</v>
      </c>
    </row>
    <row r="7447" spans="1:8" x14ac:dyDescent="0.25">
      <c r="A7447" s="2">
        <v>6</v>
      </c>
      <c r="B7447" t="s">
        <v>22</v>
      </c>
      <c r="C7447" t="s">
        <v>170</v>
      </c>
      <c r="D7447" s="2">
        <v>2</v>
      </c>
      <c r="E7447" s="17">
        <v>7</v>
      </c>
      <c r="F7447" t="s">
        <v>158</v>
      </c>
      <c r="H7447">
        <v>796977.42999999993</v>
      </c>
    </row>
    <row r="7448" spans="1:8" x14ac:dyDescent="0.25">
      <c r="A7448" s="2">
        <v>6</v>
      </c>
      <c r="B7448" t="s">
        <v>22</v>
      </c>
      <c r="C7448" t="s">
        <v>170</v>
      </c>
      <c r="D7448" s="2">
        <v>2</v>
      </c>
      <c r="E7448" s="17">
        <v>8</v>
      </c>
      <c r="F7448" t="s">
        <v>70</v>
      </c>
      <c r="G7448">
        <v>110</v>
      </c>
      <c r="H7448">
        <v>28961613.790000003</v>
      </c>
    </row>
    <row r="7449" spans="1:8" x14ac:dyDescent="0.25">
      <c r="A7449" s="2">
        <v>6</v>
      </c>
      <c r="B7449" t="s">
        <v>22</v>
      </c>
      <c r="C7449" t="s">
        <v>170</v>
      </c>
      <c r="D7449" s="2">
        <v>2</v>
      </c>
      <c r="E7449" s="17">
        <v>8</v>
      </c>
      <c r="F7449" t="s">
        <v>75</v>
      </c>
      <c r="G7449">
        <v>62</v>
      </c>
      <c r="H7449">
        <v>799050</v>
      </c>
    </row>
    <row r="7450" spans="1:8" x14ac:dyDescent="0.25">
      <c r="A7450" s="2">
        <v>6</v>
      </c>
      <c r="B7450" t="s">
        <v>22</v>
      </c>
      <c r="C7450" t="s">
        <v>170</v>
      </c>
      <c r="D7450" s="2">
        <v>2</v>
      </c>
      <c r="E7450" s="17">
        <v>8</v>
      </c>
      <c r="F7450" t="s">
        <v>77</v>
      </c>
      <c r="G7450">
        <v>7</v>
      </c>
      <c r="H7450">
        <v>291622.73</v>
      </c>
    </row>
    <row r="7451" spans="1:8" x14ac:dyDescent="0.25">
      <c r="A7451" s="2">
        <v>6</v>
      </c>
      <c r="B7451" t="s">
        <v>22</v>
      </c>
      <c r="C7451" t="s">
        <v>170</v>
      </c>
      <c r="D7451" s="2">
        <v>2</v>
      </c>
      <c r="E7451" s="17">
        <v>8</v>
      </c>
      <c r="F7451" t="s">
        <v>68</v>
      </c>
      <c r="G7451">
        <v>103</v>
      </c>
      <c r="H7451">
        <v>2340731.25</v>
      </c>
    </row>
    <row r="7452" spans="1:8" x14ac:dyDescent="0.25">
      <c r="A7452" s="2">
        <v>6</v>
      </c>
      <c r="B7452" t="s">
        <v>22</v>
      </c>
      <c r="C7452" t="s">
        <v>170</v>
      </c>
      <c r="D7452" s="2">
        <v>2</v>
      </c>
      <c r="E7452" s="17">
        <v>8</v>
      </c>
      <c r="F7452" t="s">
        <v>69</v>
      </c>
      <c r="G7452">
        <v>110</v>
      </c>
      <c r="H7452">
        <v>3768752.7200000016</v>
      </c>
    </row>
    <row r="7453" spans="1:8" x14ac:dyDescent="0.25">
      <c r="A7453" s="2">
        <v>6</v>
      </c>
      <c r="B7453" t="s">
        <v>22</v>
      </c>
      <c r="C7453" t="s">
        <v>170</v>
      </c>
      <c r="D7453" s="2">
        <v>2</v>
      </c>
      <c r="E7453" s="17">
        <v>8</v>
      </c>
      <c r="F7453" t="s">
        <v>78</v>
      </c>
      <c r="G7453">
        <v>8</v>
      </c>
      <c r="H7453">
        <v>141347.91</v>
      </c>
    </row>
    <row r="7454" spans="1:8" x14ac:dyDescent="0.25">
      <c r="A7454" s="2">
        <v>6</v>
      </c>
      <c r="B7454" t="s">
        <v>22</v>
      </c>
      <c r="C7454" t="s">
        <v>170</v>
      </c>
      <c r="D7454" s="2">
        <v>2</v>
      </c>
      <c r="E7454" s="17">
        <v>8</v>
      </c>
      <c r="F7454" t="s">
        <v>67</v>
      </c>
      <c r="G7454">
        <v>110</v>
      </c>
      <c r="H7454">
        <v>7730.630000000001</v>
      </c>
    </row>
    <row r="7455" spans="1:8" x14ac:dyDescent="0.25">
      <c r="A7455" s="2">
        <v>6</v>
      </c>
      <c r="B7455" t="s">
        <v>22</v>
      </c>
      <c r="C7455" t="s">
        <v>170</v>
      </c>
      <c r="D7455" s="2">
        <v>2</v>
      </c>
      <c r="E7455" s="17">
        <v>8</v>
      </c>
      <c r="F7455" t="s">
        <v>73</v>
      </c>
      <c r="G7455">
        <v>10</v>
      </c>
      <c r="H7455">
        <v>2378318.1199999996</v>
      </c>
    </row>
    <row r="7456" spans="1:8" x14ac:dyDescent="0.25">
      <c r="A7456" s="2">
        <v>6</v>
      </c>
      <c r="B7456" t="s">
        <v>22</v>
      </c>
      <c r="C7456" t="s">
        <v>170</v>
      </c>
      <c r="D7456" s="2">
        <v>2</v>
      </c>
      <c r="E7456" s="17">
        <v>8</v>
      </c>
      <c r="F7456" t="s">
        <v>79</v>
      </c>
      <c r="G7456">
        <v>3</v>
      </c>
      <c r="H7456">
        <v>103821.5</v>
      </c>
    </row>
    <row r="7457" spans="1:8" x14ac:dyDescent="0.25">
      <c r="A7457" s="2">
        <v>6</v>
      </c>
      <c r="B7457" t="s">
        <v>22</v>
      </c>
      <c r="C7457" t="s">
        <v>170</v>
      </c>
      <c r="D7457" s="2">
        <v>2</v>
      </c>
      <c r="E7457" s="17">
        <v>8</v>
      </c>
      <c r="F7457" t="s">
        <v>74</v>
      </c>
      <c r="G7457">
        <v>22</v>
      </c>
      <c r="H7457">
        <v>575555.92999999993</v>
      </c>
    </row>
    <row r="7458" spans="1:8" x14ac:dyDescent="0.25">
      <c r="A7458" s="2">
        <v>6</v>
      </c>
      <c r="B7458" t="s">
        <v>22</v>
      </c>
      <c r="C7458" t="s">
        <v>170</v>
      </c>
      <c r="D7458" s="2">
        <v>2</v>
      </c>
      <c r="E7458" s="17">
        <v>8</v>
      </c>
      <c r="F7458" t="s">
        <v>76</v>
      </c>
      <c r="H7458">
        <v>43187.289999999986</v>
      </c>
    </row>
    <row r="7459" spans="1:8" x14ac:dyDescent="0.25">
      <c r="A7459" s="2">
        <v>6</v>
      </c>
      <c r="B7459" t="s">
        <v>22</v>
      </c>
      <c r="C7459" t="s">
        <v>170</v>
      </c>
      <c r="D7459" s="2">
        <v>2</v>
      </c>
      <c r="E7459" s="17">
        <v>8</v>
      </c>
      <c r="F7459" t="s">
        <v>158</v>
      </c>
      <c r="G7459">
        <v>2</v>
      </c>
      <c r="H7459">
        <v>1505539.2</v>
      </c>
    </row>
    <row r="7460" spans="1:8" x14ac:dyDescent="0.25">
      <c r="A7460" s="2">
        <v>6</v>
      </c>
      <c r="B7460" t="s">
        <v>22</v>
      </c>
      <c r="C7460" t="s">
        <v>170</v>
      </c>
      <c r="D7460" s="2">
        <v>2</v>
      </c>
      <c r="E7460" s="17">
        <v>9</v>
      </c>
      <c r="F7460" t="s">
        <v>70</v>
      </c>
      <c r="G7460">
        <v>2</v>
      </c>
      <c r="H7460">
        <v>415639.55</v>
      </c>
    </row>
    <row r="7461" spans="1:8" x14ac:dyDescent="0.25">
      <c r="A7461" s="2">
        <v>6</v>
      </c>
      <c r="B7461" t="s">
        <v>22</v>
      </c>
      <c r="C7461" t="s">
        <v>170</v>
      </c>
      <c r="D7461" s="2">
        <v>2</v>
      </c>
      <c r="E7461" s="17">
        <v>9</v>
      </c>
      <c r="F7461" t="s">
        <v>75</v>
      </c>
      <c r="G7461">
        <v>1</v>
      </c>
      <c r="H7461">
        <v>13500</v>
      </c>
    </row>
    <row r="7462" spans="1:8" x14ac:dyDescent="0.25">
      <c r="A7462" s="2">
        <v>6</v>
      </c>
      <c r="B7462" t="s">
        <v>22</v>
      </c>
      <c r="C7462" t="s">
        <v>170</v>
      </c>
      <c r="D7462" s="2">
        <v>2</v>
      </c>
      <c r="E7462" s="17">
        <v>9</v>
      </c>
      <c r="F7462" t="s">
        <v>77</v>
      </c>
      <c r="H7462">
        <v>9338.31</v>
      </c>
    </row>
    <row r="7463" spans="1:8" x14ac:dyDescent="0.25">
      <c r="A7463" s="2">
        <v>6</v>
      </c>
      <c r="B7463" t="s">
        <v>22</v>
      </c>
      <c r="C7463" t="s">
        <v>170</v>
      </c>
      <c r="D7463" s="2">
        <v>2</v>
      </c>
      <c r="E7463" s="17">
        <v>9</v>
      </c>
      <c r="F7463" t="s">
        <v>68</v>
      </c>
      <c r="G7463">
        <v>2</v>
      </c>
      <c r="H7463">
        <v>16727</v>
      </c>
    </row>
    <row r="7464" spans="1:8" x14ac:dyDescent="0.25">
      <c r="A7464" s="2">
        <v>6</v>
      </c>
      <c r="B7464" t="s">
        <v>22</v>
      </c>
      <c r="C7464" t="s">
        <v>170</v>
      </c>
      <c r="D7464" s="2">
        <v>2</v>
      </c>
      <c r="E7464" s="17">
        <v>9</v>
      </c>
      <c r="F7464" t="s">
        <v>69</v>
      </c>
      <c r="G7464">
        <v>2</v>
      </c>
      <c r="H7464">
        <v>54100.12999999999</v>
      </c>
    </row>
    <row r="7465" spans="1:8" x14ac:dyDescent="0.25">
      <c r="A7465" s="2">
        <v>6</v>
      </c>
      <c r="B7465" t="s">
        <v>22</v>
      </c>
      <c r="C7465" t="s">
        <v>170</v>
      </c>
      <c r="D7465" s="2">
        <v>2</v>
      </c>
      <c r="E7465" s="17">
        <v>9</v>
      </c>
      <c r="F7465" t="s">
        <v>67</v>
      </c>
      <c r="G7465">
        <v>2</v>
      </c>
      <c r="H7465">
        <v>93.28</v>
      </c>
    </row>
    <row r="7466" spans="1:8" x14ac:dyDescent="0.25">
      <c r="A7466" s="2">
        <v>6</v>
      </c>
      <c r="B7466" t="s">
        <v>22</v>
      </c>
      <c r="C7466" t="s">
        <v>170</v>
      </c>
      <c r="D7466" s="2">
        <v>2</v>
      </c>
      <c r="E7466" s="17">
        <v>10</v>
      </c>
      <c r="F7466" t="s">
        <v>70</v>
      </c>
      <c r="G7466">
        <v>353</v>
      </c>
      <c r="H7466">
        <v>140340059.68000001</v>
      </c>
    </row>
    <row r="7467" spans="1:8" x14ac:dyDescent="0.25">
      <c r="A7467" s="2">
        <v>6</v>
      </c>
      <c r="B7467" t="s">
        <v>22</v>
      </c>
      <c r="C7467" t="s">
        <v>170</v>
      </c>
      <c r="D7467" s="2">
        <v>2</v>
      </c>
      <c r="E7467" s="17">
        <v>10</v>
      </c>
      <c r="F7467" t="s">
        <v>75</v>
      </c>
      <c r="G7467">
        <v>173</v>
      </c>
      <c r="H7467">
        <v>2200800</v>
      </c>
    </row>
    <row r="7468" spans="1:8" x14ac:dyDescent="0.25">
      <c r="A7468" s="2">
        <v>6</v>
      </c>
      <c r="B7468" t="s">
        <v>22</v>
      </c>
      <c r="C7468" t="s">
        <v>170</v>
      </c>
      <c r="D7468" s="2">
        <v>2</v>
      </c>
      <c r="E7468" s="17">
        <v>10</v>
      </c>
      <c r="F7468" t="s">
        <v>77</v>
      </c>
      <c r="G7468">
        <v>5</v>
      </c>
      <c r="H7468">
        <v>291990.65999999997</v>
      </c>
    </row>
    <row r="7469" spans="1:8" x14ac:dyDescent="0.25">
      <c r="A7469" s="2">
        <v>6</v>
      </c>
      <c r="B7469" t="s">
        <v>22</v>
      </c>
      <c r="C7469" t="s">
        <v>170</v>
      </c>
      <c r="D7469" s="2">
        <v>2</v>
      </c>
      <c r="E7469" s="17">
        <v>10</v>
      </c>
      <c r="F7469" t="s">
        <v>68</v>
      </c>
      <c r="G7469">
        <v>338</v>
      </c>
      <c r="H7469">
        <v>7590084.75</v>
      </c>
    </row>
    <row r="7470" spans="1:8" x14ac:dyDescent="0.25">
      <c r="A7470" s="2">
        <v>6</v>
      </c>
      <c r="B7470" t="s">
        <v>22</v>
      </c>
      <c r="C7470" t="s">
        <v>170</v>
      </c>
      <c r="D7470" s="2">
        <v>2</v>
      </c>
      <c r="E7470" s="17">
        <v>10</v>
      </c>
      <c r="F7470" t="s">
        <v>69</v>
      </c>
      <c r="G7470">
        <v>353</v>
      </c>
      <c r="H7470">
        <v>18261311.870000027</v>
      </c>
    </row>
    <row r="7471" spans="1:8" x14ac:dyDescent="0.25">
      <c r="A7471" s="2">
        <v>6</v>
      </c>
      <c r="B7471" t="s">
        <v>22</v>
      </c>
      <c r="C7471" t="s">
        <v>170</v>
      </c>
      <c r="D7471" s="2">
        <v>2</v>
      </c>
      <c r="E7471" s="17">
        <v>10</v>
      </c>
      <c r="F7471" t="s">
        <v>78</v>
      </c>
      <c r="G7471">
        <v>14</v>
      </c>
      <c r="H7471">
        <v>337705.41</v>
      </c>
    </row>
    <row r="7472" spans="1:8" x14ac:dyDescent="0.25">
      <c r="A7472" s="2">
        <v>6</v>
      </c>
      <c r="B7472" t="s">
        <v>22</v>
      </c>
      <c r="C7472" t="s">
        <v>170</v>
      </c>
      <c r="D7472" s="2">
        <v>2</v>
      </c>
      <c r="E7472" s="17">
        <v>10</v>
      </c>
      <c r="F7472" t="s">
        <v>67</v>
      </c>
      <c r="G7472">
        <v>350</v>
      </c>
      <c r="H7472">
        <v>25220.480000000003</v>
      </c>
    </row>
    <row r="7473" spans="1:8" x14ac:dyDescent="0.25">
      <c r="A7473" s="2">
        <v>6</v>
      </c>
      <c r="B7473" t="s">
        <v>22</v>
      </c>
      <c r="C7473" t="s">
        <v>170</v>
      </c>
      <c r="D7473" s="2">
        <v>2</v>
      </c>
      <c r="E7473" s="17">
        <v>10</v>
      </c>
      <c r="F7473" t="s">
        <v>73</v>
      </c>
      <c r="G7473">
        <v>42</v>
      </c>
      <c r="H7473">
        <v>11776242.940000001</v>
      </c>
    </row>
    <row r="7474" spans="1:8" x14ac:dyDescent="0.25">
      <c r="A7474" s="2">
        <v>6</v>
      </c>
      <c r="B7474" t="s">
        <v>22</v>
      </c>
      <c r="C7474" t="s">
        <v>170</v>
      </c>
      <c r="D7474" s="2">
        <v>2</v>
      </c>
      <c r="E7474" s="17">
        <v>10</v>
      </c>
      <c r="F7474" t="s">
        <v>79</v>
      </c>
      <c r="G7474">
        <v>4</v>
      </c>
      <c r="H7474">
        <v>200307</v>
      </c>
    </row>
    <row r="7475" spans="1:8" x14ac:dyDescent="0.25">
      <c r="A7475" s="2">
        <v>6</v>
      </c>
      <c r="B7475" t="s">
        <v>22</v>
      </c>
      <c r="C7475" t="s">
        <v>170</v>
      </c>
      <c r="D7475" s="2">
        <v>2</v>
      </c>
      <c r="E7475" s="17">
        <v>10</v>
      </c>
      <c r="F7475" t="s">
        <v>72</v>
      </c>
      <c r="H7475">
        <v>19109.54</v>
      </c>
    </row>
    <row r="7476" spans="1:8" x14ac:dyDescent="0.25">
      <c r="A7476" s="2">
        <v>6</v>
      </c>
      <c r="B7476" t="s">
        <v>22</v>
      </c>
      <c r="C7476" t="s">
        <v>170</v>
      </c>
      <c r="D7476" s="2">
        <v>2</v>
      </c>
      <c r="E7476" s="17">
        <v>10</v>
      </c>
      <c r="F7476" t="s">
        <v>74</v>
      </c>
      <c r="G7476">
        <v>52</v>
      </c>
      <c r="H7476">
        <v>2263287.1199999996</v>
      </c>
    </row>
    <row r="7477" spans="1:8" x14ac:dyDescent="0.25">
      <c r="A7477" s="2">
        <v>6</v>
      </c>
      <c r="B7477" t="s">
        <v>22</v>
      </c>
      <c r="C7477" t="s">
        <v>170</v>
      </c>
      <c r="D7477" s="2">
        <v>2</v>
      </c>
      <c r="E7477" s="17">
        <v>10</v>
      </c>
      <c r="F7477" t="s">
        <v>76</v>
      </c>
      <c r="H7477">
        <v>23556.48</v>
      </c>
    </row>
    <row r="7478" spans="1:8" x14ac:dyDescent="0.25">
      <c r="A7478" s="2">
        <v>6</v>
      </c>
      <c r="B7478" t="s">
        <v>22</v>
      </c>
      <c r="C7478" t="s">
        <v>170</v>
      </c>
      <c r="D7478" s="2">
        <v>2</v>
      </c>
      <c r="E7478" s="17">
        <v>10</v>
      </c>
      <c r="F7478" t="s">
        <v>158</v>
      </c>
      <c r="G7478">
        <v>3</v>
      </c>
      <c r="H7478">
        <v>5319514.1499999994</v>
      </c>
    </row>
    <row r="7479" spans="1:8" x14ac:dyDescent="0.25">
      <c r="A7479" s="2">
        <v>6</v>
      </c>
      <c r="B7479" t="s">
        <v>22</v>
      </c>
      <c r="C7479" t="s">
        <v>170</v>
      </c>
      <c r="D7479" s="2">
        <v>2</v>
      </c>
      <c r="E7479" s="17">
        <v>11</v>
      </c>
      <c r="F7479" t="s">
        <v>70</v>
      </c>
      <c r="G7479">
        <v>5</v>
      </c>
      <c r="H7479">
        <v>2419984.7200000002</v>
      </c>
    </row>
    <row r="7480" spans="1:8" x14ac:dyDescent="0.25">
      <c r="A7480" s="2">
        <v>6</v>
      </c>
      <c r="B7480" t="s">
        <v>22</v>
      </c>
      <c r="C7480" t="s">
        <v>170</v>
      </c>
      <c r="D7480" s="2">
        <v>2</v>
      </c>
      <c r="E7480" s="17">
        <v>11</v>
      </c>
      <c r="F7480" t="s">
        <v>68</v>
      </c>
      <c r="G7480">
        <v>5</v>
      </c>
      <c r="H7480">
        <v>82170</v>
      </c>
    </row>
    <row r="7481" spans="1:8" x14ac:dyDescent="0.25">
      <c r="A7481" s="2">
        <v>6</v>
      </c>
      <c r="B7481" t="s">
        <v>22</v>
      </c>
      <c r="C7481" t="s">
        <v>170</v>
      </c>
      <c r="D7481" s="2">
        <v>2</v>
      </c>
      <c r="E7481" s="17">
        <v>11</v>
      </c>
      <c r="F7481" t="s">
        <v>69</v>
      </c>
      <c r="G7481">
        <v>5</v>
      </c>
      <c r="H7481">
        <v>314596.78999999998</v>
      </c>
    </row>
    <row r="7482" spans="1:8" x14ac:dyDescent="0.25">
      <c r="A7482" s="2">
        <v>6</v>
      </c>
      <c r="B7482" t="s">
        <v>22</v>
      </c>
      <c r="C7482" t="s">
        <v>170</v>
      </c>
      <c r="D7482" s="2">
        <v>2</v>
      </c>
      <c r="E7482" s="17">
        <v>11</v>
      </c>
      <c r="F7482" t="s">
        <v>78</v>
      </c>
      <c r="G7482">
        <v>4</v>
      </c>
      <c r="H7482">
        <v>137557.63</v>
      </c>
    </row>
    <row r="7483" spans="1:8" x14ac:dyDescent="0.25">
      <c r="A7483" s="2">
        <v>6</v>
      </c>
      <c r="B7483" t="s">
        <v>22</v>
      </c>
      <c r="C7483" t="s">
        <v>170</v>
      </c>
      <c r="D7483" s="2">
        <v>2</v>
      </c>
      <c r="E7483" s="17">
        <v>11</v>
      </c>
      <c r="F7483" t="s">
        <v>67</v>
      </c>
      <c r="G7483">
        <v>5</v>
      </c>
      <c r="H7483">
        <v>390.61</v>
      </c>
    </row>
    <row r="7484" spans="1:8" x14ac:dyDescent="0.25">
      <c r="A7484" s="2">
        <v>6</v>
      </c>
      <c r="B7484" t="s">
        <v>22</v>
      </c>
      <c r="C7484" t="s">
        <v>170</v>
      </c>
      <c r="D7484" s="2">
        <v>2</v>
      </c>
      <c r="E7484" s="17">
        <v>11</v>
      </c>
      <c r="F7484" t="s">
        <v>73</v>
      </c>
      <c r="H7484">
        <v>134976.38</v>
      </c>
    </row>
    <row r="7485" spans="1:8" x14ac:dyDescent="0.25">
      <c r="A7485" s="2">
        <v>6</v>
      </c>
      <c r="B7485" t="s">
        <v>22</v>
      </c>
      <c r="C7485" t="s">
        <v>170</v>
      </c>
      <c r="D7485" s="2">
        <v>2</v>
      </c>
      <c r="E7485" s="17">
        <v>11</v>
      </c>
      <c r="F7485" t="s">
        <v>72</v>
      </c>
      <c r="G7485">
        <v>5</v>
      </c>
      <c r="H7485">
        <v>500302.98000000004</v>
      </c>
    </row>
    <row r="7486" spans="1:8" x14ac:dyDescent="0.25">
      <c r="A7486" s="2">
        <v>6</v>
      </c>
      <c r="B7486" t="s">
        <v>22</v>
      </c>
      <c r="C7486" t="s">
        <v>170</v>
      </c>
      <c r="D7486" s="2">
        <v>2</v>
      </c>
      <c r="E7486" s="17">
        <v>11</v>
      </c>
      <c r="F7486" t="s">
        <v>158</v>
      </c>
      <c r="H7486">
        <v>11449.9</v>
      </c>
    </row>
    <row r="7487" spans="1:8" x14ac:dyDescent="0.25">
      <c r="A7487" s="2">
        <v>6</v>
      </c>
      <c r="B7487" t="s">
        <v>22</v>
      </c>
      <c r="C7487" t="s">
        <v>170</v>
      </c>
      <c r="D7487" s="2">
        <v>2</v>
      </c>
      <c r="E7487" s="17">
        <v>12</v>
      </c>
      <c r="F7487" t="s">
        <v>70</v>
      </c>
      <c r="G7487">
        <v>211</v>
      </c>
      <c r="H7487">
        <v>116426512.41999999</v>
      </c>
    </row>
    <row r="7488" spans="1:8" x14ac:dyDescent="0.25">
      <c r="A7488" s="2">
        <v>6</v>
      </c>
      <c r="B7488" t="s">
        <v>22</v>
      </c>
      <c r="C7488" t="s">
        <v>170</v>
      </c>
      <c r="D7488" s="2">
        <v>2</v>
      </c>
      <c r="E7488" s="17">
        <v>12</v>
      </c>
      <c r="F7488" t="s">
        <v>75</v>
      </c>
      <c r="G7488">
        <v>41</v>
      </c>
      <c r="H7488">
        <v>704373.45999999985</v>
      </c>
    </row>
    <row r="7489" spans="1:8" x14ac:dyDescent="0.25">
      <c r="A7489" s="2">
        <v>6</v>
      </c>
      <c r="B7489" t="s">
        <v>22</v>
      </c>
      <c r="C7489" t="s">
        <v>170</v>
      </c>
      <c r="D7489" s="2">
        <v>2</v>
      </c>
      <c r="E7489" s="17">
        <v>12</v>
      </c>
      <c r="F7489" t="s">
        <v>77</v>
      </c>
      <c r="H7489">
        <v>5529.27</v>
      </c>
    </row>
    <row r="7490" spans="1:8" x14ac:dyDescent="0.25">
      <c r="A7490" s="2">
        <v>6</v>
      </c>
      <c r="B7490" t="s">
        <v>22</v>
      </c>
      <c r="C7490" t="s">
        <v>170</v>
      </c>
      <c r="D7490" s="2">
        <v>2</v>
      </c>
      <c r="E7490" s="17">
        <v>12</v>
      </c>
      <c r="F7490" t="s">
        <v>68</v>
      </c>
      <c r="G7490">
        <v>193</v>
      </c>
      <c r="H7490">
        <v>3985871.36</v>
      </c>
    </row>
    <row r="7491" spans="1:8" x14ac:dyDescent="0.25">
      <c r="A7491" s="2">
        <v>6</v>
      </c>
      <c r="B7491" t="s">
        <v>22</v>
      </c>
      <c r="C7491" t="s">
        <v>170</v>
      </c>
      <c r="D7491" s="2">
        <v>2</v>
      </c>
      <c r="E7491" s="17">
        <v>12</v>
      </c>
      <c r="F7491" t="s">
        <v>69</v>
      </c>
      <c r="G7491">
        <v>211</v>
      </c>
      <c r="H7491">
        <v>15145964.599999987</v>
      </c>
    </row>
    <row r="7492" spans="1:8" x14ac:dyDescent="0.25">
      <c r="A7492" s="2">
        <v>6</v>
      </c>
      <c r="B7492" t="s">
        <v>22</v>
      </c>
      <c r="C7492" t="s">
        <v>170</v>
      </c>
      <c r="D7492" s="2">
        <v>2</v>
      </c>
      <c r="E7492" s="17">
        <v>12</v>
      </c>
      <c r="F7492" t="s">
        <v>78</v>
      </c>
      <c r="G7492">
        <v>11</v>
      </c>
      <c r="H7492">
        <v>377287.98</v>
      </c>
    </row>
    <row r="7493" spans="1:8" x14ac:dyDescent="0.25">
      <c r="A7493" s="2">
        <v>6</v>
      </c>
      <c r="B7493" t="s">
        <v>22</v>
      </c>
      <c r="C7493" t="s">
        <v>170</v>
      </c>
      <c r="D7493" s="2">
        <v>2</v>
      </c>
      <c r="E7493" s="17">
        <v>12</v>
      </c>
      <c r="F7493" t="s">
        <v>67</v>
      </c>
      <c r="G7493">
        <v>211</v>
      </c>
      <c r="H7493">
        <v>15181.32</v>
      </c>
    </row>
    <row r="7494" spans="1:8" x14ac:dyDescent="0.25">
      <c r="A7494" s="2">
        <v>6</v>
      </c>
      <c r="B7494" t="s">
        <v>22</v>
      </c>
      <c r="C7494" t="s">
        <v>170</v>
      </c>
      <c r="D7494" s="2">
        <v>2</v>
      </c>
      <c r="E7494" s="17">
        <v>12</v>
      </c>
      <c r="F7494" t="s">
        <v>73</v>
      </c>
      <c r="G7494">
        <v>15</v>
      </c>
      <c r="H7494">
        <v>8233724.620000001</v>
      </c>
    </row>
    <row r="7495" spans="1:8" x14ac:dyDescent="0.25">
      <c r="A7495" s="2">
        <v>6</v>
      </c>
      <c r="B7495" t="s">
        <v>22</v>
      </c>
      <c r="C7495" t="s">
        <v>170</v>
      </c>
      <c r="D7495" s="2">
        <v>2</v>
      </c>
      <c r="E7495" s="17">
        <v>12</v>
      </c>
      <c r="F7495" t="s">
        <v>79</v>
      </c>
      <c r="G7495">
        <v>5</v>
      </c>
      <c r="H7495">
        <v>344583</v>
      </c>
    </row>
    <row r="7496" spans="1:8" x14ac:dyDescent="0.25">
      <c r="A7496" s="2">
        <v>6</v>
      </c>
      <c r="B7496" t="s">
        <v>22</v>
      </c>
      <c r="C7496" t="s">
        <v>170</v>
      </c>
      <c r="D7496" s="2">
        <v>2</v>
      </c>
      <c r="E7496" s="17">
        <v>12</v>
      </c>
      <c r="F7496" t="s">
        <v>72</v>
      </c>
      <c r="G7496">
        <v>211</v>
      </c>
      <c r="H7496">
        <v>12966011.500000015</v>
      </c>
    </row>
    <row r="7497" spans="1:8" x14ac:dyDescent="0.25">
      <c r="A7497" s="2">
        <v>6</v>
      </c>
      <c r="B7497" t="s">
        <v>22</v>
      </c>
      <c r="C7497" t="s">
        <v>170</v>
      </c>
      <c r="D7497" s="2">
        <v>2</v>
      </c>
      <c r="E7497" s="17">
        <v>12</v>
      </c>
      <c r="F7497" t="s">
        <v>74</v>
      </c>
      <c r="G7497">
        <v>33</v>
      </c>
      <c r="H7497">
        <v>1139713.9099999999</v>
      </c>
    </row>
    <row r="7498" spans="1:8" x14ac:dyDescent="0.25">
      <c r="A7498" s="2">
        <v>6</v>
      </c>
      <c r="B7498" t="s">
        <v>22</v>
      </c>
      <c r="C7498" t="s">
        <v>170</v>
      </c>
      <c r="D7498" s="2">
        <v>2</v>
      </c>
      <c r="E7498" s="17">
        <v>12</v>
      </c>
      <c r="F7498" t="s">
        <v>76</v>
      </c>
      <c r="H7498">
        <v>237151.16999999998</v>
      </c>
    </row>
    <row r="7499" spans="1:8" x14ac:dyDescent="0.25">
      <c r="A7499" s="2">
        <v>6</v>
      </c>
      <c r="B7499" t="s">
        <v>22</v>
      </c>
      <c r="C7499" t="s">
        <v>170</v>
      </c>
      <c r="D7499" s="2">
        <v>2</v>
      </c>
      <c r="E7499" s="17">
        <v>12</v>
      </c>
      <c r="F7499" t="s">
        <v>158</v>
      </c>
      <c r="G7499">
        <v>3</v>
      </c>
      <c r="H7499">
        <v>4324221.3100000005</v>
      </c>
    </row>
    <row r="7500" spans="1:8" x14ac:dyDescent="0.25">
      <c r="A7500" s="2">
        <v>6</v>
      </c>
      <c r="B7500" t="s">
        <v>22</v>
      </c>
      <c r="C7500" t="s">
        <v>170</v>
      </c>
      <c r="D7500" s="2">
        <v>2</v>
      </c>
      <c r="E7500" s="17">
        <v>13</v>
      </c>
      <c r="F7500" t="s">
        <v>70</v>
      </c>
      <c r="G7500">
        <v>117</v>
      </c>
      <c r="H7500">
        <v>71062470.23999998</v>
      </c>
    </row>
    <row r="7501" spans="1:8" x14ac:dyDescent="0.25">
      <c r="A7501" s="2">
        <v>6</v>
      </c>
      <c r="B7501" t="s">
        <v>22</v>
      </c>
      <c r="C7501" t="s">
        <v>170</v>
      </c>
      <c r="D7501" s="2">
        <v>2</v>
      </c>
      <c r="E7501" s="17">
        <v>13</v>
      </c>
      <c r="F7501" t="s">
        <v>75</v>
      </c>
      <c r="G7501">
        <v>13</v>
      </c>
      <c r="H7501">
        <v>727460.47</v>
      </c>
    </row>
    <row r="7502" spans="1:8" x14ac:dyDescent="0.25">
      <c r="A7502" s="2">
        <v>6</v>
      </c>
      <c r="B7502" t="s">
        <v>22</v>
      </c>
      <c r="C7502" t="s">
        <v>170</v>
      </c>
      <c r="D7502" s="2">
        <v>2</v>
      </c>
      <c r="E7502" s="17">
        <v>13</v>
      </c>
      <c r="F7502" t="s">
        <v>68</v>
      </c>
      <c r="G7502">
        <v>89</v>
      </c>
      <c r="H7502">
        <v>2013903</v>
      </c>
    </row>
    <row r="7503" spans="1:8" x14ac:dyDescent="0.25">
      <c r="A7503" s="2">
        <v>6</v>
      </c>
      <c r="B7503" t="s">
        <v>22</v>
      </c>
      <c r="C7503" t="s">
        <v>170</v>
      </c>
      <c r="D7503" s="2">
        <v>2</v>
      </c>
      <c r="E7503" s="17">
        <v>13</v>
      </c>
      <c r="F7503" t="s">
        <v>69</v>
      </c>
      <c r="G7503">
        <v>109</v>
      </c>
      <c r="H7503">
        <v>8332919.6999999983</v>
      </c>
    </row>
    <row r="7504" spans="1:8" x14ac:dyDescent="0.25">
      <c r="A7504" s="2">
        <v>6</v>
      </c>
      <c r="B7504" t="s">
        <v>22</v>
      </c>
      <c r="C7504" t="s">
        <v>170</v>
      </c>
      <c r="D7504" s="2">
        <v>2</v>
      </c>
      <c r="E7504" s="17">
        <v>13</v>
      </c>
      <c r="F7504" t="s">
        <v>78</v>
      </c>
      <c r="G7504">
        <v>2</v>
      </c>
      <c r="H7504">
        <v>132566.28</v>
      </c>
    </row>
    <row r="7505" spans="1:8" x14ac:dyDescent="0.25">
      <c r="A7505" s="2">
        <v>6</v>
      </c>
      <c r="B7505" t="s">
        <v>22</v>
      </c>
      <c r="C7505" t="s">
        <v>170</v>
      </c>
      <c r="D7505" s="2">
        <v>2</v>
      </c>
      <c r="E7505" s="17">
        <v>13</v>
      </c>
      <c r="F7505" t="s">
        <v>67</v>
      </c>
      <c r="G7505">
        <v>117</v>
      </c>
      <c r="H7505">
        <v>8325.2900000000009</v>
      </c>
    </row>
    <row r="7506" spans="1:8" x14ac:dyDescent="0.25">
      <c r="A7506" s="2">
        <v>6</v>
      </c>
      <c r="B7506" t="s">
        <v>22</v>
      </c>
      <c r="C7506" t="s">
        <v>170</v>
      </c>
      <c r="D7506" s="2">
        <v>2</v>
      </c>
      <c r="E7506" s="17">
        <v>13</v>
      </c>
      <c r="F7506" t="s">
        <v>73</v>
      </c>
      <c r="G7506">
        <v>10</v>
      </c>
      <c r="H7506">
        <v>3989964.0699999994</v>
      </c>
    </row>
    <row r="7507" spans="1:8" x14ac:dyDescent="0.25">
      <c r="A7507" s="2">
        <v>6</v>
      </c>
      <c r="B7507" t="s">
        <v>22</v>
      </c>
      <c r="C7507" t="s">
        <v>170</v>
      </c>
      <c r="D7507" s="2">
        <v>2</v>
      </c>
      <c r="E7507" s="17">
        <v>13</v>
      </c>
      <c r="F7507" t="s">
        <v>79</v>
      </c>
      <c r="G7507">
        <v>1</v>
      </c>
      <c r="H7507">
        <v>70035</v>
      </c>
    </row>
    <row r="7508" spans="1:8" x14ac:dyDescent="0.25">
      <c r="A7508" s="2">
        <v>6</v>
      </c>
      <c r="B7508" t="s">
        <v>22</v>
      </c>
      <c r="C7508" t="s">
        <v>170</v>
      </c>
      <c r="D7508" s="2">
        <v>2</v>
      </c>
      <c r="E7508" s="17">
        <v>13</v>
      </c>
      <c r="F7508" t="s">
        <v>72</v>
      </c>
      <c r="G7508">
        <v>117</v>
      </c>
      <c r="H7508">
        <v>22924546.060000002</v>
      </c>
    </row>
    <row r="7509" spans="1:8" x14ac:dyDescent="0.25">
      <c r="A7509" s="2">
        <v>6</v>
      </c>
      <c r="B7509" t="s">
        <v>22</v>
      </c>
      <c r="C7509" t="s">
        <v>170</v>
      </c>
      <c r="D7509" s="2">
        <v>2</v>
      </c>
      <c r="E7509" s="17">
        <v>13</v>
      </c>
      <c r="F7509" t="s">
        <v>74</v>
      </c>
      <c r="G7509">
        <v>25</v>
      </c>
      <c r="H7509">
        <v>838390.35999999987</v>
      </c>
    </row>
    <row r="7510" spans="1:8" x14ac:dyDescent="0.25">
      <c r="A7510" s="2">
        <v>6</v>
      </c>
      <c r="B7510" t="s">
        <v>22</v>
      </c>
      <c r="C7510" t="s">
        <v>170</v>
      </c>
      <c r="D7510" s="2">
        <v>2</v>
      </c>
      <c r="E7510" s="17">
        <v>13</v>
      </c>
      <c r="F7510" t="s">
        <v>76</v>
      </c>
      <c r="H7510">
        <v>124953.78999999998</v>
      </c>
    </row>
    <row r="7511" spans="1:8" x14ac:dyDescent="0.25">
      <c r="A7511" s="2">
        <v>6</v>
      </c>
      <c r="B7511" t="s">
        <v>22</v>
      </c>
      <c r="C7511" t="s">
        <v>170</v>
      </c>
      <c r="D7511" s="2">
        <v>2</v>
      </c>
      <c r="E7511" s="17">
        <v>13</v>
      </c>
      <c r="F7511" t="s">
        <v>158</v>
      </c>
      <c r="G7511">
        <v>1</v>
      </c>
      <c r="H7511">
        <v>1169330.78</v>
      </c>
    </row>
    <row r="7512" spans="1:8" x14ac:dyDescent="0.25">
      <c r="A7512" s="2">
        <v>6</v>
      </c>
      <c r="B7512" t="s">
        <v>22</v>
      </c>
      <c r="C7512" t="s">
        <v>170</v>
      </c>
      <c r="D7512" s="2">
        <v>2</v>
      </c>
      <c r="E7512" s="17">
        <v>14</v>
      </c>
      <c r="F7512" t="s">
        <v>70</v>
      </c>
      <c r="G7512">
        <v>53</v>
      </c>
      <c r="H7512">
        <v>40802864.01000002</v>
      </c>
    </row>
    <row r="7513" spans="1:8" x14ac:dyDescent="0.25">
      <c r="A7513" s="2">
        <v>6</v>
      </c>
      <c r="B7513" t="s">
        <v>22</v>
      </c>
      <c r="C7513" t="s">
        <v>170</v>
      </c>
      <c r="D7513" s="2">
        <v>2</v>
      </c>
      <c r="E7513" s="17">
        <v>14</v>
      </c>
      <c r="F7513" t="s">
        <v>75</v>
      </c>
      <c r="G7513">
        <v>6</v>
      </c>
      <c r="H7513">
        <v>446194.1399999999</v>
      </c>
    </row>
    <row r="7514" spans="1:8" x14ac:dyDescent="0.25">
      <c r="A7514" s="2">
        <v>6</v>
      </c>
      <c r="B7514" t="s">
        <v>22</v>
      </c>
      <c r="C7514" t="s">
        <v>170</v>
      </c>
      <c r="D7514" s="2">
        <v>2</v>
      </c>
      <c r="E7514" s="17">
        <v>14</v>
      </c>
      <c r="F7514" t="s">
        <v>68</v>
      </c>
      <c r="G7514">
        <v>38</v>
      </c>
      <c r="H7514">
        <v>936970</v>
      </c>
    </row>
    <row r="7515" spans="1:8" x14ac:dyDescent="0.25">
      <c r="A7515" s="2">
        <v>6</v>
      </c>
      <c r="B7515" t="s">
        <v>22</v>
      </c>
      <c r="C7515" t="s">
        <v>170</v>
      </c>
      <c r="D7515" s="2">
        <v>2</v>
      </c>
      <c r="E7515" s="17">
        <v>14</v>
      </c>
      <c r="F7515" t="s">
        <v>69</v>
      </c>
      <c r="G7515">
        <v>49</v>
      </c>
      <c r="H7515">
        <v>4802178.870000001</v>
      </c>
    </row>
    <row r="7516" spans="1:8" x14ac:dyDescent="0.25">
      <c r="A7516" s="2">
        <v>6</v>
      </c>
      <c r="B7516" t="s">
        <v>22</v>
      </c>
      <c r="C7516" t="s">
        <v>170</v>
      </c>
      <c r="D7516" s="2">
        <v>2</v>
      </c>
      <c r="E7516" s="17">
        <v>14</v>
      </c>
      <c r="F7516" t="s">
        <v>78</v>
      </c>
      <c r="G7516">
        <v>1</v>
      </c>
      <c r="H7516">
        <v>101905.95</v>
      </c>
    </row>
    <row r="7517" spans="1:8" x14ac:dyDescent="0.25">
      <c r="A7517" s="2">
        <v>6</v>
      </c>
      <c r="B7517" t="s">
        <v>22</v>
      </c>
      <c r="C7517" t="s">
        <v>170</v>
      </c>
      <c r="D7517" s="2">
        <v>2</v>
      </c>
      <c r="E7517" s="17">
        <v>14</v>
      </c>
      <c r="F7517" t="s">
        <v>67</v>
      </c>
      <c r="G7517">
        <v>53</v>
      </c>
      <c r="H7517">
        <v>3964.4</v>
      </c>
    </row>
    <row r="7518" spans="1:8" x14ac:dyDescent="0.25">
      <c r="A7518" s="2">
        <v>6</v>
      </c>
      <c r="B7518" t="s">
        <v>22</v>
      </c>
      <c r="C7518" t="s">
        <v>170</v>
      </c>
      <c r="D7518" s="2">
        <v>2</v>
      </c>
      <c r="E7518" s="17">
        <v>14</v>
      </c>
      <c r="F7518" t="s">
        <v>73</v>
      </c>
      <c r="G7518">
        <v>2</v>
      </c>
      <c r="H7518">
        <v>2747873.56</v>
      </c>
    </row>
    <row r="7519" spans="1:8" x14ac:dyDescent="0.25">
      <c r="A7519" s="2">
        <v>6</v>
      </c>
      <c r="B7519" t="s">
        <v>22</v>
      </c>
      <c r="C7519" t="s">
        <v>170</v>
      </c>
      <c r="D7519" s="2">
        <v>2</v>
      </c>
      <c r="E7519" s="17">
        <v>14</v>
      </c>
      <c r="F7519" t="s">
        <v>79</v>
      </c>
      <c r="G7519">
        <v>1</v>
      </c>
      <c r="H7519">
        <v>35528.5</v>
      </c>
    </row>
    <row r="7520" spans="1:8" x14ac:dyDescent="0.25">
      <c r="A7520" s="2">
        <v>6</v>
      </c>
      <c r="B7520" t="s">
        <v>22</v>
      </c>
      <c r="C7520" t="s">
        <v>170</v>
      </c>
      <c r="D7520" s="2">
        <v>2</v>
      </c>
      <c r="E7520" s="17">
        <v>14</v>
      </c>
      <c r="F7520" t="s">
        <v>72</v>
      </c>
      <c r="G7520">
        <v>53</v>
      </c>
      <c r="H7520">
        <v>13042892.560000002</v>
      </c>
    </row>
    <row r="7521" spans="1:8" x14ac:dyDescent="0.25">
      <c r="A7521" s="2">
        <v>6</v>
      </c>
      <c r="B7521" t="s">
        <v>22</v>
      </c>
      <c r="C7521" t="s">
        <v>170</v>
      </c>
      <c r="D7521" s="2">
        <v>2</v>
      </c>
      <c r="E7521" s="17">
        <v>14</v>
      </c>
      <c r="F7521" t="s">
        <v>74</v>
      </c>
      <c r="G7521">
        <v>12</v>
      </c>
      <c r="H7521">
        <v>700404.84</v>
      </c>
    </row>
    <row r="7522" spans="1:8" x14ac:dyDescent="0.25">
      <c r="A7522" s="2">
        <v>6</v>
      </c>
      <c r="B7522" t="s">
        <v>22</v>
      </c>
      <c r="C7522" t="s">
        <v>170</v>
      </c>
      <c r="D7522" s="2">
        <v>2</v>
      </c>
      <c r="E7522" s="17">
        <v>14</v>
      </c>
      <c r="F7522" t="s">
        <v>158</v>
      </c>
      <c r="G7522">
        <v>1</v>
      </c>
      <c r="H7522">
        <v>2147074.8899999997</v>
      </c>
    </row>
    <row r="7523" spans="1:8" x14ac:dyDescent="0.25">
      <c r="A7523" s="2">
        <v>6</v>
      </c>
      <c r="B7523" t="s">
        <v>22</v>
      </c>
      <c r="C7523" t="s">
        <v>170</v>
      </c>
      <c r="D7523" s="2">
        <v>2</v>
      </c>
      <c r="E7523" s="17">
        <v>15</v>
      </c>
      <c r="F7523" t="s">
        <v>70</v>
      </c>
      <c r="G7523">
        <v>8</v>
      </c>
      <c r="H7523">
        <v>6005012.3099999996</v>
      </c>
    </row>
    <row r="7524" spans="1:8" x14ac:dyDescent="0.25">
      <c r="A7524" s="2">
        <v>6</v>
      </c>
      <c r="B7524" t="s">
        <v>22</v>
      </c>
      <c r="C7524" t="s">
        <v>170</v>
      </c>
      <c r="D7524" s="2">
        <v>2</v>
      </c>
      <c r="E7524" s="17">
        <v>15</v>
      </c>
      <c r="F7524" t="s">
        <v>75</v>
      </c>
      <c r="G7524">
        <v>3</v>
      </c>
      <c r="H7524">
        <v>113450</v>
      </c>
    </row>
    <row r="7525" spans="1:8" x14ac:dyDescent="0.25">
      <c r="A7525" s="2">
        <v>6</v>
      </c>
      <c r="B7525" t="s">
        <v>22</v>
      </c>
      <c r="C7525" t="s">
        <v>170</v>
      </c>
      <c r="D7525" s="2">
        <v>2</v>
      </c>
      <c r="E7525" s="17">
        <v>15</v>
      </c>
      <c r="F7525" t="s">
        <v>68</v>
      </c>
      <c r="G7525">
        <v>7</v>
      </c>
      <c r="H7525">
        <v>146820</v>
      </c>
    </row>
    <row r="7526" spans="1:8" x14ac:dyDescent="0.25">
      <c r="A7526" s="2">
        <v>6</v>
      </c>
      <c r="B7526" t="s">
        <v>22</v>
      </c>
      <c r="C7526" t="s">
        <v>170</v>
      </c>
      <c r="D7526" s="2">
        <v>2</v>
      </c>
      <c r="E7526" s="17">
        <v>15</v>
      </c>
      <c r="F7526" t="s">
        <v>69</v>
      </c>
      <c r="G7526">
        <v>7</v>
      </c>
      <c r="H7526">
        <v>665279.99</v>
      </c>
    </row>
    <row r="7527" spans="1:8" x14ac:dyDescent="0.25">
      <c r="A7527" s="2">
        <v>6</v>
      </c>
      <c r="B7527" t="s">
        <v>22</v>
      </c>
      <c r="C7527" t="s">
        <v>170</v>
      </c>
      <c r="D7527" s="2">
        <v>2</v>
      </c>
      <c r="E7527" s="17">
        <v>15</v>
      </c>
      <c r="F7527" t="s">
        <v>67</v>
      </c>
      <c r="G7527">
        <v>8</v>
      </c>
      <c r="H7527">
        <v>501.38</v>
      </c>
    </row>
    <row r="7528" spans="1:8" x14ac:dyDescent="0.25">
      <c r="A7528" s="2">
        <v>6</v>
      </c>
      <c r="B7528" t="s">
        <v>22</v>
      </c>
      <c r="C7528" t="s">
        <v>170</v>
      </c>
      <c r="D7528" s="2">
        <v>2</v>
      </c>
      <c r="E7528" s="17">
        <v>15</v>
      </c>
      <c r="F7528" t="s">
        <v>73</v>
      </c>
      <c r="H7528">
        <v>417527.11</v>
      </c>
    </row>
    <row r="7529" spans="1:8" x14ac:dyDescent="0.25">
      <c r="A7529" s="2">
        <v>6</v>
      </c>
      <c r="B7529" t="s">
        <v>22</v>
      </c>
      <c r="C7529" t="s">
        <v>170</v>
      </c>
      <c r="D7529" s="2">
        <v>2</v>
      </c>
      <c r="E7529" s="17">
        <v>15</v>
      </c>
      <c r="F7529" t="s">
        <v>72</v>
      </c>
      <c r="G7529">
        <v>8</v>
      </c>
      <c r="H7529">
        <v>2215456.4900000002</v>
      </c>
    </row>
    <row r="7530" spans="1:8" x14ac:dyDescent="0.25">
      <c r="A7530" s="2">
        <v>6</v>
      </c>
      <c r="B7530" t="s">
        <v>22</v>
      </c>
      <c r="C7530" t="s">
        <v>170</v>
      </c>
      <c r="D7530" s="2">
        <v>2</v>
      </c>
      <c r="E7530" s="17">
        <v>15</v>
      </c>
      <c r="F7530" t="s">
        <v>76</v>
      </c>
      <c r="H7530">
        <v>20039.29</v>
      </c>
    </row>
    <row r="7531" spans="1:8" x14ac:dyDescent="0.25">
      <c r="A7531" s="2">
        <v>6</v>
      </c>
      <c r="B7531" t="s">
        <v>22</v>
      </c>
      <c r="C7531" t="s">
        <v>170</v>
      </c>
      <c r="D7531" s="2">
        <v>2</v>
      </c>
      <c r="E7531" s="17">
        <v>15</v>
      </c>
      <c r="F7531" t="s">
        <v>158</v>
      </c>
      <c r="G7531">
        <v>1</v>
      </c>
      <c r="H7531">
        <v>9419.07</v>
      </c>
    </row>
    <row r="7532" spans="1:8" x14ac:dyDescent="0.25">
      <c r="A7532" s="2">
        <v>6</v>
      </c>
      <c r="B7532" t="s">
        <v>22</v>
      </c>
      <c r="C7532" t="s">
        <v>171</v>
      </c>
      <c r="D7532" s="2" t="e">
        <v>#N/A</v>
      </c>
      <c r="E7532" s="17">
        <v>7</v>
      </c>
      <c r="F7532" t="s">
        <v>70</v>
      </c>
      <c r="G7532">
        <v>1</v>
      </c>
      <c r="H7532">
        <v>196278</v>
      </c>
    </row>
    <row r="7533" spans="1:8" x14ac:dyDescent="0.25">
      <c r="A7533" s="2">
        <v>6</v>
      </c>
      <c r="B7533" t="s">
        <v>22</v>
      </c>
      <c r="C7533" t="s">
        <v>171</v>
      </c>
      <c r="D7533" s="2" t="e">
        <v>#N/A</v>
      </c>
      <c r="E7533" s="17">
        <v>7</v>
      </c>
      <c r="F7533" t="s">
        <v>75</v>
      </c>
      <c r="G7533">
        <v>1</v>
      </c>
      <c r="H7533">
        <v>9600</v>
      </c>
    </row>
    <row r="7534" spans="1:8" x14ac:dyDescent="0.25">
      <c r="A7534" s="2">
        <v>6</v>
      </c>
      <c r="B7534" t="s">
        <v>22</v>
      </c>
      <c r="C7534" t="s">
        <v>171</v>
      </c>
      <c r="D7534" s="2" t="e">
        <v>#N/A</v>
      </c>
      <c r="E7534" s="17">
        <v>7</v>
      </c>
      <c r="F7534" t="s">
        <v>68</v>
      </c>
      <c r="G7534">
        <v>1</v>
      </c>
      <c r="H7534">
        <v>8762</v>
      </c>
    </row>
    <row r="7535" spans="1:8" x14ac:dyDescent="0.25">
      <c r="A7535" s="2">
        <v>6</v>
      </c>
      <c r="B7535" t="s">
        <v>22</v>
      </c>
      <c r="C7535" t="s">
        <v>171</v>
      </c>
      <c r="D7535" s="2" t="e">
        <v>#N/A</v>
      </c>
      <c r="E7535" s="17">
        <v>7</v>
      </c>
      <c r="F7535" t="s">
        <v>69</v>
      </c>
      <c r="G7535">
        <v>1</v>
      </c>
      <c r="H7535">
        <v>25515.95</v>
      </c>
    </row>
    <row r="7536" spans="1:8" x14ac:dyDescent="0.25">
      <c r="A7536" s="2">
        <v>6</v>
      </c>
      <c r="B7536" t="s">
        <v>22</v>
      </c>
      <c r="C7536" t="s">
        <v>171</v>
      </c>
      <c r="D7536" s="2" t="e">
        <v>#N/A</v>
      </c>
      <c r="E7536" s="17">
        <v>7</v>
      </c>
      <c r="F7536" t="s">
        <v>67</v>
      </c>
      <c r="G7536">
        <v>1</v>
      </c>
      <c r="H7536">
        <v>69.959999999999994</v>
      </c>
    </row>
    <row r="7537" spans="1:8" x14ac:dyDescent="0.25">
      <c r="A7537" s="2">
        <v>6</v>
      </c>
      <c r="B7537" t="s">
        <v>22</v>
      </c>
      <c r="C7537" t="s">
        <v>171</v>
      </c>
      <c r="D7537" s="2" t="e">
        <v>#N/A</v>
      </c>
      <c r="E7537" s="17">
        <v>7</v>
      </c>
      <c r="F7537" t="s">
        <v>73</v>
      </c>
      <c r="G7537">
        <v>1</v>
      </c>
      <c r="H7537">
        <v>16356.5</v>
      </c>
    </row>
    <row r="7538" spans="1:8" x14ac:dyDescent="0.25">
      <c r="A7538" s="2">
        <v>6</v>
      </c>
      <c r="B7538" t="s">
        <v>22</v>
      </c>
      <c r="C7538" t="s">
        <v>171</v>
      </c>
      <c r="D7538" s="2" t="e">
        <v>#N/A</v>
      </c>
      <c r="E7538" s="17">
        <v>7</v>
      </c>
      <c r="F7538" t="s">
        <v>76</v>
      </c>
      <c r="H7538">
        <v>5269.94</v>
      </c>
    </row>
    <row r="7539" spans="1:8" x14ac:dyDescent="0.25">
      <c r="A7539" s="2">
        <v>6</v>
      </c>
      <c r="B7539" t="s">
        <v>22</v>
      </c>
      <c r="C7539" t="s">
        <v>171</v>
      </c>
      <c r="D7539" s="2" t="e">
        <v>#N/A</v>
      </c>
      <c r="E7539" s="17">
        <v>10</v>
      </c>
      <c r="F7539" t="s">
        <v>70</v>
      </c>
      <c r="G7539">
        <v>2</v>
      </c>
      <c r="H7539">
        <v>743939.87</v>
      </c>
    </row>
    <row r="7540" spans="1:8" x14ac:dyDescent="0.25">
      <c r="A7540" s="2">
        <v>6</v>
      </c>
      <c r="B7540" t="s">
        <v>22</v>
      </c>
      <c r="C7540" t="s">
        <v>171</v>
      </c>
      <c r="D7540" s="2" t="e">
        <v>#N/A</v>
      </c>
      <c r="E7540" s="17">
        <v>10</v>
      </c>
      <c r="F7540" t="s">
        <v>75</v>
      </c>
      <c r="G7540">
        <v>2</v>
      </c>
      <c r="H7540">
        <v>15900</v>
      </c>
    </row>
    <row r="7541" spans="1:8" x14ac:dyDescent="0.25">
      <c r="A7541" s="2">
        <v>6</v>
      </c>
      <c r="B7541" t="s">
        <v>22</v>
      </c>
      <c r="C7541" t="s">
        <v>171</v>
      </c>
      <c r="D7541" s="2" t="e">
        <v>#N/A</v>
      </c>
      <c r="E7541" s="17">
        <v>10</v>
      </c>
      <c r="F7541" t="s">
        <v>68</v>
      </c>
      <c r="G7541">
        <v>2</v>
      </c>
      <c r="H7541">
        <v>45754</v>
      </c>
    </row>
    <row r="7542" spans="1:8" x14ac:dyDescent="0.25">
      <c r="A7542" s="2">
        <v>6</v>
      </c>
      <c r="B7542" t="s">
        <v>22</v>
      </c>
      <c r="C7542" t="s">
        <v>171</v>
      </c>
      <c r="D7542" s="2" t="e">
        <v>#N/A</v>
      </c>
      <c r="E7542" s="17">
        <v>10</v>
      </c>
      <c r="F7542" t="s">
        <v>69</v>
      </c>
      <c r="G7542">
        <v>2</v>
      </c>
      <c r="H7542">
        <v>98696.189999999988</v>
      </c>
    </row>
    <row r="7543" spans="1:8" x14ac:dyDescent="0.25">
      <c r="A7543" s="2">
        <v>6</v>
      </c>
      <c r="B7543" t="s">
        <v>22</v>
      </c>
      <c r="C7543" t="s">
        <v>171</v>
      </c>
      <c r="D7543" s="2" t="e">
        <v>#N/A</v>
      </c>
      <c r="E7543" s="17">
        <v>10</v>
      </c>
      <c r="F7543" t="s">
        <v>67</v>
      </c>
      <c r="G7543">
        <v>2</v>
      </c>
      <c r="H7543">
        <v>139.91999999999996</v>
      </c>
    </row>
    <row r="7544" spans="1:8" x14ac:dyDescent="0.25">
      <c r="A7544" s="2">
        <v>6</v>
      </c>
      <c r="B7544" t="s">
        <v>22</v>
      </c>
      <c r="C7544" t="s">
        <v>171</v>
      </c>
      <c r="D7544" s="2" t="e">
        <v>#N/A</v>
      </c>
      <c r="E7544" s="17">
        <v>10</v>
      </c>
      <c r="F7544" t="s">
        <v>73</v>
      </c>
      <c r="H7544">
        <v>61202.43</v>
      </c>
    </row>
    <row r="7545" spans="1:8" x14ac:dyDescent="0.25">
      <c r="A7545" s="2">
        <v>6</v>
      </c>
      <c r="B7545" t="s">
        <v>22</v>
      </c>
      <c r="C7545" t="s">
        <v>171</v>
      </c>
      <c r="D7545" s="2" t="e">
        <v>#N/A</v>
      </c>
      <c r="E7545" s="17">
        <v>11</v>
      </c>
      <c r="F7545" t="s">
        <v>74</v>
      </c>
      <c r="H7545">
        <v>52815.11</v>
      </c>
    </row>
    <row r="7546" spans="1:8" x14ac:dyDescent="0.25">
      <c r="A7546" s="2">
        <v>6</v>
      </c>
      <c r="B7546" t="s">
        <v>22</v>
      </c>
      <c r="C7546" t="s">
        <v>171</v>
      </c>
      <c r="D7546" s="2" t="e">
        <v>#N/A</v>
      </c>
      <c r="E7546" s="17">
        <v>12</v>
      </c>
      <c r="F7546" t="s">
        <v>70</v>
      </c>
      <c r="G7546">
        <v>1</v>
      </c>
      <c r="H7546">
        <v>520681.31999999995</v>
      </c>
    </row>
    <row r="7547" spans="1:8" x14ac:dyDescent="0.25">
      <c r="A7547" s="2">
        <v>6</v>
      </c>
      <c r="B7547" t="s">
        <v>22</v>
      </c>
      <c r="C7547" t="s">
        <v>171</v>
      </c>
      <c r="D7547" s="2" t="e">
        <v>#N/A</v>
      </c>
      <c r="E7547" s="17">
        <v>12</v>
      </c>
      <c r="F7547" t="s">
        <v>69</v>
      </c>
      <c r="G7547">
        <v>1</v>
      </c>
      <c r="H7547">
        <v>67688.320000000007</v>
      </c>
    </row>
    <row r="7548" spans="1:8" x14ac:dyDescent="0.25">
      <c r="A7548" s="2">
        <v>6</v>
      </c>
      <c r="B7548" t="s">
        <v>22</v>
      </c>
      <c r="C7548" t="s">
        <v>171</v>
      </c>
      <c r="D7548" s="2" t="e">
        <v>#N/A</v>
      </c>
      <c r="E7548" s="17">
        <v>12</v>
      </c>
      <c r="F7548" t="s">
        <v>67</v>
      </c>
      <c r="G7548">
        <v>1</v>
      </c>
      <c r="H7548">
        <v>69.959999999999994</v>
      </c>
    </row>
    <row r="7549" spans="1:8" x14ac:dyDescent="0.25">
      <c r="A7549" s="2">
        <v>6</v>
      </c>
      <c r="B7549" t="s">
        <v>22</v>
      </c>
      <c r="C7549" t="s">
        <v>171</v>
      </c>
      <c r="D7549" s="2" t="e">
        <v>#N/A</v>
      </c>
      <c r="E7549" s="17">
        <v>12</v>
      </c>
      <c r="F7549" t="s">
        <v>73</v>
      </c>
      <c r="H7549">
        <v>43390.11</v>
      </c>
    </row>
    <row r="7550" spans="1:8" x14ac:dyDescent="0.25">
      <c r="A7550" s="2">
        <v>6</v>
      </c>
      <c r="B7550" t="s">
        <v>22</v>
      </c>
      <c r="C7550" t="s">
        <v>171</v>
      </c>
      <c r="D7550" s="2" t="e">
        <v>#N/A</v>
      </c>
      <c r="E7550" s="17">
        <v>12</v>
      </c>
      <c r="F7550" t="s">
        <v>72</v>
      </c>
      <c r="G7550">
        <v>1</v>
      </c>
      <c r="H7550">
        <v>53346.960000000006</v>
      </c>
    </row>
    <row r="7551" spans="1:8" x14ac:dyDescent="0.25">
      <c r="A7551" s="2">
        <v>6</v>
      </c>
      <c r="B7551" t="s">
        <v>22</v>
      </c>
      <c r="C7551" t="s">
        <v>171</v>
      </c>
      <c r="D7551" s="2" t="e">
        <v>#N/A</v>
      </c>
      <c r="E7551" s="17">
        <v>12</v>
      </c>
      <c r="F7551" t="s">
        <v>74</v>
      </c>
      <c r="H7551">
        <v>64092.899999999994</v>
      </c>
    </row>
    <row r="7552" spans="1:8" x14ac:dyDescent="0.25">
      <c r="A7552" s="2">
        <v>21</v>
      </c>
      <c r="B7552" t="s">
        <v>172</v>
      </c>
      <c r="C7552" t="s">
        <v>173</v>
      </c>
      <c r="D7552" s="2">
        <v>1</v>
      </c>
      <c r="E7552" s="17">
        <v>1</v>
      </c>
      <c r="F7552" t="s">
        <v>70</v>
      </c>
      <c r="G7552">
        <v>278</v>
      </c>
      <c r="H7552">
        <v>5523872.0099999998</v>
      </c>
    </row>
    <row r="7553" spans="1:8" x14ac:dyDescent="0.25">
      <c r="A7553" s="2">
        <v>21</v>
      </c>
      <c r="B7553" t="s">
        <v>172</v>
      </c>
      <c r="C7553" t="s">
        <v>173</v>
      </c>
      <c r="D7553" s="2">
        <v>1</v>
      </c>
      <c r="E7553" s="17">
        <v>1</v>
      </c>
      <c r="F7553" t="s">
        <v>77</v>
      </c>
      <c r="H7553">
        <v>3702.31</v>
      </c>
    </row>
    <row r="7554" spans="1:8" x14ac:dyDescent="0.25">
      <c r="A7554" s="2">
        <v>21</v>
      </c>
      <c r="B7554" t="s">
        <v>172</v>
      </c>
      <c r="C7554" t="s">
        <v>173</v>
      </c>
      <c r="D7554" s="2">
        <v>1</v>
      </c>
      <c r="E7554" s="17">
        <v>1</v>
      </c>
      <c r="F7554" t="s">
        <v>67</v>
      </c>
      <c r="G7554">
        <v>76</v>
      </c>
      <c r="H7554">
        <v>1935.410000000001</v>
      </c>
    </row>
    <row r="7555" spans="1:8" x14ac:dyDescent="0.25">
      <c r="A7555" s="2">
        <v>21</v>
      </c>
      <c r="B7555" t="s">
        <v>172</v>
      </c>
      <c r="C7555" t="s">
        <v>173</v>
      </c>
      <c r="D7555" s="2">
        <v>1</v>
      </c>
      <c r="E7555" s="17">
        <v>1</v>
      </c>
      <c r="F7555" t="s">
        <v>72</v>
      </c>
      <c r="H7555">
        <v>2220</v>
      </c>
    </row>
    <row r="7556" spans="1:8" x14ac:dyDescent="0.25">
      <c r="A7556" s="2">
        <v>21</v>
      </c>
      <c r="B7556" t="s">
        <v>172</v>
      </c>
      <c r="C7556" t="s">
        <v>173</v>
      </c>
      <c r="D7556" s="2">
        <v>1</v>
      </c>
      <c r="E7556" s="17">
        <v>1</v>
      </c>
      <c r="F7556" t="s">
        <v>87</v>
      </c>
      <c r="G7556">
        <v>6</v>
      </c>
      <c r="H7556">
        <v>1280348.7600000002</v>
      </c>
    </row>
    <row r="7557" spans="1:8" x14ac:dyDescent="0.25">
      <c r="A7557" s="2">
        <v>21</v>
      </c>
      <c r="B7557" t="s">
        <v>172</v>
      </c>
      <c r="C7557" t="s">
        <v>173</v>
      </c>
      <c r="D7557" s="2">
        <v>1</v>
      </c>
      <c r="E7557" s="17">
        <v>2</v>
      </c>
      <c r="F7557" t="s">
        <v>70</v>
      </c>
      <c r="G7557">
        <v>9</v>
      </c>
      <c r="H7557">
        <v>726546.85000000009</v>
      </c>
    </row>
    <row r="7558" spans="1:8" x14ac:dyDescent="0.25">
      <c r="A7558" s="2">
        <v>21</v>
      </c>
      <c r="B7558" t="s">
        <v>172</v>
      </c>
      <c r="C7558" t="s">
        <v>173</v>
      </c>
      <c r="D7558" s="2">
        <v>1</v>
      </c>
      <c r="E7558" s="17">
        <v>2</v>
      </c>
      <c r="F7558" t="s">
        <v>69</v>
      </c>
      <c r="H7558">
        <v>582.08000000000004</v>
      </c>
    </row>
    <row r="7559" spans="1:8" x14ac:dyDescent="0.25">
      <c r="A7559" s="2">
        <v>21</v>
      </c>
      <c r="B7559" t="s">
        <v>172</v>
      </c>
      <c r="C7559" t="s">
        <v>173</v>
      </c>
      <c r="D7559" s="2">
        <v>1</v>
      </c>
      <c r="E7559" s="17">
        <v>2</v>
      </c>
      <c r="F7559" t="s">
        <v>67</v>
      </c>
      <c r="G7559">
        <v>7</v>
      </c>
      <c r="H7559">
        <v>547.33000000000004</v>
      </c>
    </row>
    <row r="7560" spans="1:8" x14ac:dyDescent="0.25">
      <c r="A7560" s="2">
        <v>21</v>
      </c>
      <c r="B7560" t="s">
        <v>172</v>
      </c>
      <c r="C7560" t="s">
        <v>173</v>
      </c>
      <c r="D7560" s="2">
        <v>1</v>
      </c>
      <c r="E7560" s="17">
        <v>2</v>
      </c>
      <c r="F7560" t="s">
        <v>72</v>
      </c>
      <c r="G7560">
        <v>1</v>
      </c>
      <c r="H7560">
        <v>28860</v>
      </c>
    </row>
    <row r="7561" spans="1:8" x14ac:dyDescent="0.25">
      <c r="A7561" s="2">
        <v>21</v>
      </c>
      <c r="B7561" t="s">
        <v>172</v>
      </c>
      <c r="C7561" t="s">
        <v>173</v>
      </c>
      <c r="D7561" s="2">
        <v>1</v>
      </c>
      <c r="E7561" s="17">
        <v>3</v>
      </c>
      <c r="F7561" t="s">
        <v>70</v>
      </c>
      <c r="G7561">
        <v>48</v>
      </c>
      <c r="H7561">
        <v>4302796.3900000006</v>
      </c>
    </row>
    <row r="7562" spans="1:8" x14ac:dyDescent="0.25">
      <c r="A7562" s="2">
        <v>21</v>
      </c>
      <c r="B7562" t="s">
        <v>172</v>
      </c>
      <c r="C7562" t="s">
        <v>173</v>
      </c>
      <c r="D7562" s="2">
        <v>1</v>
      </c>
      <c r="E7562" s="17">
        <v>3</v>
      </c>
      <c r="F7562" t="s">
        <v>75</v>
      </c>
      <c r="G7562">
        <v>33</v>
      </c>
      <c r="H7562">
        <v>431100</v>
      </c>
    </row>
    <row r="7563" spans="1:8" x14ac:dyDescent="0.25">
      <c r="A7563" s="2">
        <v>21</v>
      </c>
      <c r="B7563" t="s">
        <v>172</v>
      </c>
      <c r="C7563" t="s">
        <v>173</v>
      </c>
      <c r="D7563" s="2">
        <v>1</v>
      </c>
      <c r="E7563" s="17">
        <v>3</v>
      </c>
      <c r="F7563" t="s">
        <v>77</v>
      </c>
      <c r="G7563">
        <v>1</v>
      </c>
      <c r="H7563">
        <v>11145.27</v>
      </c>
    </row>
    <row r="7564" spans="1:8" x14ac:dyDescent="0.25">
      <c r="A7564" s="2">
        <v>21</v>
      </c>
      <c r="B7564" t="s">
        <v>172</v>
      </c>
      <c r="C7564" t="s">
        <v>173</v>
      </c>
      <c r="D7564" s="2">
        <v>1</v>
      </c>
      <c r="E7564" s="17">
        <v>3</v>
      </c>
      <c r="F7564" t="s">
        <v>68</v>
      </c>
      <c r="G7564">
        <v>17</v>
      </c>
      <c r="H7564">
        <v>353902.47000000003</v>
      </c>
    </row>
    <row r="7565" spans="1:8" x14ac:dyDescent="0.25">
      <c r="A7565" s="2">
        <v>21</v>
      </c>
      <c r="B7565" t="s">
        <v>172</v>
      </c>
      <c r="C7565" t="s">
        <v>173</v>
      </c>
      <c r="D7565" s="2">
        <v>1</v>
      </c>
      <c r="E7565" s="17">
        <v>3</v>
      </c>
      <c r="F7565" t="s">
        <v>69</v>
      </c>
      <c r="G7565">
        <v>40</v>
      </c>
      <c r="H7565">
        <v>500960.35000000015</v>
      </c>
    </row>
    <row r="7566" spans="1:8" x14ac:dyDescent="0.25">
      <c r="A7566" s="2">
        <v>21</v>
      </c>
      <c r="B7566" t="s">
        <v>172</v>
      </c>
      <c r="C7566" t="s">
        <v>173</v>
      </c>
      <c r="D7566" s="2">
        <v>1</v>
      </c>
      <c r="E7566" s="17">
        <v>3</v>
      </c>
      <c r="F7566" t="s">
        <v>78</v>
      </c>
      <c r="G7566">
        <v>3</v>
      </c>
      <c r="H7566">
        <v>116330.76</v>
      </c>
    </row>
    <row r="7567" spans="1:8" x14ac:dyDescent="0.25">
      <c r="A7567" s="2">
        <v>21</v>
      </c>
      <c r="B7567" t="s">
        <v>172</v>
      </c>
      <c r="C7567" t="s">
        <v>173</v>
      </c>
      <c r="D7567" s="2">
        <v>1</v>
      </c>
      <c r="E7567" s="17">
        <v>3</v>
      </c>
      <c r="F7567" t="s">
        <v>67</v>
      </c>
      <c r="G7567">
        <v>47</v>
      </c>
      <c r="H7567">
        <v>3101.3599999999997</v>
      </c>
    </row>
    <row r="7568" spans="1:8" x14ac:dyDescent="0.25">
      <c r="A7568" s="2">
        <v>21</v>
      </c>
      <c r="B7568" t="s">
        <v>172</v>
      </c>
      <c r="C7568" t="s">
        <v>173</v>
      </c>
      <c r="D7568" s="2">
        <v>1</v>
      </c>
      <c r="E7568" s="17">
        <v>3</v>
      </c>
      <c r="F7568" t="s">
        <v>73</v>
      </c>
      <c r="G7568">
        <v>9</v>
      </c>
      <c r="H7568">
        <v>291030.19</v>
      </c>
    </row>
    <row r="7569" spans="1:8" x14ac:dyDescent="0.25">
      <c r="A7569" s="2">
        <v>21</v>
      </c>
      <c r="B7569" t="s">
        <v>172</v>
      </c>
      <c r="C7569" t="s">
        <v>173</v>
      </c>
      <c r="D7569" s="2">
        <v>1</v>
      </c>
      <c r="E7569" s="17">
        <v>3</v>
      </c>
      <c r="F7569" t="s">
        <v>72</v>
      </c>
      <c r="G7569">
        <v>1</v>
      </c>
      <c r="H7569">
        <v>155717.40999999997</v>
      </c>
    </row>
    <row r="7570" spans="1:8" x14ac:dyDescent="0.25">
      <c r="A7570" s="2">
        <v>21</v>
      </c>
      <c r="B7570" t="s">
        <v>172</v>
      </c>
      <c r="C7570" t="s">
        <v>173</v>
      </c>
      <c r="D7570" s="2">
        <v>1</v>
      </c>
      <c r="E7570" s="17">
        <v>4</v>
      </c>
      <c r="F7570" t="s">
        <v>70</v>
      </c>
      <c r="G7570">
        <v>14</v>
      </c>
      <c r="H7570">
        <v>1744123.66</v>
      </c>
    </row>
    <row r="7571" spans="1:8" x14ac:dyDescent="0.25">
      <c r="A7571" s="2">
        <v>21</v>
      </c>
      <c r="B7571" t="s">
        <v>172</v>
      </c>
      <c r="C7571" t="s">
        <v>173</v>
      </c>
      <c r="D7571" s="2">
        <v>1</v>
      </c>
      <c r="E7571" s="17">
        <v>4</v>
      </c>
      <c r="F7571" t="s">
        <v>75</v>
      </c>
      <c r="G7571">
        <v>11</v>
      </c>
      <c r="H7571">
        <v>159300</v>
      </c>
    </row>
    <row r="7572" spans="1:8" x14ac:dyDescent="0.25">
      <c r="A7572" s="2">
        <v>21</v>
      </c>
      <c r="B7572" t="s">
        <v>172</v>
      </c>
      <c r="C7572" t="s">
        <v>173</v>
      </c>
      <c r="D7572" s="2">
        <v>1</v>
      </c>
      <c r="E7572" s="17">
        <v>4</v>
      </c>
      <c r="F7572" t="s">
        <v>77</v>
      </c>
      <c r="H7572">
        <v>72.849999999999994</v>
      </c>
    </row>
    <row r="7573" spans="1:8" x14ac:dyDescent="0.25">
      <c r="A7573" s="2">
        <v>21</v>
      </c>
      <c r="B7573" t="s">
        <v>172</v>
      </c>
      <c r="C7573" t="s">
        <v>173</v>
      </c>
      <c r="D7573" s="2">
        <v>1</v>
      </c>
      <c r="E7573" s="17">
        <v>4</v>
      </c>
      <c r="F7573" t="s">
        <v>68</v>
      </c>
      <c r="G7573">
        <v>7</v>
      </c>
      <c r="H7573">
        <v>138834.75</v>
      </c>
    </row>
    <row r="7574" spans="1:8" x14ac:dyDescent="0.25">
      <c r="A7574" s="2">
        <v>21</v>
      </c>
      <c r="B7574" t="s">
        <v>172</v>
      </c>
      <c r="C7574" t="s">
        <v>173</v>
      </c>
      <c r="D7574" s="2">
        <v>1</v>
      </c>
      <c r="E7574" s="17">
        <v>4</v>
      </c>
      <c r="F7574" t="s">
        <v>69</v>
      </c>
      <c r="G7574">
        <v>12</v>
      </c>
      <c r="H7574">
        <v>193892.48000000007</v>
      </c>
    </row>
    <row r="7575" spans="1:8" x14ac:dyDescent="0.25">
      <c r="A7575" s="2">
        <v>21</v>
      </c>
      <c r="B7575" t="s">
        <v>172</v>
      </c>
      <c r="C7575" t="s">
        <v>173</v>
      </c>
      <c r="D7575" s="2">
        <v>1</v>
      </c>
      <c r="E7575" s="17">
        <v>4</v>
      </c>
      <c r="F7575" t="s">
        <v>78</v>
      </c>
      <c r="H7575">
        <v>28707.780000000006</v>
      </c>
    </row>
    <row r="7576" spans="1:8" x14ac:dyDescent="0.25">
      <c r="A7576" s="2">
        <v>21</v>
      </c>
      <c r="B7576" t="s">
        <v>172</v>
      </c>
      <c r="C7576" t="s">
        <v>173</v>
      </c>
      <c r="D7576" s="2">
        <v>1</v>
      </c>
      <c r="E7576" s="17">
        <v>4</v>
      </c>
      <c r="F7576" t="s">
        <v>67</v>
      </c>
      <c r="G7576">
        <v>14</v>
      </c>
      <c r="H7576">
        <v>1084.23</v>
      </c>
    </row>
    <row r="7577" spans="1:8" x14ac:dyDescent="0.25">
      <c r="A7577" s="2">
        <v>21</v>
      </c>
      <c r="B7577" t="s">
        <v>172</v>
      </c>
      <c r="C7577" t="s">
        <v>173</v>
      </c>
      <c r="D7577" s="2">
        <v>1</v>
      </c>
      <c r="E7577" s="17">
        <v>4</v>
      </c>
      <c r="F7577" t="s">
        <v>73</v>
      </c>
      <c r="G7577">
        <v>1</v>
      </c>
      <c r="H7577">
        <v>123552.06</v>
      </c>
    </row>
    <row r="7578" spans="1:8" x14ac:dyDescent="0.25">
      <c r="A7578" s="2">
        <v>21</v>
      </c>
      <c r="B7578" t="s">
        <v>172</v>
      </c>
      <c r="C7578" t="s">
        <v>173</v>
      </c>
      <c r="D7578" s="2">
        <v>1</v>
      </c>
      <c r="E7578" s="17">
        <v>4</v>
      </c>
      <c r="F7578" t="s">
        <v>72</v>
      </c>
      <c r="G7578">
        <v>2</v>
      </c>
      <c r="H7578">
        <v>90644.569999999992</v>
      </c>
    </row>
    <row r="7579" spans="1:8" x14ac:dyDescent="0.25">
      <c r="A7579" s="2">
        <v>21</v>
      </c>
      <c r="B7579" t="s">
        <v>172</v>
      </c>
      <c r="C7579" t="s">
        <v>173</v>
      </c>
      <c r="D7579" s="2">
        <v>1</v>
      </c>
      <c r="E7579" s="17">
        <v>5</v>
      </c>
      <c r="F7579" t="s">
        <v>70</v>
      </c>
      <c r="G7579">
        <v>273</v>
      </c>
      <c r="H7579">
        <v>38824366.859999999</v>
      </c>
    </row>
    <row r="7580" spans="1:8" x14ac:dyDescent="0.25">
      <c r="A7580" s="2">
        <v>21</v>
      </c>
      <c r="B7580" t="s">
        <v>172</v>
      </c>
      <c r="C7580" t="s">
        <v>173</v>
      </c>
      <c r="D7580" s="2">
        <v>1</v>
      </c>
      <c r="E7580" s="17">
        <v>5</v>
      </c>
      <c r="F7580" t="s">
        <v>75</v>
      </c>
      <c r="G7580">
        <v>192</v>
      </c>
      <c r="H7580">
        <v>2795700</v>
      </c>
    </row>
    <row r="7581" spans="1:8" x14ac:dyDescent="0.25">
      <c r="A7581" s="2">
        <v>21</v>
      </c>
      <c r="B7581" t="s">
        <v>172</v>
      </c>
      <c r="C7581" t="s">
        <v>173</v>
      </c>
      <c r="D7581" s="2">
        <v>1</v>
      </c>
      <c r="E7581" s="17">
        <v>5</v>
      </c>
      <c r="F7581" t="s">
        <v>77</v>
      </c>
      <c r="G7581">
        <v>31</v>
      </c>
      <c r="H7581">
        <v>148495.13</v>
      </c>
    </row>
    <row r="7582" spans="1:8" x14ac:dyDescent="0.25">
      <c r="A7582" s="2">
        <v>21</v>
      </c>
      <c r="B7582" t="s">
        <v>172</v>
      </c>
      <c r="C7582" t="s">
        <v>173</v>
      </c>
      <c r="D7582" s="2">
        <v>1</v>
      </c>
      <c r="E7582" s="17">
        <v>5</v>
      </c>
      <c r="F7582" t="s">
        <v>68</v>
      </c>
      <c r="G7582">
        <v>163</v>
      </c>
      <c r="H7582">
        <v>3383961.75</v>
      </c>
    </row>
    <row r="7583" spans="1:8" x14ac:dyDescent="0.25">
      <c r="A7583" s="2">
        <v>21</v>
      </c>
      <c r="B7583" t="s">
        <v>172</v>
      </c>
      <c r="C7583" t="s">
        <v>173</v>
      </c>
      <c r="D7583" s="2">
        <v>1</v>
      </c>
      <c r="E7583" s="17">
        <v>5</v>
      </c>
      <c r="F7583" t="s">
        <v>69</v>
      </c>
      <c r="G7583">
        <v>221</v>
      </c>
      <c r="H7583">
        <v>4245830.4300000006</v>
      </c>
    </row>
    <row r="7584" spans="1:8" x14ac:dyDescent="0.25">
      <c r="A7584" s="2">
        <v>21</v>
      </c>
      <c r="B7584" t="s">
        <v>172</v>
      </c>
      <c r="C7584" t="s">
        <v>173</v>
      </c>
      <c r="D7584" s="2">
        <v>1</v>
      </c>
      <c r="E7584" s="17">
        <v>5</v>
      </c>
      <c r="F7584" t="s">
        <v>78</v>
      </c>
      <c r="G7584">
        <v>7</v>
      </c>
      <c r="H7584">
        <v>839654.34000000102</v>
      </c>
    </row>
    <row r="7585" spans="1:8" x14ac:dyDescent="0.25">
      <c r="A7585" s="2">
        <v>21</v>
      </c>
      <c r="B7585" t="s">
        <v>172</v>
      </c>
      <c r="C7585" t="s">
        <v>173</v>
      </c>
      <c r="D7585" s="2">
        <v>1</v>
      </c>
      <c r="E7585" s="17">
        <v>5</v>
      </c>
      <c r="F7585" t="s">
        <v>67</v>
      </c>
      <c r="G7585">
        <v>273</v>
      </c>
      <c r="H7585">
        <v>20228.03</v>
      </c>
    </row>
    <row r="7586" spans="1:8" x14ac:dyDescent="0.25">
      <c r="A7586" s="2">
        <v>21</v>
      </c>
      <c r="B7586" t="s">
        <v>172</v>
      </c>
      <c r="C7586" t="s">
        <v>173</v>
      </c>
      <c r="D7586" s="2">
        <v>1</v>
      </c>
      <c r="E7586" s="17">
        <v>5</v>
      </c>
      <c r="F7586" t="s">
        <v>73</v>
      </c>
      <c r="G7586">
        <v>29</v>
      </c>
      <c r="H7586">
        <v>2513610.3899999997</v>
      </c>
    </row>
    <row r="7587" spans="1:8" x14ac:dyDescent="0.25">
      <c r="A7587" s="2">
        <v>21</v>
      </c>
      <c r="B7587" t="s">
        <v>172</v>
      </c>
      <c r="C7587" t="s">
        <v>173</v>
      </c>
      <c r="D7587" s="2">
        <v>1</v>
      </c>
      <c r="E7587" s="17">
        <v>5</v>
      </c>
      <c r="F7587" t="s">
        <v>79</v>
      </c>
      <c r="H7587">
        <v>43899</v>
      </c>
    </row>
    <row r="7588" spans="1:8" x14ac:dyDescent="0.25">
      <c r="A7588" s="2">
        <v>21</v>
      </c>
      <c r="B7588" t="s">
        <v>172</v>
      </c>
      <c r="C7588" t="s">
        <v>173</v>
      </c>
      <c r="D7588" s="2">
        <v>1</v>
      </c>
      <c r="E7588" s="17">
        <v>5</v>
      </c>
      <c r="F7588" t="s">
        <v>72</v>
      </c>
      <c r="G7588">
        <v>53</v>
      </c>
      <c r="H7588">
        <v>2314687.5999999996</v>
      </c>
    </row>
    <row r="7589" spans="1:8" x14ac:dyDescent="0.25">
      <c r="A7589" s="2">
        <v>21</v>
      </c>
      <c r="B7589" t="s">
        <v>172</v>
      </c>
      <c r="C7589" t="s">
        <v>173</v>
      </c>
      <c r="D7589" s="2">
        <v>1</v>
      </c>
      <c r="E7589" s="17">
        <v>5</v>
      </c>
      <c r="F7589" t="s">
        <v>74</v>
      </c>
      <c r="G7589">
        <v>1</v>
      </c>
      <c r="H7589">
        <v>113237.5</v>
      </c>
    </row>
    <row r="7590" spans="1:8" x14ac:dyDescent="0.25">
      <c r="A7590" s="2">
        <v>21</v>
      </c>
      <c r="B7590" t="s">
        <v>172</v>
      </c>
      <c r="C7590" t="s">
        <v>173</v>
      </c>
      <c r="D7590" s="2">
        <v>1</v>
      </c>
      <c r="E7590" s="17">
        <v>5</v>
      </c>
      <c r="F7590" t="s">
        <v>88</v>
      </c>
      <c r="G7590">
        <v>1</v>
      </c>
      <c r="H7590">
        <v>19112.64</v>
      </c>
    </row>
    <row r="7591" spans="1:8" x14ac:dyDescent="0.25">
      <c r="A7591" s="2">
        <v>21</v>
      </c>
      <c r="B7591" t="s">
        <v>172</v>
      </c>
      <c r="C7591" t="s">
        <v>173</v>
      </c>
      <c r="D7591" s="2">
        <v>1</v>
      </c>
      <c r="E7591" s="17">
        <v>5</v>
      </c>
      <c r="F7591" t="s">
        <v>87</v>
      </c>
      <c r="H7591">
        <v>6661.88</v>
      </c>
    </row>
    <row r="7592" spans="1:8" x14ac:dyDescent="0.25">
      <c r="A7592" s="2">
        <v>21</v>
      </c>
      <c r="B7592" t="s">
        <v>172</v>
      </c>
      <c r="C7592" t="s">
        <v>173</v>
      </c>
      <c r="D7592" s="2">
        <v>1</v>
      </c>
      <c r="E7592" s="17">
        <v>6</v>
      </c>
      <c r="F7592" t="s">
        <v>70</v>
      </c>
      <c r="G7592">
        <v>29</v>
      </c>
      <c r="H7592">
        <v>9041230.5500000007</v>
      </c>
    </row>
    <row r="7593" spans="1:8" x14ac:dyDescent="0.25">
      <c r="A7593" s="2">
        <v>21</v>
      </c>
      <c r="B7593" t="s">
        <v>172</v>
      </c>
      <c r="C7593" t="s">
        <v>173</v>
      </c>
      <c r="D7593" s="2">
        <v>1</v>
      </c>
      <c r="E7593" s="17">
        <v>6</v>
      </c>
      <c r="F7593" t="s">
        <v>75</v>
      </c>
      <c r="G7593">
        <v>24</v>
      </c>
      <c r="H7593">
        <v>530700</v>
      </c>
    </row>
    <row r="7594" spans="1:8" x14ac:dyDescent="0.25">
      <c r="A7594" s="2">
        <v>21</v>
      </c>
      <c r="B7594" t="s">
        <v>172</v>
      </c>
      <c r="C7594" t="s">
        <v>173</v>
      </c>
      <c r="D7594" s="2">
        <v>1</v>
      </c>
      <c r="E7594" s="17">
        <v>6</v>
      </c>
      <c r="F7594" t="s">
        <v>77</v>
      </c>
      <c r="G7594">
        <v>1</v>
      </c>
      <c r="H7594">
        <v>39860.009999999995</v>
      </c>
    </row>
    <row r="7595" spans="1:8" x14ac:dyDescent="0.25">
      <c r="A7595" s="2">
        <v>21</v>
      </c>
      <c r="B7595" t="s">
        <v>172</v>
      </c>
      <c r="C7595" t="s">
        <v>173</v>
      </c>
      <c r="D7595" s="2">
        <v>1</v>
      </c>
      <c r="E7595" s="17">
        <v>6</v>
      </c>
      <c r="F7595" t="s">
        <v>68</v>
      </c>
      <c r="G7595">
        <v>18</v>
      </c>
      <c r="H7595">
        <v>745402.5</v>
      </c>
    </row>
    <row r="7596" spans="1:8" x14ac:dyDescent="0.25">
      <c r="A7596" s="2">
        <v>21</v>
      </c>
      <c r="B7596" t="s">
        <v>172</v>
      </c>
      <c r="C7596" t="s">
        <v>173</v>
      </c>
      <c r="D7596" s="2">
        <v>1</v>
      </c>
      <c r="E7596" s="17">
        <v>6</v>
      </c>
      <c r="F7596" t="s">
        <v>69</v>
      </c>
      <c r="G7596">
        <v>27</v>
      </c>
      <c r="H7596">
        <v>1130164.8400000005</v>
      </c>
    </row>
    <row r="7597" spans="1:8" x14ac:dyDescent="0.25">
      <c r="A7597" s="2">
        <v>21</v>
      </c>
      <c r="B7597" t="s">
        <v>172</v>
      </c>
      <c r="C7597" t="s">
        <v>173</v>
      </c>
      <c r="D7597" s="2">
        <v>1</v>
      </c>
      <c r="E7597" s="17">
        <v>6</v>
      </c>
      <c r="F7597" t="s">
        <v>78</v>
      </c>
      <c r="H7597">
        <v>333776.58000000013</v>
      </c>
    </row>
    <row r="7598" spans="1:8" x14ac:dyDescent="0.25">
      <c r="A7598" s="2">
        <v>21</v>
      </c>
      <c r="B7598" t="s">
        <v>172</v>
      </c>
      <c r="C7598" t="s">
        <v>173</v>
      </c>
      <c r="D7598" s="2">
        <v>1</v>
      </c>
      <c r="E7598" s="17">
        <v>6</v>
      </c>
      <c r="F7598" t="s">
        <v>67</v>
      </c>
      <c r="G7598">
        <v>29</v>
      </c>
      <c r="H7598">
        <v>3550.37</v>
      </c>
    </row>
    <row r="7599" spans="1:8" x14ac:dyDescent="0.25">
      <c r="A7599" s="2">
        <v>21</v>
      </c>
      <c r="B7599" t="s">
        <v>172</v>
      </c>
      <c r="C7599" t="s">
        <v>173</v>
      </c>
      <c r="D7599" s="2">
        <v>1</v>
      </c>
      <c r="E7599" s="17">
        <v>6</v>
      </c>
      <c r="F7599" t="s">
        <v>73</v>
      </c>
      <c r="G7599">
        <v>2</v>
      </c>
      <c r="H7599">
        <v>730979.27</v>
      </c>
    </row>
    <row r="7600" spans="1:8" x14ac:dyDescent="0.25">
      <c r="A7600" s="2">
        <v>21</v>
      </c>
      <c r="B7600" t="s">
        <v>172</v>
      </c>
      <c r="C7600" t="s">
        <v>173</v>
      </c>
      <c r="D7600" s="2">
        <v>1</v>
      </c>
      <c r="E7600" s="17">
        <v>6</v>
      </c>
      <c r="F7600" t="s">
        <v>79</v>
      </c>
      <c r="G7600">
        <v>1</v>
      </c>
      <c r="H7600">
        <v>44410.5</v>
      </c>
    </row>
    <row r="7601" spans="1:8" x14ac:dyDescent="0.25">
      <c r="A7601" s="2">
        <v>21</v>
      </c>
      <c r="B7601" t="s">
        <v>172</v>
      </c>
      <c r="C7601" t="s">
        <v>173</v>
      </c>
      <c r="D7601" s="2">
        <v>1</v>
      </c>
      <c r="E7601" s="17">
        <v>6</v>
      </c>
      <c r="F7601" t="s">
        <v>72</v>
      </c>
      <c r="G7601">
        <v>3</v>
      </c>
      <c r="H7601">
        <v>154434.04</v>
      </c>
    </row>
    <row r="7602" spans="1:8" x14ac:dyDescent="0.25">
      <c r="A7602" s="2">
        <v>21</v>
      </c>
      <c r="B7602" t="s">
        <v>172</v>
      </c>
      <c r="C7602" t="s">
        <v>173</v>
      </c>
      <c r="D7602" s="2">
        <v>1</v>
      </c>
      <c r="E7602" s="17">
        <v>6</v>
      </c>
      <c r="F7602" t="s">
        <v>74</v>
      </c>
      <c r="G7602">
        <v>2</v>
      </c>
      <c r="H7602">
        <v>148871.65</v>
      </c>
    </row>
    <row r="7603" spans="1:8" x14ac:dyDescent="0.25">
      <c r="A7603" s="2">
        <v>21</v>
      </c>
      <c r="B7603" t="s">
        <v>172</v>
      </c>
      <c r="C7603" t="s">
        <v>173</v>
      </c>
      <c r="D7603" s="2">
        <v>1</v>
      </c>
      <c r="E7603" s="17">
        <v>6</v>
      </c>
      <c r="F7603" t="s">
        <v>87</v>
      </c>
      <c r="H7603">
        <v>2852.58</v>
      </c>
    </row>
    <row r="7604" spans="1:8" x14ac:dyDescent="0.25">
      <c r="A7604" s="2">
        <v>21</v>
      </c>
      <c r="B7604" t="s">
        <v>172</v>
      </c>
      <c r="C7604" t="s">
        <v>173</v>
      </c>
      <c r="D7604" s="2">
        <v>1</v>
      </c>
      <c r="E7604" s="17">
        <v>7</v>
      </c>
      <c r="F7604" t="s">
        <v>70</v>
      </c>
      <c r="G7604">
        <v>195</v>
      </c>
      <c r="H7604">
        <v>45652524.659999996</v>
      </c>
    </row>
    <row r="7605" spans="1:8" x14ac:dyDescent="0.25">
      <c r="A7605" s="2">
        <v>21</v>
      </c>
      <c r="B7605" t="s">
        <v>172</v>
      </c>
      <c r="C7605" t="s">
        <v>173</v>
      </c>
      <c r="D7605" s="2">
        <v>1</v>
      </c>
      <c r="E7605" s="17">
        <v>7</v>
      </c>
      <c r="F7605" t="s">
        <v>75</v>
      </c>
      <c r="G7605">
        <v>153</v>
      </c>
      <c r="H7605">
        <v>2316900</v>
      </c>
    </row>
    <row r="7606" spans="1:8" x14ac:dyDescent="0.25">
      <c r="A7606" s="2">
        <v>21</v>
      </c>
      <c r="B7606" t="s">
        <v>172</v>
      </c>
      <c r="C7606" t="s">
        <v>173</v>
      </c>
      <c r="D7606" s="2">
        <v>1</v>
      </c>
      <c r="E7606" s="17">
        <v>7</v>
      </c>
      <c r="F7606" t="s">
        <v>77</v>
      </c>
      <c r="G7606">
        <v>26</v>
      </c>
      <c r="H7606">
        <v>304771.15999999997</v>
      </c>
    </row>
    <row r="7607" spans="1:8" x14ac:dyDescent="0.25">
      <c r="A7607" s="2">
        <v>21</v>
      </c>
      <c r="B7607" t="s">
        <v>172</v>
      </c>
      <c r="C7607" t="s">
        <v>173</v>
      </c>
      <c r="D7607" s="2">
        <v>1</v>
      </c>
      <c r="E7607" s="17">
        <v>7</v>
      </c>
      <c r="F7607" t="s">
        <v>68</v>
      </c>
      <c r="G7607">
        <v>116</v>
      </c>
      <c r="H7607">
        <v>2780390.54</v>
      </c>
    </row>
    <row r="7608" spans="1:8" x14ac:dyDescent="0.25">
      <c r="A7608" s="2">
        <v>21</v>
      </c>
      <c r="B7608" t="s">
        <v>172</v>
      </c>
      <c r="C7608" t="s">
        <v>173</v>
      </c>
      <c r="D7608" s="2">
        <v>1</v>
      </c>
      <c r="E7608" s="17">
        <v>7</v>
      </c>
      <c r="F7608" t="s">
        <v>69</v>
      </c>
      <c r="G7608">
        <v>178</v>
      </c>
      <c r="H7608">
        <v>5548462.7600000054</v>
      </c>
    </row>
    <row r="7609" spans="1:8" x14ac:dyDescent="0.25">
      <c r="A7609" s="2">
        <v>21</v>
      </c>
      <c r="B7609" t="s">
        <v>172</v>
      </c>
      <c r="C7609" t="s">
        <v>173</v>
      </c>
      <c r="D7609" s="2">
        <v>1</v>
      </c>
      <c r="E7609" s="17">
        <v>7</v>
      </c>
      <c r="F7609" t="s">
        <v>78</v>
      </c>
      <c r="G7609">
        <v>4</v>
      </c>
      <c r="H7609">
        <v>1134783.1700000004</v>
      </c>
    </row>
    <row r="7610" spans="1:8" x14ac:dyDescent="0.25">
      <c r="A7610" s="2">
        <v>21</v>
      </c>
      <c r="B7610" t="s">
        <v>172</v>
      </c>
      <c r="C7610" t="s">
        <v>173</v>
      </c>
      <c r="D7610" s="2">
        <v>1</v>
      </c>
      <c r="E7610" s="17">
        <v>7</v>
      </c>
      <c r="F7610" t="s">
        <v>67</v>
      </c>
      <c r="G7610">
        <v>191</v>
      </c>
      <c r="H7610">
        <v>15361.900000000001</v>
      </c>
    </row>
    <row r="7611" spans="1:8" x14ac:dyDescent="0.25">
      <c r="A7611" s="2">
        <v>21</v>
      </c>
      <c r="B7611" t="s">
        <v>172</v>
      </c>
      <c r="C7611" t="s">
        <v>173</v>
      </c>
      <c r="D7611" s="2">
        <v>1</v>
      </c>
      <c r="E7611" s="17">
        <v>7</v>
      </c>
      <c r="F7611" t="s">
        <v>73</v>
      </c>
      <c r="G7611">
        <v>22</v>
      </c>
      <c r="H7611">
        <v>3466807.2399999998</v>
      </c>
    </row>
    <row r="7612" spans="1:8" x14ac:dyDescent="0.25">
      <c r="A7612" s="2">
        <v>21</v>
      </c>
      <c r="B7612" t="s">
        <v>172</v>
      </c>
      <c r="C7612" t="s">
        <v>173</v>
      </c>
      <c r="D7612" s="2">
        <v>1</v>
      </c>
      <c r="E7612" s="17">
        <v>7</v>
      </c>
      <c r="F7612" t="s">
        <v>79</v>
      </c>
      <c r="G7612">
        <v>1</v>
      </c>
      <c r="H7612">
        <v>53292</v>
      </c>
    </row>
    <row r="7613" spans="1:8" x14ac:dyDescent="0.25">
      <c r="A7613" s="2">
        <v>21</v>
      </c>
      <c r="B7613" t="s">
        <v>172</v>
      </c>
      <c r="C7613" t="s">
        <v>173</v>
      </c>
      <c r="D7613" s="2">
        <v>1</v>
      </c>
      <c r="E7613" s="17">
        <v>7</v>
      </c>
      <c r="F7613" t="s">
        <v>72</v>
      </c>
      <c r="G7613">
        <v>19</v>
      </c>
      <c r="H7613">
        <v>1135175.44</v>
      </c>
    </row>
    <row r="7614" spans="1:8" x14ac:dyDescent="0.25">
      <c r="A7614" s="2">
        <v>21</v>
      </c>
      <c r="B7614" t="s">
        <v>172</v>
      </c>
      <c r="C7614" t="s">
        <v>173</v>
      </c>
      <c r="D7614" s="2">
        <v>1</v>
      </c>
      <c r="E7614" s="17">
        <v>7</v>
      </c>
      <c r="F7614" t="s">
        <v>74</v>
      </c>
      <c r="G7614">
        <v>4</v>
      </c>
      <c r="H7614">
        <v>115190.31999999999</v>
      </c>
    </row>
    <row r="7615" spans="1:8" x14ac:dyDescent="0.25">
      <c r="A7615" s="2">
        <v>21</v>
      </c>
      <c r="B7615" t="s">
        <v>172</v>
      </c>
      <c r="C7615" t="s">
        <v>173</v>
      </c>
      <c r="D7615" s="2">
        <v>1</v>
      </c>
      <c r="E7615" s="17">
        <v>7</v>
      </c>
      <c r="F7615" t="s">
        <v>88</v>
      </c>
      <c r="H7615">
        <v>13427.4</v>
      </c>
    </row>
    <row r="7616" spans="1:8" x14ac:dyDescent="0.25">
      <c r="A7616" s="2">
        <v>21</v>
      </c>
      <c r="B7616" t="s">
        <v>172</v>
      </c>
      <c r="C7616" t="s">
        <v>173</v>
      </c>
      <c r="D7616" s="2">
        <v>1</v>
      </c>
      <c r="E7616" s="17">
        <v>7</v>
      </c>
      <c r="F7616" t="s">
        <v>87</v>
      </c>
      <c r="H7616">
        <v>1690</v>
      </c>
    </row>
    <row r="7617" spans="1:8" x14ac:dyDescent="0.25">
      <c r="A7617" s="2">
        <v>21</v>
      </c>
      <c r="B7617" t="s">
        <v>172</v>
      </c>
      <c r="C7617" t="s">
        <v>173</v>
      </c>
      <c r="D7617" s="2">
        <v>1</v>
      </c>
      <c r="E7617" s="17">
        <v>8</v>
      </c>
      <c r="F7617" t="s">
        <v>70</v>
      </c>
      <c r="G7617">
        <v>133</v>
      </c>
      <c r="H7617">
        <v>38990611.130000003</v>
      </c>
    </row>
    <row r="7618" spans="1:8" x14ac:dyDescent="0.25">
      <c r="A7618" s="2">
        <v>21</v>
      </c>
      <c r="B7618" t="s">
        <v>172</v>
      </c>
      <c r="C7618" t="s">
        <v>173</v>
      </c>
      <c r="D7618" s="2">
        <v>1</v>
      </c>
      <c r="E7618" s="17">
        <v>8</v>
      </c>
      <c r="F7618" t="s">
        <v>75</v>
      </c>
      <c r="G7618">
        <v>108</v>
      </c>
      <c r="H7618">
        <v>1647300</v>
      </c>
    </row>
    <row r="7619" spans="1:8" x14ac:dyDescent="0.25">
      <c r="A7619" s="2">
        <v>21</v>
      </c>
      <c r="B7619" t="s">
        <v>172</v>
      </c>
      <c r="C7619" t="s">
        <v>173</v>
      </c>
      <c r="D7619" s="2">
        <v>1</v>
      </c>
      <c r="E7619" s="17">
        <v>8</v>
      </c>
      <c r="F7619" t="s">
        <v>77</v>
      </c>
      <c r="G7619">
        <v>4</v>
      </c>
      <c r="H7619">
        <v>22826.989999999998</v>
      </c>
    </row>
    <row r="7620" spans="1:8" x14ac:dyDescent="0.25">
      <c r="A7620" s="2">
        <v>21</v>
      </c>
      <c r="B7620" t="s">
        <v>172</v>
      </c>
      <c r="C7620" t="s">
        <v>173</v>
      </c>
      <c r="D7620" s="2">
        <v>1</v>
      </c>
      <c r="E7620" s="17">
        <v>8</v>
      </c>
      <c r="F7620" t="s">
        <v>68</v>
      </c>
      <c r="G7620">
        <v>89</v>
      </c>
      <c r="H7620">
        <v>1923224.5</v>
      </c>
    </row>
    <row r="7621" spans="1:8" x14ac:dyDescent="0.25">
      <c r="A7621" s="2">
        <v>21</v>
      </c>
      <c r="B7621" t="s">
        <v>172</v>
      </c>
      <c r="C7621" t="s">
        <v>173</v>
      </c>
      <c r="D7621" s="2">
        <v>1</v>
      </c>
      <c r="E7621" s="17">
        <v>8</v>
      </c>
      <c r="F7621" t="s">
        <v>69</v>
      </c>
      <c r="G7621">
        <v>132</v>
      </c>
      <c r="H7621">
        <v>4967520.4299999941</v>
      </c>
    </row>
    <row r="7622" spans="1:8" x14ac:dyDescent="0.25">
      <c r="A7622" s="2">
        <v>21</v>
      </c>
      <c r="B7622" t="s">
        <v>172</v>
      </c>
      <c r="C7622" t="s">
        <v>173</v>
      </c>
      <c r="D7622" s="2">
        <v>1</v>
      </c>
      <c r="E7622" s="17">
        <v>8</v>
      </c>
      <c r="F7622" t="s">
        <v>78</v>
      </c>
      <c r="G7622">
        <v>3</v>
      </c>
      <c r="H7622">
        <v>553356.51000000013</v>
      </c>
    </row>
    <row r="7623" spans="1:8" x14ac:dyDescent="0.25">
      <c r="A7623" s="2">
        <v>21</v>
      </c>
      <c r="B7623" t="s">
        <v>172</v>
      </c>
      <c r="C7623" t="s">
        <v>173</v>
      </c>
      <c r="D7623" s="2">
        <v>1</v>
      </c>
      <c r="E7623" s="17">
        <v>8</v>
      </c>
      <c r="F7623" t="s">
        <v>67</v>
      </c>
      <c r="G7623">
        <v>134</v>
      </c>
      <c r="H7623">
        <v>10656.939999999999</v>
      </c>
    </row>
    <row r="7624" spans="1:8" x14ac:dyDescent="0.25">
      <c r="A7624" s="2">
        <v>21</v>
      </c>
      <c r="B7624" t="s">
        <v>172</v>
      </c>
      <c r="C7624" t="s">
        <v>173</v>
      </c>
      <c r="D7624" s="2">
        <v>1</v>
      </c>
      <c r="E7624" s="17">
        <v>8</v>
      </c>
      <c r="F7624" t="s">
        <v>73</v>
      </c>
      <c r="G7624">
        <v>15</v>
      </c>
      <c r="H7624">
        <v>2990279.5000000005</v>
      </c>
    </row>
    <row r="7625" spans="1:8" x14ac:dyDescent="0.25">
      <c r="A7625" s="2">
        <v>21</v>
      </c>
      <c r="B7625" t="s">
        <v>172</v>
      </c>
      <c r="C7625" t="s">
        <v>173</v>
      </c>
      <c r="D7625" s="2">
        <v>1</v>
      </c>
      <c r="E7625" s="17">
        <v>8</v>
      </c>
      <c r="F7625" t="s">
        <v>79</v>
      </c>
      <c r="H7625">
        <v>35017.5</v>
      </c>
    </row>
    <row r="7626" spans="1:8" x14ac:dyDescent="0.25">
      <c r="A7626" s="2">
        <v>21</v>
      </c>
      <c r="B7626" t="s">
        <v>172</v>
      </c>
      <c r="C7626" t="s">
        <v>173</v>
      </c>
      <c r="D7626" s="2">
        <v>1</v>
      </c>
      <c r="E7626" s="17">
        <v>8</v>
      </c>
      <c r="F7626" t="s">
        <v>72</v>
      </c>
      <c r="G7626">
        <v>3</v>
      </c>
      <c r="H7626">
        <v>315465.34999999998</v>
      </c>
    </row>
    <row r="7627" spans="1:8" x14ac:dyDescent="0.25">
      <c r="A7627" s="2">
        <v>21</v>
      </c>
      <c r="B7627" t="s">
        <v>172</v>
      </c>
      <c r="C7627" t="s">
        <v>173</v>
      </c>
      <c r="D7627" s="2">
        <v>1</v>
      </c>
      <c r="E7627" s="17">
        <v>8</v>
      </c>
      <c r="F7627" t="s">
        <v>74</v>
      </c>
      <c r="G7627">
        <v>1</v>
      </c>
      <c r="H7627">
        <v>27314.85</v>
      </c>
    </row>
    <row r="7628" spans="1:8" x14ac:dyDescent="0.25">
      <c r="A7628" s="2">
        <v>21</v>
      </c>
      <c r="B7628" t="s">
        <v>172</v>
      </c>
      <c r="C7628" t="s">
        <v>173</v>
      </c>
      <c r="D7628" s="2">
        <v>1</v>
      </c>
      <c r="E7628" s="17">
        <v>9</v>
      </c>
      <c r="F7628" t="s">
        <v>70</v>
      </c>
      <c r="G7628">
        <v>111</v>
      </c>
      <c r="H7628">
        <v>39401252.410000004</v>
      </c>
    </row>
    <row r="7629" spans="1:8" x14ac:dyDescent="0.25">
      <c r="A7629" s="2">
        <v>21</v>
      </c>
      <c r="B7629" t="s">
        <v>172</v>
      </c>
      <c r="C7629" t="s">
        <v>173</v>
      </c>
      <c r="D7629" s="2">
        <v>1</v>
      </c>
      <c r="E7629" s="17">
        <v>9</v>
      </c>
      <c r="F7629" t="s">
        <v>75</v>
      </c>
      <c r="G7629">
        <v>89</v>
      </c>
      <c r="H7629">
        <v>1323900</v>
      </c>
    </row>
    <row r="7630" spans="1:8" x14ac:dyDescent="0.25">
      <c r="A7630" s="2">
        <v>21</v>
      </c>
      <c r="B7630" t="s">
        <v>172</v>
      </c>
      <c r="C7630" t="s">
        <v>173</v>
      </c>
      <c r="D7630" s="2">
        <v>1</v>
      </c>
      <c r="E7630" s="17">
        <v>9</v>
      </c>
      <c r="F7630" t="s">
        <v>77</v>
      </c>
      <c r="G7630">
        <v>3</v>
      </c>
      <c r="H7630">
        <v>51824.9</v>
      </c>
    </row>
    <row r="7631" spans="1:8" x14ac:dyDescent="0.25">
      <c r="A7631" s="2">
        <v>21</v>
      </c>
      <c r="B7631" t="s">
        <v>172</v>
      </c>
      <c r="C7631" t="s">
        <v>173</v>
      </c>
      <c r="D7631" s="2">
        <v>1</v>
      </c>
      <c r="E7631" s="17">
        <v>9</v>
      </c>
      <c r="F7631" t="s">
        <v>68</v>
      </c>
      <c r="G7631">
        <v>76</v>
      </c>
      <c r="H7631">
        <v>1901611.5</v>
      </c>
    </row>
    <row r="7632" spans="1:8" x14ac:dyDescent="0.25">
      <c r="A7632" s="2">
        <v>21</v>
      </c>
      <c r="B7632" t="s">
        <v>172</v>
      </c>
      <c r="C7632" t="s">
        <v>173</v>
      </c>
      <c r="D7632" s="2">
        <v>1</v>
      </c>
      <c r="E7632" s="17">
        <v>9</v>
      </c>
      <c r="F7632" t="s">
        <v>69</v>
      </c>
      <c r="G7632">
        <v>100</v>
      </c>
      <c r="H7632">
        <v>4646746.6700000158</v>
      </c>
    </row>
    <row r="7633" spans="1:8" x14ac:dyDescent="0.25">
      <c r="A7633" s="2">
        <v>21</v>
      </c>
      <c r="B7633" t="s">
        <v>172</v>
      </c>
      <c r="C7633" t="s">
        <v>173</v>
      </c>
      <c r="D7633" s="2">
        <v>1</v>
      </c>
      <c r="E7633" s="17">
        <v>9</v>
      </c>
      <c r="F7633" t="s">
        <v>78</v>
      </c>
      <c r="G7633">
        <v>5</v>
      </c>
      <c r="H7633">
        <v>748914.36000000022</v>
      </c>
    </row>
    <row r="7634" spans="1:8" x14ac:dyDescent="0.25">
      <c r="A7634" s="2">
        <v>21</v>
      </c>
      <c r="B7634" t="s">
        <v>172</v>
      </c>
      <c r="C7634" t="s">
        <v>173</v>
      </c>
      <c r="D7634" s="2">
        <v>1</v>
      </c>
      <c r="E7634" s="17">
        <v>9</v>
      </c>
      <c r="F7634" t="s">
        <v>67</v>
      </c>
      <c r="G7634">
        <v>110</v>
      </c>
      <c r="H7634">
        <v>9042.56</v>
      </c>
    </row>
    <row r="7635" spans="1:8" x14ac:dyDescent="0.25">
      <c r="A7635" s="2">
        <v>21</v>
      </c>
      <c r="B7635" t="s">
        <v>172</v>
      </c>
      <c r="C7635" t="s">
        <v>173</v>
      </c>
      <c r="D7635" s="2">
        <v>1</v>
      </c>
      <c r="E7635" s="17">
        <v>9</v>
      </c>
      <c r="F7635" t="s">
        <v>73</v>
      </c>
      <c r="G7635">
        <v>14</v>
      </c>
      <c r="H7635">
        <v>2920090.5700000003</v>
      </c>
    </row>
    <row r="7636" spans="1:8" x14ac:dyDescent="0.25">
      <c r="A7636" s="2">
        <v>21</v>
      </c>
      <c r="B7636" t="s">
        <v>172</v>
      </c>
      <c r="C7636" t="s">
        <v>173</v>
      </c>
      <c r="D7636" s="2">
        <v>1</v>
      </c>
      <c r="E7636" s="17">
        <v>9</v>
      </c>
      <c r="F7636" t="s">
        <v>79</v>
      </c>
      <c r="H7636">
        <v>35529</v>
      </c>
    </row>
    <row r="7637" spans="1:8" x14ac:dyDescent="0.25">
      <c r="A7637" s="2">
        <v>21</v>
      </c>
      <c r="B7637" t="s">
        <v>172</v>
      </c>
      <c r="C7637" t="s">
        <v>173</v>
      </c>
      <c r="D7637" s="2">
        <v>1</v>
      </c>
      <c r="E7637" s="17">
        <v>9</v>
      </c>
      <c r="F7637" t="s">
        <v>72</v>
      </c>
      <c r="G7637">
        <v>11</v>
      </c>
      <c r="H7637">
        <v>1361051.3000000003</v>
      </c>
    </row>
    <row r="7638" spans="1:8" x14ac:dyDescent="0.25">
      <c r="A7638" s="2">
        <v>21</v>
      </c>
      <c r="B7638" t="s">
        <v>172</v>
      </c>
      <c r="C7638" t="s">
        <v>173</v>
      </c>
      <c r="D7638" s="2">
        <v>1</v>
      </c>
      <c r="E7638" s="17">
        <v>9</v>
      </c>
      <c r="F7638" t="s">
        <v>74</v>
      </c>
      <c r="G7638">
        <v>2</v>
      </c>
      <c r="H7638">
        <v>265147.41000000003</v>
      </c>
    </row>
    <row r="7639" spans="1:8" x14ac:dyDescent="0.25">
      <c r="A7639" s="2">
        <v>21</v>
      </c>
      <c r="B7639" t="s">
        <v>172</v>
      </c>
      <c r="C7639" t="s">
        <v>173</v>
      </c>
      <c r="D7639" s="2">
        <v>1</v>
      </c>
      <c r="E7639" s="17">
        <v>9</v>
      </c>
      <c r="F7639" t="s">
        <v>88</v>
      </c>
      <c r="H7639">
        <v>22328.880000000001</v>
      </c>
    </row>
    <row r="7640" spans="1:8" x14ac:dyDescent="0.25">
      <c r="A7640" s="2">
        <v>21</v>
      </c>
      <c r="B7640" t="s">
        <v>172</v>
      </c>
      <c r="C7640" t="s">
        <v>173</v>
      </c>
      <c r="D7640" s="2">
        <v>1</v>
      </c>
      <c r="E7640" s="17">
        <v>10</v>
      </c>
      <c r="F7640" t="s">
        <v>70</v>
      </c>
      <c r="G7640">
        <v>32</v>
      </c>
      <c r="H7640">
        <v>19902030.98</v>
      </c>
    </row>
    <row r="7641" spans="1:8" x14ac:dyDescent="0.25">
      <c r="A7641" s="2">
        <v>21</v>
      </c>
      <c r="B7641" t="s">
        <v>172</v>
      </c>
      <c r="C7641" t="s">
        <v>173</v>
      </c>
      <c r="D7641" s="2">
        <v>1</v>
      </c>
      <c r="E7641" s="17">
        <v>10</v>
      </c>
      <c r="F7641" t="s">
        <v>75</v>
      </c>
      <c r="G7641">
        <v>27</v>
      </c>
      <c r="H7641">
        <v>536700</v>
      </c>
    </row>
    <row r="7642" spans="1:8" x14ac:dyDescent="0.25">
      <c r="A7642" s="2">
        <v>21</v>
      </c>
      <c r="B7642" t="s">
        <v>172</v>
      </c>
      <c r="C7642" t="s">
        <v>173</v>
      </c>
      <c r="D7642" s="2">
        <v>1</v>
      </c>
      <c r="E7642" s="17">
        <v>10</v>
      </c>
      <c r="F7642" t="s">
        <v>77</v>
      </c>
      <c r="H7642">
        <v>22035.14</v>
      </c>
    </row>
    <row r="7643" spans="1:8" x14ac:dyDescent="0.25">
      <c r="A7643" s="2">
        <v>21</v>
      </c>
      <c r="B7643" t="s">
        <v>172</v>
      </c>
      <c r="C7643" t="s">
        <v>173</v>
      </c>
      <c r="D7643" s="2">
        <v>1</v>
      </c>
      <c r="E7643" s="17">
        <v>10</v>
      </c>
      <c r="F7643" t="s">
        <v>68</v>
      </c>
      <c r="G7643">
        <v>29</v>
      </c>
      <c r="H7643">
        <v>917653.75</v>
      </c>
    </row>
    <row r="7644" spans="1:8" x14ac:dyDescent="0.25">
      <c r="A7644" s="2">
        <v>21</v>
      </c>
      <c r="B7644" t="s">
        <v>172</v>
      </c>
      <c r="C7644" t="s">
        <v>173</v>
      </c>
      <c r="D7644" s="2">
        <v>1</v>
      </c>
      <c r="E7644" s="17">
        <v>10</v>
      </c>
      <c r="F7644" t="s">
        <v>69</v>
      </c>
      <c r="G7644">
        <v>31</v>
      </c>
      <c r="H7644">
        <v>2539809.1899999995</v>
      </c>
    </row>
    <row r="7645" spans="1:8" x14ac:dyDescent="0.25">
      <c r="A7645" s="2">
        <v>21</v>
      </c>
      <c r="B7645" t="s">
        <v>172</v>
      </c>
      <c r="C7645" t="s">
        <v>173</v>
      </c>
      <c r="D7645" s="2">
        <v>1</v>
      </c>
      <c r="E7645" s="17">
        <v>10</v>
      </c>
      <c r="F7645" t="s">
        <v>78</v>
      </c>
      <c r="G7645">
        <v>4</v>
      </c>
      <c r="H7645">
        <v>380804.94000000006</v>
      </c>
    </row>
    <row r="7646" spans="1:8" x14ac:dyDescent="0.25">
      <c r="A7646" s="2">
        <v>21</v>
      </c>
      <c r="B7646" t="s">
        <v>172</v>
      </c>
      <c r="C7646" t="s">
        <v>173</v>
      </c>
      <c r="D7646" s="2">
        <v>1</v>
      </c>
      <c r="E7646" s="17">
        <v>10</v>
      </c>
      <c r="F7646" t="s">
        <v>67</v>
      </c>
      <c r="G7646">
        <v>32</v>
      </c>
      <c r="H7646">
        <v>3591.13</v>
      </c>
    </row>
    <row r="7647" spans="1:8" x14ac:dyDescent="0.25">
      <c r="A7647" s="2">
        <v>21</v>
      </c>
      <c r="B7647" t="s">
        <v>172</v>
      </c>
      <c r="C7647" t="s">
        <v>173</v>
      </c>
      <c r="D7647" s="2">
        <v>1</v>
      </c>
      <c r="E7647" s="17">
        <v>10</v>
      </c>
      <c r="F7647" t="s">
        <v>73</v>
      </c>
      <c r="G7647">
        <v>5</v>
      </c>
      <c r="H7647">
        <v>1737900.05</v>
      </c>
    </row>
    <row r="7648" spans="1:8" x14ac:dyDescent="0.25">
      <c r="A7648" s="2">
        <v>21</v>
      </c>
      <c r="B7648" t="s">
        <v>172</v>
      </c>
      <c r="C7648" t="s">
        <v>173</v>
      </c>
      <c r="D7648" s="2">
        <v>1</v>
      </c>
      <c r="E7648" s="17">
        <v>10</v>
      </c>
      <c r="F7648" t="s">
        <v>79</v>
      </c>
      <c r="G7648">
        <v>1</v>
      </c>
      <c r="H7648">
        <v>41450.5</v>
      </c>
    </row>
    <row r="7649" spans="1:8" x14ac:dyDescent="0.25">
      <c r="A7649" s="2">
        <v>21</v>
      </c>
      <c r="B7649" t="s">
        <v>172</v>
      </c>
      <c r="C7649" t="s">
        <v>173</v>
      </c>
      <c r="D7649" s="2">
        <v>1</v>
      </c>
      <c r="E7649" s="17">
        <v>10</v>
      </c>
      <c r="F7649" t="s">
        <v>72</v>
      </c>
      <c r="G7649">
        <v>1</v>
      </c>
      <c r="H7649">
        <v>151905.14000000001</v>
      </c>
    </row>
    <row r="7650" spans="1:8" x14ac:dyDescent="0.25">
      <c r="A7650" s="2">
        <v>21</v>
      </c>
      <c r="B7650" t="s">
        <v>172</v>
      </c>
      <c r="C7650" t="s">
        <v>173</v>
      </c>
      <c r="D7650" s="2">
        <v>1</v>
      </c>
      <c r="E7650" s="17">
        <v>10</v>
      </c>
      <c r="F7650" t="s">
        <v>74</v>
      </c>
      <c r="G7650">
        <v>2</v>
      </c>
      <c r="H7650">
        <v>67667.88</v>
      </c>
    </row>
    <row r="7651" spans="1:8" x14ac:dyDescent="0.25">
      <c r="A7651" s="2">
        <v>21</v>
      </c>
      <c r="B7651" t="s">
        <v>172</v>
      </c>
      <c r="C7651" t="s">
        <v>173</v>
      </c>
      <c r="D7651" s="2">
        <v>1</v>
      </c>
      <c r="E7651" s="17">
        <v>11</v>
      </c>
      <c r="F7651" t="s">
        <v>70</v>
      </c>
      <c r="G7651">
        <v>105</v>
      </c>
      <c r="H7651">
        <v>49996375.640000045</v>
      </c>
    </row>
    <row r="7652" spans="1:8" x14ac:dyDescent="0.25">
      <c r="A7652" s="2">
        <v>21</v>
      </c>
      <c r="B7652" t="s">
        <v>172</v>
      </c>
      <c r="C7652" t="s">
        <v>173</v>
      </c>
      <c r="D7652" s="2">
        <v>1</v>
      </c>
      <c r="E7652" s="17">
        <v>11</v>
      </c>
      <c r="F7652" t="s">
        <v>75</v>
      </c>
      <c r="G7652">
        <v>27</v>
      </c>
      <c r="H7652">
        <v>1157140</v>
      </c>
    </row>
    <row r="7653" spans="1:8" x14ac:dyDescent="0.25">
      <c r="A7653" s="2">
        <v>21</v>
      </c>
      <c r="B7653" t="s">
        <v>172</v>
      </c>
      <c r="C7653" t="s">
        <v>173</v>
      </c>
      <c r="D7653" s="2">
        <v>1</v>
      </c>
      <c r="E7653" s="17">
        <v>11</v>
      </c>
      <c r="F7653" t="s">
        <v>77</v>
      </c>
      <c r="G7653">
        <v>2</v>
      </c>
      <c r="H7653">
        <v>28724.86</v>
      </c>
    </row>
    <row r="7654" spans="1:8" x14ac:dyDescent="0.25">
      <c r="A7654" s="2">
        <v>21</v>
      </c>
      <c r="B7654" t="s">
        <v>172</v>
      </c>
      <c r="C7654" t="s">
        <v>173</v>
      </c>
      <c r="D7654" s="2">
        <v>1</v>
      </c>
      <c r="E7654" s="17">
        <v>11</v>
      </c>
      <c r="F7654" t="s">
        <v>68</v>
      </c>
      <c r="G7654">
        <v>39</v>
      </c>
      <c r="H7654">
        <v>912259.04</v>
      </c>
    </row>
    <row r="7655" spans="1:8" x14ac:dyDescent="0.25">
      <c r="A7655" s="2">
        <v>21</v>
      </c>
      <c r="B7655" t="s">
        <v>172</v>
      </c>
      <c r="C7655" t="s">
        <v>173</v>
      </c>
      <c r="D7655" s="2">
        <v>1</v>
      </c>
      <c r="E7655" s="17">
        <v>11</v>
      </c>
      <c r="F7655" t="s">
        <v>69</v>
      </c>
      <c r="G7655">
        <v>80</v>
      </c>
      <c r="H7655">
        <v>5164804.2299999939</v>
      </c>
    </row>
    <row r="7656" spans="1:8" x14ac:dyDescent="0.25">
      <c r="A7656" s="2">
        <v>21</v>
      </c>
      <c r="B7656" t="s">
        <v>172</v>
      </c>
      <c r="C7656" t="s">
        <v>173</v>
      </c>
      <c r="D7656" s="2">
        <v>1</v>
      </c>
      <c r="E7656" s="17">
        <v>11</v>
      </c>
      <c r="F7656" t="s">
        <v>78</v>
      </c>
      <c r="G7656">
        <v>4</v>
      </c>
      <c r="H7656">
        <v>1348735.5900000003</v>
      </c>
    </row>
    <row r="7657" spans="1:8" x14ac:dyDescent="0.25">
      <c r="A7657" s="2">
        <v>21</v>
      </c>
      <c r="B7657" t="s">
        <v>172</v>
      </c>
      <c r="C7657" t="s">
        <v>173</v>
      </c>
      <c r="D7657" s="2">
        <v>1</v>
      </c>
      <c r="E7657" s="17">
        <v>11</v>
      </c>
      <c r="F7657" t="s">
        <v>67</v>
      </c>
      <c r="G7657">
        <v>105</v>
      </c>
      <c r="H7657">
        <v>7992.6299999999983</v>
      </c>
    </row>
    <row r="7658" spans="1:8" x14ac:dyDescent="0.25">
      <c r="A7658" s="2">
        <v>21</v>
      </c>
      <c r="B7658" t="s">
        <v>172</v>
      </c>
      <c r="C7658" t="s">
        <v>173</v>
      </c>
      <c r="D7658" s="2">
        <v>1</v>
      </c>
      <c r="E7658" s="17">
        <v>11</v>
      </c>
      <c r="F7658" t="s">
        <v>73</v>
      </c>
      <c r="G7658">
        <v>14</v>
      </c>
      <c r="H7658">
        <v>3213721.3</v>
      </c>
    </row>
    <row r="7659" spans="1:8" x14ac:dyDescent="0.25">
      <c r="A7659" s="2">
        <v>21</v>
      </c>
      <c r="B7659" t="s">
        <v>172</v>
      </c>
      <c r="C7659" t="s">
        <v>173</v>
      </c>
      <c r="D7659" s="2">
        <v>1</v>
      </c>
      <c r="E7659" s="17">
        <v>11</v>
      </c>
      <c r="F7659" t="s">
        <v>79</v>
      </c>
      <c r="H7659">
        <v>26646.5</v>
      </c>
    </row>
    <row r="7660" spans="1:8" x14ac:dyDescent="0.25">
      <c r="A7660" s="2">
        <v>21</v>
      </c>
      <c r="B7660" t="s">
        <v>172</v>
      </c>
      <c r="C7660" t="s">
        <v>173</v>
      </c>
      <c r="D7660" s="2">
        <v>1</v>
      </c>
      <c r="E7660" s="17">
        <v>11</v>
      </c>
      <c r="F7660" t="s">
        <v>72</v>
      </c>
      <c r="G7660">
        <v>105</v>
      </c>
      <c r="H7660">
        <v>8538036.2800000012</v>
      </c>
    </row>
    <row r="7661" spans="1:8" x14ac:dyDescent="0.25">
      <c r="A7661" s="2">
        <v>21</v>
      </c>
      <c r="B7661" t="s">
        <v>172</v>
      </c>
      <c r="C7661" t="s">
        <v>173</v>
      </c>
      <c r="D7661" s="2">
        <v>1</v>
      </c>
      <c r="E7661" s="17">
        <v>11</v>
      </c>
      <c r="F7661" t="s">
        <v>74</v>
      </c>
      <c r="G7661">
        <v>4</v>
      </c>
      <c r="H7661">
        <v>495282.52</v>
      </c>
    </row>
    <row r="7662" spans="1:8" x14ac:dyDescent="0.25">
      <c r="A7662" s="2">
        <v>21</v>
      </c>
      <c r="B7662" t="s">
        <v>172</v>
      </c>
      <c r="C7662" t="s">
        <v>173</v>
      </c>
      <c r="D7662" s="2">
        <v>1</v>
      </c>
      <c r="E7662" s="17">
        <v>11</v>
      </c>
      <c r="F7662" t="s">
        <v>88</v>
      </c>
      <c r="H7662">
        <v>42901.56</v>
      </c>
    </row>
    <row r="7663" spans="1:8" x14ac:dyDescent="0.25">
      <c r="A7663" s="2">
        <v>21</v>
      </c>
      <c r="B7663" t="s">
        <v>172</v>
      </c>
      <c r="C7663" t="s">
        <v>173</v>
      </c>
      <c r="D7663" s="2">
        <v>1</v>
      </c>
      <c r="E7663" s="17">
        <v>11</v>
      </c>
      <c r="F7663" t="s">
        <v>87</v>
      </c>
      <c r="H7663">
        <v>16405.830000000002</v>
      </c>
    </row>
    <row r="7664" spans="1:8" x14ac:dyDescent="0.25">
      <c r="A7664" s="2">
        <v>21</v>
      </c>
      <c r="B7664" t="s">
        <v>172</v>
      </c>
      <c r="C7664" t="s">
        <v>173</v>
      </c>
      <c r="D7664" s="2">
        <v>1</v>
      </c>
      <c r="E7664" s="17">
        <v>12</v>
      </c>
      <c r="F7664" t="s">
        <v>70</v>
      </c>
      <c r="G7664">
        <v>37</v>
      </c>
      <c r="H7664">
        <v>23978768.59</v>
      </c>
    </row>
    <row r="7665" spans="1:8" x14ac:dyDescent="0.25">
      <c r="A7665" s="2">
        <v>21</v>
      </c>
      <c r="B7665" t="s">
        <v>172</v>
      </c>
      <c r="C7665" t="s">
        <v>173</v>
      </c>
      <c r="D7665" s="2">
        <v>1</v>
      </c>
      <c r="E7665" s="17">
        <v>12</v>
      </c>
      <c r="F7665" t="s">
        <v>75</v>
      </c>
      <c r="G7665">
        <v>12</v>
      </c>
      <c r="H7665">
        <v>494793</v>
      </c>
    </row>
    <row r="7666" spans="1:8" x14ac:dyDescent="0.25">
      <c r="A7666" s="2">
        <v>21</v>
      </c>
      <c r="B7666" t="s">
        <v>172</v>
      </c>
      <c r="C7666" t="s">
        <v>173</v>
      </c>
      <c r="D7666" s="2">
        <v>1</v>
      </c>
      <c r="E7666" s="17">
        <v>12</v>
      </c>
      <c r="F7666" t="s">
        <v>77</v>
      </c>
      <c r="H7666">
        <v>4095.75</v>
      </c>
    </row>
    <row r="7667" spans="1:8" x14ac:dyDescent="0.25">
      <c r="A7667" s="2">
        <v>21</v>
      </c>
      <c r="B7667" t="s">
        <v>172</v>
      </c>
      <c r="C7667" t="s">
        <v>173</v>
      </c>
      <c r="D7667" s="2">
        <v>1</v>
      </c>
      <c r="E7667" s="17">
        <v>12</v>
      </c>
      <c r="F7667" t="s">
        <v>68</v>
      </c>
      <c r="G7667">
        <v>19</v>
      </c>
      <c r="H7667">
        <v>471927.03999999998</v>
      </c>
    </row>
    <row r="7668" spans="1:8" x14ac:dyDescent="0.25">
      <c r="A7668" s="2">
        <v>21</v>
      </c>
      <c r="B7668" t="s">
        <v>172</v>
      </c>
      <c r="C7668" t="s">
        <v>173</v>
      </c>
      <c r="D7668" s="2">
        <v>1</v>
      </c>
      <c r="E7668" s="17">
        <v>12</v>
      </c>
      <c r="F7668" t="s">
        <v>69</v>
      </c>
      <c r="G7668">
        <v>36</v>
      </c>
      <c r="H7668">
        <v>2940094.6399999992</v>
      </c>
    </row>
    <row r="7669" spans="1:8" x14ac:dyDescent="0.25">
      <c r="A7669" s="2">
        <v>21</v>
      </c>
      <c r="B7669" t="s">
        <v>172</v>
      </c>
      <c r="C7669" t="s">
        <v>173</v>
      </c>
      <c r="D7669" s="2">
        <v>1</v>
      </c>
      <c r="E7669" s="17">
        <v>12</v>
      </c>
      <c r="F7669" t="s">
        <v>78</v>
      </c>
      <c r="H7669">
        <v>438501.60000000003</v>
      </c>
    </row>
    <row r="7670" spans="1:8" x14ac:dyDescent="0.25">
      <c r="A7670" s="2">
        <v>21</v>
      </c>
      <c r="B7670" t="s">
        <v>172</v>
      </c>
      <c r="C7670" t="s">
        <v>173</v>
      </c>
      <c r="D7670" s="2">
        <v>1</v>
      </c>
      <c r="E7670" s="17">
        <v>12</v>
      </c>
      <c r="F7670" t="s">
        <v>67</v>
      </c>
      <c r="G7670">
        <v>36</v>
      </c>
      <c r="H7670">
        <v>3136.39</v>
      </c>
    </row>
    <row r="7671" spans="1:8" x14ac:dyDescent="0.25">
      <c r="A7671" s="2">
        <v>21</v>
      </c>
      <c r="B7671" t="s">
        <v>172</v>
      </c>
      <c r="C7671" t="s">
        <v>173</v>
      </c>
      <c r="D7671" s="2">
        <v>1</v>
      </c>
      <c r="E7671" s="17">
        <v>12</v>
      </c>
      <c r="F7671" t="s">
        <v>73</v>
      </c>
      <c r="G7671">
        <v>2</v>
      </c>
      <c r="H7671">
        <v>1343983.79</v>
      </c>
    </row>
    <row r="7672" spans="1:8" x14ac:dyDescent="0.25">
      <c r="A7672" s="2">
        <v>21</v>
      </c>
      <c r="B7672" t="s">
        <v>172</v>
      </c>
      <c r="C7672" t="s">
        <v>173</v>
      </c>
      <c r="D7672" s="2">
        <v>1</v>
      </c>
      <c r="E7672" s="17">
        <v>12</v>
      </c>
      <c r="F7672" t="s">
        <v>72</v>
      </c>
      <c r="G7672">
        <v>37</v>
      </c>
      <c r="H7672">
        <v>3719508.1300000013</v>
      </c>
    </row>
    <row r="7673" spans="1:8" x14ac:dyDescent="0.25">
      <c r="A7673" s="2">
        <v>21</v>
      </c>
      <c r="B7673" t="s">
        <v>172</v>
      </c>
      <c r="C7673" t="s">
        <v>173</v>
      </c>
      <c r="D7673" s="2">
        <v>1</v>
      </c>
      <c r="E7673" s="17">
        <v>12</v>
      </c>
      <c r="F7673" t="s">
        <v>74</v>
      </c>
      <c r="G7673">
        <v>2</v>
      </c>
      <c r="H7673">
        <v>167846.7</v>
      </c>
    </row>
    <row r="7674" spans="1:8" x14ac:dyDescent="0.25">
      <c r="A7674" s="2">
        <v>21</v>
      </c>
      <c r="B7674" t="s">
        <v>172</v>
      </c>
      <c r="C7674" t="s">
        <v>173</v>
      </c>
      <c r="D7674" s="2">
        <v>1</v>
      </c>
      <c r="E7674" s="17">
        <v>12</v>
      </c>
      <c r="F7674" t="s">
        <v>88</v>
      </c>
      <c r="H7674">
        <v>26385.24</v>
      </c>
    </row>
    <row r="7675" spans="1:8" x14ac:dyDescent="0.25">
      <c r="A7675" s="2">
        <v>21</v>
      </c>
      <c r="B7675" t="s">
        <v>172</v>
      </c>
      <c r="C7675" t="s">
        <v>173</v>
      </c>
      <c r="D7675" s="2">
        <v>1</v>
      </c>
      <c r="E7675" s="17">
        <v>13</v>
      </c>
      <c r="F7675" t="s">
        <v>70</v>
      </c>
      <c r="G7675">
        <v>71</v>
      </c>
      <c r="H7675">
        <v>43208517.360000029</v>
      </c>
    </row>
    <row r="7676" spans="1:8" x14ac:dyDescent="0.25">
      <c r="A7676" s="2">
        <v>21</v>
      </c>
      <c r="B7676" t="s">
        <v>172</v>
      </c>
      <c r="C7676" t="s">
        <v>173</v>
      </c>
      <c r="D7676" s="2">
        <v>1</v>
      </c>
      <c r="E7676" s="17">
        <v>13</v>
      </c>
      <c r="F7676" t="s">
        <v>75</v>
      </c>
      <c r="G7676">
        <v>24</v>
      </c>
      <c r="H7676">
        <v>2122092.5099999998</v>
      </c>
    </row>
    <row r="7677" spans="1:8" x14ac:dyDescent="0.25">
      <c r="A7677" s="2">
        <v>21</v>
      </c>
      <c r="B7677" t="s">
        <v>172</v>
      </c>
      <c r="C7677" t="s">
        <v>173</v>
      </c>
      <c r="D7677" s="2">
        <v>1</v>
      </c>
      <c r="E7677" s="17">
        <v>13</v>
      </c>
      <c r="F7677" t="s">
        <v>68</v>
      </c>
      <c r="G7677">
        <v>30</v>
      </c>
      <c r="H7677">
        <v>758474</v>
      </c>
    </row>
    <row r="7678" spans="1:8" x14ac:dyDescent="0.25">
      <c r="A7678" s="2">
        <v>21</v>
      </c>
      <c r="B7678" t="s">
        <v>172</v>
      </c>
      <c r="C7678" t="s">
        <v>173</v>
      </c>
      <c r="D7678" s="2">
        <v>1</v>
      </c>
      <c r="E7678" s="17">
        <v>13</v>
      </c>
      <c r="F7678" t="s">
        <v>69</v>
      </c>
      <c r="G7678">
        <v>62</v>
      </c>
      <c r="H7678">
        <v>4954310.3699999982</v>
      </c>
    </row>
    <row r="7679" spans="1:8" x14ac:dyDescent="0.25">
      <c r="A7679" s="2">
        <v>21</v>
      </c>
      <c r="B7679" t="s">
        <v>172</v>
      </c>
      <c r="C7679" t="s">
        <v>173</v>
      </c>
      <c r="D7679" s="2">
        <v>1</v>
      </c>
      <c r="E7679" s="17">
        <v>13</v>
      </c>
      <c r="F7679" t="s">
        <v>78</v>
      </c>
      <c r="G7679">
        <v>2</v>
      </c>
      <c r="H7679">
        <v>545084</v>
      </c>
    </row>
    <row r="7680" spans="1:8" x14ac:dyDescent="0.25">
      <c r="A7680" s="2">
        <v>21</v>
      </c>
      <c r="B7680" t="s">
        <v>172</v>
      </c>
      <c r="C7680" t="s">
        <v>173</v>
      </c>
      <c r="D7680" s="2">
        <v>1</v>
      </c>
      <c r="E7680" s="17">
        <v>13</v>
      </c>
      <c r="F7680" t="s">
        <v>67</v>
      </c>
      <c r="G7680">
        <v>67</v>
      </c>
      <c r="H7680">
        <v>5019.63</v>
      </c>
    </row>
    <row r="7681" spans="1:8" x14ac:dyDescent="0.25">
      <c r="A7681" s="2">
        <v>21</v>
      </c>
      <c r="B7681" t="s">
        <v>172</v>
      </c>
      <c r="C7681" t="s">
        <v>173</v>
      </c>
      <c r="D7681" s="2">
        <v>1</v>
      </c>
      <c r="E7681" s="17">
        <v>13</v>
      </c>
      <c r="F7681" t="s">
        <v>73</v>
      </c>
      <c r="G7681">
        <v>16</v>
      </c>
      <c r="H7681">
        <v>2745926.43</v>
      </c>
    </row>
    <row r="7682" spans="1:8" x14ac:dyDescent="0.25">
      <c r="A7682" s="2">
        <v>21</v>
      </c>
      <c r="B7682" t="s">
        <v>172</v>
      </c>
      <c r="C7682" t="s">
        <v>173</v>
      </c>
      <c r="D7682" s="2">
        <v>1</v>
      </c>
      <c r="E7682" s="17">
        <v>13</v>
      </c>
      <c r="F7682" t="s">
        <v>79</v>
      </c>
      <c r="H7682">
        <v>17764.5</v>
      </c>
    </row>
    <row r="7683" spans="1:8" x14ac:dyDescent="0.25">
      <c r="A7683" s="2">
        <v>21</v>
      </c>
      <c r="B7683" t="s">
        <v>172</v>
      </c>
      <c r="C7683" t="s">
        <v>173</v>
      </c>
      <c r="D7683" s="2">
        <v>1</v>
      </c>
      <c r="E7683" s="17">
        <v>13</v>
      </c>
      <c r="F7683" t="s">
        <v>72</v>
      </c>
      <c r="G7683">
        <v>71</v>
      </c>
      <c r="H7683">
        <v>12285473.289999999</v>
      </c>
    </row>
    <row r="7684" spans="1:8" x14ac:dyDescent="0.25">
      <c r="A7684" s="2">
        <v>21</v>
      </c>
      <c r="B7684" t="s">
        <v>172</v>
      </c>
      <c r="C7684" t="s">
        <v>173</v>
      </c>
      <c r="D7684" s="2">
        <v>1</v>
      </c>
      <c r="E7684" s="17">
        <v>13</v>
      </c>
      <c r="F7684" t="s">
        <v>74</v>
      </c>
      <c r="G7684">
        <v>3</v>
      </c>
      <c r="H7684">
        <v>288165.08</v>
      </c>
    </row>
    <row r="7685" spans="1:8" x14ac:dyDescent="0.25">
      <c r="A7685" s="2">
        <v>21</v>
      </c>
      <c r="B7685" t="s">
        <v>172</v>
      </c>
      <c r="C7685" t="s">
        <v>173</v>
      </c>
      <c r="D7685" s="2">
        <v>1</v>
      </c>
      <c r="E7685" s="17">
        <v>14</v>
      </c>
      <c r="F7685" t="s">
        <v>70</v>
      </c>
      <c r="G7685">
        <v>24</v>
      </c>
      <c r="H7685">
        <v>16594023.319999998</v>
      </c>
    </row>
    <row r="7686" spans="1:8" x14ac:dyDescent="0.25">
      <c r="A7686" s="2">
        <v>21</v>
      </c>
      <c r="B7686" t="s">
        <v>172</v>
      </c>
      <c r="C7686" t="s">
        <v>173</v>
      </c>
      <c r="D7686" s="2">
        <v>1</v>
      </c>
      <c r="E7686" s="17">
        <v>14</v>
      </c>
      <c r="F7686" t="s">
        <v>75</v>
      </c>
      <c r="G7686">
        <v>4</v>
      </c>
      <c r="H7686">
        <v>249021</v>
      </c>
    </row>
    <row r="7687" spans="1:8" x14ac:dyDescent="0.25">
      <c r="A7687" s="2">
        <v>21</v>
      </c>
      <c r="B7687" t="s">
        <v>172</v>
      </c>
      <c r="C7687" t="s">
        <v>173</v>
      </c>
      <c r="D7687" s="2">
        <v>1</v>
      </c>
      <c r="E7687" s="17">
        <v>14</v>
      </c>
      <c r="F7687" t="s">
        <v>68</v>
      </c>
      <c r="G7687">
        <v>12</v>
      </c>
      <c r="H7687">
        <v>297306</v>
      </c>
    </row>
    <row r="7688" spans="1:8" x14ac:dyDescent="0.25">
      <c r="A7688" s="2">
        <v>21</v>
      </c>
      <c r="B7688" t="s">
        <v>172</v>
      </c>
      <c r="C7688" t="s">
        <v>173</v>
      </c>
      <c r="D7688" s="2">
        <v>1</v>
      </c>
      <c r="E7688" s="17">
        <v>14</v>
      </c>
      <c r="F7688" t="s">
        <v>69</v>
      </c>
      <c r="G7688">
        <v>19</v>
      </c>
      <c r="H7688">
        <v>1776431.6299999997</v>
      </c>
    </row>
    <row r="7689" spans="1:8" x14ac:dyDescent="0.25">
      <c r="A7689" s="2">
        <v>21</v>
      </c>
      <c r="B7689" t="s">
        <v>172</v>
      </c>
      <c r="C7689" t="s">
        <v>173</v>
      </c>
      <c r="D7689" s="2">
        <v>1</v>
      </c>
      <c r="E7689" s="17">
        <v>14</v>
      </c>
      <c r="F7689" t="s">
        <v>78</v>
      </c>
      <c r="H7689">
        <v>186177.41999999998</v>
      </c>
    </row>
    <row r="7690" spans="1:8" x14ac:dyDescent="0.25">
      <c r="A7690" s="2">
        <v>21</v>
      </c>
      <c r="B7690" t="s">
        <v>172</v>
      </c>
      <c r="C7690" t="s">
        <v>173</v>
      </c>
      <c r="D7690" s="2">
        <v>1</v>
      </c>
      <c r="E7690" s="17">
        <v>14</v>
      </c>
      <c r="F7690" t="s">
        <v>67</v>
      </c>
      <c r="G7690">
        <v>24</v>
      </c>
      <c r="H7690">
        <v>1655.67</v>
      </c>
    </row>
    <row r="7691" spans="1:8" x14ac:dyDescent="0.25">
      <c r="A7691" s="2">
        <v>21</v>
      </c>
      <c r="B7691" t="s">
        <v>172</v>
      </c>
      <c r="C7691" t="s">
        <v>173</v>
      </c>
      <c r="D7691" s="2">
        <v>1</v>
      </c>
      <c r="E7691" s="17">
        <v>14</v>
      </c>
      <c r="F7691" t="s">
        <v>73</v>
      </c>
      <c r="G7691">
        <v>4</v>
      </c>
      <c r="H7691">
        <v>841612.13999999978</v>
      </c>
    </row>
    <row r="7692" spans="1:8" x14ac:dyDescent="0.25">
      <c r="A7692" s="2">
        <v>21</v>
      </c>
      <c r="B7692" t="s">
        <v>172</v>
      </c>
      <c r="C7692" t="s">
        <v>173</v>
      </c>
      <c r="D7692" s="2">
        <v>1</v>
      </c>
      <c r="E7692" s="17">
        <v>14</v>
      </c>
      <c r="F7692" t="s">
        <v>79</v>
      </c>
      <c r="H7692">
        <v>26646.5</v>
      </c>
    </row>
    <row r="7693" spans="1:8" x14ac:dyDescent="0.25">
      <c r="A7693" s="2">
        <v>21</v>
      </c>
      <c r="B7693" t="s">
        <v>172</v>
      </c>
      <c r="C7693" t="s">
        <v>173</v>
      </c>
      <c r="D7693" s="2">
        <v>1</v>
      </c>
      <c r="E7693" s="17">
        <v>14</v>
      </c>
      <c r="F7693" t="s">
        <v>72</v>
      </c>
      <c r="G7693">
        <v>24</v>
      </c>
      <c r="H7693">
        <v>5902377.2600000016</v>
      </c>
    </row>
    <row r="7694" spans="1:8" x14ac:dyDescent="0.25">
      <c r="A7694" s="2">
        <v>21</v>
      </c>
      <c r="B7694" t="s">
        <v>172</v>
      </c>
      <c r="C7694" t="s">
        <v>173</v>
      </c>
      <c r="D7694" s="2">
        <v>1</v>
      </c>
      <c r="E7694" s="17">
        <v>14</v>
      </c>
      <c r="F7694" t="s">
        <v>74</v>
      </c>
      <c r="G7694">
        <v>3</v>
      </c>
      <c r="H7694">
        <v>229320</v>
      </c>
    </row>
    <row r="7695" spans="1:8" x14ac:dyDescent="0.25">
      <c r="A7695" s="2">
        <v>21</v>
      </c>
      <c r="B7695" t="s">
        <v>172</v>
      </c>
      <c r="C7695" t="s">
        <v>173</v>
      </c>
      <c r="D7695" s="2">
        <v>1</v>
      </c>
      <c r="E7695" s="17">
        <v>15</v>
      </c>
      <c r="F7695" t="s">
        <v>70</v>
      </c>
      <c r="G7695">
        <v>3</v>
      </c>
      <c r="H7695">
        <v>2661168.96</v>
      </c>
    </row>
    <row r="7696" spans="1:8" x14ac:dyDescent="0.25">
      <c r="A7696" s="2">
        <v>21</v>
      </c>
      <c r="B7696" t="s">
        <v>172</v>
      </c>
      <c r="C7696" t="s">
        <v>173</v>
      </c>
      <c r="D7696" s="2">
        <v>1</v>
      </c>
      <c r="E7696" s="17">
        <v>15</v>
      </c>
      <c r="F7696" t="s">
        <v>68</v>
      </c>
      <c r="G7696">
        <v>1</v>
      </c>
      <c r="H7696">
        <v>27840</v>
      </c>
    </row>
    <row r="7697" spans="1:8" x14ac:dyDescent="0.25">
      <c r="A7697" s="2">
        <v>21</v>
      </c>
      <c r="B7697" t="s">
        <v>172</v>
      </c>
      <c r="C7697" t="s">
        <v>173</v>
      </c>
      <c r="D7697" s="2">
        <v>1</v>
      </c>
      <c r="E7697" s="17">
        <v>15</v>
      </c>
      <c r="F7697" t="s">
        <v>69</v>
      </c>
      <c r="G7697">
        <v>2</v>
      </c>
      <c r="H7697">
        <v>237821.18</v>
      </c>
    </row>
    <row r="7698" spans="1:8" x14ac:dyDescent="0.25">
      <c r="A7698" s="2">
        <v>21</v>
      </c>
      <c r="B7698" t="s">
        <v>172</v>
      </c>
      <c r="C7698" t="s">
        <v>173</v>
      </c>
      <c r="D7698" s="2">
        <v>1</v>
      </c>
      <c r="E7698" s="17">
        <v>15</v>
      </c>
      <c r="F7698" t="s">
        <v>67</v>
      </c>
      <c r="G7698">
        <v>3</v>
      </c>
      <c r="H7698">
        <v>209.88</v>
      </c>
    </row>
    <row r="7699" spans="1:8" x14ac:dyDescent="0.25">
      <c r="A7699" s="2">
        <v>21</v>
      </c>
      <c r="B7699" t="s">
        <v>172</v>
      </c>
      <c r="C7699" t="s">
        <v>173</v>
      </c>
      <c r="D7699" s="2">
        <v>1</v>
      </c>
      <c r="E7699" s="17">
        <v>15</v>
      </c>
      <c r="F7699" t="s">
        <v>72</v>
      </c>
      <c r="G7699">
        <v>3</v>
      </c>
      <c r="H7699">
        <v>1072880.5199999998</v>
      </c>
    </row>
    <row r="7700" spans="1:8" x14ac:dyDescent="0.25">
      <c r="A7700" s="2">
        <v>21</v>
      </c>
      <c r="B7700" t="s">
        <v>172</v>
      </c>
      <c r="C7700" t="s">
        <v>173</v>
      </c>
      <c r="D7700" s="2">
        <v>1</v>
      </c>
      <c r="E7700" s="17">
        <v>16</v>
      </c>
      <c r="F7700" t="s">
        <v>70</v>
      </c>
      <c r="G7700">
        <v>3</v>
      </c>
      <c r="H7700">
        <v>4613738.46</v>
      </c>
    </row>
    <row r="7701" spans="1:8" x14ac:dyDescent="0.25">
      <c r="A7701" s="2">
        <v>21</v>
      </c>
      <c r="B7701" t="s">
        <v>172</v>
      </c>
      <c r="C7701" t="s">
        <v>173</v>
      </c>
      <c r="D7701" s="2">
        <v>1</v>
      </c>
      <c r="E7701" s="17">
        <v>16</v>
      </c>
      <c r="F7701" t="s">
        <v>75</v>
      </c>
      <c r="H7701">
        <v>22524</v>
      </c>
    </row>
    <row r="7702" spans="1:8" x14ac:dyDescent="0.25">
      <c r="A7702" s="2">
        <v>21</v>
      </c>
      <c r="B7702" t="s">
        <v>172</v>
      </c>
      <c r="C7702" t="s">
        <v>173</v>
      </c>
      <c r="D7702" s="2">
        <v>1</v>
      </c>
      <c r="E7702" s="17">
        <v>16</v>
      </c>
      <c r="F7702" t="s">
        <v>68</v>
      </c>
      <c r="H7702">
        <v>5274</v>
      </c>
    </row>
    <row r="7703" spans="1:8" x14ac:dyDescent="0.25">
      <c r="A7703" s="2">
        <v>21</v>
      </c>
      <c r="B7703" t="s">
        <v>172</v>
      </c>
      <c r="C7703" t="s">
        <v>173</v>
      </c>
      <c r="D7703" s="2">
        <v>1</v>
      </c>
      <c r="E7703" s="17">
        <v>16</v>
      </c>
      <c r="F7703" t="s">
        <v>69</v>
      </c>
      <c r="G7703">
        <v>3</v>
      </c>
      <c r="H7703">
        <v>597396.10000000009</v>
      </c>
    </row>
    <row r="7704" spans="1:8" x14ac:dyDescent="0.25">
      <c r="A7704" s="2">
        <v>21</v>
      </c>
      <c r="B7704" t="s">
        <v>172</v>
      </c>
      <c r="C7704" t="s">
        <v>173</v>
      </c>
      <c r="D7704" s="2">
        <v>1</v>
      </c>
      <c r="E7704" s="17">
        <v>16</v>
      </c>
      <c r="F7704" t="s">
        <v>67</v>
      </c>
      <c r="G7704">
        <v>1</v>
      </c>
      <c r="H7704">
        <v>87.449999999999989</v>
      </c>
    </row>
    <row r="7705" spans="1:8" x14ac:dyDescent="0.25">
      <c r="A7705" s="2">
        <v>21</v>
      </c>
      <c r="B7705" t="s">
        <v>172</v>
      </c>
      <c r="C7705" t="s">
        <v>173</v>
      </c>
      <c r="D7705" s="2">
        <v>1</v>
      </c>
      <c r="E7705" s="17">
        <v>16</v>
      </c>
      <c r="F7705" t="s">
        <v>73</v>
      </c>
      <c r="H7705">
        <v>190878.99</v>
      </c>
    </row>
    <row r="7706" spans="1:8" x14ac:dyDescent="0.25">
      <c r="A7706" s="2">
        <v>21</v>
      </c>
      <c r="B7706" t="s">
        <v>172</v>
      </c>
      <c r="C7706" t="s">
        <v>173</v>
      </c>
      <c r="D7706" s="2">
        <v>1</v>
      </c>
      <c r="E7706" s="17">
        <v>16</v>
      </c>
      <c r="F7706" t="s">
        <v>72</v>
      </c>
      <c r="G7706">
        <v>3</v>
      </c>
      <c r="H7706">
        <v>2110764.4</v>
      </c>
    </row>
    <row r="7707" spans="1:8" x14ac:dyDescent="0.25">
      <c r="A7707" s="2">
        <v>21</v>
      </c>
      <c r="B7707" t="s">
        <v>172</v>
      </c>
      <c r="C7707" t="s">
        <v>174</v>
      </c>
      <c r="D7707" s="2">
        <v>2</v>
      </c>
      <c r="E7707" s="17">
        <v>1</v>
      </c>
      <c r="F7707" t="s">
        <v>70</v>
      </c>
      <c r="H7707">
        <v>47585.47</v>
      </c>
    </row>
    <row r="7708" spans="1:8" x14ac:dyDescent="0.25">
      <c r="A7708" s="2">
        <v>21</v>
      </c>
      <c r="B7708" t="s">
        <v>172</v>
      </c>
      <c r="C7708" t="s">
        <v>174</v>
      </c>
      <c r="D7708" s="2">
        <v>2</v>
      </c>
      <c r="E7708" s="17">
        <v>1</v>
      </c>
      <c r="F7708" t="s">
        <v>72</v>
      </c>
      <c r="G7708">
        <v>88</v>
      </c>
      <c r="H7708">
        <v>3941931.0700000008</v>
      </c>
    </row>
    <row r="7709" spans="1:8" x14ac:dyDescent="0.25">
      <c r="A7709" s="2">
        <v>21</v>
      </c>
      <c r="B7709" t="s">
        <v>172</v>
      </c>
      <c r="C7709" t="s">
        <v>174</v>
      </c>
      <c r="D7709" s="2">
        <v>2</v>
      </c>
      <c r="E7709" s="17">
        <v>1</v>
      </c>
      <c r="F7709" t="s">
        <v>111</v>
      </c>
      <c r="H7709">
        <v>12.82</v>
      </c>
    </row>
    <row r="7710" spans="1:8" x14ac:dyDescent="0.25">
      <c r="A7710" s="2">
        <v>21</v>
      </c>
      <c r="B7710" t="s">
        <v>172</v>
      </c>
      <c r="C7710" t="s">
        <v>174</v>
      </c>
      <c r="D7710" s="2">
        <v>2</v>
      </c>
      <c r="E7710" s="17">
        <v>1</v>
      </c>
      <c r="F7710" t="s">
        <v>87</v>
      </c>
      <c r="G7710">
        <v>310</v>
      </c>
      <c r="H7710">
        <v>10341380.980000004</v>
      </c>
    </row>
    <row r="7711" spans="1:8" x14ac:dyDescent="0.25">
      <c r="A7711" s="2">
        <v>21</v>
      </c>
      <c r="B7711" t="s">
        <v>172</v>
      </c>
      <c r="C7711" t="s">
        <v>174</v>
      </c>
      <c r="D7711" s="2">
        <v>2</v>
      </c>
      <c r="E7711" s="17">
        <v>2</v>
      </c>
      <c r="F7711" t="s">
        <v>70</v>
      </c>
      <c r="G7711">
        <v>6</v>
      </c>
      <c r="H7711">
        <v>480551.28</v>
      </c>
    </row>
    <row r="7712" spans="1:8" x14ac:dyDescent="0.25">
      <c r="A7712" s="2">
        <v>21</v>
      </c>
      <c r="B7712" t="s">
        <v>172</v>
      </c>
      <c r="C7712" t="s">
        <v>174</v>
      </c>
      <c r="D7712" s="2">
        <v>2</v>
      </c>
      <c r="E7712" s="17">
        <v>2</v>
      </c>
      <c r="F7712" t="s">
        <v>75</v>
      </c>
      <c r="G7712">
        <v>1</v>
      </c>
      <c r="H7712">
        <v>14400</v>
      </c>
    </row>
    <row r="7713" spans="1:8" x14ac:dyDescent="0.25">
      <c r="A7713" s="2">
        <v>21</v>
      </c>
      <c r="B7713" t="s">
        <v>172</v>
      </c>
      <c r="C7713" t="s">
        <v>174</v>
      </c>
      <c r="D7713" s="2">
        <v>2</v>
      </c>
      <c r="E7713" s="17">
        <v>2</v>
      </c>
      <c r="F7713" t="s">
        <v>77</v>
      </c>
      <c r="G7713">
        <v>1</v>
      </c>
      <c r="H7713">
        <v>1247.78</v>
      </c>
    </row>
    <row r="7714" spans="1:8" x14ac:dyDescent="0.25">
      <c r="A7714" s="2">
        <v>21</v>
      </c>
      <c r="B7714" t="s">
        <v>172</v>
      </c>
      <c r="C7714" t="s">
        <v>174</v>
      </c>
      <c r="D7714" s="2">
        <v>2</v>
      </c>
      <c r="E7714" s="17">
        <v>2</v>
      </c>
      <c r="F7714" t="s">
        <v>68</v>
      </c>
      <c r="G7714">
        <v>1</v>
      </c>
      <c r="H7714">
        <v>27821</v>
      </c>
    </row>
    <row r="7715" spans="1:8" x14ac:dyDescent="0.25">
      <c r="A7715" s="2">
        <v>21</v>
      </c>
      <c r="B7715" t="s">
        <v>172</v>
      </c>
      <c r="C7715" t="s">
        <v>174</v>
      </c>
      <c r="D7715" s="2">
        <v>2</v>
      </c>
      <c r="E7715" s="17">
        <v>2</v>
      </c>
      <c r="F7715" t="s">
        <v>69</v>
      </c>
      <c r="G7715">
        <v>1</v>
      </c>
      <c r="H7715">
        <v>11519.310000000001</v>
      </c>
    </row>
    <row r="7716" spans="1:8" x14ac:dyDescent="0.25">
      <c r="A7716" s="2">
        <v>21</v>
      </c>
      <c r="B7716" t="s">
        <v>172</v>
      </c>
      <c r="C7716" t="s">
        <v>174</v>
      </c>
      <c r="D7716" s="2">
        <v>2</v>
      </c>
      <c r="E7716" s="17">
        <v>2</v>
      </c>
      <c r="F7716" t="s">
        <v>67</v>
      </c>
      <c r="G7716">
        <v>4</v>
      </c>
      <c r="H7716">
        <v>285.67</v>
      </c>
    </row>
    <row r="7717" spans="1:8" x14ac:dyDescent="0.25">
      <c r="A7717" s="2">
        <v>21</v>
      </c>
      <c r="B7717" t="s">
        <v>172</v>
      </c>
      <c r="C7717" t="s">
        <v>174</v>
      </c>
      <c r="D7717" s="2">
        <v>2</v>
      </c>
      <c r="E7717" s="17">
        <v>2</v>
      </c>
      <c r="F7717" t="s">
        <v>73</v>
      </c>
      <c r="H7717">
        <v>7328</v>
      </c>
    </row>
    <row r="7718" spans="1:8" x14ac:dyDescent="0.25">
      <c r="A7718" s="2">
        <v>21</v>
      </c>
      <c r="B7718" t="s">
        <v>172</v>
      </c>
      <c r="C7718" t="s">
        <v>174</v>
      </c>
      <c r="D7718" s="2">
        <v>2</v>
      </c>
      <c r="E7718" s="17">
        <v>2</v>
      </c>
      <c r="F7718" t="s">
        <v>72</v>
      </c>
      <c r="H7718">
        <v>1412.86</v>
      </c>
    </row>
    <row r="7719" spans="1:8" x14ac:dyDescent="0.25">
      <c r="A7719" s="2">
        <v>21</v>
      </c>
      <c r="B7719" t="s">
        <v>172</v>
      </c>
      <c r="C7719" t="s">
        <v>174</v>
      </c>
      <c r="D7719" s="2">
        <v>2</v>
      </c>
      <c r="E7719" s="17">
        <v>3</v>
      </c>
      <c r="F7719" t="s">
        <v>70</v>
      </c>
      <c r="G7719">
        <v>558</v>
      </c>
      <c r="H7719">
        <v>54372824.969999999</v>
      </c>
    </row>
    <row r="7720" spans="1:8" x14ac:dyDescent="0.25">
      <c r="A7720" s="2">
        <v>21</v>
      </c>
      <c r="B7720" t="s">
        <v>172</v>
      </c>
      <c r="C7720" t="s">
        <v>174</v>
      </c>
      <c r="D7720" s="2">
        <v>2</v>
      </c>
      <c r="E7720" s="17">
        <v>3</v>
      </c>
      <c r="F7720" t="s">
        <v>75</v>
      </c>
      <c r="G7720">
        <v>459</v>
      </c>
      <c r="H7720">
        <v>6105600</v>
      </c>
    </row>
    <row r="7721" spans="1:8" x14ac:dyDescent="0.25">
      <c r="A7721" s="2">
        <v>21</v>
      </c>
      <c r="B7721" t="s">
        <v>172</v>
      </c>
      <c r="C7721" t="s">
        <v>174</v>
      </c>
      <c r="D7721" s="2">
        <v>2</v>
      </c>
      <c r="E7721" s="17">
        <v>3</v>
      </c>
      <c r="F7721" t="s">
        <v>77</v>
      </c>
      <c r="G7721">
        <v>9</v>
      </c>
      <c r="H7721">
        <v>120576.89</v>
      </c>
    </row>
    <row r="7722" spans="1:8" x14ac:dyDescent="0.25">
      <c r="A7722" s="2">
        <v>21</v>
      </c>
      <c r="B7722" t="s">
        <v>172</v>
      </c>
      <c r="C7722" t="s">
        <v>174</v>
      </c>
      <c r="D7722" s="2">
        <v>2</v>
      </c>
      <c r="E7722" s="17">
        <v>3</v>
      </c>
      <c r="F7722" t="s">
        <v>68</v>
      </c>
      <c r="G7722">
        <v>288</v>
      </c>
      <c r="H7722">
        <v>5409196</v>
      </c>
    </row>
    <row r="7723" spans="1:8" x14ac:dyDescent="0.25">
      <c r="A7723" s="2">
        <v>21</v>
      </c>
      <c r="B7723" t="s">
        <v>172</v>
      </c>
      <c r="C7723" t="s">
        <v>174</v>
      </c>
      <c r="D7723" s="2">
        <v>2</v>
      </c>
      <c r="E7723" s="17">
        <v>3</v>
      </c>
      <c r="F7723" t="s">
        <v>69</v>
      </c>
      <c r="G7723">
        <v>556</v>
      </c>
      <c r="H7723">
        <v>7017771.4600000009</v>
      </c>
    </row>
    <row r="7724" spans="1:8" x14ac:dyDescent="0.25">
      <c r="A7724" s="2">
        <v>21</v>
      </c>
      <c r="B7724" t="s">
        <v>172</v>
      </c>
      <c r="C7724" t="s">
        <v>174</v>
      </c>
      <c r="D7724" s="2">
        <v>2</v>
      </c>
      <c r="E7724" s="17">
        <v>3</v>
      </c>
      <c r="F7724" t="s">
        <v>78</v>
      </c>
      <c r="G7724">
        <v>7</v>
      </c>
      <c r="H7724">
        <v>420512.18999999994</v>
      </c>
    </row>
    <row r="7725" spans="1:8" x14ac:dyDescent="0.25">
      <c r="A7725" s="2">
        <v>21</v>
      </c>
      <c r="B7725" t="s">
        <v>172</v>
      </c>
      <c r="C7725" t="s">
        <v>174</v>
      </c>
      <c r="D7725" s="2">
        <v>2</v>
      </c>
      <c r="E7725" s="17">
        <v>3</v>
      </c>
      <c r="F7725" t="s">
        <v>67</v>
      </c>
      <c r="G7725">
        <v>558</v>
      </c>
      <c r="H7725">
        <v>38996.199999999997</v>
      </c>
    </row>
    <row r="7726" spans="1:8" x14ac:dyDescent="0.25">
      <c r="A7726" s="2">
        <v>21</v>
      </c>
      <c r="B7726" t="s">
        <v>172</v>
      </c>
      <c r="C7726" t="s">
        <v>174</v>
      </c>
      <c r="D7726" s="2">
        <v>2</v>
      </c>
      <c r="E7726" s="17">
        <v>3</v>
      </c>
      <c r="F7726" t="s">
        <v>73</v>
      </c>
      <c r="G7726">
        <v>54</v>
      </c>
      <c r="H7726">
        <v>4167537.6900000004</v>
      </c>
    </row>
    <row r="7727" spans="1:8" x14ac:dyDescent="0.25">
      <c r="A7727" s="2">
        <v>21</v>
      </c>
      <c r="B7727" t="s">
        <v>172</v>
      </c>
      <c r="C7727" t="s">
        <v>174</v>
      </c>
      <c r="D7727" s="2">
        <v>2</v>
      </c>
      <c r="E7727" s="17">
        <v>3</v>
      </c>
      <c r="F7727" t="s">
        <v>79</v>
      </c>
      <c r="G7727">
        <v>8</v>
      </c>
      <c r="H7727">
        <v>125813.25</v>
      </c>
    </row>
    <row r="7728" spans="1:8" x14ac:dyDescent="0.25">
      <c r="A7728" s="2">
        <v>21</v>
      </c>
      <c r="B7728" t="s">
        <v>172</v>
      </c>
      <c r="C7728" t="s">
        <v>174</v>
      </c>
      <c r="D7728" s="2">
        <v>2</v>
      </c>
      <c r="E7728" s="17">
        <v>3</v>
      </c>
      <c r="F7728" t="s">
        <v>72</v>
      </c>
      <c r="G7728">
        <v>2</v>
      </c>
      <c r="H7728">
        <v>170264.56</v>
      </c>
    </row>
    <row r="7729" spans="1:8" x14ac:dyDescent="0.25">
      <c r="A7729" s="2">
        <v>21</v>
      </c>
      <c r="B7729" t="s">
        <v>172</v>
      </c>
      <c r="C7729" t="s">
        <v>174</v>
      </c>
      <c r="D7729" s="2">
        <v>2</v>
      </c>
      <c r="E7729" s="17">
        <v>4</v>
      </c>
      <c r="F7729" t="s">
        <v>70</v>
      </c>
      <c r="G7729">
        <v>99</v>
      </c>
      <c r="H7729">
        <v>26561312.740000002</v>
      </c>
    </row>
    <row r="7730" spans="1:8" x14ac:dyDescent="0.25">
      <c r="A7730" s="2">
        <v>21</v>
      </c>
      <c r="B7730" t="s">
        <v>172</v>
      </c>
      <c r="C7730" t="s">
        <v>174</v>
      </c>
      <c r="D7730" s="2">
        <v>2</v>
      </c>
      <c r="E7730" s="17">
        <v>4</v>
      </c>
      <c r="F7730" t="s">
        <v>75</v>
      </c>
      <c r="G7730">
        <v>73</v>
      </c>
      <c r="H7730">
        <v>2130300</v>
      </c>
    </row>
    <row r="7731" spans="1:8" x14ac:dyDescent="0.25">
      <c r="A7731" s="2">
        <v>21</v>
      </c>
      <c r="B7731" t="s">
        <v>172</v>
      </c>
      <c r="C7731" t="s">
        <v>174</v>
      </c>
      <c r="D7731" s="2">
        <v>2</v>
      </c>
      <c r="E7731" s="17">
        <v>4</v>
      </c>
      <c r="F7731" t="s">
        <v>77</v>
      </c>
      <c r="G7731">
        <v>1</v>
      </c>
      <c r="H7731">
        <v>9141.51</v>
      </c>
    </row>
    <row r="7732" spans="1:8" x14ac:dyDescent="0.25">
      <c r="A7732" s="2">
        <v>21</v>
      </c>
      <c r="B7732" t="s">
        <v>172</v>
      </c>
      <c r="C7732" t="s">
        <v>174</v>
      </c>
      <c r="D7732" s="2">
        <v>2</v>
      </c>
      <c r="E7732" s="17">
        <v>4</v>
      </c>
      <c r="F7732" t="s">
        <v>68</v>
      </c>
      <c r="G7732">
        <v>61</v>
      </c>
      <c r="H7732">
        <v>2689758</v>
      </c>
    </row>
    <row r="7733" spans="1:8" x14ac:dyDescent="0.25">
      <c r="A7733" s="2">
        <v>21</v>
      </c>
      <c r="B7733" t="s">
        <v>172</v>
      </c>
      <c r="C7733" t="s">
        <v>174</v>
      </c>
      <c r="D7733" s="2">
        <v>2</v>
      </c>
      <c r="E7733" s="17">
        <v>4</v>
      </c>
      <c r="F7733" t="s">
        <v>69</v>
      </c>
      <c r="G7733">
        <v>96</v>
      </c>
      <c r="H7733">
        <v>3365965.4900000035</v>
      </c>
    </row>
    <row r="7734" spans="1:8" x14ac:dyDescent="0.25">
      <c r="A7734" s="2">
        <v>21</v>
      </c>
      <c r="B7734" t="s">
        <v>172</v>
      </c>
      <c r="C7734" t="s">
        <v>174</v>
      </c>
      <c r="D7734" s="2">
        <v>2</v>
      </c>
      <c r="E7734" s="17">
        <v>4</v>
      </c>
      <c r="F7734" t="s">
        <v>78</v>
      </c>
      <c r="H7734">
        <v>136476.48000000001</v>
      </c>
    </row>
    <row r="7735" spans="1:8" x14ac:dyDescent="0.25">
      <c r="A7735" s="2">
        <v>21</v>
      </c>
      <c r="B7735" t="s">
        <v>172</v>
      </c>
      <c r="C7735" t="s">
        <v>174</v>
      </c>
      <c r="D7735" s="2">
        <v>2</v>
      </c>
      <c r="E7735" s="17">
        <v>4</v>
      </c>
      <c r="F7735" t="s">
        <v>67</v>
      </c>
      <c r="G7735">
        <v>97</v>
      </c>
      <c r="H7735">
        <v>15822.220000000001</v>
      </c>
    </row>
    <row r="7736" spans="1:8" x14ac:dyDescent="0.25">
      <c r="A7736" s="2">
        <v>21</v>
      </c>
      <c r="B7736" t="s">
        <v>172</v>
      </c>
      <c r="C7736" t="s">
        <v>174</v>
      </c>
      <c r="D7736" s="2">
        <v>2</v>
      </c>
      <c r="E7736" s="17">
        <v>4</v>
      </c>
      <c r="F7736" t="s">
        <v>73</v>
      </c>
      <c r="G7736">
        <v>10</v>
      </c>
      <c r="H7736">
        <v>2008379.0599999998</v>
      </c>
    </row>
    <row r="7737" spans="1:8" x14ac:dyDescent="0.25">
      <c r="A7737" s="2">
        <v>21</v>
      </c>
      <c r="B7737" t="s">
        <v>172</v>
      </c>
      <c r="C7737" t="s">
        <v>174</v>
      </c>
      <c r="D7737" s="2">
        <v>2</v>
      </c>
      <c r="E7737" s="17">
        <v>4</v>
      </c>
      <c r="F7737" t="s">
        <v>79</v>
      </c>
      <c r="G7737">
        <v>2</v>
      </c>
      <c r="H7737">
        <v>97191</v>
      </c>
    </row>
    <row r="7738" spans="1:8" x14ac:dyDescent="0.25">
      <c r="A7738" s="2">
        <v>21</v>
      </c>
      <c r="B7738" t="s">
        <v>172</v>
      </c>
      <c r="C7738" t="s">
        <v>174</v>
      </c>
      <c r="D7738" s="2">
        <v>2</v>
      </c>
      <c r="E7738" s="17">
        <v>4</v>
      </c>
      <c r="F7738" t="s">
        <v>72</v>
      </c>
      <c r="G7738">
        <v>1</v>
      </c>
      <c r="H7738">
        <v>281924.54000000004</v>
      </c>
    </row>
    <row r="7739" spans="1:8" x14ac:dyDescent="0.25">
      <c r="A7739" s="2">
        <v>21</v>
      </c>
      <c r="B7739" t="s">
        <v>172</v>
      </c>
      <c r="C7739" t="s">
        <v>174</v>
      </c>
      <c r="D7739" s="2">
        <v>2</v>
      </c>
      <c r="E7739" s="17">
        <v>4</v>
      </c>
      <c r="F7739" t="s">
        <v>74</v>
      </c>
      <c r="G7739">
        <v>1</v>
      </c>
      <c r="H7739">
        <v>32182.29</v>
      </c>
    </row>
    <row r="7740" spans="1:8" x14ac:dyDescent="0.25">
      <c r="A7740" s="2">
        <v>21</v>
      </c>
      <c r="B7740" t="s">
        <v>172</v>
      </c>
      <c r="C7740" t="s">
        <v>174</v>
      </c>
      <c r="D7740" s="2">
        <v>2</v>
      </c>
      <c r="E7740" s="17">
        <v>4</v>
      </c>
      <c r="F7740" t="s">
        <v>87</v>
      </c>
      <c r="H7740">
        <v>6390.04</v>
      </c>
    </row>
    <row r="7741" spans="1:8" x14ac:dyDescent="0.25">
      <c r="A7741" s="2">
        <v>21</v>
      </c>
      <c r="B7741" t="s">
        <v>172</v>
      </c>
      <c r="C7741" t="s">
        <v>174</v>
      </c>
      <c r="D7741" s="2">
        <v>2</v>
      </c>
      <c r="E7741" s="17">
        <v>5</v>
      </c>
      <c r="F7741" t="s">
        <v>70</v>
      </c>
      <c r="G7741">
        <v>8975</v>
      </c>
      <c r="H7741">
        <v>1207134689.2800002</v>
      </c>
    </row>
    <row r="7742" spans="1:8" x14ac:dyDescent="0.25">
      <c r="A7742" s="2">
        <v>21</v>
      </c>
      <c r="B7742" t="s">
        <v>172</v>
      </c>
      <c r="C7742" t="s">
        <v>174</v>
      </c>
      <c r="D7742" s="2">
        <v>2</v>
      </c>
      <c r="E7742" s="17">
        <v>5</v>
      </c>
      <c r="F7742" t="s">
        <v>75</v>
      </c>
      <c r="G7742">
        <v>7420</v>
      </c>
      <c r="H7742">
        <v>95867200</v>
      </c>
    </row>
    <row r="7743" spans="1:8" x14ac:dyDescent="0.25">
      <c r="A7743" s="2">
        <v>21</v>
      </c>
      <c r="B7743" t="s">
        <v>172</v>
      </c>
      <c r="C7743" t="s">
        <v>174</v>
      </c>
      <c r="D7743" s="2">
        <v>2</v>
      </c>
      <c r="E7743" s="17">
        <v>5</v>
      </c>
      <c r="F7743" t="s">
        <v>77</v>
      </c>
      <c r="G7743">
        <v>137</v>
      </c>
      <c r="H7743">
        <v>1832182.4300000004</v>
      </c>
    </row>
    <row r="7744" spans="1:8" x14ac:dyDescent="0.25">
      <c r="A7744" s="2">
        <v>21</v>
      </c>
      <c r="B7744" t="s">
        <v>172</v>
      </c>
      <c r="C7744" t="s">
        <v>174</v>
      </c>
      <c r="D7744" s="2">
        <v>2</v>
      </c>
      <c r="E7744" s="17">
        <v>5</v>
      </c>
      <c r="F7744" t="s">
        <v>68</v>
      </c>
      <c r="G7744">
        <v>5769</v>
      </c>
      <c r="H7744">
        <v>117035076.90000001</v>
      </c>
    </row>
    <row r="7745" spans="1:8" x14ac:dyDescent="0.25">
      <c r="A7745" s="2">
        <v>21</v>
      </c>
      <c r="B7745" t="s">
        <v>172</v>
      </c>
      <c r="C7745" t="s">
        <v>174</v>
      </c>
      <c r="D7745" s="2">
        <v>2</v>
      </c>
      <c r="E7745" s="17">
        <v>5</v>
      </c>
      <c r="F7745" t="s">
        <v>69</v>
      </c>
      <c r="G7745">
        <v>8566</v>
      </c>
      <c r="H7745">
        <v>149633153.69999999</v>
      </c>
    </row>
    <row r="7746" spans="1:8" x14ac:dyDescent="0.25">
      <c r="A7746" s="2">
        <v>21</v>
      </c>
      <c r="B7746" t="s">
        <v>172</v>
      </c>
      <c r="C7746" t="s">
        <v>174</v>
      </c>
      <c r="D7746" s="2">
        <v>2</v>
      </c>
      <c r="E7746" s="17">
        <v>5</v>
      </c>
      <c r="F7746" t="s">
        <v>78</v>
      </c>
      <c r="G7746">
        <v>73</v>
      </c>
      <c r="H7746">
        <v>9936329.1600000001</v>
      </c>
    </row>
    <row r="7747" spans="1:8" x14ac:dyDescent="0.25">
      <c r="A7747" s="2">
        <v>21</v>
      </c>
      <c r="B7747" t="s">
        <v>172</v>
      </c>
      <c r="C7747" t="s">
        <v>174</v>
      </c>
      <c r="D7747" s="2">
        <v>2</v>
      </c>
      <c r="E7747" s="17">
        <v>5</v>
      </c>
      <c r="F7747" t="s">
        <v>67</v>
      </c>
      <c r="G7747">
        <v>8964</v>
      </c>
      <c r="H7747">
        <v>619819.08000000042</v>
      </c>
    </row>
    <row r="7748" spans="1:8" x14ac:dyDescent="0.25">
      <c r="A7748" s="2">
        <v>21</v>
      </c>
      <c r="B7748" t="s">
        <v>172</v>
      </c>
      <c r="C7748" t="s">
        <v>174</v>
      </c>
      <c r="D7748" s="2">
        <v>2</v>
      </c>
      <c r="E7748" s="17">
        <v>5</v>
      </c>
      <c r="F7748" t="s">
        <v>73</v>
      </c>
      <c r="G7748">
        <v>911</v>
      </c>
      <c r="H7748">
        <v>92350392.590000018</v>
      </c>
    </row>
    <row r="7749" spans="1:8" x14ac:dyDescent="0.25">
      <c r="A7749" s="2">
        <v>21</v>
      </c>
      <c r="B7749" t="s">
        <v>172</v>
      </c>
      <c r="C7749" t="s">
        <v>174</v>
      </c>
      <c r="D7749" s="2">
        <v>2</v>
      </c>
      <c r="E7749" s="17">
        <v>5</v>
      </c>
      <c r="F7749" t="s">
        <v>79</v>
      </c>
      <c r="G7749">
        <v>13</v>
      </c>
      <c r="H7749">
        <v>788606</v>
      </c>
    </row>
    <row r="7750" spans="1:8" x14ac:dyDescent="0.25">
      <c r="A7750" s="2">
        <v>21</v>
      </c>
      <c r="B7750" t="s">
        <v>172</v>
      </c>
      <c r="C7750" t="s">
        <v>174</v>
      </c>
      <c r="D7750" s="2">
        <v>2</v>
      </c>
      <c r="E7750" s="17">
        <v>5</v>
      </c>
      <c r="F7750" t="s">
        <v>72</v>
      </c>
      <c r="G7750">
        <v>408</v>
      </c>
      <c r="H7750">
        <v>21487972.209999997</v>
      </c>
    </row>
    <row r="7751" spans="1:8" x14ac:dyDescent="0.25">
      <c r="A7751" s="2">
        <v>21</v>
      </c>
      <c r="B7751" t="s">
        <v>172</v>
      </c>
      <c r="C7751" t="s">
        <v>174</v>
      </c>
      <c r="D7751" s="2">
        <v>2</v>
      </c>
      <c r="E7751" s="17">
        <v>5</v>
      </c>
      <c r="F7751" t="s">
        <v>74</v>
      </c>
      <c r="G7751">
        <v>6</v>
      </c>
      <c r="H7751">
        <v>455924.39999999997</v>
      </c>
    </row>
    <row r="7752" spans="1:8" x14ac:dyDescent="0.25">
      <c r="A7752" s="2">
        <v>21</v>
      </c>
      <c r="B7752" t="s">
        <v>172</v>
      </c>
      <c r="C7752" t="s">
        <v>174</v>
      </c>
      <c r="D7752" s="2">
        <v>2</v>
      </c>
      <c r="E7752" s="17">
        <v>5</v>
      </c>
      <c r="F7752" t="s">
        <v>88</v>
      </c>
      <c r="H7752">
        <v>4949.5200000000004</v>
      </c>
    </row>
    <row r="7753" spans="1:8" x14ac:dyDescent="0.25">
      <c r="A7753" s="2">
        <v>21</v>
      </c>
      <c r="B7753" t="s">
        <v>172</v>
      </c>
      <c r="C7753" t="s">
        <v>174</v>
      </c>
      <c r="D7753" s="2">
        <v>2</v>
      </c>
      <c r="E7753" s="17">
        <v>5</v>
      </c>
      <c r="F7753" t="s">
        <v>87</v>
      </c>
      <c r="G7753">
        <v>3</v>
      </c>
      <c r="H7753">
        <v>63825.350000000006</v>
      </c>
    </row>
    <row r="7754" spans="1:8" x14ac:dyDescent="0.25">
      <c r="A7754" s="2">
        <v>21</v>
      </c>
      <c r="B7754" t="s">
        <v>172</v>
      </c>
      <c r="C7754" t="s">
        <v>174</v>
      </c>
      <c r="D7754" s="2">
        <v>2</v>
      </c>
      <c r="E7754" s="17">
        <v>5</v>
      </c>
      <c r="F7754" t="s">
        <v>71</v>
      </c>
      <c r="H7754">
        <v>29595.190000000002</v>
      </c>
    </row>
    <row r="7755" spans="1:8" x14ac:dyDescent="0.25">
      <c r="A7755" s="2">
        <v>21</v>
      </c>
      <c r="B7755" t="s">
        <v>172</v>
      </c>
      <c r="C7755" t="s">
        <v>174</v>
      </c>
      <c r="D7755" s="2">
        <v>2</v>
      </c>
      <c r="E7755" s="17">
        <v>6</v>
      </c>
      <c r="F7755" t="s">
        <v>70</v>
      </c>
      <c r="G7755">
        <v>857</v>
      </c>
      <c r="H7755">
        <v>164385578.97000003</v>
      </c>
    </row>
    <row r="7756" spans="1:8" x14ac:dyDescent="0.25">
      <c r="A7756" s="2">
        <v>21</v>
      </c>
      <c r="B7756" t="s">
        <v>172</v>
      </c>
      <c r="C7756" t="s">
        <v>174</v>
      </c>
      <c r="D7756" s="2">
        <v>2</v>
      </c>
      <c r="E7756" s="17">
        <v>6</v>
      </c>
      <c r="F7756" t="s">
        <v>75</v>
      </c>
      <c r="G7756">
        <v>729</v>
      </c>
      <c r="H7756">
        <v>9716700</v>
      </c>
    </row>
    <row r="7757" spans="1:8" x14ac:dyDescent="0.25">
      <c r="A7757" s="2">
        <v>21</v>
      </c>
      <c r="B7757" t="s">
        <v>172</v>
      </c>
      <c r="C7757" t="s">
        <v>174</v>
      </c>
      <c r="D7757" s="2">
        <v>2</v>
      </c>
      <c r="E7757" s="17">
        <v>6</v>
      </c>
      <c r="F7757" t="s">
        <v>77</v>
      </c>
      <c r="G7757">
        <v>16</v>
      </c>
      <c r="H7757">
        <v>234639.17000000004</v>
      </c>
    </row>
    <row r="7758" spans="1:8" x14ac:dyDescent="0.25">
      <c r="A7758" s="2">
        <v>21</v>
      </c>
      <c r="B7758" t="s">
        <v>172</v>
      </c>
      <c r="C7758" t="s">
        <v>174</v>
      </c>
      <c r="D7758" s="2">
        <v>2</v>
      </c>
      <c r="E7758" s="17">
        <v>6</v>
      </c>
      <c r="F7758" t="s">
        <v>68</v>
      </c>
      <c r="G7758">
        <v>617</v>
      </c>
      <c r="H7758">
        <v>11837193.070000002</v>
      </c>
    </row>
    <row r="7759" spans="1:8" x14ac:dyDescent="0.25">
      <c r="A7759" s="2">
        <v>21</v>
      </c>
      <c r="B7759" t="s">
        <v>172</v>
      </c>
      <c r="C7759" t="s">
        <v>174</v>
      </c>
      <c r="D7759" s="2">
        <v>2</v>
      </c>
      <c r="E7759" s="17">
        <v>6</v>
      </c>
      <c r="F7759" t="s">
        <v>69</v>
      </c>
      <c r="G7759">
        <v>823</v>
      </c>
      <c r="H7759">
        <v>20654140.939999998</v>
      </c>
    </row>
    <row r="7760" spans="1:8" x14ac:dyDescent="0.25">
      <c r="A7760" s="2">
        <v>21</v>
      </c>
      <c r="B7760" t="s">
        <v>172</v>
      </c>
      <c r="C7760" t="s">
        <v>174</v>
      </c>
      <c r="D7760" s="2">
        <v>2</v>
      </c>
      <c r="E7760" s="17">
        <v>6</v>
      </c>
      <c r="F7760" t="s">
        <v>78</v>
      </c>
      <c r="G7760">
        <v>8</v>
      </c>
      <c r="H7760">
        <v>2375758.7900000038</v>
      </c>
    </row>
    <row r="7761" spans="1:8" x14ac:dyDescent="0.25">
      <c r="A7761" s="2">
        <v>21</v>
      </c>
      <c r="B7761" t="s">
        <v>172</v>
      </c>
      <c r="C7761" t="s">
        <v>174</v>
      </c>
      <c r="D7761" s="2">
        <v>2</v>
      </c>
      <c r="E7761" s="17">
        <v>6</v>
      </c>
      <c r="F7761" t="s">
        <v>67</v>
      </c>
      <c r="G7761">
        <v>853</v>
      </c>
      <c r="H7761">
        <v>62019.590000000004</v>
      </c>
    </row>
    <row r="7762" spans="1:8" x14ac:dyDescent="0.25">
      <c r="A7762" s="2">
        <v>21</v>
      </c>
      <c r="B7762" t="s">
        <v>172</v>
      </c>
      <c r="C7762" t="s">
        <v>174</v>
      </c>
      <c r="D7762" s="2">
        <v>2</v>
      </c>
      <c r="E7762" s="17">
        <v>6</v>
      </c>
      <c r="F7762" t="s">
        <v>73</v>
      </c>
      <c r="G7762">
        <v>93</v>
      </c>
      <c r="H7762">
        <v>13696597.290000001</v>
      </c>
    </row>
    <row r="7763" spans="1:8" x14ac:dyDescent="0.25">
      <c r="A7763" s="2">
        <v>21</v>
      </c>
      <c r="B7763" t="s">
        <v>172</v>
      </c>
      <c r="C7763" t="s">
        <v>174</v>
      </c>
      <c r="D7763" s="2">
        <v>2</v>
      </c>
      <c r="E7763" s="17">
        <v>6</v>
      </c>
      <c r="F7763" t="s">
        <v>79</v>
      </c>
      <c r="G7763">
        <v>7</v>
      </c>
      <c r="H7763">
        <v>873316.66</v>
      </c>
    </row>
    <row r="7764" spans="1:8" x14ac:dyDescent="0.25">
      <c r="A7764" s="2">
        <v>21</v>
      </c>
      <c r="B7764" t="s">
        <v>172</v>
      </c>
      <c r="C7764" t="s">
        <v>174</v>
      </c>
      <c r="D7764" s="2">
        <v>2</v>
      </c>
      <c r="E7764" s="17">
        <v>6</v>
      </c>
      <c r="F7764" t="s">
        <v>72</v>
      </c>
      <c r="G7764">
        <v>33</v>
      </c>
      <c r="H7764">
        <v>2110359.4600000009</v>
      </c>
    </row>
    <row r="7765" spans="1:8" x14ac:dyDescent="0.25">
      <c r="A7765" s="2">
        <v>21</v>
      </c>
      <c r="B7765" t="s">
        <v>172</v>
      </c>
      <c r="C7765" t="s">
        <v>174</v>
      </c>
      <c r="D7765" s="2">
        <v>2</v>
      </c>
      <c r="E7765" s="17">
        <v>6</v>
      </c>
      <c r="F7765" t="s">
        <v>74</v>
      </c>
      <c r="G7765">
        <v>1</v>
      </c>
      <c r="H7765">
        <v>83583.75</v>
      </c>
    </row>
    <row r="7766" spans="1:8" x14ac:dyDescent="0.25">
      <c r="A7766" s="2">
        <v>21</v>
      </c>
      <c r="B7766" t="s">
        <v>172</v>
      </c>
      <c r="C7766" t="s">
        <v>174</v>
      </c>
      <c r="D7766" s="2">
        <v>2</v>
      </c>
      <c r="E7766" s="17">
        <v>6</v>
      </c>
      <c r="F7766" t="s">
        <v>71</v>
      </c>
      <c r="H7766">
        <v>30535.599999999999</v>
      </c>
    </row>
    <row r="7767" spans="1:8" x14ac:dyDescent="0.25">
      <c r="A7767" s="2">
        <v>21</v>
      </c>
      <c r="B7767" t="s">
        <v>172</v>
      </c>
      <c r="C7767" t="s">
        <v>174</v>
      </c>
      <c r="D7767" s="2">
        <v>2</v>
      </c>
      <c r="E7767" s="17">
        <v>7</v>
      </c>
      <c r="F7767" t="s">
        <v>70</v>
      </c>
      <c r="G7767">
        <v>1385</v>
      </c>
      <c r="H7767">
        <v>302894549.63999999</v>
      </c>
    </row>
    <row r="7768" spans="1:8" x14ac:dyDescent="0.25">
      <c r="A7768" s="2">
        <v>21</v>
      </c>
      <c r="B7768" t="s">
        <v>172</v>
      </c>
      <c r="C7768" t="s">
        <v>174</v>
      </c>
      <c r="D7768" s="2">
        <v>2</v>
      </c>
      <c r="E7768" s="17">
        <v>7</v>
      </c>
      <c r="F7768" t="s">
        <v>75</v>
      </c>
      <c r="G7768">
        <v>1131</v>
      </c>
      <c r="H7768">
        <v>14394600</v>
      </c>
    </row>
    <row r="7769" spans="1:8" x14ac:dyDescent="0.25">
      <c r="A7769" s="2">
        <v>21</v>
      </c>
      <c r="B7769" t="s">
        <v>172</v>
      </c>
      <c r="C7769" t="s">
        <v>174</v>
      </c>
      <c r="D7769" s="2">
        <v>2</v>
      </c>
      <c r="E7769" s="17">
        <v>7</v>
      </c>
      <c r="F7769" t="s">
        <v>77</v>
      </c>
      <c r="G7769">
        <v>27</v>
      </c>
      <c r="H7769">
        <v>867816.91</v>
      </c>
    </row>
    <row r="7770" spans="1:8" x14ac:dyDescent="0.25">
      <c r="A7770" s="2">
        <v>21</v>
      </c>
      <c r="B7770" t="s">
        <v>172</v>
      </c>
      <c r="C7770" t="s">
        <v>174</v>
      </c>
      <c r="D7770" s="2">
        <v>2</v>
      </c>
      <c r="E7770" s="17">
        <v>7</v>
      </c>
      <c r="F7770" t="s">
        <v>68</v>
      </c>
      <c r="G7770">
        <v>929</v>
      </c>
      <c r="H7770">
        <v>19149840.100000001</v>
      </c>
    </row>
    <row r="7771" spans="1:8" x14ac:dyDescent="0.25">
      <c r="A7771" s="2">
        <v>21</v>
      </c>
      <c r="B7771" t="s">
        <v>172</v>
      </c>
      <c r="C7771" t="s">
        <v>174</v>
      </c>
      <c r="D7771" s="2">
        <v>2</v>
      </c>
      <c r="E7771" s="17">
        <v>7</v>
      </c>
      <c r="F7771" t="s">
        <v>69</v>
      </c>
      <c r="G7771">
        <v>1280</v>
      </c>
      <c r="H7771">
        <v>35153657.689999998</v>
      </c>
    </row>
    <row r="7772" spans="1:8" x14ac:dyDescent="0.25">
      <c r="A7772" s="2">
        <v>21</v>
      </c>
      <c r="B7772" t="s">
        <v>172</v>
      </c>
      <c r="C7772" t="s">
        <v>174</v>
      </c>
      <c r="D7772" s="2">
        <v>2</v>
      </c>
      <c r="E7772" s="17">
        <v>7</v>
      </c>
      <c r="F7772" t="s">
        <v>78</v>
      </c>
      <c r="G7772">
        <v>21</v>
      </c>
      <c r="H7772">
        <v>3691893.5999999996</v>
      </c>
    </row>
    <row r="7773" spans="1:8" x14ac:dyDescent="0.25">
      <c r="A7773" s="2">
        <v>21</v>
      </c>
      <c r="B7773" t="s">
        <v>172</v>
      </c>
      <c r="C7773" t="s">
        <v>174</v>
      </c>
      <c r="D7773" s="2">
        <v>2</v>
      </c>
      <c r="E7773" s="17">
        <v>7</v>
      </c>
      <c r="F7773" t="s">
        <v>67</v>
      </c>
      <c r="G7773">
        <v>1382</v>
      </c>
      <c r="H7773">
        <v>100148.01000000001</v>
      </c>
    </row>
    <row r="7774" spans="1:8" x14ac:dyDescent="0.25">
      <c r="A7774" s="2">
        <v>21</v>
      </c>
      <c r="B7774" t="s">
        <v>172</v>
      </c>
      <c r="C7774" t="s">
        <v>174</v>
      </c>
      <c r="D7774" s="2">
        <v>2</v>
      </c>
      <c r="E7774" s="17">
        <v>7</v>
      </c>
      <c r="F7774" t="s">
        <v>73</v>
      </c>
      <c r="G7774">
        <v>153</v>
      </c>
      <c r="H7774">
        <v>22458660.849999998</v>
      </c>
    </row>
    <row r="7775" spans="1:8" x14ac:dyDescent="0.25">
      <c r="A7775" s="2">
        <v>21</v>
      </c>
      <c r="B7775" t="s">
        <v>172</v>
      </c>
      <c r="C7775" t="s">
        <v>174</v>
      </c>
      <c r="D7775" s="2">
        <v>2</v>
      </c>
      <c r="E7775" s="17">
        <v>7</v>
      </c>
      <c r="F7775" t="s">
        <v>79</v>
      </c>
      <c r="G7775">
        <v>6</v>
      </c>
      <c r="H7775">
        <v>627334.65</v>
      </c>
    </row>
    <row r="7776" spans="1:8" x14ac:dyDescent="0.25">
      <c r="A7776" s="2">
        <v>21</v>
      </c>
      <c r="B7776" t="s">
        <v>172</v>
      </c>
      <c r="C7776" t="s">
        <v>174</v>
      </c>
      <c r="D7776" s="2">
        <v>2</v>
      </c>
      <c r="E7776" s="17">
        <v>7</v>
      </c>
      <c r="F7776" t="s">
        <v>72</v>
      </c>
      <c r="G7776">
        <v>108</v>
      </c>
      <c r="H7776">
        <v>12063368.719999995</v>
      </c>
    </row>
    <row r="7777" spans="1:8" x14ac:dyDescent="0.25">
      <c r="A7777" s="2">
        <v>21</v>
      </c>
      <c r="B7777" t="s">
        <v>172</v>
      </c>
      <c r="C7777" t="s">
        <v>174</v>
      </c>
      <c r="D7777" s="2">
        <v>2</v>
      </c>
      <c r="E7777" s="17">
        <v>7</v>
      </c>
      <c r="F7777" t="s">
        <v>74</v>
      </c>
      <c r="G7777">
        <v>4</v>
      </c>
      <c r="H7777">
        <v>451369.33999999997</v>
      </c>
    </row>
    <row r="7778" spans="1:8" x14ac:dyDescent="0.25">
      <c r="A7778" s="2">
        <v>21</v>
      </c>
      <c r="B7778" t="s">
        <v>172</v>
      </c>
      <c r="C7778" t="s">
        <v>174</v>
      </c>
      <c r="D7778" s="2">
        <v>2</v>
      </c>
      <c r="E7778" s="17">
        <v>7</v>
      </c>
      <c r="F7778" t="s">
        <v>88</v>
      </c>
      <c r="H7778">
        <v>28803.45</v>
      </c>
    </row>
    <row r="7779" spans="1:8" x14ac:dyDescent="0.25">
      <c r="A7779" s="2">
        <v>21</v>
      </c>
      <c r="B7779" t="s">
        <v>172</v>
      </c>
      <c r="C7779" t="s">
        <v>174</v>
      </c>
      <c r="D7779" s="2">
        <v>2</v>
      </c>
      <c r="E7779" s="17">
        <v>7</v>
      </c>
      <c r="F7779" t="s">
        <v>87</v>
      </c>
      <c r="H7779">
        <v>21752</v>
      </c>
    </row>
    <row r="7780" spans="1:8" x14ac:dyDescent="0.25">
      <c r="A7780" s="2">
        <v>21</v>
      </c>
      <c r="B7780" t="s">
        <v>172</v>
      </c>
      <c r="C7780" t="s">
        <v>174</v>
      </c>
      <c r="D7780" s="2">
        <v>2</v>
      </c>
      <c r="E7780" s="17">
        <v>7</v>
      </c>
      <c r="F7780" t="s">
        <v>71</v>
      </c>
      <c r="G7780">
        <v>1</v>
      </c>
      <c r="H7780">
        <v>37308.9</v>
      </c>
    </row>
    <row r="7781" spans="1:8" x14ac:dyDescent="0.25">
      <c r="A7781" s="2">
        <v>21</v>
      </c>
      <c r="B7781" t="s">
        <v>172</v>
      </c>
      <c r="C7781" t="s">
        <v>174</v>
      </c>
      <c r="D7781" s="2">
        <v>2</v>
      </c>
      <c r="E7781" s="17">
        <v>7</v>
      </c>
      <c r="F7781" t="s">
        <v>76</v>
      </c>
      <c r="H7781">
        <v>26424.690000000002</v>
      </c>
    </row>
    <row r="7782" spans="1:8" x14ac:dyDescent="0.25">
      <c r="A7782" s="2">
        <v>21</v>
      </c>
      <c r="B7782" t="s">
        <v>172</v>
      </c>
      <c r="C7782" t="s">
        <v>174</v>
      </c>
      <c r="D7782" s="2">
        <v>2</v>
      </c>
      <c r="E7782" s="17">
        <v>8</v>
      </c>
      <c r="F7782" t="s">
        <v>70</v>
      </c>
      <c r="G7782">
        <v>999</v>
      </c>
      <c r="H7782">
        <v>236802114.17000002</v>
      </c>
    </row>
    <row r="7783" spans="1:8" x14ac:dyDescent="0.25">
      <c r="A7783" s="2">
        <v>21</v>
      </c>
      <c r="B7783" t="s">
        <v>172</v>
      </c>
      <c r="C7783" t="s">
        <v>174</v>
      </c>
      <c r="D7783" s="2">
        <v>2</v>
      </c>
      <c r="E7783" s="17">
        <v>8</v>
      </c>
      <c r="F7783" t="s">
        <v>75</v>
      </c>
      <c r="G7783">
        <v>776</v>
      </c>
      <c r="H7783">
        <v>9818700</v>
      </c>
    </row>
    <row r="7784" spans="1:8" x14ac:dyDescent="0.25">
      <c r="A7784" s="2">
        <v>21</v>
      </c>
      <c r="B7784" t="s">
        <v>172</v>
      </c>
      <c r="C7784" t="s">
        <v>174</v>
      </c>
      <c r="D7784" s="2">
        <v>2</v>
      </c>
      <c r="E7784" s="17">
        <v>8</v>
      </c>
      <c r="F7784" t="s">
        <v>77</v>
      </c>
      <c r="G7784">
        <v>5</v>
      </c>
      <c r="H7784">
        <v>248176.59999999998</v>
      </c>
    </row>
    <row r="7785" spans="1:8" x14ac:dyDescent="0.25">
      <c r="A7785" s="2">
        <v>21</v>
      </c>
      <c r="B7785" t="s">
        <v>172</v>
      </c>
      <c r="C7785" t="s">
        <v>174</v>
      </c>
      <c r="D7785" s="2">
        <v>2</v>
      </c>
      <c r="E7785" s="17">
        <v>8</v>
      </c>
      <c r="F7785" t="s">
        <v>68</v>
      </c>
      <c r="G7785">
        <v>695</v>
      </c>
      <c r="H7785">
        <v>13077337.98</v>
      </c>
    </row>
    <row r="7786" spans="1:8" x14ac:dyDescent="0.25">
      <c r="A7786" s="2">
        <v>21</v>
      </c>
      <c r="B7786" t="s">
        <v>172</v>
      </c>
      <c r="C7786" t="s">
        <v>174</v>
      </c>
      <c r="D7786" s="2">
        <v>2</v>
      </c>
      <c r="E7786" s="17">
        <v>8</v>
      </c>
      <c r="F7786" t="s">
        <v>69</v>
      </c>
      <c r="G7786">
        <v>996</v>
      </c>
      <c r="H7786">
        <v>30686155.5</v>
      </c>
    </row>
    <row r="7787" spans="1:8" x14ac:dyDescent="0.25">
      <c r="A7787" s="2">
        <v>21</v>
      </c>
      <c r="B7787" t="s">
        <v>172</v>
      </c>
      <c r="C7787" t="s">
        <v>174</v>
      </c>
      <c r="D7787" s="2">
        <v>2</v>
      </c>
      <c r="E7787" s="17">
        <v>8</v>
      </c>
      <c r="F7787" t="s">
        <v>78</v>
      </c>
      <c r="G7787">
        <v>13</v>
      </c>
      <c r="H7787">
        <v>3489325.1899999995</v>
      </c>
    </row>
    <row r="7788" spans="1:8" x14ac:dyDescent="0.25">
      <c r="A7788" s="2">
        <v>21</v>
      </c>
      <c r="B7788" t="s">
        <v>172</v>
      </c>
      <c r="C7788" t="s">
        <v>174</v>
      </c>
      <c r="D7788" s="2">
        <v>2</v>
      </c>
      <c r="E7788" s="17">
        <v>8</v>
      </c>
      <c r="F7788" t="s">
        <v>67</v>
      </c>
      <c r="G7788">
        <v>993</v>
      </c>
      <c r="H7788">
        <v>63359.87999999999</v>
      </c>
    </row>
    <row r="7789" spans="1:8" x14ac:dyDescent="0.25">
      <c r="A7789" s="2">
        <v>21</v>
      </c>
      <c r="B7789" t="s">
        <v>172</v>
      </c>
      <c r="C7789" t="s">
        <v>174</v>
      </c>
      <c r="D7789" s="2">
        <v>2</v>
      </c>
      <c r="E7789" s="17">
        <v>8</v>
      </c>
      <c r="F7789" t="s">
        <v>73</v>
      </c>
      <c r="G7789">
        <v>111</v>
      </c>
      <c r="H7789">
        <v>19281893.380000003</v>
      </c>
    </row>
    <row r="7790" spans="1:8" x14ac:dyDescent="0.25">
      <c r="A7790" s="2">
        <v>21</v>
      </c>
      <c r="B7790" t="s">
        <v>172</v>
      </c>
      <c r="C7790" t="s">
        <v>174</v>
      </c>
      <c r="D7790" s="2">
        <v>2</v>
      </c>
      <c r="E7790" s="17">
        <v>8</v>
      </c>
      <c r="F7790" t="s">
        <v>79</v>
      </c>
      <c r="G7790">
        <v>6</v>
      </c>
      <c r="H7790">
        <v>769057.7</v>
      </c>
    </row>
    <row r="7791" spans="1:8" x14ac:dyDescent="0.25">
      <c r="A7791" s="2">
        <v>21</v>
      </c>
      <c r="B7791" t="s">
        <v>172</v>
      </c>
      <c r="C7791" t="s">
        <v>174</v>
      </c>
      <c r="D7791" s="2">
        <v>2</v>
      </c>
      <c r="E7791" s="17">
        <v>8</v>
      </c>
      <c r="F7791" t="s">
        <v>72</v>
      </c>
      <c r="G7791">
        <v>4</v>
      </c>
      <c r="H7791">
        <v>317321.52999999997</v>
      </c>
    </row>
    <row r="7792" spans="1:8" x14ac:dyDescent="0.25">
      <c r="A7792" s="2">
        <v>21</v>
      </c>
      <c r="B7792" t="s">
        <v>172</v>
      </c>
      <c r="C7792" t="s">
        <v>174</v>
      </c>
      <c r="D7792" s="2">
        <v>2</v>
      </c>
      <c r="E7792" s="17">
        <v>8</v>
      </c>
      <c r="F7792" t="s">
        <v>74</v>
      </c>
      <c r="G7792">
        <v>8</v>
      </c>
      <c r="H7792">
        <v>928888.79</v>
      </c>
    </row>
    <row r="7793" spans="1:8" x14ac:dyDescent="0.25">
      <c r="A7793" s="2">
        <v>21</v>
      </c>
      <c r="B7793" t="s">
        <v>172</v>
      </c>
      <c r="C7793" t="s">
        <v>174</v>
      </c>
      <c r="D7793" s="2">
        <v>2</v>
      </c>
      <c r="E7793" s="17">
        <v>8</v>
      </c>
      <c r="F7793" t="s">
        <v>87</v>
      </c>
      <c r="H7793">
        <v>2888.5</v>
      </c>
    </row>
    <row r="7794" spans="1:8" x14ac:dyDescent="0.25">
      <c r="A7794" s="2">
        <v>21</v>
      </c>
      <c r="B7794" t="s">
        <v>172</v>
      </c>
      <c r="C7794" t="s">
        <v>174</v>
      </c>
      <c r="D7794" s="2">
        <v>2</v>
      </c>
      <c r="E7794" s="17">
        <v>9</v>
      </c>
      <c r="F7794" t="s">
        <v>70</v>
      </c>
      <c r="G7794">
        <v>339</v>
      </c>
      <c r="H7794">
        <v>100624665.15000001</v>
      </c>
    </row>
    <row r="7795" spans="1:8" x14ac:dyDescent="0.25">
      <c r="A7795" s="2">
        <v>21</v>
      </c>
      <c r="B7795" t="s">
        <v>172</v>
      </c>
      <c r="C7795" t="s">
        <v>174</v>
      </c>
      <c r="D7795" s="2">
        <v>2</v>
      </c>
      <c r="E7795" s="17">
        <v>9</v>
      </c>
      <c r="F7795" t="s">
        <v>75</v>
      </c>
      <c r="G7795">
        <v>273</v>
      </c>
      <c r="H7795">
        <v>3544500</v>
      </c>
    </row>
    <row r="7796" spans="1:8" x14ac:dyDescent="0.25">
      <c r="A7796" s="2">
        <v>21</v>
      </c>
      <c r="B7796" t="s">
        <v>172</v>
      </c>
      <c r="C7796" t="s">
        <v>174</v>
      </c>
      <c r="D7796" s="2">
        <v>2</v>
      </c>
      <c r="E7796" s="17">
        <v>9</v>
      </c>
      <c r="F7796" t="s">
        <v>77</v>
      </c>
      <c r="G7796">
        <v>1</v>
      </c>
      <c r="H7796">
        <v>90910.549999999988</v>
      </c>
    </row>
    <row r="7797" spans="1:8" x14ac:dyDescent="0.25">
      <c r="A7797" s="2">
        <v>21</v>
      </c>
      <c r="B7797" t="s">
        <v>172</v>
      </c>
      <c r="C7797" t="s">
        <v>174</v>
      </c>
      <c r="D7797" s="2">
        <v>2</v>
      </c>
      <c r="E7797" s="17">
        <v>9</v>
      </c>
      <c r="F7797" t="s">
        <v>68</v>
      </c>
      <c r="G7797">
        <v>239</v>
      </c>
      <c r="H7797">
        <v>5141213.75</v>
      </c>
    </row>
    <row r="7798" spans="1:8" x14ac:dyDescent="0.25">
      <c r="A7798" s="2">
        <v>21</v>
      </c>
      <c r="B7798" t="s">
        <v>172</v>
      </c>
      <c r="C7798" t="s">
        <v>174</v>
      </c>
      <c r="D7798" s="2">
        <v>2</v>
      </c>
      <c r="E7798" s="17">
        <v>9</v>
      </c>
      <c r="F7798" t="s">
        <v>69</v>
      </c>
      <c r="G7798">
        <v>324</v>
      </c>
      <c r="H7798">
        <v>12558314.160000011</v>
      </c>
    </row>
    <row r="7799" spans="1:8" x14ac:dyDescent="0.25">
      <c r="A7799" s="2">
        <v>21</v>
      </c>
      <c r="B7799" t="s">
        <v>172</v>
      </c>
      <c r="C7799" t="s">
        <v>174</v>
      </c>
      <c r="D7799" s="2">
        <v>2</v>
      </c>
      <c r="E7799" s="17">
        <v>9</v>
      </c>
      <c r="F7799" t="s">
        <v>78</v>
      </c>
      <c r="G7799">
        <v>11</v>
      </c>
      <c r="H7799">
        <v>1691777.07</v>
      </c>
    </row>
    <row r="7800" spans="1:8" x14ac:dyDescent="0.25">
      <c r="A7800" s="2">
        <v>21</v>
      </c>
      <c r="B7800" t="s">
        <v>172</v>
      </c>
      <c r="C7800" t="s">
        <v>174</v>
      </c>
      <c r="D7800" s="2">
        <v>2</v>
      </c>
      <c r="E7800" s="17">
        <v>9</v>
      </c>
      <c r="F7800" t="s">
        <v>67</v>
      </c>
      <c r="G7800">
        <v>334</v>
      </c>
      <c r="H7800">
        <v>22643.8</v>
      </c>
    </row>
    <row r="7801" spans="1:8" x14ac:dyDescent="0.25">
      <c r="A7801" s="2">
        <v>21</v>
      </c>
      <c r="B7801" t="s">
        <v>172</v>
      </c>
      <c r="C7801" t="s">
        <v>174</v>
      </c>
      <c r="D7801" s="2">
        <v>2</v>
      </c>
      <c r="E7801" s="17">
        <v>9</v>
      </c>
      <c r="F7801" t="s">
        <v>73</v>
      </c>
      <c r="G7801">
        <v>51</v>
      </c>
      <c r="H7801">
        <v>8010124.5500000007</v>
      </c>
    </row>
    <row r="7802" spans="1:8" x14ac:dyDescent="0.25">
      <c r="A7802" s="2">
        <v>21</v>
      </c>
      <c r="B7802" t="s">
        <v>172</v>
      </c>
      <c r="C7802" t="s">
        <v>174</v>
      </c>
      <c r="D7802" s="2">
        <v>2</v>
      </c>
      <c r="E7802" s="17">
        <v>9</v>
      </c>
      <c r="F7802" t="s">
        <v>79</v>
      </c>
      <c r="H7802">
        <v>70546</v>
      </c>
    </row>
    <row r="7803" spans="1:8" x14ac:dyDescent="0.25">
      <c r="A7803" s="2">
        <v>21</v>
      </c>
      <c r="B7803" t="s">
        <v>172</v>
      </c>
      <c r="C7803" t="s">
        <v>174</v>
      </c>
      <c r="D7803" s="2">
        <v>2</v>
      </c>
      <c r="E7803" s="17">
        <v>9</v>
      </c>
      <c r="F7803" t="s">
        <v>72</v>
      </c>
      <c r="G7803">
        <v>15</v>
      </c>
      <c r="H7803">
        <v>1471895.3900000001</v>
      </c>
    </row>
    <row r="7804" spans="1:8" x14ac:dyDescent="0.25">
      <c r="A7804" s="2">
        <v>21</v>
      </c>
      <c r="B7804" t="s">
        <v>172</v>
      </c>
      <c r="C7804" t="s">
        <v>174</v>
      </c>
      <c r="D7804" s="2">
        <v>2</v>
      </c>
      <c r="E7804" s="17">
        <v>9</v>
      </c>
      <c r="F7804" t="s">
        <v>74</v>
      </c>
      <c r="G7804">
        <v>2</v>
      </c>
      <c r="H7804">
        <v>295562.61</v>
      </c>
    </row>
    <row r="7805" spans="1:8" x14ac:dyDescent="0.25">
      <c r="A7805" s="2">
        <v>21</v>
      </c>
      <c r="B7805" t="s">
        <v>172</v>
      </c>
      <c r="C7805" t="s">
        <v>174</v>
      </c>
      <c r="D7805" s="2">
        <v>2</v>
      </c>
      <c r="E7805" s="17">
        <v>9</v>
      </c>
      <c r="F7805" t="s">
        <v>87</v>
      </c>
      <c r="H7805">
        <v>12869.21</v>
      </c>
    </row>
    <row r="7806" spans="1:8" x14ac:dyDescent="0.25">
      <c r="A7806" s="2">
        <v>21</v>
      </c>
      <c r="B7806" t="s">
        <v>172</v>
      </c>
      <c r="C7806" t="s">
        <v>174</v>
      </c>
      <c r="D7806" s="2">
        <v>2</v>
      </c>
      <c r="E7806" s="17">
        <v>10</v>
      </c>
      <c r="F7806" t="s">
        <v>70</v>
      </c>
      <c r="G7806">
        <v>300</v>
      </c>
      <c r="H7806">
        <v>113921548.16</v>
      </c>
    </row>
    <row r="7807" spans="1:8" x14ac:dyDescent="0.25">
      <c r="A7807" s="2">
        <v>21</v>
      </c>
      <c r="B7807" t="s">
        <v>172</v>
      </c>
      <c r="C7807" t="s">
        <v>174</v>
      </c>
      <c r="D7807" s="2">
        <v>2</v>
      </c>
      <c r="E7807" s="17">
        <v>10</v>
      </c>
      <c r="F7807" t="s">
        <v>75</v>
      </c>
      <c r="G7807">
        <v>262</v>
      </c>
      <c r="H7807">
        <v>3361400</v>
      </c>
    </row>
    <row r="7808" spans="1:8" x14ac:dyDescent="0.25">
      <c r="A7808" s="2">
        <v>21</v>
      </c>
      <c r="B7808" t="s">
        <v>172</v>
      </c>
      <c r="C7808" t="s">
        <v>174</v>
      </c>
      <c r="D7808" s="2">
        <v>2</v>
      </c>
      <c r="E7808" s="17">
        <v>10</v>
      </c>
      <c r="F7808" t="s">
        <v>77</v>
      </c>
      <c r="G7808">
        <v>3</v>
      </c>
      <c r="H7808">
        <v>54323.319999999992</v>
      </c>
    </row>
    <row r="7809" spans="1:8" x14ac:dyDescent="0.25">
      <c r="A7809" s="2">
        <v>21</v>
      </c>
      <c r="B7809" t="s">
        <v>172</v>
      </c>
      <c r="C7809" t="s">
        <v>174</v>
      </c>
      <c r="D7809" s="2">
        <v>2</v>
      </c>
      <c r="E7809" s="17">
        <v>10</v>
      </c>
      <c r="F7809" t="s">
        <v>68</v>
      </c>
      <c r="G7809">
        <v>242</v>
      </c>
      <c r="H7809">
        <v>4797069.8900000006</v>
      </c>
    </row>
    <row r="7810" spans="1:8" x14ac:dyDescent="0.25">
      <c r="A7810" s="2">
        <v>21</v>
      </c>
      <c r="B7810" t="s">
        <v>172</v>
      </c>
      <c r="C7810" t="s">
        <v>174</v>
      </c>
      <c r="D7810" s="2">
        <v>2</v>
      </c>
      <c r="E7810" s="17">
        <v>10</v>
      </c>
      <c r="F7810" t="s">
        <v>69</v>
      </c>
      <c r="G7810">
        <v>299</v>
      </c>
      <c r="H7810">
        <v>14756673.680000018</v>
      </c>
    </row>
    <row r="7811" spans="1:8" x14ac:dyDescent="0.25">
      <c r="A7811" s="2">
        <v>21</v>
      </c>
      <c r="B7811" t="s">
        <v>172</v>
      </c>
      <c r="C7811" t="s">
        <v>174</v>
      </c>
      <c r="D7811" s="2">
        <v>2</v>
      </c>
      <c r="E7811" s="17">
        <v>10</v>
      </c>
      <c r="F7811" t="s">
        <v>78</v>
      </c>
      <c r="G7811">
        <v>4</v>
      </c>
      <c r="H7811">
        <v>1436723.79</v>
      </c>
    </row>
    <row r="7812" spans="1:8" x14ac:dyDescent="0.25">
      <c r="A7812" s="2">
        <v>21</v>
      </c>
      <c r="B7812" t="s">
        <v>172</v>
      </c>
      <c r="C7812" t="s">
        <v>174</v>
      </c>
      <c r="D7812" s="2">
        <v>2</v>
      </c>
      <c r="E7812" s="17">
        <v>10</v>
      </c>
      <c r="F7812" t="s">
        <v>67</v>
      </c>
      <c r="G7812">
        <v>299</v>
      </c>
      <c r="H7812">
        <v>20290.759999999998</v>
      </c>
    </row>
    <row r="7813" spans="1:8" x14ac:dyDescent="0.25">
      <c r="A7813" s="2">
        <v>21</v>
      </c>
      <c r="B7813" t="s">
        <v>172</v>
      </c>
      <c r="C7813" t="s">
        <v>174</v>
      </c>
      <c r="D7813" s="2">
        <v>2</v>
      </c>
      <c r="E7813" s="17">
        <v>10</v>
      </c>
      <c r="F7813" t="s">
        <v>73</v>
      </c>
      <c r="G7813">
        <v>36</v>
      </c>
      <c r="H7813">
        <v>9377869.9400000013</v>
      </c>
    </row>
    <row r="7814" spans="1:8" x14ac:dyDescent="0.25">
      <c r="A7814" s="2">
        <v>21</v>
      </c>
      <c r="B7814" t="s">
        <v>172</v>
      </c>
      <c r="C7814" t="s">
        <v>174</v>
      </c>
      <c r="D7814" s="2">
        <v>2</v>
      </c>
      <c r="E7814" s="17">
        <v>10</v>
      </c>
      <c r="F7814" t="s">
        <v>79</v>
      </c>
      <c r="H7814">
        <v>137621.5</v>
      </c>
    </row>
    <row r="7815" spans="1:8" x14ac:dyDescent="0.25">
      <c r="A7815" s="2">
        <v>21</v>
      </c>
      <c r="B7815" t="s">
        <v>172</v>
      </c>
      <c r="C7815" t="s">
        <v>174</v>
      </c>
      <c r="D7815" s="2">
        <v>2</v>
      </c>
      <c r="E7815" s="17">
        <v>10</v>
      </c>
      <c r="F7815" t="s">
        <v>72</v>
      </c>
      <c r="G7815">
        <v>1</v>
      </c>
      <c r="H7815">
        <v>155154.31</v>
      </c>
    </row>
    <row r="7816" spans="1:8" x14ac:dyDescent="0.25">
      <c r="A7816" s="2">
        <v>21</v>
      </c>
      <c r="B7816" t="s">
        <v>172</v>
      </c>
      <c r="C7816" t="s">
        <v>174</v>
      </c>
      <c r="D7816" s="2">
        <v>2</v>
      </c>
      <c r="E7816" s="17">
        <v>10</v>
      </c>
      <c r="F7816" t="s">
        <v>74</v>
      </c>
      <c r="G7816">
        <v>2</v>
      </c>
      <c r="H7816">
        <v>509892.45999999996</v>
      </c>
    </row>
    <row r="7817" spans="1:8" x14ac:dyDescent="0.25">
      <c r="A7817" s="2">
        <v>21</v>
      </c>
      <c r="B7817" t="s">
        <v>172</v>
      </c>
      <c r="C7817" t="s">
        <v>174</v>
      </c>
      <c r="D7817" s="2">
        <v>2</v>
      </c>
      <c r="E7817" s="17">
        <v>11</v>
      </c>
      <c r="F7817" t="s">
        <v>70</v>
      </c>
      <c r="G7817">
        <v>210</v>
      </c>
      <c r="H7817">
        <v>92411792.01000005</v>
      </c>
    </row>
    <row r="7818" spans="1:8" x14ac:dyDescent="0.25">
      <c r="A7818" s="2">
        <v>21</v>
      </c>
      <c r="B7818" t="s">
        <v>172</v>
      </c>
      <c r="C7818" t="s">
        <v>174</v>
      </c>
      <c r="D7818" s="2">
        <v>2</v>
      </c>
      <c r="E7818" s="17">
        <v>11</v>
      </c>
      <c r="F7818" t="s">
        <v>75</v>
      </c>
      <c r="G7818">
        <v>76</v>
      </c>
      <c r="H7818">
        <v>1843286.37</v>
      </c>
    </row>
    <row r="7819" spans="1:8" x14ac:dyDescent="0.25">
      <c r="A7819" s="2">
        <v>21</v>
      </c>
      <c r="B7819" t="s">
        <v>172</v>
      </c>
      <c r="C7819" t="s">
        <v>174</v>
      </c>
      <c r="D7819" s="2">
        <v>2</v>
      </c>
      <c r="E7819" s="17">
        <v>11</v>
      </c>
      <c r="F7819" t="s">
        <v>77</v>
      </c>
      <c r="H7819">
        <v>8696.64</v>
      </c>
    </row>
    <row r="7820" spans="1:8" x14ac:dyDescent="0.25">
      <c r="A7820" s="2">
        <v>21</v>
      </c>
      <c r="B7820" t="s">
        <v>172</v>
      </c>
      <c r="C7820" t="s">
        <v>174</v>
      </c>
      <c r="D7820" s="2">
        <v>2</v>
      </c>
      <c r="E7820" s="17">
        <v>11</v>
      </c>
      <c r="F7820" t="s">
        <v>68</v>
      </c>
      <c r="G7820">
        <v>96</v>
      </c>
      <c r="H7820">
        <v>1984778.5800000003</v>
      </c>
    </row>
    <row r="7821" spans="1:8" x14ac:dyDescent="0.25">
      <c r="A7821" s="2">
        <v>21</v>
      </c>
      <c r="B7821" t="s">
        <v>172</v>
      </c>
      <c r="C7821" t="s">
        <v>174</v>
      </c>
      <c r="D7821" s="2">
        <v>2</v>
      </c>
      <c r="E7821" s="17">
        <v>11</v>
      </c>
      <c r="F7821" t="s">
        <v>69</v>
      </c>
      <c r="G7821">
        <v>209</v>
      </c>
      <c r="H7821">
        <v>11935600.989999991</v>
      </c>
    </row>
    <row r="7822" spans="1:8" x14ac:dyDescent="0.25">
      <c r="A7822" s="2">
        <v>21</v>
      </c>
      <c r="B7822" t="s">
        <v>172</v>
      </c>
      <c r="C7822" t="s">
        <v>174</v>
      </c>
      <c r="D7822" s="2">
        <v>2</v>
      </c>
      <c r="E7822" s="17">
        <v>11</v>
      </c>
      <c r="F7822" t="s">
        <v>78</v>
      </c>
      <c r="G7822">
        <v>2</v>
      </c>
      <c r="H7822">
        <v>1654166.3700000003</v>
      </c>
    </row>
    <row r="7823" spans="1:8" x14ac:dyDescent="0.25">
      <c r="A7823" s="2">
        <v>21</v>
      </c>
      <c r="B7823" t="s">
        <v>172</v>
      </c>
      <c r="C7823" t="s">
        <v>174</v>
      </c>
      <c r="D7823" s="2">
        <v>2</v>
      </c>
      <c r="E7823" s="17">
        <v>11</v>
      </c>
      <c r="F7823" t="s">
        <v>67</v>
      </c>
      <c r="G7823">
        <v>208</v>
      </c>
      <c r="H7823">
        <v>14583.73</v>
      </c>
    </row>
    <row r="7824" spans="1:8" x14ac:dyDescent="0.25">
      <c r="A7824" s="2">
        <v>21</v>
      </c>
      <c r="B7824" t="s">
        <v>172</v>
      </c>
      <c r="C7824" t="s">
        <v>174</v>
      </c>
      <c r="D7824" s="2">
        <v>2</v>
      </c>
      <c r="E7824" s="17">
        <v>11</v>
      </c>
      <c r="F7824" t="s">
        <v>73</v>
      </c>
      <c r="G7824">
        <v>30</v>
      </c>
      <c r="H7824">
        <v>6893093.1199999992</v>
      </c>
    </row>
    <row r="7825" spans="1:8" x14ac:dyDescent="0.25">
      <c r="A7825" s="2">
        <v>21</v>
      </c>
      <c r="B7825" t="s">
        <v>172</v>
      </c>
      <c r="C7825" t="s">
        <v>174</v>
      </c>
      <c r="D7825" s="2">
        <v>2</v>
      </c>
      <c r="E7825" s="17">
        <v>11</v>
      </c>
      <c r="F7825" t="s">
        <v>79</v>
      </c>
      <c r="G7825">
        <v>2</v>
      </c>
      <c r="H7825">
        <v>68097</v>
      </c>
    </row>
    <row r="7826" spans="1:8" x14ac:dyDescent="0.25">
      <c r="A7826" s="2">
        <v>21</v>
      </c>
      <c r="B7826" t="s">
        <v>172</v>
      </c>
      <c r="C7826" t="s">
        <v>174</v>
      </c>
      <c r="D7826" s="2">
        <v>2</v>
      </c>
      <c r="E7826" s="17">
        <v>11</v>
      </c>
      <c r="F7826" t="s">
        <v>72</v>
      </c>
      <c r="G7826">
        <v>209</v>
      </c>
      <c r="H7826">
        <v>13647223.310000002</v>
      </c>
    </row>
    <row r="7827" spans="1:8" x14ac:dyDescent="0.25">
      <c r="A7827" s="2">
        <v>21</v>
      </c>
      <c r="B7827" t="s">
        <v>172</v>
      </c>
      <c r="C7827" t="s">
        <v>174</v>
      </c>
      <c r="D7827" s="2">
        <v>2</v>
      </c>
      <c r="E7827" s="17">
        <v>11</v>
      </c>
      <c r="F7827" t="s">
        <v>74</v>
      </c>
      <c r="G7827">
        <v>1</v>
      </c>
      <c r="H7827">
        <v>869524.17</v>
      </c>
    </row>
    <row r="7828" spans="1:8" x14ac:dyDescent="0.25">
      <c r="A7828" s="2">
        <v>21</v>
      </c>
      <c r="B7828" t="s">
        <v>172</v>
      </c>
      <c r="C7828" t="s">
        <v>174</v>
      </c>
      <c r="D7828" s="2">
        <v>2</v>
      </c>
      <c r="E7828" s="17">
        <v>12</v>
      </c>
      <c r="F7828" t="s">
        <v>70</v>
      </c>
      <c r="G7828">
        <v>104</v>
      </c>
      <c r="H7828">
        <v>55051273.149999969</v>
      </c>
    </row>
    <row r="7829" spans="1:8" x14ac:dyDescent="0.25">
      <c r="A7829" s="2">
        <v>21</v>
      </c>
      <c r="B7829" t="s">
        <v>172</v>
      </c>
      <c r="C7829" t="s">
        <v>174</v>
      </c>
      <c r="D7829" s="2">
        <v>2</v>
      </c>
      <c r="E7829" s="17">
        <v>12</v>
      </c>
      <c r="F7829" t="s">
        <v>75</v>
      </c>
      <c r="G7829">
        <v>34</v>
      </c>
      <c r="H7829">
        <v>1034443.3</v>
      </c>
    </row>
    <row r="7830" spans="1:8" x14ac:dyDescent="0.25">
      <c r="A7830" s="2">
        <v>21</v>
      </c>
      <c r="B7830" t="s">
        <v>172</v>
      </c>
      <c r="C7830" t="s">
        <v>174</v>
      </c>
      <c r="D7830" s="2">
        <v>2</v>
      </c>
      <c r="E7830" s="17">
        <v>12</v>
      </c>
      <c r="F7830" t="s">
        <v>68</v>
      </c>
      <c r="G7830">
        <v>59</v>
      </c>
      <c r="H7830">
        <v>1128248.08</v>
      </c>
    </row>
    <row r="7831" spans="1:8" x14ac:dyDescent="0.25">
      <c r="A7831" s="2">
        <v>21</v>
      </c>
      <c r="B7831" t="s">
        <v>172</v>
      </c>
      <c r="C7831" t="s">
        <v>174</v>
      </c>
      <c r="D7831" s="2">
        <v>2</v>
      </c>
      <c r="E7831" s="17">
        <v>12</v>
      </c>
      <c r="F7831" t="s">
        <v>69</v>
      </c>
      <c r="G7831">
        <v>103</v>
      </c>
      <c r="H7831">
        <v>7054347.419999999</v>
      </c>
    </row>
    <row r="7832" spans="1:8" x14ac:dyDescent="0.25">
      <c r="A7832" s="2">
        <v>21</v>
      </c>
      <c r="B7832" t="s">
        <v>172</v>
      </c>
      <c r="C7832" t="s">
        <v>174</v>
      </c>
      <c r="D7832" s="2">
        <v>2</v>
      </c>
      <c r="E7832" s="17">
        <v>12</v>
      </c>
      <c r="F7832" t="s">
        <v>78</v>
      </c>
      <c r="G7832">
        <v>2</v>
      </c>
      <c r="H7832">
        <v>1280625.7899999998</v>
      </c>
    </row>
    <row r="7833" spans="1:8" x14ac:dyDescent="0.25">
      <c r="A7833" s="2">
        <v>21</v>
      </c>
      <c r="B7833" t="s">
        <v>172</v>
      </c>
      <c r="C7833" t="s">
        <v>174</v>
      </c>
      <c r="D7833" s="2">
        <v>2</v>
      </c>
      <c r="E7833" s="17">
        <v>12</v>
      </c>
      <c r="F7833" t="s">
        <v>67</v>
      </c>
      <c r="G7833">
        <v>102</v>
      </c>
      <c r="H7833">
        <v>6908.5</v>
      </c>
    </row>
    <row r="7834" spans="1:8" x14ac:dyDescent="0.25">
      <c r="A7834" s="2">
        <v>21</v>
      </c>
      <c r="B7834" t="s">
        <v>172</v>
      </c>
      <c r="C7834" t="s">
        <v>174</v>
      </c>
      <c r="D7834" s="2">
        <v>2</v>
      </c>
      <c r="E7834" s="17">
        <v>12</v>
      </c>
      <c r="F7834" t="s">
        <v>73</v>
      </c>
      <c r="G7834">
        <v>16</v>
      </c>
      <c r="H7834">
        <v>4078820.1399999997</v>
      </c>
    </row>
    <row r="7835" spans="1:8" x14ac:dyDescent="0.25">
      <c r="A7835" s="2">
        <v>21</v>
      </c>
      <c r="B7835" t="s">
        <v>172</v>
      </c>
      <c r="C7835" t="s">
        <v>174</v>
      </c>
      <c r="D7835" s="2">
        <v>2</v>
      </c>
      <c r="E7835" s="17">
        <v>12</v>
      </c>
      <c r="F7835" t="s">
        <v>79</v>
      </c>
      <c r="H7835">
        <v>17764</v>
      </c>
    </row>
    <row r="7836" spans="1:8" x14ac:dyDescent="0.25">
      <c r="A7836" s="2">
        <v>21</v>
      </c>
      <c r="B7836" t="s">
        <v>172</v>
      </c>
      <c r="C7836" t="s">
        <v>174</v>
      </c>
      <c r="D7836" s="2">
        <v>2</v>
      </c>
      <c r="E7836" s="17">
        <v>12</v>
      </c>
      <c r="F7836" t="s">
        <v>72</v>
      </c>
      <c r="G7836">
        <v>103</v>
      </c>
      <c r="H7836">
        <v>9728523.4699999951</v>
      </c>
    </row>
    <row r="7837" spans="1:8" x14ac:dyDescent="0.25">
      <c r="A7837" s="2">
        <v>21</v>
      </c>
      <c r="B7837" t="s">
        <v>172</v>
      </c>
      <c r="C7837" t="s">
        <v>174</v>
      </c>
      <c r="D7837" s="2">
        <v>2</v>
      </c>
      <c r="E7837" s="17">
        <v>12</v>
      </c>
      <c r="F7837" t="s">
        <v>74</v>
      </c>
      <c r="G7837">
        <v>3</v>
      </c>
      <c r="H7837">
        <v>245230.69</v>
      </c>
    </row>
    <row r="7838" spans="1:8" x14ac:dyDescent="0.25">
      <c r="A7838" s="2">
        <v>21</v>
      </c>
      <c r="B7838" t="s">
        <v>172</v>
      </c>
      <c r="C7838" t="s">
        <v>174</v>
      </c>
      <c r="D7838" s="2">
        <v>2</v>
      </c>
      <c r="E7838" s="17">
        <v>13</v>
      </c>
      <c r="F7838" t="s">
        <v>70</v>
      </c>
      <c r="G7838">
        <v>55</v>
      </c>
      <c r="H7838">
        <v>32575891.710000001</v>
      </c>
    </row>
    <row r="7839" spans="1:8" x14ac:dyDescent="0.25">
      <c r="A7839" s="2">
        <v>21</v>
      </c>
      <c r="B7839" t="s">
        <v>172</v>
      </c>
      <c r="C7839" t="s">
        <v>174</v>
      </c>
      <c r="D7839" s="2">
        <v>2</v>
      </c>
      <c r="E7839" s="17">
        <v>13</v>
      </c>
      <c r="F7839" t="s">
        <v>75</v>
      </c>
      <c r="G7839">
        <v>26</v>
      </c>
      <c r="H7839">
        <v>1476380</v>
      </c>
    </row>
    <row r="7840" spans="1:8" x14ac:dyDescent="0.25">
      <c r="A7840" s="2">
        <v>21</v>
      </c>
      <c r="B7840" t="s">
        <v>172</v>
      </c>
      <c r="C7840" t="s">
        <v>174</v>
      </c>
      <c r="D7840" s="2">
        <v>2</v>
      </c>
      <c r="E7840" s="17">
        <v>13</v>
      </c>
      <c r="F7840" t="s">
        <v>68</v>
      </c>
      <c r="G7840">
        <v>35</v>
      </c>
      <c r="H7840">
        <v>821694</v>
      </c>
    </row>
    <row r="7841" spans="1:8" x14ac:dyDescent="0.25">
      <c r="A7841" s="2">
        <v>21</v>
      </c>
      <c r="B7841" t="s">
        <v>172</v>
      </c>
      <c r="C7841" t="s">
        <v>174</v>
      </c>
      <c r="D7841" s="2">
        <v>2</v>
      </c>
      <c r="E7841" s="17">
        <v>13</v>
      </c>
      <c r="F7841" t="s">
        <v>69</v>
      </c>
      <c r="G7841">
        <v>55</v>
      </c>
      <c r="H7841">
        <v>4188981.649999999</v>
      </c>
    </row>
    <row r="7842" spans="1:8" x14ac:dyDescent="0.25">
      <c r="A7842" s="2">
        <v>21</v>
      </c>
      <c r="B7842" t="s">
        <v>172</v>
      </c>
      <c r="C7842" t="s">
        <v>174</v>
      </c>
      <c r="D7842" s="2">
        <v>2</v>
      </c>
      <c r="E7842" s="17">
        <v>13</v>
      </c>
      <c r="F7842" t="s">
        <v>78</v>
      </c>
      <c r="H7842">
        <v>342349.17000000004</v>
      </c>
    </row>
    <row r="7843" spans="1:8" x14ac:dyDescent="0.25">
      <c r="A7843" s="2">
        <v>21</v>
      </c>
      <c r="B7843" t="s">
        <v>172</v>
      </c>
      <c r="C7843" t="s">
        <v>174</v>
      </c>
      <c r="D7843" s="2">
        <v>2</v>
      </c>
      <c r="E7843" s="17">
        <v>13</v>
      </c>
      <c r="F7843" t="s">
        <v>67</v>
      </c>
      <c r="G7843">
        <v>55</v>
      </c>
      <c r="H7843">
        <v>3777.7400000000002</v>
      </c>
    </row>
    <row r="7844" spans="1:8" x14ac:dyDescent="0.25">
      <c r="A7844" s="2">
        <v>21</v>
      </c>
      <c r="B7844" t="s">
        <v>172</v>
      </c>
      <c r="C7844" t="s">
        <v>174</v>
      </c>
      <c r="D7844" s="2">
        <v>2</v>
      </c>
      <c r="E7844" s="17">
        <v>13</v>
      </c>
      <c r="F7844" t="s">
        <v>73</v>
      </c>
      <c r="G7844">
        <v>9</v>
      </c>
      <c r="H7844">
        <v>2209120.0499999998</v>
      </c>
    </row>
    <row r="7845" spans="1:8" x14ac:dyDescent="0.25">
      <c r="A7845" s="2">
        <v>21</v>
      </c>
      <c r="B7845" t="s">
        <v>172</v>
      </c>
      <c r="C7845" t="s">
        <v>174</v>
      </c>
      <c r="D7845" s="2">
        <v>2</v>
      </c>
      <c r="E7845" s="17">
        <v>13</v>
      </c>
      <c r="F7845" t="s">
        <v>79</v>
      </c>
      <c r="H7845">
        <v>126553.9</v>
      </c>
    </row>
    <row r="7846" spans="1:8" x14ac:dyDescent="0.25">
      <c r="A7846" s="2">
        <v>21</v>
      </c>
      <c r="B7846" t="s">
        <v>172</v>
      </c>
      <c r="C7846" t="s">
        <v>174</v>
      </c>
      <c r="D7846" s="2">
        <v>2</v>
      </c>
      <c r="E7846" s="17">
        <v>13</v>
      </c>
      <c r="F7846" t="s">
        <v>72</v>
      </c>
      <c r="G7846">
        <v>55</v>
      </c>
      <c r="H7846">
        <v>7676085.0699999984</v>
      </c>
    </row>
    <row r="7847" spans="1:8" x14ac:dyDescent="0.25">
      <c r="A7847" s="2">
        <v>21</v>
      </c>
      <c r="B7847" t="s">
        <v>172</v>
      </c>
      <c r="C7847" t="s">
        <v>174</v>
      </c>
      <c r="D7847" s="2">
        <v>2</v>
      </c>
      <c r="E7847" s="17">
        <v>14</v>
      </c>
      <c r="F7847" t="s">
        <v>70</v>
      </c>
      <c r="G7847">
        <v>21</v>
      </c>
      <c r="H7847">
        <v>15635047.739999998</v>
      </c>
    </row>
    <row r="7848" spans="1:8" x14ac:dyDescent="0.25">
      <c r="A7848" s="2">
        <v>21</v>
      </c>
      <c r="B7848" t="s">
        <v>172</v>
      </c>
      <c r="C7848" t="s">
        <v>174</v>
      </c>
      <c r="D7848" s="2">
        <v>2</v>
      </c>
      <c r="E7848" s="17">
        <v>14</v>
      </c>
      <c r="F7848" t="s">
        <v>75</v>
      </c>
      <c r="G7848">
        <v>3</v>
      </c>
      <c r="H7848">
        <v>26537</v>
      </c>
    </row>
    <row r="7849" spans="1:8" x14ac:dyDescent="0.25">
      <c r="A7849" s="2">
        <v>21</v>
      </c>
      <c r="B7849" t="s">
        <v>172</v>
      </c>
      <c r="C7849" t="s">
        <v>174</v>
      </c>
      <c r="D7849" s="2">
        <v>2</v>
      </c>
      <c r="E7849" s="17">
        <v>14</v>
      </c>
      <c r="F7849" t="s">
        <v>68</v>
      </c>
      <c r="G7849">
        <v>17</v>
      </c>
      <c r="H7849">
        <v>369370</v>
      </c>
    </row>
    <row r="7850" spans="1:8" x14ac:dyDescent="0.25">
      <c r="A7850" s="2">
        <v>21</v>
      </c>
      <c r="B7850" t="s">
        <v>172</v>
      </c>
      <c r="C7850" t="s">
        <v>174</v>
      </c>
      <c r="D7850" s="2">
        <v>2</v>
      </c>
      <c r="E7850" s="17">
        <v>14</v>
      </c>
      <c r="F7850" t="s">
        <v>69</v>
      </c>
      <c r="G7850">
        <v>20</v>
      </c>
      <c r="H7850">
        <v>1961402.28</v>
      </c>
    </row>
    <row r="7851" spans="1:8" x14ac:dyDescent="0.25">
      <c r="A7851" s="2">
        <v>21</v>
      </c>
      <c r="B7851" t="s">
        <v>172</v>
      </c>
      <c r="C7851" t="s">
        <v>174</v>
      </c>
      <c r="D7851" s="2">
        <v>2</v>
      </c>
      <c r="E7851" s="17">
        <v>14</v>
      </c>
      <c r="F7851" t="s">
        <v>67</v>
      </c>
      <c r="G7851">
        <v>21</v>
      </c>
      <c r="H7851">
        <v>1457.5</v>
      </c>
    </row>
    <row r="7852" spans="1:8" x14ac:dyDescent="0.25">
      <c r="A7852" s="2">
        <v>21</v>
      </c>
      <c r="B7852" t="s">
        <v>172</v>
      </c>
      <c r="C7852" t="s">
        <v>174</v>
      </c>
      <c r="D7852" s="2">
        <v>2</v>
      </c>
      <c r="E7852" s="17">
        <v>14</v>
      </c>
      <c r="F7852" t="s">
        <v>73</v>
      </c>
      <c r="G7852">
        <v>6</v>
      </c>
      <c r="H7852">
        <v>1369382.81</v>
      </c>
    </row>
    <row r="7853" spans="1:8" x14ac:dyDescent="0.25">
      <c r="A7853" s="2">
        <v>21</v>
      </c>
      <c r="B7853" t="s">
        <v>172</v>
      </c>
      <c r="C7853" t="s">
        <v>174</v>
      </c>
      <c r="D7853" s="2">
        <v>2</v>
      </c>
      <c r="E7853" s="17">
        <v>14</v>
      </c>
      <c r="F7853" t="s">
        <v>72</v>
      </c>
      <c r="G7853">
        <v>21</v>
      </c>
      <c r="H7853">
        <v>4108860.59</v>
      </c>
    </row>
    <row r="7854" spans="1:8" x14ac:dyDescent="0.25">
      <c r="A7854" s="2">
        <v>21</v>
      </c>
      <c r="B7854" t="s">
        <v>172</v>
      </c>
      <c r="C7854" t="s">
        <v>174</v>
      </c>
      <c r="D7854" s="2">
        <v>2</v>
      </c>
      <c r="E7854" s="17">
        <v>15</v>
      </c>
      <c r="F7854" t="s">
        <v>70</v>
      </c>
      <c r="G7854">
        <v>4</v>
      </c>
      <c r="H7854">
        <v>4244847.1800000006</v>
      </c>
    </row>
    <row r="7855" spans="1:8" x14ac:dyDescent="0.25">
      <c r="A7855" s="2">
        <v>21</v>
      </c>
      <c r="B7855" t="s">
        <v>172</v>
      </c>
      <c r="C7855" t="s">
        <v>174</v>
      </c>
      <c r="D7855" s="2">
        <v>2</v>
      </c>
      <c r="E7855" s="17">
        <v>15</v>
      </c>
      <c r="F7855" t="s">
        <v>68</v>
      </c>
      <c r="G7855">
        <v>4</v>
      </c>
      <c r="H7855">
        <v>81216</v>
      </c>
    </row>
    <row r="7856" spans="1:8" x14ac:dyDescent="0.25">
      <c r="A7856" s="2">
        <v>21</v>
      </c>
      <c r="B7856" t="s">
        <v>172</v>
      </c>
      <c r="C7856" t="s">
        <v>174</v>
      </c>
      <c r="D7856" s="2">
        <v>2</v>
      </c>
      <c r="E7856" s="17">
        <v>15</v>
      </c>
      <c r="F7856" t="s">
        <v>69</v>
      </c>
      <c r="G7856">
        <v>4</v>
      </c>
      <c r="H7856">
        <v>551829.23</v>
      </c>
    </row>
    <row r="7857" spans="1:8" x14ac:dyDescent="0.25">
      <c r="A7857" s="2">
        <v>21</v>
      </c>
      <c r="B7857" t="s">
        <v>172</v>
      </c>
      <c r="C7857" t="s">
        <v>174</v>
      </c>
      <c r="D7857" s="2">
        <v>2</v>
      </c>
      <c r="E7857" s="17">
        <v>15</v>
      </c>
      <c r="F7857" t="s">
        <v>67</v>
      </c>
      <c r="G7857">
        <v>4</v>
      </c>
      <c r="H7857">
        <v>314.82</v>
      </c>
    </row>
    <row r="7858" spans="1:8" x14ac:dyDescent="0.25">
      <c r="A7858" s="2">
        <v>21</v>
      </c>
      <c r="B7858" t="s">
        <v>172</v>
      </c>
      <c r="C7858" t="s">
        <v>174</v>
      </c>
      <c r="D7858" s="2">
        <v>2</v>
      </c>
      <c r="E7858" s="17">
        <v>15</v>
      </c>
      <c r="F7858" t="s">
        <v>73</v>
      </c>
      <c r="H7858">
        <v>400429.49</v>
      </c>
    </row>
    <row r="7859" spans="1:8" x14ac:dyDescent="0.25">
      <c r="A7859" s="2">
        <v>21</v>
      </c>
      <c r="B7859" t="s">
        <v>172</v>
      </c>
      <c r="C7859" t="s">
        <v>174</v>
      </c>
      <c r="D7859" s="2">
        <v>2</v>
      </c>
      <c r="E7859" s="17">
        <v>15</v>
      </c>
      <c r="F7859" t="s">
        <v>72</v>
      </c>
      <c r="G7859">
        <v>4</v>
      </c>
      <c r="H7859">
        <v>832436.71000000008</v>
      </c>
    </row>
    <row r="7860" spans="1:8" x14ac:dyDescent="0.25">
      <c r="A7860" s="2">
        <v>21</v>
      </c>
      <c r="B7860" t="s">
        <v>172</v>
      </c>
      <c r="C7860" t="s">
        <v>175</v>
      </c>
      <c r="D7860" s="2">
        <v>6</v>
      </c>
      <c r="E7860" s="17">
        <v>1</v>
      </c>
      <c r="F7860" t="s">
        <v>87</v>
      </c>
      <c r="G7860">
        <v>15</v>
      </c>
      <c r="H7860">
        <v>1592044.1500000001</v>
      </c>
    </row>
    <row r="7861" spans="1:8" x14ac:dyDescent="0.25">
      <c r="A7861" s="2">
        <v>21</v>
      </c>
      <c r="B7861" t="s">
        <v>172</v>
      </c>
      <c r="C7861" t="s">
        <v>175</v>
      </c>
      <c r="D7861" s="2">
        <v>6</v>
      </c>
      <c r="E7861" s="17">
        <v>3</v>
      </c>
      <c r="F7861" t="s">
        <v>70</v>
      </c>
      <c r="H7861">
        <v>25301.25</v>
      </c>
    </row>
    <row r="7862" spans="1:8" x14ac:dyDescent="0.25">
      <c r="A7862" s="2">
        <v>21</v>
      </c>
      <c r="B7862" t="s">
        <v>172</v>
      </c>
      <c r="C7862" t="s">
        <v>175</v>
      </c>
      <c r="D7862" s="2">
        <v>6</v>
      </c>
      <c r="E7862" s="17">
        <v>3</v>
      </c>
      <c r="F7862" t="s">
        <v>75</v>
      </c>
      <c r="H7862">
        <v>2700</v>
      </c>
    </row>
    <row r="7863" spans="1:8" x14ac:dyDescent="0.25">
      <c r="A7863" s="2">
        <v>21</v>
      </c>
      <c r="B7863" t="s">
        <v>172</v>
      </c>
      <c r="C7863" t="s">
        <v>175</v>
      </c>
      <c r="D7863" s="2">
        <v>6</v>
      </c>
      <c r="E7863" s="17">
        <v>3</v>
      </c>
      <c r="F7863" t="s">
        <v>68</v>
      </c>
      <c r="H7863">
        <v>2160</v>
      </c>
    </row>
    <row r="7864" spans="1:8" x14ac:dyDescent="0.25">
      <c r="A7864" s="2">
        <v>21</v>
      </c>
      <c r="B7864" t="s">
        <v>172</v>
      </c>
      <c r="C7864" t="s">
        <v>175</v>
      </c>
      <c r="D7864" s="2">
        <v>6</v>
      </c>
      <c r="E7864" s="17">
        <v>3</v>
      </c>
      <c r="F7864" t="s">
        <v>69</v>
      </c>
      <c r="H7864">
        <v>3289.12</v>
      </c>
    </row>
    <row r="7865" spans="1:8" x14ac:dyDescent="0.25">
      <c r="A7865" s="2">
        <v>21</v>
      </c>
      <c r="B7865" t="s">
        <v>172</v>
      </c>
      <c r="C7865" t="s">
        <v>175</v>
      </c>
      <c r="D7865" s="2">
        <v>6</v>
      </c>
      <c r="E7865" s="17">
        <v>3</v>
      </c>
      <c r="F7865" t="s">
        <v>67</v>
      </c>
      <c r="H7865">
        <v>17.489999999999998</v>
      </c>
    </row>
    <row r="7866" spans="1:8" x14ac:dyDescent="0.25">
      <c r="A7866" s="2">
        <v>21</v>
      </c>
      <c r="B7866" t="s">
        <v>172</v>
      </c>
      <c r="C7866" t="s">
        <v>175</v>
      </c>
      <c r="D7866" s="2">
        <v>6</v>
      </c>
      <c r="E7866" s="17">
        <v>3</v>
      </c>
      <c r="F7866" t="s">
        <v>73</v>
      </c>
      <c r="H7866">
        <v>112.25</v>
      </c>
    </row>
    <row r="7867" spans="1:8" x14ac:dyDescent="0.25">
      <c r="A7867" s="2">
        <v>21</v>
      </c>
      <c r="B7867" t="s">
        <v>172</v>
      </c>
      <c r="C7867" t="s">
        <v>175</v>
      </c>
      <c r="D7867" s="2">
        <v>6</v>
      </c>
      <c r="E7867" s="17">
        <v>5</v>
      </c>
      <c r="F7867" t="s">
        <v>70</v>
      </c>
      <c r="H7867">
        <v>124793.5</v>
      </c>
    </row>
    <row r="7868" spans="1:8" x14ac:dyDescent="0.25">
      <c r="A7868" s="2">
        <v>21</v>
      </c>
      <c r="B7868" t="s">
        <v>172</v>
      </c>
      <c r="C7868" t="s">
        <v>175</v>
      </c>
      <c r="D7868" s="2">
        <v>6</v>
      </c>
      <c r="E7868" s="17">
        <v>5</v>
      </c>
      <c r="F7868" t="s">
        <v>75</v>
      </c>
      <c r="H7868">
        <v>5400</v>
      </c>
    </row>
    <row r="7869" spans="1:8" x14ac:dyDescent="0.25">
      <c r="A7869" s="2">
        <v>21</v>
      </c>
      <c r="B7869" t="s">
        <v>172</v>
      </c>
      <c r="C7869" t="s">
        <v>175</v>
      </c>
      <c r="D7869" s="2">
        <v>6</v>
      </c>
      <c r="E7869" s="17">
        <v>5</v>
      </c>
      <c r="F7869" t="s">
        <v>68</v>
      </c>
      <c r="H7869">
        <v>11280</v>
      </c>
    </row>
    <row r="7870" spans="1:8" x14ac:dyDescent="0.25">
      <c r="A7870" s="2">
        <v>21</v>
      </c>
      <c r="B7870" t="s">
        <v>172</v>
      </c>
      <c r="C7870" t="s">
        <v>175</v>
      </c>
      <c r="D7870" s="2">
        <v>6</v>
      </c>
      <c r="E7870" s="17">
        <v>5</v>
      </c>
      <c r="F7870" t="s">
        <v>69</v>
      </c>
      <c r="H7870">
        <v>9027.65</v>
      </c>
    </row>
    <row r="7871" spans="1:8" x14ac:dyDescent="0.25">
      <c r="A7871" s="2">
        <v>21</v>
      </c>
      <c r="B7871" t="s">
        <v>172</v>
      </c>
      <c r="C7871" t="s">
        <v>175</v>
      </c>
      <c r="D7871" s="2">
        <v>6</v>
      </c>
      <c r="E7871" s="17">
        <v>5</v>
      </c>
      <c r="F7871" t="s">
        <v>67</v>
      </c>
      <c r="H7871">
        <v>64.13</v>
      </c>
    </row>
    <row r="7872" spans="1:8" x14ac:dyDescent="0.25">
      <c r="A7872" s="2">
        <v>21</v>
      </c>
      <c r="B7872" t="s">
        <v>172</v>
      </c>
      <c r="C7872" t="s">
        <v>175</v>
      </c>
      <c r="D7872" s="2">
        <v>6</v>
      </c>
      <c r="E7872" s="17">
        <v>5</v>
      </c>
      <c r="F7872" t="s">
        <v>72</v>
      </c>
      <c r="H7872">
        <v>20231.48</v>
      </c>
    </row>
    <row r="7873" spans="1:8" x14ac:dyDescent="0.25">
      <c r="A7873" s="2">
        <v>21</v>
      </c>
      <c r="B7873" t="s">
        <v>172</v>
      </c>
      <c r="C7873" t="s">
        <v>175</v>
      </c>
      <c r="D7873" s="2">
        <v>6</v>
      </c>
      <c r="E7873" s="17">
        <v>7</v>
      </c>
      <c r="F7873" t="s">
        <v>70</v>
      </c>
      <c r="H7873">
        <v>61825.82</v>
      </c>
    </row>
    <row r="7874" spans="1:8" x14ac:dyDescent="0.25">
      <c r="A7874" s="2">
        <v>21</v>
      </c>
      <c r="B7874" t="s">
        <v>172</v>
      </c>
      <c r="C7874" t="s">
        <v>175</v>
      </c>
      <c r="D7874" s="2">
        <v>6</v>
      </c>
      <c r="E7874" s="17">
        <v>7</v>
      </c>
      <c r="F7874" t="s">
        <v>75</v>
      </c>
      <c r="H7874">
        <v>2700</v>
      </c>
    </row>
    <row r="7875" spans="1:8" x14ac:dyDescent="0.25">
      <c r="A7875" s="2">
        <v>21</v>
      </c>
      <c r="B7875" t="s">
        <v>172</v>
      </c>
      <c r="C7875" t="s">
        <v>175</v>
      </c>
      <c r="D7875" s="2">
        <v>6</v>
      </c>
      <c r="E7875" s="17">
        <v>7</v>
      </c>
      <c r="F7875" t="s">
        <v>68</v>
      </c>
      <c r="H7875">
        <v>4320</v>
      </c>
    </row>
    <row r="7876" spans="1:8" x14ac:dyDescent="0.25">
      <c r="A7876" s="2">
        <v>21</v>
      </c>
      <c r="B7876" t="s">
        <v>172</v>
      </c>
      <c r="C7876" t="s">
        <v>175</v>
      </c>
      <c r="D7876" s="2">
        <v>6</v>
      </c>
      <c r="E7876" s="17">
        <v>7</v>
      </c>
      <c r="F7876" t="s">
        <v>69</v>
      </c>
      <c r="H7876">
        <v>6438.4699999999993</v>
      </c>
    </row>
    <row r="7877" spans="1:8" x14ac:dyDescent="0.25">
      <c r="A7877" s="2">
        <v>21</v>
      </c>
      <c r="B7877" t="s">
        <v>172</v>
      </c>
      <c r="C7877" t="s">
        <v>175</v>
      </c>
      <c r="D7877" s="2">
        <v>6</v>
      </c>
      <c r="E7877" s="17">
        <v>7</v>
      </c>
      <c r="F7877" t="s">
        <v>67</v>
      </c>
      <c r="H7877">
        <v>17.489999999999998</v>
      </c>
    </row>
    <row r="7878" spans="1:8" x14ac:dyDescent="0.25">
      <c r="A7878" s="2">
        <v>21</v>
      </c>
      <c r="B7878" t="s">
        <v>172</v>
      </c>
      <c r="C7878" t="s">
        <v>175</v>
      </c>
      <c r="D7878" s="2">
        <v>6</v>
      </c>
      <c r="E7878" s="17">
        <v>11</v>
      </c>
      <c r="F7878" t="s">
        <v>70</v>
      </c>
      <c r="G7878">
        <v>378</v>
      </c>
      <c r="H7878">
        <v>221390294.66999993</v>
      </c>
    </row>
    <row r="7879" spans="1:8" x14ac:dyDescent="0.25">
      <c r="A7879" s="2">
        <v>21</v>
      </c>
      <c r="B7879" t="s">
        <v>172</v>
      </c>
      <c r="C7879" t="s">
        <v>175</v>
      </c>
      <c r="D7879" s="2">
        <v>6</v>
      </c>
      <c r="E7879" s="17">
        <v>11</v>
      </c>
      <c r="F7879" t="s">
        <v>67</v>
      </c>
      <c r="G7879">
        <v>6</v>
      </c>
      <c r="H7879">
        <v>652.5400000000003</v>
      </c>
    </row>
    <row r="7880" spans="1:8" x14ac:dyDescent="0.25">
      <c r="A7880" s="2">
        <v>21</v>
      </c>
      <c r="B7880" t="s">
        <v>172</v>
      </c>
      <c r="C7880" t="s">
        <v>175</v>
      </c>
      <c r="D7880" s="2">
        <v>6</v>
      </c>
      <c r="E7880" s="17">
        <v>11</v>
      </c>
      <c r="F7880" t="s">
        <v>73</v>
      </c>
      <c r="H7880">
        <v>12621.310000000001</v>
      </c>
    </row>
    <row r="7881" spans="1:8" x14ac:dyDescent="0.25">
      <c r="A7881" s="2">
        <v>21</v>
      </c>
      <c r="B7881" t="s">
        <v>172</v>
      </c>
      <c r="C7881" t="s">
        <v>175</v>
      </c>
      <c r="D7881" s="2">
        <v>6</v>
      </c>
      <c r="E7881" s="17">
        <v>11</v>
      </c>
      <c r="F7881" t="s">
        <v>72</v>
      </c>
      <c r="G7881">
        <v>1</v>
      </c>
      <c r="H7881">
        <v>52463.630000000005</v>
      </c>
    </row>
    <row r="7882" spans="1:8" x14ac:dyDescent="0.25">
      <c r="A7882" s="2">
        <v>21</v>
      </c>
      <c r="B7882" t="s">
        <v>172</v>
      </c>
      <c r="C7882" t="s">
        <v>175</v>
      </c>
      <c r="D7882" s="2">
        <v>6</v>
      </c>
      <c r="E7882" s="17">
        <v>11</v>
      </c>
      <c r="F7882" t="s">
        <v>74</v>
      </c>
      <c r="G7882">
        <v>1</v>
      </c>
      <c r="H7882">
        <v>15095.449999999999</v>
      </c>
    </row>
    <row r="7883" spans="1:8" x14ac:dyDescent="0.25">
      <c r="A7883" s="2">
        <v>21</v>
      </c>
      <c r="B7883" t="s">
        <v>172</v>
      </c>
      <c r="C7883" t="s">
        <v>175</v>
      </c>
      <c r="D7883" s="2">
        <v>6</v>
      </c>
      <c r="E7883" s="17">
        <v>11</v>
      </c>
      <c r="F7883" t="s">
        <v>111</v>
      </c>
      <c r="G7883">
        <v>4</v>
      </c>
      <c r="H7883">
        <v>2216.4499999999998</v>
      </c>
    </row>
    <row r="7884" spans="1:8" x14ac:dyDescent="0.25">
      <c r="A7884" s="2">
        <v>21</v>
      </c>
      <c r="B7884" t="s">
        <v>172</v>
      </c>
      <c r="C7884" t="s">
        <v>175</v>
      </c>
      <c r="D7884" s="2">
        <v>6</v>
      </c>
      <c r="E7884" s="17">
        <v>11</v>
      </c>
      <c r="F7884" t="s">
        <v>87</v>
      </c>
      <c r="G7884">
        <v>7</v>
      </c>
      <c r="H7884">
        <v>194181.72</v>
      </c>
    </row>
    <row r="7885" spans="1:8" x14ac:dyDescent="0.25">
      <c r="A7885" s="2">
        <v>21</v>
      </c>
      <c r="B7885" t="s">
        <v>172</v>
      </c>
      <c r="C7885" t="s">
        <v>175</v>
      </c>
      <c r="D7885" s="2">
        <v>6</v>
      </c>
      <c r="E7885" s="17">
        <v>12</v>
      </c>
      <c r="F7885" t="s">
        <v>70</v>
      </c>
      <c r="G7885">
        <v>1225</v>
      </c>
      <c r="H7885">
        <v>683749516.14000022</v>
      </c>
    </row>
    <row r="7886" spans="1:8" x14ac:dyDescent="0.25">
      <c r="A7886" s="2">
        <v>21</v>
      </c>
      <c r="B7886" t="s">
        <v>172</v>
      </c>
      <c r="C7886" t="s">
        <v>175</v>
      </c>
      <c r="D7886" s="2">
        <v>6</v>
      </c>
      <c r="E7886" s="17">
        <v>12</v>
      </c>
      <c r="F7886" t="s">
        <v>75</v>
      </c>
      <c r="G7886">
        <v>219</v>
      </c>
      <c r="H7886">
        <v>7967499.6100000078</v>
      </c>
    </row>
    <row r="7887" spans="1:8" x14ac:dyDescent="0.25">
      <c r="A7887" s="2">
        <v>21</v>
      </c>
      <c r="B7887" t="s">
        <v>172</v>
      </c>
      <c r="C7887" t="s">
        <v>175</v>
      </c>
      <c r="D7887" s="2">
        <v>6</v>
      </c>
      <c r="E7887" s="17">
        <v>12</v>
      </c>
      <c r="F7887" t="s">
        <v>68</v>
      </c>
      <c r="G7887">
        <v>654</v>
      </c>
      <c r="H7887">
        <v>12878872.84</v>
      </c>
    </row>
    <row r="7888" spans="1:8" x14ac:dyDescent="0.25">
      <c r="A7888" s="2">
        <v>21</v>
      </c>
      <c r="B7888" t="s">
        <v>172</v>
      </c>
      <c r="C7888" t="s">
        <v>175</v>
      </c>
      <c r="D7888" s="2">
        <v>6</v>
      </c>
      <c r="E7888" s="17">
        <v>12</v>
      </c>
      <c r="F7888" t="s">
        <v>69</v>
      </c>
      <c r="G7888">
        <v>1202</v>
      </c>
      <c r="H7888">
        <v>86107807.619999975</v>
      </c>
    </row>
    <row r="7889" spans="1:8" x14ac:dyDescent="0.25">
      <c r="A7889" s="2">
        <v>21</v>
      </c>
      <c r="B7889" t="s">
        <v>172</v>
      </c>
      <c r="C7889" t="s">
        <v>175</v>
      </c>
      <c r="D7889" s="2">
        <v>6</v>
      </c>
      <c r="E7889" s="17">
        <v>12</v>
      </c>
      <c r="F7889" t="s">
        <v>67</v>
      </c>
      <c r="H7889">
        <v>705.43000000000006</v>
      </c>
    </row>
    <row r="7890" spans="1:8" x14ac:dyDescent="0.25">
      <c r="A7890" s="2">
        <v>21</v>
      </c>
      <c r="B7890" t="s">
        <v>172</v>
      </c>
      <c r="C7890" t="s">
        <v>175</v>
      </c>
      <c r="D7890" s="2">
        <v>6</v>
      </c>
      <c r="E7890" s="17">
        <v>12</v>
      </c>
      <c r="F7890" t="s">
        <v>73</v>
      </c>
      <c r="G7890">
        <v>779</v>
      </c>
      <c r="H7890">
        <v>43450760.800000012</v>
      </c>
    </row>
    <row r="7891" spans="1:8" x14ac:dyDescent="0.25">
      <c r="A7891" s="2">
        <v>21</v>
      </c>
      <c r="B7891" t="s">
        <v>172</v>
      </c>
      <c r="C7891" t="s">
        <v>175</v>
      </c>
      <c r="D7891" s="2">
        <v>6</v>
      </c>
      <c r="E7891" s="17">
        <v>12</v>
      </c>
      <c r="F7891" t="s">
        <v>79</v>
      </c>
      <c r="G7891">
        <v>8</v>
      </c>
      <c r="H7891">
        <v>1186167.17</v>
      </c>
    </row>
    <row r="7892" spans="1:8" x14ac:dyDescent="0.25">
      <c r="A7892" s="2">
        <v>21</v>
      </c>
      <c r="B7892" t="s">
        <v>172</v>
      </c>
      <c r="C7892" t="s">
        <v>175</v>
      </c>
      <c r="D7892" s="2">
        <v>6</v>
      </c>
      <c r="E7892" s="17">
        <v>12</v>
      </c>
      <c r="F7892" t="s">
        <v>72</v>
      </c>
      <c r="G7892">
        <v>1203</v>
      </c>
      <c r="H7892">
        <v>133361949.79999948</v>
      </c>
    </row>
    <row r="7893" spans="1:8" x14ac:dyDescent="0.25">
      <c r="A7893" s="2">
        <v>21</v>
      </c>
      <c r="B7893" t="s">
        <v>172</v>
      </c>
      <c r="C7893" t="s">
        <v>175</v>
      </c>
      <c r="D7893" s="2">
        <v>6</v>
      </c>
      <c r="E7893" s="17">
        <v>12</v>
      </c>
      <c r="F7893" t="s">
        <v>74</v>
      </c>
      <c r="G7893">
        <v>165</v>
      </c>
      <c r="H7893">
        <v>21902612.999999996</v>
      </c>
    </row>
    <row r="7894" spans="1:8" x14ac:dyDescent="0.25">
      <c r="A7894" s="2">
        <v>21</v>
      </c>
      <c r="B7894" t="s">
        <v>172</v>
      </c>
      <c r="C7894" t="s">
        <v>175</v>
      </c>
      <c r="D7894" s="2">
        <v>6</v>
      </c>
      <c r="E7894" s="17">
        <v>12</v>
      </c>
      <c r="F7894" t="s">
        <v>111</v>
      </c>
      <c r="G7894">
        <v>2</v>
      </c>
      <c r="H7894">
        <v>4.8000000000000114</v>
      </c>
    </row>
    <row r="7895" spans="1:8" x14ac:dyDescent="0.25">
      <c r="A7895" s="2">
        <v>21</v>
      </c>
      <c r="B7895" t="s">
        <v>172</v>
      </c>
      <c r="C7895" t="s">
        <v>175</v>
      </c>
      <c r="D7895" s="2">
        <v>6</v>
      </c>
      <c r="E7895" s="17">
        <v>12</v>
      </c>
      <c r="F7895" t="s">
        <v>87</v>
      </c>
      <c r="G7895">
        <v>5</v>
      </c>
      <c r="H7895">
        <v>205480.82</v>
      </c>
    </row>
    <row r="7896" spans="1:8" x14ac:dyDescent="0.25">
      <c r="A7896" s="2">
        <v>21</v>
      </c>
      <c r="B7896" t="s">
        <v>172</v>
      </c>
      <c r="C7896" t="s">
        <v>175</v>
      </c>
      <c r="D7896" s="2">
        <v>6</v>
      </c>
      <c r="E7896" s="17">
        <v>12</v>
      </c>
      <c r="F7896" t="s">
        <v>76</v>
      </c>
      <c r="H7896">
        <v>208591.15999999997</v>
      </c>
    </row>
    <row r="7897" spans="1:8" x14ac:dyDescent="0.25">
      <c r="A7897" s="2">
        <v>21</v>
      </c>
      <c r="B7897" t="s">
        <v>172</v>
      </c>
      <c r="C7897" t="s">
        <v>175</v>
      </c>
      <c r="D7897" s="2">
        <v>6</v>
      </c>
      <c r="E7897" s="17">
        <v>13</v>
      </c>
      <c r="F7897" t="s">
        <v>70</v>
      </c>
      <c r="G7897">
        <v>80</v>
      </c>
      <c r="H7897">
        <v>52664112.620000035</v>
      </c>
    </row>
    <row r="7898" spans="1:8" x14ac:dyDescent="0.25">
      <c r="A7898" s="2">
        <v>21</v>
      </c>
      <c r="B7898" t="s">
        <v>172</v>
      </c>
      <c r="C7898" t="s">
        <v>175</v>
      </c>
      <c r="D7898" s="2">
        <v>6</v>
      </c>
      <c r="E7898" s="17">
        <v>13</v>
      </c>
      <c r="F7898" t="s">
        <v>75</v>
      </c>
      <c r="G7898">
        <v>13</v>
      </c>
      <c r="H7898">
        <v>339159.24</v>
      </c>
    </row>
    <row r="7899" spans="1:8" x14ac:dyDescent="0.25">
      <c r="A7899" s="2">
        <v>21</v>
      </c>
      <c r="B7899" t="s">
        <v>172</v>
      </c>
      <c r="C7899" t="s">
        <v>175</v>
      </c>
      <c r="D7899" s="2">
        <v>6</v>
      </c>
      <c r="E7899" s="17">
        <v>13</v>
      </c>
      <c r="F7899" t="s">
        <v>68</v>
      </c>
      <c r="G7899">
        <v>53</v>
      </c>
      <c r="H7899">
        <v>1026533.32</v>
      </c>
    </row>
    <row r="7900" spans="1:8" x14ac:dyDescent="0.25">
      <c r="A7900" s="2">
        <v>21</v>
      </c>
      <c r="B7900" t="s">
        <v>172</v>
      </c>
      <c r="C7900" t="s">
        <v>175</v>
      </c>
      <c r="D7900" s="2">
        <v>6</v>
      </c>
      <c r="E7900" s="17">
        <v>13</v>
      </c>
      <c r="F7900" t="s">
        <v>69</v>
      </c>
      <c r="G7900">
        <v>80</v>
      </c>
      <c r="H7900">
        <v>6783342.820000004</v>
      </c>
    </row>
    <row r="7901" spans="1:8" x14ac:dyDescent="0.25">
      <c r="A7901" s="2">
        <v>21</v>
      </c>
      <c r="B7901" t="s">
        <v>172</v>
      </c>
      <c r="C7901" t="s">
        <v>175</v>
      </c>
      <c r="D7901" s="2">
        <v>6</v>
      </c>
      <c r="E7901" s="17">
        <v>13</v>
      </c>
      <c r="F7901" t="s">
        <v>73</v>
      </c>
      <c r="G7901">
        <v>58</v>
      </c>
      <c r="H7901">
        <v>3571044.3199999989</v>
      </c>
    </row>
    <row r="7902" spans="1:8" x14ac:dyDescent="0.25">
      <c r="A7902" s="2">
        <v>21</v>
      </c>
      <c r="B7902" t="s">
        <v>172</v>
      </c>
      <c r="C7902" t="s">
        <v>175</v>
      </c>
      <c r="D7902" s="2">
        <v>6</v>
      </c>
      <c r="E7902" s="17">
        <v>13</v>
      </c>
      <c r="F7902" t="s">
        <v>79</v>
      </c>
      <c r="H7902">
        <v>15643.73</v>
      </c>
    </row>
    <row r="7903" spans="1:8" x14ac:dyDescent="0.25">
      <c r="A7903" s="2">
        <v>21</v>
      </c>
      <c r="B7903" t="s">
        <v>172</v>
      </c>
      <c r="C7903" t="s">
        <v>175</v>
      </c>
      <c r="D7903" s="2">
        <v>6</v>
      </c>
      <c r="E7903" s="17">
        <v>13</v>
      </c>
      <c r="F7903" t="s">
        <v>72</v>
      </c>
      <c r="G7903">
        <v>80</v>
      </c>
      <c r="H7903">
        <v>10786936.790000003</v>
      </c>
    </row>
    <row r="7904" spans="1:8" x14ac:dyDescent="0.25">
      <c r="A7904" s="2">
        <v>21</v>
      </c>
      <c r="B7904" t="s">
        <v>172</v>
      </c>
      <c r="C7904" t="s">
        <v>175</v>
      </c>
      <c r="D7904" s="2">
        <v>6</v>
      </c>
      <c r="E7904" s="17">
        <v>13</v>
      </c>
      <c r="F7904" t="s">
        <v>74</v>
      </c>
      <c r="G7904">
        <v>15</v>
      </c>
      <c r="H7904">
        <v>2179708.5999999996</v>
      </c>
    </row>
    <row r="7905" spans="1:8" x14ac:dyDescent="0.25">
      <c r="A7905" s="2">
        <v>21</v>
      </c>
      <c r="B7905" t="s">
        <v>172</v>
      </c>
      <c r="C7905" t="s">
        <v>175</v>
      </c>
      <c r="D7905" s="2">
        <v>6</v>
      </c>
      <c r="E7905" s="17">
        <v>14</v>
      </c>
      <c r="F7905" t="s">
        <v>70</v>
      </c>
      <c r="G7905">
        <v>360</v>
      </c>
      <c r="H7905">
        <v>288776219.03999996</v>
      </c>
    </row>
    <row r="7906" spans="1:8" x14ac:dyDescent="0.25">
      <c r="A7906" s="2">
        <v>21</v>
      </c>
      <c r="B7906" t="s">
        <v>172</v>
      </c>
      <c r="C7906" t="s">
        <v>175</v>
      </c>
      <c r="D7906" s="2">
        <v>6</v>
      </c>
      <c r="E7906" s="17">
        <v>14</v>
      </c>
      <c r="F7906" t="s">
        <v>75</v>
      </c>
      <c r="G7906">
        <v>55</v>
      </c>
      <c r="H7906">
        <v>2150623.0099999998</v>
      </c>
    </row>
    <row r="7907" spans="1:8" x14ac:dyDescent="0.25">
      <c r="A7907" s="2">
        <v>21</v>
      </c>
      <c r="B7907" t="s">
        <v>172</v>
      </c>
      <c r="C7907" t="s">
        <v>175</v>
      </c>
      <c r="D7907" s="2">
        <v>6</v>
      </c>
      <c r="E7907" s="17">
        <v>14</v>
      </c>
      <c r="F7907" t="s">
        <v>68</v>
      </c>
      <c r="G7907">
        <v>236</v>
      </c>
      <c r="H7907">
        <v>4952716.3600000003</v>
      </c>
    </row>
    <row r="7908" spans="1:8" x14ac:dyDescent="0.25">
      <c r="A7908" s="2">
        <v>21</v>
      </c>
      <c r="B7908" t="s">
        <v>172</v>
      </c>
      <c r="C7908" t="s">
        <v>175</v>
      </c>
      <c r="D7908" s="2">
        <v>6</v>
      </c>
      <c r="E7908" s="17">
        <v>14</v>
      </c>
      <c r="F7908" t="s">
        <v>69</v>
      </c>
      <c r="G7908">
        <v>360</v>
      </c>
      <c r="H7908">
        <v>36923931.600000009</v>
      </c>
    </row>
    <row r="7909" spans="1:8" x14ac:dyDescent="0.25">
      <c r="A7909" s="2">
        <v>21</v>
      </c>
      <c r="B7909" t="s">
        <v>172</v>
      </c>
      <c r="C7909" t="s">
        <v>175</v>
      </c>
      <c r="D7909" s="2">
        <v>6</v>
      </c>
      <c r="E7909" s="17">
        <v>14</v>
      </c>
      <c r="F7909" t="s">
        <v>73</v>
      </c>
      <c r="G7909">
        <v>265</v>
      </c>
      <c r="H7909">
        <v>18833695.960000005</v>
      </c>
    </row>
    <row r="7910" spans="1:8" x14ac:dyDescent="0.25">
      <c r="A7910" s="2">
        <v>21</v>
      </c>
      <c r="B7910" t="s">
        <v>172</v>
      </c>
      <c r="C7910" t="s">
        <v>175</v>
      </c>
      <c r="D7910" s="2">
        <v>6</v>
      </c>
      <c r="E7910" s="17">
        <v>14</v>
      </c>
      <c r="F7910" t="s">
        <v>79</v>
      </c>
      <c r="G7910">
        <v>3</v>
      </c>
      <c r="H7910">
        <v>536051.21</v>
      </c>
    </row>
    <row r="7911" spans="1:8" x14ac:dyDescent="0.25">
      <c r="A7911" s="2">
        <v>21</v>
      </c>
      <c r="B7911" t="s">
        <v>172</v>
      </c>
      <c r="C7911" t="s">
        <v>175</v>
      </c>
      <c r="D7911" s="2">
        <v>6</v>
      </c>
      <c r="E7911" s="17">
        <v>14</v>
      </c>
      <c r="F7911" t="s">
        <v>72</v>
      </c>
      <c r="G7911">
        <v>359</v>
      </c>
      <c r="H7911">
        <v>58942934.079999752</v>
      </c>
    </row>
    <row r="7912" spans="1:8" x14ac:dyDescent="0.25">
      <c r="A7912" s="2">
        <v>21</v>
      </c>
      <c r="B7912" t="s">
        <v>172</v>
      </c>
      <c r="C7912" t="s">
        <v>175</v>
      </c>
      <c r="D7912" s="2">
        <v>6</v>
      </c>
      <c r="E7912" s="17">
        <v>14</v>
      </c>
      <c r="F7912" t="s">
        <v>74</v>
      </c>
      <c r="G7912">
        <v>2</v>
      </c>
      <c r="H7912">
        <v>157182.57</v>
      </c>
    </row>
    <row r="7913" spans="1:8" x14ac:dyDescent="0.25">
      <c r="A7913" s="2">
        <v>21</v>
      </c>
      <c r="B7913" t="s">
        <v>172</v>
      </c>
      <c r="C7913" t="s">
        <v>175</v>
      </c>
      <c r="D7913" s="2">
        <v>6</v>
      </c>
      <c r="E7913" s="17">
        <v>14</v>
      </c>
      <c r="F7913" t="s">
        <v>87</v>
      </c>
      <c r="H7913">
        <v>117405.13</v>
      </c>
    </row>
    <row r="7914" spans="1:8" x14ac:dyDescent="0.25">
      <c r="A7914" s="2">
        <v>21</v>
      </c>
      <c r="B7914" t="s">
        <v>172</v>
      </c>
      <c r="C7914" t="s">
        <v>175</v>
      </c>
      <c r="D7914" s="2">
        <v>6</v>
      </c>
      <c r="E7914" s="17">
        <v>14</v>
      </c>
      <c r="F7914" t="s">
        <v>76</v>
      </c>
      <c r="H7914">
        <v>281858.67000000004</v>
      </c>
    </row>
    <row r="7915" spans="1:8" x14ac:dyDescent="0.25">
      <c r="A7915" s="2">
        <v>21</v>
      </c>
      <c r="B7915" t="s">
        <v>172</v>
      </c>
      <c r="C7915" t="s">
        <v>175</v>
      </c>
      <c r="D7915" s="2">
        <v>6</v>
      </c>
      <c r="E7915" s="17">
        <v>16</v>
      </c>
      <c r="F7915" t="s">
        <v>70</v>
      </c>
      <c r="H7915">
        <v>390407.00999999995</v>
      </c>
    </row>
    <row r="7916" spans="1:8" x14ac:dyDescent="0.25">
      <c r="A7916" s="2">
        <v>21</v>
      </c>
      <c r="B7916" t="s">
        <v>172</v>
      </c>
      <c r="C7916" t="s">
        <v>176</v>
      </c>
      <c r="D7916" s="2">
        <v>3</v>
      </c>
      <c r="E7916" s="17">
        <v>1</v>
      </c>
      <c r="F7916" t="s">
        <v>70</v>
      </c>
      <c r="G7916">
        <v>6</v>
      </c>
      <c r="H7916">
        <v>34500</v>
      </c>
    </row>
    <row r="7917" spans="1:8" x14ac:dyDescent="0.25">
      <c r="A7917" s="2">
        <v>21</v>
      </c>
      <c r="B7917" t="s">
        <v>172</v>
      </c>
      <c r="C7917" t="s">
        <v>176</v>
      </c>
      <c r="D7917" s="2">
        <v>3</v>
      </c>
      <c r="E7917" s="17">
        <v>2</v>
      </c>
      <c r="F7917" t="s">
        <v>75</v>
      </c>
      <c r="H7917">
        <v>1800</v>
      </c>
    </row>
    <row r="7918" spans="1:8" x14ac:dyDescent="0.25">
      <c r="A7918" s="2">
        <v>21</v>
      </c>
      <c r="B7918" t="s">
        <v>172</v>
      </c>
      <c r="C7918" t="s">
        <v>176</v>
      </c>
      <c r="D7918" s="2">
        <v>3</v>
      </c>
      <c r="E7918" s="17">
        <v>3</v>
      </c>
      <c r="F7918" t="s">
        <v>70</v>
      </c>
      <c r="G7918">
        <v>70</v>
      </c>
      <c r="H7918">
        <v>6611299.3899999997</v>
      </c>
    </row>
    <row r="7919" spans="1:8" x14ac:dyDescent="0.25">
      <c r="A7919" s="2">
        <v>21</v>
      </c>
      <c r="B7919" t="s">
        <v>172</v>
      </c>
      <c r="C7919" t="s">
        <v>176</v>
      </c>
      <c r="D7919" s="2">
        <v>3</v>
      </c>
      <c r="E7919" s="17">
        <v>3</v>
      </c>
      <c r="F7919" t="s">
        <v>75</v>
      </c>
      <c r="G7919">
        <v>60</v>
      </c>
      <c r="H7919">
        <v>729000</v>
      </c>
    </row>
    <row r="7920" spans="1:8" x14ac:dyDescent="0.25">
      <c r="A7920" s="2">
        <v>21</v>
      </c>
      <c r="B7920" t="s">
        <v>172</v>
      </c>
      <c r="C7920" t="s">
        <v>176</v>
      </c>
      <c r="D7920" s="2">
        <v>3</v>
      </c>
      <c r="E7920" s="17">
        <v>3</v>
      </c>
      <c r="F7920" t="s">
        <v>77</v>
      </c>
      <c r="G7920">
        <v>1</v>
      </c>
      <c r="H7920">
        <v>2560.4300000000003</v>
      </c>
    </row>
    <row r="7921" spans="1:8" x14ac:dyDescent="0.25">
      <c r="A7921" s="2">
        <v>21</v>
      </c>
      <c r="B7921" t="s">
        <v>172</v>
      </c>
      <c r="C7921" t="s">
        <v>176</v>
      </c>
      <c r="D7921" s="2">
        <v>3</v>
      </c>
      <c r="E7921" s="17">
        <v>3</v>
      </c>
      <c r="F7921" t="s">
        <v>68</v>
      </c>
      <c r="G7921">
        <v>42</v>
      </c>
      <c r="H7921">
        <v>824622</v>
      </c>
    </row>
    <row r="7922" spans="1:8" x14ac:dyDescent="0.25">
      <c r="A7922" s="2">
        <v>21</v>
      </c>
      <c r="B7922" t="s">
        <v>172</v>
      </c>
      <c r="C7922" t="s">
        <v>176</v>
      </c>
      <c r="D7922" s="2">
        <v>3</v>
      </c>
      <c r="E7922" s="17">
        <v>3</v>
      </c>
      <c r="F7922" t="s">
        <v>69</v>
      </c>
      <c r="G7922">
        <v>70</v>
      </c>
      <c r="H7922">
        <v>856516.76999999955</v>
      </c>
    </row>
    <row r="7923" spans="1:8" x14ac:dyDescent="0.25">
      <c r="A7923" s="2">
        <v>21</v>
      </c>
      <c r="B7923" t="s">
        <v>172</v>
      </c>
      <c r="C7923" t="s">
        <v>176</v>
      </c>
      <c r="D7923" s="2">
        <v>3</v>
      </c>
      <c r="E7923" s="17">
        <v>3</v>
      </c>
      <c r="F7923" t="s">
        <v>78</v>
      </c>
      <c r="G7923">
        <v>15</v>
      </c>
      <c r="H7923">
        <v>81628.89</v>
      </c>
    </row>
    <row r="7924" spans="1:8" x14ac:dyDescent="0.25">
      <c r="A7924" s="2">
        <v>21</v>
      </c>
      <c r="B7924" t="s">
        <v>172</v>
      </c>
      <c r="C7924" t="s">
        <v>176</v>
      </c>
      <c r="D7924" s="2">
        <v>3</v>
      </c>
      <c r="E7924" s="17">
        <v>3</v>
      </c>
      <c r="F7924" t="s">
        <v>67</v>
      </c>
      <c r="G7924">
        <v>70</v>
      </c>
      <c r="H7924">
        <v>4663.95</v>
      </c>
    </row>
    <row r="7925" spans="1:8" x14ac:dyDescent="0.25">
      <c r="A7925" s="2">
        <v>21</v>
      </c>
      <c r="B7925" t="s">
        <v>172</v>
      </c>
      <c r="C7925" t="s">
        <v>176</v>
      </c>
      <c r="D7925" s="2">
        <v>3</v>
      </c>
      <c r="E7925" s="17">
        <v>3</v>
      </c>
      <c r="F7925" t="s">
        <v>73</v>
      </c>
      <c r="G7925">
        <v>30</v>
      </c>
      <c r="H7925">
        <v>489333.66000000009</v>
      </c>
    </row>
    <row r="7926" spans="1:8" x14ac:dyDescent="0.25">
      <c r="A7926" s="2">
        <v>21</v>
      </c>
      <c r="B7926" t="s">
        <v>172</v>
      </c>
      <c r="C7926" t="s">
        <v>176</v>
      </c>
      <c r="D7926" s="2">
        <v>3</v>
      </c>
      <c r="E7926" s="17">
        <v>3</v>
      </c>
      <c r="F7926" t="s">
        <v>72</v>
      </c>
      <c r="H7926">
        <v>11524.76</v>
      </c>
    </row>
    <row r="7927" spans="1:8" x14ac:dyDescent="0.25">
      <c r="A7927" s="2">
        <v>21</v>
      </c>
      <c r="B7927" t="s">
        <v>172</v>
      </c>
      <c r="C7927" t="s">
        <v>176</v>
      </c>
      <c r="D7927" s="2">
        <v>3</v>
      </c>
      <c r="E7927" s="17">
        <v>4</v>
      </c>
      <c r="F7927" t="s">
        <v>70</v>
      </c>
      <c r="G7927">
        <v>81</v>
      </c>
      <c r="H7927">
        <v>10009083.060000002</v>
      </c>
    </row>
    <row r="7928" spans="1:8" x14ac:dyDescent="0.25">
      <c r="A7928" s="2">
        <v>21</v>
      </c>
      <c r="B7928" t="s">
        <v>172</v>
      </c>
      <c r="C7928" t="s">
        <v>176</v>
      </c>
      <c r="D7928" s="2">
        <v>3</v>
      </c>
      <c r="E7928" s="17">
        <v>4</v>
      </c>
      <c r="F7928" t="s">
        <v>75</v>
      </c>
      <c r="G7928">
        <v>62</v>
      </c>
      <c r="H7928">
        <v>939000</v>
      </c>
    </row>
    <row r="7929" spans="1:8" x14ac:dyDescent="0.25">
      <c r="A7929" s="2">
        <v>21</v>
      </c>
      <c r="B7929" t="s">
        <v>172</v>
      </c>
      <c r="C7929" t="s">
        <v>176</v>
      </c>
      <c r="D7929" s="2">
        <v>3</v>
      </c>
      <c r="E7929" s="17">
        <v>4</v>
      </c>
      <c r="F7929" t="s">
        <v>77</v>
      </c>
      <c r="G7929">
        <v>2</v>
      </c>
      <c r="H7929">
        <v>9478.7100000000009</v>
      </c>
    </row>
    <row r="7930" spans="1:8" x14ac:dyDescent="0.25">
      <c r="A7930" s="2">
        <v>21</v>
      </c>
      <c r="B7930" t="s">
        <v>172</v>
      </c>
      <c r="C7930" t="s">
        <v>176</v>
      </c>
      <c r="D7930" s="2">
        <v>3</v>
      </c>
      <c r="E7930" s="17">
        <v>4</v>
      </c>
      <c r="F7930" t="s">
        <v>68</v>
      </c>
      <c r="G7930">
        <v>49</v>
      </c>
      <c r="H7930">
        <v>1119925.25</v>
      </c>
    </row>
    <row r="7931" spans="1:8" x14ac:dyDescent="0.25">
      <c r="A7931" s="2">
        <v>21</v>
      </c>
      <c r="B7931" t="s">
        <v>172</v>
      </c>
      <c r="C7931" t="s">
        <v>176</v>
      </c>
      <c r="D7931" s="2">
        <v>3</v>
      </c>
      <c r="E7931" s="17">
        <v>4</v>
      </c>
      <c r="F7931" t="s">
        <v>69</v>
      </c>
      <c r="G7931">
        <v>81</v>
      </c>
      <c r="H7931">
        <v>1302481.110000001</v>
      </c>
    </row>
    <row r="7932" spans="1:8" x14ac:dyDescent="0.25">
      <c r="A7932" s="2">
        <v>21</v>
      </c>
      <c r="B7932" t="s">
        <v>172</v>
      </c>
      <c r="C7932" t="s">
        <v>176</v>
      </c>
      <c r="D7932" s="2">
        <v>3</v>
      </c>
      <c r="E7932" s="17">
        <v>4</v>
      </c>
      <c r="F7932" t="s">
        <v>78</v>
      </c>
      <c r="G7932">
        <v>17</v>
      </c>
      <c r="H7932">
        <v>93221.46</v>
      </c>
    </row>
    <row r="7933" spans="1:8" x14ac:dyDescent="0.25">
      <c r="A7933" s="2">
        <v>21</v>
      </c>
      <c r="B7933" t="s">
        <v>172</v>
      </c>
      <c r="C7933" t="s">
        <v>176</v>
      </c>
      <c r="D7933" s="2">
        <v>3</v>
      </c>
      <c r="E7933" s="17">
        <v>4</v>
      </c>
      <c r="F7933" t="s">
        <v>67</v>
      </c>
      <c r="G7933">
        <v>81</v>
      </c>
      <c r="H7933">
        <v>5958.16</v>
      </c>
    </row>
    <row r="7934" spans="1:8" x14ac:dyDescent="0.25">
      <c r="A7934" s="2">
        <v>21</v>
      </c>
      <c r="B7934" t="s">
        <v>172</v>
      </c>
      <c r="C7934" t="s">
        <v>176</v>
      </c>
      <c r="D7934" s="2">
        <v>3</v>
      </c>
      <c r="E7934" s="17">
        <v>4</v>
      </c>
      <c r="F7934" t="s">
        <v>73</v>
      </c>
      <c r="G7934">
        <v>33</v>
      </c>
      <c r="H7934">
        <v>737438.90000000014</v>
      </c>
    </row>
    <row r="7935" spans="1:8" x14ac:dyDescent="0.25">
      <c r="A7935" s="2">
        <v>21</v>
      </c>
      <c r="B7935" t="s">
        <v>172</v>
      </c>
      <c r="C7935" t="s">
        <v>176</v>
      </c>
      <c r="D7935" s="2">
        <v>3</v>
      </c>
      <c r="E7935" s="17">
        <v>5</v>
      </c>
      <c r="F7935" t="s">
        <v>70</v>
      </c>
      <c r="G7935">
        <v>731</v>
      </c>
      <c r="H7935">
        <v>93669280.079999983</v>
      </c>
    </row>
    <row r="7936" spans="1:8" x14ac:dyDescent="0.25">
      <c r="A7936" s="2">
        <v>21</v>
      </c>
      <c r="B7936" t="s">
        <v>172</v>
      </c>
      <c r="C7936" t="s">
        <v>176</v>
      </c>
      <c r="D7936" s="2">
        <v>3</v>
      </c>
      <c r="E7936" s="17">
        <v>5</v>
      </c>
      <c r="F7936" t="s">
        <v>75</v>
      </c>
      <c r="G7936">
        <v>624</v>
      </c>
      <c r="H7936">
        <v>7893169.3100000005</v>
      </c>
    </row>
    <row r="7937" spans="1:8" x14ac:dyDescent="0.25">
      <c r="A7937" s="2">
        <v>21</v>
      </c>
      <c r="B7937" t="s">
        <v>172</v>
      </c>
      <c r="C7937" t="s">
        <v>176</v>
      </c>
      <c r="D7937" s="2">
        <v>3</v>
      </c>
      <c r="E7937" s="17">
        <v>5</v>
      </c>
      <c r="F7937" t="s">
        <v>77</v>
      </c>
      <c r="G7937">
        <v>16</v>
      </c>
      <c r="H7937">
        <v>128823.66999999997</v>
      </c>
    </row>
    <row r="7938" spans="1:8" x14ac:dyDescent="0.25">
      <c r="A7938" s="2">
        <v>21</v>
      </c>
      <c r="B7938" t="s">
        <v>172</v>
      </c>
      <c r="C7938" t="s">
        <v>176</v>
      </c>
      <c r="D7938" s="2">
        <v>3</v>
      </c>
      <c r="E7938" s="17">
        <v>5</v>
      </c>
      <c r="F7938" t="s">
        <v>68</v>
      </c>
      <c r="G7938">
        <v>491</v>
      </c>
      <c r="H7938">
        <v>9516177</v>
      </c>
    </row>
    <row r="7939" spans="1:8" x14ac:dyDescent="0.25">
      <c r="A7939" s="2">
        <v>21</v>
      </c>
      <c r="B7939" t="s">
        <v>172</v>
      </c>
      <c r="C7939" t="s">
        <v>176</v>
      </c>
      <c r="D7939" s="2">
        <v>3</v>
      </c>
      <c r="E7939" s="17">
        <v>5</v>
      </c>
      <c r="F7939" t="s">
        <v>69</v>
      </c>
      <c r="G7939">
        <v>727</v>
      </c>
      <c r="H7939">
        <v>12127013.879999992</v>
      </c>
    </row>
    <row r="7940" spans="1:8" x14ac:dyDescent="0.25">
      <c r="A7940" s="2">
        <v>21</v>
      </c>
      <c r="B7940" t="s">
        <v>172</v>
      </c>
      <c r="C7940" t="s">
        <v>176</v>
      </c>
      <c r="D7940" s="2">
        <v>3</v>
      </c>
      <c r="E7940" s="17">
        <v>5</v>
      </c>
      <c r="F7940" t="s">
        <v>78</v>
      </c>
      <c r="G7940">
        <v>155</v>
      </c>
      <c r="H7940">
        <v>1053364.8000000007</v>
      </c>
    </row>
    <row r="7941" spans="1:8" x14ac:dyDescent="0.25">
      <c r="A7941" s="2">
        <v>21</v>
      </c>
      <c r="B7941" t="s">
        <v>172</v>
      </c>
      <c r="C7941" t="s">
        <v>176</v>
      </c>
      <c r="D7941" s="2">
        <v>3</v>
      </c>
      <c r="E7941" s="17">
        <v>5</v>
      </c>
      <c r="F7941" t="s">
        <v>67</v>
      </c>
      <c r="G7941">
        <v>725</v>
      </c>
      <c r="H7941">
        <v>48161.479999999996</v>
      </c>
    </row>
    <row r="7942" spans="1:8" x14ac:dyDescent="0.25">
      <c r="A7942" s="2">
        <v>21</v>
      </c>
      <c r="B7942" t="s">
        <v>172</v>
      </c>
      <c r="C7942" t="s">
        <v>176</v>
      </c>
      <c r="D7942" s="2">
        <v>3</v>
      </c>
      <c r="E7942" s="17">
        <v>5</v>
      </c>
      <c r="F7942" t="s">
        <v>73</v>
      </c>
      <c r="G7942">
        <v>319</v>
      </c>
      <c r="H7942">
        <v>7234759.3800000008</v>
      </c>
    </row>
    <row r="7943" spans="1:8" x14ac:dyDescent="0.25">
      <c r="A7943" s="2">
        <v>21</v>
      </c>
      <c r="B7943" t="s">
        <v>172</v>
      </c>
      <c r="C7943" t="s">
        <v>176</v>
      </c>
      <c r="D7943" s="2">
        <v>3</v>
      </c>
      <c r="E7943" s="17">
        <v>5</v>
      </c>
      <c r="F7943" t="s">
        <v>79</v>
      </c>
      <c r="G7943">
        <v>1</v>
      </c>
      <c r="H7943">
        <v>149972</v>
      </c>
    </row>
    <row r="7944" spans="1:8" x14ac:dyDescent="0.25">
      <c r="A7944" s="2">
        <v>21</v>
      </c>
      <c r="B7944" t="s">
        <v>172</v>
      </c>
      <c r="C7944" t="s">
        <v>176</v>
      </c>
      <c r="D7944" s="2">
        <v>3</v>
      </c>
      <c r="E7944" s="17">
        <v>5</v>
      </c>
      <c r="F7944" t="s">
        <v>72</v>
      </c>
      <c r="G7944">
        <v>4</v>
      </c>
      <c r="H7944">
        <v>215321.38999999998</v>
      </c>
    </row>
    <row r="7945" spans="1:8" x14ac:dyDescent="0.25">
      <c r="A7945" s="2">
        <v>21</v>
      </c>
      <c r="B7945" t="s">
        <v>172</v>
      </c>
      <c r="C7945" t="s">
        <v>176</v>
      </c>
      <c r="D7945" s="2">
        <v>3</v>
      </c>
      <c r="E7945" s="17">
        <v>5</v>
      </c>
      <c r="F7945" t="s">
        <v>87</v>
      </c>
      <c r="H7945">
        <v>1282.19</v>
      </c>
    </row>
    <row r="7946" spans="1:8" x14ac:dyDescent="0.25">
      <c r="A7946" s="2">
        <v>21</v>
      </c>
      <c r="B7946" t="s">
        <v>172</v>
      </c>
      <c r="C7946" t="s">
        <v>176</v>
      </c>
      <c r="D7946" s="2">
        <v>3</v>
      </c>
      <c r="E7946" s="17">
        <v>6</v>
      </c>
      <c r="F7946" t="s">
        <v>70</v>
      </c>
      <c r="G7946">
        <v>136</v>
      </c>
      <c r="H7946">
        <v>24347132.479999997</v>
      </c>
    </row>
    <row r="7947" spans="1:8" x14ac:dyDescent="0.25">
      <c r="A7947" s="2">
        <v>21</v>
      </c>
      <c r="B7947" t="s">
        <v>172</v>
      </c>
      <c r="C7947" t="s">
        <v>176</v>
      </c>
      <c r="D7947" s="2">
        <v>3</v>
      </c>
      <c r="E7947" s="17">
        <v>6</v>
      </c>
      <c r="F7947" t="s">
        <v>75</v>
      </c>
      <c r="G7947">
        <v>100</v>
      </c>
      <c r="H7947">
        <v>1326900</v>
      </c>
    </row>
    <row r="7948" spans="1:8" x14ac:dyDescent="0.25">
      <c r="A7948" s="2">
        <v>21</v>
      </c>
      <c r="B7948" t="s">
        <v>172</v>
      </c>
      <c r="C7948" t="s">
        <v>176</v>
      </c>
      <c r="D7948" s="2">
        <v>3</v>
      </c>
      <c r="E7948" s="17">
        <v>6</v>
      </c>
      <c r="F7948" t="s">
        <v>77</v>
      </c>
      <c r="G7948">
        <v>1</v>
      </c>
      <c r="H7948">
        <v>10797.7</v>
      </c>
    </row>
    <row r="7949" spans="1:8" x14ac:dyDescent="0.25">
      <c r="A7949" s="2">
        <v>21</v>
      </c>
      <c r="B7949" t="s">
        <v>172</v>
      </c>
      <c r="C7949" t="s">
        <v>176</v>
      </c>
      <c r="D7949" s="2">
        <v>3</v>
      </c>
      <c r="E7949" s="17">
        <v>6</v>
      </c>
      <c r="F7949" t="s">
        <v>68</v>
      </c>
      <c r="G7949">
        <v>87</v>
      </c>
      <c r="H7949">
        <v>1688764.1300000001</v>
      </c>
    </row>
    <row r="7950" spans="1:8" x14ac:dyDescent="0.25">
      <c r="A7950" s="2">
        <v>21</v>
      </c>
      <c r="B7950" t="s">
        <v>172</v>
      </c>
      <c r="C7950" t="s">
        <v>176</v>
      </c>
      <c r="D7950" s="2">
        <v>3</v>
      </c>
      <c r="E7950" s="17">
        <v>6</v>
      </c>
      <c r="F7950" t="s">
        <v>69</v>
      </c>
      <c r="G7950">
        <v>136</v>
      </c>
      <c r="H7950">
        <v>3170627.3699999927</v>
      </c>
    </row>
    <row r="7951" spans="1:8" x14ac:dyDescent="0.25">
      <c r="A7951" s="2">
        <v>21</v>
      </c>
      <c r="B7951" t="s">
        <v>172</v>
      </c>
      <c r="C7951" t="s">
        <v>176</v>
      </c>
      <c r="D7951" s="2">
        <v>3</v>
      </c>
      <c r="E7951" s="17">
        <v>6</v>
      </c>
      <c r="F7951" t="s">
        <v>78</v>
      </c>
      <c r="G7951">
        <v>22</v>
      </c>
      <c r="H7951">
        <v>197267.81999999998</v>
      </c>
    </row>
    <row r="7952" spans="1:8" x14ac:dyDescent="0.25">
      <c r="A7952" s="2">
        <v>21</v>
      </c>
      <c r="B7952" t="s">
        <v>172</v>
      </c>
      <c r="C7952" t="s">
        <v>176</v>
      </c>
      <c r="D7952" s="2">
        <v>3</v>
      </c>
      <c r="E7952" s="17">
        <v>6</v>
      </c>
      <c r="F7952" t="s">
        <v>67</v>
      </c>
      <c r="G7952">
        <v>136</v>
      </c>
      <c r="H7952">
        <v>9351.4200000000019</v>
      </c>
    </row>
    <row r="7953" spans="1:8" x14ac:dyDescent="0.25">
      <c r="A7953" s="2">
        <v>21</v>
      </c>
      <c r="B7953" t="s">
        <v>172</v>
      </c>
      <c r="C7953" t="s">
        <v>176</v>
      </c>
      <c r="D7953" s="2">
        <v>3</v>
      </c>
      <c r="E7953" s="17">
        <v>6</v>
      </c>
      <c r="F7953" t="s">
        <v>73</v>
      </c>
      <c r="G7953">
        <v>29</v>
      </c>
      <c r="H7953">
        <v>1865947.96</v>
      </c>
    </row>
    <row r="7954" spans="1:8" x14ac:dyDescent="0.25">
      <c r="A7954" s="2">
        <v>21</v>
      </c>
      <c r="B7954" t="s">
        <v>172</v>
      </c>
      <c r="C7954" t="s">
        <v>176</v>
      </c>
      <c r="D7954" s="2">
        <v>3</v>
      </c>
      <c r="E7954" s="17">
        <v>6</v>
      </c>
      <c r="F7954" t="s">
        <v>79</v>
      </c>
      <c r="G7954">
        <v>1</v>
      </c>
      <c r="H7954">
        <v>101581</v>
      </c>
    </row>
    <row r="7955" spans="1:8" x14ac:dyDescent="0.25">
      <c r="A7955" s="2">
        <v>21</v>
      </c>
      <c r="B7955" t="s">
        <v>172</v>
      </c>
      <c r="C7955" t="s">
        <v>176</v>
      </c>
      <c r="D7955" s="2">
        <v>3</v>
      </c>
      <c r="E7955" s="17">
        <v>6</v>
      </c>
      <c r="F7955" t="s">
        <v>72</v>
      </c>
      <c r="H7955">
        <v>438.54</v>
      </c>
    </row>
    <row r="7956" spans="1:8" x14ac:dyDescent="0.25">
      <c r="A7956" s="2">
        <v>21</v>
      </c>
      <c r="B7956" t="s">
        <v>172</v>
      </c>
      <c r="C7956" t="s">
        <v>176</v>
      </c>
      <c r="D7956" s="2">
        <v>3</v>
      </c>
      <c r="E7956" s="17">
        <v>7</v>
      </c>
      <c r="F7956" t="s">
        <v>70</v>
      </c>
      <c r="G7956">
        <v>269</v>
      </c>
      <c r="H7956">
        <v>54595851.829999998</v>
      </c>
    </row>
    <row r="7957" spans="1:8" x14ac:dyDescent="0.25">
      <c r="A7957" s="2">
        <v>21</v>
      </c>
      <c r="B7957" t="s">
        <v>172</v>
      </c>
      <c r="C7957" t="s">
        <v>176</v>
      </c>
      <c r="D7957" s="2">
        <v>3</v>
      </c>
      <c r="E7957" s="17">
        <v>7</v>
      </c>
      <c r="F7957" t="s">
        <v>75</v>
      </c>
      <c r="G7957">
        <v>211</v>
      </c>
      <c r="H7957">
        <v>2583300</v>
      </c>
    </row>
    <row r="7958" spans="1:8" x14ac:dyDescent="0.25">
      <c r="A7958" s="2">
        <v>21</v>
      </c>
      <c r="B7958" t="s">
        <v>172</v>
      </c>
      <c r="C7958" t="s">
        <v>176</v>
      </c>
      <c r="D7958" s="2">
        <v>3</v>
      </c>
      <c r="E7958" s="17">
        <v>7</v>
      </c>
      <c r="F7958" t="s">
        <v>77</v>
      </c>
      <c r="H7958">
        <v>59102.759999999995</v>
      </c>
    </row>
    <row r="7959" spans="1:8" x14ac:dyDescent="0.25">
      <c r="A7959" s="2">
        <v>21</v>
      </c>
      <c r="B7959" t="s">
        <v>172</v>
      </c>
      <c r="C7959" t="s">
        <v>176</v>
      </c>
      <c r="D7959" s="2">
        <v>3</v>
      </c>
      <c r="E7959" s="17">
        <v>7</v>
      </c>
      <c r="F7959" t="s">
        <v>68</v>
      </c>
      <c r="G7959">
        <v>167</v>
      </c>
      <c r="H7959">
        <v>3112681.98</v>
      </c>
    </row>
    <row r="7960" spans="1:8" x14ac:dyDescent="0.25">
      <c r="A7960" s="2">
        <v>21</v>
      </c>
      <c r="B7960" t="s">
        <v>172</v>
      </c>
      <c r="C7960" t="s">
        <v>176</v>
      </c>
      <c r="D7960" s="2">
        <v>3</v>
      </c>
      <c r="E7960" s="17">
        <v>7</v>
      </c>
      <c r="F7960" t="s">
        <v>69</v>
      </c>
      <c r="G7960">
        <v>269</v>
      </c>
      <c r="H7960">
        <v>7092578.2899999954</v>
      </c>
    </row>
    <row r="7961" spans="1:8" x14ac:dyDescent="0.25">
      <c r="A7961" s="2">
        <v>21</v>
      </c>
      <c r="B7961" t="s">
        <v>172</v>
      </c>
      <c r="C7961" t="s">
        <v>176</v>
      </c>
      <c r="D7961" s="2">
        <v>3</v>
      </c>
      <c r="E7961" s="17">
        <v>7</v>
      </c>
      <c r="F7961" t="s">
        <v>78</v>
      </c>
      <c r="G7961">
        <v>57</v>
      </c>
      <c r="H7961">
        <v>646225.19999999995</v>
      </c>
    </row>
    <row r="7962" spans="1:8" x14ac:dyDescent="0.25">
      <c r="A7962" s="2">
        <v>21</v>
      </c>
      <c r="B7962" t="s">
        <v>172</v>
      </c>
      <c r="C7962" t="s">
        <v>176</v>
      </c>
      <c r="D7962" s="2">
        <v>3</v>
      </c>
      <c r="E7962" s="17">
        <v>7</v>
      </c>
      <c r="F7962" t="s">
        <v>67</v>
      </c>
      <c r="G7962">
        <v>267</v>
      </c>
      <c r="H7962">
        <v>17536.339999999997</v>
      </c>
    </row>
    <row r="7963" spans="1:8" x14ac:dyDescent="0.25">
      <c r="A7963" s="2">
        <v>21</v>
      </c>
      <c r="B7963" t="s">
        <v>172</v>
      </c>
      <c r="C7963" t="s">
        <v>176</v>
      </c>
      <c r="D7963" s="2">
        <v>3</v>
      </c>
      <c r="E7963" s="17">
        <v>7</v>
      </c>
      <c r="F7963" t="s">
        <v>73</v>
      </c>
      <c r="G7963">
        <v>103</v>
      </c>
      <c r="H7963">
        <v>4051275.4800000004</v>
      </c>
    </row>
    <row r="7964" spans="1:8" x14ac:dyDescent="0.25">
      <c r="A7964" s="2">
        <v>21</v>
      </c>
      <c r="B7964" t="s">
        <v>172</v>
      </c>
      <c r="C7964" t="s">
        <v>176</v>
      </c>
      <c r="D7964" s="2">
        <v>3</v>
      </c>
      <c r="E7964" s="17">
        <v>7</v>
      </c>
      <c r="F7964" t="s">
        <v>79</v>
      </c>
      <c r="G7964">
        <v>1</v>
      </c>
      <c r="H7964">
        <v>75617</v>
      </c>
    </row>
    <row r="7965" spans="1:8" x14ac:dyDescent="0.25">
      <c r="A7965" s="2">
        <v>21</v>
      </c>
      <c r="B7965" t="s">
        <v>172</v>
      </c>
      <c r="C7965" t="s">
        <v>176</v>
      </c>
      <c r="D7965" s="2">
        <v>3</v>
      </c>
      <c r="E7965" s="17">
        <v>7</v>
      </c>
      <c r="F7965" t="s">
        <v>72</v>
      </c>
      <c r="H7965">
        <v>46288.160000000003</v>
      </c>
    </row>
    <row r="7966" spans="1:8" x14ac:dyDescent="0.25">
      <c r="A7966" s="2">
        <v>21</v>
      </c>
      <c r="B7966" t="s">
        <v>172</v>
      </c>
      <c r="C7966" t="s">
        <v>176</v>
      </c>
      <c r="D7966" s="2">
        <v>3</v>
      </c>
      <c r="E7966" s="17">
        <v>7</v>
      </c>
      <c r="F7966" t="s">
        <v>88</v>
      </c>
      <c r="H7966">
        <v>10698.12</v>
      </c>
    </row>
    <row r="7967" spans="1:8" x14ac:dyDescent="0.25">
      <c r="A7967" s="2">
        <v>21</v>
      </c>
      <c r="B7967" t="s">
        <v>172</v>
      </c>
      <c r="C7967" t="s">
        <v>176</v>
      </c>
      <c r="D7967" s="2">
        <v>3</v>
      </c>
      <c r="E7967" s="17">
        <v>8</v>
      </c>
      <c r="F7967" t="s">
        <v>70</v>
      </c>
      <c r="G7967">
        <v>82</v>
      </c>
      <c r="H7967">
        <v>21089652.93</v>
      </c>
    </row>
    <row r="7968" spans="1:8" x14ac:dyDescent="0.25">
      <c r="A7968" s="2">
        <v>21</v>
      </c>
      <c r="B7968" t="s">
        <v>172</v>
      </c>
      <c r="C7968" t="s">
        <v>176</v>
      </c>
      <c r="D7968" s="2">
        <v>3</v>
      </c>
      <c r="E7968" s="17">
        <v>8</v>
      </c>
      <c r="F7968" t="s">
        <v>75</v>
      </c>
      <c r="G7968">
        <v>70</v>
      </c>
      <c r="H7968">
        <v>907800</v>
      </c>
    </row>
    <row r="7969" spans="1:8" x14ac:dyDescent="0.25">
      <c r="A7969" s="2">
        <v>21</v>
      </c>
      <c r="B7969" t="s">
        <v>172</v>
      </c>
      <c r="C7969" t="s">
        <v>176</v>
      </c>
      <c r="D7969" s="2">
        <v>3</v>
      </c>
      <c r="E7969" s="17">
        <v>8</v>
      </c>
      <c r="F7969" t="s">
        <v>77</v>
      </c>
      <c r="G7969">
        <v>1</v>
      </c>
      <c r="H7969">
        <v>3221.99</v>
      </c>
    </row>
    <row r="7970" spans="1:8" x14ac:dyDescent="0.25">
      <c r="A7970" s="2">
        <v>21</v>
      </c>
      <c r="B7970" t="s">
        <v>172</v>
      </c>
      <c r="C7970" t="s">
        <v>176</v>
      </c>
      <c r="D7970" s="2">
        <v>3</v>
      </c>
      <c r="E7970" s="17">
        <v>8</v>
      </c>
      <c r="F7970" t="s">
        <v>68</v>
      </c>
      <c r="G7970">
        <v>61</v>
      </c>
      <c r="H7970">
        <v>1080955</v>
      </c>
    </row>
    <row r="7971" spans="1:8" x14ac:dyDescent="0.25">
      <c r="A7971" s="2">
        <v>21</v>
      </c>
      <c r="B7971" t="s">
        <v>172</v>
      </c>
      <c r="C7971" t="s">
        <v>176</v>
      </c>
      <c r="D7971" s="2">
        <v>3</v>
      </c>
      <c r="E7971" s="17">
        <v>8</v>
      </c>
      <c r="F7971" t="s">
        <v>69</v>
      </c>
      <c r="G7971">
        <v>82</v>
      </c>
      <c r="H7971">
        <v>2741639.310000001</v>
      </c>
    </row>
    <row r="7972" spans="1:8" x14ac:dyDescent="0.25">
      <c r="A7972" s="2">
        <v>21</v>
      </c>
      <c r="B7972" t="s">
        <v>172</v>
      </c>
      <c r="C7972" t="s">
        <v>176</v>
      </c>
      <c r="D7972" s="2">
        <v>3</v>
      </c>
      <c r="E7972" s="17">
        <v>8</v>
      </c>
      <c r="F7972" t="s">
        <v>78</v>
      </c>
      <c r="G7972">
        <v>27</v>
      </c>
      <c r="H7972">
        <v>485901.6</v>
      </c>
    </row>
    <row r="7973" spans="1:8" x14ac:dyDescent="0.25">
      <c r="A7973" s="2">
        <v>21</v>
      </c>
      <c r="B7973" t="s">
        <v>172</v>
      </c>
      <c r="C7973" t="s">
        <v>176</v>
      </c>
      <c r="D7973" s="2">
        <v>3</v>
      </c>
      <c r="E7973" s="17">
        <v>8</v>
      </c>
      <c r="F7973" t="s">
        <v>67</v>
      </c>
      <c r="G7973">
        <v>81</v>
      </c>
      <c r="H7973">
        <v>5608.56</v>
      </c>
    </row>
    <row r="7974" spans="1:8" x14ac:dyDescent="0.25">
      <c r="A7974" s="2">
        <v>21</v>
      </c>
      <c r="B7974" t="s">
        <v>172</v>
      </c>
      <c r="C7974" t="s">
        <v>176</v>
      </c>
      <c r="D7974" s="2">
        <v>3</v>
      </c>
      <c r="E7974" s="17">
        <v>8</v>
      </c>
      <c r="F7974" t="s">
        <v>73</v>
      </c>
      <c r="G7974">
        <v>35</v>
      </c>
      <c r="H7974">
        <v>1791481.4200000002</v>
      </c>
    </row>
    <row r="7975" spans="1:8" x14ac:dyDescent="0.25">
      <c r="A7975" s="2">
        <v>21</v>
      </c>
      <c r="B7975" t="s">
        <v>172</v>
      </c>
      <c r="C7975" t="s">
        <v>176</v>
      </c>
      <c r="D7975" s="2">
        <v>3</v>
      </c>
      <c r="E7975" s="17">
        <v>8</v>
      </c>
      <c r="F7975" t="s">
        <v>79</v>
      </c>
      <c r="H7975">
        <v>35528</v>
      </c>
    </row>
    <row r="7976" spans="1:8" x14ac:dyDescent="0.25">
      <c r="A7976" s="2">
        <v>21</v>
      </c>
      <c r="B7976" t="s">
        <v>172</v>
      </c>
      <c r="C7976" t="s">
        <v>176</v>
      </c>
      <c r="D7976" s="2">
        <v>3</v>
      </c>
      <c r="E7976" s="17">
        <v>8</v>
      </c>
      <c r="F7976" t="s">
        <v>74</v>
      </c>
      <c r="H7976">
        <v>92854.03</v>
      </c>
    </row>
    <row r="7977" spans="1:8" x14ac:dyDescent="0.25">
      <c r="A7977" s="2">
        <v>21</v>
      </c>
      <c r="B7977" t="s">
        <v>172</v>
      </c>
      <c r="C7977" t="s">
        <v>176</v>
      </c>
      <c r="D7977" s="2">
        <v>3</v>
      </c>
      <c r="E7977" s="17">
        <v>9</v>
      </c>
      <c r="F7977" t="s">
        <v>70</v>
      </c>
      <c r="G7977">
        <v>292</v>
      </c>
      <c r="H7977">
        <v>94718706.600000009</v>
      </c>
    </row>
    <row r="7978" spans="1:8" x14ac:dyDescent="0.25">
      <c r="A7978" s="2">
        <v>21</v>
      </c>
      <c r="B7978" t="s">
        <v>172</v>
      </c>
      <c r="C7978" t="s">
        <v>176</v>
      </c>
      <c r="D7978" s="2">
        <v>3</v>
      </c>
      <c r="E7978" s="17">
        <v>9</v>
      </c>
      <c r="F7978" t="s">
        <v>75</v>
      </c>
      <c r="G7978">
        <v>239</v>
      </c>
      <c r="H7978">
        <v>3059700</v>
      </c>
    </row>
    <row r="7979" spans="1:8" x14ac:dyDescent="0.25">
      <c r="A7979" s="2">
        <v>21</v>
      </c>
      <c r="B7979" t="s">
        <v>172</v>
      </c>
      <c r="C7979" t="s">
        <v>176</v>
      </c>
      <c r="D7979" s="2">
        <v>3</v>
      </c>
      <c r="E7979" s="17">
        <v>9</v>
      </c>
      <c r="F7979" t="s">
        <v>77</v>
      </c>
      <c r="G7979">
        <v>7</v>
      </c>
      <c r="H7979">
        <v>118462.75</v>
      </c>
    </row>
    <row r="7980" spans="1:8" x14ac:dyDescent="0.25">
      <c r="A7980" s="2">
        <v>21</v>
      </c>
      <c r="B7980" t="s">
        <v>172</v>
      </c>
      <c r="C7980" t="s">
        <v>176</v>
      </c>
      <c r="D7980" s="2">
        <v>3</v>
      </c>
      <c r="E7980" s="17">
        <v>9</v>
      </c>
      <c r="F7980" t="s">
        <v>68</v>
      </c>
      <c r="G7980">
        <v>225</v>
      </c>
      <c r="H7980">
        <v>4587290.54</v>
      </c>
    </row>
    <row r="7981" spans="1:8" x14ac:dyDescent="0.25">
      <c r="A7981" s="2">
        <v>21</v>
      </c>
      <c r="B7981" t="s">
        <v>172</v>
      </c>
      <c r="C7981" t="s">
        <v>176</v>
      </c>
      <c r="D7981" s="2">
        <v>3</v>
      </c>
      <c r="E7981" s="17">
        <v>9</v>
      </c>
      <c r="F7981" t="s">
        <v>69</v>
      </c>
      <c r="G7981">
        <v>292</v>
      </c>
      <c r="H7981">
        <v>12321543.860000014</v>
      </c>
    </row>
    <row r="7982" spans="1:8" x14ac:dyDescent="0.25">
      <c r="A7982" s="2">
        <v>21</v>
      </c>
      <c r="B7982" t="s">
        <v>172</v>
      </c>
      <c r="C7982" t="s">
        <v>176</v>
      </c>
      <c r="D7982" s="2">
        <v>3</v>
      </c>
      <c r="E7982" s="17">
        <v>9</v>
      </c>
      <c r="F7982" t="s">
        <v>78</v>
      </c>
      <c r="G7982">
        <v>101</v>
      </c>
      <c r="H7982">
        <v>1714065.9599999995</v>
      </c>
    </row>
    <row r="7983" spans="1:8" x14ac:dyDescent="0.25">
      <c r="A7983" s="2">
        <v>21</v>
      </c>
      <c r="B7983" t="s">
        <v>172</v>
      </c>
      <c r="C7983" t="s">
        <v>176</v>
      </c>
      <c r="D7983" s="2">
        <v>3</v>
      </c>
      <c r="E7983" s="17">
        <v>9</v>
      </c>
      <c r="F7983" t="s">
        <v>67</v>
      </c>
      <c r="G7983">
        <v>290</v>
      </c>
      <c r="H7983">
        <v>20177.580000000002</v>
      </c>
    </row>
    <row r="7984" spans="1:8" x14ac:dyDescent="0.25">
      <c r="A7984" s="2">
        <v>21</v>
      </c>
      <c r="B7984" t="s">
        <v>172</v>
      </c>
      <c r="C7984" t="s">
        <v>176</v>
      </c>
      <c r="D7984" s="2">
        <v>3</v>
      </c>
      <c r="E7984" s="17">
        <v>9</v>
      </c>
      <c r="F7984" t="s">
        <v>73</v>
      </c>
      <c r="G7984">
        <v>172</v>
      </c>
      <c r="H7984">
        <v>7678230.7800000003</v>
      </c>
    </row>
    <row r="7985" spans="1:8" x14ac:dyDescent="0.25">
      <c r="A7985" s="2">
        <v>21</v>
      </c>
      <c r="B7985" t="s">
        <v>172</v>
      </c>
      <c r="C7985" t="s">
        <v>176</v>
      </c>
      <c r="D7985" s="2">
        <v>3</v>
      </c>
      <c r="E7985" s="17">
        <v>9</v>
      </c>
      <c r="F7985" t="s">
        <v>79</v>
      </c>
      <c r="H7985">
        <v>61663.5</v>
      </c>
    </row>
    <row r="7986" spans="1:8" x14ac:dyDescent="0.25">
      <c r="A7986" s="2">
        <v>21</v>
      </c>
      <c r="B7986" t="s">
        <v>172</v>
      </c>
      <c r="C7986" t="s">
        <v>176</v>
      </c>
      <c r="D7986" s="2">
        <v>3</v>
      </c>
      <c r="E7986" s="17">
        <v>9</v>
      </c>
      <c r="F7986" t="s">
        <v>72</v>
      </c>
      <c r="H7986">
        <v>1732.99</v>
      </c>
    </row>
    <row r="7987" spans="1:8" x14ac:dyDescent="0.25">
      <c r="A7987" s="2">
        <v>21</v>
      </c>
      <c r="B7987" t="s">
        <v>172</v>
      </c>
      <c r="C7987" t="s">
        <v>176</v>
      </c>
      <c r="D7987" s="2">
        <v>3</v>
      </c>
      <c r="E7987" s="17">
        <v>9</v>
      </c>
      <c r="F7987" t="s">
        <v>87</v>
      </c>
      <c r="H7987">
        <v>3233.2</v>
      </c>
    </row>
    <row r="7988" spans="1:8" x14ac:dyDescent="0.25">
      <c r="A7988" s="2">
        <v>21</v>
      </c>
      <c r="B7988" t="s">
        <v>172</v>
      </c>
      <c r="C7988" t="s">
        <v>176</v>
      </c>
      <c r="D7988" s="2">
        <v>3</v>
      </c>
      <c r="E7988" s="17">
        <v>10</v>
      </c>
      <c r="F7988" t="s">
        <v>70</v>
      </c>
      <c r="G7988">
        <v>55</v>
      </c>
      <c r="H7988">
        <v>23080797.190000001</v>
      </c>
    </row>
    <row r="7989" spans="1:8" x14ac:dyDescent="0.25">
      <c r="A7989" s="2">
        <v>21</v>
      </c>
      <c r="B7989" t="s">
        <v>172</v>
      </c>
      <c r="C7989" t="s">
        <v>176</v>
      </c>
      <c r="D7989" s="2">
        <v>3</v>
      </c>
      <c r="E7989" s="17">
        <v>10</v>
      </c>
      <c r="F7989" t="s">
        <v>75</v>
      </c>
      <c r="G7989">
        <v>41</v>
      </c>
      <c r="H7989">
        <v>570612.33000000007</v>
      </c>
    </row>
    <row r="7990" spans="1:8" x14ac:dyDescent="0.25">
      <c r="A7990" s="2">
        <v>21</v>
      </c>
      <c r="B7990" t="s">
        <v>172</v>
      </c>
      <c r="C7990" t="s">
        <v>176</v>
      </c>
      <c r="D7990" s="2">
        <v>3</v>
      </c>
      <c r="E7990" s="17">
        <v>10</v>
      </c>
      <c r="F7990" t="s">
        <v>77</v>
      </c>
      <c r="H7990">
        <v>10921.999999999998</v>
      </c>
    </row>
    <row r="7991" spans="1:8" x14ac:dyDescent="0.25">
      <c r="A7991" s="2">
        <v>21</v>
      </c>
      <c r="B7991" t="s">
        <v>172</v>
      </c>
      <c r="C7991" t="s">
        <v>176</v>
      </c>
      <c r="D7991" s="2">
        <v>3</v>
      </c>
      <c r="E7991" s="17">
        <v>10</v>
      </c>
      <c r="F7991" t="s">
        <v>68</v>
      </c>
      <c r="G7991">
        <v>40</v>
      </c>
      <c r="H7991">
        <v>826166</v>
      </c>
    </row>
    <row r="7992" spans="1:8" x14ac:dyDescent="0.25">
      <c r="A7992" s="2">
        <v>21</v>
      </c>
      <c r="B7992" t="s">
        <v>172</v>
      </c>
      <c r="C7992" t="s">
        <v>176</v>
      </c>
      <c r="D7992" s="2">
        <v>3</v>
      </c>
      <c r="E7992" s="17">
        <v>10</v>
      </c>
      <c r="F7992" t="s">
        <v>69</v>
      </c>
      <c r="G7992">
        <v>55</v>
      </c>
      <c r="H7992">
        <v>2957220.6100000022</v>
      </c>
    </row>
    <row r="7993" spans="1:8" x14ac:dyDescent="0.25">
      <c r="A7993" s="2">
        <v>21</v>
      </c>
      <c r="B7993" t="s">
        <v>172</v>
      </c>
      <c r="C7993" t="s">
        <v>176</v>
      </c>
      <c r="D7993" s="2">
        <v>3</v>
      </c>
      <c r="E7993" s="17">
        <v>10</v>
      </c>
      <c r="F7993" t="s">
        <v>78</v>
      </c>
      <c r="G7993">
        <v>10</v>
      </c>
      <c r="H7993">
        <v>201339.63</v>
      </c>
    </row>
    <row r="7994" spans="1:8" x14ac:dyDescent="0.25">
      <c r="A7994" s="2">
        <v>21</v>
      </c>
      <c r="B7994" t="s">
        <v>172</v>
      </c>
      <c r="C7994" t="s">
        <v>176</v>
      </c>
      <c r="D7994" s="2">
        <v>3</v>
      </c>
      <c r="E7994" s="17">
        <v>10</v>
      </c>
      <c r="F7994" t="s">
        <v>67</v>
      </c>
      <c r="G7994">
        <v>54</v>
      </c>
      <c r="H7994">
        <v>4127.6400000000003</v>
      </c>
    </row>
    <row r="7995" spans="1:8" x14ac:dyDescent="0.25">
      <c r="A7995" s="2">
        <v>21</v>
      </c>
      <c r="B7995" t="s">
        <v>172</v>
      </c>
      <c r="C7995" t="s">
        <v>176</v>
      </c>
      <c r="D7995" s="2">
        <v>3</v>
      </c>
      <c r="E7995" s="17">
        <v>10</v>
      </c>
      <c r="F7995" t="s">
        <v>73</v>
      </c>
      <c r="G7995">
        <v>12</v>
      </c>
      <c r="H7995">
        <v>1787421.5899999999</v>
      </c>
    </row>
    <row r="7996" spans="1:8" x14ac:dyDescent="0.25">
      <c r="A7996" s="2">
        <v>21</v>
      </c>
      <c r="B7996" t="s">
        <v>172</v>
      </c>
      <c r="C7996" t="s">
        <v>176</v>
      </c>
      <c r="D7996" s="2">
        <v>3</v>
      </c>
      <c r="E7996" s="17">
        <v>10</v>
      </c>
      <c r="F7996" t="s">
        <v>79</v>
      </c>
      <c r="H7996">
        <v>8882</v>
      </c>
    </row>
    <row r="7997" spans="1:8" x14ac:dyDescent="0.25">
      <c r="A7997" s="2">
        <v>21</v>
      </c>
      <c r="B7997" t="s">
        <v>172</v>
      </c>
      <c r="C7997" t="s">
        <v>176</v>
      </c>
      <c r="D7997" s="2">
        <v>3</v>
      </c>
      <c r="E7997" s="17">
        <v>10</v>
      </c>
      <c r="F7997" t="s">
        <v>72</v>
      </c>
      <c r="H7997">
        <v>128553.79999999999</v>
      </c>
    </row>
    <row r="7998" spans="1:8" x14ac:dyDescent="0.25">
      <c r="A7998" s="2">
        <v>21</v>
      </c>
      <c r="B7998" t="s">
        <v>172</v>
      </c>
      <c r="C7998" t="s">
        <v>176</v>
      </c>
      <c r="D7998" s="2">
        <v>3</v>
      </c>
      <c r="E7998" s="17">
        <v>11</v>
      </c>
      <c r="F7998" t="s">
        <v>70</v>
      </c>
      <c r="G7998">
        <v>75</v>
      </c>
      <c r="H7998">
        <v>34189919.900000028</v>
      </c>
    </row>
    <row r="7999" spans="1:8" x14ac:dyDescent="0.25">
      <c r="A7999" s="2">
        <v>21</v>
      </c>
      <c r="B7999" t="s">
        <v>172</v>
      </c>
      <c r="C7999" t="s">
        <v>176</v>
      </c>
      <c r="D7999" s="2">
        <v>3</v>
      </c>
      <c r="E7999" s="17">
        <v>11</v>
      </c>
      <c r="F7999" t="s">
        <v>75</v>
      </c>
      <c r="G7999">
        <v>21</v>
      </c>
      <c r="H7999">
        <v>723598.66</v>
      </c>
    </row>
    <row r="8000" spans="1:8" x14ac:dyDescent="0.25">
      <c r="A8000" s="2">
        <v>21</v>
      </c>
      <c r="B8000" t="s">
        <v>172</v>
      </c>
      <c r="C8000" t="s">
        <v>176</v>
      </c>
      <c r="D8000" s="2">
        <v>3</v>
      </c>
      <c r="E8000" s="17">
        <v>11</v>
      </c>
      <c r="F8000" t="s">
        <v>77</v>
      </c>
      <c r="H8000">
        <v>31680.170000000002</v>
      </c>
    </row>
    <row r="8001" spans="1:8" x14ac:dyDescent="0.25">
      <c r="A8001" s="2">
        <v>21</v>
      </c>
      <c r="B8001" t="s">
        <v>172</v>
      </c>
      <c r="C8001" t="s">
        <v>176</v>
      </c>
      <c r="D8001" s="2">
        <v>3</v>
      </c>
      <c r="E8001" s="17">
        <v>11</v>
      </c>
      <c r="F8001" t="s">
        <v>68</v>
      </c>
      <c r="G8001">
        <v>37</v>
      </c>
      <c r="H8001">
        <v>635871.37</v>
      </c>
    </row>
    <row r="8002" spans="1:8" x14ac:dyDescent="0.25">
      <c r="A8002" s="2">
        <v>21</v>
      </c>
      <c r="B8002" t="s">
        <v>172</v>
      </c>
      <c r="C8002" t="s">
        <v>176</v>
      </c>
      <c r="D8002" s="2">
        <v>3</v>
      </c>
      <c r="E8002" s="17">
        <v>11</v>
      </c>
      <c r="F8002" t="s">
        <v>69</v>
      </c>
      <c r="G8002">
        <v>75</v>
      </c>
      <c r="H8002">
        <v>4448942.4199999971</v>
      </c>
    </row>
    <row r="8003" spans="1:8" x14ac:dyDescent="0.25">
      <c r="A8003" s="2">
        <v>21</v>
      </c>
      <c r="B8003" t="s">
        <v>172</v>
      </c>
      <c r="C8003" t="s">
        <v>176</v>
      </c>
      <c r="D8003" s="2">
        <v>3</v>
      </c>
      <c r="E8003" s="17">
        <v>11</v>
      </c>
      <c r="F8003" t="s">
        <v>78</v>
      </c>
      <c r="G8003">
        <v>8</v>
      </c>
      <c r="H8003">
        <v>298485.84000000003</v>
      </c>
    </row>
    <row r="8004" spans="1:8" x14ac:dyDescent="0.25">
      <c r="A8004" s="2">
        <v>21</v>
      </c>
      <c r="B8004" t="s">
        <v>172</v>
      </c>
      <c r="C8004" t="s">
        <v>176</v>
      </c>
      <c r="D8004" s="2">
        <v>3</v>
      </c>
      <c r="E8004" s="17">
        <v>11</v>
      </c>
      <c r="F8004" t="s">
        <v>67</v>
      </c>
      <c r="G8004">
        <v>75</v>
      </c>
      <c r="H8004">
        <v>5095.42</v>
      </c>
    </row>
    <row r="8005" spans="1:8" x14ac:dyDescent="0.25">
      <c r="A8005" s="2">
        <v>21</v>
      </c>
      <c r="B8005" t="s">
        <v>172</v>
      </c>
      <c r="C8005" t="s">
        <v>176</v>
      </c>
      <c r="D8005" s="2">
        <v>3</v>
      </c>
      <c r="E8005" s="17">
        <v>11</v>
      </c>
      <c r="F8005" t="s">
        <v>73</v>
      </c>
      <c r="G8005">
        <v>18</v>
      </c>
      <c r="H8005">
        <v>2397362.89</v>
      </c>
    </row>
    <row r="8006" spans="1:8" x14ac:dyDescent="0.25">
      <c r="A8006" s="2">
        <v>21</v>
      </c>
      <c r="B8006" t="s">
        <v>172</v>
      </c>
      <c r="C8006" t="s">
        <v>176</v>
      </c>
      <c r="D8006" s="2">
        <v>3</v>
      </c>
      <c r="E8006" s="17">
        <v>11</v>
      </c>
      <c r="F8006" t="s">
        <v>72</v>
      </c>
      <c r="G8006">
        <v>74</v>
      </c>
      <c r="H8006">
        <v>6758217.2899999954</v>
      </c>
    </row>
    <row r="8007" spans="1:8" x14ac:dyDescent="0.25">
      <c r="A8007" s="2">
        <v>21</v>
      </c>
      <c r="B8007" t="s">
        <v>172</v>
      </c>
      <c r="C8007" t="s">
        <v>176</v>
      </c>
      <c r="D8007" s="2">
        <v>3</v>
      </c>
      <c r="E8007" s="17">
        <v>12</v>
      </c>
      <c r="F8007" t="s">
        <v>70</v>
      </c>
      <c r="G8007">
        <v>249</v>
      </c>
      <c r="H8007">
        <v>109233984.03999995</v>
      </c>
    </row>
    <row r="8008" spans="1:8" x14ac:dyDescent="0.25">
      <c r="A8008" s="2">
        <v>21</v>
      </c>
      <c r="B8008" t="s">
        <v>172</v>
      </c>
      <c r="C8008" t="s">
        <v>176</v>
      </c>
      <c r="D8008" s="2">
        <v>3</v>
      </c>
      <c r="E8008" s="17">
        <v>12</v>
      </c>
      <c r="F8008" t="s">
        <v>75</v>
      </c>
      <c r="G8008">
        <v>61</v>
      </c>
      <c r="H8008">
        <v>1362832.82</v>
      </c>
    </row>
    <row r="8009" spans="1:8" x14ac:dyDescent="0.25">
      <c r="A8009" s="2">
        <v>21</v>
      </c>
      <c r="B8009" t="s">
        <v>172</v>
      </c>
      <c r="C8009" t="s">
        <v>176</v>
      </c>
      <c r="D8009" s="2">
        <v>3</v>
      </c>
      <c r="E8009" s="17">
        <v>12</v>
      </c>
      <c r="F8009" t="s">
        <v>77</v>
      </c>
      <c r="H8009">
        <v>43414.95</v>
      </c>
    </row>
    <row r="8010" spans="1:8" x14ac:dyDescent="0.25">
      <c r="A8010" s="2">
        <v>21</v>
      </c>
      <c r="B8010" t="s">
        <v>172</v>
      </c>
      <c r="C8010" t="s">
        <v>176</v>
      </c>
      <c r="D8010" s="2">
        <v>3</v>
      </c>
      <c r="E8010" s="17">
        <v>12</v>
      </c>
      <c r="F8010" t="s">
        <v>68</v>
      </c>
      <c r="G8010">
        <v>162</v>
      </c>
      <c r="H8010">
        <v>2719781.52</v>
      </c>
    </row>
    <row r="8011" spans="1:8" x14ac:dyDescent="0.25">
      <c r="A8011" s="2">
        <v>21</v>
      </c>
      <c r="B8011" t="s">
        <v>172</v>
      </c>
      <c r="C8011" t="s">
        <v>176</v>
      </c>
      <c r="D8011" s="2">
        <v>3</v>
      </c>
      <c r="E8011" s="17">
        <v>12</v>
      </c>
      <c r="F8011" t="s">
        <v>69</v>
      </c>
      <c r="G8011">
        <v>249</v>
      </c>
      <c r="H8011">
        <v>14262953.180000009</v>
      </c>
    </row>
    <row r="8012" spans="1:8" x14ac:dyDescent="0.25">
      <c r="A8012" s="2">
        <v>21</v>
      </c>
      <c r="B8012" t="s">
        <v>172</v>
      </c>
      <c r="C8012" t="s">
        <v>176</v>
      </c>
      <c r="D8012" s="2">
        <v>3</v>
      </c>
      <c r="E8012" s="17">
        <v>12</v>
      </c>
      <c r="F8012" t="s">
        <v>78</v>
      </c>
      <c r="G8012">
        <v>87</v>
      </c>
      <c r="H8012">
        <v>3639613.3800000004</v>
      </c>
    </row>
    <row r="8013" spans="1:8" x14ac:dyDescent="0.25">
      <c r="A8013" s="2">
        <v>21</v>
      </c>
      <c r="B8013" t="s">
        <v>172</v>
      </c>
      <c r="C8013" t="s">
        <v>176</v>
      </c>
      <c r="D8013" s="2">
        <v>3</v>
      </c>
      <c r="E8013" s="17">
        <v>12</v>
      </c>
      <c r="F8013" t="s">
        <v>67</v>
      </c>
      <c r="G8013">
        <v>219</v>
      </c>
      <c r="H8013">
        <v>14755.679999999998</v>
      </c>
    </row>
    <row r="8014" spans="1:8" x14ac:dyDescent="0.25">
      <c r="A8014" s="2">
        <v>21</v>
      </c>
      <c r="B8014" t="s">
        <v>172</v>
      </c>
      <c r="C8014" t="s">
        <v>176</v>
      </c>
      <c r="D8014" s="2">
        <v>3</v>
      </c>
      <c r="E8014" s="17">
        <v>12</v>
      </c>
      <c r="F8014" t="s">
        <v>73</v>
      </c>
      <c r="G8014">
        <v>105</v>
      </c>
      <c r="H8014">
        <v>8153282.2600000026</v>
      </c>
    </row>
    <row r="8015" spans="1:8" x14ac:dyDescent="0.25">
      <c r="A8015" s="2">
        <v>21</v>
      </c>
      <c r="B8015" t="s">
        <v>172</v>
      </c>
      <c r="C8015" t="s">
        <v>176</v>
      </c>
      <c r="D8015" s="2">
        <v>3</v>
      </c>
      <c r="E8015" s="17">
        <v>12</v>
      </c>
      <c r="F8015" t="s">
        <v>79</v>
      </c>
      <c r="H8015">
        <v>48459</v>
      </c>
    </row>
    <row r="8016" spans="1:8" x14ac:dyDescent="0.25">
      <c r="A8016" s="2">
        <v>21</v>
      </c>
      <c r="B8016" t="s">
        <v>172</v>
      </c>
      <c r="C8016" t="s">
        <v>176</v>
      </c>
      <c r="D8016" s="2">
        <v>3</v>
      </c>
      <c r="E8016" s="17">
        <v>12</v>
      </c>
      <c r="F8016" t="s">
        <v>72</v>
      </c>
      <c r="G8016">
        <v>249</v>
      </c>
      <c r="H8016">
        <v>20747984.510000002</v>
      </c>
    </row>
    <row r="8017" spans="1:8" x14ac:dyDescent="0.25">
      <c r="A8017" s="2">
        <v>21</v>
      </c>
      <c r="B8017" t="s">
        <v>172</v>
      </c>
      <c r="C8017" t="s">
        <v>176</v>
      </c>
      <c r="D8017" s="2">
        <v>3</v>
      </c>
      <c r="E8017" s="17">
        <v>12</v>
      </c>
      <c r="F8017" t="s">
        <v>74</v>
      </c>
      <c r="G8017">
        <v>1</v>
      </c>
      <c r="H8017">
        <v>90980.33</v>
      </c>
    </row>
    <row r="8018" spans="1:8" x14ac:dyDescent="0.25">
      <c r="A8018" s="2">
        <v>21</v>
      </c>
      <c r="B8018" t="s">
        <v>172</v>
      </c>
      <c r="C8018" t="s">
        <v>176</v>
      </c>
      <c r="D8018" s="2">
        <v>3</v>
      </c>
      <c r="E8018" s="17">
        <v>12</v>
      </c>
      <c r="F8018" t="s">
        <v>88</v>
      </c>
      <c r="H8018">
        <v>2987.84</v>
      </c>
    </row>
    <row r="8019" spans="1:8" x14ac:dyDescent="0.25">
      <c r="A8019" s="2">
        <v>21</v>
      </c>
      <c r="B8019" t="s">
        <v>172</v>
      </c>
      <c r="C8019" t="s">
        <v>176</v>
      </c>
      <c r="D8019" s="2">
        <v>3</v>
      </c>
      <c r="E8019" s="17">
        <v>13</v>
      </c>
      <c r="F8019" t="s">
        <v>70</v>
      </c>
      <c r="G8019">
        <v>77</v>
      </c>
      <c r="H8019">
        <v>49693043.32</v>
      </c>
    </row>
    <row r="8020" spans="1:8" x14ac:dyDescent="0.25">
      <c r="A8020" s="2">
        <v>21</v>
      </c>
      <c r="B8020" t="s">
        <v>172</v>
      </c>
      <c r="C8020" t="s">
        <v>176</v>
      </c>
      <c r="D8020" s="2">
        <v>3</v>
      </c>
      <c r="E8020" s="17">
        <v>13</v>
      </c>
      <c r="F8020" t="s">
        <v>75</v>
      </c>
      <c r="G8020">
        <v>10</v>
      </c>
      <c r="H8020">
        <v>300117</v>
      </c>
    </row>
    <row r="8021" spans="1:8" x14ac:dyDescent="0.25">
      <c r="A8021" s="2">
        <v>21</v>
      </c>
      <c r="B8021" t="s">
        <v>172</v>
      </c>
      <c r="C8021" t="s">
        <v>176</v>
      </c>
      <c r="D8021" s="2">
        <v>3</v>
      </c>
      <c r="E8021" s="17">
        <v>13</v>
      </c>
      <c r="F8021" t="s">
        <v>68</v>
      </c>
      <c r="G8021">
        <v>48</v>
      </c>
      <c r="H8021">
        <v>938055.67999999993</v>
      </c>
    </row>
    <row r="8022" spans="1:8" x14ac:dyDescent="0.25">
      <c r="A8022" s="2">
        <v>21</v>
      </c>
      <c r="B8022" t="s">
        <v>172</v>
      </c>
      <c r="C8022" t="s">
        <v>176</v>
      </c>
      <c r="D8022" s="2">
        <v>3</v>
      </c>
      <c r="E8022" s="17">
        <v>13</v>
      </c>
      <c r="F8022" t="s">
        <v>69</v>
      </c>
      <c r="G8022">
        <v>77</v>
      </c>
      <c r="H8022">
        <v>6462508.1200000038</v>
      </c>
    </row>
    <row r="8023" spans="1:8" x14ac:dyDescent="0.25">
      <c r="A8023" s="2">
        <v>21</v>
      </c>
      <c r="B8023" t="s">
        <v>172</v>
      </c>
      <c r="C8023" t="s">
        <v>176</v>
      </c>
      <c r="D8023" s="2">
        <v>3</v>
      </c>
      <c r="E8023" s="17">
        <v>13</v>
      </c>
      <c r="F8023" t="s">
        <v>78</v>
      </c>
      <c r="G8023">
        <v>13</v>
      </c>
      <c r="H8023">
        <v>1128397.47</v>
      </c>
    </row>
    <row r="8024" spans="1:8" x14ac:dyDescent="0.25">
      <c r="A8024" s="2">
        <v>21</v>
      </c>
      <c r="B8024" t="s">
        <v>172</v>
      </c>
      <c r="C8024" t="s">
        <v>176</v>
      </c>
      <c r="D8024" s="2">
        <v>3</v>
      </c>
      <c r="E8024" s="17">
        <v>13</v>
      </c>
      <c r="F8024" t="s">
        <v>67</v>
      </c>
      <c r="G8024">
        <v>71</v>
      </c>
      <c r="H8024">
        <v>5439.3399999999992</v>
      </c>
    </row>
    <row r="8025" spans="1:8" x14ac:dyDescent="0.25">
      <c r="A8025" s="2">
        <v>21</v>
      </c>
      <c r="B8025" t="s">
        <v>172</v>
      </c>
      <c r="C8025" t="s">
        <v>176</v>
      </c>
      <c r="D8025" s="2">
        <v>3</v>
      </c>
      <c r="E8025" s="17">
        <v>13</v>
      </c>
      <c r="F8025" t="s">
        <v>73</v>
      </c>
      <c r="G8025">
        <v>13</v>
      </c>
      <c r="H8025">
        <v>3526567.3999999994</v>
      </c>
    </row>
    <row r="8026" spans="1:8" x14ac:dyDescent="0.25">
      <c r="A8026" s="2">
        <v>21</v>
      </c>
      <c r="B8026" t="s">
        <v>172</v>
      </c>
      <c r="C8026" t="s">
        <v>176</v>
      </c>
      <c r="D8026" s="2">
        <v>3</v>
      </c>
      <c r="E8026" s="17">
        <v>13</v>
      </c>
      <c r="F8026" t="s">
        <v>79</v>
      </c>
      <c r="G8026">
        <v>1</v>
      </c>
      <c r="H8026">
        <v>151392.5</v>
      </c>
    </row>
    <row r="8027" spans="1:8" x14ac:dyDescent="0.25">
      <c r="A8027" s="2">
        <v>21</v>
      </c>
      <c r="B8027" t="s">
        <v>172</v>
      </c>
      <c r="C8027" t="s">
        <v>176</v>
      </c>
      <c r="D8027" s="2">
        <v>3</v>
      </c>
      <c r="E8027" s="17">
        <v>13</v>
      </c>
      <c r="F8027" t="s">
        <v>72</v>
      </c>
      <c r="G8027">
        <v>77</v>
      </c>
      <c r="H8027">
        <v>11300848.229999995</v>
      </c>
    </row>
    <row r="8028" spans="1:8" x14ac:dyDescent="0.25">
      <c r="A8028" s="2">
        <v>21</v>
      </c>
      <c r="B8028" t="s">
        <v>172</v>
      </c>
      <c r="C8028" t="s">
        <v>176</v>
      </c>
      <c r="D8028" s="2">
        <v>3</v>
      </c>
      <c r="E8028" s="17">
        <v>13</v>
      </c>
      <c r="F8028" t="s">
        <v>74</v>
      </c>
      <c r="G8028">
        <v>1</v>
      </c>
      <c r="H8028">
        <v>222231.83999999997</v>
      </c>
    </row>
    <row r="8029" spans="1:8" x14ac:dyDescent="0.25">
      <c r="A8029" s="2">
        <v>21</v>
      </c>
      <c r="B8029" t="s">
        <v>172</v>
      </c>
      <c r="C8029" t="s">
        <v>176</v>
      </c>
      <c r="D8029" s="2">
        <v>3</v>
      </c>
      <c r="E8029" s="17">
        <v>14</v>
      </c>
      <c r="F8029" t="s">
        <v>70</v>
      </c>
      <c r="G8029">
        <v>31</v>
      </c>
      <c r="H8029">
        <v>24549591.259999998</v>
      </c>
    </row>
    <row r="8030" spans="1:8" x14ac:dyDescent="0.25">
      <c r="A8030" s="2">
        <v>21</v>
      </c>
      <c r="B8030" t="s">
        <v>172</v>
      </c>
      <c r="C8030" t="s">
        <v>176</v>
      </c>
      <c r="D8030" s="2">
        <v>3</v>
      </c>
      <c r="E8030" s="17">
        <v>14</v>
      </c>
      <c r="F8030" t="s">
        <v>75</v>
      </c>
      <c r="G8030">
        <v>12</v>
      </c>
      <c r="H8030">
        <v>470149</v>
      </c>
    </row>
    <row r="8031" spans="1:8" x14ac:dyDescent="0.25">
      <c r="A8031" s="2">
        <v>21</v>
      </c>
      <c r="B8031" t="s">
        <v>172</v>
      </c>
      <c r="C8031" t="s">
        <v>176</v>
      </c>
      <c r="D8031" s="2">
        <v>3</v>
      </c>
      <c r="E8031" s="17">
        <v>14</v>
      </c>
      <c r="F8031" t="s">
        <v>68</v>
      </c>
      <c r="G8031">
        <v>21</v>
      </c>
      <c r="H8031">
        <v>388826</v>
      </c>
    </row>
    <row r="8032" spans="1:8" x14ac:dyDescent="0.25">
      <c r="A8032" s="2">
        <v>21</v>
      </c>
      <c r="B8032" t="s">
        <v>172</v>
      </c>
      <c r="C8032" t="s">
        <v>176</v>
      </c>
      <c r="D8032" s="2">
        <v>3</v>
      </c>
      <c r="E8032" s="17">
        <v>14</v>
      </c>
      <c r="F8032" t="s">
        <v>69</v>
      </c>
      <c r="G8032">
        <v>31</v>
      </c>
      <c r="H8032">
        <v>3195541.7500000005</v>
      </c>
    </row>
    <row r="8033" spans="1:8" x14ac:dyDescent="0.25">
      <c r="A8033" s="2">
        <v>21</v>
      </c>
      <c r="B8033" t="s">
        <v>172</v>
      </c>
      <c r="C8033" t="s">
        <v>176</v>
      </c>
      <c r="D8033" s="2">
        <v>3</v>
      </c>
      <c r="E8033" s="17">
        <v>14</v>
      </c>
      <c r="F8033" t="s">
        <v>78</v>
      </c>
      <c r="H8033">
        <v>55450.8</v>
      </c>
    </row>
    <row r="8034" spans="1:8" x14ac:dyDescent="0.25">
      <c r="A8034" s="2">
        <v>21</v>
      </c>
      <c r="B8034" t="s">
        <v>172</v>
      </c>
      <c r="C8034" t="s">
        <v>176</v>
      </c>
      <c r="D8034" s="2">
        <v>3</v>
      </c>
      <c r="E8034" s="17">
        <v>14</v>
      </c>
      <c r="F8034" t="s">
        <v>67</v>
      </c>
      <c r="G8034">
        <v>31</v>
      </c>
      <c r="H8034">
        <v>2192.08</v>
      </c>
    </row>
    <row r="8035" spans="1:8" x14ac:dyDescent="0.25">
      <c r="A8035" s="2">
        <v>21</v>
      </c>
      <c r="B8035" t="s">
        <v>172</v>
      </c>
      <c r="C8035" t="s">
        <v>176</v>
      </c>
      <c r="D8035" s="2">
        <v>3</v>
      </c>
      <c r="E8035" s="17">
        <v>14</v>
      </c>
      <c r="F8035" t="s">
        <v>73</v>
      </c>
      <c r="G8035">
        <v>11</v>
      </c>
      <c r="H8035">
        <v>1842995.15</v>
      </c>
    </row>
    <row r="8036" spans="1:8" x14ac:dyDescent="0.25">
      <c r="A8036" s="2">
        <v>21</v>
      </c>
      <c r="B8036" t="s">
        <v>172</v>
      </c>
      <c r="C8036" t="s">
        <v>176</v>
      </c>
      <c r="D8036" s="2">
        <v>3</v>
      </c>
      <c r="E8036" s="17">
        <v>14</v>
      </c>
      <c r="F8036" t="s">
        <v>79</v>
      </c>
      <c r="H8036">
        <v>44411</v>
      </c>
    </row>
    <row r="8037" spans="1:8" x14ac:dyDescent="0.25">
      <c r="A8037" s="2">
        <v>21</v>
      </c>
      <c r="B8037" t="s">
        <v>172</v>
      </c>
      <c r="C8037" t="s">
        <v>176</v>
      </c>
      <c r="D8037" s="2">
        <v>3</v>
      </c>
      <c r="E8037" s="17">
        <v>14</v>
      </c>
      <c r="F8037" t="s">
        <v>72</v>
      </c>
      <c r="G8037">
        <v>31</v>
      </c>
      <c r="H8037">
        <v>5127648.7100000009</v>
      </c>
    </row>
    <row r="8038" spans="1:8" x14ac:dyDescent="0.25">
      <c r="A8038" s="2">
        <v>21</v>
      </c>
      <c r="B8038" t="s">
        <v>172</v>
      </c>
      <c r="C8038" t="s">
        <v>176</v>
      </c>
      <c r="D8038" s="2">
        <v>3</v>
      </c>
      <c r="E8038" s="17">
        <v>15</v>
      </c>
      <c r="F8038" t="s">
        <v>70</v>
      </c>
      <c r="G8038">
        <v>23</v>
      </c>
      <c r="H8038">
        <v>22940379.149999995</v>
      </c>
    </row>
    <row r="8039" spans="1:8" x14ac:dyDescent="0.25">
      <c r="A8039" s="2">
        <v>21</v>
      </c>
      <c r="B8039" t="s">
        <v>172</v>
      </c>
      <c r="C8039" t="s">
        <v>176</v>
      </c>
      <c r="D8039" s="2">
        <v>3</v>
      </c>
      <c r="E8039" s="17">
        <v>15</v>
      </c>
      <c r="F8039" t="s">
        <v>75</v>
      </c>
      <c r="G8039">
        <v>6</v>
      </c>
      <c r="H8039">
        <v>201956</v>
      </c>
    </row>
    <row r="8040" spans="1:8" x14ac:dyDescent="0.25">
      <c r="A8040" s="2">
        <v>21</v>
      </c>
      <c r="B8040" t="s">
        <v>172</v>
      </c>
      <c r="C8040" t="s">
        <v>176</v>
      </c>
      <c r="D8040" s="2">
        <v>3</v>
      </c>
      <c r="E8040" s="17">
        <v>15</v>
      </c>
      <c r="F8040" t="s">
        <v>68</v>
      </c>
      <c r="G8040">
        <v>16</v>
      </c>
      <c r="H8040">
        <v>321216</v>
      </c>
    </row>
    <row r="8041" spans="1:8" x14ac:dyDescent="0.25">
      <c r="A8041" s="2">
        <v>21</v>
      </c>
      <c r="B8041" t="s">
        <v>172</v>
      </c>
      <c r="C8041" t="s">
        <v>176</v>
      </c>
      <c r="D8041" s="2">
        <v>3</v>
      </c>
      <c r="E8041" s="17">
        <v>15</v>
      </c>
      <c r="F8041" t="s">
        <v>69</v>
      </c>
      <c r="G8041">
        <v>23</v>
      </c>
      <c r="H8041">
        <v>2982244.5</v>
      </c>
    </row>
    <row r="8042" spans="1:8" x14ac:dyDescent="0.25">
      <c r="A8042" s="2">
        <v>21</v>
      </c>
      <c r="B8042" t="s">
        <v>172</v>
      </c>
      <c r="C8042" t="s">
        <v>176</v>
      </c>
      <c r="D8042" s="2">
        <v>3</v>
      </c>
      <c r="E8042" s="17">
        <v>15</v>
      </c>
      <c r="F8042" t="s">
        <v>67</v>
      </c>
      <c r="G8042">
        <v>22</v>
      </c>
      <c r="H8042">
        <v>1714.02</v>
      </c>
    </row>
    <row r="8043" spans="1:8" x14ac:dyDescent="0.25">
      <c r="A8043" s="2">
        <v>21</v>
      </c>
      <c r="B8043" t="s">
        <v>172</v>
      </c>
      <c r="C8043" t="s">
        <v>176</v>
      </c>
      <c r="D8043" s="2">
        <v>3</v>
      </c>
      <c r="E8043" s="17">
        <v>15</v>
      </c>
      <c r="F8043" t="s">
        <v>73</v>
      </c>
      <c r="G8043">
        <v>4</v>
      </c>
      <c r="H8043">
        <v>1637017.8300000003</v>
      </c>
    </row>
    <row r="8044" spans="1:8" x14ac:dyDescent="0.25">
      <c r="A8044" s="2">
        <v>21</v>
      </c>
      <c r="B8044" t="s">
        <v>172</v>
      </c>
      <c r="C8044" t="s">
        <v>176</v>
      </c>
      <c r="D8044" s="2">
        <v>3</v>
      </c>
      <c r="E8044" s="17">
        <v>15</v>
      </c>
      <c r="F8044" t="s">
        <v>72</v>
      </c>
      <c r="G8044">
        <v>23</v>
      </c>
      <c r="H8044">
        <v>4831730.87</v>
      </c>
    </row>
    <row r="8045" spans="1:8" x14ac:dyDescent="0.25">
      <c r="A8045" s="2">
        <v>21</v>
      </c>
      <c r="B8045" t="s">
        <v>172</v>
      </c>
      <c r="C8045" t="s">
        <v>176</v>
      </c>
      <c r="D8045" s="2">
        <v>3</v>
      </c>
      <c r="E8045" s="17">
        <v>16</v>
      </c>
      <c r="F8045" t="s">
        <v>70</v>
      </c>
      <c r="G8045">
        <v>1</v>
      </c>
      <c r="H8045">
        <v>1024016.4</v>
      </c>
    </row>
    <row r="8046" spans="1:8" x14ac:dyDescent="0.25">
      <c r="A8046" s="2">
        <v>21</v>
      </c>
      <c r="B8046" t="s">
        <v>172</v>
      </c>
      <c r="C8046" t="s">
        <v>176</v>
      </c>
      <c r="D8046" s="2">
        <v>3</v>
      </c>
      <c r="E8046" s="17">
        <v>16</v>
      </c>
      <c r="F8046" t="s">
        <v>75</v>
      </c>
      <c r="G8046">
        <v>1</v>
      </c>
      <c r="H8046">
        <v>41400</v>
      </c>
    </row>
    <row r="8047" spans="1:8" x14ac:dyDescent="0.25">
      <c r="A8047" s="2">
        <v>21</v>
      </c>
      <c r="B8047" t="s">
        <v>172</v>
      </c>
      <c r="C8047" t="s">
        <v>176</v>
      </c>
      <c r="D8047" s="2">
        <v>3</v>
      </c>
      <c r="E8047" s="17">
        <v>16</v>
      </c>
      <c r="F8047" t="s">
        <v>68</v>
      </c>
      <c r="G8047">
        <v>1</v>
      </c>
      <c r="H8047">
        <v>16080</v>
      </c>
    </row>
    <row r="8048" spans="1:8" x14ac:dyDescent="0.25">
      <c r="A8048" s="2">
        <v>21</v>
      </c>
      <c r="B8048" t="s">
        <v>172</v>
      </c>
      <c r="C8048" t="s">
        <v>176</v>
      </c>
      <c r="D8048" s="2">
        <v>3</v>
      </c>
      <c r="E8048" s="17">
        <v>16</v>
      </c>
      <c r="F8048" t="s">
        <v>69</v>
      </c>
      <c r="G8048">
        <v>1</v>
      </c>
      <c r="H8048">
        <v>133122</v>
      </c>
    </row>
    <row r="8049" spans="1:8" x14ac:dyDescent="0.25">
      <c r="A8049" s="2">
        <v>21</v>
      </c>
      <c r="B8049" t="s">
        <v>172</v>
      </c>
      <c r="C8049" t="s">
        <v>176</v>
      </c>
      <c r="D8049" s="2">
        <v>3</v>
      </c>
      <c r="E8049" s="17">
        <v>16</v>
      </c>
      <c r="F8049" t="s">
        <v>67</v>
      </c>
      <c r="G8049">
        <v>1</v>
      </c>
      <c r="H8049">
        <v>69.959999999999994</v>
      </c>
    </row>
    <row r="8050" spans="1:8" x14ac:dyDescent="0.25">
      <c r="A8050" s="2">
        <v>21</v>
      </c>
      <c r="B8050" t="s">
        <v>172</v>
      </c>
      <c r="C8050" t="s">
        <v>176</v>
      </c>
      <c r="D8050" s="2">
        <v>3</v>
      </c>
      <c r="E8050" s="17">
        <v>16</v>
      </c>
      <c r="F8050" t="s">
        <v>73</v>
      </c>
      <c r="H8050">
        <v>85334.7</v>
      </c>
    </row>
    <row r="8051" spans="1:8" x14ac:dyDescent="0.25">
      <c r="A8051" s="2">
        <v>21</v>
      </c>
      <c r="B8051" t="s">
        <v>172</v>
      </c>
      <c r="C8051" t="s">
        <v>176</v>
      </c>
      <c r="D8051" s="2">
        <v>3</v>
      </c>
      <c r="E8051" s="17">
        <v>16</v>
      </c>
      <c r="F8051" t="s">
        <v>72</v>
      </c>
      <c r="G8051">
        <v>1</v>
      </c>
      <c r="H8051">
        <v>406740.72</v>
      </c>
    </row>
    <row r="8052" spans="1:8" x14ac:dyDescent="0.25">
      <c r="A8052" s="2">
        <v>21</v>
      </c>
      <c r="B8052" t="s">
        <v>172</v>
      </c>
      <c r="C8052" t="s">
        <v>53</v>
      </c>
      <c r="D8052" s="2" t="e">
        <v>#N/A</v>
      </c>
      <c r="E8052" s="17">
        <v>1</v>
      </c>
      <c r="F8052" t="s">
        <v>70</v>
      </c>
      <c r="G8052">
        <v>31</v>
      </c>
      <c r="H8052">
        <v>58463.749999999993</v>
      </c>
    </row>
    <row r="8053" spans="1:8" x14ac:dyDescent="0.25">
      <c r="A8053" s="2">
        <v>21</v>
      </c>
      <c r="B8053" t="s">
        <v>172</v>
      </c>
      <c r="C8053" t="s">
        <v>53</v>
      </c>
      <c r="D8053" s="2" t="e">
        <v>#N/A</v>
      </c>
      <c r="E8053" s="17">
        <v>1</v>
      </c>
      <c r="F8053" t="s">
        <v>67</v>
      </c>
      <c r="G8053">
        <v>15</v>
      </c>
      <c r="H8053">
        <v>87.449999999999989</v>
      </c>
    </row>
    <row r="8054" spans="1:8" x14ac:dyDescent="0.25">
      <c r="A8054" s="2">
        <v>21</v>
      </c>
      <c r="B8054" t="s">
        <v>172</v>
      </c>
      <c r="C8054" t="s">
        <v>53</v>
      </c>
      <c r="D8054" s="2" t="e">
        <v>#N/A</v>
      </c>
      <c r="E8054" s="17">
        <v>5</v>
      </c>
      <c r="F8054" t="s">
        <v>70</v>
      </c>
      <c r="G8054">
        <v>24</v>
      </c>
      <c r="H8054">
        <v>273741</v>
      </c>
    </row>
    <row r="8055" spans="1:8" x14ac:dyDescent="0.25">
      <c r="A8055" s="2">
        <v>21</v>
      </c>
      <c r="B8055" t="s">
        <v>172</v>
      </c>
      <c r="C8055" t="s">
        <v>53</v>
      </c>
      <c r="D8055" s="2" t="e">
        <v>#N/A</v>
      </c>
      <c r="E8055" s="17">
        <v>5</v>
      </c>
      <c r="F8055" t="s">
        <v>75</v>
      </c>
      <c r="G8055">
        <v>27</v>
      </c>
      <c r="H8055">
        <v>73500</v>
      </c>
    </row>
    <row r="8056" spans="1:8" x14ac:dyDescent="0.25">
      <c r="A8056" s="2">
        <v>21</v>
      </c>
      <c r="B8056" t="s">
        <v>172</v>
      </c>
      <c r="C8056" t="s">
        <v>53</v>
      </c>
      <c r="D8056" s="2" t="e">
        <v>#N/A</v>
      </c>
      <c r="E8056" s="17">
        <v>5</v>
      </c>
      <c r="F8056" t="s">
        <v>77</v>
      </c>
      <c r="G8056">
        <v>1</v>
      </c>
      <c r="H8056">
        <v>1765.8</v>
      </c>
    </row>
    <row r="8057" spans="1:8" x14ac:dyDescent="0.25">
      <c r="A8057" s="2">
        <v>21</v>
      </c>
      <c r="B8057" t="s">
        <v>172</v>
      </c>
      <c r="C8057" t="s">
        <v>53</v>
      </c>
      <c r="D8057" s="2" t="e">
        <v>#N/A</v>
      </c>
      <c r="E8057" s="17">
        <v>5</v>
      </c>
      <c r="F8057" t="s">
        <v>68</v>
      </c>
      <c r="G8057">
        <v>15</v>
      </c>
      <c r="H8057">
        <v>27981</v>
      </c>
    </row>
    <row r="8058" spans="1:8" x14ac:dyDescent="0.25">
      <c r="A8058" s="2">
        <v>21</v>
      </c>
      <c r="B8058" t="s">
        <v>172</v>
      </c>
      <c r="C8058" t="s">
        <v>53</v>
      </c>
      <c r="D8058" s="2" t="e">
        <v>#N/A</v>
      </c>
      <c r="E8058" s="17">
        <v>5</v>
      </c>
      <c r="F8058" t="s">
        <v>69</v>
      </c>
      <c r="G8058">
        <v>24</v>
      </c>
      <c r="H8058">
        <v>35586.04</v>
      </c>
    </row>
    <row r="8059" spans="1:8" x14ac:dyDescent="0.25">
      <c r="A8059" s="2">
        <v>21</v>
      </c>
      <c r="B8059" t="s">
        <v>172</v>
      </c>
      <c r="C8059" t="s">
        <v>53</v>
      </c>
      <c r="D8059" s="2" t="e">
        <v>#N/A</v>
      </c>
      <c r="E8059" s="17">
        <v>5</v>
      </c>
      <c r="F8059" t="s">
        <v>67</v>
      </c>
      <c r="G8059">
        <v>24</v>
      </c>
      <c r="H8059">
        <v>139.91999999999999</v>
      </c>
    </row>
    <row r="8060" spans="1:8" x14ac:dyDescent="0.25">
      <c r="A8060" s="2">
        <v>21</v>
      </c>
      <c r="B8060" t="s">
        <v>172</v>
      </c>
      <c r="C8060" t="s">
        <v>53</v>
      </c>
      <c r="D8060" s="2" t="e">
        <v>#N/A</v>
      </c>
      <c r="E8060" s="17">
        <v>5</v>
      </c>
      <c r="F8060" t="s">
        <v>73</v>
      </c>
      <c r="G8060">
        <v>4</v>
      </c>
      <c r="H8060">
        <v>45823.5</v>
      </c>
    </row>
    <row r="8061" spans="1:8" x14ac:dyDescent="0.25">
      <c r="A8061" s="2">
        <v>21</v>
      </c>
      <c r="B8061" t="s">
        <v>172</v>
      </c>
      <c r="C8061" t="s">
        <v>53</v>
      </c>
      <c r="D8061" s="2" t="e">
        <v>#N/A</v>
      </c>
      <c r="E8061" s="17">
        <v>6</v>
      </c>
      <c r="F8061" t="s">
        <v>70</v>
      </c>
      <c r="G8061">
        <v>25</v>
      </c>
      <c r="H8061">
        <v>384169</v>
      </c>
    </row>
    <row r="8062" spans="1:8" x14ac:dyDescent="0.25">
      <c r="A8062" s="2">
        <v>21</v>
      </c>
      <c r="B8062" t="s">
        <v>172</v>
      </c>
      <c r="C8062" t="s">
        <v>53</v>
      </c>
      <c r="D8062" s="2" t="e">
        <v>#N/A</v>
      </c>
      <c r="E8062" s="17">
        <v>6</v>
      </c>
      <c r="F8062" t="s">
        <v>75</v>
      </c>
      <c r="G8062">
        <v>21</v>
      </c>
      <c r="H8062">
        <v>50700</v>
      </c>
    </row>
    <row r="8063" spans="1:8" x14ac:dyDescent="0.25">
      <c r="A8063" s="2">
        <v>21</v>
      </c>
      <c r="B8063" t="s">
        <v>172</v>
      </c>
      <c r="C8063" t="s">
        <v>53</v>
      </c>
      <c r="D8063" s="2" t="e">
        <v>#N/A</v>
      </c>
      <c r="E8063" s="17">
        <v>6</v>
      </c>
      <c r="F8063" t="s">
        <v>77</v>
      </c>
      <c r="G8063">
        <v>4</v>
      </c>
      <c r="H8063">
        <v>9293.61</v>
      </c>
    </row>
    <row r="8064" spans="1:8" x14ac:dyDescent="0.25">
      <c r="A8064" s="2">
        <v>21</v>
      </c>
      <c r="B8064" t="s">
        <v>172</v>
      </c>
      <c r="C8064" t="s">
        <v>53</v>
      </c>
      <c r="D8064" s="2" t="e">
        <v>#N/A</v>
      </c>
      <c r="E8064" s="17">
        <v>6</v>
      </c>
      <c r="F8064" t="s">
        <v>68</v>
      </c>
      <c r="G8064">
        <v>19</v>
      </c>
      <c r="H8064">
        <v>42899.5</v>
      </c>
    </row>
    <row r="8065" spans="1:8" x14ac:dyDescent="0.25">
      <c r="A8065" s="2">
        <v>21</v>
      </c>
      <c r="B8065" t="s">
        <v>172</v>
      </c>
      <c r="C8065" t="s">
        <v>53</v>
      </c>
      <c r="D8065" s="2" t="e">
        <v>#N/A</v>
      </c>
      <c r="E8065" s="17">
        <v>6</v>
      </c>
      <c r="F8065" t="s">
        <v>69</v>
      </c>
      <c r="G8065">
        <v>25</v>
      </c>
      <c r="H8065">
        <v>49941.450000000012</v>
      </c>
    </row>
    <row r="8066" spans="1:8" x14ac:dyDescent="0.25">
      <c r="A8066" s="2">
        <v>21</v>
      </c>
      <c r="B8066" t="s">
        <v>172</v>
      </c>
      <c r="C8066" t="s">
        <v>53</v>
      </c>
      <c r="D8066" s="2" t="e">
        <v>#N/A</v>
      </c>
      <c r="E8066" s="17">
        <v>6</v>
      </c>
      <c r="F8066" t="s">
        <v>67</v>
      </c>
      <c r="G8066">
        <v>25</v>
      </c>
      <c r="H8066">
        <v>145.75</v>
      </c>
    </row>
    <row r="8067" spans="1:8" x14ac:dyDescent="0.25">
      <c r="A8067" s="2">
        <v>21</v>
      </c>
      <c r="B8067" t="s">
        <v>172</v>
      </c>
      <c r="C8067" t="s">
        <v>53</v>
      </c>
      <c r="D8067" s="2" t="e">
        <v>#N/A</v>
      </c>
      <c r="E8067" s="17">
        <v>6</v>
      </c>
      <c r="F8067" t="s">
        <v>73</v>
      </c>
      <c r="G8067">
        <v>3</v>
      </c>
      <c r="H8067">
        <v>31182</v>
      </c>
    </row>
    <row r="8068" spans="1:8" x14ac:dyDescent="0.25">
      <c r="A8068" s="2">
        <v>21</v>
      </c>
      <c r="B8068" t="s">
        <v>172</v>
      </c>
      <c r="C8068" t="s">
        <v>53</v>
      </c>
      <c r="D8068" s="2" t="e">
        <v>#N/A</v>
      </c>
      <c r="E8068" s="17">
        <v>7</v>
      </c>
      <c r="F8068" t="s">
        <v>70</v>
      </c>
      <c r="G8068">
        <v>34</v>
      </c>
      <c r="H8068">
        <v>613401.25</v>
      </c>
    </row>
    <row r="8069" spans="1:8" x14ac:dyDescent="0.25">
      <c r="A8069" s="2">
        <v>21</v>
      </c>
      <c r="B8069" t="s">
        <v>172</v>
      </c>
      <c r="C8069" t="s">
        <v>53</v>
      </c>
      <c r="D8069" s="2" t="e">
        <v>#N/A</v>
      </c>
      <c r="E8069" s="17">
        <v>7</v>
      </c>
      <c r="F8069" t="s">
        <v>75</v>
      </c>
      <c r="G8069">
        <v>29</v>
      </c>
      <c r="H8069">
        <v>65400</v>
      </c>
    </row>
    <row r="8070" spans="1:8" x14ac:dyDescent="0.25">
      <c r="A8070" s="2">
        <v>21</v>
      </c>
      <c r="B8070" t="s">
        <v>172</v>
      </c>
      <c r="C8070" t="s">
        <v>53</v>
      </c>
      <c r="D8070" s="2" t="e">
        <v>#N/A</v>
      </c>
      <c r="E8070" s="17">
        <v>7</v>
      </c>
      <c r="F8070" t="s">
        <v>77</v>
      </c>
      <c r="G8070">
        <v>4</v>
      </c>
      <c r="H8070">
        <v>10557.18</v>
      </c>
    </row>
    <row r="8071" spans="1:8" x14ac:dyDescent="0.25">
      <c r="A8071" s="2">
        <v>21</v>
      </c>
      <c r="B8071" t="s">
        <v>172</v>
      </c>
      <c r="C8071" t="s">
        <v>53</v>
      </c>
      <c r="D8071" s="2" t="e">
        <v>#N/A</v>
      </c>
      <c r="E8071" s="17">
        <v>7</v>
      </c>
      <c r="F8071" t="s">
        <v>68</v>
      </c>
      <c r="G8071">
        <v>28</v>
      </c>
      <c r="H8071">
        <v>55960.34</v>
      </c>
    </row>
    <row r="8072" spans="1:8" x14ac:dyDescent="0.25">
      <c r="A8072" s="2">
        <v>21</v>
      </c>
      <c r="B8072" t="s">
        <v>172</v>
      </c>
      <c r="C8072" t="s">
        <v>53</v>
      </c>
      <c r="D8072" s="2" t="e">
        <v>#N/A</v>
      </c>
      <c r="E8072" s="17">
        <v>7</v>
      </c>
      <c r="F8072" t="s">
        <v>69</v>
      </c>
      <c r="G8072">
        <v>33</v>
      </c>
      <c r="H8072">
        <v>74612.87000000001</v>
      </c>
    </row>
    <row r="8073" spans="1:8" x14ac:dyDescent="0.25">
      <c r="A8073" s="2">
        <v>21</v>
      </c>
      <c r="B8073" t="s">
        <v>172</v>
      </c>
      <c r="C8073" t="s">
        <v>53</v>
      </c>
      <c r="D8073" s="2" t="e">
        <v>#N/A</v>
      </c>
      <c r="E8073" s="17">
        <v>7</v>
      </c>
      <c r="F8073" t="s">
        <v>67</v>
      </c>
      <c r="G8073">
        <v>34</v>
      </c>
      <c r="H8073">
        <v>204.04999999999998</v>
      </c>
    </row>
    <row r="8074" spans="1:8" x14ac:dyDescent="0.25">
      <c r="A8074" s="2">
        <v>21</v>
      </c>
      <c r="B8074" t="s">
        <v>172</v>
      </c>
      <c r="C8074" t="s">
        <v>53</v>
      </c>
      <c r="D8074" s="2" t="e">
        <v>#N/A</v>
      </c>
      <c r="E8074" s="17">
        <v>7</v>
      </c>
      <c r="F8074" t="s">
        <v>73</v>
      </c>
      <c r="G8074">
        <v>2</v>
      </c>
      <c r="H8074">
        <v>34736</v>
      </c>
    </row>
    <row r="8075" spans="1:8" x14ac:dyDescent="0.25">
      <c r="A8075" s="2">
        <v>21</v>
      </c>
      <c r="B8075" t="s">
        <v>172</v>
      </c>
      <c r="C8075" t="s">
        <v>53</v>
      </c>
      <c r="D8075" s="2" t="e">
        <v>#N/A</v>
      </c>
      <c r="E8075" s="17">
        <v>7</v>
      </c>
      <c r="F8075" t="s">
        <v>72</v>
      </c>
      <c r="G8075">
        <v>1</v>
      </c>
      <c r="H8075">
        <v>14597.6</v>
      </c>
    </row>
    <row r="8076" spans="1:8" x14ac:dyDescent="0.25">
      <c r="A8076" s="2">
        <v>21</v>
      </c>
      <c r="B8076" t="s">
        <v>172</v>
      </c>
      <c r="C8076" t="s">
        <v>53</v>
      </c>
      <c r="D8076" s="2" t="e">
        <v>#N/A</v>
      </c>
      <c r="E8076" s="17">
        <v>8</v>
      </c>
      <c r="F8076" t="s">
        <v>70</v>
      </c>
      <c r="G8076">
        <v>18</v>
      </c>
      <c r="H8076">
        <v>402577.75</v>
      </c>
    </row>
    <row r="8077" spans="1:8" x14ac:dyDescent="0.25">
      <c r="A8077" s="2">
        <v>21</v>
      </c>
      <c r="B8077" t="s">
        <v>172</v>
      </c>
      <c r="C8077" t="s">
        <v>53</v>
      </c>
      <c r="D8077" s="2" t="e">
        <v>#N/A</v>
      </c>
      <c r="E8077" s="17">
        <v>8</v>
      </c>
      <c r="F8077" t="s">
        <v>75</v>
      </c>
      <c r="G8077">
        <v>20</v>
      </c>
      <c r="H8077">
        <v>47700</v>
      </c>
    </row>
    <row r="8078" spans="1:8" x14ac:dyDescent="0.25">
      <c r="A8078" s="2">
        <v>21</v>
      </c>
      <c r="B8078" t="s">
        <v>172</v>
      </c>
      <c r="C8078" t="s">
        <v>53</v>
      </c>
      <c r="D8078" s="2" t="e">
        <v>#N/A</v>
      </c>
      <c r="E8078" s="17">
        <v>8</v>
      </c>
      <c r="F8078" t="s">
        <v>77</v>
      </c>
      <c r="G8078">
        <v>3</v>
      </c>
      <c r="H8078">
        <v>8682.99</v>
      </c>
    </row>
    <row r="8079" spans="1:8" x14ac:dyDescent="0.25">
      <c r="A8079" s="2">
        <v>21</v>
      </c>
      <c r="B8079" t="s">
        <v>172</v>
      </c>
      <c r="C8079" t="s">
        <v>53</v>
      </c>
      <c r="D8079" s="2" t="e">
        <v>#N/A</v>
      </c>
      <c r="E8079" s="17">
        <v>8</v>
      </c>
      <c r="F8079" t="s">
        <v>68</v>
      </c>
      <c r="G8079">
        <v>13</v>
      </c>
      <c r="H8079">
        <v>24840</v>
      </c>
    </row>
    <row r="8080" spans="1:8" x14ac:dyDescent="0.25">
      <c r="A8080" s="2">
        <v>21</v>
      </c>
      <c r="B8080" t="s">
        <v>172</v>
      </c>
      <c r="C8080" t="s">
        <v>53</v>
      </c>
      <c r="D8080" s="2" t="e">
        <v>#N/A</v>
      </c>
      <c r="E8080" s="17">
        <v>8</v>
      </c>
      <c r="F8080" t="s">
        <v>69</v>
      </c>
      <c r="G8080">
        <v>18</v>
      </c>
      <c r="H8080">
        <v>52308.799999999996</v>
      </c>
    </row>
    <row r="8081" spans="1:8" x14ac:dyDescent="0.25">
      <c r="A8081" s="2">
        <v>21</v>
      </c>
      <c r="B8081" t="s">
        <v>172</v>
      </c>
      <c r="C8081" t="s">
        <v>53</v>
      </c>
      <c r="D8081" s="2" t="e">
        <v>#N/A</v>
      </c>
      <c r="E8081" s="17">
        <v>8</v>
      </c>
      <c r="F8081" t="s">
        <v>67</v>
      </c>
      <c r="G8081">
        <v>18</v>
      </c>
      <c r="H8081">
        <v>104.93999999999998</v>
      </c>
    </row>
    <row r="8082" spans="1:8" x14ac:dyDescent="0.25">
      <c r="A8082" s="2">
        <v>21</v>
      </c>
      <c r="B8082" t="s">
        <v>172</v>
      </c>
      <c r="C8082" t="s">
        <v>53</v>
      </c>
      <c r="D8082" s="2" t="e">
        <v>#N/A</v>
      </c>
      <c r="E8082" s="17">
        <v>8</v>
      </c>
      <c r="F8082" t="s">
        <v>73</v>
      </c>
      <c r="G8082">
        <v>1</v>
      </c>
      <c r="H8082">
        <v>21559.25</v>
      </c>
    </row>
    <row r="8083" spans="1:8" x14ac:dyDescent="0.25">
      <c r="A8083" s="2">
        <v>21</v>
      </c>
      <c r="B8083" t="s">
        <v>172</v>
      </c>
      <c r="C8083" t="s">
        <v>53</v>
      </c>
      <c r="D8083" s="2" t="e">
        <v>#N/A</v>
      </c>
      <c r="E8083" s="17">
        <v>9</v>
      </c>
      <c r="F8083" t="s">
        <v>70</v>
      </c>
      <c r="G8083">
        <v>25</v>
      </c>
      <c r="H8083">
        <v>642788.75</v>
      </c>
    </row>
    <row r="8084" spans="1:8" x14ac:dyDescent="0.25">
      <c r="A8084" s="2">
        <v>21</v>
      </c>
      <c r="B8084" t="s">
        <v>172</v>
      </c>
      <c r="C8084" t="s">
        <v>53</v>
      </c>
      <c r="D8084" s="2" t="e">
        <v>#N/A</v>
      </c>
      <c r="E8084" s="17">
        <v>9</v>
      </c>
      <c r="F8084" t="s">
        <v>75</v>
      </c>
      <c r="G8084">
        <v>22</v>
      </c>
      <c r="H8084">
        <v>35100</v>
      </c>
    </row>
    <row r="8085" spans="1:8" x14ac:dyDescent="0.25">
      <c r="A8085" s="2">
        <v>21</v>
      </c>
      <c r="B8085" t="s">
        <v>172</v>
      </c>
      <c r="C8085" t="s">
        <v>53</v>
      </c>
      <c r="D8085" s="2" t="e">
        <v>#N/A</v>
      </c>
      <c r="E8085" s="17">
        <v>9</v>
      </c>
      <c r="F8085" t="s">
        <v>77</v>
      </c>
      <c r="G8085">
        <v>2</v>
      </c>
      <c r="H8085">
        <v>5611.18</v>
      </c>
    </row>
    <row r="8086" spans="1:8" x14ac:dyDescent="0.25">
      <c r="A8086" s="2">
        <v>21</v>
      </c>
      <c r="B8086" t="s">
        <v>172</v>
      </c>
      <c r="C8086" t="s">
        <v>53</v>
      </c>
      <c r="D8086" s="2" t="e">
        <v>#N/A</v>
      </c>
      <c r="E8086" s="17">
        <v>9</v>
      </c>
      <c r="F8086" t="s">
        <v>68</v>
      </c>
      <c r="G8086">
        <v>17</v>
      </c>
      <c r="H8086">
        <v>29221</v>
      </c>
    </row>
    <row r="8087" spans="1:8" x14ac:dyDescent="0.25">
      <c r="A8087" s="2">
        <v>21</v>
      </c>
      <c r="B8087" t="s">
        <v>172</v>
      </c>
      <c r="C8087" t="s">
        <v>53</v>
      </c>
      <c r="D8087" s="2" t="e">
        <v>#N/A</v>
      </c>
      <c r="E8087" s="17">
        <v>9</v>
      </c>
      <c r="F8087" t="s">
        <v>69</v>
      </c>
      <c r="G8087">
        <v>25</v>
      </c>
      <c r="H8087">
        <v>83562.12000000001</v>
      </c>
    </row>
    <row r="8088" spans="1:8" x14ac:dyDescent="0.25">
      <c r="A8088" s="2">
        <v>21</v>
      </c>
      <c r="B8088" t="s">
        <v>172</v>
      </c>
      <c r="C8088" t="s">
        <v>53</v>
      </c>
      <c r="D8088" s="2" t="e">
        <v>#N/A</v>
      </c>
      <c r="E8088" s="17">
        <v>9</v>
      </c>
      <c r="F8088" t="s">
        <v>67</v>
      </c>
      <c r="G8088">
        <v>25</v>
      </c>
      <c r="H8088">
        <v>145.75</v>
      </c>
    </row>
    <row r="8089" spans="1:8" x14ac:dyDescent="0.25">
      <c r="A8089" s="2">
        <v>21</v>
      </c>
      <c r="B8089" t="s">
        <v>172</v>
      </c>
      <c r="C8089" t="s">
        <v>53</v>
      </c>
      <c r="D8089" s="2" t="e">
        <v>#N/A</v>
      </c>
      <c r="E8089" s="17">
        <v>9</v>
      </c>
      <c r="F8089" t="s">
        <v>73</v>
      </c>
      <c r="G8089">
        <v>1</v>
      </c>
      <c r="H8089">
        <v>26402.25</v>
      </c>
    </row>
    <row r="8090" spans="1:8" x14ac:dyDescent="0.25">
      <c r="A8090" s="2">
        <v>21</v>
      </c>
      <c r="B8090" t="s">
        <v>172</v>
      </c>
      <c r="C8090" t="s">
        <v>53</v>
      </c>
      <c r="D8090" s="2" t="e">
        <v>#N/A</v>
      </c>
      <c r="E8090" s="17">
        <v>9</v>
      </c>
      <c r="F8090" t="s">
        <v>79</v>
      </c>
      <c r="G8090">
        <v>1</v>
      </c>
      <c r="H8090">
        <v>8882</v>
      </c>
    </row>
    <row r="8091" spans="1:8" x14ac:dyDescent="0.25">
      <c r="A8091" s="2">
        <v>21</v>
      </c>
      <c r="B8091" t="s">
        <v>172</v>
      </c>
      <c r="C8091" t="s">
        <v>53</v>
      </c>
      <c r="D8091" s="2" t="e">
        <v>#N/A</v>
      </c>
      <c r="E8091" s="17">
        <v>10</v>
      </c>
      <c r="F8091" t="s">
        <v>70</v>
      </c>
      <c r="G8091">
        <v>15</v>
      </c>
      <c r="H8091">
        <v>501490.1</v>
      </c>
    </row>
    <row r="8092" spans="1:8" x14ac:dyDescent="0.25">
      <c r="A8092" s="2">
        <v>21</v>
      </c>
      <c r="B8092" t="s">
        <v>172</v>
      </c>
      <c r="C8092" t="s">
        <v>53</v>
      </c>
      <c r="D8092" s="2" t="e">
        <v>#N/A</v>
      </c>
      <c r="E8092" s="17">
        <v>10</v>
      </c>
      <c r="F8092" t="s">
        <v>75</v>
      </c>
      <c r="G8092">
        <v>13</v>
      </c>
      <c r="H8092">
        <v>32100</v>
      </c>
    </row>
    <row r="8093" spans="1:8" x14ac:dyDescent="0.25">
      <c r="A8093" s="2">
        <v>21</v>
      </c>
      <c r="B8093" t="s">
        <v>172</v>
      </c>
      <c r="C8093" t="s">
        <v>53</v>
      </c>
      <c r="D8093" s="2" t="e">
        <v>#N/A</v>
      </c>
      <c r="E8093" s="17">
        <v>10</v>
      </c>
      <c r="F8093" t="s">
        <v>68</v>
      </c>
      <c r="G8093">
        <v>13</v>
      </c>
      <c r="H8093">
        <v>23213</v>
      </c>
    </row>
    <row r="8094" spans="1:8" x14ac:dyDescent="0.25">
      <c r="A8094" s="2">
        <v>21</v>
      </c>
      <c r="B8094" t="s">
        <v>172</v>
      </c>
      <c r="C8094" t="s">
        <v>53</v>
      </c>
      <c r="D8094" s="2" t="e">
        <v>#N/A</v>
      </c>
      <c r="E8094" s="17">
        <v>10</v>
      </c>
      <c r="F8094" t="s">
        <v>69</v>
      </c>
      <c r="G8094">
        <v>15</v>
      </c>
      <c r="H8094">
        <v>65345.220000000008</v>
      </c>
    </row>
    <row r="8095" spans="1:8" x14ac:dyDescent="0.25">
      <c r="A8095" s="2">
        <v>21</v>
      </c>
      <c r="B8095" t="s">
        <v>172</v>
      </c>
      <c r="C8095" t="s">
        <v>53</v>
      </c>
      <c r="D8095" s="2" t="e">
        <v>#N/A</v>
      </c>
      <c r="E8095" s="17">
        <v>10</v>
      </c>
      <c r="F8095" t="s">
        <v>67</v>
      </c>
      <c r="G8095">
        <v>15</v>
      </c>
      <c r="H8095">
        <v>87.449999999999989</v>
      </c>
    </row>
    <row r="8096" spans="1:8" x14ac:dyDescent="0.25">
      <c r="A8096" s="2">
        <v>21</v>
      </c>
      <c r="B8096" t="s">
        <v>172</v>
      </c>
      <c r="C8096" t="s">
        <v>53</v>
      </c>
      <c r="D8096" s="2" t="e">
        <v>#N/A</v>
      </c>
      <c r="E8096" s="17">
        <v>10</v>
      </c>
      <c r="F8096" t="s">
        <v>73</v>
      </c>
      <c r="G8096">
        <v>2</v>
      </c>
      <c r="H8096">
        <v>66402</v>
      </c>
    </row>
    <row r="8097" spans="1:8" x14ac:dyDescent="0.25">
      <c r="A8097" s="2">
        <v>21</v>
      </c>
      <c r="B8097" t="s">
        <v>172</v>
      </c>
      <c r="C8097" t="s">
        <v>53</v>
      </c>
      <c r="D8097" s="2" t="e">
        <v>#N/A</v>
      </c>
      <c r="E8097" s="17">
        <v>11</v>
      </c>
      <c r="F8097" t="s">
        <v>70</v>
      </c>
      <c r="G8097">
        <v>13</v>
      </c>
      <c r="H8097">
        <v>496129.17</v>
      </c>
    </row>
    <row r="8098" spans="1:8" x14ac:dyDescent="0.25">
      <c r="A8098" s="2">
        <v>21</v>
      </c>
      <c r="B8098" t="s">
        <v>172</v>
      </c>
      <c r="C8098" t="s">
        <v>53</v>
      </c>
      <c r="D8098" s="2" t="e">
        <v>#N/A</v>
      </c>
      <c r="E8098" s="17">
        <v>11</v>
      </c>
      <c r="F8098" t="s">
        <v>75</v>
      </c>
      <c r="G8098">
        <v>7</v>
      </c>
      <c r="H8098">
        <v>18240</v>
      </c>
    </row>
    <row r="8099" spans="1:8" x14ac:dyDescent="0.25">
      <c r="A8099" s="2">
        <v>21</v>
      </c>
      <c r="B8099" t="s">
        <v>172</v>
      </c>
      <c r="C8099" t="s">
        <v>53</v>
      </c>
      <c r="D8099" s="2" t="e">
        <v>#N/A</v>
      </c>
      <c r="E8099" s="17">
        <v>11</v>
      </c>
      <c r="F8099" t="s">
        <v>68</v>
      </c>
      <c r="G8099">
        <v>10</v>
      </c>
      <c r="H8099">
        <v>15909</v>
      </c>
    </row>
    <row r="8100" spans="1:8" x14ac:dyDescent="0.25">
      <c r="A8100" s="2">
        <v>21</v>
      </c>
      <c r="B8100" t="s">
        <v>172</v>
      </c>
      <c r="C8100" t="s">
        <v>53</v>
      </c>
      <c r="D8100" s="2" t="e">
        <v>#N/A</v>
      </c>
      <c r="E8100" s="17">
        <v>11</v>
      </c>
      <c r="F8100" t="s">
        <v>69</v>
      </c>
      <c r="G8100">
        <v>13</v>
      </c>
      <c r="H8100">
        <v>64496.56</v>
      </c>
    </row>
    <row r="8101" spans="1:8" x14ac:dyDescent="0.25">
      <c r="A8101" s="2">
        <v>21</v>
      </c>
      <c r="B8101" t="s">
        <v>172</v>
      </c>
      <c r="C8101" t="s">
        <v>53</v>
      </c>
      <c r="D8101" s="2" t="e">
        <v>#N/A</v>
      </c>
      <c r="E8101" s="17">
        <v>11</v>
      </c>
      <c r="F8101" t="s">
        <v>67</v>
      </c>
      <c r="G8101">
        <v>13</v>
      </c>
      <c r="H8101">
        <v>75.790000000000006</v>
      </c>
    </row>
    <row r="8102" spans="1:8" x14ac:dyDescent="0.25">
      <c r="A8102" s="2">
        <v>21</v>
      </c>
      <c r="B8102" t="s">
        <v>172</v>
      </c>
      <c r="C8102" t="s">
        <v>53</v>
      </c>
      <c r="D8102" s="2" t="e">
        <v>#N/A</v>
      </c>
      <c r="E8102" s="17">
        <v>11</v>
      </c>
      <c r="F8102" t="s">
        <v>72</v>
      </c>
      <c r="G8102">
        <v>13</v>
      </c>
      <c r="H8102">
        <v>53877.060000000005</v>
      </c>
    </row>
    <row r="8103" spans="1:8" x14ac:dyDescent="0.25">
      <c r="A8103" s="2">
        <v>21</v>
      </c>
      <c r="B8103" t="s">
        <v>172</v>
      </c>
      <c r="C8103" t="s">
        <v>53</v>
      </c>
      <c r="D8103" s="2" t="e">
        <v>#N/A</v>
      </c>
      <c r="E8103" s="17">
        <v>12</v>
      </c>
      <c r="F8103" t="s">
        <v>70</v>
      </c>
      <c r="G8103">
        <v>7</v>
      </c>
      <c r="H8103">
        <v>334097.84000000003</v>
      </c>
    </row>
    <row r="8104" spans="1:8" x14ac:dyDescent="0.25">
      <c r="A8104" s="2">
        <v>21</v>
      </c>
      <c r="B8104" t="s">
        <v>172</v>
      </c>
      <c r="C8104" t="s">
        <v>53</v>
      </c>
      <c r="D8104" s="2" t="e">
        <v>#N/A</v>
      </c>
      <c r="E8104" s="17">
        <v>12</v>
      </c>
      <c r="F8104" t="s">
        <v>75</v>
      </c>
      <c r="G8104">
        <v>4</v>
      </c>
      <c r="H8104">
        <v>7807</v>
      </c>
    </row>
    <row r="8105" spans="1:8" x14ac:dyDescent="0.25">
      <c r="A8105" s="2">
        <v>21</v>
      </c>
      <c r="B8105" t="s">
        <v>172</v>
      </c>
      <c r="C8105" t="s">
        <v>53</v>
      </c>
      <c r="D8105" s="2" t="e">
        <v>#N/A</v>
      </c>
      <c r="E8105" s="17">
        <v>12</v>
      </c>
      <c r="F8105" t="s">
        <v>77</v>
      </c>
      <c r="G8105">
        <v>1</v>
      </c>
      <c r="H8105">
        <v>1761.17</v>
      </c>
    </row>
    <row r="8106" spans="1:8" x14ac:dyDescent="0.25">
      <c r="A8106" s="2">
        <v>21</v>
      </c>
      <c r="B8106" t="s">
        <v>172</v>
      </c>
      <c r="C8106" t="s">
        <v>53</v>
      </c>
      <c r="D8106" s="2" t="e">
        <v>#N/A</v>
      </c>
      <c r="E8106" s="17">
        <v>12</v>
      </c>
      <c r="F8106" t="s">
        <v>68</v>
      </c>
      <c r="G8106">
        <v>5</v>
      </c>
      <c r="H8106">
        <v>7412</v>
      </c>
    </row>
    <row r="8107" spans="1:8" x14ac:dyDescent="0.25">
      <c r="A8107" s="2">
        <v>21</v>
      </c>
      <c r="B8107" t="s">
        <v>172</v>
      </c>
      <c r="C8107" t="s">
        <v>53</v>
      </c>
      <c r="D8107" s="2" t="e">
        <v>#N/A</v>
      </c>
      <c r="E8107" s="17">
        <v>12</v>
      </c>
      <c r="F8107" t="s">
        <v>69</v>
      </c>
      <c r="G8107">
        <v>7</v>
      </c>
      <c r="H8107">
        <v>43432.600000000006</v>
      </c>
    </row>
    <row r="8108" spans="1:8" x14ac:dyDescent="0.25">
      <c r="A8108" s="2">
        <v>21</v>
      </c>
      <c r="B8108" t="s">
        <v>172</v>
      </c>
      <c r="C8108" t="s">
        <v>53</v>
      </c>
      <c r="D8108" s="2" t="e">
        <v>#N/A</v>
      </c>
      <c r="E8108" s="17">
        <v>12</v>
      </c>
      <c r="F8108" t="s">
        <v>67</v>
      </c>
      <c r="G8108">
        <v>7</v>
      </c>
      <c r="H8108">
        <v>40.81</v>
      </c>
    </row>
    <row r="8109" spans="1:8" x14ac:dyDescent="0.25">
      <c r="A8109" s="2">
        <v>21</v>
      </c>
      <c r="B8109" t="s">
        <v>172</v>
      </c>
      <c r="C8109" t="s">
        <v>53</v>
      </c>
      <c r="D8109" s="2" t="e">
        <v>#N/A</v>
      </c>
      <c r="E8109" s="17">
        <v>12</v>
      </c>
      <c r="F8109" t="s">
        <v>73</v>
      </c>
      <c r="G8109">
        <v>1</v>
      </c>
      <c r="H8109">
        <v>50355.7</v>
      </c>
    </row>
    <row r="8110" spans="1:8" x14ac:dyDescent="0.25">
      <c r="A8110" s="2">
        <v>21</v>
      </c>
      <c r="B8110" t="s">
        <v>172</v>
      </c>
      <c r="C8110" t="s">
        <v>53</v>
      </c>
      <c r="D8110" s="2" t="e">
        <v>#N/A</v>
      </c>
      <c r="E8110" s="17">
        <v>12</v>
      </c>
      <c r="F8110" t="s">
        <v>72</v>
      </c>
      <c r="G8110">
        <v>7</v>
      </c>
      <c r="H8110">
        <v>32206.560000000001</v>
      </c>
    </row>
    <row r="8111" spans="1:8" x14ac:dyDescent="0.25">
      <c r="A8111" s="2">
        <v>21</v>
      </c>
      <c r="B8111" t="s">
        <v>172</v>
      </c>
      <c r="C8111" t="s">
        <v>53</v>
      </c>
      <c r="D8111" s="2" t="e">
        <v>#N/A</v>
      </c>
      <c r="E8111" s="17">
        <v>13</v>
      </c>
      <c r="F8111" t="s">
        <v>70</v>
      </c>
      <c r="G8111">
        <v>6</v>
      </c>
      <c r="H8111">
        <v>282344.55</v>
      </c>
    </row>
    <row r="8112" spans="1:8" x14ac:dyDescent="0.25">
      <c r="A8112" s="2">
        <v>21</v>
      </c>
      <c r="B8112" t="s">
        <v>172</v>
      </c>
      <c r="C8112" t="s">
        <v>53</v>
      </c>
      <c r="D8112" s="2" t="e">
        <v>#N/A</v>
      </c>
      <c r="E8112" s="17">
        <v>13</v>
      </c>
      <c r="F8112" t="s">
        <v>75</v>
      </c>
      <c r="G8112">
        <v>2</v>
      </c>
      <c r="H8112">
        <v>9753</v>
      </c>
    </row>
    <row r="8113" spans="1:8" x14ac:dyDescent="0.25">
      <c r="A8113" s="2">
        <v>21</v>
      </c>
      <c r="B8113" t="s">
        <v>172</v>
      </c>
      <c r="C8113" t="s">
        <v>53</v>
      </c>
      <c r="D8113" s="2" t="e">
        <v>#N/A</v>
      </c>
      <c r="E8113" s="17">
        <v>13</v>
      </c>
      <c r="F8113" t="s">
        <v>68</v>
      </c>
      <c r="G8113">
        <v>2</v>
      </c>
      <c r="H8113">
        <v>4610</v>
      </c>
    </row>
    <row r="8114" spans="1:8" x14ac:dyDescent="0.25">
      <c r="A8114" s="2">
        <v>21</v>
      </c>
      <c r="B8114" t="s">
        <v>172</v>
      </c>
      <c r="C8114" t="s">
        <v>53</v>
      </c>
      <c r="D8114" s="2" t="e">
        <v>#N/A</v>
      </c>
      <c r="E8114" s="17">
        <v>13</v>
      </c>
      <c r="F8114" t="s">
        <v>69</v>
      </c>
      <c r="G8114">
        <v>6</v>
      </c>
      <c r="H8114">
        <v>36704.699999999997</v>
      </c>
    </row>
    <row r="8115" spans="1:8" x14ac:dyDescent="0.25">
      <c r="A8115" s="2">
        <v>21</v>
      </c>
      <c r="B8115" t="s">
        <v>172</v>
      </c>
      <c r="C8115" t="s">
        <v>53</v>
      </c>
      <c r="D8115" s="2" t="e">
        <v>#N/A</v>
      </c>
      <c r="E8115" s="17">
        <v>13</v>
      </c>
      <c r="F8115" t="s">
        <v>67</v>
      </c>
      <c r="G8115">
        <v>6</v>
      </c>
      <c r="H8115">
        <v>34.979999999999997</v>
      </c>
    </row>
    <row r="8116" spans="1:8" x14ac:dyDescent="0.25">
      <c r="A8116" s="2">
        <v>21</v>
      </c>
      <c r="B8116" t="s">
        <v>172</v>
      </c>
      <c r="C8116" t="s">
        <v>53</v>
      </c>
      <c r="D8116" s="2" t="e">
        <v>#N/A</v>
      </c>
      <c r="E8116" s="17">
        <v>13</v>
      </c>
      <c r="F8116" t="s">
        <v>72</v>
      </c>
      <c r="G8116">
        <v>6</v>
      </c>
      <c r="H8116">
        <v>113633.16999999998</v>
      </c>
    </row>
    <row r="8117" spans="1:8" x14ac:dyDescent="0.25">
      <c r="A8117" s="2">
        <v>28</v>
      </c>
      <c r="B8117" t="s">
        <v>30</v>
      </c>
      <c r="C8117" t="s">
        <v>177</v>
      </c>
      <c r="D8117" s="2">
        <v>1</v>
      </c>
      <c r="E8117" s="17">
        <v>2</v>
      </c>
      <c r="F8117" t="s">
        <v>75</v>
      </c>
      <c r="H8117">
        <v>3105</v>
      </c>
    </row>
    <row r="8118" spans="1:8" x14ac:dyDescent="0.25">
      <c r="A8118" s="2">
        <v>28</v>
      </c>
      <c r="B8118" t="s">
        <v>30</v>
      </c>
      <c r="C8118" t="s">
        <v>177</v>
      </c>
      <c r="D8118" s="2">
        <v>1</v>
      </c>
      <c r="E8118" s="17">
        <v>3</v>
      </c>
      <c r="F8118" t="s">
        <v>70</v>
      </c>
      <c r="G8118">
        <v>183</v>
      </c>
      <c r="H8118">
        <v>12578467.300000004</v>
      </c>
    </row>
    <row r="8119" spans="1:8" x14ac:dyDescent="0.25">
      <c r="A8119" s="2">
        <v>28</v>
      </c>
      <c r="B8119" t="s">
        <v>30</v>
      </c>
      <c r="C8119" t="s">
        <v>177</v>
      </c>
      <c r="D8119" s="2">
        <v>1</v>
      </c>
      <c r="E8119" s="17">
        <v>3</v>
      </c>
      <c r="F8119" t="s">
        <v>75</v>
      </c>
      <c r="G8119">
        <v>158</v>
      </c>
      <c r="H8119">
        <v>1496481</v>
      </c>
    </row>
    <row r="8120" spans="1:8" x14ac:dyDescent="0.25">
      <c r="A8120" s="2">
        <v>28</v>
      </c>
      <c r="B8120" t="s">
        <v>30</v>
      </c>
      <c r="C8120" t="s">
        <v>177</v>
      </c>
      <c r="D8120" s="2">
        <v>1</v>
      </c>
      <c r="E8120" s="17">
        <v>3</v>
      </c>
      <c r="F8120" t="s">
        <v>77</v>
      </c>
      <c r="H8120">
        <v>19581.48</v>
      </c>
    </row>
    <row r="8121" spans="1:8" x14ac:dyDescent="0.25">
      <c r="A8121" s="2">
        <v>28</v>
      </c>
      <c r="B8121" t="s">
        <v>30</v>
      </c>
      <c r="C8121" t="s">
        <v>177</v>
      </c>
      <c r="D8121" s="2">
        <v>1</v>
      </c>
      <c r="E8121" s="17">
        <v>3</v>
      </c>
      <c r="F8121" t="s">
        <v>68</v>
      </c>
      <c r="G8121">
        <v>110</v>
      </c>
      <c r="H8121">
        <v>1614812.71</v>
      </c>
    </row>
    <row r="8122" spans="1:8" x14ac:dyDescent="0.25">
      <c r="A8122" s="2">
        <v>28</v>
      </c>
      <c r="B8122" t="s">
        <v>30</v>
      </c>
      <c r="C8122" t="s">
        <v>177</v>
      </c>
      <c r="D8122" s="2">
        <v>1</v>
      </c>
      <c r="E8122" s="17">
        <v>3</v>
      </c>
      <c r="F8122" t="s">
        <v>69</v>
      </c>
      <c r="G8122">
        <v>169</v>
      </c>
      <c r="H8122">
        <v>1610352.6700000006</v>
      </c>
    </row>
    <row r="8123" spans="1:8" x14ac:dyDescent="0.25">
      <c r="A8123" s="2">
        <v>28</v>
      </c>
      <c r="B8123" t="s">
        <v>30</v>
      </c>
      <c r="C8123" t="s">
        <v>177</v>
      </c>
      <c r="D8123" s="2">
        <v>1</v>
      </c>
      <c r="E8123" s="17">
        <v>3</v>
      </c>
      <c r="F8123" t="s">
        <v>78</v>
      </c>
      <c r="H8123">
        <v>170249.22999999998</v>
      </c>
    </row>
    <row r="8124" spans="1:8" x14ac:dyDescent="0.25">
      <c r="A8124" s="2">
        <v>28</v>
      </c>
      <c r="B8124" t="s">
        <v>30</v>
      </c>
      <c r="C8124" t="s">
        <v>177</v>
      </c>
      <c r="D8124" s="2">
        <v>1</v>
      </c>
      <c r="E8124" s="17">
        <v>3</v>
      </c>
      <c r="F8124" t="s">
        <v>67</v>
      </c>
      <c r="G8124">
        <v>169</v>
      </c>
      <c r="H8124">
        <v>8634.94</v>
      </c>
    </row>
    <row r="8125" spans="1:8" x14ac:dyDescent="0.25">
      <c r="A8125" s="2">
        <v>28</v>
      </c>
      <c r="B8125" t="s">
        <v>30</v>
      </c>
      <c r="C8125" t="s">
        <v>177</v>
      </c>
      <c r="D8125" s="2">
        <v>1</v>
      </c>
      <c r="E8125" s="17">
        <v>3</v>
      </c>
      <c r="F8125" t="s">
        <v>73</v>
      </c>
      <c r="G8125">
        <v>10</v>
      </c>
      <c r="H8125">
        <v>1006669.1100000001</v>
      </c>
    </row>
    <row r="8126" spans="1:8" x14ac:dyDescent="0.25">
      <c r="A8126" s="2">
        <v>28</v>
      </c>
      <c r="B8126" t="s">
        <v>30</v>
      </c>
      <c r="C8126" t="s">
        <v>177</v>
      </c>
      <c r="D8126" s="2">
        <v>1</v>
      </c>
      <c r="E8126" s="17">
        <v>3</v>
      </c>
      <c r="F8126" t="s">
        <v>79</v>
      </c>
      <c r="H8126">
        <v>66794.5</v>
      </c>
    </row>
    <row r="8127" spans="1:8" x14ac:dyDescent="0.25">
      <c r="A8127" s="2">
        <v>28</v>
      </c>
      <c r="B8127" t="s">
        <v>30</v>
      </c>
      <c r="C8127" t="s">
        <v>177</v>
      </c>
      <c r="D8127" s="2">
        <v>1</v>
      </c>
      <c r="E8127" s="17">
        <v>3</v>
      </c>
      <c r="F8127" t="s">
        <v>72</v>
      </c>
      <c r="H8127">
        <v>186.43</v>
      </c>
    </row>
    <row r="8128" spans="1:8" x14ac:dyDescent="0.25">
      <c r="A8128" s="2">
        <v>28</v>
      </c>
      <c r="B8128" t="s">
        <v>30</v>
      </c>
      <c r="C8128" t="s">
        <v>177</v>
      </c>
      <c r="D8128" s="2">
        <v>1</v>
      </c>
      <c r="E8128" s="17">
        <v>3</v>
      </c>
      <c r="F8128" t="s">
        <v>74</v>
      </c>
      <c r="H8128">
        <v>201.63</v>
      </c>
    </row>
    <row r="8129" spans="1:8" x14ac:dyDescent="0.25">
      <c r="A8129" s="2">
        <v>28</v>
      </c>
      <c r="B8129" t="s">
        <v>30</v>
      </c>
      <c r="C8129" t="s">
        <v>177</v>
      </c>
      <c r="D8129" s="2">
        <v>1</v>
      </c>
      <c r="E8129" s="17">
        <v>4</v>
      </c>
      <c r="F8129" t="s">
        <v>70</v>
      </c>
      <c r="G8129">
        <v>62</v>
      </c>
      <c r="H8129">
        <v>5269372.6499999994</v>
      </c>
    </row>
    <row r="8130" spans="1:8" x14ac:dyDescent="0.25">
      <c r="A8130" s="2">
        <v>28</v>
      </c>
      <c r="B8130" t="s">
        <v>30</v>
      </c>
      <c r="C8130" t="s">
        <v>177</v>
      </c>
      <c r="D8130" s="2">
        <v>1</v>
      </c>
      <c r="E8130" s="17">
        <v>4</v>
      </c>
      <c r="F8130" t="s">
        <v>75</v>
      </c>
      <c r="G8130">
        <v>56</v>
      </c>
      <c r="H8130">
        <v>535374</v>
      </c>
    </row>
    <row r="8131" spans="1:8" x14ac:dyDescent="0.25">
      <c r="A8131" s="2">
        <v>28</v>
      </c>
      <c r="B8131" t="s">
        <v>30</v>
      </c>
      <c r="C8131" t="s">
        <v>177</v>
      </c>
      <c r="D8131" s="2">
        <v>1</v>
      </c>
      <c r="E8131" s="17">
        <v>4</v>
      </c>
      <c r="F8131" t="s">
        <v>77</v>
      </c>
      <c r="G8131">
        <v>12</v>
      </c>
      <c r="H8131">
        <v>700769.8</v>
      </c>
    </row>
    <row r="8132" spans="1:8" x14ac:dyDescent="0.25">
      <c r="A8132" s="2">
        <v>28</v>
      </c>
      <c r="B8132" t="s">
        <v>30</v>
      </c>
      <c r="C8132" t="s">
        <v>177</v>
      </c>
      <c r="D8132" s="2">
        <v>1</v>
      </c>
      <c r="E8132" s="17">
        <v>4</v>
      </c>
      <c r="F8132" t="s">
        <v>68</v>
      </c>
      <c r="G8132">
        <v>32</v>
      </c>
      <c r="H8132">
        <v>532741.6</v>
      </c>
    </row>
    <row r="8133" spans="1:8" x14ac:dyDescent="0.25">
      <c r="A8133" s="2">
        <v>28</v>
      </c>
      <c r="B8133" t="s">
        <v>30</v>
      </c>
      <c r="C8133" t="s">
        <v>177</v>
      </c>
      <c r="D8133" s="2">
        <v>1</v>
      </c>
      <c r="E8133" s="17">
        <v>4</v>
      </c>
      <c r="F8133" t="s">
        <v>69</v>
      </c>
      <c r="G8133">
        <v>62</v>
      </c>
      <c r="H8133">
        <v>686303.19999999984</v>
      </c>
    </row>
    <row r="8134" spans="1:8" x14ac:dyDescent="0.25">
      <c r="A8134" s="2">
        <v>28</v>
      </c>
      <c r="B8134" t="s">
        <v>30</v>
      </c>
      <c r="C8134" t="s">
        <v>177</v>
      </c>
      <c r="D8134" s="2">
        <v>1</v>
      </c>
      <c r="E8134" s="17">
        <v>4</v>
      </c>
      <c r="F8134" t="s">
        <v>78</v>
      </c>
      <c r="H8134">
        <v>62790.07</v>
      </c>
    </row>
    <row r="8135" spans="1:8" x14ac:dyDescent="0.25">
      <c r="A8135" s="2">
        <v>28</v>
      </c>
      <c r="B8135" t="s">
        <v>30</v>
      </c>
      <c r="C8135" t="s">
        <v>177</v>
      </c>
      <c r="D8135" s="2">
        <v>1</v>
      </c>
      <c r="E8135" s="17">
        <v>4</v>
      </c>
      <c r="F8135" t="s">
        <v>67</v>
      </c>
      <c r="G8135">
        <v>62</v>
      </c>
      <c r="H8135">
        <v>3165.3999999999992</v>
      </c>
    </row>
    <row r="8136" spans="1:8" x14ac:dyDescent="0.25">
      <c r="A8136" s="2">
        <v>28</v>
      </c>
      <c r="B8136" t="s">
        <v>30</v>
      </c>
      <c r="C8136" t="s">
        <v>177</v>
      </c>
      <c r="D8136" s="2">
        <v>1</v>
      </c>
      <c r="E8136" s="17">
        <v>4</v>
      </c>
      <c r="F8136" t="s">
        <v>73</v>
      </c>
      <c r="G8136">
        <v>5</v>
      </c>
      <c r="H8136">
        <v>429425.57999999996</v>
      </c>
    </row>
    <row r="8137" spans="1:8" x14ac:dyDescent="0.25">
      <c r="A8137" s="2">
        <v>28</v>
      </c>
      <c r="B8137" t="s">
        <v>30</v>
      </c>
      <c r="C8137" t="s">
        <v>177</v>
      </c>
      <c r="D8137" s="2">
        <v>1</v>
      </c>
      <c r="E8137" s="17">
        <v>4</v>
      </c>
      <c r="F8137" t="s">
        <v>74</v>
      </c>
      <c r="G8137">
        <v>16</v>
      </c>
      <c r="H8137">
        <v>57223.79</v>
      </c>
    </row>
    <row r="8138" spans="1:8" x14ac:dyDescent="0.25">
      <c r="A8138" s="2">
        <v>28</v>
      </c>
      <c r="B8138" t="s">
        <v>30</v>
      </c>
      <c r="C8138" t="s">
        <v>177</v>
      </c>
      <c r="D8138" s="2">
        <v>1</v>
      </c>
      <c r="E8138" s="17">
        <v>5</v>
      </c>
      <c r="F8138" t="s">
        <v>70</v>
      </c>
      <c r="G8138">
        <v>252</v>
      </c>
      <c r="H8138">
        <v>25438911.949999984</v>
      </c>
    </row>
    <row r="8139" spans="1:8" x14ac:dyDescent="0.25">
      <c r="A8139" s="2">
        <v>28</v>
      </c>
      <c r="B8139" t="s">
        <v>30</v>
      </c>
      <c r="C8139" t="s">
        <v>177</v>
      </c>
      <c r="D8139" s="2">
        <v>1</v>
      </c>
      <c r="E8139" s="17">
        <v>5</v>
      </c>
      <c r="F8139" t="s">
        <v>75</v>
      </c>
      <c r="G8139">
        <v>224</v>
      </c>
      <c r="H8139">
        <v>2120505</v>
      </c>
    </row>
    <row r="8140" spans="1:8" x14ac:dyDescent="0.25">
      <c r="A8140" s="2">
        <v>28</v>
      </c>
      <c r="B8140" t="s">
        <v>30</v>
      </c>
      <c r="C8140" t="s">
        <v>177</v>
      </c>
      <c r="D8140" s="2">
        <v>1</v>
      </c>
      <c r="E8140" s="17">
        <v>5</v>
      </c>
      <c r="F8140" t="s">
        <v>77</v>
      </c>
      <c r="G8140">
        <v>3</v>
      </c>
      <c r="H8140">
        <v>230256.19000000003</v>
      </c>
    </row>
    <row r="8141" spans="1:8" x14ac:dyDescent="0.25">
      <c r="A8141" s="2">
        <v>28</v>
      </c>
      <c r="B8141" t="s">
        <v>30</v>
      </c>
      <c r="C8141" t="s">
        <v>177</v>
      </c>
      <c r="D8141" s="2">
        <v>1</v>
      </c>
      <c r="E8141" s="17">
        <v>5</v>
      </c>
      <c r="F8141" t="s">
        <v>68</v>
      </c>
      <c r="G8141">
        <v>168</v>
      </c>
      <c r="H8141">
        <v>2493518.3900000006</v>
      </c>
    </row>
    <row r="8142" spans="1:8" x14ac:dyDescent="0.25">
      <c r="A8142" s="2">
        <v>28</v>
      </c>
      <c r="B8142" t="s">
        <v>30</v>
      </c>
      <c r="C8142" t="s">
        <v>177</v>
      </c>
      <c r="D8142" s="2">
        <v>1</v>
      </c>
      <c r="E8142" s="17">
        <v>5</v>
      </c>
      <c r="F8142" t="s">
        <v>69</v>
      </c>
      <c r="G8142">
        <v>250</v>
      </c>
      <c r="H8142">
        <v>3285945.2000000058</v>
      </c>
    </row>
    <row r="8143" spans="1:8" x14ac:dyDescent="0.25">
      <c r="A8143" s="2">
        <v>28</v>
      </c>
      <c r="B8143" t="s">
        <v>30</v>
      </c>
      <c r="C8143" t="s">
        <v>177</v>
      </c>
      <c r="D8143" s="2">
        <v>1</v>
      </c>
      <c r="E8143" s="17">
        <v>5</v>
      </c>
      <c r="F8143" t="s">
        <v>78</v>
      </c>
      <c r="G8143">
        <v>2</v>
      </c>
      <c r="H8143">
        <v>492381.9</v>
      </c>
    </row>
    <row r="8144" spans="1:8" x14ac:dyDescent="0.25">
      <c r="A8144" s="2">
        <v>28</v>
      </c>
      <c r="B8144" t="s">
        <v>30</v>
      </c>
      <c r="C8144" t="s">
        <v>177</v>
      </c>
      <c r="D8144" s="2">
        <v>1</v>
      </c>
      <c r="E8144" s="17">
        <v>5</v>
      </c>
      <c r="F8144" t="s">
        <v>67</v>
      </c>
      <c r="G8144">
        <v>252</v>
      </c>
      <c r="H8144">
        <v>12772.679999999993</v>
      </c>
    </row>
    <row r="8145" spans="1:8" x14ac:dyDescent="0.25">
      <c r="A8145" s="2">
        <v>28</v>
      </c>
      <c r="B8145" t="s">
        <v>30</v>
      </c>
      <c r="C8145" t="s">
        <v>177</v>
      </c>
      <c r="D8145" s="2">
        <v>1</v>
      </c>
      <c r="E8145" s="17">
        <v>5</v>
      </c>
      <c r="F8145" t="s">
        <v>73</v>
      </c>
      <c r="G8145">
        <v>30</v>
      </c>
      <c r="H8145">
        <v>2054417.08</v>
      </c>
    </row>
    <row r="8146" spans="1:8" x14ac:dyDescent="0.25">
      <c r="A8146" s="2">
        <v>28</v>
      </c>
      <c r="B8146" t="s">
        <v>30</v>
      </c>
      <c r="C8146" t="s">
        <v>177</v>
      </c>
      <c r="D8146" s="2">
        <v>1</v>
      </c>
      <c r="E8146" s="17">
        <v>5</v>
      </c>
      <c r="F8146" t="s">
        <v>79</v>
      </c>
      <c r="H8146">
        <v>39881.130000000005</v>
      </c>
    </row>
    <row r="8147" spans="1:8" x14ac:dyDescent="0.25">
      <c r="A8147" s="2">
        <v>28</v>
      </c>
      <c r="B8147" t="s">
        <v>30</v>
      </c>
      <c r="C8147" t="s">
        <v>177</v>
      </c>
      <c r="D8147" s="2">
        <v>1</v>
      </c>
      <c r="E8147" s="17">
        <v>5</v>
      </c>
      <c r="F8147" t="s">
        <v>72</v>
      </c>
      <c r="G8147">
        <v>1</v>
      </c>
      <c r="H8147">
        <v>31968.479999999996</v>
      </c>
    </row>
    <row r="8148" spans="1:8" x14ac:dyDescent="0.25">
      <c r="A8148" s="2">
        <v>28</v>
      </c>
      <c r="B8148" t="s">
        <v>30</v>
      </c>
      <c r="C8148" t="s">
        <v>177</v>
      </c>
      <c r="D8148" s="2">
        <v>1</v>
      </c>
      <c r="E8148" s="17">
        <v>5</v>
      </c>
      <c r="F8148" t="s">
        <v>74</v>
      </c>
      <c r="G8148">
        <v>7</v>
      </c>
      <c r="H8148">
        <v>150622.53999999998</v>
      </c>
    </row>
    <row r="8149" spans="1:8" x14ac:dyDescent="0.25">
      <c r="A8149" s="2">
        <v>28</v>
      </c>
      <c r="B8149" t="s">
        <v>30</v>
      </c>
      <c r="C8149" t="s">
        <v>177</v>
      </c>
      <c r="D8149" s="2">
        <v>1</v>
      </c>
      <c r="E8149" s="17">
        <v>6</v>
      </c>
      <c r="F8149" t="s">
        <v>70</v>
      </c>
      <c r="G8149">
        <v>323</v>
      </c>
      <c r="H8149">
        <v>36326735.739999995</v>
      </c>
    </row>
    <row r="8150" spans="1:8" x14ac:dyDescent="0.25">
      <c r="A8150" s="2">
        <v>28</v>
      </c>
      <c r="B8150" t="s">
        <v>30</v>
      </c>
      <c r="C8150" t="s">
        <v>177</v>
      </c>
      <c r="D8150" s="2">
        <v>1</v>
      </c>
      <c r="E8150" s="17">
        <v>6</v>
      </c>
      <c r="F8150" t="s">
        <v>75</v>
      </c>
      <c r="G8150">
        <v>297</v>
      </c>
      <c r="H8150">
        <v>2652693</v>
      </c>
    </row>
    <row r="8151" spans="1:8" x14ac:dyDescent="0.25">
      <c r="A8151" s="2">
        <v>28</v>
      </c>
      <c r="B8151" t="s">
        <v>30</v>
      </c>
      <c r="C8151" t="s">
        <v>177</v>
      </c>
      <c r="D8151" s="2">
        <v>1</v>
      </c>
      <c r="E8151" s="17">
        <v>6</v>
      </c>
      <c r="F8151" t="s">
        <v>77</v>
      </c>
      <c r="G8151">
        <v>5</v>
      </c>
      <c r="H8151">
        <v>542434.21000000008</v>
      </c>
    </row>
    <row r="8152" spans="1:8" x14ac:dyDescent="0.25">
      <c r="A8152" s="2">
        <v>28</v>
      </c>
      <c r="B8152" t="s">
        <v>30</v>
      </c>
      <c r="C8152" t="s">
        <v>177</v>
      </c>
      <c r="D8152" s="2">
        <v>1</v>
      </c>
      <c r="E8152" s="17">
        <v>6</v>
      </c>
      <c r="F8152" t="s">
        <v>68</v>
      </c>
      <c r="G8152">
        <v>253</v>
      </c>
      <c r="H8152">
        <v>3575424.0599999982</v>
      </c>
    </row>
    <row r="8153" spans="1:8" x14ac:dyDescent="0.25">
      <c r="A8153" s="2">
        <v>28</v>
      </c>
      <c r="B8153" t="s">
        <v>30</v>
      </c>
      <c r="C8153" t="s">
        <v>177</v>
      </c>
      <c r="D8153" s="2">
        <v>1</v>
      </c>
      <c r="E8153" s="17">
        <v>6</v>
      </c>
      <c r="F8153" t="s">
        <v>69</v>
      </c>
      <c r="G8153">
        <v>323</v>
      </c>
      <c r="H8153">
        <v>4726147.030000004</v>
      </c>
    </row>
    <row r="8154" spans="1:8" x14ac:dyDescent="0.25">
      <c r="A8154" s="2">
        <v>28</v>
      </c>
      <c r="B8154" t="s">
        <v>30</v>
      </c>
      <c r="C8154" t="s">
        <v>177</v>
      </c>
      <c r="D8154" s="2">
        <v>1</v>
      </c>
      <c r="E8154" s="17">
        <v>6</v>
      </c>
      <c r="F8154" t="s">
        <v>78</v>
      </c>
      <c r="H8154">
        <v>733271.0199999999</v>
      </c>
    </row>
    <row r="8155" spans="1:8" x14ac:dyDescent="0.25">
      <c r="A8155" s="2">
        <v>28</v>
      </c>
      <c r="B8155" t="s">
        <v>30</v>
      </c>
      <c r="C8155" t="s">
        <v>177</v>
      </c>
      <c r="D8155" s="2">
        <v>1</v>
      </c>
      <c r="E8155" s="17">
        <v>6</v>
      </c>
      <c r="F8155" t="s">
        <v>67</v>
      </c>
      <c r="G8155">
        <v>321</v>
      </c>
      <c r="H8155">
        <v>15352.639999999992</v>
      </c>
    </row>
    <row r="8156" spans="1:8" x14ac:dyDescent="0.25">
      <c r="A8156" s="2">
        <v>28</v>
      </c>
      <c r="B8156" t="s">
        <v>30</v>
      </c>
      <c r="C8156" t="s">
        <v>177</v>
      </c>
      <c r="D8156" s="2">
        <v>1</v>
      </c>
      <c r="E8156" s="17">
        <v>6</v>
      </c>
      <c r="F8156" t="s">
        <v>73</v>
      </c>
      <c r="G8156">
        <v>34</v>
      </c>
      <c r="H8156">
        <v>3128971.2</v>
      </c>
    </row>
    <row r="8157" spans="1:8" x14ac:dyDescent="0.25">
      <c r="A8157" s="2">
        <v>28</v>
      </c>
      <c r="B8157" t="s">
        <v>30</v>
      </c>
      <c r="C8157" t="s">
        <v>177</v>
      </c>
      <c r="D8157" s="2">
        <v>1</v>
      </c>
      <c r="E8157" s="17">
        <v>6</v>
      </c>
      <c r="F8157" t="s">
        <v>79</v>
      </c>
      <c r="H8157">
        <v>36505.699999999997</v>
      </c>
    </row>
    <row r="8158" spans="1:8" x14ac:dyDescent="0.25">
      <c r="A8158" s="2">
        <v>28</v>
      </c>
      <c r="B8158" t="s">
        <v>30</v>
      </c>
      <c r="C8158" t="s">
        <v>177</v>
      </c>
      <c r="D8158" s="2">
        <v>1</v>
      </c>
      <c r="E8158" s="17">
        <v>6</v>
      </c>
      <c r="F8158" t="s">
        <v>74</v>
      </c>
      <c r="G8158">
        <v>3</v>
      </c>
      <c r="H8158">
        <v>17296.380000000005</v>
      </c>
    </row>
    <row r="8159" spans="1:8" x14ac:dyDescent="0.25">
      <c r="A8159" s="2">
        <v>28</v>
      </c>
      <c r="B8159" t="s">
        <v>30</v>
      </c>
      <c r="C8159" t="s">
        <v>177</v>
      </c>
      <c r="D8159" s="2">
        <v>1</v>
      </c>
      <c r="E8159" s="17">
        <v>7</v>
      </c>
      <c r="F8159" t="s">
        <v>70</v>
      </c>
      <c r="G8159">
        <v>203</v>
      </c>
      <c r="H8159">
        <v>29044448.090000004</v>
      </c>
    </row>
    <row r="8160" spans="1:8" x14ac:dyDescent="0.25">
      <c r="A8160" s="2">
        <v>28</v>
      </c>
      <c r="B8160" t="s">
        <v>30</v>
      </c>
      <c r="C8160" t="s">
        <v>177</v>
      </c>
      <c r="D8160" s="2">
        <v>1</v>
      </c>
      <c r="E8160" s="17">
        <v>7</v>
      </c>
      <c r="F8160" t="s">
        <v>75</v>
      </c>
      <c r="G8160">
        <v>187</v>
      </c>
      <c r="H8160">
        <v>1651782</v>
      </c>
    </row>
    <row r="8161" spans="1:8" x14ac:dyDescent="0.25">
      <c r="A8161" s="2">
        <v>28</v>
      </c>
      <c r="B8161" t="s">
        <v>30</v>
      </c>
      <c r="C8161" t="s">
        <v>177</v>
      </c>
      <c r="D8161" s="2">
        <v>1</v>
      </c>
      <c r="E8161" s="17">
        <v>7</v>
      </c>
      <c r="F8161" t="s">
        <v>77</v>
      </c>
      <c r="G8161">
        <v>2</v>
      </c>
      <c r="H8161">
        <v>352652.98</v>
      </c>
    </row>
    <row r="8162" spans="1:8" x14ac:dyDescent="0.25">
      <c r="A8162" s="2">
        <v>28</v>
      </c>
      <c r="B8162" t="s">
        <v>30</v>
      </c>
      <c r="C8162" t="s">
        <v>177</v>
      </c>
      <c r="D8162" s="2">
        <v>1</v>
      </c>
      <c r="E8162" s="17">
        <v>7</v>
      </c>
      <c r="F8162" t="s">
        <v>68</v>
      </c>
      <c r="G8162">
        <v>139</v>
      </c>
      <c r="H8162">
        <v>1928335.2599999998</v>
      </c>
    </row>
    <row r="8163" spans="1:8" x14ac:dyDescent="0.25">
      <c r="A8163" s="2">
        <v>28</v>
      </c>
      <c r="B8163" t="s">
        <v>30</v>
      </c>
      <c r="C8163" t="s">
        <v>177</v>
      </c>
      <c r="D8163" s="2">
        <v>1</v>
      </c>
      <c r="E8163" s="17">
        <v>7</v>
      </c>
      <c r="F8163" t="s">
        <v>69</v>
      </c>
      <c r="G8163">
        <v>201</v>
      </c>
      <c r="H8163">
        <v>3740493.5799999987</v>
      </c>
    </row>
    <row r="8164" spans="1:8" x14ac:dyDescent="0.25">
      <c r="A8164" s="2">
        <v>28</v>
      </c>
      <c r="B8164" t="s">
        <v>30</v>
      </c>
      <c r="C8164" t="s">
        <v>177</v>
      </c>
      <c r="D8164" s="2">
        <v>1</v>
      </c>
      <c r="E8164" s="17">
        <v>7</v>
      </c>
      <c r="F8164" t="s">
        <v>78</v>
      </c>
      <c r="H8164">
        <v>548575.04</v>
      </c>
    </row>
    <row r="8165" spans="1:8" x14ac:dyDescent="0.25">
      <c r="A8165" s="2">
        <v>28</v>
      </c>
      <c r="B8165" t="s">
        <v>30</v>
      </c>
      <c r="C8165" t="s">
        <v>177</v>
      </c>
      <c r="D8165" s="2">
        <v>1</v>
      </c>
      <c r="E8165" s="17">
        <v>7</v>
      </c>
      <c r="F8165" t="s">
        <v>67</v>
      </c>
      <c r="G8165">
        <v>203</v>
      </c>
      <c r="H8165">
        <v>9717.1200000000026</v>
      </c>
    </row>
    <row r="8166" spans="1:8" x14ac:dyDescent="0.25">
      <c r="A8166" s="2">
        <v>28</v>
      </c>
      <c r="B8166" t="s">
        <v>30</v>
      </c>
      <c r="C8166" t="s">
        <v>177</v>
      </c>
      <c r="D8166" s="2">
        <v>1</v>
      </c>
      <c r="E8166" s="17">
        <v>7</v>
      </c>
      <c r="F8166" t="s">
        <v>73</v>
      </c>
      <c r="G8166">
        <v>25</v>
      </c>
      <c r="H8166">
        <v>2396921.46</v>
      </c>
    </row>
    <row r="8167" spans="1:8" x14ac:dyDescent="0.25">
      <c r="A8167" s="2">
        <v>28</v>
      </c>
      <c r="B8167" t="s">
        <v>30</v>
      </c>
      <c r="C8167" t="s">
        <v>177</v>
      </c>
      <c r="D8167" s="2">
        <v>1</v>
      </c>
      <c r="E8167" s="17">
        <v>7</v>
      </c>
      <c r="F8167" t="s">
        <v>79</v>
      </c>
      <c r="H8167">
        <v>38958.080000000002</v>
      </c>
    </row>
    <row r="8168" spans="1:8" x14ac:dyDescent="0.25">
      <c r="A8168" s="2">
        <v>28</v>
      </c>
      <c r="B8168" t="s">
        <v>30</v>
      </c>
      <c r="C8168" t="s">
        <v>177</v>
      </c>
      <c r="D8168" s="2">
        <v>1</v>
      </c>
      <c r="E8168" s="17">
        <v>7</v>
      </c>
      <c r="F8168" t="s">
        <v>72</v>
      </c>
      <c r="G8168">
        <v>2</v>
      </c>
      <c r="H8168">
        <v>29948.989999999998</v>
      </c>
    </row>
    <row r="8169" spans="1:8" x14ac:dyDescent="0.25">
      <c r="A8169" s="2">
        <v>28</v>
      </c>
      <c r="B8169" t="s">
        <v>30</v>
      </c>
      <c r="C8169" t="s">
        <v>177</v>
      </c>
      <c r="D8169" s="2">
        <v>1</v>
      </c>
      <c r="E8169" s="17">
        <v>7</v>
      </c>
      <c r="F8169" t="s">
        <v>74</v>
      </c>
      <c r="G8169">
        <v>13</v>
      </c>
      <c r="H8169">
        <v>109679.1</v>
      </c>
    </row>
    <row r="8170" spans="1:8" x14ac:dyDescent="0.25">
      <c r="A8170" s="2">
        <v>28</v>
      </c>
      <c r="B8170" t="s">
        <v>30</v>
      </c>
      <c r="C8170" t="s">
        <v>177</v>
      </c>
      <c r="D8170" s="2">
        <v>1</v>
      </c>
      <c r="E8170" s="17">
        <v>7</v>
      </c>
      <c r="F8170" t="s">
        <v>71</v>
      </c>
      <c r="G8170">
        <v>1</v>
      </c>
      <c r="H8170">
        <v>21631.360000000004</v>
      </c>
    </row>
    <row r="8171" spans="1:8" x14ac:dyDescent="0.25">
      <c r="A8171" s="2">
        <v>28</v>
      </c>
      <c r="B8171" t="s">
        <v>30</v>
      </c>
      <c r="C8171" t="s">
        <v>177</v>
      </c>
      <c r="D8171" s="2">
        <v>1</v>
      </c>
      <c r="E8171" s="17">
        <v>8</v>
      </c>
      <c r="F8171" t="s">
        <v>70</v>
      </c>
      <c r="G8171">
        <v>161</v>
      </c>
      <c r="H8171">
        <v>28868638.249999996</v>
      </c>
    </row>
    <row r="8172" spans="1:8" x14ac:dyDescent="0.25">
      <c r="A8172" s="2">
        <v>28</v>
      </c>
      <c r="B8172" t="s">
        <v>30</v>
      </c>
      <c r="C8172" t="s">
        <v>177</v>
      </c>
      <c r="D8172" s="2">
        <v>1</v>
      </c>
      <c r="E8172" s="17">
        <v>8</v>
      </c>
      <c r="F8172" t="s">
        <v>75</v>
      </c>
      <c r="G8172">
        <v>148</v>
      </c>
      <c r="H8172">
        <v>1329789</v>
      </c>
    </row>
    <row r="8173" spans="1:8" x14ac:dyDescent="0.25">
      <c r="A8173" s="2">
        <v>28</v>
      </c>
      <c r="B8173" t="s">
        <v>30</v>
      </c>
      <c r="C8173" t="s">
        <v>177</v>
      </c>
      <c r="D8173" s="2">
        <v>1</v>
      </c>
      <c r="E8173" s="17">
        <v>8</v>
      </c>
      <c r="F8173" t="s">
        <v>77</v>
      </c>
      <c r="G8173">
        <v>1</v>
      </c>
      <c r="H8173">
        <v>229476.46999999997</v>
      </c>
    </row>
    <row r="8174" spans="1:8" x14ac:dyDescent="0.25">
      <c r="A8174" s="2">
        <v>28</v>
      </c>
      <c r="B8174" t="s">
        <v>30</v>
      </c>
      <c r="C8174" t="s">
        <v>177</v>
      </c>
      <c r="D8174" s="2">
        <v>1</v>
      </c>
      <c r="E8174" s="17">
        <v>8</v>
      </c>
      <c r="F8174" t="s">
        <v>68</v>
      </c>
      <c r="G8174">
        <v>123</v>
      </c>
      <c r="H8174">
        <v>1743914.5800000003</v>
      </c>
    </row>
    <row r="8175" spans="1:8" x14ac:dyDescent="0.25">
      <c r="A8175" s="2">
        <v>28</v>
      </c>
      <c r="B8175" t="s">
        <v>30</v>
      </c>
      <c r="C8175" t="s">
        <v>177</v>
      </c>
      <c r="D8175" s="2">
        <v>1</v>
      </c>
      <c r="E8175" s="17">
        <v>8</v>
      </c>
      <c r="F8175" t="s">
        <v>69</v>
      </c>
      <c r="G8175">
        <v>161</v>
      </c>
      <c r="H8175">
        <v>3753070.7300000004</v>
      </c>
    </row>
    <row r="8176" spans="1:8" x14ac:dyDescent="0.25">
      <c r="A8176" s="2">
        <v>28</v>
      </c>
      <c r="B8176" t="s">
        <v>30</v>
      </c>
      <c r="C8176" t="s">
        <v>177</v>
      </c>
      <c r="D8176" s="2">
        <v>1</v>
      </c>
      <c r="E8176" s="17">
        <v>8</v>
      </c>
      <c r="F8176" t="s">
        <v>78</v>
      </c>
      <c r="H8176">
        <v>656850.99000000011</v>
      </c>
    </row>
    <row r="8177" spans="1:8" x14ac:dyDescent="0.25">
      <c r="A8177" s="2">
        <v>28</v>
      </c>
      <c r="B8177" t="s">
        <v>30</v>
      </c>
      <c r="C8177" t="s">
        <v>177</v>
      </c>
      <c r="D8177" s="2">
        <v>1</v>
      </c>
      <c r="E8177" s="17">
        <v>8</v>
      </c>
      <c r="F8177" t="s">
        <v>67</v>
      </c>
      <c r="G8177">
        <v>161</v>
      </c>
      <c r="H8177">
        <v>7657.7700000000013</v>
      </c>
    </row>
    <row r="8178" spans="1:8" x14ac:dyDescent="0.25">
      <c r="A8178" s="2">
        <v>28</v>
      </c>
      <c r="B8178" t="s">
        <v>30</v>
      </c>
      <c r="C8178" t="s">
        <v>177</v>
      </c>
      <c r="D8178" s="2">
        <v>1</v>
      </c>
      <c r="E8178" s="17">
        <v>8</v>
      </c>
      <c r="F8178" t="s">
        <v>73</v>
      </c>
      <c r="G8178">
        <v>14</v>
      </c>
      <c r="H8178">
        <v>2410072.1700000004</v>
      </c>
    </row>
    <row r="8179" spans="1:8" x14ac:dyDescent="0.25">
      <c r="A8179" s="2">
        <v>28</v>
      </c>
      <c r="B8179" t="s">
        <v>30</v>
      </c>
      <c r="C8179" t="s">
        <v>177</v>
      </c>
      <c r="D8179" s="2">
        <v>1</v>
      </c>
      <c r="E8179" s="17">
        <v>8</v>
      </c>
      <c r="F8179" t="s">
        <v>79</v>
      </c>
      <c r="G8179">
        <v>1</v>
      </c>
      <c r="H8179">
        <v>20873.03</v>
      </c>
    </row>
    <row r="8180" spans="1:8" x14ac:dyDescent="0.25">
      <c r="A8180" s="2">
        <v>28</v>
      </c>
      <c r="B8180" t="s">
        <v>30</v>
      </c>
      <c r="C8180" t="s">
        <v>177</v>
      </c>
      <c r="D8180" s="2">
        <v>1</v>
      </c>
      <c r="E8180" s="17">
        <v>8</v>
      </c>
      <c r="F8180" t="s">
        <v>72</v>
      </c>
      <c r="H8180">
        <v>15799.16</v>
      </c>
    </row>
    <row r="8181" spans="1:8" x14ac:dyDescent="0.25">
      <c r="A8181" s="2">
        <v>28</v>
      </c>
      <c r="B8181" t="s">
        <v>30</v>
      </c>
      <c r="C8181" t="s">
        <v>177</v>
      </c>
      <c r="D8181" s="2">
        <v>1</v>
      </c>
      <c r="E8181" s="17">
        <v>8</v>
      </c>
      <c r="F8181" t="s">
        <v>74</v>
      </c>
      <c r="G8181">
        <v>7</v>
      </c>
      <c r="H8181">
        <v>35455.619999999995</v>
      </c>
    </row>
    <row r="8182" spans="1:8" x14ac:dyDescent="0.25">
      <c r="A8182" s="2">
        <v>28</v>
      </c>
      <c r="B8182" t="s">
        <v>30</v>
      </c>
      <c r="C8182" t="s">
        <v>177</v>
      </c>
      <c r="D8182" s="2">
        <v>1</v>
      </c>
      <c r="E8182" s="17">
        <v>8</v>
      </c>
      <c r="F8182" t="s">
        <v>71</v>
      </c>
      <c r="G8182">
        <v>1</v>
      </c>
      <c r="H8182">
        <v>3533.9800000000005</v>
      </c>
    </row>
    <row r="8183" spans="1:8" x14ac:dyDescent="0.25">
      <c r="A8183" s="2">
        <v>28</v>
      </c>
      <c r="B8183" t="s">
        <v>30</v>
      </c>
      <c r="C8183" t="s">
        <v>177</v>
      </c>
      <c r="D8183" s="2">
        <v>1</v>
      </c>
      <c r="E8183" s="17">
        <v>9</v>
      </c>
      <c r="F8183" t="s">
        <v>70</v>
      </c>
      <c r="G8183">
        <v>73</v>
      </c>
      <c r="H8183">
        <v>12929355.239999998</v>
      </c>
    </row>
    <row r="8184" spans="1:8" x14ac:dyDescent="0.25">
      <c r="A8184" s="2">
        <v>28</v>
      </c>
      <c r="B8184" t="s">
        <v>30</v>
      </c>
      <c r="C8184" t="s">
        <v>177</v>
      </c>
      <c r="D8184" s="2">
        <v>1</v>
      </c>
      <c r="E8184" s="17">
        <v>9</v>
      </c>
      <c r="F8184" t="s">
        <v>75</v>
      </c>
      <c r="G8184">
        <v>64</v>
      </c>
      <c r="H8184">
        <v>507477</v>
      </c>
    </row>
    <row r="8185" spans="1:8" x14ac:dyDescent="0.25">
      <c r="A8185" s="2">
        <v>28</v>
      </c>
      <c r="B8185" t="s">
        <v>30</v>
      </c>
      <c r="C8185" t="s">
        <v>177</v>
      </c>
      <c r="D8185" s="2">
        <v>1</v>
      </c>
      <c r="E8185" s="17">
        <v>9</v>
      </c>
      <c r="F8185" t="s">
        <v>77</v>
      </c>
      <c r="H8185">
        <v>22641.23</v>
      </c>
    </row>
    <row r="8186" spans="1:8" x14ac:dyDescent="0.25">
      <c r="A8186" s="2">
        <v>28</v>
      </c>
      <c r="B8186" t="s">
        <v>30</v>
      </c>
      <c r="C8186" t="s">
        <v>177</v>
      </c>
      <c r="D8186" s="2">
        <v>1</v>
      </c>
      <c r="E8186" s="17">
        <v>9</v>
      </c>
      <c r="F8186" t="s">
        <v>68</v>
      </c>
      <c r="G8186">
        <v>51</v>
      </c>
      <c r="H8186">
        <v>625635.47000000009</v>
      </c>
    </row>
    <row r="8187" spans="1:8" x14ac:dyDescent="0.25">
      <c r="A8187" s="2">
        <v>28</v>
      </c>
      <c r="B8187" t="s">
        <v>30</v>
      </c>
      <c r="C8187" t="s">
        <v>177</v>
      </c>
      <c r="D8187" s="2">
        <v>1</v>
      </c>
      <c r="E8187" s="17">
        <v>9</v>
      </c>
      <c r="F8187" t="s">
        <v>69</v>
      </c>
      <c r="G8187">
        <v>73</v>
      </c>
      <c r="H8187">
        <v>1680803.1799999995</v>
      </c>
    </row>
    <row r="8188" spans="1:8" x14ac:dyDescent="0.25">
      <c r="A8188" s="2">
        <v>28</v>
      </c>
      <c r="B8188" t="s">
        <v>30</v>
      </c>
      <c r="C8188" t="s">
        <v>177</v>
      </c>
      <c r="D8188" s="2">
        <v>1</v>
      </c>
      <c r="E8188" s="17">
        <v>9</v>
      </c>
      <c r="F8188" t="s">
        <v>78</v>
      </c>
      <c r="H8188">
        <v>97861.98</v>
      </c>
    </row>
    <row r="8189" spans="1:8" x14ac:dyDescent="0.25">
      <c r="A8189" s="2">
        <v>28</v>
      </c>
      <c r="B8189" t="s">
        <v>30</v>
      </c>
      <c r="C8189" t="s">
        <v>177</v>
      </c>
      <c r="D8189" s="2">
        <v>1</v>
      </c>
      <c r="E8189" s="17">
        <v>9</v>
      </c>
      <c r="F8189" t="s">
        <v>67</v>
      </c>
      <c r="G8189">
        <v>73</v>
      </c>
      <c r="H8189">
        <v>3023.74</v>
      </c>
    </row>
    <row r="8190" spans="1:8" x14ac:dyDescent="0.25">
      <c r="A8190" s="2">
        <v>28</v>
      </c>
      <c r="B8190" t="s">
        <v>30</v>
      </c>
      <c r="C8190" t="s">
        <v>177</v>
      </c>
      <c r="D8190" s="2">
        <v>1</v>
      </c>
      <c r="E8190" s="17">
        <v>9</v>
      </c>
      <c r="F8190" t="s">
        <v>73</v>
      </c>
      <c r="G8190">
        <v>10</v>
      </c>
      <c r="H8190">
        <v>1028431.09</v>
      </c>
    </row>
    <row r="8191" spans="1:8" x14ac:dyDescent="0.25">
      <c r="A8191" s="2">
        <v>28</v>
      </c>
      <c r="B8191" t="s">
        <v>30</v>
      </c>
      <c r="C8191" t="s">
        <v>177</v>
      </c>
      <c r="D8191" s="2">
        <v>1</v>
      </c>
      <c r="E8191" s="17">
        <v>9</v>
      </c>
      <c r="F8191" t="s">
        <v>79</v>
      </c>
      <c r="H8191">
        <v>4973.92</v>
      </c>
    </row>
    <row r="8192" spans="1:8" x14ac:dyDescent="0.25">
      <c r="A8192" s="2">
        <v>28</v>
      </c>
      <c r="B8192" t="s">
        <v>30</v>
      </c>
      <c r="C8192" t="s">
        <v>177</v>
      </c>
      <c r="D8192" s="2">
        <v>1</v>
      </c>
      <c r="E8192" s="17">
        <v>9</v>
      </c>
      <c r="F8192" t="s">
        <v>74</v>
      </c>
      <c r="G8192">
        <v>5</v>
      </c>
      <c r="H8192">
        <v>196235.78</v>
      </c>
    </row>
    <row r="8193" spans="1:8" x14ac:dyDescent="0.25">
      <c r="A8193" s="2">
        <v>28</v>
      </c>
      <c r="B8193" t="s">
        <v>30</v>
      </c>
      <c r="C8193" t="s">
        <v>177</v>
      </c>
      <c r="D8193" s="2">
        <v>1</v>
      </c>
      <c r="E8193" s="17">
        <v>9</v>
      </c>
      <c r="F8193" t="s">
        <v>71</v>
      </c>
      <c r="G8193">
        <v>1</v>
      </c>
      <c r="H8193">
        <v>27884.219999999998</v>
      </c>
    </row>
    <row r="8194" spans="1:8" x14ac:dyDescent="0.25">
      <c r="A8194" s="2">
        <v>28</v>
      </c>
      <c r="B8194" t="s">
        <v>30</v>
      </c>
      <c r="C8194" t="s">
        <v>177</v>
      </c>
      <c r="D8194" s="2">
        <v>1</v>
      </c>
      <c r="E8194" s="17">
        <v>10</v>
      </c>
      <c r="F8194" t="s">
        <v>70</v>
      </c>
      <c r="G8194">
        <v>82</v>
      </c>
      <c r="H8194">
        <v>23406309.050000001</v>
      </c>
    </row>
    <row r="8195" spans="1:8" x14ac:dyDescent="0.25">
      <c r="A8195" s="2">
        <v>28</v>
      </c>
      <c r="B8195" t="s">
        <v>30</v>
      </c>
      <c r="C8195" t="s">
        <v>177</v>
      </c>
      <c r="D8195" s="2">
        <v>1</v>
      </c>
      <c r="E8195" s="17">
        <v>10</v>
      </c>
      <c r="F8195" t="s">
        <v>75</v>
      </c>
      <c r="G8195">
        <v>75</v>
      </c>
      <c r="H8195">
        <v>684303</v>
      </c>
    </row>
    <row r="8196" spans="1:8" x14ac:dyDescent="0.25">
      <c r="A8196" s="2">
        <v>28</v>
      </c>
      <c r="B8196" t="s">
        <v>30</v>
      </c>
      <c r="C8196" t="s">
        <v>177</v>
      </c>
      <c r="D8196" s="2">
        <v>1</v>
      </c>
      <c r="E8196" s="17">
        <v>10</v>
      </c>
      <c r="F8196" t="s">
        <v>77</v>
      </c>
      <c r="H8196">
        <v>183016.13999999998</v>
      </c>
    </row>
    <row r="8197" spans="1:8" x14ac:dyDescent="0.25">
      <c r="A8197" s="2">
        <v>28</v>
      </c>
      <c r="B8197" t="s">
        <v>30</v>
      </c>
      <c r="C8197" t="s">
        <v>177</v>
      </c>
      <c r="D8197" s="2">
        <v>1</v>
      </c>
      <c r="E8197" s="17">
        <v>10</v>
      </c>
      <c r="F8197" t="s">
        <v>68</v>
      </c>
      <c r="G8197">
        <v>62</v>
      </c>
      <c r="H8197">
        <v>1062768.04</v>
      </c>
    </row>
    <row r="8198" spans="1:8" x14ac:dyDescent="0.25">
      <c r="A8198" s="2">
        <v>28</v>
      </c>
      <c r="B8198" t="s">
        <v>30</v>
      </c>
      <c r="C8198" t="s">
        <v>177</v>
      </c>
      <c r="D8198" s="2">
        <v>1</v>
      </c>
      <c r="E8198" s="17">
        <v>10</v>
      </c>
      <c r="F8198" t="s">
        <v>69</v>
      </c>
      <c r="G8198">
        <v>81</v>
      </c>
      <c r="H8198">
        <v>2996696.8099999996</v>
      </c>
    </row>
    <row r="8199" spans="1:8" x14ac:dyDescent="0.25">
      <c r="A8199" s="2">
        <v>28</v>
      </c>
      <c r="B8199" t="s">
        <v>30</v>
      </c>
      <c r="C8199" t="s">
        <v>177</v>
      </c>
      <c r="D8199" s="2">
        <v>1</v>
      </c>
      <c r="E8199" s="17">
        <v>10</v>
      </c>
      <c r="F8199" t="s">
        <v>78</v>
      </c>
      <c r="H8199">
        <v>621500.78999999992</v>
      </c>
    </row>
    <row r="8200" spans="1:8" x14ac:dyDescent="0.25">
      <c r="A8200" s="2">
        <v>28</v>
      </c>
      <c r="B8200" t="s">
        <v>30</v>
      </c>
      <c r="C8200" t="s">
        <v>177</v>
      </c>
      <c r="D8200" s="2">
        <v>1</v>
      </c>
      <c r="E8200" s="17">
        <v>10</v>
      </c>
      <c r="F8200" t="s">
        <v>67</v>
      </c>
      <c r="G8200">
        <v>82</v>
      </c>
      <c r="H8200">
        <v>4172.8900000000003</v>
      </c>
    </row>
    <row r="8201" spans="1:8" x14ac:dyDescent="0.25">
      <c r="A8201" s="2">
        <v>28</v>
      </c>
      <c r="B8201" t="s">
        <v>30</v>
      </c>
      <c r="C8201" t="s">
        <v>177</v>
      </c>
      <c r="D8201" s="2">
        <v>1</v>
      </c>
      <c r="E8201" s="17">
        <v>10</v>
      </c>
      <c r="F8201" t="s">
        <v>73</v>
      </c>
      <c r="G8201">
        <v>13</v>
      </c>
      <c r="H8201">
        <v>1951494.4999999998</v>
      </c>
    </row>
    <row r="8202" spans="1:8" x14ac:dyDescent="0.25">
      <c r="A8202" s="2">
        <v>28</v>
      </c>
      <c r="B8202" t="s">
        <v>30</v>
      </c>
      <c r="C8202" t="s">
        <v>177</v>
      </c>
      <c r="D8202" s="2">
        <v>1</v>
      </c>
      <c r="E8202" s="17">
        <v>10</v>
      </c>
      <c r="F8202" t="s">
        <v>79</v>
      </c>
      <c r="H8202">
        <v>30554.53</v>
      </c>
    </row>
    <row r="8203" spans="1:8" x14ac:dyDescent="0.25">
      <c r="A8203" s="2">
        <v>28</v>
      </c>
      <c r="B8203" t="s">
        <v>30</v>
      </c>
      <c r="C8203" t="s">
        <v>177</v>
      </c>
      <c r="D8203" s="2">
        <v>1</v>
      </c>
      <c r="E8203" s="17">
        <v>10</v>
      </c>
      <c r="F8203" t="s">
        <v>72</v>
      </c>
      <c r="G8203">
        <v>1</v>
      </c>
      <c r="H8203">
        <v>137918.34</v>
      </c>
    </row>
    <row r="8204" spans="1:8" x14ac:dyDescent="0.25">
      <c r="A8204" s="2">
        <v>28</v>
      </c>
      <c r="B8204" t="s">
        <v>30</v>
      </c>
      <c r="C8204" t="s">
        <v>177</v>
      </c>
      <c r="D8204" s="2">
        <v>1</v>
      </c>
      <c r="E8204" s="17">
        <v>10</v>
      </c>
      <c r="F8204" t="s">
        <v>74</v>
      </c>
      <c r="G8204">
        <v>4</v>
      </c>
      <c r="H8204">
        <v>198749.66999999998</v>
      </c>
    </row>
    <row r="8205" spans="1:8" x14ac:dyDescent="0.25">
      <c r="A8205" s="2">
        <v>28</v>
      </c>
      <c r="B8205" t="s">
        <v>30</v>
      </c>
      <c r="C8205" t="s">
        <v>177</v>
      </c>
      <c r="D8205" s="2">
        <v>1</v>
      </c>
      <c r="E8205" s="17">
        <v>10</v>
      </c>
      <c r="F8205" t="s">
        <v>71</v>
      </c>
      <c r="H8205">
        <v>35011.760000000002</v>
      </c>
    </row>
    <row r="8206" spans="1:8" x14ac:dyDescent="0.25">
      <c r="A8206" s="2">
        <v>28</v>
      </c>
      <c r="B8206" t="s">
        <v>30</v>
      </c>
      <c r="C8206" t="s">
        <v>177</v>
      </c>
      <c r="D8206" s="2">
        <v>1</v>
      </c>
      <c r="E8206" s="17">
        <v>11</v>
      </c>
      <c r="F8206" t="s">
        <v>70</v>
      </c>
      <c r="G8206">
        <v>31</v>
      </c>
      <c r="H8206">
        <v>7441054.5499999998</v>
      </c>
    </row>
    <row r="8207" spans="1:8" x14ac:dyDescent="0.25">
      <c r="A8207" s="2">
        <v>28</v>
      </c>
      <c r="B8207" t="s">
        <v>30</v>
      </c>
      <c r="C8207" t="s">
        <v>177</v>
      </c>
      <c r="D8207" s="2">
        <v>1</v>
      </c>
      <c r="E8207" s="17">
        <v>11</v>
      </c>
      <c r="F8207" t="s">
        <v>75</v>
      </c>
      <c r="G8207">
        <v>11</v>
      </c>
      <c r="H8207">
        <v>135426.36000000002</v>
      </c>
    </row>
    <row r="8208" spans="1:8" x14ac:dyDescent="0.25">
      <c r="A8208" s="2">
        <v>28</v>
      </c>
      <c r="B8208" t="s">
        <v>30</v>
      </c>
      <c r="C8208" t="s">
        <v>177</v>
      </c>
      <c r="D8208" s="2">
        <v>1</v>
      </c>
      <c r="E8208" s="17">
        <v>11</v>
      </c>
      <c r="F8208" t="s">
        <v>77</v>
      </c>
      <c r="H8208">
        <v>324.38</v>
      </c>
    </row>
    <row r="8209" spans="1:8" x14ac:dyDescent="0.25">
      <c r="A8209" s="2">
        <v>28</v>
      </c>
      <c r="B8209" t="s">
        <v>30</v>
      </c>
      <c r="C8209" t="s">
        <v>177</v>
      </c>
      <c r="D8209" s="2">
        <v>1</v>
      </c>
      <c r="E8209" s="17">
        <v>11</v>
      </c>
      <c r="F8209" t="s">
        <v>68</v>
      </c>
      <c r="G8209">
        <v>10</v>
      </c>
      <c r="H8209">
        <v>73956.600000000006</v>
      </c>
    </row>
    <row r="8210" spans="1:8" x14ac:dyDescent="0.25">
      <c r="A8210" s="2">
        <v>28</v>
      </c>
      <c r="B8210" t="s">
        <v>30</v>
      </c>
      <c r="C8210" t="s">
        <v>177</v>
      </c>
      <c r="D8210" s="2">
        <v>1</v>
      </c>
      <c r="E8210" s="17">
        <v>11</v>
      </c>
      <c r="F8210" t="s">
        <v>69</v>
      </c>
      <c r="G8210">
        <v>28</v>
      </c>
      <c r="H8210">
        <v>805945.66</v>
      </c>
    </row>
    <row r="8211" spans="1:8" x14ac:dyDescent="0.25">
      <c r="A8211" s="2">
        <v>28</v>
      </c>
      <c r="B8211" t="s">
        <v>30</v>
      </c>
      <c r="C8211" t="s">
        <v>177</v>
      </c>
      <c r="D8211" s="2">
        <v>1</v>
      </c>
      <c r="E8211" s="17">
        <v>11</v>
      </c>
      <c r="F8211" t="s">
        <v>67</v>
      </c>
      <c r="G8211">
        <v>31</v>
      </c>
      <c r="H8211">
        <v>1222.9499999999998</v>
      </c>
    </row>
    <row r="8212" spans="1:8" x14ac:dyDescent="0.25">
      <c r="A8212" s="2">
        <v>28</v>
      </c>
      <c r="B8212" t="s">
        <v>30</v>
      </c>
      <c r="C8212" t="s">
        <v>177</v>
      </c>
      <c r="D8212" s="2">
        <v>1</v>
      </c>
      <c r="E8212" s="17">
        <v>11</v>
      </c>
      <c r="F8212" t="s">
        <v>73</v>
      </c>
      <c r="G8212">
        <v>3</v>
      </c>
      <c r="H8212">
        <v>327647.50999999995</v>
      </c>
    </row>
    <row r="8213" spans="1:8" x14ac:dyDescent="0.25">
      <c r="A8213" s="2">
        <v>28</v>
      </c>
      <c r="B8213" t="s">
        <v>30</v>
      </c>
      <c r="C8213" t="s">
        <v>177</v>
      </c>
      <c r="D8213" s="2">
        <v>1</v>
      </c>
      <c r="E8213" s="17">
        <v>11</v>
      </c>
      <c r="F8213" t="s">
        <v>79</v>
      </c>
      <c r="H8213">
        <v>6572.86</v>
      </c>
    </row>
    <row r="8214" spans="1:8" x14ac:dyDescent="0.25">
      <c r="A8214" s="2">
        <v>28</v>
      </c>
      <c r="B8214" t="s">
        <v>30</v>
      </c>
      <c r="C8214" t="s">
        <v>177</v>
      </c>
      <c r="D8214" s="2">
        <v>1</v>
      </c>
      <c r="E8214" s="17">
        <v>11</v>
      </c>
      <c r="F8214" t="s">
        <v>72</v>
      </c>
      <c r="G8214">
        <v>31</v>
      </c>
      <c r="H8214">
        <v>1450547.74</v>
      </c>
    </row>
    <row r="8215" spans="1:8" x14ac:dyDescent="0.25">
      <c r="A8215" s="2">
        <v>28</v>
      </c>
      <c r="B8215" t="s">
        <v>30</v>
      </c>
      <c r="C8215" t="s">
        <v>177</v>
      </c>
      <c r="D8215" s="2">
        <v>1</v>
      </c>
      <c r="E8215" s="17">
        <v>11</v>
      </c>
      <c r="F8215" t="s">
        <v>74</v>
      </c>
      <c r="G8215">
        <v>5</v>
      </c>
      <c r="H8215">
        <v>329002.46000000002</v>
      </c>
    </row>
    <row r="8216" spans="1:8" x14ac:dyDescent="0.25">
      <c r="A8216" s="2">
        <v>28</v>
      </c>
      <c r="B8216" t="s">
        <v>30</v>
      </c>
      <c r="C8216" t="s">
        <v>177</v>
      </c>
      <c r="D8216" s="2">
        <v>1</v>
      </c>
      <c r="E8216" s="17">
        <v>12</v>
      </c>
      <c r="F8216" t="s">
        <v>70</v>
      </c>
      <c r="G8216">
        <v>154</v>
      </c>
      <c r="H8216">
        <v>22089882.67000002</v>
      </c>
    </row>
    <row r="8217" spans="1:8" x14ac:dyDescent="0.25">
      <c r="A8217" s="2">
        <v>28</v>
      </c>
      <c r="B8217" t="s">
        <v>30</v>
      </c>
      <c r="C8217" t="s">
        <v>177</v>
      </c>
      <c r="D8217" s="2">
        <v>1</v>
      </c>
      <c r="E8217" s="17">
        <v>12</v>
      </c>
      <c r="F8217" t="s">
        <v>75</v>
      </c>
      <c r="G8217">
        <v>42</v>
      </c>
      <c r="H8217">
        <v>150035.95999999996</v>
      </c>
    </row>
    <row r="8218" spans="1:8" x14ac:dyDescent="0.25">
      <c r="A8218" s="2">
        <v>28</v>
      </c>
      <c r="B8218" t="s">
        <v>30</v>
      </c>
      <c r="C8218" t="s">
        <v>177</v>
      </c>
      <c r="D8218" s="2">
        <v>1</v>
      </c>
      <c r="E8218" s="17">
        <v>12</v>
      </c>
      <c r="F8218" t="s">
        <v>77</v>
      </c>
      <c r="G8218">
        <v>4</v>
      </c>
      <c r="H8218">
        <v>22915.69</v>
      </c>
    </row>
    <row r="8219" spans="1:8" x14ac:dyDescent="0.25">
      <c r="A8219" s="2">
        <v>28</v>
      </c>
      <c r="B8219" t="s">
        <v>30</v>
      </c>
      <c r="C8219" t="s">
        <v>177</v>
      </c>
      <c r="D8219" s="2">
        <v>1</v>
      </c>
      <c r="E8219" s="17">
        <v>12</v>
      </c>
      <c r="F8219" t="s">
        <v>68</v>
      </c>
      <c r="G8219">
        <v>86</v>
      </c>
      <c r="H8219">
        <v>398497.48</v>
      </c>
    </row>
    <row r="8220" spans="1:8" x14ac:dyDescent="0.25">
      <c r="A8220" s="2">
        <v>28</v>
      </c>
      <c r="B8220" t="s">
        <v>30</v>
      </c>
      <c r="C8220" t="s">
        <v>177</v>
      </c>
      <c r="D8220" s="2">
        <v>1</v>
      </c>
      <c r="E8220" s="17">
        <v>12</v>
      </c>
      <c r="F8220" t="s">
        <v>69</v>
      </c>
      <c r="G8220">
        <v>154</v>
      </c>
      <c r="H8220">
        <v>2872340.959999999</v>
      </c>
    </row>
    <row r="8221" spans="1:8" x14ac:dyDescent="0.25">
      <c r="A8221" s="2">
        <v>28</v>
      </c>
      <c r="B8221" t="s">
        <v>30</v>
      </c>
      <c r="C8221" t="s">
        <v>177</v>
      </c>
      <c r="D8221" s="2">
        <v>1</v>
      </c>
      <c r="E8221" s="17">
        <v>12</v>
      </c>
      <c r="F8221" t="s">
        <v>78</v>
      </c>
      <c r="G8221">
        <v>2</v>
      </c>
      <c r="H8221">
        <v>465332.84999999992</v>
      </c>
    </row>
    <row r="8222" spans="1:8" x14ac:dyDescent="0.25">
      <c r="A8222" s="2">
        <v>28</v>
      </c>
      <c r="B8222" t="s">
        <v>30</v>
      </c>
      <c r="C8222" t="s">
        <v>177</v>
      </c>
      <c r="D8222" s="2">
        <v>1</v>
      </c>
      <c r="E8222" s="17">
        <v>12</v>
      </c>
      <c r="F8222" t="s">
        <v>67</v>
      </c>
      <c r="G8222">
        <v>154</v>
      </c>
      <c r="H8222">
        <v>2885.2399999999989</v>
      </c>
    </row>
    <row r="8223" spans="1:8" x14ac:dyDescent="0.25">
      <c r="A8223" s="2">
        <v>28</v>
      </c>
      <c r="B8223" t="s">
        <v>30</v>
      </c>
      <c r="C8223" t="s">
        <v>177</v>
      </c>
      <c r="D8223" s="2">
        <v>1</v>
      </c>
      <c r="E8223" s="17">
        <v>12</v>
      </c>
      <c r="F8223" t="s">
        <v>73</v>
      </c>
      <c r="G8223">
        <v>14</v>
      </c>
      <c r="H8223">
        <v>1543868.05</v>
      </c>
    </row>
    <row r="8224" spans="1:8" x14ac:dyDescent="0.25">
      <c r="A8224" s="2">
        <v>28</v>
      </c>
      <c r="B8224" t="s">
        <v>30</v>
      </c>
      <c r="C8224" t="s">
        <v>177</v>
      </c>
      <c r="D8224" s="2">
        <v>1</v>
      </c>
      <c r="E8224" s="17">
        <v>12</v>
      </c>
      <c r="F8224" t="s">
        <v>79</v>
      </c>
      <c r="G8224">
        <v>1</v>
      </c>
      <c r="H8224">
        <v>8171.6399999999994</v>
      </c>
    </row>
    <row r="8225" spans="1:8" x14ac:dyDescent="0.25">
      <c r="A8225" s="2">
        <v>28</v>
      </c>
      <c r="B8225" t="s">
        <v>30</v>
      </c>
      <c r="C8225" t="s">
        <v>177</v>
      </c>
      <c r="D8225" s="2">
        <v>1</v>
      </c>
      <c r="E8225" s="17">
        <v>12</v>
      </c>
      <c r="F8225" t="s">
        <v>72</v>
      </c>
      <c r="G8225">
        <v>154</v>
      </c>
      <c r="H8225">
        <v>2797154.7700000005</v>
      </c>
    </row>
    <row r="8226" spans="1:8" x14ac:dyDescent="0.25">
      <c r="A8226" s="2">
        <v>28</v>
      </c>
      <c r="B8226" t="s">
        <v>30</v>
      </c>
      <c r="C8226" t="s">
        <v>177</v>
      </c>
      <c r="D8226" s="2">
        <v>1</v>
      </c>
      <c r="E8226" s="17">
        <v>12</v>
      </c>
      <c r="F8226" t="s">
        <v>74</v>
      </c>
      <c r="G8226">
        <v>4</v>
      </c>
      <c r="H8226">
        <v>89932.459999999992</v>
      </c>
    </row>
    <row r="8227" spans="1:8" x14ac:dyDescent="0.25">
      <c r="A8227" s="2">
        <v>28</v>
      </c>
      <c r="B8227" t="s">
        <v>30</v>
      </c>
      <c r="C8227" t="s">
        <v>177</v>
      </c>
      <c r="D8227" s="2">
        <v>1</v>
      </c>
      <c r="E8227" s="17">
        <v>12</v>
      </c>
      <c r="F8227" t="s">
        <v>71</v>
      </c>
      <c r="G8227">
        <v>3</v>
      </c>
      <c r="H8227">
        <v>21929.339999999997</v>
      </c>
    </row>
    <row r="8228" spans="1:8" x14ac:dyDescent="0.25">
      <c r="A8228" s="2">
        <v>28</v>
      </c>
      <c r="B8228" t="s">
        <v>30</v>
      </c>
      <c r="C8228" t="s">
        <v>177</v>
      </c>
      <c r="D8228" s="2">
        <v>1</v>
      </c>
      <c r="E8228" s="17">
        <v>13</v>
      </c>
      <c r="F8228" t="s">
        <v>70</v>
      </c>
      <c r="G8228">
        <v>24</v>
      </c>
      <c r="H8228">
        <v>11680904.26</v>
      </c>
    </row>
    <row r="8229" spans="1:8" x14ac:dyDescent="0.25">
      <c r="A8229" s="2">
        <v>28</v>
      </c>
      <c r="B8229" t="s">
        <v>30</v>
      </c>
      <c r="C8229" t="s">
        <v>177</v>
      </c>
      <c r="D8229" s="2">
        <v>1</v>
      </c>
      <c r="E8229" s="17">
        <v>13</v>
      </c>
      <c r="F8229" t="s">
        <v>75</v>
      </c>
      <c r="G8229">
        <v>2</v>
      </c>
      <c r="H8229">
        <v>38831.4</v>
      </c>
    </row>
    <row r="8230" spans="1:8" x14ac:dyDescent="0.25">
      <c r="A8230" s="2">
        <v>28</v>
      </c>
      <c r="B8230" t="s">
        <v>30</v>
      </c>
      <c r="C8230" t="s">
        <v>177</v>
      </c>
      <c r="D8230" s="2">
        <v>1</v>
      </c>
      <c r="E8230" s="17">
        <v>13</v>
      </c>
      <c r="F8230" t="s">
        <v>68</v>
      </c>
      <c r="G8230">
        <v>10</v>
      </c>
      <c r="H8230">
        <v>161633.40000000002</v>
      </c>
    </row>
    <row r="8231" spans="1:8" x14ac:dyDescent="0.25">
      <c r="A8231" s="2">
        <v>28</v>
      </c>
      <c r="B8231" t="s">
        <v>30</v>
      </c>
      <c r="C8231" t="s">
        <v>177</v>
      </c>
      <c r="D8231" s="2">
        <v>1</v>
      </c>
      <c r="E8231" s="17">
        <v>13</v>
      </c>
      <c r="F8231" t="s">
        <v>69</v>
      </c>
      <c r="G8231">
        <v>22</v>
      </c>
      <c r="H8231">
        <v>1361233.7400000002</v>
      </c>
    </row>
    <row r="8232" spans="1:8" x14ac:dyDescent="0.25">
      <c r="A8232" s="2">
        <v>28</v>
      </c>
      <c r="B8232" t="s">
        <v>30</v>
      </c>
      <c r="C8232" t="s">
        <v>177</v>
      </c>
      <c r="D8232" s="2">
        <v>1</v>
      </c>
      <c r="E8232" s="17">
        <v>13</v>
      </c>
      <c r="F8232" t="s">
        <v>78</v>
      </c>
      <c r="H8232">
        <v>128511.45000000001</v>
      </c>
    </row>
    <row r="8233" spans="1:8" x14ac:dyDescent="0.25">
      <c r="A8233" s="2">
        <v>28</v>
      </c>
      <c r="B8233" t="s">
        <v>30</v>
      </c>
      <c r="C8233" t="s">
        <v>177</v>
      </c>
      <c r="D8233" s="2">
        <v>1</v>
      </c>
      <c r="E8233" s="17">
        <v>13</v>
      </c>
      <c r="F8233" t="s">
        <v>67</v>
      </c>
      <c r="G8233">
        <v>24</v>
      </c>
      <c r="H8233">
        <v>1316.72</v>
      </c>
    </row>
    <row r="8234" spans="1:8" x14ac:dyDescent="0.25">
      <c r="A8234" s="2">
        <v>28</v>
      </c>
      <c r="B8234" t="s">
        <v>30</v>
      </c>
      <c r="C8234" t="s">
        <v>177</v>
      </c>
      <c r="D8234" s="2">
        <v>1</v>
      </c>
      <c r="E8234" s="17">
        <v>13</v>
      </c>
      <c r="F8234" t="s">
        <v>73</v>
      </c>
      <c r="G8234">
        <v>1</v>
      </c>
      <c r="H8234">
        <v>772830.14</v>
      </c>
    </row>
    <row r="8235" spans="1:8" x14ac:dyDescent="0.25">
      <c r="A8235" s="2">
        <v>28</v>
      </c>
      <c r="B8235" t="s">
        <v>30</v>
      </c>
      <c r="C8235" t="s">
        <v>177</v>
      </c>
      <c r="D8235" s="2">
        <v>1</v>
      </c>
      <c r="E8235" s="17">
        <v>13</v>
      </c>
      <c r="F8235" t="s">
        <v>72</v>
      </c>
      <c r="G8235">
        <v>24</v>
      </c>
      <c r="H8235">
        <v>3533220.1399999997</v>
      </c>
    </row>
    <row r="8236" spans="1:8" x14ac:dyDescent="0.25">
      <c r="A8236" s="2">
        <v>28</v>
      </c>
      <c r="B8236" t="s">
        <v>30</v>
      </c>
      <c r="C8236" t="s">
        <v>177</v>
      </c>
      <c r="D8236" s="2">
        <v>1</v>
      </c>
      <c r="E8236" s="17">
        <v>13</v>
      </c>
      <c r="F8236" t="s">
        <v>74</v>
      </c>
      <c r="G8236">
        <v>4</v>
      </c>
      <c r="H8236">
        <v>367491.7</v>
      </c>
    </row>
    <row r="8237" spans="1:8" x14ac:dyDescent="0.25">
      <c r="A8237" s="2">
        <v>28</v>
      </c>
      <c r="B8237" t="s">
        <v>30</v>
      </c>
      <c r="C8237" t="s">
        <v>177</v>
      </c>
      <c r="D8237" s="2">
        <v>1</v>
      </c>
      <c r="E8237" s="17">
        <v>13</v>
      </c>
      <c r="F8237" t="s">
        <v>76</v>
      </c>
      <c r="H8237">
        <v>43051.8</v>
      </c>
    </row>
    <row r="8238" spans="1:8" x14ac:dyDescent="0.25">
      <c r="A8238" s="2">
        <v>28</v>
      </c>
      <c r="B8238" t="s">
        <v>30</v>
      </c>
      <c r="C8238" t="s">
        <v>177</v>
      </c>
      <c r="D8238" s="2">
        <v>1</v>
      </c>
      <c r="E8238" s="17">
        <v>14</v>
      </c>
      <c r="F8238" t="s">
        <v>70</v>
      </c>
      <c r="G8238">
        <v>17</v>
      </c>
      <c r="H8238">
        <v>5472186.1199999992</v>
      </c>
    </row>
    <row r="8239" spans="1:8" x14ac:dyDescent="0.25">
      <c r="A8239" s="2">
        <v>28</v>
      </c>
      <c r="B8239" t="s">
        <v>30</v>
      </c>
      <c r="C8239" t="s">
        <v>177</v>
      </c>
      <c r="D8239" s="2">
        <v>1</v>
      </c>
      <c r="E8239" s="17">
        <v>14</v>
      </c>
      <c r="F8239" t="s">
        <v>75</v>
      </c>
      <c r="G8239">
        <v>2</v>
      </c>
      <c r="H8239">
        <v>43944.84</v>
      </c>
    </row>
    <row r="8240" spans="1:8" x14ac:dyDescent="0.25">
      <c r="A8240" s="2">
        <v>28</v>
      </c>
      <c r="B8240" t="s">
        <v>30</v>
      </c>
      <c r="C8240" t="s">
        <v>177</v>
      </c>
      <c r="D8240" s="2">
        <v>1</v>
      </c>
      <c r="E8240" s="17">
        <v>14</v>
      </c>
      <c r="F8240" t="s">
        <v>68</v>
      </c>
      <c r="G8240">
        <v>8</v>
      </c>
      <c r="H8240">
        <v>56105.94000000001</v>
      </c>
    </row>
    <row r="8241" spans="1:8" x14ac:dyDescent="0.25">
      <c r="A8241" s="2">
        <v>28</v>
      </c>
      <c r="B8241" t="s">
        <v>30</v>
      </c>
      <c r="C8241" t="s">
        <v>177</v>
      </c>
      <c r="D8241" s="2">
        <v>1</v>
      </c>
      <c r="E8241" s="17">
        <v>14</v>
      </c>
      <c r="F8241" t="s">
        <v>69</v>
      </c>
      <c r="G8241">
        <v>16</v>
      </c>
      <c r="H8241">
        <v>616514.75</v>
      </c>
    </row>
    <row r="8242" spans="1:8" x14ac:dyDescent="0.25">
      <c r="A8242" s="2">
        <v>28</v>
      </c>
      <c r="B8242" t="s">
        <v>30</v>
      </c>
      <c r="C8242" t="s">
        <v>177</v>
      </c>
      <c r="D8242" s="2">
        <v>1</v>
      </c>
      <c r="E8242" s="17">
        <v>14</v>
      </c>
      <c r="F8242" t="s">
        <v>67</v>
      </c>
      <c r="G8242">
        <v>16</v>
      </c>
      <c r="H8242">
        <v>546.12999999999988</v>
      </c>
    </row>
    <row r="8243" spans="1:8" x14ac:dyDescent="0.25">
      <c r="A8243" s="2">
        <v>28</v>
      </c>
      <c r="B8243" t="s">
        <v>30</v>
      </c>
      <c r="C8243" t="s">
        <v>177</v>
      </c>
      <c r="D8243" s="2">
        <v>1</v>
      </c>
      <c r="E8243" s="17">
        <v>14</v>
      </c>
      <c r="F8243" t="s">
        <v>73</v>
      </c>
      <c r="G8243">
        <v>5</v>
      </c>
      <c r="H8243">
        <v>278428.84999999998</v>
      </c>
    </row>
    <row r="8244" spans="1:8" x14ac:dyDescent="0.25">
      <c r="A8244" s="2">
        <v>28</v>
      </c>
      <c r="B8244" t="s">
        <v>30</v>
      </c>
      <c r="C8244" t="s">
        <v>177</v>
      </c>
      <c r="D8244" s="2">
        <v>1</v>
      </c>
      <c r="E8244" s="17">
        <v>14</v>
      </c>
      <c r="F8244" t="s">
        <v>79</v>
      </c>
      <c r="H8244">
        <v>21317.4</v>
      </c>
    </row>
    <row r="8245" spans="1:8" x14ac:dyDescent="0.25">
      <c r="A8245" s="2">
        <v>28</v>
      </c>
      <c r="B8245" t="s">
        <v>30</v>
      </c>
      <c r="C8245" t="s">
        <v>177</v>
      </c>
      <c r="D8245" s="2">
        <v>1</v>
      </c>
      <c r="E8245" s="17">
        <v>14</v>
      </c>
      <c r="F8245" t="s">
        <v>72</v>
      </c>
      <c r="G8245">
        <v>17</v>
      </c>
      <c r="H8245">
        <v>1951565.5899999999</v>
      </c>
    </row>
    <row r="8246" spans="1:8" x14ac:dyDescent="0.25">
      <c r="A8246" s="2">
        <v>28</v>
      </c>
      <c r="B8246" t="s">
        <v>30</v>
      </c>
      <c r="C8246" t="s">
        <v>177</v>
      </c>
      <c r="D8246" s="2">
        <v>1</v>
      </c>
      <c r="E8246" s="17">
        <v>14</v>
      </c>
      <c r="F8246" t="s">
        <v>74</v>
      </c>
      <c r="G8246">
        <v>1</v>
      </c>
      <c r="H8246">
        <v>81513</v>
      </c>
    </row>
    <row r="8247" spans="1:8" x14ac:dyDescent="0.25">
      <c r="A8247" s="2">
        <v>28</v>
      </c>
      <c r="B8247" t="s">
        <v>30</v>
      </c>
      <c r="C8247" t="s">
        <v>177</v>
      </c>
      <c r="D8247" s="2">
        <v>1</v>
      </c>
      <c r="E8247" s="17">
        <v>15</v>
      </c>
      <c r="F8247" t="s">
        <v>70</v>
      </c>
      <c r="G8247">
        <v>3</v>
      </c>
      <c r="H8247">
        <v>2492401.7999999998</v>
      </c>
    </row>
    <row r="8248" spans="1:8" x14ac:dyDescent="0.25">
      <c r="A8248" s="2">
        <v>28</v>
      </c>
      <c r="B8248" t="s">
        <v>30</v>
      </c>
      <c r="C8248" t="s">
        <v>177</v>
      </c>
      <c r="D8248" s="2">
        <v>1</v>
      </c>
      <c r="E8248" s="17">
        <v>15</v>
      </c>
      <c r="F8248" t="s">
        <v>75</v>
      </c>
      <c r="G8248">
        <v>1</v>
      </c>
      <c r="H8248">
        <v>30830</v>
      </c>
    </row>
    <row r="8249" spans="1:8" x14ac:dyDescent="0.25">
      <c r="A8249" s="2">
        <v>28</v>
      </c>
      <c r="B8249" t="s">
        <v>30</v>
      </c>
      <c r="C8249" t="s">
        <v>177</v>
      </c>
      <c r="D8249" s="2">
        <v>1</v>
      </c>
      <c r="E8249" s="17">
        <v>15</v>
      </c>
      <c r="F8249" t="s">
        <v>68</v>
      </c>
      <c r="G8249">
        <v>1</v>
      </c>
      <c r="H8249">
        <v>23900</v>
      </c>
    </row>
    <row r="8250" spans="1:8" x14ac:dyDescent="0.25">
      <c r="A8250" s="2">
        <v>28</v>
      </c>
      <c r="B8250" t="s">
        <v>30</v>
      </c>
      <c r="C8250" t="s">
        <v>177</v>
      </c>
      <c r="D8250" s="2">
        <v>1</v>
      </c>
      <c r="E8250" s="17">
        <v>15</v>
      </c>
      <c r="F8250" t="s">
        <v>69</v>
      </c>
      <c r="G8250">
        <v>3</v>
      </c>
      <c r="H8250">
        <v>324011.83999999997</v>
      </c>
    </row>
    <row r="8251" spans="1:8" x14ac:dyDescent="0.25">
      <c r="A8251" s="2">
        <v>28</v>
      </c>
      <c r="B8251" t="s">
        <v>30</v>
      </c>
      <c r="C8251" t="s">
        <v>177</v>
      </c>
      <c r="D8251" s="2">
        <v>1</v>
      </c>
      <c r="E8251" s="17">
        <v>15</v>
      </c>
      <c r="F8251" t="s">
        <v>78</v>
      </c>
      <c r="H8251">
        <v>65700.899999999994</v>
      </c>
    </row>
    <row r="8252" spans="1:8" x14ac:dyDescent="0.25">
      <c r="A8252" s="2">
        <v>28</v>
      </c>
      <c r="B8252" t="s">
        <v>30</v>
      </c>
      <c r="C8252" t="s">
        <v>177</v>
      </c>
      <c r="D8252" s="2">
        <v>1</v>
      </c>
      <c r="E8252" s="17">
        <v>15</v>
      </c>
      <c r="F8252" t="s">
        <v>67</v>
      </c>
      <c r="G8252">
        <v>3</v>
      </c>
      <c r="H8252">
        <v>209.88</v>
      </c>
    </row>
    <row r="8253" spans="1:8" x14ac:dyDescent="0.25">
      <c r="A8253" s="2">
        <v>28</v>
      </c>
      <c r="B8253" t="s">
        <v>30</v>
      </c>
      <c r="C8253" t="s">
        <v>177</v>
      </c>
      <c r="D8253" s="2">
        <v>1</v>
      </c>
      <c r="E8253" s="17">
        <v>15</v>
      </c>
      <c r="F8253" t="s">
        <v>73</v>
      </c>
      <c r="H8253">
        <v>207700.15</v>
      </c>
    </row>
    <row r="8254" spans="1:8" x14ac:dyDescent="0.25">
      <c r="A8254" s="2">
        <v>28</v>
      </c>
      <c r="B8254" t="s">
        <v>30</v>
      </c>
      <c r="C8254" t="s">
        <v>177</v>
      </c>
      <c r="D8254" s="2">
        <v>1</v>
      </c>
      <c r="E8254" s="17">
        <v>15</v>
      </c>
      <c r="F8254" t="s">
        <v>79</v>
      </c>
      <c r="H8254">
        <v>8882</v>
      </c>
    </row>
    <row r="8255" spans="1:8" x14ac:dyDescent="0.25">
      <c r="A8255" s="2">
        <v>28</v>
      </c>
      <c r="B8255" t="s">
        <v>30</v>
      </c>
      <c r="C8255" t="s">
        <v>177</v>
      </c>
      <c r="D8255" s="2">
        <v>1</v>
      </c>
      <c r="E8255" s="17">
        <v>15</v>
      </c>
      <c r="F8255" t="s">
        <v>72</v>
      </c>
      <c r="G8255">
        <v>3</v>
      </c>
      <c r="H8255">
        <v>863857.76</v>
      </c>
    </row>
    <row r="8256" spans="1:8" x14ac:dyDescent="0.25">
      <c r="A8256" s="2">
        <v>28</v>
      </c>
      <c r="B8256" t="s">
        <v>30</v>
      </c>
      <c r="C8256" t="s">
        <v>177</v>
      </c>
      <c r="D8256" s="2">
        <v>1</v>
      </c>
      <c r="E8256" s="17">
        <v>15</v>
      </c>
      <c r="F8256" t="s">
        <v>76</v>
      </c>
      <c r="H8256">
        <v>131656.78</v>
      </c>
    </row>
    <row r="8257" spans="1:8" x14ac:dyDescent="0.25">
      <c r="A8257" s="2">
        <v>28</v>
      </c>
      <c r="B8257" t="s">
        <v>30</v>
      </c>
      <c r="C8257" t="s">
        <v>177</v>
      </c>
      <c r="D8257" s="2">
        <v>1</v>
      </c>
      <c r="E8257" s="17">
        <v>16</v>
      </c>
      <c r="F8257" t="s">
        <v>70</v>
      </c>
      <c r="G8257">
        <v>4</v>
      </c>
      <c r="H8257">
        <v>4680196.2</v>
      </c>
    </row>
    <row r="8258" spans="1:8" x14ac:dyDescent="0.25">
      <c r="A8258" s="2">
        <v>28</v>
      </c>
      <c r="B8258" t="s">
        <v>30</v>
      </c>
      <c r="C8258" t="s">
        <v>177</v>
      </c>
      <c r="D8258" s="2">
        <v>1</v>
      </c>
      <c r="E8258" s="17">
        <v>16</v>
      </c>
      <c r="F8258" t="s">
        <v>68</v>
      </c>
      <c r="G8258">
        <v>1</v>
      </c>
      <c r="H8258">
        <v>16080</v>
      </c>
    </row>
    <row r="8259" spans="1:8" x14ac:dyDescent="0.25">
      <c r="A8259" s="2">
        <v>28</v>
      </c>
      <c r="B8259" t="s">
        <v>30</v>
      </c>
      <c r="C8259" t="s">
        <v>177</v>
      </c>
      <c r="D8259" s="2">
        <v>1</v>
      </c>
      <c r="E8259" s="17">
        <v>16</v>
      </c>
      <c r="F8259" t="s">
        <v>69</v>
      </c>
      <c r="G8259">
        <v>3</v>
      </c>
      <c r="H8259">
        <v>697699.1</v>
      </c>
    </row>
    <row r="8260" spans="1:8" x14ac:dyDescent="0.25">
      <c r="A8260" s="2">
        <v>28</v>
      </c>
      <c r="B8260" t="s">
        <v>30</v>
      </c>
      <c r="C8260" t="s">
        <v>177</v>
      </c>
      <c r="D8260" s="2">
        <v>1</v>
      </c>
      <c r="E8260" s="17">
        <v>16</v>
      </c>
      <c r="F8260" t="s">
        <v>67</v>
      </c>
      <c r="G8260">
        <v>2</v>
      </c>
      <c r="H8260">
        <v>139.91999999999999</v>
      </c>
    </row>
    <row r="8261" spans="1:8" x14ac:dyDescent="0.25">
      <c r="A8261" s="2">
        <v>28</v>
      </c>
      <c r="B8261" t="s">
        <v>30</v>
      </c>
      <c r="C8261" t="s">
        <v>177</v>
      </c>
      <c r="D8261" s="2">
        <v>1</v>
      </c>
      <c r="E8261" s="17">
        <v>16</v>
      </c>
      <c r="F8261" t="s">
        <v>73</v>
      </c>
      <c r="G8261">
        <v>2</v>
      </c>
      <c r="H8261">
        <v>273380.3</v>
      </c>
    </row>
    <row r="8262" spans="1:8" x14ac:dyDescent="0.25">
      <c r="A8262" s="2">
        <v>28</v>
      </c>
      <c r="B8262" t="s">
        <v>30</v>
      </c>
      <c r="C8262" t="s">
        <v>177</v>
      </c>
      <c r="D8262" s="2">
        <v>1</v>
      </c>
      <c r="E8262" s="17">
        <v>16</v>
      </c>
      <c r="F8262" t="s">
        <v>72</v>
      </c>
      <c r="G8262">
        <v>4</v>
      </c>
      <c r="H8262">
        <v>2022529.6799999997</v>
      </c>
    </row>
    <row r="8263" spans="1:8" x14ac:dyDescent="0.25">
      <c r="A8263" s="2">
        <v>28</v>
      </c>
      <c r="B8263" t="s">
        <v>30</v>
      </c>
      <c r="C8263" t="s">
        <v>177</v>
      </c>
      <c r="D8263" s="2">
        <v>1</v>
      </c>
      <c r="E8263" s="17">
        <v>16</v>
      </c>
      <c r="F8263" t="s">
        <v>74</v>
      </c>
      <c r="G8263">
        <v>1</v>
      </c>
      <c r="H8263">
        <v>1472.1</v>
      </c>
    </row>
    <row r="8264" spans="1:8" x14ac:dyDescent="0.25">
      <c r="A8264" s="2">
        <v>28</v>
      </c>
      <c r="B8264" t="s">
        <v>30</v>
      </c>
      <c r="C8264" t="s">
        <v>178</v>
      </c>
      <c r="D8264" s="2">
        <v>2</v>
      </c>
      <c r="E8264" s="17">
        <v>3</v>
      </c>
      <c r="F8264" t="s">
        <v>70</v>
      </c>
      <c r="G8264">
        <v>16</v>
      </c>
      <c r="H8264">
        <v>1578969.99</v>
      </c>
    </row>
    <row r="8265" spans="1:8" x14ac:dyDescent="0.25">
      <c r="A8265" s="2">
        <v>28</v>
      </c>
      <c r="B8265" t="s">
        <v>30</v>
      </c>
      <c r="C8265" t="s">
        <v>178</v>
      </c>
      <c r="D8265" s="2">
        <v>2</v>
      </c>
      <c r="E8265" s="17">
        <v>3</v>
      </c>
      <c r="F8265" t="s">
        <v>75</v>
      </c>
      <c r="H8265">
        <v>117</v>
      </c>
    </row>
    <row r="8266" spans="1:8" x14ac:dyDescent="0.25">
      <c r="A8266" s="2">
        <v>28</v>
      </c>
      <c r="B8266" t="s">
        <v>30</v>
      </c>
      <c r="C8266" t="s">
        <v>178</v>
      </c>
      <c r="D8266" s="2">
        <v>2</v>
      </c>
      <c r="E8266" s="17">
        <v>3</v>
      </c>
      <c r="F8266" t="s">
        <v>68</v>
      </c>
      <c r="H8266">
        <v>6437.5</v>
      </c>
    </row>
    <row r="8267" spans="1:8" x14ac:dyDescent="0.25">
      <c r="A8267" s="2">
        <v>28</v>
      </c>
      <c r="B8267" t="s">
        <v>30</v>
      </c>
      <c r="C8267" t="s">
        <v>178</v>
      </c>
      <c r="D8267" s="2">
        <v>2</v>
      </c>
      <c r="E8267" s="17">
        <v>3</v>
      </c>
      <c r="F8267" t="s">
        <v>69</v>
      </c>
      <c r="G8267">
        <v>16</v>
      </c>
      <c r="H8267">
        <v>205264.06</v>
      </c>
    </row>
    <row r="8268" spans="1:8" x14ac:dyDescent="0.25">
      <c r="A8268" s="2">
        <v>28</v>
      </c>
      <c r="B8268" t="s">
        <v>30</v>
      </c>
      <c r="C8268" t="s">
        <v>178</v>
      </c>
      <c r="D8268" s="2">
        <v>2</v>
      </c>
      <c r="E8268" s="17">
        <v>3</v>
      </c>
      <c r="F8268" t="s">
        <v>67</v>
      </c>
      <c r="G8268">
        <v>16</v>
      </c>
      <c r="H8268">
        <v>1182.1400000000001</v>
      </c>
    </row>
    <row r="8269" spans="1:8" x14ac:dyDescent="0.25">
      <c r="A8269" s="2">
        <v>28</v>
      </c>
      <c r="B8269" t="s">
        <v>30</v>
      </c>
      <c r="C8269" t="s">
        <v>178</v>
      </c>
      <c r="D8269" s="2">
        <v>2</v>
      </c>
      <c r="E8269" s="17">
        <v>3</v>
      </c>
      <c r="F8269" t="s">
        <v>73</v>
      </c>
      <c r="G8269">
        <v>2</v>
      </c>
      <c r="H8269">
        <v>132379</v>
      </c>
    </row>
    <row r="8270" spans="1:8" x14ac:dyDescent="0.25">
      <c r="A8270" s="2">
        <v>28</v>
      </c>
      <c r="B8270" t="s">
        <v>30</v>
      </c>
      <c r="C8270" t="s">
        <v>178</v>
      </c>
      <c r="D8270" s="2">
        <v>2</v>
      </c>
      <c r="E8270" s="17">
        <v>4</v>
      </c>
      <c r="F8270" t="s">
        <v>70</v>
      </c>
      <c r="H8270">
        <v>1199.67</v>
      </c>
    </row>
    <row r="8271" spans="1:8" x14ac:dyDescent="0.25">
      <c r="A8271" s="2">
        <v>28</v>
      </c>
      <c r="B8271" t="s">
        <v>30</v>
      </c>
      <c r="C8271" t="s">
        <v>178</v>
      </c>
      <c r="D8271" s="2">
        <v>2</v>
      </c>
      <c r="E8271" s="17">
        <v>4</v>
      </c>
      <c r="F8271" t="s">
        <v>75</v>
      </c>
      <c r="H8271">
        <v>117</v>
      </c>
    </row>
    <row r="8272" spans="1:8" x14ac:dyDescent="0.25">
      <c r="A8272" s="2">
        <v>28</v>
      </c>
      <c r="B8272" t="s">
        <v>30</v>
      </c>
      <c r="C8272" t="s">
        <v>178</v>
      </c>
      <c r="D8272" s="2">
        <v>2</v>
      </c>
      <c r="E8272" s="17">
        <v>4</v>
      </c>
      <c r="F8272" t="s">
        <v>69</v>
      </c>
      <c r="H8272">
        <v>155.94999999999999</v>
      </c>
    </row>
    <row r="8273" spans="1:8" x14ac:dyDescent="0.25">
      <c r="A8273" s="2">
        <v>28</v>
      </c>
      <c r="B8273" t="s">
        <v>30</v>
      </c>
      <c r="C8273" t="s">
        <v>178</v>
      </c>
      <c r="D8273" s="2">
        <v>2</v>
      </c>
      <c r="E8273" s="17">
        <v>4</v>
      </c>
      <c r="F8273" t="s">
        <v>67</v>
      </c>
      <c r="H8273">
        <v>0.75</v>
      </c>
    </row>
    <row r="8274" spans="1:8" x14ac:dyDescent="0.25">
      <c r="A8274" s="2">
        <v>28</v>
      </c>
      <c r="B8274" t="s">
        <v>30</v>
      </c>
      <c r="C8274" t="s">
        <v>178</v>
      </c>
      <c r="D8274" s="2">
        <v>2</v>
      </c>
      <c r="E8274" s="17">
        <v>5</v>
      </c>
      <c r="F8274" t="s">
        <v>70</v>
      </c>
      <c r="G8274">
        <v>108</v>
      </c>
      <c r="H8274">
        <v>9713963.0100000072</v>
      </c>
    </row>
    <row r="8275" spans="1:8" x14ac:dyDescent="0.25">
      <c r="A8275" s="2">
        <v>28</v>
      </c>
      <c r="B8275" t="s">
        <v>30</v>
      </c>
      <c r="C8275" t="s">
        <v>178</v>
      </c>
      <c r="D8275" s="2">
        <v>2</v>
      </c>
      <c r="E8275" s="17">
        <v>5</v>
      </c>
      <c r="F8275" t="s">
        <v>75</v>
      </c>
      <c r="G8275">
        <v>102</v>
      </c>
      <c r="H8275">
        <v>868014</v>
      </c>
    </row>
    <row r="8276" spans="1:8" x14ac:dyDescent="0.25">
      <c r="A8276" s="2">
        <v>28</v>
      </c>
      <c r="B8276" t="s">
        <v>30</v>
      </c>
      <c r="C8276" t="s">
        <v>178</v>
      </c>
      <c r="D8276" s="2">
        <v>2</v>
      </c>
      <c r="E8276" s="17">
        <v>5</v>
      </c>
      <c r="F8276" t="s">
        <v>77</v>
      </c>
      <c r="G8276">
        <v>1</v>
      </c>
      <c r="H8276">
        <v>14330.460000000003</v>
      </c>
    </row>
    <row r="8277" spans="1:8" x14ac:dyDescent="0.25">
      <c r="A8277" s="2">
        <v>28</v>
      </c>
      <c r="B8277" t="s">
        <v>30</v>
      </c>
      <c r="C8277" t="s">
        <v>178</v>
      </c>
      <c r="D8277" s="2">
        <v>2</v>
      </c>
      <c r="E8277" s="17">
        <v>5</v>
      </c>
      <c r="F8277" t="s">
        <v>68</v>
      </c>
      <c r="G8277">
        <v>79</v>
      </c>
      <c r="H8277">
        <v>955685.05000000016</v>
      </c>
    </row>
    <row r="8278" spans="1:8" x14ac:dyDescent="0.25">
      <c r="A8278" s="2">
        <v>28</v>
      </c>
      <c r="B8278" t="s">
        <v>30</v>
      </c>
      <c r="C8278" t="s">
        <v>178</v>
      </c>
      <c r="D8278" s="2">
        <v>2</v>
      </c>
      <c r="E8278" s="17">
        <v>5</v>
      </c>
      <c r="F8278" t="s">
        <v>69</v>
      </c>
      <c r="G8278">
        <v>108</v>
      </c>
      <c r="H8278">
        <v>1263847.3500000003</v>
      </c>
    </row>
    <row r="8279" spans="1:8" x14ac:dyDescent="0.25">
      <c r="A8279" s="2">
        <v>28</v>
      </c>
      <c r="B8279" t="s">
        <v>30</v>
      </c>
      <c r="C8279" t="s">
        <v>178</v>
      </c>
      <c r="D8279" s="2">
        <v>2</v>
      </c>
      <c r="E8279" s="17">
        <v>5</v>
      </c>
      <c r="F8279" t="s">
        <v>78</v>
      </c>
      <c r="H8279">
        <v>212738.73000000004</v>
      </c>
    </row>
    <row r="8280" spans="1:8" x14ac:dyDescent="0.25">
      <c r="A8280" s="2">
        <v>28</v>
      </c>
      <c r="B8280" t="s">
        <v>30</v>
      </c>
      <c r="C8280" t="s">
        <v>178</v>
      </c>
      <c r="D8280" s="2">
        <v>2</v>
      </c>
      <c r="E8280" s="17">
        <v>5</v>
      </c>
      <c r="F8280" t="s">
        <v>67</v>
      </c>
      <c r="G8280">
        <v>108</v>
      </c>
      <c r="H8280">
        <v>4860.2000000000007</v>
      </c>
    </row>
    <row r="8281" spans="1:8" x14ac:dyDescent="0.25">
      <c r="A8281" s="2">
        <v>28</v>
      </c>
      <c r="B8281" t="s">
        <v>30</v>
      </c>
      <c r="C8281" t="s">
        <v>178</v>
      </c>
      <c r="D8281" s="2">
        <v>2</v>
      </c>
      <c r="E8281" s="17">
        <v>5</v>
      </c>
      <c r="F8281" t="s">
        <v>73</v>
      </c>
      <c r="G8281">
        <v>17</v>
      </c>
      <c r="H8281">
        <v>813635.6</v>
      </c>
    </row>
    <row r="8282" spans="1:8" x14ac:dyDescent="0.25">
      <c r="A8282" s="2">
        <v>28</v>
      </c>
      <c r="B8282" t="s">
        <v>30</v>
      </c>
      <c r="C8282" t="s">
        <v>178</v>
      </c>
      <c r="D8282" s="2">
        <v>2</v>
      </c>
      <c r="E8282" s="17">
        <v>5</v>
      </c>
      <c r="F8282" t="s">
        <v>72</v>
      </c>
      <c r="H8282">
        <v>7429.7</v>
      </c>
    </row>
    <row r="8283" spans="1:8" x14ac:dyDescent="0.25">
      <c r="A8283" s="2">
        <v>28</v>
      </c>
      <c r="B8283" t="s">
        <v>30</v>
      </c>
      <c r="C8283" t="s">
        <v>178</v>
      </c>
      <c r="D8283" s="2">
        <v>2</v>
      </c>
      <c r="E8283" s="17">
        <v>5</v>
      </c>
      <c r="F8283" t="s">
        <v>76</v>
      </c>
      <c r="H8283">
        <v>624.98</v>
      </c>
    </row>
    <row r="8284" spans="1:8" x14ac:dyDescent="0.25">
      <c r="A8284" s="2">
        <v>28</v>
      </c>
      <c r="B8284" t="s">
        <v>30</v>
      </c>
      <c r="C8284" t="s">
        <v>178</v>
      </c>
      <c r="D8284" s="2">
        <v>2</v>
      </c>
      <c r="E8284" s="17">
        <v>6</v>
      </c>
      <c r="F8284" t="s">
        <v>70</v>
      </c>
      <c r="G8284">
        <v>1688</v>
      </c>
      <c r="H8284">
        <v>99077976.560000002</v>
      </c>
    </row>
    <row r="8285" spans="1:8" x14ac:dyDescent="0.25">
      <c r="A8285" s="2">
        <v>28</v>
      </c>
      <c r="B8285" t="s">
        <v>30</v>
      </c>
      <c r="C8285" t="s">
        <v>178</v>
      </c>
      <c r="D8285" s="2">
        <v>2</v>
      </c>
      <c r="E8285" s="17">
        <v>6</v>
      </c>
      <c r="F8285" t="s">
        <v>75</v>
      </c>
      <c r="G8285">
        <v>1573</v>
      </c>
      <c r="H8285">
        <v>7244007</v>
      </c>
    </row>
    <row r="8286" spans="1:8" x14ac:dyDescent="0.25">
      <c r="A8286" s="2">
        <v>28</v>
      </c>
      <c r="B8286" t="s">
        <v>30</v>
      </c>
      <c r="C8286" t="s">
        <v>178</v>
      </c>
      <c r="D8286" s="2">
        <v>2</v>
      </c>
      <c r="E8286" s="17">
        <v>6</v>
      </c>
      <c r="F8286" t="s">
        <v>77</v>
      </c>
      <c r="G8286">
        <v>41</v>
      </c>
      <c r="H8286">
        <v>198758.85999999996</v>
      </c>
    </row>
    <row r="8287" spans="1:8" x14ac:dyDescent="0.25">
      <c r="A8287" s="2">
        <v>28</v>
      </c>
      <c r="B8287" t="s">
        <v>30</v>
      </c>
      <c r="C8287" t="s">
        <v>178</v>
      </c>
      <c r="D8287" s="2">
        <v>2</v>
      </c>
      <c r="E8287" s="17">
        <v>6</v>
      </c>
      <c r="F8287" t="s">
        <v>68</v>
      </c>
      <c r="G8287">
        <v>1218</v>
      </c>
      <c r="H8287">
        <v>8967539.6000000015</v>
      </c>
    </row>
    <row r="8288" spans="1:8" x14ac:dyDescent="0.25">
      <c r="A8288" s="2">
        <v>28</v>
      </c>
      <c r="B8288" t="s">
        <v>30</v>
      </c>
      <c r="C8288" t="s">
        <v>178</v>
      </c>
      <c r="D8288" s="2">
        <v>2</v>
      </c>
      <c r="E8288" s="17">
        <v>6</v>
      </c>
      <c r="F8288" t="s">
        <v>69</v>
      </c>
      <c r="G8288">
        <v>1688</v>
      </c>
      <c r="H8288">
        <v>12892205.140000008</v>
      </c>
    </row>
    <row r="8289" spans="1:8" x14ac:dyDescent="0.25">
      <c r="A8289" s="2">
        <v>28</v>
      </c>
      <c r="B8289" t="s">
        <v>30</v>
      </c>
      <c r="C8289" t="s">
        <v>178</v>
      </c>
      <c r="D8289" s="2">
        <v>2</v>
      </c>
      <c r="E8289" s="17">
        <v>6</v>
      </c>
      <c r="F8289" t="s">
        <v>78</v>
      </c>
      <c r="H8289">
        <v>1620429.4799999993</v>
      </c>
    </row>
    <row r="8290" spans="1:8" x14ac:dyDescent="0.25">
      <c r="A8290" s="2">
        <v>28</v>
      </c>
      <c r="B8290" t="s">
        <v>30</v>
      </c>
      <c r="C8290" t="s">
        <v>178</v>
      </c>
      <c r="D8290" s="2">
        <v>2</v>
      </c>
      <c r="E8290" s="17">
        <v>6</v>
      </c>
      <c r="F8290" t="s">
        <v>67</v>
      </c>
      <c r="G8290">
        <v>1685</v>
      </c>
      <c r="H8290">
        <v>41619.18</v>
      </c>
    </row>
    <row r="8291" spans="1:8" x14ac:dyDescent="0.25">
      <c r="A8291" s="2">
        <v>28</v>
      </c>
      <c r="B8291" t="s">
        <v>30</v>
      </c>
      <c r="C8291" t="s">
        <v>178</v>
      </c>
      <c r="D8291" s="2">
        <v>2</v>
      </c>
      <c r="E8291" s="17">
        <v>6</v>
      </c>
      <c r="F8291" t="s">
        <v>73</v>
      </c>
      <c r="G8291">
        <v>175</v>
      </c>
      <c r="H8291">
        <v>8249953.6799999997</v>
      </c>
    </row>
    <row r="8292" spans="1:8" x14ac:dyDescent="0.25">
      <c r="A8292" s="2">
        <v>28</v>
      </c>
      <c r="B8292" t="s">
        <v>30</v>
      </c>
      <c r="C8292" t="s">
        <v>178</v>
      </c>
      <c r="D8292" s="2">
        <v>2</v>
      </c>
      <c r="E8292" s="17">
        <v>6</v>
      </c>
      <c r="F8292" t="s">
        <v>79</v>
      </c>
      <c r="G8292">
        <v>1</v>
      </c>
      <c r="H8292">
        <v>33594.74</v>
      </c>
    </row>
    <row r="8293" spans="1:8" x14ac:dyDescent="0.25">
      <c r="A8293" s="2">
        <v>28</v>
      </c>
      <c r="B8293" t="s">
        <v>30</v>
      </c>
      <c r="C8293" t="s">
        <v>178</v>
      </c>
      <c r="D8293" s="2">
        <v>2</v>
      </c>
      <c r="E8293" s="17">
        <v>6</v>
      </c>
      <c r="F8293" t="s">
        <v>72</v>
      </c>
      <c r="H8293">
        <v>532.94000000000005</v>
      </c>
    </row>
    <row r="8294" spans="1:8" x14ac:dyDescent="0.25">
      <c r="A8294" s="2">
        <v>28</v>
      </c>
      <c r="B8294" t="s">
        <v>30</v>
      </c>
      <c r="C8294" t="s">
        <v>178</v>
      </c>
      <c r="D8294" s="2">
        <v>2</v>
      </c>
      <c r="E8294" s="17">
        <v>6</v>
      </c>
      <c r="F8294" t="s">
        <v>74</v>
      </c>
      <c r="H8294">
        <v>13890.960000000001</v>
      </c>
    </row>
    <row r="8295" spans="1:8" x14ac:dyDescent="0.25">
      <c r="A8295" s="2">
        <v>28</v>
      </c>
      <c r="B8295" t="s">
        <v>30</v>
      </c>
      <c r="C8295" t="s">
        <v>178</v>
      </c>
      <c r="D8295" s="2">
        <v>2</v>
      </c>
      <c r="E8295" s="17">
        <v>6</v>
      </c>
      <c r="F8295" t="s">
        <v>71</v>
      </c>
      <c r="G8295">
        <v>35</v>
      </c>
      <c r="H8295">
        <v>774913.16999999993</v>
      </c>
    </row>
    <row r="8296" spans="1:8" x14ac:dyDescent="0.25">
      <c r="A8296" s="2">
        <v>28</v>
      </c>
      <c r="B8296" t="s">
        <v>30</v>
      </c>
      <c r="C8296" t="s">
        <v>178</v>
      </c>
      <c r="D8296" s="2">
        <v>2</v>
      </c>
      <c r="E8296" s="17">
        <v>7</v>
      </c>
      <c r="F8296" t="s">
        <v>70</v>
      </c>
      <c r="G8296">
        <v>219</v>
      </c>
      <c r="H8296">
        <v>18519569.879999992</v>
      </c>
    </row>
    <row r="8297" spans="1:8" x14ac:dyDescent="0.25">
      <c r="A8297" s="2">
        <v>28</v>
      </c>
      <c r="B8297" t="s">
        <v>30</v>
      </c>
      <c r="C8297" t="s">
        <v>178</v>
      </c>
      <c r="D8297" s="2">
        <v>2</v>
      </c>
      <c r="E8297" s="17">
        <v>7</v>
      </c>
      <c r="F8297" t="s">
        <v>75</v>
      </c>
      <c r="G8297">
        <v>188</v>
      </c>
      <c r="H8297">
        <v>973128</v>
      </c>
    </row>
    <row r="8298" spans="1:8" x14ac:dyDescent="0.25">
      <c r="A8298" s="2">
        <v>28</v>
      </c>
      <c r="B8298" t="s">
        <v>30</v>
      </c>
      <c r="C8298" t="s">
        <v>178</v>
      </c>
      <c r="D8298" s="2">
        <v>2</v>
      </c>
      <c r="E8298" s="17">
        <v>7</v>
      </c>
      <c r="F8298" t="s">
        <v>77</v>
      </c>
      <c r="G8298">
        <v>9</v>
      </c>
      <c r="H8298">
        <v>65520.200000000004</v>
      </c>
    </row>
    <row r="8299" spans="1:8" x14ac:dyDescent="0.25">
      <c r="A8299" s="2">
        <v>28</v>
      </c>
      <c r="B8299" t="s">
        <v>30</v>
      </c>
      <c r="C8299" t="s">
        <v>178</v>
      </c>
      <c r="D8299" s="2">
        <v>2</v>
      </c>
      <c r="E8299" s="17">
        <v>7</v>
      </c>
      <c r="F8299" t="s">
        <v>68</v>
      </c>
      <c r="G8299">
        <v>168</v>
      </c>
      <c r="H8299">
        <v>1384954.2300000004</v>
      </c>
    </row>
    <row r="8300" spans="1:8" x14ac:dyDescent="0.25">
      <c r="A8300" s="2">
        <v>28</v>
      </c>
      <c r="B8300" t="s">
        <v>30</v>
      </c>
      <c r="C8300" t="s">
        <v>178</v>
      </c>
      <c r="D8300" s="2">
        <v>2</v>
      </c>
      <c r="E8300" s="17">
        <v>7</v>
      </c>
      <c r="F8300" t="s">
        <v>69</v>
      </c>
      <c r="G8300">
        <v>219</v>
      </c>
      <c r="H8300">
        <v>2407769.6300000031</v>
      </c>
    </row>
    <row r="8301" spans="1:8" x14ac:dyDescent="0.25">
      <c r="A8301" s="2">
        <v>28</v>
      </c>
      <c r="B8301" t="s">
        <v>30</v>
      </c>
      <c r="C8301" t="s">
        <v>178</v>
      </c>
      <c r="D8301" s="2">
        <v>2</v>
      </c>
      <c r="E8301" s="17">
        <v>7</v>
      </c>
      <c r="F8301" t="s">
        <v>78</v>
      </c>
      <c r="H8301">
        <v>384903.83000000007</v>
      </c>
    </row>
    <row r="8302" spans="1:8" x14ac:dyDescent="0.25">
      <c r="A8302" s="2">
        <v>28</v>
      </c>
      <c r="B8302" t="s">
        <v>30</v>
      </c>
      <c r="C8302" t="s">
        <v>178</v>
      </c>
      <c r="D8302" s="2">
        <v>2</v>
      </c>
      <c r="E8302" s="17">
        <v>7</v>
      </c>
      <c r="F8302" t="s">
        <v>67</v>
      </c>
      <c r="G8302">
        <v>219</v>
      </c>
      <c r="H8302">
        <v>6165.1500000000024</v>
      </c>
    </row>
    <row r="8303" spans="1:8" x14ac:dyDescent="0.25">
      <c r="A8303" s="2">
        <v>28</v>
      </c>
      <c r="B8303" t="s">
        <v>30</v>
      </c>
      <c r="C8303" t="s">
        <v>178</v>
      </c>
      <c r="D8303" s="2">
        <v>2</v>
      </c>
      <c r="E8303" s="17">
        <v>7</v>
      </c>
      <c r="F8303" t="s">
        <v>73</v>
      </c>
      <c r="G8303">
        <v>21</v>
      </c>
      <c r="H8303">
        <v>1561651.66</v>
      </c>
    </row>
    <row r="8304" spans="1:8" x14ac:dyDescent="0.25">
      <c r="A8304" s="2">
        <v>28</v>
      </c>
      <c r="B8304" t="s">
        <v>30</v>
      </c>
      <c r="C8304" t="s">
        <v>178</v>
      </c>
      <c r="D8304" s="2">
        <v>2</v>
      </c>
      <c r="E8304" s="17">
        <v>7</v>
      </c>
      <c r="F8304" t="s">
        <v>79</v>
      </c>
      <c r="G8304">
        <v>2</v>
      </c>
      <c r="H8304">
        <v>48601.13</v>
      </c>
    </row>
    <row r="8305" spans="1:8" x14ac:dyDescent="0.25">
      <c r="A8305" s="2">
        <v>28</v>
      </c>
      <c r="B8305" t="s">
        <v>30</v>
      </c>
      <c r="C8305" t="s">
        <v>178</v>
      </c>
      <c r="D8305" s="2">
        <v>2</v>
      </c>
      <c r="E8305" s="17">
        <v>7</v>
      </c>
      <c r="F8305" t="s">
        <v>74</v>
      </c>
      <c r="G8305">
        <v>5</v>
      </c>
      <c r="H8305">
        <v>36596.320000000007</v>
      </c>
    </row>
    <row r="8306" spans="1:8" x14ac:dyDescent="0.25">
      <c r="A8306" s="2">
        <v>28</v>
      </c>
      <c r="B8306" t="s">
        <v>30</v>
      </c>
      <c r="C8306" t="s">
        <v>178</v>
      </c>
      <c r="D8306" s="2">
        <v>2</v>
      </c>
      <c r="E8306" s="17">
        <v>7</v>
      </c>
      <c r="F8306" t="s">
        <v>71</v>
      </c>
      <c r="G8306">
        <v>8</v>
      </c>
      <c r="H8306">
        <v>201055.65000000002</v>
      </c>
    </row>
    <row r="8307" spans="1:8" x14ac:dyDescent="0.25">
      <c r="A8307" s="2">
        <v>28</v>
      </c>
      <c r="B8307" t="s">
        <v>30</v>
      </c>
      <c r="C8307" t="s">
        <v>178</v>
      </c>
      <c r="D8307" s="2">
        <v>2</v>
      </c>
      <c r="E8307" s="17">
        <v>8</v>
      </c>
      <c r="F8307" t="s">
        <v>70</v>
      </c>
      <c r="G8307">
        <v>717</v>
      </c>
      <c r="H8307">
        <v>86038396.040000007</v>
      </c>
    </row>
    <row r="8308" spans="1:8" x14ac:dyDescent="0.25">
      <c r="A8308" s="2">
        <v>28</v>
      </c>
      <c r="B8308" t="s">
        <v>30</v>
      </c>
      <c r="C8308" t="s">
        <v>178</v>
      </c>
      <c r="D8308" s="2">
        <v>2</v>
      </c>
      <c r="E8308" s="17">
        <v>8</v>
      </c>
      <c r="F8308" t="s">
        <v>75</v>
      </c>
      <c r="G8308">
        <v>667</v>
      </c>
      <c r="H8308">
        <v>3911109</v>
      </c>
    </row>
    <row r="8309" spans="1:8" x14ac:dyDescent="0.25">
      <c r="A8309" s="2">
        <v>28</v>
      </c>
      <c r="B8309" t="s">
        <v>30</v>
      </c>
      <c r="C8309" t="s">
        <v>178</v>
      </c>
      <c r="D8309" s="2">
        <v>2</v>
      </c>
      <c r="E8309" s="17">
        <v>8</v>
      </c>
      <c r="F8309" t="s">
        <v>77</v>
      </c>
      <c r="G8309">
        <v>14</v>
      </c>
      <c r="H8309">
        <v>114024.49</v>
      </c>
    </row>
    <row r="8310" spans="1:8" x14ac:dyDescent="0.25">
      <c r="A8310" s="2">
        <v>28</v>
      </c>
      <c r="B8310" t="s">
        <v>30</v>
      </c>
      <c r="C8310" t="s">
        <v>178</v>
      </c>
      <c r="D8310" s="2">
        <v>2</v>
      </c>
      <c r="E8310" s="17">
        <v>8</v>
      </c>
      <c r="F8310" t="s">
        <v>68</v>
      </c>
      <c r="G8310">
        <v>541</v>
      </c>
      <c r="H8310">
        <v>4817814.0699999984</v>
      </c>
    </row>
    <row r="8311" spans="1:8" x14ac:dyDescent="0.25">
      <c r="A8311" s="2">
        <v>28</v>
      </c>
      <c r="B8311" t="s">
        <v>30</v>
      </c>
      <c r="C8311" t="s">
        <v>178</v>
      </c>
      <c r="D8311" s="2">
        <v>2</v>
      </c>
      <c r="E8311" s="17">
        <v>8</v>
      </c>
      <c r="F8311" t="s">
        <v>69</v>
      </c>
      <c r="G8311">
        <v>717</v>
      </c>
      <c r="H8311">
        <v>11187907.48</v>
      </c>
    </row>
    <row r="8312" spans="1:8" x14ac:dyDescent="0.25">
      <c r="A8312" s="2">
        <v>28</v>
      </c>
      <c r="B8312" t="s">
        <v>30</v>
      </c>
      <c r="C8312" t="s">
        <v>178</v>
      </c>
      <c r="D8312" s="2">
        <v>2</v>
      </c>
      <c r="E8312" s="17">
        <v>8</v>
      </c>
      <c r="F8312" t="s">
        <v>78</v>
      </c>
      <c r="G8312">
        <v>1</v>
      </c>
      <c r="H8312">
        <v>1574689.7499999991</v>
      </c>
    </row>
    <row r="8313" spans="1:8" x14ac:dyDescent="0.25">
      <c r="A8313" s="2">
        <v>28</v>
      </c>
      <c r="B8313" t="s">
        <v>30</v>
      </c>
      <c r="C8313" t="s">
        <v>178</v>
      </c>
      <c r="D8313" s="2">
        <v>2</v>
      </c>
      <c r="E8313" s="17">
        <v>8</v>
      </c>
      <c r="F8313" t="s">
        <v>67</v>
      </c>
      <c r="G8313">
        <v>717</v>
      </c>
      <c r="H8313">
        <v>22713.13</v>
      </c>
    </row>
    <row r="8314" spans="1:8" x14ac:dyDescent="0.25">
      <c r="A8314" s="2">
        <v>28</v>
      </c>
      <c r="B8314" t="s">
        <v>30</v>
      </c>
      <c r="C8314" t="s">
        <v>178</v>
      </c>
      <c r="D8314" s="2">
        <v>2</v>
      </c>
      <c r="E8314" s="17">
        <v>8</v>
      </c>
      <c r="F8314" t="s">
        <v>73</v>
      </c>
      <c r="G8314">
        <v>77</v>
      </c>
      <c r="H8314">
        <v>7198334.0900000008</v>
      </c>
    </row>
    <row r="8315" spans="1:8" x14ac:dyDescent="0.25">
      <c r="A8315" s="2">
        <v>28</v>
      </c>
      <c r="B8315" t="s">
        <v>30</v>
      </c>
      <c r="C8315" t="s">
        <v>178</v>
      </c>
      <c r="D8315" s="2">
        <v>2</v>
      </c>
      <c r="E8315" s="17">
        <v>8</v>
      </c>
      <c r="F8315" t="s">
        <v>79</v>
      </c>
      <c r="H8315">
        <v>175608.75999999998</v>
      </c>
    </row>
    <row r="8316" spans="1:8" x14ac:dyDescent="0.25">
      <c r="A8316" s="2">
        <v>28</v>
      </c>
      <c r="B8316" t="s">
        <v>30</v>
      </c>
      <c r="C8316" t="s">
        <v>178</v>
      </c>
      <c r="D8316" s="2">
        <v>2</v>
      </c>
      <c r="E8316" s="17">
        <v>8</v>
      </c>
      <c r="F8316" t="s">
        <v>72</v>
      </c>
      <c r="G8316">
        <v>1</v>
      </c>
      <c r="H8316">
        <v>3964.94</v>
      </c>
    </row>
    <row r="8317" spans="1:8" x14ac:dyDescent="0.25">
      <c r="A8317" s="2">
        <v>28</v>
      </c>
      <c r="B8317" t="s">
        <v>30</v>
      </c>
      <c r="C8317" t="s">
        <v>178</v>
      </c>
      <c r="D8317" s="2">
        <v>2</v>
      </c>
      <c r="E8317" s="17">
        <v>8</v>
      </c>
      <c r="F8317" t="s">
        <v>74</v>
      </c>
      <c r="G8317">
        <v>25</v>
      </c>
      <c r="H8317">
        <v>236956.48999999996</v>
      </c>
    </row>
    <row r="8318" spans="1:8" x14ac:dyDescent="0.25">
      <c r="A8318" s="2">
        <v>28</v>
      </c>
      <c r="B8318" t="s">
        <v>30</v>
      </c>
      <c r="C8318" t="s">
        <v>178</v>
      </c>
      <c r="D8318" s="2">
        <v>2</v>
      </c>
      <c r="E8318" s="17">
        <v>8</v>
      </c>
      <c r="F8318" t="s">
        <v>71</v>
      </c>
      <c r="G8318">
        <v>36</v>
      </c>
      <c r="H8318">
        <v>1047312.6400000001</v>
      </c>
    </row>
    <row r="8319" spans="1:8" x14ac:dyDescent="0.25">
      <c r="A8319" s="2">
        <v>28</v>
      </c>
      <c r="B8319" t="s">
        <v>30</v>
      </c>
      <c r="C8319" t="s">
        <v>178</v>
      </c>
      <c r="D8319" s="2">
        <v>2</v>
      </c>
      <c r="E8319" s="17">
        <v>9</v>
      </c>
      <c r="F8319" t="s">
        <v>70</v>
      </c>
      <c r="G8319">
        <v>16</v>
      </c>
      <c r="H8319">
        <v>3260033.9100000006</v>
      </c>
    </row>
    <row r="8320" spans="1:8" x14ac:dyDescent="0.25">
      <c r="A8320" s="2">
        <v>28</v>
      </c>
      <c r="B8320" t="s">
        <v>30</v>
      </c>
      <c r="C8320" t="s">
        <v>178</v>
      </c>
      <c r="D8320" s="2">
        <v>2</v>
      </c>
      <c r="E8320" s="17">
        <v>9</v>
      </c>
      <c r="F8320" t="s">
        <v>75</v>
      </c>
      <c r="G8320">
        <v>15</v>
      </c>
      <c r="H8320">
        <v>128634</v>
      </c>
    </row>
    <row r="8321" spans="1:8" x14ac:dyDescent="0.25">
      <c r="A8321" s="2">
        <v>28</v>
      </c>
      <c r="B8321" t="s">
        <v>30</v>
      </c>
      <c r="C8321" t="s">
        <v>178</v>
      </c>
      <c r="D8321" s="2">
        <v>2</v>
      </c>
      <c r="E8321" s="17">
        <v>9</v>
      </c>
      <c r="F8321" t="s">
        <v>68</v>
      </c>
      <c r="G8321">
        <v>10</v>
      </c>
      <c r="H8321">
        <v>161437.09</v>
      </c>
    </row>
    <row r="8322" spans="1:8" x14ac:dyDescent="0.25">
      <c r="A8322" s="2">
        <v>28</v>
      </c>
      <c r="B8322" t="s">
        <v>30</v>
      </c>
      <c r="C8322" t="s">
        <v>178</v>
      </c>
      <c r="D8322" s="2">
        <v>2</v>
      </c>
      <c r="E8322" s="17">
        <v>9</v>
      </c>
      <c r="F8322" t="s">
        <v>69</v>
      </c>
      <c r="G8322">
        <v>16</v>
      </c>
      <c r="H8322">
        <v>423801.31999999989</v>
      </c>
    </row>
    <row r="8323" spans="1:8" x14ac:dyDescent="0.25">
      <c r="A8323" s="2">
        <v>28</v>
      </c>
      <c r="B8323" t="s">
        <v>30</v>
      </c>
      <c r="C8323" t="s">
        <v>178</v>
      </c>
      <c r="D8323" s="2">
        <v>2</v>
      </c>
      <c r="E8323" s="17">
        <v>9</v>
      </c>
      <c r="F8323" t="s">
        <v>78</v>
      </c>
      <c r="H8323">
        <v>57910.36</v>
      </c>
    </row>
    <row r="8324" spans="1:8" x14ac:dyDescent="0.25">
      <c r="A8324" s="2">
        <v>28</v>
      </c>
      <c r="B8324" t="s">
        <v>30</v>
      </c>
      <c r="C8324" t="s">
        <v>178</v>
      </c>
      <c r="D8324" s="2">
        <v>2</v>
      </c>
      <c r="E8324" s="17">
        <v>9</v>
      </c>
      <c r="F8324" t="s">
        <v>67</v>
      </c>
      <c r="G8324">
        <v>16</v>
      </c>
      <c r="H8324">
        <v>771.56000000000006</v>
      </c>
    </row>
    <row r="8325" spans="1:8" x14ac:dyDescent="0.25">
      <c r="A8325" s="2">
        <v>28</v>
      </c>
      <c r="B8325" t="s">
        <v>30</v>
      </c>
      <c r="C8325" t="s">
        <v>178</v>
      </c>
      <c r="D8325" s="2">
        <v>2</v>
      </c>
      <c r="E8325" s="17">
        <v>9</v>
      </c>
      <c r="F8325" t="s">
        <v>73</v>
      </c>
      <c r="G8325">
        <v>1</v>
      </c>
      <c r="H8325">
        <v>271348.21000000002</v>
      </c>
    </row>
    <row r="8326" spans="1:8" x14ac:dyDescent="0.25">
      <c r="A8326" s="2">
        <v>28</v>
      </c>
      <c r="B8326" t="s">
        <v>30</v>
      </c>
      <c r="C8326" t="s">
        <v>178</v>
      </c>
      <c r="D8326" s="2">
        <v>2</v>
      </c>
      <c r="E8326" s="17">
        <v>9</v>
      </c>
      <c r="F8326" t="s">
        <v>74</v>
      </c>
      <c r="G8326">
        <v>1</v>
      </c>
      <c r="H8326">
        <v>123590.48000000001</v>
      </c>
    </row>
    <row r="8327" spans="1:8" x14ac:dyDescent="0.25">
      <c r="A8327" s="2">
        <v>28</v>
      </c>
      <c r="B8327" t="s">
        <v>30</v>
      </c>
      <c r="C8327" t="s">
        <v>178</v>
      </c>
      <c r="D8327" s="2">
        <v>2</v>
      </c>
      <c r="E8327" s="17">
        <v>10</v>
      </c>
      <c r="F8327" t="s">
        <v>70</v>
      </c>
      <c r="G8327">
        <v>60</v>
      </c>
      <c r="H8327">
        <v>16152936.839999998</v>
      </c>
    </row>
    <row r="8328" spans="1:8" x14ac:dyDescent="0.25">
      <c r="A8328" s="2">
        <v>28</v>
      </c>
      <c r="B8328" t="s">
        <v>30</v>
      </c>
      <c r="C8328" t="s">
        <v>178</v>
      </c>
      <c r="D8328" s="2">
        <v>2</v>
      </c>
      <c r="E8328" s="17">
        <v>10</v>
      </c>
      <c r="F8328" t="s">
        <v>75</v>
      </c>
      <c r="G8328">
        <v>58</v>
      </c>
      <c r="H8328">
        <v>541785</v>
      </c>
    </row>
    <row r="8329" spans="1:8" x14ac:dyDescent="0.25">
      <c r="A8329" s="2">
        <v>28</v>
      </c>
      <c r="B8329" t="s">
        <v>30</v>
      </c>
      <c r="C8329" t="s">
        <v>178</v>
      </c>
      <c r="D8329" s="2">
        <v>2</v>
      </c>
      <c r="E8329" s="17">
        <v>10</v>
      </c>
      <c r="F8329" t="s">
        <v>77</v>
      </c>
      <c r="H8329">
        <v>3363.96</v>
      </c>
    </row>
    <row r="8330" spans="1:8" x14ac:dyDescent="0.25">
      <c r="A8330" s="2">
        <v>28</v>
      </c>
      <c r="B8330" t="s">
        <v>30</v>
      </c>
      <c r="C8330" t="s">
        <v>178</v>
      </c>
      <c r="D8330" s="2">
        <v>2</v>
      </c>
      <c r="E8330" s="17">
        <v>10</v>
      </c>
      <c r="F8330" t="s">
        <v>68</v>
      </c>
      <c r="G8330">
        <v>48</v>
      </c>
      <c r="H8330">
        <v>632333.33000000007</v>
      </c>
    </row>
    <row r="8331" spans="1:8" x14ac:dyDescent="0.25">
      <c r="A8331" s="2">
        <v>28</v>
      </c>
      <c r="B8331" t="s">
        <v>30</v>
      </c>
      <c r="C8331" t="s">
        <v>178</v>
      </c>
      <c r="D8331" s="2">
        <v>2</v>
      </c>
      <c r="E8331" s="17">
        <v>10</v>
      </c>
      <c r="F8331" t="s">
        <v>69</v>
      </c>
      <c r="G8331">
        <v>60</v>
      </c>
      <c r="H8331">
        <v>2100341.83</v>
      </c>
    </row>
    <row r="8332" spans="1:8" x14ac:dyDescent="0.25">
      <c r="A8332" s="2">
        <v>28</v>
      </c>
      <c r="B8332" t="s">
        <v>30</v>
      </c>
      <c r="C8332" t="s">
        <v>178</v>
      </c>
      <c r="D8332" s="2">
        <v>2</v>
      </c>
      <c r="E8332" s="17">
        <v>10</v>
      </c>
      <c r="F8332" t="s">
        <v>78</v>
      </c>
      <c r="H8332">
        <v>153780.71</v>
      </c>
    </row>
    <row r="8333" spans="1:8" x14ac:dyDescent="0.25">
      <c r="A8333" s="2">
        <v>28</v>
      </c>
      <c r="B8333" t="s">
        <v>30</v>
      </c>
      <c r="C8333" t="s">
        <v>178</v>
      </c>
      <c r="D8333" s="2">
        <v>2</v>
      </c>
      <c r="E8333" s="17">
        <v>10</v>
      </c>
      <c r="F8333" t="s">
        <v>67</v>
      </c>
      <c r="G8333">
        <v>60</v>
      </c>
      <c r="H8333">
        <v>2970.76</v>
      </c>
    </row>
    <row r="8334" spans="1:8" x14ac:dyDescent="0.25">
      <c r="A8334" s="2">
        <v>28</v>
      </c>
      <c r="B8334" t="s">
        <v>30</v>
      </c>
      <c r="C8334" t="s">
        <v>178</v>
      </c>
      <c r="D8334" s="2">
        <v>2</v>
      </c>
      <c r="E8334" s="17">
        <v>10</v>
      </c>
      <c r="F8334" t="s">
        <v>73</v>
      </c>
      <c r="G8334">
        <v>6</v>
      </c>
      <c r="H8334">
        <v>1331864.0899999999</v>
      </c>
    </row>
    <row r="8335" spans="1:8" x14ac:dyDescent="0.25">
      <c r="A8335" s="2">
        <v>28</v>
      </c>
      <c r="B8335" t="s">
        <v>30</v>
      </c>
      <c r="C8335" t="s">
        <v>178</v>
      </c>
      <c r="D8335" s="2">
        <v>2</v>
      </c>
      <c r="E8335" s="17">
        <v>10</v>
      </c>
      <c r="F8335" t="s">
        <v>79</v>
      </c>
      <c r="H8335">
        <v>1154.6600000000001</v>
      </c>
    </row>
    <row r="8336" spans="1:8" x14ac:dyDescent="0.25">
      <c r="A8336" s="2">
        <v>28</v>
      </c>
      <c r="B8336" t="s">
        <v>30</v>
      </c>
      <c r="C8336" t="s">
        <v>178</v>
      </c>
      <c r="D8336" s="2">
        <v>2</v>
      </c>
      <c r="E8336" s="17">
        <v>10</v>
      </c>
      <c r="F8336" t="s">
        <v>74</v>
      </c>
      <c r="G8336">
        <v>2</v>
      </c>
      <c r="H8336">
        <v>20912.11</v>
      </c>
    </row>
    <row r="8337" spans="1:8" x14ac:dyDescent="0.25">
      <c r="A8337" s="2">
        <v>28</v>
      </c>
      <c r="B8337" t="s">
        <v>30</v>
      </c>
      <c r="C8337" t="s">
        <v>178</v>
      </c>
      <c r="D8337" s="2">
        <v>2</v>
      </c>
      <c r="E8337" s="17">
        <v>10</v>
      </c>
      <c r="F8337" t="s">
        <v>71</v>
      </c>
      <c r="G8337">
        <v>2</v>
      </c>
      <c r="H8337">
        <v>73786.13</v>
      </c>
    </row>
    <row r="8338" spans="1:8" x14ac:dyDescent="0.25">
      <c r="A8338" s="2">
        <v>28</v>
      </c>
      <c r="B8338" t="s">
        <v>30</v>
      </c>
      <c r="C8338" t="s">
        <v>178</v>
      </c>
      <c r="D8338" s="2">
        <v>2</v>
      </c>
      <c r="E8338" s="17">
        <v>11</v>
      </c>
      <c r="F8338" t="s">
        <v>70</v>
      </c>
      <c r="G8338">
        <v>1</v>
      </c>
      <c r="H8338">
        <v>73255.140000000014</v>
      </c>
    </row>
    <row r="8339" spans="1:8" x14ac:dyDescent="0.25">
      <c r="A8339" s="2">
        <v>28</v>
      </c>
      <c r="B8339" t="s">
        <v>30</v>
      </c>
      <c r="C8339" t="s">
        <v>178</v>
      </c>
      <c r="D8339" s="2">
        <v>2</v>
      </c>
      <c r="E8339" s="17">
        <v>11</v>
      </c>
      <c r="F8339" t="s">
        <v>68</v>
      </c>
      <c r="G8339">
        <v>1</v>
      </c>
      <c r="H8339">
        <v>3459.2000000000003</v>
      </c>
    </row>
    <row r="8340" spans="1:8" x14ac:dyDescent="0.25">
      <c r="A8340" s="2">
        <v>28</v>
      </c>
      <c r="B8340" t="s">
        <v>30</v>
      </c>
      <c r="C8340" t="s">
        <v>178</v>
      </c>
      <c r="D8340" s="2">
        <v>2</v>
      </c>
      <c r="E8340" s="17">
        <v>11</v>
      </c>
      <c r="F8340" t="s">
        <v>69</v>
      </c>
      <c r="G8340">
        <v>1</v>
      </c>
      <c r="H8340">
        <v>10448.049999999999</v>
      </c>
    </row>
    <row r="8341" spans="1:8" x14ac:dyDescent="0.25">
      <c r="A8341" s="2">
        <v>28</v>
      </c>
      <c r="B8341" t="s">
        <v>30</v>
      </c>
      <c r="C8341" t="s">
        <v>178</v>
      </c>
      <c r="D8341" s="2">
        <v>2</v>
      </c>
      <c r="E8341" s="17">
        <v>11</v>
      </c>
      <c r="F8341" t="s">
        <v>67</v>
      </c>
      <c r="G8341">
        <v>1</v>
      </c>
      <c r="H8341">
        <v>11.120000000000001</v>
      </c>
    </row>
    <row r="8342" spans="1:8" x14ac:dyDescent="0.25">
      <c r="A8342" s="2">
        <v>28</v>
      </c>
      <c r="B8342" t="s">
        <v>30</v>
      </c>
      <c r="C8342" t="s">
        <v>178</v>
      </c>
      <c r="D8342" s="2">
        <v>2</v>
      </c>
      <c r="E8342" s="17">
        <v>11</v>
      </c>
      <c r="F8342" t="s">
        <v>73</v>
      </c>
      <c r="H8342">
        <v>29833.079999999998</v>
      </c>
    </row>
    <row r="8343" spans="1:8" x14ac:dyDescent="0.25">
      <c r="A8343" s="2">
        <v>28</v>
      </c>
      <c r="B8343" t="s">
        <v>30</v>
      </c>
      <c r="C8343" t="s">
        <v>178</v>
      </c>
      <c r="D8343" s="2">
        <v>2</v>
      </c>
      <c r="E8343" s="17">
        <v>11</v>
      </c>
      <c r="F8343" t="s">
        <v>72</v>
      </c>
      <c r="G8343">
        <v>1</v>
      </c>
      <c r="H8343">
        <v>4775.3500000000004</v>
      </c>
    </row>
    <row r="8344" spans="1:8" x14ac:dyDescent="0.25">
      <c r="A8344" s="2">
        <v>28</v>
      </c>
      <c r="B8344" t="s">
        <v>30</v>
      </c>
      <c r="C8344" t="s">
        <v>178</v>
      </c>
      <c r="D8344" s="2">
        <v>2</v>
      </c>
      <c r="E8344" s="17">
        <v>12</v>
      </c>
      <c r="F8344" t="s">
        <v>70</v>
      </c>
      <c r="G8344">
        <v>141</v>
      </c>
      <c r="H8344">
        <v>24481067.339999996</v>
      </c>
    </row>
    <row r="8345" spans="1:8" x14ac:dyDescent="0.25">
      <c r="A8345" s="2">
        <v>28</v>
      </c>
      <c r="B8345" t="s">
        <v>30</v>
      </c>
      <c r="C8345" t="s">
        <v>178</v>
      </c>
      <c r="D8345" s="2">
        <v>2</v>
      </c>
      <c r="E8345" s="17">
        <v>12</v>
      </c>
      <c r="F8345" t="s">
        <v>75</v>
      </c>
      <c r="G8345">
        <v>42</v>
      </c>
      <c r="H8345">
        <v>237116.94000000003</v>
      </c>
    </row>
    <row r="8346" spans="1:8" x14ac:dyDescent="0.25">
      <c r="A8346" s="2">
        <v>28</v>
      </c>
      <c r="B8346" t="s">
        <v>30</v>
      </c>
      <c r="C8346" t="s">
        <v>178</v>
      </c>
      <c r="D8346" s="2">
        <v>2</v>
      </c>
      <c r="E8346" s="17">
        <v>12</v>
      </c>
      <c r="F8346" t="s">
        <v>77</v>
      </c>
      <c r="G8346">
        <v>4</v>
      </c>
      <c r="H8346">
        <v>43923.4</v>
      </c>
    </row>
    <row r="8347" spans="1:8" x14ac:dyDescent="0.25">
      <c r="A8347" s="2">
        <v>28</v>
      </c>
      <c r="B8347" t="s">
        <v>30</v>
      </c>
      <c r="C8347" t="s">
        <v>178</v>
      </c>
      <c r="D8347" s="2">
        <v>2</v>
      </c>
      <c r="E8347" s="17">
        <v>12</v>
      </c>
      <c r="F8347" t="s">
        <v>68</v>
      </c>
      <c r="G8347">
        <v>84</v>
      </c>
      <c r="H8347">
        <v>587410.4700000002</v>
      </c>
    </row>
    <row r="8348" spans="1:8" x14ac:dyDescent="0.25">
      <c r="A8348" s="2">
        <v>28</v>
      </c>
      <c r="B8348" t="s">
        <v>30</v>
      </c>
      <c r="C8348" t="s">
        <v>178</v>
      </c>
      <c r="D8348" s="2">
        <v>2</v>
      </c>
      <c r="E8348" s="17">
        <v>12</v>
      </c>
      <c r="F8348" t="s">
        <v>69</v>
      </c>
      <c r="G8348">
        <v>141</v>
      </c>
      <c r="H8348">
        <v>3183382.2400000021</v>
      </c>
    </row>
    <row r="8349" spans="1:8" x14ac:dyDescent="0.25">
      <c r="A8349" s="2">
        <v>28</v>
      </c>
      <c r="B8349" t="s">
        <v>30</v>
      </c>
      <c r="C8349" t="s">
        <v>178</v>
      </c>
      <c r="D8349" s="2">
        <v>2</v>
      </c>
      <c r="E8349" s="17">
        <v>12</v>
      </c>
      <c r="F8349" t="s">
        <v>78</v>
      </c>
      <c r="H8349">
        <v>399081.37</v>
      </c>
    </row>
    <row r="8350" spans="1:8" x14ac:dyDescent="0.25">
      <c r="A8350" s="2">
        <v>28</v>
      </c>
      <c r="B8350" t="s">
        <v>30</v>
      </c>
      <c r="C8350" t="s">
        <v>178</v>
      </c>
      <c r="D8350" s="2">
        <v>2</v>
      </c>
      <c r="E8350" s="17">
        <v>12</v>
      </c>
      <c r="F8350" t="s">
        <v>67</v>
      </c>
      <c r="G8350">
        <v>141</v>
      </c>
      <c r="H8350">
        <v>3382.2599999999966</v>
      </c>
    </row>
    <row r="8351" spans="1:8" x14ac:dyDescent="0.25">
      <c r="A8351" s="2">
        <v>28</v>
      </c>
      <c r="B8351" t="s">
        <v>30</v>
      </c>
      <c r="C8351" t="s">
        <v>178</v>
      </c>
      <c r="D8351" s="2">
        <v>2</v>
      </c>
      <c r="E8351" s="17">
        <v>12</v>
      </c>
      <c r="F8351" t="s">
        <v>73</v>
      </c>
      <c r="G8351">
        <v>10</v>
      </c>
      <c r="H8351">
        <v>2022108.9500000002</v>
      </c>
    </row>
    <row r="8352" spans="1:8" x14ac:dyDescent="0.25">
      <c r="A8352" s="2">
        <v>28</v>
      </c>
      <c r="B8352" t="s">
        <v>30</v>
      </c>
      <c r="C8352" t="s">
        <v>178</v>
      </c>
      <c r="D8352" s="2">
        <v>2</v>
      </c>
      <c r="E8352" s="17">
        <v>12</v>
      </c>
      <c r="F8352" t="s">
        <v>79</v>
      </c>
      <c r="G8352">
        <v>1</v>
      </c>
      <c r="H8352">
        <v>27456.12</v>
      </c>
    </row>
    <row r="8353" spans="1:8" x14ac:dyDescent="0.25">
      <c r="A8353" s="2">
        <v>28</v>
      </c>
      <c r="B8353" t="s">
        <v>30</v>
      </c>
      <c r="C8353" t="s">
        <v>178</v>
      </c>
      <c r="D8353" s="2">
        <v>2</v>
      </c>
      <c r="E8353" s="17">
        <v>12</v>
      </c>
      <c r="F8353" t="s">
        <v>72</v>
      </c>
      <c r="G8353">
        <v>141</v>
      </c>
      <c r="H8353">
        <v>2493723.5499999989</v>
      </c>
    </row>
    <row r="8354" spans="1:8" x14ac:dyDescent="0.25">
      <c r="A8354" s="2">
        <v>28</v>
      </c>
      <c r="B8354" t="s">
        <v>30</v>
      </c>
      <c r="C8354" t="s">
        <v>178</v>
      </c>
      <c r="D8354" s="2">
        <v>2</v>
      </c>
      <c r="E8354" s="17">
        <v>12</v>
      </c>
      <c r="F8354" t="s">
        <v>74</v>
      </c>
      <c r="G8354">
        <v>1</v>
      </c>
      <c r="H8354">
        <v>154271.38</v>
      </c>
    </row>
    <row r="8355" spans="1:8" x14ac:dyDescent="0.25">
      <c r="A8355" s="2">
        <v>28</v>
      </c>
      <c r="B8355" t="s">
        <v>30</v>
      </c>
      <c r="C8355" t="s">
        <v>178</v>
      </c>
      <c r="D8355" s="2">
        <v>2</v>
      </c>
      <c r="E8355" s="17">
        <v>12</v>
      </c>
      <c r="F8355" t="s">
        <v>71</v>
      </c>
      <c r="G8355">
        <v>4</v>
      </c>
      <c r="H8355">
        <v>68045.87</v>
      </c>
    </row>
    <row r="8356" spans="1:8" x14ac:dyDescent="0.25">
      <c r="A8356" s="2">
        <v>28</v>
      </c>
      <c r="B8356" t="s">
        <v>30</v>
      </c>
      <c r="C8356" t="s">
        <v>178</v>
      </c>
      <c r="D8356" s="2">
        <v>2</v>
      </c>
      <c r="E8356" s="17">
        <v>13</v>
      </c>
      <c r="F8356" t="s">
        <v>70</v>
      </c>
      <c r="G8356">
        <v>14</v>
      </c>
      <c r="H8356">
        <v>6692991.0199999996</v>
      </c>
    </row>
    <row r="8357" spans="1:8" x14ac:dyDescent="0.25">
      <c r="A8357" s="2">
        <v>28</v>
      </c>
      <c r="B8357" t="s">
        <v>30</v>
      </c>
      <c r="C8357" t="s">
        <v>178</v>
      </c>
      <c r="D8357" s="2">
        <v>2</v>
      </c>
      <c r="E8357" s="17">
        <v>13</v>
      </c>
      <c r="F8357" t="s">
        <v>75</v>
      </c>
      <c r="G8357">
        <v>5</v>
      </c>
      <c r="H8357">
        <v>223516.79999999999</v>
      </c>
    </row>
    <row r="8358" spans="1:8" x14ac:dyDescent="0.25">
      <c r="A8358" s="2">
        <v>28</v>
      </c>
      <c r="B8358" t="s">
        <v>30</v>
      </c>
      <c r="C8358" t="s">
        <v>178</v>
      </c>
      <c r="D8358" s="2">
        <v>2</v>
      </c>
      <c r="E8358" s="17">
        <v>13</v>
      </c>
      <c r="F8358" t="s">
        <v>68</v>
      </c>
      <c r="G8358">
        <v>10</v>
      </c>
      <c r="H8358">
        <v>94989.6</v>
      </c>
    </row>
    <row r="8359" spans="1:8" x14ac:dyDescent="0.25">
      <c r="A8359" s="2">
        <v>28</v>
      </c>
      <c r="B8359" t="s">
        <v>30</v>
      </c>
      <c r="C8359" t="s">
        <v>178</v>
      </c>
      <c r="D8359" s="2">
        <v>2</v>
      </c>
      <c r="E8359" s="17">
        <v>13</v>
      </c>
      <c r="F8359" t="s">
        <v>69</v>
      </c>
      <c r="G8359">
        <v>14</v>
      </c>
      <c r="H8359">
        <v>870086.41999999993</v>
      </c>
    </row>
    <row r="8360" spans="1:8" x14ac:dyDescent="0.25">
      <c r="A8360" s="2">
        <v>28</v>
      </c>
      <c r="B8360" t="s">
        <v>30</v>
      </c>
      <c r="C8360" t="s">
        <v>178</v>
      </c>
      <c r="D8360" s="2">
        <v>2</v>
      </c>
      <c r="E8360" s="17">
        <v>13</v>
      </c>
      <c r="F8360" t="s">
        <v>67</v>
      </c>
      <c r="G8360">
        <v>14</v>
      </c>
      <c r="H8360">
        <v>789.36</v>
      </c>
    </row>
    <row r="8361" spans="1:8" x14ac:dyDescent="0.25">
      <c r="A8361" s="2">
        <v>28</v>
      </c>
      <c r="B8361" t="s">
        <v>30</v>
      </c>
      <c r="C8361" t="s">
        <v>178</v>
      </c>
      <c r="D8361" s="2">
        <v>2</v>
      </c>
      <c r="E8361" s="17">
        <v>13</v>
      </c>
      <c r="F8361" t="s">
        <v>73</v>
      </c>
      <c r="G8361">
        <v>1</v>
      </c>
      <c r="H8361">
        <v>473510.52</v>
      </c>
    </row>
    <row r="8362" spans="1:8" x14ac:dyDescent="0.25">
      <c r="A8362" s="2">
        <v>28</v>
      </c>
      <c r="B8362" t="s">
        <v>30</v>
      </c>
      <c r="C8362" t="s">
        <v>178</v>
      </c>
      <c r="D8362" s="2">
        <v>2</v>
      </c>
      <c r="E8362" s="17">
        <v>13</v>
      </c>
      <c r="F8362" t="s">
        <v>72</v>
      </c>
      <c r="G8362">
        <v>14</v>
      </c>
      <c r="H8362">
        <v>1805269.8499999999</v>
      </c>
    </row>
    <row r="8363" spans="1:8" x14ac:dyDescent="0.25">
      <c r="A8363" s="2">
        <v>28</v>
      </c>
      <c r="B8363" t="s">
        <v>30</v>
      </c>
      <c r="C8363" t="s">
        <v>178</v>
      </c>
      <c r="D8363" s="2">
        <v>2</v>
      </c>
      <c r="E8363" s="17">
        <v>13</v>
      </c>
      <c r="F8363" t="s">
        <v>74</v>
      </c>
      <c r="H8363">
        <v>68895</v>
      </c>
    </row>
    <row r="8364" spans="1:8" x14ac:dyDescent="0.25">
      <c r="A8364" s="2">
        <v>28</v>
      </c>
      <c r="B8364" t="s">
        <v>30</v>
      </c>
      <c r="C8364" t="s">
        <v>178</v>
      </c>
      <c r="D8364" s="2">
        <v>2</v>
      </c>
      <c r="E8364" s="17">
        <v>14</v>
      </c>
      <c r="F8364" t="s">
        <v>70</v>
      </c>
      <c r="G8364">
        <v>10</v>
      </c>
      <c r="H8364">
        <v>2000904.48</v>
      </c>
    </row>
    <row r="8365" spans="1:8" x14ac:dyDescent="0.25">
      <c r="A8365" s="2">
        <v>28</v>
      </c>
      <c r="B8365" t="s">
        <v>30</v>
      </c>
      <c r="C8365" t="s">
        <v>178</v>
      </c>
      <c r="D8365" s="2">
        <v>2</v>
      </c>
      <c r="E8365" s="17">
        <v>14</v>
      </c>
      <c r="F8365" t="s">
        <v>75</v>
      </c>
      <c r="G8365">
        <v>3</v>
      </c>
      <c r="H8365">
        <v>72620.760000000009</v>
      </c>
    </row>
    <row r="8366" spans="1:8" x14ac:dyDescent="0.25">
      <c r="A8366" s="2">
        <v>28</v>
      </c>
      <c r="B8366" t="s">
        <v>30</v>
      </c>
      <c r="C8366" t="s">
        <v>178</v>
      </c>
      <c r="D8366" s="2">
        <v>2</v>
      </c>
      <c r="E8366" s="17">
        <v>14</v>
      </c>
      <c r="F8366" t="s">
        <v>68</v>
      </c>
      <c r="G8366">
        <v>8</v>
      </c>
      <c r="H8366">
        <v>66989.659999999989</v>
      </c>
    </row>
    <row r="8367" spans="1:8" x14ac:dyDescent="0.25">
      <c r="A8367" s="2">
        <v>28</v>
      </c>
      <c r="B8367" t="s">
        <v>30</v>
      </c>
      <c r="C8367" t="s">
        <v>178</v>
      </c>
      <c r="D8367" s="2">
        <v>2</v>
      </c>
      <c r="E8367" s="17">
        <v>14</v>
      </c>
      <c r="F8367" t="s">
        <v>69</v>
      </c>
      <c r="G8367">
        <v>10</v>
      </c>
      <c r="H8367">
        <v>260119.30999999994</v>
      </c>
    </row>
    <row r="8368" spans="1:8" x14ac:dyDescent="0.25">
      <c r="A8368" s="2">
        <v>28</v>
      </c>
      <c r="B8368" t="s">
        <v>30</v>
      </c>
      <c r="C8368" t="s">
        <v>178</v>
      </c>
      <c r="D8368" s="2">
        <v>2</v>
      </c>
      <c r="E8368" s="17">
        <v>14</v>
      </c>
      <c r="F8368" t="s">
        <v>67</v>
      </c>
      <c r="G8368">
        <v>10</v>
      </c>
      <c r="H8368">
        <v>209.6699999999999</v>
      </c>
    </row>
    <row r="8369" spans="1:8" x14ac:dyDescent="0.25">
      <c r="A8369" s="2">
        <v>28</v>
      </c>
      <c r="B8369" t="s">
        <v>30</v>
      </c>
      <c r="C8369" t="s">
        <v>178</v>
      </c>
      <c r="D8369" s="2">
        <v>2</v>
      </c>
      <c r="E8369" s="17">
        <v>14</v>
      </c>
      <c r="F8369" t="s">
        <v>73</v>
      </c>
      <c r="G8369">
        <v>4</v>
      </c>
      <c r="H8369">
        <v>140436.30000000002</v>
      </c>
    </row>
    <row r="8370" spans="1:8" x14ac:dyDescent="0.25">
      <c r="A8370" s="2">
        <v>28</v>
      </c>
      <c r="B8370" t="s">
        <v>30</v>
      </c>
      <c r="C8370" t="s">
        <v>178</v>
      </c>
      <c r="D8370" s="2">
        <v>2</v>
      </c>
      <c r="E8370" s="17">
        <v>14</v>
      </c>
      <c r="F8370" t="s">
        <v>72</v>
      </c>
      <c r="G8370">
        <v>10</v>
      </c>
      <c r="H8370">
        <v>663864.39999999991</v>
      </c>
    </row>
    <row r="8371" spans="1:8" x14ac:dyDescent="0.25">
      <c r="A8371" s="2">
        <v>28</v>
      </c>
      <c r="B8371" t="s">
        <v>30</v>
      </c>
      <c r="C8371" t="s">
        <v>178</v>
      </c>
      <c r="D8371" s="2">
        <v>2</v>
      </c>
      <c r="E8371" s="17">
        <v>14</v>
      </c>
      <c r="F8371" t="s">
        <v>74</v>
      </c>
      <c r="H8371">
        <v>49685.83</v>
      </c>
    </row>
    <row r="8372" spans="1:8" x14ac:dyDescent="0.25">
      <c r="A8372" s="2">
        <v>28</v>
      </c>
      <c r="B8372" t="s">
        <v>30</v>
      </c>
      <c r="C8372" t="s">
        <v>178</v>
      </c>
      <c r="D8372" s="2">
        <v>2</v>
      </c>
      <c r="E8372" s="17">
        <v>15</v>
      </c>
      <c r="F8372" t="s">
        <v>70</v>
      </c>
      <c r="G8372">
        <v>1</v>
      </c>
      <c r="H8372">
        <v>651922.5</v>
      </c>
    </row>
    <row r="8373" spans="1:8" x14ac:dyDescent="0.25">
      <c r="A8373" s="2">
        <v>28</v>
      </c>
      <c r="B8373" t="s">
        <v>30</v>
      </c>
      <c r="C8373" t="s">
        <v>178</v>
      </c>
      <c r="D8373" s="2">
        <v>2</v>
      </c>
      <c r="E8373" s="17">
        <v>15</v>
      </c>
      <c r="F8373" t="s">
        <v>69</v>
      </c>
      <c r="G8373">
        <v>1</v>
      </c>
      <c r="H8373">
        <v>84749.77</v>
      </c>
    </row>
    <row r="8374" spans="1:8" x14ac:dyDescent="0.25">
      <c r="A8374" s="2">
        <v>28</v>
      </c>
      <c r="B8374" t="s">
        <v>30</v>
      </c>
      <c r="C8374" t="s">
        <v>178</v>
      </c>
      <c r="D8374" s="2">
        <v>2</v>
      </c>
      <c r="E8374" s="17">
        <v>15</v>
      </c>
      <c r="F8374" t="s">
        <v>67</v>
      </c>
      <c r="G8374">
        <v>1</v>
      </c>
      <c r="H8374">
        <v>58.3</v>
      </c>
    </row>
    <row r="8375" spans="1:8" x14ac:dyDescent="0.25">
      <c r="A8375" s="2">
        <v>28</v>
      </c>
      <c r="B8375" t="s">
        <v>30</v>
      </c>
      <c r="C8375" t="s">
        <v>178</v>
      </c>
      <c r="D8375" s="2">
        <v>2</v>
      </c>
      <c r="E8375" s="17">
        <v>15</v>
      </c>
      <c r="F8375" t="s">
        <v>73</v>
      </c>
      <c r="H8375">
        <v>4255.5</v>
      </c>
    </row>
    <row r="8376" spans="1:8" x14ac:dyDescent="0.25">
      <c r="A8376" s="2">
        <v>28</v>
      </c>
      <c r="B8376" t="s">
        <v>30</v>
      </c>
      <c r="C8376" t="s">
        <v>178</v>
      </c>
      <c r="D8376" s="2">
        <v>2</v>
      </c>
      <c r="E8376" s="17">
        <v>15</v>
      </c>
      <c r="F8376" t="s">
        <v>72</v>
      </c>
      <c r="G8376">
        <v>1</v>
      </c>
      <c r="H8376">
        <v>295538.12</v>
      </c>
    </row>
    <row r="8377" spans="1:8" x14ac:dyDescent="0.25">
      <c r="A8377" s="2">
        <v>28</v>
      </c>
      <c r="B8377" t="s">
        <v>30</v>
      </c>
      <c r="C8377" t="s">
        <v>179</v>
      </c>
      <c r="D8377" s="2">
        <v>4</v>
      </c>
      <c r="E8377" s="17">
        <v>5</v>
      </c>
      <c r="F8377" t="s">
        <v>70</v>
      </c>
      <c r="G8377">
        <v>20</v>
      </c>
      <c r="H8377">
        <v>2477871.1999999997</v>
      </c>
    </row>
    <row r="8378" spans="1:8" x14ac:dyDescent="0.25">
      <c r="A8378" s="2">
        <v>28</v>
      </c>
      <c r="B8378" t="s">
        <v>30</v>
      </c>
      <c r="C8378" t="s">
        <v>179</v>
      </c>
      <c r="D8378" s="2">
        <v>4</v>
      </c>
      <c r="E8378" s="17">
        <v>5</v>
      </c>
      <c r="F8378" t="s">
        <v>75</v>
      </c>
      <c r="G8378">
        <v>20</v>
      </c>
      <c r="H8378">
        <v>217116</v>
      </c>
    </row>
    <row r="8379" spans="1:8" x14ac:dyDescent="0.25">
      <c r="A8379" s="2">
        <v>28</v>
      </c>
      <c r="B8379" t="s">
        <v>30</v>
      </c>
      <c r="C8379" t="s">
        <v>179</v>
      </c>
      <c r="D8379" s="2">
        <v>4</v>
      </c>
      <c r="E8379" s="17">
        <v>5</v>
      </c>
      <c r="F8379" t="s">
        <v>77</v>
      </c>
      <c r="H8379">
        <v>8183.99</v>
      </c>
    </row>
    <row r="8380" spans="1:8" x14ac:dyDescent="0.25">
      <c r="A8380" s="2">
        <v>28</v>
      </c>
      <c r="B8380" t="s">
        <v>30</v>
      </c>
      <c r="C8380" t="s">
        <v>179</v>
      </c>
      <c r="D8380" s="2">
        <v>4</v>
      </c>
      <c r="E8380" s="17">
        <v>5</v>
      </c>
      <c r="F8380" t="s">
        <v>68</v>
      </c>
      <c r="G8380">
        <v>13</v>
      </c>
      <c r="H8380">
        <v>250868.17</v>
      </c>
    </row>
    <row r="8381" spans="1:8" x14ac:dyDescent="0.25">
      <c r="A8381" s="2">
        <v>28</v>
      </c>
      <c r="B8381" t="s">
        <v>30</v>
      </c>
      <c r="C8381" t="s">
        <v>179</v>
      </c>
      <c r="D8381" s="2">
        <v>4</v>
      </c>
      <c r="E8381" s="17">
        <v>5</v>
      </c>
      <c r="F8381" t="s">
        <v>69</v>
      </c>
      <c r="G8381">
        <v>20</v>
      </c>
      <c r="H8381">
        <v>322443.30000000005</v>
      </c>
    </row>
    <row r="8382" spans="1:8" x14ac:dyDescent="0.25">
      <c r="A8382" s="2">
        <v>28</v>
      </c>
      <c r="B8382" t="s">
        <v>30</v>
      </c>
      <c r="C8382" t="s">
        <v>179</v>
      </c>
      <c r="D8382" s="2">
        <v>4</v>
      </c>
      <c r="E8382" s="17">
        <v>5</v>
      </c>
      <c r="F8382" t="s">
        <v>78</v>
      </c>
      <c r="H8382">
        <v>66070.62000000001</v>
      </c>
    </row>
    <row r="8383" spans="1:8" x14ac:dyDescent="0.25">
      <c r="A8383" s="2">
        <v>28</v>
      </c>
      <c r="B8383" t="s">
        <v>30</v>
      </c>
      <c r="C8383" t="s">
        <v>179</v>
      </c>
      <c r="D8383" s="2">
        <v>4</v>
      </c>
      <c r="E8383" s="17">
        <v>5</v>
      </c>
      <c r="F8383" t="s">
        <v>67</v>
      </c>
      <c r="G8383">
        <v>20</v>
      </c>
      <c r="H8383">
        <v>1231.6300000000001</v>
      </c>
    </row>
    <row r="8384" spans="1:8" x14ac:dyDescent="0.25">
      <c r="A8384" s="2">
        <v>28</v>
      </c>
      <c r="B8384" t="s">
        <v>30</v>
      </c>
      <c r="C8384" t="s">
        <v>179</v>
      </c>
      <c r="D8384" s="2">
        <v>4</v>
      </c>
      <c r="E8384" s="17">
        <v>5</v>
      </c>
      <c r="F8384" t="s">
        <v>73</v>
      </c>
      <c r="G8384">
        <v>3</v>
      </c>
      <c r="H8384">
        <v>213472.22999999998</v>
      </c>
    </row>
    <row r="8385" spans="1:8" x14ac:dyDescent="0.25">
      <c r="A8385" s="2">
        <v>28</v>
      </c>
      <c r="B8385" t="s">
        <v>30</v>
      </c>
      <c r="C8385" t="s">
        <v>179</v>
      </c>
      <c r="D8385" s="2">
        <v>4</v>
      </c>
      <c r="E8385" s="17">
        <v>7</v>
      </c>
      <c r="F8385" t="s">
        <v>70</v>
      </c>
      <c r="G8385">
        <v>55</v>
      </c>
      <c r="H8385">
        <v>10080328.59</v>
      </c>
    </row>
    <row r="8386" spans="1:8" x14ac:dyDescent="0.25">
      <c r="A8386" s="2">
        <v>28</v>
      </c>
      <c r="B8386" t="s">
        <v>30</v>
      </c>
      <c r="C8386" t="s">
        <v>179</v>
      </c>
      <c r="D8386" s="2">
        <v>4</v>
      </c>
      <c r="E8386" s="17">
        <v>7</v>
      </c>
      <c r="F8386" t="s">
        <v>75</v>
      </c>
      <c r="G8386">
        <v>53</v>
      </c>
      <c r="H8386">
        <v>611952</v>
      </c>
    </row>
    <row r="8387" spans="1:8" x14ac:dyDescent="0.25">
      <c r="A8387" s="2">
        <v>28</v>
      </c>
      <c r="B8387" t="s">
        <v>30</v>
      </c>
      <c r="C8387" t="s">
        <v>179</v>
      </c>
      <c r="D8387" s="2">
        <v>4</v>
      </c>
      <c r="E8387" s="17">
        <v>7</v>
      </c>
      <c r="F8387" t="s">
        <v>77</v>
      </c>
      <c r="H8387">
        <v>9322.42</v>
      </c>
    </row>
    <row r="8388" spans="1:8" x14ac:dyDescent="0.25">
      <c r="A8388" s="2">
        <v>28</v>
      </c>
      <c r="B8388" t="s">
        <v>30</v>
      </c>
      <c r="C8388" t="s">
        <v>179</v>
      </c>
      <c r="D8388" s="2">
        <v>4</v>
      </c>
      <c r="E8388" s="17">
        <v>7</v>
      </c>
      <c r="F8388" t="s">
        <v>68</v>
      </c>
      <c r="G8388">
        <v>43</v>
      </c>
      <c r="H8388">
        <v>727483.51</v>
      </c>
    </row>
    <row r="8389" spans="1:8" x14ac:dyDescent="0.25">
      <c r="A8389" s="2">
        <v>28</v>
      </c>
      <c r="B8389" t="s">
        <v>30</v>
      </c>
      <c r="C8389" t="s">
        <v>179</v>
      </c>
      <c r="D8389" s="2">
        <v>4</v>
      </c>
      <c r="E8389" s="17">
        <v>7</v>
      </c>
      <c r="F8389" t="s">
        <v>69</v>
      </c>
      <c r="G8389">
        <v>55</v>
      </c>
      <c r="H8389">
        <v>1311528.1999999997</v>
      </c>
    </row>
    <row r="8390" spans="1:8" x14ac:dyDescent="0.25">
      <c r="A8390" s="2">
        <v>28</v>
      </c>
      <c r="B8390" t="s">
        <v>30</v>
      </c>
      <c r="C8390" t="s">
        <v>179</v>
      </c>
      <c r="D8390" s="2">
        <v>4</v>
      </c>
      <c r="E8390" s="17">
        <v>7</v>
      </c>
      <c r="F8390" t="s">
        <v>78</v>
      </c>
      <c r="H8390">
        <v>213270.84</v>
      </c>
    </row>
    <row r="8391" spans="1:8" x14ac:dyDescent="0.25">
      <c r="A8391" s="2">
        <v>28</v>
      </c>
      <c r="B8391" t="s">
        <v>30</v>
      </c>
      <c r="C8391" t="s">
        <v>179</v>
      </c>
      <c r="D8391" s="2">
        <v>4</v>
      </c>
      <c r="E8391" s="17">
        <v>7</v>
      </c>
      <c r="F8391" t="s">
        <v>67</v>
      </c>
      <c r="G8391">
        <v>55</v>
      </c>
      <c r="H8391">
        <v>3374.670000000001</v>
      </c>
    </row>
    <row r="8392" spans="1:8" x14ac:dyDescent="0.25">
      <c r="A8392" s="2">
        <v>28</v>
      </c>
      <c r="B8392" t="s">
        <v>30</v>
      </c>
      <c r="C8392" t="s">
        <v>179</v>
      </c>
      <c r="D8392" s="2">
        <v>4</v>
      </c>
      <c r="E8392" s="17">
        <v>7</v>
      </c>
      <c r="F8392" t="s">
        <v>73</v>
      </c>
      <c r="G8392">
        <v>3</v>
      </c>
      <c r="H8392">
        <v>848045.26000000013</v>
      </c>
    </row>
    <row r="8393" spans="1:8" x14ac:dyDescent="0.25">
      <c r="A8393" s="2">
        <v>28</v>
      </c>
      <c r="B8393" t="s">
        <v>30</v>
      </c>
      <c r="C8393" t="s">
        <v>179</v>
      </c>
      <c r="D8393" s="2">
        <v>4</v>
      </c>
      <c r="E8393" s="17">
        <v>7</v>
      </c>
      <c r="F8393" t="s">
        <v>79</v>
      </c>
      <c r="H8393">
        <v>20251.34</v>
      </c>
    </row>
    <row r="8394" spans="1:8" x14ac:dyDescent="0.25">
      <c r="A8394" s="2">
        <v>28</v>
      </c>
      <c r="B8394" t="s">
        <v>30</v>
      </c>
      <c r="C8394" t="s">
        <v>179</v>
      </c>
      <c r="D8394" s="2">
        <v>4</v>
      </c>
      <c r="E8394" s="17">
        <v>7</v>
      </c>
      <c r="F8394" t="s">
        <v>74</v>
      </c>
      <c r="G8394">
        <v>1</v>
      </c>
      <c r="H8394">
        <v>50</v>
      </c>
    </row>
    <row r="8395" spans="1:8" x14ac:dyDescent="0.25">
      <c r="A8395" s="2">
        <v>28</v>
      </c>
      <c r="B8395" t="s">
        <v>30</v>
      </c>
      <c r="C8395" t="s">
        <v>179</v>
      </c>
      <c r="D8395" s="2">
        <v>4</v>
      </c>
      <c r="E8395" s="17">
        <v>8</v>
      </c>
      <c r="F8395" t="s">
        <v>70</v>
      </c>
      <c r="G8395">
        <v>32</v>
      </c>
      <c r="H8395">
        <v>8106521.2200000007</v>
      </c>
    </row>
    <row r="8396" spans="1:8" x14ac:dyDescent="0.25">
      <c r="A8396" s="2">
        <v>28</v>
      </c>
      <c r="B8396" t="s">
        <v>30</v>
      </c>
      <c r="C8396" t="s">
        <v>179</v>
      </c>
      <c r="D8396" s="2">
        <v>4</v>
      </c>
      <c r="E8396" s="17">
        <v>8</v>
      </c>
      <c r="F8396" t="s">
        <v>75</v>
      </c>
      <c r="G8396">
        <v>29</v>
      </c>
      <c r="H8396">
        <v>357582</v>
      </c>
    </row>
    <row r="8397" spans="1:8" x14ac:dyDescent="0.25">
      <c r="A8397" s="2">
        <v>28</v>
      </c>
      <c r="B8397" t="s">
        <v>30</v>
      </c>
      <c r="C8397" t="s">
        <v>179</v>
      </c>
      <c r="D8397" s="2">
        <v>4</v>
      </c>
      <c r="E8397" s="17">
        <v>8</v>
      </c>
      <c r="F8397" t="s">
        <v>68</v>
      </c>
      <c r="G8397">
        <v>23</v>
      </c>
      <c r="H8397">
        <v>457816.39</v>
      </c>
    </row>
    <row r="8398" spans="1:8" x14ac:dyDescent="0.25">
      <c r="A8398" s="2">
        <v>28</v>
      </c>
      <c r="B8398" t="s">
        <v>30</v>
      </c>
      <c r="C8398" t="s">
        <v>179</v>
      </c>
      <c r="D8398" s="2">
        <v>4</v>
      </c>
      <c r="E8398" s="17">
        <v>8</v>
      </c>
      <c r="F8398" t="s">
        <v>69</v>
      </c>
      <c r="G8398">
        <v>32</v>
      </c>
      <c r="H8398">
        <v>1053840.42</v>
      </c>
    </row>
    <row r="8399" spans="1:8" x14ac:dyDescent="0.25">
      <c r="A8399" s="2">
        <v>28</v>
      </c>
      <c r="B8399" t="s">
        <v>30</v>
      </c>
      <c r="C8399" t="s">
        <v>179</v>
      </c>
      <c r="D8399" s="2">
        <v>4</v>
      </c>
      <c r="E8399" s="17">
        <v>8</v>
      </c>
      <c r="F8399" t="s">
        <v>78</v>
      </c>
      <c r="H8399">
        <v>230837.4</v>
      </c>
    </row>
    <row r="8400" spans="1:8" x14ac:dyDescent="0.25">
      <c r="A8400" s="2">
        <v>28</v>
      </c>
      <c r="B8400" t="s">
        <v>30</v>
      </c>
      <c r="C8400" t="s">
        <v>179</v>
      </c>
      <c r="D8400" s="2">
        <v>4</v>
      </c>
      <c r="E8400" s="17">
        <v>8</v>
      </c>
      <c r="F8400" t="s">
        <v>67</v>
      </c>
      <c r="G8400">
        <v>32</v>
      </c>
      <c r="H8400">
        <v>2152.8900000000003</v>
      </c>
    </row>
    <row r="8401" spans="1:8" x14ac:dyDescent="0.25">
      <c r="A8401" s="2">
        <v>28</v>
      </c>
      <c r="B8401" t="s">
        <v>30</v>
      </c>
      <c r="C8401" t="s">
        <v>179</v>
      </c>
      <c r="D8401" s="2">
        <v>4</v>
      </c>
      <c r="E8401" s="17">
        <v>8</v>
      </c>
      <c r="F8401" t="s">
        <v>73</v>
      </c>
      <c r="G8401">
        <v>5</v>
      </c>
      <c r="H8401">
        <v>673650.9</v>
      </c>
    </row>
    <row r="8402" spans="1:8" x14ac:dyDescent="0.25">
      <c r="A8402" s="2">
        <v>28</v>
      </c>
      <c r="B8402" t="s">
        <v>30</v>
      </c>
      <c r="C8402" t="s">
        <v>179</v>
      </c>
      <c r="D8402" s="2">
        <v>4</v>
      </c>
      <c r="E8402" s="17">
        <v>8</v>
      </c>
      <c r="F8402" t="s">
        <v>79</v>
      </c>
      <c r="H8402">
        <v>7500</v>
      </c>
    </row>
    <row r="8403" spans="1:8" x14ac:dyDescent="0.25">
      <c r="A8403" s="2">
        <v>28</v>
      </c>
      <c r="B8403" t="s">
        <v>30</v>
      </c>
      <c r="C8403" t="s">
        <v>179</v>
      </c>
      <c r="D8403" s="2">
        <v>4</v>
      </c>
      <c r="E8403" s="17">
        <v>8</v>
      </c>
      <c r="F8403" t="s">
        <v>74</v>
      </c>
      <c r="G8403">
        <v>2</v>
      </c>
      <c r="H8403">
        <v>180152.02000000002</v>
      </c>
    </row>
    <row r="8404" spans="1:8" x14ac:dyDescent="0.25">
      <c r="A8404" s="2">
        <v>28</v>
      </c>
      <c r="B8404" t="s">
        <v>30</v>
      </c>
      <c r="C8404" t="s">
        <v>179</v>
      </c>
      <c r="D8404" s="2">
        <v>4</v>
      </c>
      <c r="E8404" s="17">
        <v>9</v>
      </c>
      <c r="F8404" t="s">
        <v>70</v>
      </c>
      <c r="G8404">
        <v>1</v>
      </c>
      <c r="H8404">
        <v>297406.5</v>
      </c>
    </row>
    <row r="8405" spans="1:8" x14ac:dyDescent="0.25">
      <c r="A8405" s="2">
        <v>28</v>
      </c>
      <c r="B8405" t="s">
        <v>30</v>
      </c>
      <c r="C8405" t="s">
        <v>179</v>
      </c>
      <c r="D8405" s="2">
        <v>4</v>
      </c>
      <c r="E8405" s="17">
        <v>9</v>
      </c>
      <c r="F8405" t="s">
        <v>75</v>
      </c>
      <c r="G8405">
        <v>1</v>
      </c>
      <c r="H8405">
        <v>13500</v>
      </c>
    </row>
    <row r="8406" spans="1:8" x14ac:dyDescent="0.25">
      <c r="A8406" s="2">
        <v>28</v>
      </c>
      <c r="B8406" t="s">
        <v>30</v>
      </c>
      <c r="C8406" t="s">
        <v>179</v>
      </c>
      <c r="D8406" s="2">
        <v>4</v>
      </c>
      <c r="E8406" s="17">
        <v>9</v>
      </c>
      <c r="F8406" t="s">
        <v>68</v>
      </c>
      <c r="G8406">
        <v>1</v>
      </c>
      <c r="H8406">
        <v>17523</v>
      </c>
    </row>
    <row r="8407" spans="1:8" x14ac:dyDescent="0.25">
      <c r="A8407" s="2">
        <v>28</v>
      </c>
      <c r="B8407" t="s">
        <v>30</v>
      </c>
      <c r="C8407" t="s">
        <v>179</v>
      </c>
      <c r="D8407" s="2">
        <v>4</v>
      </c>
      <c r="E8407" s="17">
        <v>9</v>
      </c>
      <c r="F8407" t="s">
        <v>69</v>
      </c>
      <c r="G8407">
        <v>1</v>
      </c>
      <c r="H8407">
        <v>38662.699999999997</v>
      </c>
    </row>
    <row r="8408" spans="1:8" x14ac:dyDescent="0.25">
      <c r="A8408" s="2">
        <v>28</v>
      </c>
      <c r="B8408" t="s">
        <v>30</v>
      </c>
      <c r="C8408" t="s">
        <v>179</v>
      </c>
      <c r="D8408" s="2">
        <v>4</v>
      </c>
      <c r="E8408" s="17">
        <v>9</v>
      </c>
      <c r="F8408" t="s">
        <v>78</v>
      </c>
      <c r="H8408">
        <v>17865.900000000001</v>
      </c>
    </row>
    <row r="8409" spans="1:8" x14ac:dyDescent="0.25">
      <c r="A8409" s="2">
        <v>28</v>
      </c>
      <c r="B8409" t="s">
        <v>30</v>
      </c>
      <c r="C8409" t="s">
        <v>179</v>
      </c>
      <c r="D8409" s="2">
        <v>4</v>
      </c>
      <c r="E8409" s="17">
        <v>9</v>
      </c>
      <c r="F8409" t="s">
        <v>67</v>
      </c>
      <c r="G8409">
        <v>1</v>
      </c>
      <c r="H8409">
        <v>69.959999999999994</v>
      </c>
    </row>
    <row r="8410" spans="1:8" x14ac:dyDescent="0.25">
      <c r="A8410" s="2">
        <v>28</v>
      </c>
      <c r="B8410" t="s">
        <v>30</v>
      </c>
      <c r="C8410" t="s">
        <v>179</v>
      </c>
      <c r="D8410" s="2">
        <v>4</v>
      </c>
      <c r="E8410" s="17">
        <v>9</v>
      </c>
      <c r="F8410" t="s">
        <v>73</v>
      </c>
      <c r="H8410">
        <v>24875.75</v>
      </c>
    </row>
    <row r="8411" spans="1:8" x14ac:dyDescent="0.25">
      <c r="A8411" s="2">
        <v>28</v>
      </c>
      <c r="B8411" t="s">
        <v>30</v>
      </c>
      <c r="C8411" t="s">
        <v>179</v>
      </c>
      <c r="D8411" s="2">
        <v>4</v>
      </c>
      <c r="E8411" s="17">
        <v>10</v>
      </c>
      <c r="F8411" t="s">
        <v>70</v>
      </c>
      <c r="G8411">
        <v>39</v>
      </c>
      <c r="H8411">
        <v>13389388.42</v>
      </c>
    </row>
    <row r="8412" spans="1:8" x14ac:dyDescent="0.25">
      <c r="A8412" s="2">
        <v>28</v>
      </c>
      <c r="B8412" t="s">
        <v>30</v>
      </c>
      <c r="C8412" t="s">
        <v>179</v>
      </c>
      <c r="D8412" s="2">
        <v>4</v>
      </c>
      <c r="E8412" s="17">
        <v>10</v>
      </c>
      <c r="F8412" t="s">
        <v>75</v>
      </c>
      <c r="G8412">
        <v>36</v>
      </c>
      <c r="H8412">
        <v>413592</v>
      </c>
    </row>
    <row r="8413" spans="1:8" x14ac:dyDescent="0.25">
      <c r="A8413" s="2">
        <v>28</v>
      </c>
      <c r="B8413" t="s">
        <v>30</v>
      </c>
      <c r="C8413" t="s">
        <v>179</v>
      </c>
      <c r="D8413" s="2">
        <v>4</v>
      </c>
      <c r="E8413" s="17">
        <v>10</v>
      </c>
      <c r="F8413" t="s">
        <v>77</v>
      </c>
      <c r="H8413">
        <v>2324.19</v>
      </c>
    </row>
    <row r="8414" spans="1:8" x14ac:dyDescent="0.25">
      <c r="A8414" s="2">
        <v>28</v>
      </c>
      <c r="B8414" t="s">
        <v>30</v>
      </c>
      <c r="C8414" t="s">
        <v>179</v>
      </c>
      <c r="D8414" s="2">
        <v>4</v>
      </c>
      <c r="E8414" s="17">
        <v>10</v>
      </c>
      <c r="F8414" t="s">
        <v>68</v>
      </c>
      <c r="G8414">
        <v>29</v>
      </c>
      <c r="H8414">
        <v>559303.66999999993</v>
      </c>
    </row>
    <row r="8415" spans="1:8" x14ac:dyDescent="0.25">
      <c r="A8415" s="2">
        <v>28</v>
      </c>
      <c r="B8415" t="s">
        <v>30</v>
      </c>
      <c r="C8415" t="s">
        <v>179</v>
      </c>
      <c r="D8415" s="2">
        <v>4</v>
      </c>
      <c r="E8415" s="17">
        <v>10</v>
      </c>
      <c r="F8415" t="s">
        <v>69</v>
      </c>
      <c r="G8415">
        <v>39</v>
      </c>
      <c r="H8415">
        <v>1742555.38</v>
      </c>
    </row>
    <row r="8416" spans="1:8" x14ac:dyDescent="0.25">
      <c r="A8416" s="2">
        <v>28</v>
      </c>
      <c r="B8416" t="s">
        <v>30</v>
      </c>
      <c r="C8416" t="s">
        <v>179</v>
      </c>
      <c r="D8416" s="2">
        <v>4</v>
      </c>
      <c r="E8416" s="17">
        <v>10</v>
      </c>
      <c r="F8416" t="s">
        <v>78</v>
      </c>
      <c r="H8416">
        <v>314833.69999999995</v>
      </c>
    </row>
    <row r="8417" spans="1:8" x14ac:dyDescent="0.25">
      <c r="A8417" s="2">
        <v>28</v>
      </c>
      <c r="B8417" t="s">
        <v>30</v>
      </c>
      <c r="C8417" t="s">
        <v>179</v>
      </c>
      <c r="D8417" s="2">
        <v>4</v>
      </c>
      <c r="E8417" s="17">
        <v>10</v>
      </c>
      <c r="F8417" t="s">
        <v>67</v>
      </c>
      <c r="G8417">
        <v>39</v>
      </c>
      <c r="H8417">
        <v>2421.8100000000004</v>
      </c>
    </row>
    <row r="8418" spans="1:8" x14ac:dyDescent="0.25">
      <c r="A8418" s="2">
        <v>28</v>
      </c>
      <c r="B8418" t="s">
        <v>30</v>
      </c>
      <c r="C8418" t="s">
        <v>179</v>
      </c>
      <c r="D8418" s="2">
        <v>4</v>
      </c>
      <c r="E8418" s="17">
        <v>10</v>
      </c>
      <c r="F8418" t="s">
        <v>73</v>
      </c>
      <c r="G8418">
        <v>2</v>
      </c>
      <c r="H8418">
        <v>1114511.06</v>
      </c>
    </row>
    <row r="8419" spans="1:8" x14ac:dyDescent="0.25">
      <c r="A8419" s="2">
        <v>28</v>
      </c>
      <c r="B8419" t="s">
        <v>30</v>
      </c>
      <c r="C8419" t="s">
        <v>179</v>
      </c>
      <c r="D8419" s="2">
        <v>4</v>
      </c>
      <c r="E8419" s="17">
        <v>10</v>
      </c>
      <c r="F8419" t="s">
        <v>74</v>
      </c>
      <c r="G8419">
        <v>1</v>
      </c>
      <c r="H8419">
        <v>120</v>
      </c>
    </row>
    <row r="8420" spans="1:8" x14ac:dyDescent="0.25">
      <c r="A8420" s="2">
        <v>28</v>
      </c>
      <c r="B8420" t="s">
        <v>30</v>
      </c>
      <c r="C8420" t="s">
        <v>179</v>
      </c>
      <c r="D8420" s="2">
        <v>4</v>
      </c>
      <c r="E8420" s="17">
        <v>11</v>
      </c>
      <c r="F8420" t="s">
        <v>70</v>
      </c>
      <c r="G8420">
        <v>1</v>
      </c>
      <c r="H8420">
        <v>328287.89</v>
      </c>
    </row>
    <row r="8421" spans="1:8" x14ac:dyDescent="0.25">
      <c r="A8421" s="2">
        <v>28</v>
      </c>
      <c r="B8421" t="s">
        <v>30</v>
      </c>
      <c r="C8421" t="s">
        <v>179</v>
      </c>
      <c r="D8421" s="2">
        <v>4</v>
      </c>
      <c r="E8421" s="17">
        <v>11</v>
      </c>
      <c r="F8421" t="s">
        <v>75</v>
      </c>
      <c r="G8421">
        <v>1</v>
      </c>
      <c r="H8421">
        <v>6840</v>
      </c>
    </row>
    <row r="8422" spans="1:8" x14ac:dyDescent="0.25">
      <c r="A8422" s="2">
        <v>28</v>
      </c>
      <c r="B8422" t="s">
        <v>30</v>
      </c>
      <c r="C8422" t="s">
        <v>179</v>
      </c>
      <c r="D8422" s="2">
        <v>4</v>
      </c>
      <c r="E8422" s="17">
        <v>11</v>
      </c>
      <c r="F8422" t="s">
        <v>68</v>
      </c>
      <c r="G8422">
        <v>1</v>
      </c>
      <c r="H8422">
        <v>10396.799999999999</v>
      </c>
    </row>
    <row r="8423" spans="1:8" x14ac:dyDescent="0.25">
      <c r="A8423" s="2">
        <v>28</v>
      </c>
      <c r="B8423" t="s">
        <v>30</v>
      </c>
      <c r="C8423" t="s">
        <v>179</v>
      </c>
      <c r="D8423" s="2">
        <v>4</v>
      </c>
      <c r="E8423" s="17">
        <v>11</v>
      </c>
      <c r="F8423" t="s">
        <v>69</v>
      </c>
      <c r="G8423">
        <v>1</v>
      </c>
      <c r="H8423">
        <v>42677.21</v>
      </c>
    </row>
    <row r="8424" spans="1:8" x14ac:dyDescent="0.25">
      <c r="A8424" s="2">
        <v>28</v>
      </c>
      <c r="B8424" t="s">
        <v>30</v>
      </c>
      <c r="C8424" t="s">
        <v>179</v>
      </c>
      <c r="D8424" s="2">
        <v>4</v>
      </c>
      <c r="E8424" s="17">
        <v>11</v>
      </c>
      <c r="F8424" t="s">
        <v>78</v>
      </c>
      <c r="H8424">
        <v>20226.560000000001</v>
      </c>
    </row>
    <row r="8425" spans="1:8" x14ac:dyDescent="0.25">
      <c r="A8425" s="2">
        <v>28</v>
      </c>
      <c r="B8425" t="s">
        <v>30</v>
      </c>
      <c r="C8425" t="s">
        <v>179</v>
      </c>
      <c r="D8425" s="2">
        <v>4</v>
      </c>
      <c r="E8425" s="17">
        <v>11</v>
      </c>
      <c r="F8425" t="s">
        <v>67</v>
      </c>
      <c r="G8425">
        <v>1</v>
      </c>
      <c r="H8425">
        <v>53.03</v>
      </c>
    </row>
    <row r="8426" spans="1:8" x14ac:dyDescent="0.25">
      <c r="A8426" s="2">
        <v>28</v>
      </c>
      <c r="B8426" t="s">
        <v>30</v>
      </c>
      <c r="C8426" t="s">
        <v>179</v>
      </c>
      <c r="D8426" s="2">
        <v>4</v>
      </c>
      <c r="E8426" s="17">
        <v>11</v>
      </c>
      <c r="F8426" t="s">
        <v>73</v>
      </c>
      <c r="H8426">
        <v>27458.75</v>
      </c>
    </row>
    <row r="8427" spans="1:8" x14ac:dyDescent="0.25">
      <c r="A8427" s="2">
        <v>28</v>
      </c>
      <c r="B8427" t="s">
        <v>30</v>
      </c>
      <c r="C8427" t="s">
        <v>179</v>
      </c>
      <c r="D8427" s="2">
        <v>4</v>
      </c>
      <c r="E8427" s="17">
        <v>11</v>
      </c>
      <c r="F8427" t="s">
        <v>72</v>
      </c>
      <c r="G8427">
        <v>1</v>
      </c>
      <c r="H8427">
        <v>22157.660000000003</v>
      </c>
    </row>
    <row r="8428" spans="1:8" x14ac:dyDescent="0.25">
      <c r="A8428" s="2">
        <v>28</v>
      </c>
      <c r="B8428" t="s">
        <v>30</v>
      </c>
      <c r="C8428" t="s">
        <v>179</v>
      </c>
      <c r="D8428" s="2">
        <v>4</v>
      </c>
      <c r="E8428" s="17">
        <v>12</v>
      </c>
      <c r="F8428" t="s">
        <v>70</v>
      </c>
      <c r="G8428">
        <v>27</v>
      </c>
      <c r="H8428">
        <v>13381291.699999999</v>
      </c>
    </row>
    <row r="8429" spans="1:8" x14ac:dyDescent="0.25">
      <c r="A8429" s="2">
        <v>28</v>
      </c>
      <c r="B8429" t="s">
        <v>30</v>
      </c>
      <c r="C8429" t="s">
        <v>179</v>
      </c>
      <c r="D8429" s="2">
        <v>4</v>
      </c>
      <c r="E8429" s="17">
        <v>12</v>
      </c>
      <c r="F8429" t="s">
        <v>75</v>
      </c>
      <c r="G8429">
        <v>7</v>
      </c>
      <c r="H8429">
        <v>68076</v>
      </c>
    </row>
    <row r="8430" spans="1:8" x14ac:dyDescent="0.25">
      <c r="A8430" s="2">
        <v>28</v>
      </c>
      <c r="B8430" t="s">
        <v>30</v>
      </c>
      <c r="C8430" t="s">
        <v>179</v>
      </c>
      <c r="D8430" s="2">
        <v>4</v>
      </c>
      <c r="E8430" s="17">
        <v>12</v>
      </c>
      <c r="F8430" t="s">
        <v>68</v>
      </c>
      <c r="G8430">
        <v>21</v>
      </c>
      <c r="H8430">
        <v>324375.2</v>
      </c>
    </row>
    <row r="8431" spans="1:8" x14ac:dyDescent="0.25">
      <c r="A8431" s="2">
        <v>28</v>
      </c>
      <c r="B8431" t="s">
        <v>30</v>
      </c>
      <c r="C8431" t="s">
        <v>179</v>
      </c>
      <c r="D8431" s="2">
        <v>4</v>
      </c>
      <c r="E8431" s="17">
        <v>12</v>
      </c>
      <c r="F8431" t="s">
        <v>69</v>
      </c>
      <c r="G8431">
        <v>27</v>
      </c>
      <c r="H8431">
        <v>1733973.8900000001</v>
      </c>
    </row>
    <row r="8432" spans="1:8" x14ac:dyDescent="0.25">
      <c r="A8432" s="2">
        <v>28</v>
      </c>
      <c r="B8432" t="s">
        <v>30</v>
      </c>
      <c r="C8432" t="s">
        <v>179</v>
      </c>
      <c r="D8432" s="2">
        <v>4</v>
      </c>
      <c r="E8432" s="17">
        <v>12</v>
      </c>
      <c r="F8432" t="s">
        <v>78</v>
      </c>
      <c r="H8432">
        <v>296957.38999999996</v>
      </c>
    </row>
    <row r="8433" spans="1:8" x14ac:dyDescent="0.25">
      <c r="A8433" s="2">
        <v>28</v>
      </c>
      <c r="B8433" t="s">
        <v>30</v>
      </c>
      <c r="C8433" t="s">
        <v>179</v>
      </c>
      <c r="D8433" s="2">
        <v>4</v>
      </c>
      <c r="E8433" s="17">
        <v>12</v>
      </c>
      <c r="F8433" t="s">
        <v>67</v>
      </c>
      <c r="G8433">
        <v>27</v>
      </c>
      <c r="H8433">
        <v>1736.5500000000004</v>
      </c>
    </row>
    <row r="8434" spans="1:8" x14ac:dyDescent="0.25">
      <c r="A8434" s="2">
        <v>28</v>
      </c>
      <c r="B8434" t="s">
        <v>30</v>
      </c>
      <c r="C8434" t="s">
        <v>179</v>
      </c>
      <c r="D8434" s="2">
        <v>4</v>
      </c>
      <c r="E8434" s="17">
        <v>12</v>
      </c>
      <c r="F8434" t="s">
        <v>73</v>
      </c>
      <c r="G8434">
        <v>1</v>
      </c>
      <c r="H8434">
        <v>1044505.0899999999</v>
      </c>
    </row>
    <row r="8435" spans="1:8" x14ac:dyDescent="0.25">
      <c r="A8435" s="2">
        <v>28</v>
      </c>
      <c r="B8435" t="s">
        <v>30</v>
      </c>
      <c r="C8435" t="s">
        <v>179</v>
      </c>
      <c r="D8435" s="2">
        <v>4</v>
      </c>
      <c r="E8435" s="17">
        <v>12</v>
      </c>
      <c r="F8435" t="s">
        <v>79</v>
      </c>
      <c r="H8435">
        <v>26883.360000000001</v>
      </c>
    </row>
    <row r="8436" spans="1:8" x14ac:dyDescent="0.25">
      <c r="A8436" s="2">
        <v>28</v>
      </c>
      <c r="B8436" t="s">
        <v>30</v>
      </c>
      <c r="C8436" t="s">
        <v>179</v>
      </c>
      <c r="D8436" s="2">
        <v>4</v>
      </c>
      <c r="E8436" s="17">
        <v>12</v>
      </c>
      <c r="F8436" t="s">
        <v>72</v>
      </c>
      <c r="G8436">
        <v>27</v>
      </c>
      <c r="H8436">
        <v>1450861.7300000002</v>
      </c>
    </row>
    <row r="8437" spans="1:8" x14ac:dyDescent="0.25">
      <c r="A8437" s="2">
        <v>28</v>
      </c>
      <c r="B8437" t="s">
        <v>30</v>
      </c>
      <c r="C8437" t="s">
        <v>179</v>
      </c>
      <c r="D8437" s="2">
        <v>4</v>
      </c>
      <c r="E8437" s="17">
        <v>12</v>
      </c>
      <c r="F8437" t="s">
        <v>74</v>
      </c>
      <c r="G8437">
        <v>2</v>
      </c>
      <c r="H8437">
        <v>63443.739999999991</v>
      </c>
    </row>
    <row r="8438" spans="1:8" x14ac:dyDescent="0.25">
      <c r="A8438" s="2">
        <v>28</v>
      </c>
      <c r="B8438" t="s">
        <v>30</v>
      </c>
      <c r="C8438" t="s">
        <v>179</v>
      </c>
      <c r="D8438" s="2">
        <v>4</v>
      </c>
      <c r="E8438" s="17">
        <v>13</v>
      </c>
      <c r="F8438" t="s">
        <v>70</v>
      </c>
      <c r="G8438">
        <v>6</v>
      </c>
      <c r="H8438">
        <v>3382937.76</v>
      </c>
    </row>
    <row r="8439" spans="1:8" x14ac:dyDescent="0.25">
      <c r="A8439" s="2">
        <v>28</v>
      </c>
      <c r="B8439" t="s">
        <v>30</v>
      </c>
      <c r="C8439" t="s">
        <v>179</v>
      </c>
      <c r="D8439" s="2">
        <v>4</v>
      </c>
      <c r="E8439" s="17">
        <v>13</v>
      </c>
      <c r="F8439" t="s">
        <v>75</v>
      </c>
      <c r="G8439">
        <v>1</v>
      </c>
      <c r="H8439">
        <v>78000</v>
      </c>
    </row>
    <row r="8440" spans="1:8" x14ac:dyDescent="0.25">
      <c r="A8440" s="2">
        <v>28</v>
      </c>
      <c r="B8440" t="s">
        <v>30</v>
      </c>
      <c r="C8440" t="s">
        <v>179</v>
      </c>
      <c r="D8440" s="2">
        <v>4</v>
      </c>
      <c r="E8440" s="17">
        <v>13</v>
      </c>
      <c r="F8440" t="s">
        <v>68</v>
      </c>
      <c r="G8440">
        <v>4</v>
      </c>
      <c r="H8440">
        <v>72831</v>
      </c>
    </row>
    <row r="8441" spans="1:8" x14ac:dyDescent="0.25">
      <c r="A8441" s="2">
        <v>28</v>
      </c>
      <c r="B8441" t="s">
        <v>30</v>
      </c>
      <c r="C8441" t="s">
        <v>179</v>
      </c>
      <c r="D8441" s="2">
        <v>4</v>
      </c>
      <c r="E8441" s="17">
        <v>13</v>
      </c>
      <c r="F8441" t="s">
        <v>69</v>
      </c>
      <c r="G8441">
        <v>6</v>
      </c>
      <c r="H8441">
        <v>439780.8</v>
      </c>
    </row>
    <row r="8442" spans="1:8" x14ac:dyDescent="0.25">
      <c r="A8442" s="2">
        <v>28</v>
      </c>
      <c r="B8442" t="s">
        <v>30</v>
      </c>
      <c r="C8442" t="s">
        <v>179</v>
      </c>
      <c r="D8442" s="2">
        <v>4</v>
      </c>
      <c r="E8442" s="17">
        <v>13</v>
      </c>
      <c r="F8442" t="s">
        <v>78</v>
      </c>
      <c r="H8442">
        <v>44122.05</v>
      </c>
    </row>
    <row r="8443" spans="1:8" x14ac:dyDescent="0.25">
      <c r="A8443" s="2">
        <v>28</v>
      </c>
      <c r="B8443" t="s">
        <v>30</v>
      </c>
      <c r="C8443" t="s">
        <v>179</v>
      </c>
      <c r="D8443" s="2">
        <v>4</v>
      </c>
      <c r="E8443" s="17">
        <v>13</v>
      </c>
      <c r="F8443" t="s">
        <v>67</v>
      </c>
      <c r="G8443">
        <v>6</v>
      </c>
      <c r="H8443">
        <v>419.76</v>
      </c>
    </row>
    <row r="8444" spans="1:8" x14ac:dyDescent="0.25">
      <c r="A8444" s="2">
        <v>28</v>
      </c>
      <c r="B8444" t="s">
        <v>30</v>
      </c>
      <c r="C8444" t="s">
        <v>179</v>
      </c>
      <c r="D8444" s="2">
        <v>4</v>
      </c>
      <c r="E8444" s="17">
        <v>13</v>
      </c>
      <c r="F8444" t="s">
        <v>73</v>
      </c>
      <c r="G8444">
        <v>2</v>
      </c>
      <c r="H8444">
        <v>184952.40000000002</v>
      </c>
    </row>
    <row r="8445" spans="1:8" x14ac:dyDescent="0.25">
      <c r="A8445" s="2">
        <v>28</v>
      </c>
      <c r="B8445" t="s">
        <v>30</v>
      </c>
      <c r="C8445" t="s">
        <v>179</v>
      </c>
      <c r="D8445" s="2">
        <v>4</v>
      </c>
      <c r="E8445" s="17">
        <v>13</v>
      </c>
      <c r="F8445" t="s">
        <v>72</v>
      </c>
      <c r="G8445">
        <v>6</v>
      </c>
      <c r="H8445">
        <v>1335696.7200000002</v>
      </c>
    </row>
    <row r="8446" spans="1:8" x14ac:dyDescent="0.25">
      <c r="A8446" s="2">
        <v>28</v>
      </c>
      <c r="B8446" t="s">
        <v>30</v>
      </c>
      <c r="C8446" t="s">
        <v>179</v>
      </c>
      <c r="D8446" s="2">
        <v>4</v>
      </c>
      <c r="E8446" s="17">
        <v>14</v>
      </c>
      <c r="F8446" t="s">
        <v>70</v>
      </c>
      <c r="G8446">
        <v>3</v>
      </c>
      <c r="H8446">
        <v>2148240.63</v>
      </c>
    </row>
    <row r="8447" spans="1:8" x14ac:dyDescent="0.25">
      <c r="A8447" s="2">
        <v>28</v>
      </c>
      <c r="B8447" t="s">
        <v>30</v>
      </c>
      <c r="C8447" t="s">
        <v>179</v>
      </c>
      <c r="D8447" s="2">
        <v>4</v>
      </c>
      <c r="E8447" s="17">
        <v>14</v>
      </c>
      <c r="F8447" t="s">
        <v>75</v>
      </c>
      <c r="H8447">
        <v>6000</v>
      </c>
    </row>
    <row r="8448" spans="1:8" x14ac:dyDescent="0.25">
      <c r="A8448" s="2">
        <v>28</v>
      </c>
      <c r="B8448" t="s">
        <v>30</v>
      </c>
      <c r="C8448" t="s">
        <v>179</v>
      </c>
      <c r="D8448" s="2">
        <v>4</v>
      </c>
      <c r="E8448" s="17">
        <v>14</v>
      </c>
      <c r="F8448" t="s">
        <v>68</v>
      </c>
      <c r="G8448">
        <v>2</v>
      </c>
      <c r="H8448">
        <v>57324</v>
      </c>
    </row>
    <row r="8449" spans="1:8" x14ac:dyDescent="0.25">
      <c r="A8449" s="2">
        <v>28</v>
      </c>
      <c r="B8449" t="s">
        <v>30</v>
      </c>
      <c r="C8449" t="s">
        <v>179</v>
      </c>
      <c r="D8449" s="2">
        <v>4</v>
      </c>
      <c r="E8449" s="17">
        <v>14</v>
      </c>
      <c r="F8449" t="s">
        <v>69</v>
      </c>
      <c r="G8449">
        <v>3</v>
      </c>
      <c r="H8449">
        <v>279270.82999999996</v>
      </c>
    </row>
    <row r="8450" spans="1:8" x14ac:dyDescent="0.25">
      <c r="A8450" s="2">
        <v>28</v>
      </c>
      <c r="B8450" t="s">
        <v>30</v>
      </c>
      <c r="C8450" t="s">
        <v>179</v>
      </c>
      <c r="D8450" s="2">
        <v>4</v>
      </c>
      <c r="E8450" s="17">
        <v>14</v>
      </c>
      <c r="F8450" t="s">
        <v>67</v>
      </c>
      <c r="G8450">
        <v>3</v>
      </c>
      <c r="H8450">
        <v>215.70999999999998</v>
      </c>
    </row>
    <row r="8451" spans="1:8" x14ac:dyDescent="0.25">
      <c r="A8451" s="2">
        <v>28</v>
      </c>
      <c r="B8451" t="s">
        <v>30</v>
      </c>
      <c r="C8451" t="s">
        <v>179</v>
      </c>
      <c r="D8451" s="2">
        <v>4</v>
      </c>
      <c r="E8451" s="17">
        <v>14</v>
      </c>
      <c r="F8451" t="s">
        <v>73</v>
      </c>
      <c r="H8451">
        <v>114397.65</v>
      </c>
    </row>
    <row r="8452" spans="1:8" x14ac:dyDescent="0.25">
      <c r="A8452" s="2">
        <v>28</v>
      </c>
      <c r="B8452" t="s">
        <v>30</v>
      </c>
      <c r="C8452" t="s">
        <v>179</v>
      </c>
      <c r="D8452" s="2">
        <v>4</v>
      </c>
      <c r="E8452" s="17">
        <v>14</v>
      </c>
      <c r="F8452" t="s">
        <v>72</v>
      </c>
      <c r="G8452">
        <v>3</v>
      </c>
      <c r="H8452">
        <v>954466.14</v>
      </c>
    </row>
    <row r="8453" spans="1:8" x14ac:dyDescent="0.25">
      <c r="A8453" s="2">
        <v>28</v>
      </c>
      <c r="B8453" t="s">
        <v>30</v>
      </c>
      <c r="C8453" t="s">
        <v>179</v>
      </c>
      <c r="D8453" s="2">
        <v>4</v>
      </c>
      <c r="E8453" s="17">
        <v>14</v>
      </c>
      <c r="F8453" t="s">
        <v>74</v>
      </c>
      <c r="H8453">
        <v>40402</v>
      </c>
    </row>
    <row r="8454" spans="1:8" x14ac:dyDescent="0.25">
      <c r="A8454" s="2">
        <v>28</v>
      </c>
      <c r="B8454" t="s">
        <v>30</v>
      </c>
      <c r="C8454" t="s">
        <v>179</v>
      </c>
      <c r="D8454" s="2">
        <v>4</v>
      </c>
      <c r="E8454" s="17">
        <v>15</v>
      </c>
      <c r="F8454" t="s">
        <v>70</v>
      </c>
      <c r="G8454">
        <v>1</v>
      </c>
      <c r="H8454">
        <v>623335.92000000004</v>
      </c>
    </row>
    <row r="8455" spans="1:8" x14ac:dyDescent="0.25">
      <c r="A8455" s="2">
        <v>28</v>
      </c>
      <c r="B8455" t="s">
        <v>30</v>
      </c>
      <c r="C8455" t="s">
        <v>179</v>
      </c>
      <c r="D8455" s="2">
        <v>4</v>
      </c>
      <c r="E8455" s="17">
        <v>15</v>
      </c>
      <c r="F8455" t="s">
        <v>75</v>
      </c>
      <c r="H8455">
        <v>-6000</v>
      </c>
    </row>
    <row r="8456" spans="1:8" x14ac:dyDescent="0.25">
      <c r="A8456" s="2">
        <v>28</v>
      </c>
      <c r="B8456" t="s">
        <v>30</v>
      </c>
      <c r="C8456" t="s">
        <v>179</v>
      </c>
      <c r="D8456" s="2">
        <v>4</v>
      </c>
      <c r="E8456" s="17">
        <v>15</v>
      </c>
      <c r="F8456" t="s">
        <v>68</v>
      </c>
      <c r="G8456">
        <v>1</v>
      </c>
      <c r="H8456">
        <v>11520</v>
      </c>
    </row>
    <row r="8457" spans="1:8" x14ac:dyDescent="0.25">
      <c r="A8457" s="2">
        <v>28</v>
      </c>
      <c r="B8457" t="s">
        <v>30</v>
      </c>
      <c r="C8457" t="s">
        <v>179</v>
      </c>
      <c r="D8457" s="2">
        <v>4</v>
      </c>
      <c r="E8457" s="17">
        <v>15</v>
      </c>
      <c r="F8457" t="s">
        <v>69</v>
      </c>
      <c r="G8457">
        <v>1</v>
      </c>
      <c r="H8457">
        <v>81033.59</v>
      </c>
    </row>
    <row r="8458" spans="1:8" x14ac:dyDescent="0.25">
      <c r="A8458" s="2">
        <v>28</v>
      </c>
      <c r="B8458" t="s">
        <v>30</v>
      </c>
      <c r="C8458" t="s">
        <v>179</v>
      </c>
      <c r="D8458" s="2">
        <v>4</v>
      </c>
      <c r="E8458" s="17">
        <v>15</v>
      </c>
      <c r="F8458" t="s">
        <v>67</v>
      </c>
      <c r="G8458">
        <v>1</v>
      </c>
      <c r="H8458">
        <v>46.64</v>
      </c>
    </row>
    <row r="8459" spans="1:8" x14ac:dyDescent="0.25">
      <c r="A8459" s="2">
        <v>28</v>
      </c>
      <c r="B8459" t="s">
        <v>30</v>
      </c>
      <c r="C8459" t="s">
        <v>179</v>
      </c>
      <c r="D8459" s="2">
        <v>4</v>
      </c>
      <c r="E8459" s="17">
        <v>15</v>
      </c>
      <c r="F8459" t="s">
        <v>73</v>
      </c>
      <c r="H8459">
        <v>77204.350000000006</v>
      </c>
    </row>
    <row r="8460" spans="1:8" x14ac:dyDescent="0.25">
      <c r="A8460" s="2">
        <v>28</v>
      </c>
      <c r="B8460" t="s">
        <v>30</v>
      </c>
      <c r="C8460" t="s">
        <v>179</v>
      </c>
      <c r="D8460" s="2">
        <v>4</v>
      </c>
      <c r="E8460" s="17">
        <v>15</v>
      </c>
      <c r="F8460" t="s">
        <v>72</v>
      </c>
      <c r="G8460">
        <v>1</v>
      </c>
      <c r="H8460">
        <v>132513.51</v>
      </c>
    </row>
    <row r="8461" spans="1:8" x14ac:dyDescent="0.25">
      <c r="A8461" s="2">
        <v>28</v>
      </c>
      <c r="B8461" t="s">
        <v>30</v>
      </c>
      <c r="C8461" t="s">
        <v>180</v>
      </c>
      <c r="D8461" s="2">
        <v>3</v>
      </c>
      <c r="E8461" s="17">
        <v>1</v>
      </c>
      <c r="F8461" t="s">
        <v>70</v>
      </c>
      <c r="G8461">
        <v>1</v>
      </c>
      <c r="H8461">
        <v>72552</v>
      </c>
    </row>
    <row r="8462" spans="1:8" x14ac:dyDescent="0.25">
      <c r="A8462" s="2">
        <v>28</v>
      </c>
      <c r="B8462" t="s">
        <v>30</v>
      </c>
      <c r="C8462" t="s">
        <v>180</v>
      </c>
      <c r="D8462" s="2">
        <v>3</v>
      </c>
      <c r="E8462" s="17">
        <v>1</v>
      </c>
      <c r="F8462" t="s">
        <v>75</v>
      </c>
      <c r="G8462">
        <v>1</v>
      </c>
      <c r="H8462">
        <v>13500</v>
      </c>
    </row>
    <row r="8463" spans="1:8" x14ac:dyDescent="0.25">
      <c r="A8463" s="2">
        <v>28</v>
      </c>
      <c r="B8463" t="s">
        <v>30</v>
      </c>
      <c r="C8463" t="s">
        <v>180</v>
      </c>
      <c r="D8463" s="2">
        <v>3</v>
      </c>
      <c r="E8463" s="17">
        <v>1</v>
      </c>
      <c r="F8463" t="s">
        <v>69</v>
      </c>
      <c r="G8463">
        <v>1</v>
      </c>
      <c r="H8463">
        <v>9431.5999999999985</v>
      </c>
    </row>
    <row r="8464" spans="1:8" x14ac:dyDescent="0.25">
      <c r="A8464" s="2">
        <v>28</v>
      </c>
      <c r="B8464" t="s">
        <v>30</v>
      </c>
      <c r="C8464" t="s">
        <v>180</v>
      </c>
      <c r="D8464" s="2">
        <v>3</v>
      </c>
      <c r="E8464" s="17">
        <v>1</v>
      </c>
      <c r="F8464" t="s">
        <v>67</v>
      </c>
      <c r="G8464">
        <v>1</v>
      </c>
      <c r="H8464">
        <v>69.960000000000008</v>
      </c>
    </row>
    <row r="8465" spans="1:8" x14ac:dyDescent="0.25">
      <c r="A8465" s="2">
        <v>28</v>
      </c>
      <c r="B8465" t="s">
        <v>30</v>
      </c>
      <c r="C8465" t="s">
        <v>180</v>
      </c>
      <c r="D8465" s="2">
        <v>3</v>
      </c>
      <c r="E8465" s="17">
        <v>1</v>
      </c>
      <c r="F8465" t="s">
        <v>73</v>
      </c>
      <c r="H8465">
        <v>6046</v>
      </c>
    </row>
    <row r="8466" spans="1:8" x14ac:dyDescent="0.25">
      <c r="A8466" s="2">
        <v>28</v>
      </c>
      <c r="B8466" t="s">
        <v>30</v>
      </c>
      <c r="C8466" t="s">
        <v>180</v>
      </c>
      <c r="D8466" s="2">
        <v>3</v>
      </c>
      <c r="E8466" s="17">
        <v>2</v>
      </c>
      <c r="F8466" t="s">
        <v>70</v>
      </c>
      <c r="G8466">
        <v>1</v>
      </c>
      <c r="H8466">
        <v>96144.1</v>
      </c>
    </row>
    <row r="8467" spans="1:8" x14ac:dyDescent="0.25">
      <c r="A8467" s="2">
        <v>28</v>
      </c>
      <c r="B8467" t="s">
        <v>30</v>
      </c>
      <c r="C8467" t="s">
        <v>180</v>
      </c>
      <c r="D8467" s="2">
        <v>3</v>
      </c>
      <c r="E8467" s="17">
        <v>2</v>
      </c>
      <c r="F8467" t="s">
        <v>75</v>
      </c>
      <c r="G8467">
        <v>1</v>
      </c>
      <c r="H8467">
        <v>15795</v>
      </c>
    </row>
    <row r="8468" spans="1:8" x14ac:dyDescent="0.25">
      <c r="A8468" s="2">
        <v>28</v>
      </c>
      <c r="B8468" t="s">
        <v>30</v>
      </c>
      <c r="C8468" t="s">
        <v>180</v>
      </c>
      <c r="D8468" s="2">
        <v>3</v>
      </c>
      <c r="E8468" s="17">
        <v>2</v>
      </c>
      <c r="F8468" t="s">
        <v>68</v>
      </c>
      <c r="G8468">
        <v>1</v>
      </c>
      <c r="H8468">
        <v>13950.5</v>
      </c>
    </row>
    <row r="8469" spans="1:8" x14ac:dyDescent="0.25">
      <c r="A8469" s="2">
        <v>28</v>
      </c>
      <c r="B8469" t="s">
        <v>30</v>
      </c>
      <c r="C8469" t="s">
        <v>180</v>
      </c>
      <c r="D8469" s="2">
        <v>3</v>
      </c>
      <c r="E8469" s="17">
        <v>2</v>
      </c>
      <c r="F8469" t="s">
        <v>69</v>
      </c>
      <c r="G8469">
        <v>1</v>
      </c>
      <c r="H8469">
        <v>11054.769999999999</v>
      </c>
    </row>
    <row r="8470" spans="1:8" x14ac:dyDescent="0.25">
      <c r="A8470" s="2">
        <v>28</v>
      </c>
      <c r="B8470" t="s">
        <v>30</v>
      </c>
      <c r="C8470" t="s">
        <v>180</v>
      </c>
      <c r="D8470" s="2">
        <v>3</v>
      </c>
      <c r="E8470" s="17">
        <v>2</v>
      </c>
      <c r="F8470" t="s">
        <v>67</v>
      </c>
      <c r="G8470">
        <v>1</v>
      </c>
      <c r="H8470">
        <v>69.960000000000008</v>
      </c>
    </row>
    <row r="8471" spans="1:8" x14ac:dyDescent="0.25">
      <c r="A8471" s="2">
        <v>28</v>
      </c>
      <c r="B8471" t="s">
        <v>30</v>
      </c>
      <c r="C8471" t="s">
        <v>180</v>
      </c>
      <c r="D8471" s="2">
        <v>3</v>
      </c>
      <c r="E8471" s="17">
        <v>2</v>
      </c>
      <c r="F8471" t="s">
        <v>73</v>
      </c>
      <c r="H8471">
        <v>11583.99</v>
      </c>
    </row>
    <row r="8472" spans="1:8" x14ac:dyDescent="0.25">
      <c r="A8472" s="2">
        <v>28</v>
      </c>
      <c r="B8472" t="s">
        <v>30</v>
      </c>
      <c r="C8472" t="s">
        <v>180</v>
      </c>
      <c r="D8472" s="2">
        <v>3</v>
      </c>
      <c r="E8472" s="17">
        <v>3</v>
      </c>
      <c r="F8472" t="s">
        <v>70</v>
      </c>
      <c r="G8472">
        <v>346</v>
      </c>
      <c r="H8472">
        <v>27880996.790000007</v>
      </c>
    </row>
    <row r="8473" spans="1:8" x14ac:dyDescent="0.25">
      <c r="A8473" s="2">
        <v>28</v>
      </c>
      <c r="B8473" t="s">
        <v>30</v>
      </c>
      <c r="C8473" t="s">
        <v>180</v>
      </c>
      <c r="D8473" s="2">
        <v>3</v>
      </c>
      <c r="E8473" s="17">
        <v>3</v>
      </c>
      <c r="F8473" t="s">
        <v>75</v>
      </c>
      <c r="G8473">
        <v>168</v>
      </c>
      <c r="H8473">
        <v>922302</v>
      </c>
    </row>
    <row r="8474" spans="1:8" x14ac:dyDescent="0.25">
      <c r="A8474" s="2">
        <v>28</v>
      </c>
      <c r="B8474" t="s">
        <v>30</v>
      </c>
      <c r="C8474" t="s">
        <v>180</v>
      </c>
      <c r="D8474" s="2">
        <v>3</v>
      </c>
      <c r="E8474" s="17">
        <v>3</v>
      </c>
      <c r="F8474" t="s">
        <v>77</v>
      </c>
      <c r="G8474">
        <v>76</v>
      </c>
      <c r="H8474">
        <v>1777517.8399999996</v>
      </c>
    </row>
    <row r="8475" spans="1:8" x14ac:dyDescent="0.25">
      <c r="A8475" s="2">
        <v>28</v>
      </c>
      <c r="B8475" t="s">
        <v>30</v>
      </c>
      <c r="C8475" t="s">
        <v>180</v>
      </c>
      <c r="D8475" s="2">
        <v>3</v>
      </c>
      <c r="E8475" s="17">
        <v>3</v>
      </c>
      <c r="F8475" t="s">
        <v>68</v>
      </c>
      <c r="G8475">
        <v>119</v>
      </c>
      <c r="H8475">
        <v>1139901.5799999998</v>
      </c>
    </row>
    <row r="8476" spans="1:8" x14ac:dyDescent="0.25">
      <c r="A8476" s="2">
        <v>28</v>
      </c>
      <c r="B8476" t="s">
        <v>30</v>
      </c>
      <c r="C8476" t="s">
        <v>180</v>
      </c>
      <c r="D8476" s="2">
        <v>3</v>
      </c>
      <c r="E8476" s="17">
        <v>3</v>
      </c>
      <c r="F8476" t="s">
        <v>69</v>
      </c>
      <c r="G8476">
        <v>182</v>
      </c>
      <c r="H8476">
        <v>1023912.4600000009</v>
      </c>
    </row>
    <row r="8477" spans="1:8" x14ac:dyDescent="0.25">
      <c r="A8477" s="2">
        <v>28</v>
      </c>
      <c r="B8477" t="s">
        <v>30</v>
      </c>
      <c r="C8477" t="s">
        <v>180</v>
      </c>
      <c r="D8477" s="2">
        <v>3</v>
      </c>
      <c r="E8477" s="17">
        <v>3</v>
      </c>
      <c r="F8477" t="s">
        <v>78</v>
      </c>
      <c r="H8477">
        <v>100561</v>
      </c>
    </row>
    <row r="8478" spans="1:8" x14ac:dyDescent="0.25">
      <c r="A8478" s="2">
        <v>28</v>
      </c>
      <c r="B8478" t="s">
        <v>30</v>
      </c>
      <c r="C8478" t="s">
        <v>180</v>
      </c>
      <c r="D8478" s="2">
        <v>3</v>
      </c>
      <c r="E8478" s="17">
        <v>3</v>
      </c>
      <c r="F8478" t="s">
        <v>67</v>
      </c>
      <c r="G8478">
        <v>184</v>
      </c>
      <c r="H8478">
        <v>5655.5899999999965</v>
      </c>
    </row>
    <row r="8479" spans="1:8" x14ac:dyDescent="0.25">
      <c r="A8479" s="2">
        <v>28</v>
      </c>
      <c r="B8479" t="s">
        <v>30</v>
      </c>
      <c r="C8479" t="s">
        <v>180</v>
      </c>
      <c r="D8479" s="2">
        <v>3</v>
      </c>
      <c r="E8479" s="17">
        <v>3</v>
      </c>
      <c r="F8479" t="s">
        <v>73</v>
      </c>
      <c r="G8479">
        <v>12</v>
      </c>
      <c r="H8479">
        <v>656238.21999999986</v>
      </c>
    </row>
    <row r="8480" spans="1:8" x14ac:dyDescent="0.25">
      <c r="A8480" s="2">
        <v>28</v>
      </c>
      <c r="B8480" t="s">
        <v>30</v>
      </c>
      <c r="C8480" t="s">
        <v>180</v>
      </c>
      <c r="D8480" s="2">
        <v>3</v>
      </c>
      <c r="E8480" s="17">
        <v>3</v>
      </c>
      <c r="F8480" t="s">
        <v>79</v>
      </c>
      <c r="H8480">
        <v>22028</v>
      </c>
    </row>
    <row r="8481" spans="1:8" x14ac:dyDescent="0.25">
      <c r="A8481" s="2">
        <v>28</v>
      </c>
      <c r="B8481" t="s">
        <v>30</v>
      </c>
      <c r="C8481" t="s">
        <v>180</v>
      </c>
      <c r="D8481" s="2">
        <v>3</v>
      </c>
      <c r="E8481" s="17">
        <v>3</v>
      </c>
      <c r="F8481" t="s">
        <v>72</v>
      </c>
      <c r="G8481">
        <v>1</v>
      </c>
      <c r="H8481">
        <v>37539.24</v>
      </c>
    </row>
    <row r="8482" spans="1:8" x14ac:dyDescent="0.25">
      <c r="A8482" s="2">
        <v>28</v>
      </c>
      <c r="B8482" t="s">
        <v>30</v>
      </c>
      <c r="C8482" t="s">
        <v>180</v>
      </c>
      <c r="D8482" s="2">
        <v>3</v>
      </c>
      <c r="E8482" s="17">
        <v>3</v>
      </c>
      <c r="F8482" t="s">
        <v>74</v>
      </c>
      <c r="H8482">
        <v>103.86999999999999</v>
      </c>
    </row>
    <row r="8483" spans="1:8" x14ac:dyDescent="0.25">
      <c r="A8483" s="2">
        <v>28</v>
      </c>
      <c r="B8483" t="s">
        <v>30</v>
      </c>
      <c r="C8483" t="s">
        <v>180</v>
      </c>
      <c r="D8483" s="2">
        <v>3</v>
      </c>
      <c r="E8483" s="17">
        <v>4</v>
      </c>
      <c r="F8483" t="s">
        <v>70</v>
      </c>
      <c r="G8483">
        <v>129</v>
      </c>
      <c r="H8483">
        <v>10364547.760000004</v>
      </c>
    </row>
    <row r="8484" spans="1:8" x14ac:dyDescent="0.25">
      <c r="A8484" s="2">
        <v>28</v>
      </c>
      <c r="B8484" t="s">
        <v>30</v>
      </c>
      <c r="C8484" t="s">
        <v>180</v>
      </c>
      <c r="D8484" s="2">
        <v>3</v>
      </c>
      <c r="E8484" s="17">
        <v>4</v>
      </c>
      <c r="F8484" t="s">
        <v>75</v>
      </c>
      <c r="G8484">
        <v>123</v>
      </c>
      <c r="H8484">
        <v>1071309</v>
      </c>
    </row>
    <row r="8485" spans="1:8" x14ac:dyDescent="0.25">
      <c r="A8485" s="2">
        <v>28</v>
      </c>
      <c r="B8485" t="s">
        <v>30</v>
      </c>
      <c r="C8485" t="s">
        <v>180</v>
      </c>
      <c r="D8485" s="2">
        <v>3</v>
      </c>
      <c r="E8485" s="17">
        <v>4</v>
      </c>
      <c r="F8485" t="s">
        <v>77</v>
      </c>
      <c r="G8485">
        <v>64</v>
      </c>
      <c r="H8485">
        <v>3139728.48</v>
      </c>
    </row>
    <row r="8486" spans="1:8" x14ac:dyDescent="0.25">
      <c r="A8486" s="2">
        <v>28</v>
      </c>
      <c r="B8486" t="s">
        <v>30</v>
      </c>
      <c r="C8486" t="s">
        <v>180</v>
      </c>
      <c r="D8486" s="2">
        <v>3</v>
      </c>
      <c r="E8486" s="17">
        <v>4</v>
      </c>
      <c r="F8486" t="s">
        <v>68</v>
      </c>
      <c r="G8486">
        <v>86</v>
      </c>
      <c r="H8486">
        <v>1423672.71</v>
      </c>
    </row>
    <row r="8487" spans="1:8" x14ac:dyDescent="0.25">
      <c r="A8487" s="2">
        <v>28</v>
      </c>
      <c r="B8487" t="s">
        <v>30</v>
      </c>
      <c r="C8487" t="s">
        <v>180</v>
      </c>
      <c r="D8487" s="2">
        <v>3</v>
      </c>
      <c r="E8487" s="17">
        <v>4</v>
      </c>
      <c r="F8487" t="s">
        <v>69</v>
      </c>
      <c r="G8487">
        <v>129</v>
      </c>
      <c r="H8487">
        <v>1348131.0299999998</v>
      </c>
    </row>
    <row r="8488" spans="1:8" x14ac:dyDescent="0.25">
      <c r="A8488" s="2">
        <v>28</v>
      </c>
      <c r="B8488" t="s">
        <v>30</v>
      </c>
      <c r="C8488" t="s">
        <v>180</v>
      </c>
      <c r="D8488" s="2">
        <v>3</v>
      </c>
      <c r="E8488" s="17">
        <v>4</v>
      </c>
      <c r="F8488" t="s">
        <v>78</v>
      </c>
      <c r="H8488">
        <v>162665.85999999996</v>
      </c>
    </row>
    <row r="8489" spans="1:8" x14ac:dyDescent="0.25">
      <c r="A8489" s="2">
        <v>28</v>
      </c>
      <c r="B8489" t="s">
        <v>30</v>
      </c>
      <c r="C8489" t="s">
        <v>180</v>
      </c>
      <c r="D8489" s="2">
        <v>3</v>
      </c>
      <c r="E8489" s="17">
        <v>4</v>
      </c>
      <c r="F8489" t="s">
        <v>67</v>
      </c>
      <c r="G8489">
        <v>129</v>
      </c>
      <c r="H8489">
        <v>6196.8300000000027</v>
      </c>
    </row>
    <row r="8490" spans="1:8" x14ac:dyDescent="0.25">
      <c r="A8490" s="2">
        <v>28</v>
      </c>
      <c r="B8490" t="s">
        <v>30</v>
      </c>
      <c r="C8490" t="s">
        <v>180</v>
      </c>
      <c r="D8490" s="2">
        <v>3</v>
      </c>
      <c r="E8490" s="17">
        <v>4</v>
      </c>
      <c r="F8490" t="s">
        <v>73</v>
      </c>
      <c r="G8490">
        <v>9</v>
      </c>
      <c r="H8490">
        <v>861923.97</v>
      </c>
    </row>
    <row r="8491" spans="1:8" x14ac:dyDescent="0.25">
      <c r="A8491" s="2">
        <v>28</v>
      </c>
      <c r="B8491" t="s">
        <v>30</v>
      </c>
      <c r="C8491" t="s">
        <v>180</v>
      </c>
      <c r="D8491" s="2">
        <v>3</v>
      </c>
      <c r="E8491" s="17">
        <v>4</v>
      </c>
      <c r="F8491" t="s">
        <v>74</v>
      </c>
      <c r="G8491">
        <v>61</v>
      </c>
      <c r="H8491">
        <v>247509.32000000004</v>
      </c>
    </row>
    <row r="8492" spans="1:8" x14ac:dyDescent="0.25">
      <c r="A8492" s="2">
        <v>28</v>
      </c>
      <c r="B8492" t="s">
        <v>30</v>
      </c>
      <c r="C8492" t="s">
        <v>180</v>
      </c>
      <c r="D8492" s="2">
        <v>3</v>
      </c>
      <c r="E8492" s="17">
        <v>5</v>
      </c>
      <c r="F8492" t="s">
        <v>70</v>
      </c>
      <c r="G8492">
        <v>606</v>
      </c>
      <c r="H8492">
        <v>59054398.130000122</v>
      </c>
    </row>
    <row r="8493" spans="1:8" x14ac:dyDescent="0.25">
      <c r="A8493" s="2">
        <v>28</v>
      </c>
      <c r="B8493" t="s">
        <v>30</v>
      </c>
      <c r="C8493" t="s">
        <v>180</v>
      </c>
      <c r="D8493" s="2">
        <v>3</v>
      </c>
      <c r="E8493" s="17">
        <v>5</v>
      </c>
      <c r="F8493" t="s">
        <v>75</v>
      </c>
      <c r="G8493">
        <v>539</v>
      </c>
      <c r="H8493">
        <v>4856865</v>
      </c>
    </row>
    <row r="8494" spans="1:8" x14ac:dyDescent="0.25">
      <c r="A8494" s="2">
        <v>28</v>
      </c>
      <c r="B8494" t="s">
        <v>30</v>
      </c>
      <c r="C8494" t="s">
        <v>180</v>
      </c>
      <c r="D8494" s="2">
        <v>3</v>
      </c>
      <c r="E8494" s="17">
        <v>5</v>
      </c>
      <c r="F8494" t="s">
        <v>77</v>
      </c>
      <c r="G8494">
        <v>22</v>
      </c>
      <c r="H8494">
        <v>1667646.05</v>
      </c>
    </row>
    <row r="8495" spans="1:8" x14ac:dyDescent="0.25">
      <c r="A8495" s="2">
        <v>28</v>
      </c>
      <c r="B8495" t="s">
        <v>30</v>
      </c>
      <c r="C8495" t="s">
        <v>180</v>
      </c>
      <c r="D8495" s="2">
        <v>3</v>
      </c>
      <c r="E8495" s="17">
        <v>5</v>
      </c>
      <c r="F8495" t="s">
        <v>68</v>
      </c>
      <c r="G8495">
        <v>412</v>
      </c>
      <c r="H8495">
        <v>5596799.7200000007</v>
      </c>
    </row>
    <row r="8496" spans="1:8" x14ac:dyDescent="0.25">
      <c r="A8496" s="2">
        <v>28</v>
      </c>
      <c r="B8496" t="s">
        <v>30</v>
      </c>
      <c r="C8496" t="s">
        <v>180</v>
      </c>
      <c r="D8496" s="2">
        <v>3</v>
      </c>
      <c r="E8496" s="17">
        <v>5</v>
      </c>
      <c r="F8496" t="s">
        <v>69</v>
      </c>
      <c r="G8496">
        <v>606</v>
      </c>
      <c r="H8496">
        <v>7661644.7700000014</v>
      </c>
    </row>
    <row r="8497" spans="1:8" x14ac:dyDescent="0.25">
      <c r="A8497" s="2">
        <v>28</v>
      </c>
      <c r="B8497" t="s">
        <v>30</v>
      </c>
      <c r="C8497" t="s">
        <v>180</v>
      </c>
      <c r="D8497" s="2">
        <v>3</v>
      </c>
      <c r="E8497" s="17">
        <v>5</v>
      </c>
      <c r="F8497" t="s">
        <v>78</v>
      </c>
      <c r="G8497">
        <v>3</v>
      </c>
      <c r="H8497">
        <v>771913.41999999969</v>
      </c>
    </row>
    <row r="8498" spans="1:8" x14ac:dyDescent="0.25">
      <c r="A8498" s="2">
        <v>28</v>
      </c>
      <c r="B8498" t="s">
        <v>30</v>
      </c>
      <c r="C8498" t="s">
        <v>180</v>
      </c>
      <c r="D8498" s="2">
        <v>3</v>
      </c>
      <c r="E8498" s="17">
        <v>5</v>
      </c>
      <c r="F8498" t="s">
        <v>67</v>
      </c>
      <c r="G8498">
        <v>606</v>
      </c>
      <c r="H8498">
        <v>29378.690000000024</v>
      </c>
    </row>
    <row r="8499" spans="1:8" x14ac:dyDescent="0.25">
      <c r="A8499" s="2">
        <v>28</v>
      </c>
      <c r="B8499" t="s">
        <v>30</v>
      </c>
      <c r="C8499" t="s">
        <v>180</v>
      </c>
      <c r="D8499" s="2">
        <v>3</v>
      </c>
      <c r="E8499" s="17">
        <v>5</v>
      </c>
      <c r="F8499" t="s">
        <v>73</v>
      </c>
      <c r="G8499">
        <v>59</v>
      </c>
      <c r="H8499">
        <v>4801558.1199999992</v>
      </c>
    </row>
    <row r="8500" spans="1:8" x14ac:dyDescent="0.25">
      <c r="A8500" s="2">
        <v>28</v>
      </c>
      <c r="B8500" t="s">
        <v>30</v>
      </c>
      <c r="C8500" t="s">
        <v>180</v>
      </c>
      <c r="D8500" s="2">
        <v>3</v>
      </c>
      <c r="E8500" s="17">
        <v>5</v>
      </c>
      <c r="F8500" t="s">
        <v>79</v>
      </c>
      <c r="H8500">
        <v>21331.870000000003</v>
      </c>
    </row>
    <row r="8501" spans="1:8" x14ac:dyDescent="0.25">
      <c r="A8501" s="2">
        <v>28</v>
      </c>
      <c r="B8501" t="s">
        <v>30</v>
      </c>
      <c r="C8501" t="s">
        <v>180</v>
      </c>
      <c r="D8501" s="2">
        <v>3</v>
      </c>
      <c r="E8501" s="17">
        <v>5</v>
      </c>
      <c r="F8501" t="s">
        <v>72</v>
      </c>
      <c r="H8501">
        <v>81861.02</v>
      </c>
    </row>
    <row r="8502" spans="1:8" x14ac:dyDescent="0.25">
      <c r="A8502" s="2">
        <v>28</v>
      </c>
      <c r="B8502" t="s">
        <v>30</v>
      </c>
      <c r="C8502" t="s">
        <v>180</v>
      </c>
      <c r="D8502" s="2">
        <v>3</v>
      </c>
      <c r="E8502" s="17">
        <v>5</v>
      </c>
      <c r="F8502" t="s">
        <v>74</v>
      </c>
      <c r="G8502">
        <v>5</v>
      </c>
      <c r="H8502">
        <v>227397.93000000002</v>
      </c>
    </row>
    <row r="8503" spans="1:8" x14ac:dyDescent="0.25">
      <c r="A8503" s="2">
        <v>28</v>
      </c>
      <c r="B8503" t="s">
        <v>30</v>
      </c>
      <c r="C8503" t="s">
        <v>180</v>
      </c>
      <c r="D8503" s="2">
        <v>3</v>
      </c>
      <c r="E8503" s="17">
        <v>5</v>
      </c>
      <c r="F8503" t="s">
        <v>76</v>
      </c>
      <c r="H8503">
        <v>351.56</v>
      </c>
    </row>
    <row r="8504" spans="1:8" x14ac:dyDescent="0.25">
      <c r="A8504" s="2">
        <v>28</v>
      </c>
      <c r="B8504" t="s">
        <v>30</v>
      </c>
      <c r="C8504" t="s">
        <v>180</v>
      </c>
      <c r="D8504" s="2">
        <v>3</v>
      </c>
      <c r="E8504" s="17">
        <v>6</v>
      </c>
      <c r="F8504" t="s">
        <v>70</v>
      </c>
      <c r="G8504">
        <v>3221</v>
      </c>
      <c r="H8504">
        <v>397272710.00999999</v>
      </c>
    </row>
    <row r="8505" spans="1:8" x14ac:dyDescent="0.25">
      <c r="A8505" s="2">
        <v>28</v>
      </c>
      <c r="B8505" t="s">
        <v>30</v>
      </c>
      <c r="C8505" t="s">
        <v>180</v>
      </c>
      <c r="D8505" s="2">
        <v>3</v>
      </c>
      <c r="E8505" s="17">
        <v>6</v>
      </c>
      <c r="F8505" t="s">
        <v>75</v>
      </c>
      <c r="G8505">
        <v>2941</v>
      </c>
      <c r="H8505">
        <v>29076900</v>
      </c>
    </row>
    <row r="8506" spans="1:8" x14ac:dyDescent="0.25">
      <c r="A8506" s="2">
        <v>28</v>
      </c>
      <c r="B8506" t="s">
        <v>30</v>
      </c>
      <c r="C8506" t="s">
        <v>180</v>
      </c>
      <c r="D8506" s="2">
        <v>3</v>
      </c>
      <c r="E8506" s="17">
        <v>6</v>
      </c>
      <c r="F8506" t="s">
        <v>77</v>
      </c>
      <c r="G8506">
        <v>116</v>
      </c>
      <c r="H8506">
        <v>14282075.319999997</v>
      </c>
    </row>
    <row r="8507" spans="1:8" x14ac:dyDescent="0.25">
      <c r="A8507" s="2">
        <v>28</v>
      </c>
      <c r="B8507" t="s">
        <v>30</v>
      </c>
      <c r="C8507" t="s">
        <v>180</v>
      </c>
      <c r="D8507" s="2">
        <v>3</v>
      </c>
      <c r="E8507" s="17">
        <v>6</v>
      </c>
      <c r="F8507" t="s">
        <v>68</v>
      </c>
      <c r="G8507">
        <v>2324</v>
      </c>
      <c r="H8507">
        <v>35583845.709999993</v>
      </c>
    </row>
    <row r="8508" spans="1:8" x14ac:dyDescent="0.25">
      <c r="A8508" s="2">
        <v>28</v>
      </c>
      <c r="B8508" t="s">
        <v>30</v>
      </c>
      <c r="C8508" t="s">
        <v>180</v>
      </c>
      <c r="D8508" s="2">
        <v>3</v>
      </c>
      <c r="E8508" s="17">
        <v>6</v>
      </c>
      <c r="F8508" t="s">
        <v>69</v>
      </c>
      <c r="G8508">
        <v>3221</v>
      </c>
      <c r="H8508">
        <v>51742471.130000003</v>
      </c>
    </row>
    <row r="8509" spans="1:8" x14ac:dyDescent="0.25">
      <c r="A8509" s="2">
        <v>28</v>
      </c>
      <c r="B8509" t="s">
        <v>30</v>
      </c>
      <c r="C8509" t="s">
        <v>180</v>
      </c>
      <c r="D8509" s="2">
        <v>3</v>
      </c>
      <c r="E8509" s="17">
        <v>6</v>
      </c>
      <c r="F8509" t="s">
        <v>78</v>
      </c>
      <c r="G8509">
        <v>1</v>
      </c>
      <c r="H8509">
        <v>6786744.5999999968</v>
      </c>
    </row>
    <row r="8510" spans="1:8" x14ac:dyDescent="0.25">
      <c r="A8510" s="2">
        <v>28</v>
      </c>
      <c r="B8510" t="s">
        <v>30</v>
      </c>
      <c r="C8510" t="s">
        <v>180</v>
      </c>
      <c r="D8510" s="2">
        <v>3</v>
      </c>
      <c r="E8510" s="17">
        <v>6</v>
      </c>
      <c r="F8510" t="s">
        <v>67</v>
      </c>
      <c r="G8510">
        <v>3215</v>
      </c>
      <c r="H8510">
        <v>170339.43</v>
      </c>
    </row>
    <row r="8511" spans="1:8" x14ac:dyDescent="0.25">
      <c r="A8511" s="2">
        <v>28</v>
      </c>
      <c r="B8511" t="s">
        <v>30</v>
      </c>
      <c r="C8511" t="s">
        <v>180</v>
      </c>
      <c r="D8511" s="2">
        <v>3</v>
      </c>
      <c r="E8511" s="17">
        <v>6</v>
      </c>
      <c r="F8511" t="s">
        <v>73</v>
      </c>
      <c r="G8511">
        <v>319</v>
      </c>
      <c r="H8511">
        <v>32818657.229999993</v>
      </c>
    </row>
    <row r="8512" spans="1:8" x14ac:dyDescent="0.25">
      <c r="A8512" s="2">
        <v>28</v>
      </c>
      <c r="B8512" t="s">
        <v>30</v>
      </c>
      <c r="C8512" t="s">
        <v>180</v>
      </c>
      <c r="D8512" s="2">
        <v>3</v>
      </c>
      <c r="E8512" s="17">
        <v>6</v>
      </c>
      <c r="F8512" t="s">
        <v>79</v>
      </c>
      <c r="G8512">
        <v>1</v>
      </c>
      <c r="H8512">
        <v>256294.75</v>
      </c>
    </row>
    <row r="8513" spans="1:8" x14ac:dyDescent="0.25">
      <c r="A8513" s="2">
        <v>28</v>
      </c>
      <c r="B8513" t="s">
        <v>30</v>
      </c>
      <c r="C8513" t="s">
        <v>180</v>
      </c>
      <c r="D8513" s="2">
        <v>3</v>
      </c>
      <c r="E8513" s="17">
        <v>6</v>
      </c>
      <c r="F8513" t="s">
        <v>72</v>
      </c>
      <c r="H8513">
        <v>17584.099999999999</v>
      </c>
    </row>
    <row r="8514" spans="1:8" x14ac:dyDescent="0.25">
      <c r="A8514" s="2">
        <v>28</v>
      </c>
      <c r="B8514" t="s">
        <v>30</v>
      </c>
      <c r="C8514" t="s">
        <v>180</v>
      </c>
      <c r="D8514" s="2">
        <v>3</v>
      </c>
      <c r="E8514" s="17">
        <v>6</v>
      </c>
      <c r="F8514" t="s">
        <v>74</v>
      </c>
      <c r="G8514">
        <v>4</v>
      </c>
      <c r="H8514">
        <v>1202291.74</v>
      </c>
    </row>
    <row r="8515" spans="1:8" x14ac:dyDescent="0.25">
      <c r="A8515" s="2">
        <v>28</v>
      </c>
      <c r="B8515" t="s">
        <v>30</v>
      </c>
      <c r="C8515" t="s">
        <v>180</v>
      </c>
      <c r="D8515" s="2">
        <v>3</v>
      </c>
      <c r="E8515" s="17">
        <v>6</v>
      </c>
      <c r="F8515" t="s">
        <v>71</v>
      </c>
      <c r="G8515">
        <v>35</v>
      </c>
      <c r="H8515">
        <v>435891.69</v>
      </c>
    </row>
    <row r="8516" spans="1:8" x14ac:dyDescent="0.25">
      <c r="A8516" s="2">
        <v>28</v>
      </c>
      <c r="B8516" t="s">
        <v>30</v>
      </c>
      <c r="C8516" t="s">
        <v>180</v>
      </c>
      <c r="D8516" s="2">
        <v>3</v>
      </c>
      <c r="E8516" s="17">
        <v>6</v>
      </c>
      <c r="F8516" t="s">
        <v>76</v>
      </c>
      <c r="H8516">
        <v>1045.9000000000001</v>
      </c>
    </row>
    <row r="8517" spans="1:8" x14ac:dyDescent="0.25">
      <c r="A8517" s="2">
        <v>28</v>
      </c>
      <c r="B8517" t="s">
        <v>30</v>
      </c>
      <c r="C8517" t="s">
        <v>180</v>
      </c>
      <c r="D8517" s="2">
        <v>3</v>
      </c>
      <c r="E8517" s="17">
        <v>7</v>
      </c>
      <c r="F8517" t="s">
        <v>70</v>
      </c>
      <c r="G8517">
        <v>815</v>
      </c>
      <c r="H8517">
        <v>119555772.41</v>
      </c>
    </row>
    <row r="8518" spans="1:8" x14ac:dyDescent="0.25">
      <c r="A8518" s="2">
        <v>28</v>
      </c>
      <c r="B8518" t="s">
        <v>30</v>
      </c>
      <c r="C8518" t="s">
        <v>180</v>
      </c>
      <c r="D8518" s="2">
        <v>3</v>
      </c>
      <c r="E8518" s="17">
        <v>7</v>
      </c>
      <c r="F8518" t="s">
        <v>75</v>
      </c>
      <c r="G8518">
        <v>733</v>
      </c>
      <c r="H8518">
        <v>6772938</v>
      </c>
    </row>
    <row r="8519" spans="1:8" x14ac:dyDescent="0.25">
      <c r="A8519" s="2">
        <v>28</v>
      </c>
      <c r="B8519" t="s">
        <v>30</v>
      </c>
      <c r="C8519" t="s">
        <v>180</v>
      </c>
      <c r="D8519" s="2">
        <v>3</v>
      </c>
      <c r="E8519" s="17">
        <v>7</v>
      </c>
      <c r="F8519" t="s">
        <v>77</v>
      </c>
      <c r="G8519">
        <v>27</v>
      </c>
      <c r="H8519">
        <v>3950911.870000001</v>
      </c>
    </row>
    <row r="8520" spans="1:8" x14ac:dyDescent="0.25">
      <c r="A8520" s="2">
        <v>28</v>
      </c>
      <c r="B8520" t="s">
        <v>30</v>
      </c>
      <c r="C8520" t="s">
        <v>180</v>
      </c>
      <c r="D8520" s="2">
        <v>3</v>
      </c>
      <c r="E8520" s="17">
        <v>7</v>
      </c>
      <c r="F8520" t="s">
        <v>68</v>
      </c>
      <c r="G8520">
        <v>628</v>
      </c>
      <c r="H8520">
        <v>8857158.8000000026</v>
      </c>
    </row>
    <row r="8521" spans="1:8" x14ac:dyDescent="0.25">
      <c r="A8521" s="2">
        <v>28</v>
      </c>
      <c r="B8521" t="s">
        <v>30</v>
      </c>
      <c r="C8521" t="s">
        <v>180</v>
      </c>
      <c r="D8521" s="2">
        <v>3</v>
      </c>
      <c r="E8521" s="17">
        <v>7</v>
      </c>
      <c r="F8521" t="s">
        <v>69</v>
      </c>
      <c r="G8521">
        <v>810</v>
      </c>
      <c r="H8521">
        <v>15446744.450000016</v>
      </c>
    </row>
    <row r="8522" spans="1:8" x14ac:dyDescent="0.25">
      <c r="A8522" s="2">
        <v>28</v>
      </c>
      <c r="B8522" t="s">
        <v>30</v>
      </c>
      <c r="C8522" t="s">
        <v>180</v>
      </c>
      <c r="D8522" s="2">
        <v>3</v>
      </c>
      <c r="E8522" s="17">
        <v>7</v>
      </c>
      <c r="F8522" t="s">
        <v>78</v>
      </c>
      <c r="G8522">
        <v>1</v>
      </c>
      <c r="H8522">
        <v>2475045.5400000005</v>
      </c>
    </row>
    <row r="8523" spans="1:8" x14ac:dyDescent="0.25">
      <c r="A8523" s="2">
        <v>28</v>
      </c>
      <c r="B8523" t="s">
        <v>30</v>
      </c>
      <c r="C8523" t="s">
        <v>180</v>
      </c>
      <c r="D8523" s="2">
        <v>3</v>
      </c>
      <c r="E8523" s="17">
        <v>7</v>
      </c>
      <c r="F8523" t="s">
        <v>67</v>
      </c>
      <c r="G8523">
        <v>811</v>
      </c>
      <c r="H8523">
        <v>40296.360000000008</v>
      </c>
    </row>
    <row r="8524" spans="1:8" x14ac:dyDescent="0.25">
      <c r="A8524" s="2">
        <v>28</v>
      </c>
      <c r="B8524" t="s">
        <v>30</v>
      </c>
      <c r="C8524" t="s">
        <v>180</v>
      </c>
      <c r="D8524" s="2">
        <v>3</v>
      </c>
      <c r="E8524" s="17">
        <v>7</v>
      </c>
      <c r="F8524" t="s">
        <v>73</v>
      </c>
      <c r="G8524">
        <v>75</v>
      </c>
      <c r="H8524">
        <v>9759960.3700000029</v>
      </c>
    </row>
    <row r="8525" spans="1:8" x14ac:dyDescent="0.25">
      <c r="A8525" s="2">
        <v>28</v>
      </c>
      <c r="B8525" t="s">
        <v>30</v>
      </c>
      <c r="C8525" t="s">
        <v>180</v>
      </c>
      <c r="D8525" s="2">
        <v>3</v>
      </c>
      <c r="E8525" s="17">
        <v>7</v>
      </c>
      <c r="F8525" t="s">
        <v>79</v>
      </c>
      <c r="G8525">
        <v>3</v>
      </c>
      <c r="H8525">
        <v>412834.62</v>
      </c>
    </row>
    <row r="8526" spans="1:8" x14ac:dyDescent="0.25">
      <c r="A8526" s="2">
        <v>28</v>
      </c>
      <c r="B8526" t="s">
        <v>30</v>
      </c>
      <c r="C8526" t="s">
        <v>180</v>
      </c>
      <c r="D8526" s="2">
        <v>3</v>
      </c>
      <c r="E8526" s="17">
        <v>7</v>
      </c>
      <c r="F8526" t="s">
        <v>72</v>
      </c>
      <c r="H8526">
        <v>14735.9</v>
      </c>
    </row>
    <row r="8527" spans="1:8" x14ac:dyDescent="0.25">
      <c r="A8527" s="2">
        <v>28</v>
      </c>
      <c r="B8527" t="s">
        <v>30</v>
      </c>
      <c r="C8527" t="s">
        <v>180</v>
      </c>
      <c r="D8527" s="2">
        <v>3</v>
      </c>
      <c r="E8527" s="17">
        <v>7</v>
      </c>
      <c r="F8527" t="s">
        <v>74</v>
      </c>
      <c r="G8527">
        <v>14</v>
      </c>
      <c r="H8527">
        <v>170610.25000000003</v>
      </c>
    </row>
    <row r="8528" spans="1:8" x14ac:dyDescent="0.25">
      <c r="A8528" s="2">
        <v>28</v>
      </c>
      <c r="B8528" t="s">
        <v>30</v>
      </c>
      <c r="C8528" t="s">
        <v>180</v>
      </c>
      <c r="D8528" s="2">
        <v>3</v>
      </c>
      <c r="E8528" s="17">
        <v>7</v>
      </c>
      <c r="F8528" t="s">
        <v>71</v>
      </c>
      <c r="G8528">
        <v>13</v>
      </c>
      <c r="H8528">
        <v>239486.85000000003</v>
      </c>
    </row>
    <row r="8529" spans="1:8" x14ac:dyDescent="0.25">
      <c r="A8529" s="2">
        <v>28</v>
      </c>
      <c r="B8529" t="s">
        <v>30</v>
      </c>
      <c r="C8529" t="s">
        <v>180</v>
      </c>
      <c r="D8529" s="2">
        <v>3</v>
      </c>
      <c r="E8529" s="17">
        <v>8</v>
      </c>
      <c r="F8529" t="s">
        <v>70</v>
      </c>
      <c r="G8529">
        <v>1390</v>
      </c>
      <c r="H8529">
        <v>265816699.06000048</v>
      </c>
    </row>
    <row r="8530" spans="1:8" x14ac:dyDescent="0.25">
      <c r="A8530" s="2">
        <v>28</v>
      </c>
      <c r="B8530" t="s">
        <v>30</v>
      </c>
      <c r="C8530" t="s">
        <v>180</v>
      </c>
      <c r="D8530" s="2">
        <v>3</v>
      </c>
      <c r="E8530" s="17">
        <v>8</v>
      </c>
      <c r="F8530" t="s">
        <v>75</v>
      </c>
      <c r="G8530">
        <v>1263</v>
      </c>
      <c r="H8530">
        <v>11719020</v>
      </c>
    </row>
    <row r="8531" spans="1:8" x14ac:dyDescent="0.25">
      <c r="A8531" s="2">
        <v>28</v>
      </c>
      <c r="B8531" t="s">
        <v>30</v>
      </c>
      <c r="C8531" t="s">
        <v>180</v>
      </c>
      <c r="D8531" s="2">
        <v>3</v>
      </c>
      <c r="E8531" s="17">
        <v>8</v>
      </c>
      <c r="F8531" t="s">
        <v>77</v>
      </c>
      <c r="G8531">
        <v>37</v>
      </c>
      <c r="H8531">
        <v>6724054.8499999987</v>
      </c>
    </row>
    <row r="8532" spans="1:8" x14ac:dyDescent="0.25">
      <c r="A8532" s="2">
        <v>28</v>
      </c>
      <c r="B8532" t="s">
        <v>30</v>
      </c>
      <c r="C8532" t="s">
        <v>180</v>
      </c>
      <c r="D8532" s="2">
        <v>3</v>
      </c>
      <c r="E8532" s="17">
        <v>8</v>
      </c>
      <c r="F8532" t="s">
        <v>68</v>
      </c>
      <c r="G8532">
        <v>1062</v>
      </c>
      <c r="H8532">
        <v>15324913.290000001</v>
      </c>
    </row>
    <row r="8533" spans="1:8" x14ac:dyDescent="0.25">
      <c r="A8533" s="2">
        <v>28</v>
      </c>
      <c r="B8533" t="s">
        <v>30</v>
      </c>
      <c r="C8533" t="s">
        <v>180</v>
      </c>
      <c r="D8533" s="2">
        <v>3</v>
      </c>
      <c r="E8533" s="17">
        <v>8</v>
      </c>
      <c r="F8533" t="s">
        <v>69</v>
      </c>
      <c r="G8533">
        <v>1390</v>
      </c>
      <c r="H8533">
        <v>34584055.350000024</v>
      </c>
    </row>
    <row r="8534" spans="1:8" x14ac:dyDescent="0.25">
      <c r="A8534" s="2">
        <v>28</v>
      </c>
      <c r="B8534" t="s">
        <v>30</v>
      </c>
      <c r="C8534" t="s">
        <v>180</v>
      </c>
      <c r="D8534" s="2">
        <v>3</v>
      </c>
      <c r="E8534" s="17">
        <v>8</v>
      </c>
      <c r="F8534" t="s">
        <v>78</v>
      </c>
      <c r="G8534">
        <v>1</v>
      </c>
      <c r="H8534">
        <v>5405394.2100000018</v>
      </c>
    </row>
    <row r="8535" spans="1:8" x14ac:dyDescent="0.25">
      <c r="A8535" s="2">
        <v>28</v>
      </c>
      <c r="B8535" t="s">
        <v>30</v>
      </c>
      <c r="C8535" t="s">
        <v>180</v>
      </c>
      <c r="D8535" s="2">
        <v>3</v>
      </c>
      <c r="E8535" s="17">
        <v>8</v>
      </c>
      <c r="F8535" t="s">
        <v>67</v>
      </c>
      <c r="G8535">
        <v>1389</v>
      </c>
      <c r="H8535">
        <v>70492.159999999989</v>
      </c>
    </row>
    <row r="8536" spans="1:8" x14ac:dyDescent="0.25">
      <c r="A8536" s="2">
        <v>28</v>
      </c>
      <c r="B8536" t="s">
        <v>30</v>
      </c>
      <c r="C8536" t="s">
        <v>180</v>
      </c>
      <c r="D8536" s="2">
        <v>3</v>
      </c>
      <c r="E8536" s="17">
        <v>8</v>
      </c>
      <c r="F8536" t="s">
        <v>73</v>
      </c>
      <c r="G8536">
        <v>143</v>
      </c>
      <c r="H8536">
        <v>22298326.429999992</v>
      </c>
    </row>
    <row r="8537" spans="1:8" x14ac:dyDescent="0.25">
      <c r="A8537" s="2">
        <v>28</v>
      </c>
      <c r="B8537" t="s">
        <v>30</v>
      </c>
      <c r="C8537" t="s">
        <v>180</v>
      </c>
      <c r="D8537" s="2">
        <v>3</v>
      </c>
      <c r="E8537" s="17">
        <v>8</v>
      </c>
      <c r="F8537" t="s">
        <v>79</v>
      </c>
      <c r="G8537">
        <v>2</v>
      </c>
      <c r="H8537">
        <v>446207.6399999999</v>
      </c>
    </row>
    <row r="8538" spans="1:8" x14ac:dyDescent="0.25">
      <c r="A8538" s="2">
        <v>28</v>
      </c>
      <c r="B8538" t="s">
        <v>30</v>
      </c>
      <c r="C8538" t="s">
        <v>180</v>
      </c>
      <c r="D8538" s="2">
        <v>3</v>
      </c>
      <c r="E8538" s="17">
        <v>8</v>
      </c>
      <c r="F8538" t="s">
        <v>72</v>
      </c>
      <c r="G8538">
        <v>1</v>
      </c>
      <c r="H8538">
        <v>13710.33</v>
      </c>
    </row>
    <row r="8539" spans="1:8" x14ac:dyDescent="0.25">
      <c r="A8539" s="2">
        <v>28</v>
      </c>
      <c r="B8539" t="s">
        <v>30</v>
      </c>
      <c r="C8539" t="s">
        <v>180</v>
      </c>
      <c r="D8539" s="2">
        <v>3</v>
      </c>
      <c r="E8539" s="17">
        <v>8</v>
      </c>
      <c r="F8539" t="s">
        <v>74</v>
      </c>
      <c r="G8539">
        <v>35</v>
      </c>
      <c r="H8539">
        <v>871382.10000000009</v>
      </c>
    </row>
    <row r="8540" spans="1:8" x14ac:dyDescent="0.25">
      <c r="A8540" s="2">
        <v>28</v>
      </c>
      <c r="B8540" t="s">
        <v>30</v>
      </c>
      <c r="C8540" t="s">
        <v>180</v>
      </c>
      <c r="D8540" s="2">
        <v>3</v>
      </c>
      <c r="E8540" s="17">
        <v>8</v>
      </c>
      <c r="F8540" t="s">
        <v>71</v>
      </c>
      <c r="G8540">
        <v>49</v>
      </c>
      <c r="H8540">
        <v>1242058.2300000002</v>
      </c>
    </row>
    <row r="8541" spans="1:8" x14ac:dyDescent="0.25">
      <c r="A8541" s="2">
        <v>28</v>
      </c>
      <c r="B8541" t="s">
        <v>30</v>
      </c>
      <c r="C8541" t="s">
        <v>180</v>
      </c>
      <c r="D8541" s="2">
        <v>3</v>
      </c>
      <c r="E8541" s="17">
        <v>9</v>
      </c>
      <c r="F8541" t="s">
        <v>70</v>
      </c>
      <c r="G8541">
        <v>181</v>
      </c>
      <c r="H8541">
        <v>37869862.950000003</v>
      </c>
    </row>
    <row r="8542" spans="1:8" x14ac:dyDescent="0.25">
      <c r="A8542" s="2">
        <v>28</v>
      </c>
      <c r="B8542" t="s">
        <v>30</v>
      </c>
      <c r="C8542" t="s">
        <v>180</v>
      </c>
      <c r="D8542" s="2">
        <v>3</v>
      </c>
      <c r="E8542" s="17">
        <v>9</v>
      </c>
      <c r="F8542" t="s">
        <v>75</v>
      </c>
      <c r="G8542">
        <v>152</v>
      </c>
      <c r="H8542">
        <v>1396989</v>
      </c>
    </row>
    <row r="8543" spans="1:8" x14ac:dyDescent="0.25">
      <c r="A8543" s="2">
        <v>28</v>
      </c>
      <c r="B8543" t="s">
        <v>30</v>
      </c>
      <c r="C8543" t="s">
        <v>180</v>
      </c>
      <c r="D8543" s="2">
        <v>3</v>
      </c>
      <c r="E8543" s="17">
        <v>9</v>
      </c>
      <c r="F8543" t="s">
        <v>77</v>
      </c>
      <c r="G8543">
        <v>5</v>
      </c>
      <c r="H8543">
        <v>1027399.7799999998</v>
      </c>
    </row>
    <row r="8544" spans="1:8" x14ac:dyDescent="0.25">
      <c r="A8544" s="2">
        <v>28</v>
      </c>
      <c r="B8544" t="s">
        <v>30</v>
      </c>
      <c r="C8544" t="s">
        <v>180</v>
      </c>
      <c r="D8544" s="2">
        <v>3</v>
      </c>
      <c r="E8544" s="17">
        <v>9</v>
      </c>
      <c r="F8544" t="s">
        <v>68</v>
      </c>
      <c r="G8544">
        <v>121</v>
      </c>
      <c r="H8544">
        <v>1832439.6899999997</v>
      </c>
    </row>
    <row r="8545" spans="1:8" x14ac:dyDescent="0.25">
      <c r="A8545" s="2">
        <v>28</v>
      </c>
      <c r="B8545" t="s">
        <v>30</v>
      </c>
      <c r="C8545" t="s">
        <v>180</v>
      </c>
      <c r="D8545" s="2">
        <v>3</v>
      </c>
      <c r="E8545" s="17">
        <v>9</v>
      </c>
      <c r="F8545" t="s">
        <v>69</v>
      </c>
      <c r="G8545">
        <v>181</v>
      </c>
      <c r="H8545">
        <v>4923422.8099999996</v>
      </c>
    </row>
    <row r="8546" spans="1:8" x14ac:dyDescent="0.25">
      <c r="A8546" s="2">
        <v>28</v>
      </c>
      <c r="B8546" t="s">
        <v>30</v>
      </c>
      <c r="C8546" t="s">
        <v>180</v>
      </c>
      <c r="D8546" s="2">
        <v>3</v>
      </c>
      <c r="E8546" s="17">
        <v>9</v>
      </c>
      <c r="F8546" t="s">
        <v>78</v>
      </c>
      <c r="H8546">
        <v>368473.77</v>
      </c>
    </row>
    <row r="8547" spans="1:8" x14ac:dyDescent="0.25">
      <c r="A8547" s="2">
        <v>28</v>
      </c>
      <c r="B8547" t="s">
        <v>30</v>
      </c>
      <c r="C8547" t="s">
        <v>180</v>
      </c>
      <c r="D8547" s="2">
        <v>3</v>
      </c>
      <c r="E8547" s="17">
        <v>9</v>
      </c>
      <c r="F8547" t="s">
        <v>67</v>
      </c>
      <c r="G8547">
        <v>180</v>
      </c>
      <c r="H8547">
        <v>8944.2199999999993</v>
      </c>
    </row>
    <row r="8548" spans="1:8" x14ac:dyDescent="0.25">
      <c r="A8548" s="2">
        <v>28</v>
      </c>
      <c r="B8548" t="s">
        <v>30</v>
      </c>
      <c r="C8548" t="s">
        <v>180</v>
      </c>
      <c r="D8548" s="2">
        <v>3</v>
      </c>
      <c r="E8548" s="17">
        <v>9</v>
      </c>
      <c r="F8548" t="s">
        <v>73</v>
      </c>
      <c r="G8548">
        <v>22</v>
      </c>
      <c r="H8548">
        <v>3161195.1099999994</v>
      </c>
    </row>
    <row r="8549" spans="1:8" x14ac:dyDescent="0.25">
      <c r="A8549" s="2">
        <v>28</v>
      </c>
      <c r="B8549" t="s">
        <v>30</v>
      </c>
      <c r="C8549" t="s">
        <v>180</v>
      </c>
      <c r="D8549" s="2">
        <v>3</v>
      </c>
      <c r="E8549" s="17">
        <v>9</v>
      </c>
      <c r="F8549" t="s">
        <v>79</v>
      </c>
      <c r="H8549">
        <v>21672.58</v>
      </c>
    </row>
    <row r="8550" spans="1:8" x14ac:dyDescent="0.25">
      <c r="A8550" s="2">
        <v>28</v>
      </c>
      <c r="B8550" t="s">
        <v>30</v>
      </c>
      <c r="C8550" t="s">
        <v>180</v>
      </c>
      <c r="D8550" s="2">
        <v>3</v>
      </c>
      <c r="E8550" s="17">
        <v>9</v>
      </c>
      <c r="F8550" t="s">
        <v>72</v>
      </c>
      <c r="H8550">
        <v>793.86</v>
      </c>
    </row>
    <row r="8551" spans="1:8" x14ac:dyDescent="0.25">
      <c r="A8551" s="2">
        <v>28</v>
      </c>
      <c r="B8551" t="s">
        <v>30</v>
      </c>
      <c r="C8551" t="s">
        <v>180</v>
      </c>
      <c r="D8551" s="2">
        <v>3</v>
      </c>
      <c r="E8551" s="17">
        <v>9</v>
      </c>
      <c r="F8551" t="s">
        <v>74</v>
      </c>
      <c r="G8551">
        <v>4</v>
      </c>
      <c r="H8551">
        <v>103707.71999999999</v>
      </c>
    </row>
    <row r="8552" spans="1:8" x14ac:dyDescent="0.25">
      <c r="A8552" s="2">
        <v>28</v>
      </c>
      <c r="B8552" t="s">
        <v>30</v>
      </c>
      <c r="C8552" t="s">
        <v>180</v>
      </c>
      <c r="D8552" s="2">
        <v>3</v>
      </c>
      <c r="E8552" s="17">
        <v>9</v>
      </c>
      <c r="F8552" t="s">
        <v>71</v>
      </c>
      <c r="G8552">
        <v>2</v>
      </c>
      <c r="H8552">
        <v>11389.21</v>
      </c>
    </row>
    <row r="8553" spans="1:8" x14ac:dyDescent="0.25">
      <c r="A8553" s="2">
        <v>28</v>
      </c>
      <c r="B8553" t="s">
        <v>30</v>
      </c>
      <c r="C8553" t="s">
        <v>180</v>
      </c>
      <c r="D8553" s="2">
        <v>3</v>
      </c>
      <c r="E8553" s="17">
        <v>9</v>
      </c>
      <c r="F8553" t="s">
        <v>76</v>
      </c>
      <c r="H8553">
        <v>33696.81</v>
      </c>
    </row>
    <row r="8554" spans="1:8" x14ac:dyDescent="0.25">
      <c r="A8554" s="2">
        <v>28</v>
      </c>
      <c r="B8554" t="s">
        <v>30</v>
      </c>
      <c r="C8554" t="s">
        <v>180</v>
      </c>
      <c r="D8554" s="2">
        <v>3</v>
      </c>
      <c r="E8554" s="17">
        <v>10</v>
      </c>
      <c r="F8554" t="s">
        <v>70</v>
      </c>
      <c r="G8554">
        <v>353</v>
      </c>
      <c r="H8554">
        <v>108541882.26000001</v>
      </c>
    </row>
    <row r="8555" spans="1:8" x14ac:dyDescent="0.25">
      <c r="A8555" s="2">
        <v>28</v>
      </c>
      <c r="B8555" t="s">
        <v>30</v>
      </c>
      <c r="C8555" t="s">
        <v>180</v>
      </c>
      <c r="D8555" s="2">
        <v>3</v>
      </c>
      <c r="E8555" s="17">
        <v>10</v>
      </c>
      <c r="F8555" t="s">
        <v>75</v>
      </c>
      <c r="G8555">
        <v>304</v>
      </c>
      <c r="H8555">
        <v>2976917.28</v>
      </c>
    </row>
    <row r="8556" spans="1:8" x14ac:dyDescent="0.25">
      <c r="A8556" s="2">
        <v>28</v>
      </c>
      <c r="B8556" t="s">
        <v>30</v>
      </c>
      <c r="C8556" t="s">
        <v>180</v>
      </c>
      <c r="D8556" s="2">
        <v>3</v>
      </c>
      <c r="E8556" s="17">
        <v>10</v>
      </c>
      <c r="F8556" t="s">
        <v>77</v>
      </c>
      <c r="G8556">
        <v>7</v>
      </c>
      <c r="H8556">
        <v>1934452.95</v>
      </c>
    </row>
    <row r="8557" spans="1:8" x14ac:dyDescent="0.25">
      <c r="A8557" s="2">
        <v>28</v>
      </c>
      <c r="B8557" t="s">
        <v>30</v>
      </c>
      <c r="C8557" t="s">
        <v>180</v>
      </c>
      <c r="D8557" s="2">
        <v>3</v>
      </c>
      <c r="E8557" s="17">
        <v>10</v>
      </c>
      <c r="F8557" t="s">
        <v>68</v>
      </c>
      <c r="G8557">
        <v>284</v>
      </c>
      <c r="H8557">
        <v>4480062.08</v>
      </c>
    </row>
    <row r="8558" spans="1:8" x14ac:dyDescent="0.25">
      <c r="A8558" s="2">
        <v>28</v>
      </c>
      <c r="B8558" t="s">
        <v>30</v>
      </c>
      <c r="C8558" t="s">
        <v>180</v>
      </c>
      <c r="D8558" s="2">
        <v>3</v>
      </c>
      <c r="E8558" s="17">
        <v>10</v>
      </c>
      <c r="F8558" t="s">
        <v>69</v>
      </c>
      <c r="G8558">
        <v>353</v>
      </c>
      <c r="H8558">
        <v>14122458.919999992</v>
      </c>
    </row>
    <row r="8559" spans="1:8" x14ac:dyDescent="0.25">
      <c r="A8559" s="2">
        <v>28</v>
      </c>
      <c r="B8559" t="s">
        <v>30</v>
      </c>
      <c r="C8559" t="s">
        <v>180</v>
      </c>
      <c r="D8559" s="2">
        <v>3</v>
      </c>
      <c r="E8559" s="17">
        <v>10</v>
      </c>
      <c r="F8559" t="s">
        <v>78</v>
      </c>
      <c r="H8559">
        <v>2256371.9600000004</v>
      </c>
    </row>
    <row r="8560" spans="1:8" x14ac:dyDescent="0.25">
      <c r="A8560" s="2">
        <v>28</v>
      </c>
      <c r="B8560" t="s">
        <v>30</v>
      </c>
      <c r="C8560" t="s">
        <v>180</v>
      </c>
      <c r="D8560" s="2">
        <v>3</v>
      </c>
      <c r="E8560" s="17">
        <v>10</v>
      </c>
      <c r="F8560" t="s">
        <v>67</v>
      </c>
      <c r="G8560">
        <v>353</v>
      </c>
      <c r="H8560">
        <v>19376.900000000009</v>
      </c>
    </row>
    <row r="8561" spans="1:8" x14ac:dyDescent="0.25">
      <c r="A8561" s="2">
        <v>28</v>
      </c>
      <c r="B8561" t="s">
        <v>30</v>
      </c>
      <c r="C8561" t="s">
        <v>180</v>
      </c>
      <c r="D8561" s="2">
        <v>3</v>
      </c>
      <c r="E8561" s="17">
        <v>10</v>
      </c>
      <c r="F8561" t="s">
        <v>73</v>
      </c>
      <c r="G8561">
        <v>35</v>
      </c>
      <c r="H8561">
        <v>9137797.7700000014</v>
      </c>
    </row>
    <row r="8562" spans="1:8" x14ac:dyDescent="0.25">
      <c r="A8562" s="2">
        <v>28</v>
      </c>
      <c r="B8562" t="s">
        <v>30</v>
      </c>
      <c r="C8562" t="s">
        <v>180</v>
      </c>
      <c r="D8562" s="2">
        <v>3</v>
      </c>
      <c r="E8562" s="17">
        <v>10</v>
      </c>
      <c r="F8562" t="s">
        <v>79</v>
      </c>
      <c r="G8562">
        <v>1</v>
      </c>
      <c r="H8562">
        <v>163764.81</v>
      </c>
    </row>
    <row r="8563" spans="1:8" x14ac:dyDescent="0.25">
      <c r="A8563" s="2">
        <v>28</v>
      </c>
      <c r="B8563" t="s">
        <v>30</v>
      </c>
      <c r="C8563" t="s">
        <v>180</v>
      </c>
      <c r="D8563" s="2">
        <v>3</v>
      </c>
      <c r="E8563" s="17">
        <v>10</v>
      </c>
      <c r="F8563" t="s">
        <v>72</v>
      </c>
      <c r="G8563">
        <v>49</v>
      </c>
      <c r="H8563">
        <v>4608799.6900000004</v>
      </c>
    </row>
    <row r="8564" spans="1:8" x14ac:dyDescent="0.25">
      <c r="A8564" s="2">
        <v>28</v>
      </c>
      <c r="B8564" t="s">
        <v>30</v>
      </c>
      <c r="C8564" t="s">
        <v>180</v>
      </c>
      <c r="D8564" s="2">
        <v>3</v>
      </c>
      <c r="E8564" s="17">
        <v>10</v>
      </c>
      <c r="F8564" t="s">
        <v>74</v>
      </c>
      <c r="G8564">
        <v>4</v>
      </c>
      <c r="H8564">
        <v>191164.9</v>
      </c>
    </row>
    <row r="8565" spans="1:8" x14ac:dyDescent="0.25">
      <c r="A8565" s="2">
        <v>28</v>
      </c>
      <c r="B8565" t="s">
        <v>30</v>
      </c>
      <c r="C8565" t="s">
        <v>180</v>
      </c>
      <c r="D8565" s="2">
        <v>3</v>
      </c>
      <c r="E8565" s="17">
        <v>10</v>
      </c>
      <c r="F8565" t="s">
        <v>71</v>
      </c>
      <c r="G8565">
        <v>8</v>
      </c>
      <c r="H8565">
        <v>278114.83999999997</v>
      </c>
    </row>
    <row r="8566" spans="1:8" x14ac:dyDescent="0.25">
      <c r="A8566" s="2">
        <v>28</v>
      </c>
      <c r="B8566" t="s">
        <v>30</v>
      </c>
      <c r="C8566" t="s">
        <v>180</v>
      </c>
      <c r="D8566" s="2">
        <v>3</v>
      </c>
      <c r="E8566" s="17">
        <v>11</v>
      </c>
      <c r="F8566" t="s">
        <v>70</v>
      </c>
      <c r="G8566">
        <v>92</v>
      </c>
      <c r="H8566">
        <v>30435295.099999972</v>
      </c>
    </row>
    <row r="8567" spans="1:8" x14ac:dyDescent="0.25">
      <c r="A8567" s="2">
        <v>28</v>
      </c>
      <c r="B8567" t="s">
        <v>30</v>
      </c>
      <c r="C8567" t="s">
        <v>180</v>
      </c>
      <c r="D8567" s="2">
        <v>3</v>
      </c>
      <c r="E8567" s="17">
        <v>11</v>
      </c>
      <c r="F8567" t="s">
        <v>75</v>
      </c>
      <c r="G8567">
        <v>28</v>
      </c>
      <c r="H8567">
        <v>396843.98000000004</v>
      </c>
    </row>
    <row r="8568" spans="1:8" x14ac:dyDescent="0.25">
      <c r="A8568" s="2">
        <v>28</v>
      </c>
      <c r="B8568" t="s">
        <v>30</v>
      </c>
      <c r="C8568" t="s">
        <v>180</v>
      </c>
      <c r="D8568" s="2">
        <v>3</v>
      </c>
      <c r="E8568" s="17">
        <v>11</v>
      </c>
      <c r="F8568" t="s">
        <v>77</v>
      </c>
      <c r="H8568">
        <v>405276.92000000004</v>
      </c>
    </row>
    <row r="8569" spans="1:8" x14ac:dyDescent="0.25">
      <c r="A8569" s="2">
        <v>28</v>
      </c>
      <c r="B8569" t="s">
        <v>30</v>
      </c>
      <c r="C8569" t="s">
        <v>180</v>
      </c>
      <c r="D8569" s="2">
        <v>3</v>
      </c>
      <c r="E8569" s="17">
        <v>11</v>
      </c>
      <c r="F8569" t="s">
        <v>68</v>
      </c>
      <c r="G8569">
        <v>49</v>
      </c>
      <c r="H8569">
        <v>925303.9</v>
      </c>
    </row>
    <row r="8570" spans="1:8" x14ac:dyDescent="0.25">
      <c r="A8570" s="2">
        <v>28</v>
      </c>
      <c r="B8570" t="s">
        <v>30</v>
      </c>
      <c r="C8570" t="s">
        <v>180</v>
      </c>
      <c r="D8570" s="2">
        <v>3</v>
      </c>
      <c r="E8570" s="17">
        <v>11</v>
      </c>
      <c r="F8570" t="s">
        <v>69</v>
      </c>
      <c r="G8570">
        <v>91</v>
      </c>
      <c r="H8570">
        <v>3954445.0899999985</v>
      </c>
    </row>
    <row r="8571" spans="1:8" x14ac:dyDescent="0.25">
      <c r="A8571" s="2">
        <v>28</v>
      </c>
      <c r="B8571" t="s">
        <v>30</v>
      </c>
      <c r="C8571" t="s">
        <v>180</v>
      </c>
      <c r="D8571" s="2">
        <v>3</v>
      </c>
      <c r="E8571" s="17">
        <v>11</v>
      </c>
      <c r="F8571" t="s">
        <v>78</v>
      </c>
      <c r="G8571">
        <v>1</v>
      </c>
      <c r="H8571">
        <v>359592.35</v>
      </c>
    </row>
    <row r="8572" spans="1:8" x14ac:dyDescent="0.25">
      <c r="A8572" s="2">
        <v>28</v>
      </c>
      <c r="B8572" t="s">
        <v>30</v>
      </c>
      <c r="C8572" t="s">
        <v>180</v>
      </c>
      <c r="D8572" s="2">
        <v>3</v>
      </c>
      <c r="E8572" s="17">
        <v>11</v>
      </c>
      <c r="F8572" t="s">
        <v>67</v>
      </c>
      <c r="G8572">
        <v>92</v>
      </c>
      <c r="H8572">
        <v>5032.9999999999991</v>
      </c>
    </row>
    <row r="8573" spans="1:8" x14ac:dyDescent="0.25">
      <c r="A8573" s="2">
        <v>28</v>
      </c>
      <c r="B8573" t="s">
        <v>30</v>
      </c>
      <c r="C8573" t="s">
        <v>180</v>
      </c>
      <c r="D8573" s="2">
        <v>3</v>
      </c>
      <c r="E8573" s="17">
        <v>11</v>
      </c>
      <c r="F8573" t="s">
        <v>73</v>
      </c>
      <c r="G8573">
        <v>6</v>
      </c>
      <c r="H8573">
        <v>2069245.5999999999</v>
      </c>
    </row>
    <row r="8574" spans="1:8" x14ac:dyDescent="0.25">
      <c r="A8574" s="2">
        <v>28</v>
      </c>
      <c r="B8574" t="s">
        <v>30</v>
      </c>
      <c r="C8574" t="s">
        <v>180</v>
      </c>
      <c r="D8574" s="2">
        <v>3</v>
      </c>
      <c r="E8574" s="17">
        <v>11</v>
      </c>
      <c r="F8574" t="s">
        <v>79</v>
      </c>
      <c r="H8574">
        <v>19562.64</v>
      </c>
    </row>
    <row r="8575" spans="1:8" x14ac:dyDescent="0.25">
      <c r="A8575" s="2">
        <v>28</v>
      </c>
      <c r="B8575" t="s">
        <v>30</v>
      </c>
      <c r="C8575" t="s">
        <v>180</v>
      </c>
      <c r="D8575" s="2">
        <v>3</v>
      </c>
      <c r="E8575" s="17">
        <v>11</v>
      </c>
      <c r="F8575" t="s">
        <v>72</v>
      </c>
      <c r="G8575">
        <v>92</v>
      </c>
      <c r="H8575">
        <v>4146438.2000000007</v>
      </c>
    </row>
    <row r="8576" spans="1:8" x14ac:dyDescent="0.25">
      <c r="A8576" s="2">
        <v>28</v>
      </c>
      <c r="B8576" t="s">
        <v>30</v>
      </c>
      <c r="C8576" t="s">
        <v>180</v>
      </c>
      <c r="D8576" s="2">
        <v>3</v>
      </c>
      <c r="E8576" s="17">
        <v>11</v>
      </c>
      <c r="F8576" t="s">
        <v>74</v>
      </c>
      <c r="G8576">
        <v>3</v>
      </c>
      <c r="H8576">
        <v>304006.71000000002</v>
      </c>
    </row>
    <row r="8577" spans="1:8" x14ac:dyDescent="0.25">
      <c r="A8577" s="2">
        <v>28</v>
      </c>
      <c r="B8577" t="s">
        <v>30</v>
      </c>
      <c r="C8577" t="s">
        <v>180</v>
      </c>
      <c r="D8577" s="2">
        <v>3</v>
      </c>
      <c r="E8577" s="17">
        <v>11</v>
      </c>
      <c r="F8577" t="s">
        <v>71</v>
      </c>
      <c r="G8577">
        <v>1</v>
      </c>
      <c r="H8577">
        <v>41235.710000000006</v>
      </c>
    </row>
    <row r="8578" spans="1:8" x14ac:dyDescent="0.25">
      <c r="A8578" s="2">
        <v>28</v>
      </c>
      <c r="B8578" t="s">
        <v>30</v>
      </c>
      <c r="C8578" t="s">
        <v>180</v>
      </c>
      <c r="D8578" s="2">
        <v>3</v>
      </c>
      <c r="E8578" s="17">
        <v>11</v>
      </c>
      <c r="F8578" t="s">
        <v>76</v>
      </c>
      <c r="H8578">
        <v>166311.51</v>
      </c>
    </row>
    <row r="8579" spans="1:8" x14ac:dyDescent="0.25">
      <c r="A8579" s="2">
        <v>28</v>
      </c>
      <c r="B8579" t="s">
        <v>30</v>
      </c>
      <c r="C8579" t="s">
        <v>180</v>
      </c>
      <c r="D8579" s="2">
        <v>3</v>
      </c>
      <c r="E8579" s="17">
        <v>12</v>
      </c>
      <c r="F8579" t="s">
        <v>70</v>
      </c>
      <c r="G8579">
        <v>232</v>
      </c>
      <c r="H8579">
        <v>83377419.37999998</v>
      </c>
    </row>
    <row r="8580" spans="1:8" x14ac:dyDescent="0.25">
      <c r="A8580" s="2">
        <v>28</v>
      </c>
      <c r="B8580" t="s">
        <v>30</v>
      </c>
      <c r="C8580" t="s">
        <v>180</v>
      </c>
      <c r="D8580" s="2">
        <v>3</v>
      </c>
      <c r="E8580" s="17">
        <v>12</v>
      </c>
      <c r="F8580" t="s">
        <v>75</v>
      </c>
      <c r="G8580">
        <v>82</v>
      </c>
      <c r="H8580">
        <v>1177583.3499999999</v>
      </c>
    </row>
    <row r="8581" spans="1:8" x14ac:dyDescent="0.25">
      <c r="A8581" s="2">
        <v>28</v>
      </c>
      <c r="B8581" t="s">
        <v>30</v>
      </c>
      <c r="C8581" t="s">
        <v>180</v>
      </c>
      <c r="D8581" s="2">
        <v>3</v>
      </c>
      <c r="E8581" s="17">
        <v>12</v>
      </c>
      <c r="F8581" t="s">
        <v>77</v>
      </c>
      <c r="G8581">
        <v>5</v>
      </c>
      <c r="H8581">
        <v>539643.05000000005</v>
      </c>
    </row>
    <row r="8582" spans="1:8" x14ac:dyDescent="0.25">
      <c r="A8582" s="2">
        <v>28</v>
      </c>
      <c r="B8582" t="s">
        <v>30</v>
      </c>
      <c r="C8582" t="s">
        <v>180</v>
      </c>
      <c r="D8582" s="2">
        <v>3</v>
      </c>
      <c r="E8582" s="17">
        <v>12</v>
      </c>
      <c r="F8582" t="s">
        <v>68</v>
      </c>
      <c r="G8582">
        <v>143</v>
      </c>
      <c r="H8582">
        <v>1844877.1999999988</v>
      </c>
    </row>
    <row r="8583" spans="1:8" x14ac:dyDescent="0.25">
      <c r="A8583" s="2">
        <v>28</v>
      </c>
      <c r="B8583" t="s">
        <v>30</v>
      </c>
      <c r="C8583" t="s">
        <v>180</v>
      </c>
      <c r="D8583" s="2">
        <v>3</v>
      </c>
      <c r="E8583" s="17">
        <v>12</v>
      </c>
      <c r="F8583" t="s">
        <v>69</v>
      </c>
      <c r="G8583">
        <v>232</v>
      </c>
      <c r="H8583">
        <v>10844633.069999995</v>
      </c>
    </row>
    <row r="8584" spans="1:8" x14ac:dyDescent="0.25">
      <c r="A8584" s="2">
        <v>28</v>
      </c>
      <c r="B8584" t="s">
        <v>30</v>
      </c>
      <c r="C8584" t="s">
        <v>180</v>
      </c>
      <c r="D8584" s="2">
        <v>3</v>
      </c>
      <c r="E8584" s="17">
        <v>12</v>
      </c>
      <c r="F8584" t="s">
        <v>78</v>
      </c>
      <c r="G8584">
        <v>2</v>
      </c>
      <c r="H8584">
        <v>1229344.4499999993</v>
      </c>
    </row>
    <row r="8585" spans="1:8" x14ac:dyDescent="0.25">
      <c r="A8585" s="2">
        <v>28</v>
      </c>
      <c r="B8585" t="s">
        <v>30</v>
      </c>
      <c r="C8585" t="s">
        <v>180</v>
      </c>
      <c r="D8585" s="2">
        <v>3</v>
      </c>
      <c r="E8585" s="17">
        <v>12</v>
      </c>
      <c r="F8585" t="s">
        <v>67</v>
      </c>
      <c r="G8585">
        <v>232</v>
      </c>
      <c r="H8585">
        <v>11153.380000000001</v>
      </c>
    </row>
    <row r="8586" spans="1:8" x14ac:dyDescent="0.25">
      <c r="A8586" s="2">
        <v>28</v>
      </c>
      <c r="B8586" t="s">
        <v>30</v>
      </c>
      <c r="C8586" t="s">
        <v>180</v>
      </c>
      <c r="D8586" s="2">
        <v>3</v>
      </c>
      <c r="E8586" s="17">
        <v>12</v>
      </c>
      <c r="F8586" t="s">
        <v>73</v>
      </c>
      <c r="G8586">
        <v>21</v>
      </c>
      <c r="H8586">
        <v>6347402.1799999997</v>
      </c>
    </row>
    <row r="8587" spans="1:8" x14ac:dyDescent="0.25">
      <c r="A8587" s="2">
        <v>28</v>
      </c>
      <c r="B8587" t="s">
        <v>30</v>
      </c>
      <c r="C8587" t="s">
        <v>180</v>
      </c>
      <c r="D8587" s="2">
        <v>3</v>
      </c>
      <c r="E8587" s="17">
        <v>12</v>
      </c>
      <c r="F8587" t="s">
        <v>79</v>
      </c>
      <c r="G8587">
        <v>1</v>
      </c>
      <c r="H8587">
        <v>98391.170000000013</v>
      </c>
    </row>
    <row r="8588" spans="1:8" x14ac:dyDescent="0.25">
      <c r="A8588" s="2">
        <v>28</v>
      </c>
      <c r="B8588" t="s">
        <v>30</v>
      </c>
      <c r="C8588" t="s">
        <v>180</v>
      </c>
      <c r="D8588" s="2">
        <v>3</v>
      </c>
      <c r="E8588" s="17">
        <v>12</v>
      </c>
      <c r="F8588" t="s">
        <v>72</v>
      </c>
      <c r="G8588">
        <v>232</v>
      </c>
      <c r="H8588">
        <v>9402156.1400000062</v>
      </c>
    </row>
    <row r="8589" spans="1:8" x14ac:dyDescent="0.25">
      <c r="A8589" s="2">
        <v>28</v>
      </c>
      <c r="B8589" t="s">
        <v>30</v>
      </c>
      <c r="C8589" t="s">
        <v>180</v>
      </c>
      <c r="D8589" s="2">
        <v>3</v>
      </c>
      <c r="E8589" s="17">
        <v>12</v>
      </c>
      <c r="F8589" t="s">
        <v>74</v>
      </c>
      <c r="G8589">
        <v>3</v>
      </c>
      <c r="H8589">
        <v>115285.57999999999</v>
      </c>
    </row>
    <row r="8590" spans="1:8" x14ac:dyDescent="0.25">
      <c r="A8590" s="2">
        <v>28</v>
      </c>
      <c r="B8590" t="s">
        <v>30</v>
      </c>
      <c r="C8590" t="s">
        <v>180</v>
      </c>
      <c r="D8590" s="2">
        <v>3</v>
      </c>
      <c r="E8590" s="17">
        <v>12</v>
      </c>
      <c r="F8590" t="s">
        <v>71</v>
      </c>
      <c r="G8590">
        <v>6</v>
      </c>
      <c r="H8590">
        <v>203710.57</v>
      </c>
    </row>
    <row r="8591" spans="1:8" x14ac:dyDescent="0.25">
      <c r="A8591" s="2">
        <v>28</v>
      </c>
      <c r="B8591" t="s">
        <v>30</v>
      </c>
      <c r="C8591" t="s">
        <v>180</v>
      </c>
      <c r="D8591" s="2">
        <v>3</v>
      </c>
      <c r="E8591" s="17">
        <v>12</v>
      </c>
      <c r="F8591" t="s">
        <v>76</v>
      </c>
      <c r="H8591">
        <v>8243.52</v>
      </c>
    </row>
    <row r="8592" spans="1:8" x14ac:dyDescent="0.25">
      <c r="A8592" s="2">
        <v>28</v>
      </c>
      <c r="B8592" t="s">
        <v>30</v>
      </c>
      <c r="C8592" t="s">
        <v>180</v>
      </c>
      <c r="D8592" s="2">
        <v>3</v>
      </c>
      <c r="E8592" s="17">
        <v>13</v>
      </c>
      <c r="F8592" t="s">
        <v>70</v>
      </c>
      <c r="G8592">
        <v>58</v>
      </c>
      <c r="H8592">
        <v>25468537.500000004</v>
      </c>
    </row>
    <row r="8593" spans="1:8" x14ac:dyDescent="0.25">
      <c r="A8593" s="2">
        <v>28</v>
      </c>
      <c r="B8593" t="s">
        <v>30</v>
      </c>
      <c r="C8593" t="s">
        <v>180</v>
      </c>
      <c r="D8593" s="2">
        <v>3</v>
      </c>
      <c r="E8593" s="17">
        <v>13</v>
      </c>
      <c r="F8593" t="s">
        <v>75</v>
      </c>
      <c r="G8593">
        <v>20</v>
      </c>
      <c r="H8593">
        <v>1265177.7999999998</v>
      </c>
    </row>
    <row r="8594" spans="1:8" x14ac:dyDescent="0.25">
      <c r="A8594" s="2">
        <v>28</v>
      </c>
      <c r="B8594" t="s">
        <v>30</v>
      </c>
      <c r="C8594" t="s">
        <v>180</v>
      </c>
      <c r="D8594" s="2">
        <v>3</v>
      </c>
      <c r="E8594" s="17">
        <v>13</v>
      </c>
      <c r="F8594" t="s">
        <v>68</v>
      </c>
      <c r="G8594">
        <v>35</v>
      </c>
      <c r="H8594">
        <v>496955</v>
      </c>
    </row>
    <row r="8595" spans="1:8" x14ac:dyDescent="0.25">
      <c r="A8595" s="2">
        <v>28</v>
      </c>
      <c r="B8595" t="s">
        <v>30</v>
      </c>
      <c r="C8595" t="s">
        <v>180</v>
      </c>
      <c r="D8595" s="2">
        <v>3</v>
      </c>
      <c r="E8595" s="17">
        <v>13</v>
      </c>
      <c r="F8595" t="s">
        <v>69</v>
      </c>
      <c r="G8595">
        <v>58</v>
      </c>
      <c r="H8595">
        <v>3310902.7599999993</v>
      </c>
    </row>
    <row r="8596" spans="1:8" x14ac:dyDescent="0.25">
      <c r="A8596" s="2">
        <v>28</v>
      </c>
      <c r="B8596" t="s">
        <v>30</v>
      </c>
      <c r="C8596" t="s">
        <v>180</v>
      </c>
      <c r="D8596" s="2">
        <v>3</v>
      </c>
      <c r="E8596" s="17">
        <v>13</v>
      </c>
      <c r="F8596" t="s">
        <v>78</v>
      </c>
      <c r="G8596">
        <v>1</v>
      </c>
      <c r="H8596">
        <v>89657.01</v>
      </c>
    </row>
    <row r="8597" spans="1:8" x14ac:dyDescent="0.25">
      <c r="A8597" s="2">
        <v>28</v>
      </c>
      <c r="B8597" t="s">
        <v>30</v>
      </c>
      <c r="C8597" t="s">
        <v>180</v>
      </c>
      <c r="D8597" s="2">
        <v>3</v>
      </c>
      <c r="E8597" s="17">
        <v>13</v>
      </c>
      <c r="F8597" t="s">
        <v>67</v>
      </c>
      <c r="G8597">
        <v>58</v>
      </c>
      <c r="H8597">
        <v>3019.0499999999988</v>
      </c>
    </row>
    <row r="8598" spans="1:8" x14ac:dyDescent="0.25">
      <c r="A8598" s="2">
        <v>28</v>
      </c>
      <c r="B8598" t="s">
        <v>30</v>
      </c>
      <c r="C8598" t="s">
        <v>180</v>
      </c>
      <c r="D8598" s="2">
        <v>3</v>
      </c>
      <c r="E8598" s="17">
        <v>13</v>
      </c>
      <c r="F8598" t="s">
        <v>73</v>
      </c>
      <c r="G8598">
        <v>4</v>
      </c>
      <c r="H8598">
        <v>1662137.2900000003</v>
      </c>
    </row>
    <row r="8599" spans="1:8" x14ac:dyDescent="0.25">
      <c r="A8599" s="2">
        <v>28</v>
      </c>
      <c r="B8599" t="s">
        <v>30</v>
      </c>
      <c r="C8599" t="s">
        <v>180</v>
      </c>
      <c r="D8599" s="2">
        <v>3</v>
      </c>
      <c r="E8599" s="17">
        <v>13</v>
      </c>
      <c r="F8599" t="s">
        <v>72</v>
      </c>
      <c r="G8599">
        <v>58</v>
      </c>
      <c r="H8599">
        <v>6599566.7299999986</v>
      </c>
    </row>
    <row r="8600" spans="1:8" x14ac:dyDescent="0.25">
      <c r="A8600" s="2">
        <v>28</v>
      </c>
      <c r="B8600" t="s">
        <v>30</v>
      </c>
      <c r="C8600" t="s">
        <v>180</v>
      </c>
      <c r="D8600" s="2">
        <v>3</v>
      </c>
      <c r="E8600" s="17">
        <v>13</v>
      </c>
      <c r="F8600" t="s">
        <v>76</v>
      </c>
      <c r="H8600">
        <v>230304.71999999997</v>
      </c>
    </row>
    <row r="8601" spans="1:8" x14ac:dyDescent="0.25">
      <c r="A8601" s="2">
        <v>28</v>
      </c>
      <c r="B8601" t="s">
        <v>30</v>
      </c>
      <c r="C8601" t="s">
        <v>180</v>
      </c>
      <c r="D8601" s="2">
        <v>3</v>
      </c>
      <c r="E8601" s="17">
        <v>14</v>
      </c>
      <c r="F8601" t="s">
        <v>70</v>
      </c>
      <c r="G8601">
        <v>26</v>
      </c>
      <c r="H8601">
        <v>14206017.010000002</v>
      </c>
    </row>
    <row r="8602" spans="1:8" x14ac:dyDescent="0.25">
      <c r="A8602" s="2">
        <v>28</v>
      </c>
      <c r="B8602" t="s">
        <v>30</v>
      </c>
      <c r="C8602" t="s">
        <v>180</v>
      </c>
      <c r="D8602" s="2">
        <v>3</v>
      </c>
      <c r="E8602" s="17">
        <v>14</v>
      </c>
      <c r="F8602" t="s">
        <v>75</v>
      </c>
      <c r="G8602">
        <v>8</v>
      </c>
      <c r="H8602">
        <v>368056.14999999997</v>
      </c>
    </row>
    <row r="8603" spans="1:8" x14ac:dyDescent="0.25">
      <c r="A8603" s="2">
        <v>28</v>
      </c>
      <c r="B8603" t="s">
        <v>30</v>
      </c>
      <c r="C8603" t="s">
        <v>180</v>
      </c>
      <c r="D8603" s="2">
        <v>3</v>
      </c>
      <c r="E8603" s="17">
        <v>14</v>
      </c>
      <c r="F8603" t="s">
        <v>68</v>
      </c>
      <c r="G8603">
        <v>13</v>
      </c>
      <c r="H8603">
        <v>296920.39999999997</v>
      </c>
    </row>
    <row r="8604" spans="1:8" x14ac:dyDescent="0.25">
      <c r="A8604" s="2">
        <v>28</v>
      </c>
      <c r="B8604" t="s">
        <v>30</v>
      </c>
      <c r="C8604" t="s">
        <v>180</v>
      </c>
      <c r="D8604" s="2">
        <v>3</v>
      </c>
      <c r="E8604" s="17">
        <v>14</v>
      </c>
      <c r="F8604" t="s">
        <v>69</v>
      </c>
      <c r="G8604">
        <v>25</v>
      </c>
      <c r="H8604">
        <v>1751910.19</v>
      </c>
    </row>
    <row r="8605" spans="1:8" x14ac:dyDescent="0.25">
      <c r="A8605" s="2">
        <v>28</v>
      </c>
      <c r="B8605" t="s">
        <v>30</v>
      </c>
      <c r="C8605" t="s">
        <v>180</v>
      </c>
      <c r="D8605" s="2">
        <v>3</v>
      </c>
      <c r="E8605" s="17">
        <v>14</v>
      </c>
      <c r="F8605" t="s">
        <v>67</v>
      </c>
      <c r="G8605">
        <v>25</v>
      </c>
      <c r="H8605">
        <v>1412.9600000000003</v>
      </c>
    </row>
    <row r="8606" spans="1:8" x14ac:dyDescent="0.25">
      <c r="A8606" s="2">
        <v>28</v>
      </c>
      <c r="B8606" t="s">
        <v>30</v>
      </c>
      <c r="C8606" t="s">
        <v>180</v>
      </c>
      <c r="D8606" s="2">
        <v>3</v>
      </c>
      <c r="E8606" s="17">
        <v>14</v>
      </c>
      <c r="F8606" t="s">
        <v>73</v>
      </c>
      <c r="G8606">
        <v>5</v>
      </c>
      <c r="H8606">
        <v>821174.83</v>
      </c>
    </row>
    <row r="8607" spans="1:8" x14ac:dyDescent="0.25">
      <c r="A8607" s="2">
        <v>28</v>
      </c>
      <c r="B8607" t="s">
        <v>30</v>
      </c>
      <c r="C8607" t="s">
        <v>180</v>
      </c>
      <c r="D8607" s="2">
        <v>3</v>
      </c>
      <c r="E8607" s="17">
        <v>14</v>
      </c>
      <c r="F8607" t="s">
        <v>79</v>
      </c>
      <c r="H8607">
        <v>2368.6</v>
      </c>
    </row>
    <row r="8608" spans="1:8" x14ac:dyDescent="0.25">
      <c r="A8608" s="2">
        <v>28</v>
      </c>
      <c r="B8608" t="s">
        <v>30</v>
      </c>
      <c r="C8608" t="s">
        <v>180</v>
      </c>
      <c r="D8608" s="2">
        <v>3</v>
      </c>
      <c r="E8608" s="17">
        <v>14</v>
      </c>
      <c r="F8608" t="s">
        <v>72</v>
      </c>
      <c r="G8608">
        <v>26</v>
      </c>
      <c r="H8608">
        <v>4659088.45</v>
      </c>
    </row>
    <row r="8609" spans="1:8" x14ac:dyDescent="0.25">
      <c r="A8609" s="2">
        <v>28</v>
      </c>
      <c r="B8609" t="s">
        <v>30</v>
      </c>
      <c r="C8609" t="s">
        <v>180</v>
      </c>
      <c r="D8609" s="2">
        <v>3</v>
      </c>
      <c r="E8609" s="17">
        <v>14</v>
      </c>
      <c r="F8609" t="s">
        <v>74</v>
      </c>
      <c r="H8609">
        <v>103008.7</v>
      </c>
    </row>
    <row r="8610" spans="1:8" x14ac:dyDescent="0.25">
      <c r="A8610" s="2">
        <v>28</v>
      </c>
      <c r="B8610" t="s">
        <v>30</v>
      </c>
      <c r="C8610" t="s">
        <v>180</v>
      </c>
      <c r="D8610" s="2">
        <v>3</v>
      </c>
      <c r="E8610" s="17">
        <v>14</v>
      </c>
      <c r="F8610" t="s">
        <v>76</v>
      </c>
      <c r="H8610">
        <v>46164.66</v>
      </c>
    </row>
    <row r="8611" spans="1:8" x14ac:dyDescent="0.25">
      <c r="A8611" s="2">
        <v>28</v>
      </c>
      <c r="B8611" t="s">
        <v>30</v>
      </c>
      <c r="C8611" t="s">
        <v>180</v>
      </c>
      <c r="D8611" s="2">
        <v>3</v>
      </c>
      <c r="E8611" s="17">
        <v>15</v>
      </c>
      <c r="F8611" t="s">
        <v>70</v>
      </c>
      <c r="G8611">
        <v>2</v>
      </c>
      <c r="H8611">
        <v>1871322.03</v>
      </c>
    </row>
    <row r="8612" spans="1:8" x14ac:dyDescent="0.25">
      <c r="A8612" s="2">
        <v>28</v>
      </c>
      <c r="B8612" t="s">
        <v>30</v>
      </c>
      <c r="C8612" t="s">
        <v>180</v>
      </c>
      <c r="D8612" s="2">
        <v>3</v>
      </c>
      <c r="E8612" s="17">
        <v>15</v>
      </c>
      <c r="F8612" t="s">
        <v>75</v>
      </c>
      <c r="G8612">
        <v>1</v>
      </c>
      <c r="H8612">
        <v>86747.25</v>
      </c>
    </row>
    <row r="8613" spans="1:8" x14ac:dyDescent="0.25">
      <c r="A8613" s="2">
        <v>28</v>
      </c>
      <c r="B8613" t="s">
        <v>30</v>
      </c>
      <c r="C8613" t="s">
        <v>180</v>
      </c>
      <c r="D8613" s="2">
        <v>3</v>
      </c>
      <c r="E8613" s="17">
        <v>15</v>
      </c>
      <c r="F8613" t="s">
        <v>68</v>
      </c>
      <c r="G8613">
        <v>1</v>
      </c>
      <c r="H8613">
        <v>39682</v>
      </c>
    </row>
    <row r="8614" spans="1:8" x14ac:dyDescent="0.25">
      <c r="A8614" s="2">
        <v>28</v>
      </c>
      <c r="B8614" t="s">
        <v>30</v>
      </c>
      <c r="C8614" t="s">
        <v>180</v>
      </c>
      <c r="D8614" s="2">
        <v>3</v>
      </c>
      <c r="E8614" s="17">
        <v>15</v>
      </c>
      <c r="F8614" t="s">
        <v>69</v>
      </c>
      <c r="G8614">
        <v>2</v>
      </c>
      <c r="H8614">
        <v>243271.5</v>
      </c>
    </row>
    <row r="8615" spans="1:8" x14ac:dyDescent="0.25">
      <c r="A8615" s="2">
        <v>28</v>
      </c>
      <c r="B8615" t="s">
        <v>30</v>
      </c>
      <c r="C8615" t="s">
        <v>180</v>
      </c>
      <c r="D8615" s="2">
        <v>3</v>
      </c>
      <c r="E8615" s="17">
        <v>15</v>
      </c>
      <c r="F8615" t="s">
        <v>78</v>
      </c>
      <c r="H8615">
        <v>64729.65</v>
      </c>
    </row>
    <row r="8616" spans="1:8" x14ac:dyDescent="0.25">
      <c r="A8616" s="2">
        <v>28</v>
      </c>
      <c r="B8616" t="s">
        <v>30</v>
      </c>
      <c r="C8616" t="s">
        <v>180</v>
      </c>
      <c r="D8616" s="2">
        <v>3</v>
      </c>
      <c r="E8616" s="17">
        <v>15</v>
      </c>
      <c r="F8616" t="s">
        <v>67</v>
      </c>
      <c r="G8616">
        <v>2</v>
      </c>
      <c r="H8616">
        <v>157.40999999999997</v>
      </c>
    </row>
    <row r="8617" spans="1:8" x14ac:dyDescent="0.25">
      <c r="A8617" s="2">
        <v>28</v>
      </c>
      <c r="B8617" t="s">
        <v>30</v>
      </c>
      <c r="C8617" t="s">
        <v>180</v>
      </c>
      <c r="D8617" s="2">
        <v>3</v>
      </c>
      <c r="E8617" s="17">
        <v>15</v>
      </c>
      <c r="F8617" t="s">
        <v>73</v>
      </c>
      <c r="G8617">
        <v>1</v>
      </c>
      <c r="H8617">
        <v>198692.25</v>
      </c>
    </row>
    <row r="8618" spans="1:8" x14ac:dyDescent="0.25">
      <c r="A8618" s="2">
        <v>28</v>
      </c>
      <c r="B8618" t="s">
        <v>30</v>
      </c>
      <c r="C8618" t="s">
        <v>180</v>
      </c>
      <c r="D8618" s="2">
        <v>3</v>
      </c>
      <c r="E8618" s="17">
        <v>15</v>
      </c>
      <c r="F8618" t="s">
        <v>72</v>
      </c>
      <c r="G8618">
        <v>2</v>
      </c>
      <c r="H8618">
        <v>708304.17</v>
      </c>
    </row>
    <row r="8619" spans="1:8" x14ac:dyDescent="0.25">
      <c r="A8619" s="2">
        <v>28</v>
      </c>
      <c r="B8619" t="s">
        <v>30</v>
      </c>
      <c r="C8619" t="s">
        <v>181</v>
      </c>
      <c r="D8619" s="2">
        <v>2</v>
      </c>
      <c r="E8619" s="17">
        <v>6</v>
      </c>
      <c r="F8619" t="s">
        <v>70</v>
      </c>
      <c r="H8619">
        <v>13649.25</v>
      </c>
    </row>
    <row r="8620" spans="1:8" x14ac:dyDescent="0.25">
      <c r="A8620" s="2">
        <v>28</v>
      </c>
      <c r="B8620" t="s">
        <v>30</v>
      </c>
      <c r="C8620" t="s">
        <v>181</v>
      </c>
      <c r="D8620" s="2">
        <v>2</v>
      </c>
      <c r="E8620" s="17">
        <v>6</v>
      </c>
      <c r="F8620" t="s">
        <v>69</v>
      </c>
      <c r="H8620">
        <v>1774.39</v>
      </c>
    </row>
    <row r="8621" spans="1:8" x14ac:dyDescent="0.25">
      <c r="A8621" s="2">
        <v>28</v>
      </c>
      <c r="B8621" t="s">
        <v>30</v>
      </c>
      <c r="C8621" t="s">
        <v>181</v>
      </c>
      <c r="D8621" s="2">
        <v>2</v>
      </c>
      <c r="E8621" s="17">
        <v>6</v>
      </c>
      <c r="F8621" t="s">
        <v>67</v>
      </c>
      <c r="H8621">
        <v>5.83</v>
      </c>
    </row>
    <row r="8622" spans="1:8" x14ac:dyDescent="0.25">
      <c r="A8622" s="2">
        <v>28</v>
      </c>
      <c r="B8622" t="s">
        <v>30</v>
      </c>
      <c r="C8622" t="s">
        <v>181</v>
      </c>
      <c r="D8622" s="2">
        <v>2</v>
      </c>
      <c r="E8622" s="17">
        <v>7</v>
      </c>
      <c r="F8622" t="s">
        <v>70</v>
      </c>
      <c r="G8622">
        <v>5</v>
      </c>
      <c r="H8622">
        <v>1094187.02</v>
      </c>
    </row>
    <row r="8623" spans="1:8" x14ac:dyDescent="0.25">
      <c r="A8623" s="2">
        <v>28</v>
      </c>
      <c r="B8623" t="s">
        <v>30</v>
      </c>
      <c r="C8623" t="s">
        <v>181</v>
      </c>
      <c r="D8623" s="2">
        <v>2</v>
      </c>
      <c r="E8623" s="17">
        <v>7</v>
      </c>
      <c r="F8623" t="s">
        <v>75</v>
      </c>
      <c r="G8623">
        <v>5</v>
      </c>
      <c r="H8623">
        <v>68700</v>
      </c>
    </row>
    <row r="8624" spans="1:8" x14ac:dyDescent="0.25">
      <c r="A8624" s="2">
        <v>28</v>
      </c>
      <c r="B8624" t="s">
        <v>30</v>
      </c>
      <c r="C8624" t="s">
        <v>181</v>
      </c>
      <c r="D8624" s="2">
        <v>2</v>
      </c>
      <c r="E8624" s="17">
        <v>7</v>
      </c>
      <c r="F8624" t="s">
        <v>77</v>
      </c>
      <c r="H8624">
        <v>57059.1</v>
      </c>
    </row>
    <row r="8625" spans="1:8" x14ac:dyDescent="0.25">
      <c r="A8625" s="2">
        <v>28</v>
      </c>
      <c r="B8625" t="s">
        <v>30</v>
      </c>
      <c r="C8625" t="s">
        <v>181</v>
      </c>
      <c r="D8625" s="2">
        <v>2</v>
      </c>
      <c r="E8625" s="17">
        <v>7</v>
      </c>
      <c r="F8625" t="s">
        <v>68</v>
      </c>
      <c r="G8625">
        <v>3</v>
      </c>
      <c r="H8625">
        <v>58338</v>
      </c>
    </row>
    <row r="8626" spans="1:8" x14ac:dyDescent="0.25">
      <c r="A8626" s="2">
        <v>28</v>
      </c>
      <c r="B8626" t="s">
        <v>30</v>
      </c>
      <c r="C8626" t="s">
        <v>181</v>
      </c>
      <c r="D8626" s="2">
        <v>2</v>
      </c>
      <c r="E8626" s="17">
        <v>7</v>
      </c>
      <c r="F8626" t="s">
        <v>69</v>
      </c>
      <c r="G8626">
        <v>5</v>
      </c>
      <c r="H8626">
        <v>142391.54999999999</v>
      </c>
    </row>
    <row r="8627" spans="1:8" x14ac:dyDescent="0.25">
      <c r="A8627" s="2">
        <v>28</v>
      </c>
      <c r="B8627" t="s">
        <v>30</v>
      </c>
      <c r="C8627" t="s">
        <v>181</v>
      </c>
      <c r="D8627" s="2">
        <v>2</v>
      </c>
      <c r="E8627" s="17">
        <v>7</v>
      </c>
      <c r="F8627" t="s">
        <v>78</v>
      </c>
      <c r="H8627">
        <v>36561.129999999997</v>
      </c>
    </row>
    <row r="8628" spans="1:8" x14ac:dyDescent="0.25">
      <c r="A8628" s="2">
        <v>28</v>
      </c>
      <c r="B8628" t="s">
        <v>30</v>
      </c>
      <c r="C8628" t="s">
        <v>181</v>
      </c>
      <c r="D8628" s="2">
        <v>2</v>
      </c>
      <c r="E8628" s="17">
        <v>7</v>
      </c>
      <c r="F8628" t="s">
        <v>67</v>
      </c>
      <c r="G8628">
        <v>5</v>
      </c>
      <c r="H8628">
        <v>367.13999999999993</v>
      </c>
    </row>
    <row r="8629" spans="1:8" x14ac:dyDescent="0.25">
      <c r="A8629" s="2">
        <v>28</v>
      </c>
      <c r="B8629" t="s">
        <v>30</v>
      </c>
      <c r="C8629" t="s">
        <v>181</v>
      </c>
      <c r="D8629" s="2">
        <v>2</v>
      </c>
      <c r="E8629" s="17">
        <v>7</v>
      </c>
      <c r="F8629" t="s">
        <v>73</v>
      </c>
      <c r="H8629">
        <v>103307.25</v>
      </c>
    </row>
    <row r="8630" spans="1:8" x14ac:dyDescent="0.25">
      <c r="A8630" s="2">
        <v>28</v>
      </c>
      <c r="B8630" t="s">
        <v>30</v>
      </c>
      <c r="C8630" t="s">
        <v>181</v>
      </c>
      <c r="D8630" s="2">
        <v>2</v>
      </c>
      <c r="E8630" s="17">
        <v>8</v>
      </c>
      <c r="F8630" t="s">
        <v>70</v>
      </c>
      <c r="G8630">
        <v>14</v>
      </c>
      <c r="H8630">
        <v>3433899.5</v>
      </c>
    </row>
    <row r="8631" spans="1:8" x14ac:dyDescent="0.25">
      <c r="A8631" s="2">
        <v>28</v>
      </c>
      <c r="B8631" t="s">
        <v>30</v>
      </c>
      <c r="C8631" t="s">
        <v>181</v>
      </c>
      <c r="D8631" s="2">
        <v>2</v>
      </c>
      <c r="E8631" s="17">
        <v>8</v>
      </c>
      <c r="F8631" t="s">
        <v>75</v>
      </c>
      <c r="G8631">
        <v>10</v>
      </c>
      <c r="H8631">
        <v>123300</v>
      </c>
    </row>
    <row r="8632" spans="1:8" x14ac:dyDescent="0.25">
      <c r="A8632" s="2">
        <v>28</v>
      </c>
      <c r="B8632" t="s">
        <v>30</v>
      </c>
      <c r="C8632" t="s">
        <v>181</v>
      </c>
      <c r="D8632" s="2">
        <v>2</v>
      </c>
      <c r="E8632" s="17">
        <v>8</v>
      </c>
      <c r="F8632" t="s">
        <v>77</v>
      </c>
      <c r="G8632">
        <v>1</v>
      </c>
      <c r="H8632">
        <v>173987.46</v>
      </c>
    </row>
    <row r="8633" spans="1:8" x14ac:dyDescent="0.25">
      <c r="A8633" s="2">
        <v>28</v>
      </c>
      <c r="B8633" t="s">
        <v>30</v>
      </c>
      <c r="C8633" t="s">
        <v>181</v>
      </c>
      <c r="D8633" s="2">
        <v>2</v>
      </c>
      <c r="E8633" s="17">
        <v>8</v>
      </c>
      <c r="F8633" t="s">
        <v>68</v>
      </c>
      <c r="G8633">
        <v>8</v>
      </c>
      <c r="H8633">
        <v>154641</v>
      </c>
    </row>
    <row r="8634" spans="1:8" x14ac:dyDescent="0.25">
      <c r="A8634" s="2">
        <v>28</v>
      </c>
      <c r="B8634" t="s">
        <v>30</v>
      </c>
      <c r="C8634" t="s">
        <v>181</v>
      </c>
      <c r="D8634" s="2">
        <v>2</v>
      </c>
      <c r="E8634" s="17">
        <v>8</v>
      </c>
      <c r="F8634" t="s">
        <v>69</v>
      </c>
      <c r="G8634">
        <v>14</v>
      </c>
      <c r="H8634">
        <v>446404.43000000005</v>
      </c>
    </row>
    <row r="8635" spans="1:8" x14ac:dyDescent="0.25">
      <c r="A8635" s="2">
        <v>28</v>
      </c>
      <c r="B8635" t="s">
        <v>30</v>
      </c>
      <c r="C8635" t="s">
        <v>181</v>
      </c>
      <c r="D8635" s="2">
        <v>2</v>
      </c>
      <c r="E8635" s="17">
        <v>8</v>
      </c>
      <c r="F8635" t="s">
        <v>78</v>
      </c>
      <c r="H8635">
        <v>153409.27000000002</v>
      </c>
    </row>
    <row r="8636" spans="1:8" x14ac:dyDescent="0.25">
      <c r="A8636" s="2">
        <v>28</v>
      </c>
      <c r="B8636" t="s">
        <v>30</v>
      </c>
      <c r="C8636" t="s">
        <v>181</v>
      </c>
      <c r="D8636" s="2">
        <v>2</v>
      </c>
      <c r="E8636" s="17">
        <v>8</v>
      </c>
      <c r="F8636" t="s">
        <v>67</v>
      </c>
      <c r="G8636">
        <v>13</v>
      </c>
      <c r="H8636">
        <v>827.9100000000002</v>
      </c>
    </row>
    <row r="8637" spans="1:8" x14ac:dyDescent="0.25">
      <c r="A8637" s="2">
        <v>28</v>
      </c>
      <c r="B8637" t="s">
        <v>30</v>
      </c>
      <c r="C8637" t="s">
        <v>181</v>
      </c>
      <c r="D8637" s="2">
        <v>2</v>
      </c>
      <c r="E8637" s="17">
        <v>8</v>
      </c>
      <c r="F8637" t="s">
        <v>73</v>
      </c>
      <c r="G8637">
        <v>1</v>
      </c>
      <c r="H8637">
        <v>244544.75</v>
      </c>
    </row>
    <row r="8638" spans="1:8" x14ac:dyDescent="0.25">
      <c r="A8638" s="2">
        <v>28</v>
      </c>
      <c r="B8638" t="s">
        <v>30</v>
      </c>
      <c r="C8638" t="s">
        <v>181</v>
      </c>
      <c r="D8638" s="2">
        <v>2</v>
      </c>
      <c r="E8638" s="17">
        <v>9</v>
      </c>
      <c r="F8638" t="s">
        <v>70</v>
      </c>
      <c r="H8638">
        <v>22905</v>
      </c>
    </row>
    <row r="8639" spans="1:8" x14ac:dyDescent="0.25">
      <c r="A8639" s="2">
        <v>28</v>
      </c>
      <c r="B8639" t="s">
        <v>30</v>
      </c>
      <c r="C8639" t="s">
        <v>181</v>
      </c>
      <c r="D8639" s="2">
        <v>2</v>
      </c>
      <c r="E8639" s="17">
        <v>9</v>
      </c>
      <c r="F8639" t="s">
        <v>75</v>
      </c>
      <c r="H8639">
        <v>900</v>
      </c>
    </row>
    <row r="8640" spans="1:8" x14ac:dyDescent="0.25">
      <c r="A8640" s="2">
        <v>28</v>
      </c>
      <c r="B8640" t="s">
        <v>30</v>
      </c>
      <c r="C8640" t="s">
        <v>181</v>
      </c>
      <c r="D8640" s="2">
        <v>2</v>
      </c>
      <c r="E8640" s="17">
        <v>9</v>
      </c>
      <c r="F8640" t="s">
        <v>68</v>
      </c>
      <c r="H8640">
        <v>1440</v>
      </c>
    </row>
    <row r="8641" spans="1:8" x14ac:dyDescent="0.25">
      <c r="A8641" s="2">
        <v>28</v>
      </c>
      <c r="B8641" t="s">
        <v>30</v>
      </c>
      <c r="C8641" t="s">
        <v>181</v>
      </c>
      <c r="D8641" s="2">
        <v>2</v>
      </c>
      <c r="E8641" s="17">
        <v>9</v>
      </c>
      <c r="F8641" t="s">
        <v>69</v>
      </c>
      <c r="H8641">
        <v>2977.64</v>
      </c>
    </row>
    <row r="8642" spans="1:8" x14ac:dyDescent="0.25">
      <c r="A8642" s="2">
        <v>28</v>
      </c>
      <c r="B8642" t="s">
        <v>30</v>
      </c>
      <c r="C8642" t="s">
        <v>181</v>
      </c>
      <c r="D8642" s="2">
        <v>2</v>
      </c>
      <c r="E8642" s="17">
        <v>9</v>
      </c>
      <c r="F8642" t="s">
        <v>67</v>
      </c>
      <c r="H8642">
        <v>5.7799999999999994</v>
      </c>
    </row>
    <row r="8643" spans="1:8" x14ac:dyDescent="0.25">
      <c r="A8643" s="2">
        <v>28</v>
      </c>
      <c r="B8643" t="s">
        <v>30</v>
      </c>
      <c r="C8643" t="s">
        <v>181</v>
      </c>
      <c r="D8643" s="2">
        <v>2</v>
      </c>
      <c r="E8643" s="17">
        <v>10</v>
      </c>
      <c r="F8643" t="s">
        <v>70</v>
      </c>
      <c r="G8643">
        <v>1</v>
      </c>
      <c r="H8643">
        <v>532621.25</v>
      </c>
    </row>
    <row r="8644" spans="1:8" x14ac:dyDescent="0.25">
      <c r="A8644" s="2">
        <v>28</v>
      </c>
      <c r="B8644" t="s">
        <v>30</v>
      </c>
      <c r="C8644" t="s">
        <v>181</v>
      </c>
      <c r="D8644" s="2">
        <v>2</v>
      </c>
      <c r="E8644" s="17">
        <v>10</v>
      </c>
      <c r="F8644" t="s">
        <v>75</v>
      </c>
      <c r="G8644">
        <v>1</v>
      </c>
      <c r="H8644">
        <v>12600</v>
      </c>
    </row>
    <row r="8645" spans="1:8" x14ac:dyDescent="0.25">
      <c r="A8645" s="2">
        <v>28</v>
      </c>
      <c r="B8645" t="s">
        <v>30</v>
      </c>
      <c r="C8645" t="s">
        <v>181</v>
      </c>
      <c r="D8645" s="2">
        <v>2</v>
      </c>
      <c r="E8645" s="17">
        <v>10</v>
      </c>
      <c r="F8645" t="s">
        <v>77</v>
      </c>
      <c r="H8645">
        <v>45927.009999999995</v>
      </c>
    </row>
    <row r="8646" spans="1:8" x14ac:dyDescent="0.25">
      <c r="A8646" s="2">
        <v>28</v>
      </c>
      <c r="B8646" t="s">
        <v>30</v>
      </c>
      <c r="C8646" t="s">
        <v>181</v>
      </c>
      <c r="D8646" s="2">
        <v>2</v>
      </c>
      <c r="E8646" s="17">
        <v>10</v>
      </c>
      <c r="F8646" t="s">
        <v>68</v>
      </c>
      <c r="G8646">
        <v>1</v>
      </c>
      <c r="H8646">
        <v>15833</v>
      </c>
    </row>
    <row r="8647" spans="1:8" x14ac:dyDescent="0.25">
      <c r="A8647" s="2">
        <v>28</v>
      </c>
      <c r="B8647" t="s">
        <v>30</v>
      </c>
      <c r="C8647" t="s">
        <v>181</v>
      </c>
      <c r="D8647" s="2">
        <v>2</v>
      </c>
      <c r="E8647" s="17">
        <v>10</v>
      </c>
      <c r="F8647" t="s">
        <v>69</v>
      </c>
      <c r="G8647">
        <v>1</v>
      </c>
      <c r="H8647">
        <v>69240.58</v>
      </c>
    </row>
    <row r="8648" spans="1:8" x14ac:dyDescent="0.25">
      <c r="A8648" s="2">
        <v>28</v>
      </c>
      <c r="B8648" t="s">
        <v>30</v>
      </c>
      <c r="C8648" t="s">
        <v>181</v>
      </c>
      <c r="D8648" s="2">
        <v>2</v>
      </c>
      <c r="E8648" s="17">
        <v>10</v>
      </c>
      <c r="F8648" t="s">
        <v>67</v>
      </c>
      <c r="G8648">
        <v>1</v>
      </c>
      <c r="H8648">
        <v>64.180000000000007</v>
      </c>
    </row>
    <row r="8649" spans="1:8" x14ac:dyDescent="0.25">
      <c r="A8649" s="2">
        <v>28</v>
      </c>
      <c r="B8649" t="s">
        <v>30</v>
      </c>
      <c r="C8649" t="s">
        <v>181</v>
      </c>
      <c r="D8649" s="2">
        <v>2</v>
      </c>
      <c r="E8649" s="17">
        <v>10</v>
      </c>
      <c r="F8649" t="s">
        <v>73</v>
      </c>
      <c r="H8649">
        <v>30589.75</v>
      </c>
    </row>
    <row r="8650" spans="1:8" x14ac:dyDescent="0.25">
      <c r="A8650" s="2">
        <v>42</v>
      </c>
      <c r="B8650" t="s">
        <v>32</v>
      </c>
      <c r="C8650" t="s">
        <v>117</v>
      </c>
      <c r="D8650" s="2">
        <v>1</v>
      </c>
      <c r="E8650" s="17">
        <v>1</v>
      </c>
      <c r="F8650" t="s">
        <v>70</v>
      </c>
      <c r="G8650">
        <v>26</v>
      </c>
      <c r="H8650">
        <v>1669259.8499999999</v>
      </c>
    </row>
    <row r="8651" spans="1:8" x14ac:dyDescent="0.25">
      <c r="A8651" s="2">
        <v>42</v>
      </c>
      <c r="B8651" t="s">
        <v>32</v>
      </c>
      <c r="C8651" t="s">
        <v>117</v>
      </c>
      <c r="D8651" s="2">
        <v>1</v>
      </c>
      <c r="E8651" s="17">
        <v>1</v>
      </c>
      <c r="F8651" t="s">
        <v>77</v>
      </c>
      <c r="G8651">
        <v>10</v>
      </c>
      <c r="H8651">
        <v>64246.86</v>
      </c>
    </row>
    <row r="8652" spans="1:8" x14ac:dyDescent="0.25">
      <c r="A8652" s="2">
        <v>42</v>
      </c>
      <c r="B8652" t="s">
        <v>32</v>
      </c>
      <c r="C8652" t="s">
        <v>117</v>
      </c>
      <c r="D8652" s="2">
        <v>1</v>
      </c>
      <c r="E8652" s="17">
        <v>1</v>
      </c>
      <c r="F8652" t="s">
        <v>67</v>
      </c>
      <c r="H8652">
        <v>17.490000000000002</v>
      </c>
    </row>
    <row r="8653" spans="1:8" x14ac:dyDescent="0.25">
      <c r="A8653" s="2">
        <v>42</v>
      </c>
      <c r="B8653" t="s">
        <v>32</v>
      </c>
      <c r="C8653" t="s">
        <v>117</v>
      </c>
      <c r="D8653" s="2">
        <v>1</v>
      </c>
      <c r="E8653" s="17">
        <v>1</v>
      </c>
      <c r="F8653" t="s">
        <v>72</v>
      </c>
      <c r="G8653">
        <v>1</v>
      </c>
      <c r="H8653">
        <v>1824.65</v>
      </c>
    </row>
    <row r="8654" spans="1:8" x14ac:dyDescent="0.25">
      <c r="A8654" s="2">
        <v>42</v>
      </c>
      <c r="B8654" t="s">
        <v>32</v>
      </c>
      <c r="C8654" t="s">
        <v>117</v>
      </c>
      <c r="D8654" s="2">
        <v>1</v>
      </c>
      <c r="E8654" s="17">
        <v>1</v>
      </c>
      <c r="F8654" t="s">
        <v>74</v>
      </c>
      <c r="H8654">
        <v>8574.0300000000007</v>
      </c>
    </row>
    <row r="8655" spans="1:8" x14ac:dyDescent="0.25">
      <c r="A8655" s="2">
        <v>42</v>
      </c>
      <c r="B8655" t="s">
        <v>32</v>
      </c>
      <c r="C8655" t="s">
        <v>117</v>
      </c>
      <c r="D8655" s="2">
        <v>1</v>
      </c>
      <c r="E8655" s="17">
        <v>1</v>
      </c>
      <c r="F8655" t="s">
        <v>87</v>
      </c>
      <c r="G8655">
        <v>11</v>
      </c>
      <c r="H8655">
        <v>141653</v>
      </c>
    </row>
    <row r="8656" spans="1:8" x14ac:dyDescent="0.25">
      <c r="A8656" s="2">
        <v>42</v>
      </c>
      <c r="B8656" t="s">
        <v>32</v>
      </c>
      <c r="C8656" t="s">
        <v>117</v>
      </c>
      <c r="D8656" s="2">
        <v>1</v>
      </c>
      <c r="E8656" s="17">
        <v>1</v>
      </c>
      <c r="F8656" t="s">
        <v>96</v>
      </c>
      <c r="H8656">
        <v>32016.120000000006</v>
      </c>
    </row>
    <row r="8657" spans="1:8" x14ac:dyDescent="0.25">
      <c r="A8657" s="2">
        <v>42</v>
      </c>
      <c r="B8657" t="s">
        <v>32</v>
      </c>
      <c r="C8657" t="s">
        <v>117</v>
      </c>
      <c r="D8657" s="2">
        <v>1</v>
      </c>
      <c r="E8657" s="17">
        <v>3</v>
      </c>
      <c r="F8657" t="s">
        <v>70</v>
      </c>
      <c r="G8657">
        <v>1</v>
      </c>
      <c r="H8657">
        <v>94497</v>
      </c>
    </row>
    <row r="8658" spans="1:8" x14ac:dyDescent="0.25">
      <c r="A8658" s="2">
        <v>42</v>
      </c>
      <c r="B8658" t="s">
        <v>32</v>
      </c>
      <c r="C8658" t="s">
        <v>117</v>
      </c>
      <c r="D8658" s="2">
        <v>1</v>
      </c>
      <c r="E8658" s="17">
        <v>3</v>
      </c>
      <c r="F8658" t="s">
        <v>75</v>
      </c>
      <c r="G8658">
        <v>1</v>
      </c>
      <c r="H8658">
        <v>13500</v>
      </c>
    </row>
    <row r="8659" spans="1:8" x14ac:dyDescent="0.25">
      <c r="A8659" s="2">
        <v>42</v>
      </c>
      <c r="B8659" t="s">
        <v>32</v>
      </c>
      <c r="C8659" t="s">
        <v>117</v>
      </c>
      <c r="D8659" s="2">
        <v>1</v>
      </c>
      <c r="E8659" s="17">
        <v>3</v>
      </c>
      <c r="F8659" t="s">
        <v>77</v>
      </c>
      <c r="H8659">
        <v>4797.9399999999996</v>
      </c>
    </row>
    <row r="8660" spans="1:8" x14ac:dyDescent="0.25">
      <c r="A8660" s="2">
        <v>42</v>
      </c>
      <c r="B8660" t="s">
        <v>32</v>
      </c>
      <c r="C8660" t="s">
        <v>117</v>
      </c>
      <c r="D8660" s="2">
        <v>1</v>
      </c>
      <c r="E8660" s="17">
        <v>3</v>
      </c>
      <c r="F8660" t="s">
        <v>69</v>
      </c>
      <c r="G8660">
        <v>1</v>
      </c>
      <c r="H8660">
        <v>12284.479999999998</v>
      </c>
    </row>
    <row r="8661" spans="1:8" x14ac:dyDescent="0.25">
      <c r="A8661" s="2">
        <v>42</v>
      </c>
      <c r="B8661" t="s">
        <v>32</v>
      </c>
      <c r="C8661" t="s">
        <v>117</v>
      </c>
      <c r="D8661" s="2">
        <v>1</v>
      </c>
      <c r="E8661" s="17">
        <v>3</v>
      </c>
      <c r="F8661" t="s">
        <v>78</v>
      </c>
      <c r="H8661">
        <v>3493.2</v>
      </c>
    </row>
    <row r="8662" spans="1:8" x14ac:dyDescent="0.25">
      <c r="A8662" s="2">
        <v>42</v>
      </c>
      <c r="B8662" t="s">
        <v>32</v>
      </c>
      <c r="C8662" t="s">
        <v>117</v>
      </c>
      <c r="D8662" s="2">
        <v>1</v>
      </c>
      <c r="E8662" s="17">
        <v>3</v>
      </c>
      <c r="F8662" t="s">
        <v>67</v>
      </c>
      <c r="G8662">
        <v>1</v>
      </c>
      <c r="H8662">
        <v>69.959999999999994</v>
      </c>
    </row>
    <row r="8663" spans="1:8" x14ac:dyDescent="0.25">
      <c r="A8663" s="2">
        <v>42</v>
      </c>
      <c r="B8663" t="s">
        <v>32</v>
      </c>
      <c r="C8663" t="s">
        <v>117</v>
      </c>
      <c r="D8663" s="2">
        <v>1</v>
      </c>
      <c r="E8663" s="17">
        <v>3</v>
      </c>
      <c r="F8663" t="s">
        <v>73</v>
      </c>
      <c r="H8663">
        <v>7787</v>
      </c>
    </row>
    <row r="8664" spans="1:8" x14ac:dyDescent="0.25">
      <c r="A8664" s="2">
        <v>42</v>
      </c>
      <c r="B8664" t="s">
        <v>32</v>
      </c>
      <c r="C8664" t="s">
        <v>117</v>
      </c>
      <c r="D8664" s="2">
        <v>1</v>
      </c>
      <c r="E8664" s="17">
        <v>4</v>
      </c>
      <c r="F8664" t="s">
        <v>70</v>
      </c>
      <c r="G8664">
        <v>16</v>
      </c>
      <c r="H8664">
        <v>1792719.36</v>
      </c>
    </row>
    <row r="8665" spans="1:8" x14ac:dyDescent="0.25">
      <c r="A8665" s="2">
        <v>42</v>
      </c>
      <c r="B8665" t="s">
        <v>32</v>
      </c>
      <c r="C8665" t="s">
        <v>117</v>
      </c>
      <c r="D8665" s="2">
        <v>1</v>
      </c>
      <c r="E8665" s="17">
        <v>4</v>
      </c>
      <c r="F8665" t="s">
        <v>75</v>
      </c>
      <c r="G8665">
        <v>1</v>
      </c>
      <c r="H8665">
        <v>13500</v>
      </c>
    </row>
    <row r="8666" spans="1:8" x14ac:dyDescent="0.25">
      <c r="A8666" s="2">
        <v>42</v>
      </c>
      <c r="B8666" t="s">
        <v>32</v>
      </c>
      <c r="C8666" t="s">
        <v>117</v>
      </c>
      <c r="D8666" s="2">
        <v>1</v>
      </c>
      <c r="E8666" s="17">
        <v>4</v>
      </c>
      <c r="F8666" t="s">
        <v>77</v>
      </c>
      <c r="G8666">
        <v>3</v>
      </c>
      <c r="H8666">
        <v>29134.420000000002</v>
      </c>
    </row>
    <row r="8667" spans="1:8" x14ac:dyDescent="0.25">
      <c r="A8667" s="2">
        <v>42</v>
      </c>
      <c r="B8667" t="s">
        <v>32</v>
      </c>
      <c r="C8667" t="s">
        <v>117</v>
      </c>
      <c r="D8667" s="2">
        <v>1</v>
      </c>
      <c r="E8667" s="17">
        <v>4</v>
      </c>
      <c r="F8667" t="s">
        <v>68</v>
      </c>
      <c r="G8667">
        <v>1</v>
      </c>
      <c r="H8667">
        <v>21182</v>
      </c>
    </row>
    <row r="8668" spans="1:8" x14ac:dyDescent="0.25">
      <c r="A8668" s="2">
        <v>42</v>
      </c>
      <c r="B8668" t="s">
        <v>32</v>
      </c>
      <c r="C8668" t="s">
        <v>117</v>
      </c>
      <c r="D8668" s="2">
        <v>1</v>
      </c>
      <c r="E8668" s="17">
        <v>4</v>
      </c>
      <c r="F8668" t="s">
        <v>69</v>
      </c>
      <c r="G8668">
        <v>1</v>
      </c>
      <c r="H8668">
        <v>14557.880000000001</v>
      </c>
    </row>
    <row r="8669" spans="1:8" x14ac:dyDescent="0.25">
      <c r="A8669" s="2">
        <v>42</v>
      </c>
      <c r="B8669" t="s">
        <v>32</v>
      </c>
      <c r="C8669" t="s">
        <v>117</v>
      </c>
      <c r="D8669" s="2">
        <v>1</v>
      </c>
      <c r="E8669" s="17">
        <v>4</v>
      </c>
      <c r="F8669" t="s">
        <v>78</v>
      </c>
      <c r="H8669">
        <v>4139.76</v>
      </c>
    </row>
    <row r="8670" spans="1:8" x14ac:dyDescent="0.25">
      <c r="A8670" s="2">
        <v>42</v>
      </c>
      <c r="B8670" t="s">
        <v>32</v>
      </c>
      <c r="C8670" t="s">
        <v>117</v>
      </c>
      <c r="D8670" s="2">
        <v>1</v>
      </c>
      <c r="E8670" s="17">
        <v>4</v>
      </c>
      <c r="F8670" t="s">
        <v>67</v>
      </c>
      <c r="G8670">
        <v>16</v>
      </c>
      <c r="H8670">
        <v>1142.68</v>
      </c>
    </row>
    <row r="8671" spans="1:8" x14ac:dyDescent="0.25">
      <c r="A8671" s="2">
        <v>42</v>
      </c>
      <c r="B8671" t="s">
        <v>32</v>
      </c>
      <c r="C8671" t="s">
        <v>117</v>
      </c>
      <c r="D8671" s="2">
        <v>1</v>
      </c>
      <c r="E8671" s="17">
        <v>4</v>
      </c>
      <c r="F8671" t="s">
        <v>73</v>
      </c>
      <c r="H8671">
        <v>9228.25</v>
      </c>
    </row>
    <row r="8672" spans="1:8" x14ac:dyDescent="0.25">
      <c r="A8672" s="2">
        <v>42</v>
      </c>
      <c r="B8672" t="s">
        <v>32</v>
      </c>
      <c r="C8672" t="s">
        <v>117</v>
      </c>
      <c r="D8672" s="2">
        <v>1</v>
      </c>
      <c r="E8672" s="17">
        <v>4</v>
      </c>
      <c r="F8672" t="s">
        <v>72</v>
      </c>
      <c r="G8672">
        <v>15</v>
      </c>
      <c r="H8672">
        <v>620798.61999999965</v>
      </c>
    </row>
    <row r="8673" spans="1:8" x14ac:dyDescent="0.25">
      <c r="A8673" s="2">
        <v>42</v>
      </c>
      <c r="B8673" t="s">
        <v>32</v>
      </c>
      <c r="C8673" t="s">
        <v>117</v>
      </c>
      <c r="D8673" s="2">
        <v>1</v>
      </c>
      <c r="E8673" s="17">
        <v>5</v>
      </c>
      <c r="F8673" t="s">
        <v>70</v>
      </c>
      <c r="G8673">
        <v>5</v>
      </c>
      <c r="H8673">
        <v>763458.27</v>
      </c>
    </row>
    <row r="8674" spans="1:8" x14ac:dyDescent="0.25">
      <c r="A8674" s="2">
        <v>42</v>
      </c>
      <c r="B8674" t="s">
        <v>32</v>
      </c>
      <c r="C8674" t="s">
        <v>117</v>
      </c>
      <c r="D8674" s="2">
        <v>1</v>
      </c>
      <c r="E8674" s="17">
        <v>5</v>
      </c>
      <c r="F8674" t="s">
        <v>75</v>
      </c>
      <c r="G8674">
        <v>5</v>
      </c>
      <c r="H8674">
        <v>65700</v>
      </c>
    </row>
    <row r="8675" spans="1:8" x14ac:dyDescent="0.25">
      <c r="A8675" s="2">
        <v>42</v>
      </c>
      <c r="B8675" t="s">
        <v>32</v>
      </c>
      <c r="C8675" t="s">
        <v>117</v>
      </c>
      <c r="D8675" s="2">
        <v>1</v>
      </c>
      <c r="E8675" s="17">
        <v>5</v>
      </c>
      <c r="F8675" t="s">
        <v>77</v>
      </c>
      <c r="G8675">
        <v>3</v>
      </c>
      <c r="H8675">
        <v>137916.51</v>
      </c>
    </row>
    <row r="8676" spans="1:8" x14ac:dyDescent="0.25">
      <c r="A8676" s="2">
        <v>42</v>
      </c>
      <c r="B8676" t="s">
        <v>32</v>
      </c>
      <c r="C8676" t="s">
        <v>117</v>
      </c>
      <c r="D8676" s="2">
        <v>1</v>
      </c>
      <c r="E8676" s="17">
        <v>5</v>
      </c>
      <c r="F8676" t="s">
        <v>68</v>
      </c>
      <c r="G8676">
        <v>1</v>
      </c>
      <c r="H8676">
        <v>20523</v>
      </c>
    </row>
    <row r="8677" spans="1:8" x14ac:dyDescent="0.25">
      <c r="A8677" s="2">
        <v>42</v>
      </c>
      <c r="B8677" t="s">
        <v>32</v>
      </c>
      <c r="C8677" t="s">
        <v>117</v>
      </c>
      <c r="D8677" s="2">
        <v>1</v>
      </c>
      <c r="E8677" s="17">
        <v>5</v>
      </c>
      <c r="F8677" t="s">
        <v>69</v>
      </c>
      <c r="G8677">
        <v>5</v>
      </c>
      <c r="H8677">
        <v>95138.559999999998</v>
      </c>
    </row>
    <row r="8678" spans="1:8" x14ac:dyDescent="0.25">
      <c r="A8678" s="2">
        <v>42</v>
      </c>
      <c r="B8678" t="s">
        <v>32</v>
      </c>
      <c r="C8678" t="s">
        <v>117</v>
      </c>
      <c r="D8678" s="2">
        <v>1</v>
      </c>
      <c r="E8678" s="17">
        <v>5</v>
      </c>
      <c r="F8678" t="s">
        <v>78</v>
      </c>
      <c r="H8678">
        <v>14998.32</v>
      </c>
    </row>
    <row r="8679" spans="1:8" x14ac:dyDescent="0.25">
      <c r="A8679" s="2">
        <v>42</v>
      </c>
      <c r="B8679" t="s">
        <v>32</v>
      </c>
      <c r="C8679" t="s">
        <v>117</v>
      </c>
      <c r="D8679" s="2">
        <v>1</v>
      </c>
      <c r="E8679" s="17">
        <v>5</v>
      </c>
      <c r="F8679" t="s">
        <v>67</v>
      </c>
      <c r="G8679">
        <v>5</v>
      </c>
      <c r="H8679">
        <v>361.46</v>
      </c>
    </row>
    <row r="8680" spans="1:8" x14ac:dyDescent="0.25">
      <c r="A8680" s="2">
        <v>42</v>
      </c>
      <c r="B8680" t="s">
        <v>32</v>
      </c>
      <c r="C8680" t="s">
        <v>117</v>
      </c>
      <c r="D8680" s="2">
        <v>1</v>
      </c>
      <c r="E8680" s="17">
        <v>5</v>
      </c>
      <c r="F8680" t="s">
        <v>73</v>
      </c>
      <c r="G8680">
        <v>1</v>
      </c>
      <c r="H8680">
        <v>51525.41</v>
      </c>
    </row>
    <row r="8681" spans="1:8" x14ac:dyDescent="0.25">
      <c r="A8681" s="2">
        <v>42</v>
      </c>
      <c r="B8681" t="s">
        <v>32</v>
      </c>
      <c r="C8681" t="s">
        <v>117</v>
      </c>
      <c r="D8681" s="2">
        <v>1</v>
      </c>
      <c r="E8681" s="17">
        <v>5</v>
      </c>
      <c r="F8681" t="s">
        <v>72</v>
      </c>
      <c r="H8681">
        <v>11698.28</v>
      </c>
    </row>
    <row r="8682" spans="1:8" x14ac:dyDescent="0.25">
      <c r="A8682" s="2">
        <v>42</v>
      </c>
      <c r="B8682" t="s">
        <v>32</v>
      </c>
      <c r="C8682" t="s">
        <v>117</v>
      </c>
      <c r="D8682" s="2">
        <v>1</v>
      </c>
      <c r="E8682" s="17">
        <v>6</v>
      </c>
      <c r="F8682" t="s">
        <v>70</v>
      </c>
      <c r="G8682">
        <v>36</v>
      </c>
      <c r="H8682">
        <v>4469121.37</v>
      </c>
    </row>
    <row r="8683" spans="1:8" x14ac:dyDescent="0.25">
      <c r="A8683" s="2">
        <v>42</v>
      </c>
      <c r="B8683" t="s">
        <v>32</v>
      </c>
      <c r="C8683" t="s">
        <v>117</v>
      </c>
      <c r="D8683" s="2">
        <v>1</v>
      </c>
      <c r="E8683" s="17">
        <v>6</v>
      </c>
      <c r="F8683" t="s">
        <v>75</v>
      </c>
      <c r="G8683">
        <v>10</v>
      </c>
      <c r="H8683">
        <v>96900</v>
      </c>
    </row>
    <row r="8684" spans="1:8" x14ac:dyDescent="0.25">
      <c r="A8684" s="2">
        <v>42</v>
      </c>
      <c r="B8684" t="s">
        <v>32</v>
      </c>
      <c r="C8684" t="s">
        <v>117</v>
      </c>
      <c r="D8684" s="2">
        <v>1</v>
      </c>
      <c r="E8684" s="17">
        <v>6</v>
      </c>
      <c r="F8684" t="s">
        <v>77</v>
      </c>
      <c r="G8684">
        <v>11</v>
      </c>
      <c r="H8684">
        <v>423700.23000000004</v>
      </c>
    </row>
    <row r="8685" spans="1:8" x14ac:dyDescent="0.25">
      <c r="A8685" s="2">
        <v>42</v>
      </c>
      <c r="B8685" t="s">
        <v>32</v>
      </c>
      <c r="C8685" t="s">
        <v>117</v>
      </c>
      <c r="D8685" s="2">
        <v>1</v>
      </c>
      <c r="E8685" s="17">
        <v>6</v>
      </c>
      <c r="F8685" t="s">
        <v>68</v>
      </c>
      <c r="G8685">
        <v>5</v>
      </c>
      <c r="H8685">
        <v>108048.00000000001</v>
      </c>
    </row>
    <row r="8686" spans="1:8" x14ac:dyDescent="0.25">
      <c r="A8686" s="2">
        <v>42</v>
      </c>
      <c r="B8686" t="s">
        <v>32</v>
      </c>
      <c r="C8686" t="s">
        <v>117</v>
      </c>
      <c r="D8686" s="2">
        <v>1</v>
      </c>
      <c r="E8686" s="17">
        <v>6</v>
      </c>
      <c r="F8686" t="s">
        <v>69</v>
      </c>
      <c r="G8686">
        <v>10</v>
      </c>
      <c r="H8686">
        <v>203254.74000000002</v>
      </c>
    </row>
    <row r="8687" spans="1:8" x14ac:dyDescent="0.25">
      <c r="A8687" s="2">
        <v>42</v>
      </c>
      <c r="B8687" t="s">
        <v>32</v>
      </c>
      <c r="C8687" t="s">
        <v>117</v>
      </c>
      <c r="D8687" s="2">
        <v>1</v>
      </c>
      <c r="E8687" s="17">
        <v>6</v>
      </c>
      <c r="F8687" t="s">
        <v>78</v>
      </c>
      <c r="H8687">
        <v>39197.519999999997</v>
      </c>
    </row>
    <row r="8688" spans="1:8" x14ac:dyDescent="0.25">
      <c r="A8688" s="2">
        <v>42</v>
      </c>
      <c r="B8688" t="s">
        <v>32</v>
      </c>
      <c r="C8688" t="s">
        <v>117</v>
      </c>
      <c r="D8688" s="2">
        <v>1</v>
      </c>
      <c r="E8688" s="17">
        <v>6</v>
      </c>
      <c r="F8688" t="s">
        <v>67</v>
      </c>
      <c r="G8688">
        <v>36</v>
      </c>
      <c r="H8688">
        <v>1876.8600000000008</v>
      </c>
    </row>
    <row r="8689" spans="1:8" x14ac:dyDescent="0.25">
      <c r="A8689" s="2">
        <v>42</v>
      </c>
      <c r="B8689" t="s">
        <v>32</v>
      </c>
      <c r="C8689" t="s">
        <v>117</v>
      </c>
      <c r="D8689" s="2">
        <v>1</v>
      </c>
      <c r="E8689" s="17">
        <v>6</v>
      </c>
      <c r="F8689" t="s">
        <v>73</v>
      </c>
      <c r="G8689">
        <v>1</v>
      </c>
      <c r="H8689">
        <v>100958.32</v>
      </c>
    </row>
    <row r="8690" spans="1:8" x14ac:dyDescent="0.25">
      <c r="A8690" s="2">
        <v>42</v>
      </c>
      <c r="B8690" t="s">
        <v>32</v>
      </c>
      <c r="C8690" t="s">
        <v>117</v>
      </c>
      <c r="D8690" s="2">
        <v>1</v>
      </c>
      <c r="E8690" s="17">
        <v>6</v>
      </c>
      <c r="F8690" t="s">
        <v>72</v>
      </c>
      <c r="G8690">
        <v>26</v>
      </c>
      <c r="H8690">
        <v>1087794.1499999999</v>
      </c>
    </row>
    <row r="8691" spans="1:8" x14ac:dyDescent="0.25">
      <c r="A8691" s="2">
        <v>42</v>
      </c>
      <c r="B8691" t="s">
        <v>32</v>
      </c>
      <c r="C8691" t="s">
        <v>117</v>
      </c>
      <c r="D8691" s="2">
        <v>1</v>
      </c>
      <c r="E8691" s="17">
        <v>6</v>
      </c>
      <c r="F8691" t="s">
        <v>74</v>
      </c>
      <c r="H8691">
        <v>3308.11</v>
      </c>
    </row>
    <row r="8692" spans="1:8" x14ac:dyDescent="0.25">
      <c r="A8692" s="2">
        <v>42</v>
      </c>
      <c r="B8692" t="s">
        <v>32</v>
      </c>
      <c r="C8692" t="s">
        <v>117</v>
      </c>
      <c r="D8692" s="2">
        <v>1</v>
      </c>
      <c r="E8692" s="17">
        <v>7</v>
      </c>
      <c r="F8692" t="s">
        <v>70</v>
      </c>
      <c r="G8692">
        <v>11</v>
      </c>
      <c r="H8692">
        <v>2256107</v>
      </c>
    </row>
    <row r="8693" spans="1:8" x14ac:dyDescent="0.25">
      <c r="A8693" s="2">
        <v>42</v>
      </c>
      <c r="B8693" t="s">
        <v>32</v>
      </c>
      <c r="C8693" t="s">
        <v>117</v>
      </c>
      <c r="D8693" s="2">
        <v>1</v>
      </c>
      <c r="E8693" s="17">
        <v>7</v>
      </c>
      <c r="F8693" t="s">
        <v>75</v>
      </c>
      <c r="G8693">
        <v>11</v>
      </c>
      <c r="H8693">
        <v>144900</v>
      </c>
    </row>
    <row r="8694" spans="1:8" x14ac:dyDescent="0.25">
      <c r="A8694" s="2">
        <v>42</v>
      </c>
      <c r="B8694" t="s">
        <v>32</v>
      </c>
      <c r="C8694" t="s">
        <v>117</v>
      </c>
      <c r="D8694" s="2">
        <v>1</v>
      </c>
      <c r="E8694" s="17">
        <v>7</v>
      </c>
      <c r="F8694" t="s">
        <v>77</v>
      </c>
      <c r="G8694">
        <v>5</v>
      </c>
      <c r="H8694">
        <v>320959.32</v>
      </c>
    </row>
    <row r="8695" spans="1:8" x14ac:dyDescent="0.25">
      <c r="A8695" s="2">
        <v>42</v>
      </c>
      <c r="B8695" t="s">
        <v>32</v>
      </c>
      <c r="C8695" t="s">
        <v>117</v>
      </c>
      <c r="D8695" s="2">
        <v>1</v>
      </c>
      <c r="E8695" s="17">
        <v>7</v>
      </c>
      <c r="F8695" t="s">
        <v>68</v>
      </c>
      <c r="G8695">
        <v>6</v>
      </c>
      <c r="H8695">
        <v>146467</v>
      </c>
    </row>
    <row r="8696" spans="1:8" x14ac:dyDescent="0.25">
      <c r="A8696" s="2">
        <v>42</v>
      </c>
      <c r="B8696" t="s">
        <v>32</v>
      </c>
      <c r="C8696" t="s">
        <v>117</v>
      </c>
      <c r="D8696" s="2">
        <v>1</v>
      </c>
      <c r="E8696" s="17">
        <v>7</v>
      </c>
      <c r="F8696" t="s">
        <v>69</v>
      </c>
      <c r="G8696">
        <v>11</v>
      </c>
      <c r="H8696">
        <v>293292.10000000003</v>
      </c>
    </row>
    <row r="8697" spans="1:8" x14ac:dyDescent="0.25">
      <c r="A8697" s="2">
        <v>42</v>
      </c>
      <c r="B8697" t="s">
        <v>32</v>
      </c>
      <c r="C8697" t="s">
        <v>117</v>
      </c>
      <c r="D8697" s="2">
        <v>1</v>
      </c>
      <c r="E8697" s="17">
        <v>7</v>
      </c>
      <c r="F8697" t="s">
        <v>78</v>
      </c>
      <c r="H8697">
        <v>83170.559999999998</v>
      </c>
    </row>
    <row r="8698" spans="1:8" x14ac:dyDescent="0.25">
      <c r="A8698" s="2">
        <v>42</v>
      </c>
      <c r="B8698" t="s">
        <v>32</v>
      </c>
      <c r="C8698" t="s">
        <v>117</v>
      </c>
      <c r="D8698" s="2">
        <v>1</v>
      </c>
      <c r="E8698" s="17">
        <v>7</v>
      </c>
      <c r="F8698" t="s">
        <v>67</v>
      </c>
      <c r="G8698">
        <v>11</v>
      </c>
      <c r="H8698">
        <v>746.24000000000012</v>
      </c>
    </row>
    <row r="8699" spans="1:8" x14ac:dyDescent="0.25">
      <c r="A8699" s="2">
        <v>42</v>
      </c>
      <c r="B8699" t="s">
        <v>32</v>
      </c>
      <c r="C8699" t="s">
        <v>117</v>
      </c>
      <c r="D8699" s="2">
        <v>1</v>
      </c>
      <c r="E8699" s="17">
        <v>7</v>
      </c>
      <c r="F8699" t="s">
        <v>73</v>
      </c>
      <c r="H8699">
        <v>191678.94</v>
      </c>
    </row>
    <row r="8700" spans="1:8" x14ac:dyDescent="0.25">
      <c r="A8700" s="2">
        <v>42</v>
      </c>
      <c r="B8700" t="s">
        <v>32</v>
      </c>
      <c r="C8700" t="s">
        <v>117</v>
      </c>
      <c r="D8700" s="2">
        <v>1</v>
      </c>
      <c r="E8700" s="17">
        <v>8</v>
      </c>
      <c r="F8700" t="s">
        <v>70</v>
      </c>
      <c r="G8700">
        <v>8</v>
      </c>
      <c r="H8700">
        <v>1896384</v>
      </c>
    </row>
    <row r="8701" spans="1:8" x14ac:dyDescent="0.25">
      <c r="A8701" s="2">
        <v>42</v>
      </c>
      <c r="B8701" t="s">
        <v>32</v>
      </c>
      <c r="C8701" t="s">
        <v>117</v>
      </c>
      <c r="D8701" s="2">
        <v>1</v>
      </c>
      <c r="E8701" s="17">
        <v>8</v>
      </c>
      <c r="F8701" t="s">
        <v>75</v>
      </c>
      <c r="G8701">
        <v>6</v>
      </c>
      <c r="H8701">
        <v>69300</v>
      </c>
    </row>
    <row r="8702" spans="1:8" x14ac:dyDescent="0.25">
      <c r="A8702" s="2">
        <v>42</v>
      </c>
      <c r="B8702" t="s">
        <v>32</v>
      </c>
      <c r="C8702" t="s">
        <v>117</v>
      </c>
      <c r="D8702" s="2">
        <v>1</v>
      </c>
      <c r="E8702" s="17">
        <v>8</v>
      </c>
      <c r="F8702" t="s">
        <v>77</v>
      </c>
      <c r="G8702">
        <v>4</v>
      </c>
      <c r="H8702">
        <v>433839.09</v>
      </c>
    </row>
    <row r="8703" spans="1:8" x14ac:dyDescent="0.25">
      <c r="A8703" s="2">
        <v>42</v>
      </c>
      <c r="B8703" t="s">
        <v>32</v>
      </c>
      <c r="C8703" t="s">
        <v>117</v>
      </c>
      <c r="D8703" s="2">
        <v>1</v>
      </c>
      <c r="E8703" s="17">
        <v>8</v>
      </c>
      <c r="F8703" t="s">
        <v>68</v>
      </c>
      <c r="G8703">
        <v>4</v>
      </c>
      <c r="H8703">
        <v>63957</v>
      </c>
    </row>
    <row r="8704" spans="1:8" x14ac:dyDescent="0.25">
      <c r="A8704" s="2">
        <v>42</v>
      </c>
      <c r="B8704" t="s">
        <v>32</v>
      </c>
      <c r="C8704" t="s">
        <v>117</v>
      </c>
      <c r="D8704" s="2">
        <v>1</v>
      </c>
      <c r="E8704" s="17">
        <v>8</v>
      </c>
      <c r="F8704" t="s">
        <v>69</v>
      </c>
      <c r="G8704">
        <v>8</v>
      </c>
      <c r="H8704">
        <v>246528.47999999995</v>
      </c>
    </row>
    <row r="8705" spans="1:8" x14ac:dyDescent="0.25">
      <c r="A8705" s="2">
        <v>42</v>
      </c>
      <c r="B8705" t="s">
        <v>32</v>
      </c>
      <c r="C8705" t="s">
        <v>117</v>
      </c>
      <c r="D8705" s="2">
        <v>1</v>
      </c>
      <c r="E8705" s="17">
        <v>8</v>
      </c>
      <c r="F8705" t="s">
        <v>78</v>
      </c>
      <c r="H8705">
        <v>68159.16</v>
      </c>
    </row>
    <row r="8706" spans="1:8" x14ac:dyDescent="0.25">
      <c r="A8706" s="2">
        <v>42</v>
      </c>
      <c r="B8706" t="s">
        <v>32</v>
      </c>
      <c r="C8706" t="s">
        <v>117</v>
      </c>
      <c r="D8706" s="2">
        <v>1</v>
      </c>
      <c r="E8706" s="17">
        <v>8</v>
      </c>
      <c r="F8706" t="s">
        <v>67</v>
      </c>
      <c r="G8706">
        <v>8</v>
      </c>
      <c r="H8706">
        <v>489.72</v>
      </c>
    </row>
    <row r="8707" spans="1:8" x14ac:dyDescent="0.25">
      <c r="A8707" s="2">
        <v>42</v>
      </c>
      <c r="B8707" t="s">
        <v>32</v>
      </c>
      <c r="C8707" t="s">
        <v>117</v>
      </c>
      <c r="D8707" s="2">
        <v>1</v>
      </c>
      <c r="E8707" s="17">
        <v>8</v>
      </c>
      <c r="F8707" t="s">
        <v>73</v>
      </c>
      <c r="G8707">
        <v>1</v>
      </c>
      <c r="H8707">
        <v>156643.75</v>
      </c>
    </row>
    <row r="8708" spans="1:8" x14ac:dyDescent="0.25">
      <c r="A8708" s="2">
        <v>42</v>
      </c>
      <c r="B8708" t="s">
        <v>32</v>
      </c>
      <c r="C8708" t="s">
        <v>117</v>
      </c>
      <c r="D8708" s="2">
        <v>1</v>
      </c>
      <c r="E8708" s="17">
        <v>9</v>
      </c>
      <c r="F8708" t="s">
        <v>70</v>
      </c>
      <c r="G8708">
        <v>1</v>
      </c>
      <c r="H8708">
        <v>28442.75</v>
      </c>
    </row>
    <row r="8709" spans="1:8" x14ac:dyDescent="0.25">
      <c r="A8709" s="2">
        <v>42</v>
      </c>
      <c r="B8709" t="s">
        <v>32</v>
      </c>
      <c r="C8709" t="s">
        <v>117</v>
      </c>
      <c r="D8709" s="2">
        <v>1</v>
      </c>
      <c r="E8709" s="17">
        <v>9</v>
      </c>
      <c r="F8709" t="s">
        <v>67</v>
      </c>
      <c r="G8709">
        <v>1</v>
      </c>
      <c r="H8709">
        <v>5.83</v>
      </c>
    </row>
    <row r="8710" spans="1:8" x14ac:dyDescent="0.25">
      <c r="A8710" s="2">
        <v>42</v>
      </c>
      <c r="B8710" t="s">
        <v>32</v>
      </c>
      <c r="C8710" t="s">
        <v>117</v>
      </c>
      <c r="D8710" s="2">
        <v>1</v>
      </c>
      <c r="E8710" s="17">
        <v>9</v>
      </c>
      <c r="F8710" t="s">
        <v>72</v>
      </c>
      <c r="G8710">
        <v>1</v>
      </c>
      <c r="H8710">
        <v>10523.81</v>
      </c>
    </row>
    <row r="8711" spans="1:8" x14ac:dyDescent="0.25">
      <c r="A8711" s="2">
        <v>42</v>
      </c>
      <c r="B8711" t="s">
        <v>32</v>
      </c>
      <c r="C8711" t="s">
        <v>117</v>
      </c>
      <c r="D8711" s="2">
        <v>1</v>
      </c>
      <c r="E8711" s="17">
        <v>10</v>
      </c>
      <c r="F8711" t="s">
        <v>70</v>
      </c>
      <c r="G8711">
        <v>13</v>
      </c>
      <c r="H8711">
        <v>5407221</v>
      </c>
    </row>
    <row r="8712" spans="1:8" x14ac:dyDescent="0.25">
      <c r="A8712" s="2">
        <v>42</v>
      </c>
      <c r="B8712" t="s">
        <v>32</v>
      </c>
      <c r="C8712" t="s">
        <v>117</v>
      </c>
      <c r="D8712" s="2">
        <v>1</v>
      </c>
      <c r="E8712" s="17">
        <v>10</v>
      </c>
      <c r="F8712" t="s">
        <v>75</v>
      </c>
      <c r="G8712">
        <v>12</v>
      </c>
      <c r="H8712">
        <v>180000</v>
      </c>
    </row>
    <row r="8713" spans="1:8" x14ac:dyDescent="0.25">
      <c r="A8713" s="2">
        <v>42</v>
      </c>
      <c r="B8713" t="s">
        <v>32</v>
      </c>
      <c r="C8713" t="s">
        <v>117</v>
      </c>
      <c r="D8713" s="2">
        <v>1</v>
      </c>
      <c r="E8713" s="17">
        <v>10</v>
      </c>
      <c r="F8713" t="s">
        <v>77</v>
      </c>
      <c r="G8713">
        <v>1</v>
      </c>
      <c r="H8713">
        <v>78267.709999999992</v>
      </c>
    </row>
    <row r="8714" spans="1:8" x14ac:dyDescent="0.25">
      <c r="A8714" s="2">
        <v>42</v>
      </c>
      <c r="B8714" t="s">
        <v>32</v>
      </c>
      <c r="C8714" t="s">
        <v>117</v>
      </c>
      <c r="D8714" s="2">
        <v>1</v>
      </c>
      <c r="E8714" s="17">
        <v>10</v>
      </c>
      <c r="F8714" t="s">
        <v>68</v>
      </c>
      <c r="G8714">
        <v>9</v>
      </c>
      <c r="H8714">
        <v>251559</v>
      </c>
    </row>
    <row r="8715" spans="1:8" x14ac:dyDescent="0.25">
      <c r="A8715" s="2">
        <v>42</v>
      </c>
      <c r="B8715" t="s">
        <v>32</v>
      </c>
      <c r="C8715" t="s">
        <v>117</v>
      </c>
      <c r="D8715" s="2">
        <v>1</v>
      </c>
      <c r="E8715" s="17">
        <v>10</v>
      </c>
      <c r="F8715" t="s">
        <v>69</v>
      </c>
      <c r="G8715">
        <v>12</v>
      </c>
      <c r="H8715">
        <v>655920.16999999981</v>
      </c>
    </row>
    <row r="8716" spans="1:8" x14ac:dyDescent="0.25">
      <c r="A8716" s="2">
        <v>42</v>
      </c>
      <c r="B8716" t="s">
        <v>32</v>
      </c>
      <c r="C8716" t="s">
        <v>117</v>
      </c>
      <c r="D8716" s="2">
        <v>1</v>
      </c>
      <c r="E8716" s="17">
        <v>10</v>
      </c>
      <c r="F8716" t="s">
        <v>78</v>
      </c>
      <c r="H8716">
        <v>148719.12000000002</v>
      </c>
    </row>
    <row r="8717" spans="1:8" x14ac:dyDescent="0.25">
      <c r="A8717" s="2">
        <v>42</v>
      </c>
      <c r="B8717" t="s">
        <v>32</v>
      </c>
      <c r="C8717" t="s">
        <v>117</v>
      </c>
      <c r="D8717" s="2">
        <v>1</v>
      </c>
      <c r="E8717" s="17">
        <v>10</v>
      </c>
      <c r="F8717" t="s">
        <v>67</v>
      </c>
      <c r="G8717">
        <v>13</v>
      </c>
      <c r="H8717">
        <v>1037.69</v>
      </c>
    </row>
    <row r="8718" spans="1:8" x14ac:dyDescent="0.25">
      <c r="A8718" s="2">
        <v>42</v>
      </c>
      <c r="B8718" t="s">
        <v>32</v>
      </c>
      <c r="C8718" t="s">
        <v>117</v>
      </c>
      <c r="D8718" s="2">
        <v>1</v>
      </c>
      <c r="E8718" s="17">
        <v>10</v>
      </c>
      <c r="F8718" t="s">
        <v>73</v>
      </c>
      <c r="G8718">
        <v>1</v>
      </c>
      <c r="H8718">
        <v>395409.25</v>
      </c>
    </row>
    <row r="8719" spans="1:8" x14ac:dyDescent="0.25">
      <c r="A8719" s="2">
        <v>42</v>
      </c>
      <c r="B8719" t="s">
        <v>32</v>
      </c>
      <c r="C8719" t="s">
        <v>117</v>
      </c>
      <c r="D8719" s="2">
        <v>1</v>
      </c>
      <c r="E8719" s="17">
        <v>10</v>
      </c>
      <c r="F8719" t="s">
        <v>72</v>
      </c>
      <c r="G8719">
        <v>1</v>
      </c>
      <c r="H8719">
        <v>133813.79999999999</v>
      </c>
    </row>
    <row r="8720" spans="1:8" x14ac:dyDescent="0.25">
      <c r="A8720" s="2">
        <v>42</v>
      </c>
      <c r="B8720" t="s">
        <v>32</v>
      </c>
      <c r="C8720" t="s">
        <v>117</v>
      </c>
      <c r="D8720" s="2">
        <v>1</v>
      </c>
      <c r="E8720" s="17">
        <v>10</v>
      </c>
      <c r="F8720" t="s">
        <v>74</v>
      </c>
      <c r="G8720">
        <v>1</v>
      </c>
      <c r="H8720">
        <v>36165.840000000004</v>
      </c>
    </row>
    <row r="8721" spans="1:8" x14ac:dyDescent="0.25">
      <c r="A8721" s="2">
        <v>42</v>
      </c>
      <c r="B8721" t="s">
        <v>32</v>
      </c>
      <c r="C8721" t="s">
        <v>117</v>
      </c>
      <c r="D8721" s="2">
        <v>1</v>
      </c>
      <c r="E8721" s="17">
        <v>11</v>
      </c>
      <c r="F8721" t="s">
        <v>70</v>
      </c>
      <c r="G8721">
        <v>2</v>
      </c>
      <c r="H8721">
        <v>285617.18000000005</v>
      </c>
    </row>
    <row r="8722" spans="1:8" x14ac:dyDescent="0.25">
      <c r="A8722" s="2">
        <v>42</v>
      </c>
      <c r="B8722" t="s">
        <v>32</v>
      </c>
      <c r="C8722" t="s">
        <v>117</v>
      </c>
      <c r="D8722" s="2">
        <v>1</v>
      </c>
      <c r="E8722" s="17">
        <v>11</v>
      </c>
      <c r="F8722" t="s">
        <v>67</v>
      </c>
      <c r="G8722">
        <v>2</v>
      </c>
      <c r="H8722">
        <v>40.81</v>
      </c>
    </row>
    <row r="8723" spans="1:8" x14ac:dyDescent="0.25">
      <c r="A8723" s="2">
        <v>42</v>
      </c>
      <c r="B8723" t="s">
        <v>32</v>
      </c>
      <c r="C8723" t="s">
        <v>117</v>
      </c>
      <c r="D8723" s="2">
        <v>1</v>
      </c>
      <c r="E8723" s="17">
        <v>11</v>
      </c>
      <c r="F8723" t="s">
        <v>72</v>
      </c>
      <c r="G8723">
        <v>2</v>
      </c>
      <c r="H8723">
        <v>105387.79999999999</v>
      </c>
    </row>
    <row r="8724" spans="1:8" x14ac:dyDescent="0.25">
      <c r="A8724" s="2">
        <v>42</v>
      </c>
      <c r="B8724" t="s">
        <v>32</v>
      </c>
      <c r="C8724" t="s">
        <v>117</v>
      </c>
      <c r="D8724" s="2">
        <v>1</v>
      </c>
      <c r="E8724" s="17">
        <v>12</v>
      </c>
      <c r="F8724" t="s">
        <v>70</v>
      </c>
      <c r="G8724">
        <v>26</v>
      </c>
      <c r="H8724">
        <v>12822676.010000002</v>
      </c>
    </row>
    <row r="8725" spans="1:8" x14ac:dyDescent="0.25">
      <c r="A8725" s="2">
        <v>42</v>
      </c>
      <c r="B8725" t="s">
        <v>32</v>
      </c>
      <c r="C8725" t="s">
        <v>117</v>
      </c>
      <c r="D8725" s="2">
        <v>1</v>
      </c>
      <c r="E8725" s="17">
        <v>12</v>
      </c>
      <c r="F8725" t="s">
        <v>75</v>
      </c>
      <c r="H8725">
        <v>-1800</v>
      </c>
    </row>
    <row r="8726" spans="1:8" x14ac:dyDescent="0.25">
      <c r="A8726" s="2">
        <v>42</v>
      </c>
      <c r="B8726" t="s">
        <v>32</v>
      </c>
      <c r="C8726" t="s">
        <v>117</v>
      </c>
      <c r="D8726" s="2">
        <v>1</v>
      </c>
      <c r="E8726" s="17">
        <v>12</v>
      </c>
      <c r="F8726" t="s">
        <v>77</v>
      </c>
      <c r="G8726">
        <v>5</v>
      </c>
      <c r="H8726">
        <v>343171.45</v>
      </c>
    </row>
    <row r="8727" spans="1:8" x14ac:dyDescent="0.25">
      <c r="A8727" s="2">
        <v>42</v>
      </c>
      <c r="B8727" t="s">
        <v>32</v>
      </c>
      <c r="C8727" t="s">
        <v>117</v>
      </c>
      <c r="D8727" s="2">
        <v>1</v>
      </c>
      <c r="E8727" s="17">
        <v>12</v>
      </c>
      <c r="F8727" t="s">
        <v>68</v>
      </c>
      <c r="G8727">
        <v>6</v>
      </c>
      <c r="H8727">
        <v>199927.32</v>
      </c>
    </row>
    <row r="8728" spans="1:8" x14ac:dyDescent="0.25">
      <c r="A8728" s="2">
        <v>42</v>
      </c>
      <c r="B8728" t="s">
        <v>32</v>
      </c>
      <c r="C8728" t="s">
        <v>117</v>
      </c>
      <c r="D8728" s="2">
        <v>1</v>
      </c>
      <c r="E8728" s="17">
        <v>12</v>
      </c>
      <c r="F8728" t="s">
        <v>69</v>
      </c>
      <c r="G8728">
        <v>23</v>
      </c>
      <c r="H8728">
        <v>1472144.6999999997</v>
      </c>
    </row>
    <row r="8729" spans="1:8" x14ac:dyDescent="0.25">
      <c r="A8729" s="2">
        <v>42</v>
      </c>
      <c r="B8729" t="s">
        <v>32</v>
      </c>
      <c r="C8729" t="s">
        <v>117</v>
      </c>
      <c r="D8729" s="2">
        <v>1</v>
      </c>
      <c r="E8729" s="17">
        <v>12</v>
      </c>
      <c r="F8729" t="s">
        <v>78</v>
      </c>
      <c r="H8729">
        <v>512753.16000000003</v>
      </c>
    </row>
    <row r="8730" spans="1:8" x14ac:dyDescent="0.25">
      <c r="A8730" s="2">
        <v>42</v>
      </c>
      <c r="B8730" t="s">
        <v>32</v>
      </c>
      <c r="C8730" t="s">
        <v>117</v>
      </c>
      <c r="D8730" s="2">
        <v>1</v>
      </c>
      <c r="E8730" s="17">
        <v>12</v>
      </c>
      <c r="F8730" t="s">
        <v>67</v>
      </c>
      <c r="G8730">
        <v>26</v>
      </c>
      <c r="H8730">
        <v>1824.7900000000002</v>
      </c>
    </row>
    <row r="8731" spans="1:8" x14ac:dyDescent="0.25">
      <c r="A8731" s="2">
        <v>42</v>
      </c>
      <c r="B8731" t="s">
        <v>32</v>
      </c>
      <c r="C8731" t="s">
        <v>117</v>
      </c>
      <c r="D8731" s="2">
        <v>1</v>
      </c>
      <c r="E8731" s="17">
        <v>12</v>
      </c>
      <c r="F8731" t="s">
        <v>73</v>
      </c>
      <c r="G8731">
        <v>1</v>
      </c>
      <c r="H8731">
        <v>779535.08</v>
      </c>
    </row>
    <row r="8732" spans="1:8" x14ac:dyDescent="0.25">
      <c r="A8732" s="2">
        <v>42</v>
      </c>
      <c r="B8732" t="s">
        <v>32</v>
      </c>
      <c r="C8732" t="s">
        <v>117</v>
      </c>
      <c r="D8732" s="2">
        <v>1</v>
      </c>
      <c r="E8732" s="17">
        <v>12</v>
      </c>
      <c r="F8732" t="s">
        <v>72</v>
      </c>
      <c r="G8732">
        <v>26</v>
      </c>
      <c r="H8732">
        <v>2697051.0300000003</v>
      </c>
    </row>
    <row r="8733" spans="1:8" x14ac:dyDescent="0.25">
      <c r="A8733" s="2">
        <v>42</v>
      </c>
      <c r="B8733" t="s">
        <v>32</v>
      </c>
      <c r="C8733" t="s">
        <v>117</v>
      </c>
      <c r="D8733" s="2">
        <v>1</v>
      </c>
      <c r="E8733" s="17">
        <v>12</v>
      </c>
      <c r="F8733" t="s">
        <v>74</v>
      </c>
      <c r="G8733">
        <v>1</v>
      </c>
      <c r="H8733">
        <v>188088.15999999997</v>
      </c>
    </row>
    <row r="8734" spans="1:8" x14ac:dyDescent="0.25">
      <c r="A8734" s="2">
        <v>42</v>
      </c>
      <c r="B8734" t="s">
        <v>32</v>
      </c>
      <c r="C8734" t="s">
        <v>117</v>
      </c>
      <c r="D8734" s="2">
        <v>1</v>
      </c>
      <c r="E8734" s="17">
        <v>12</v>
      </c>
      <c r="F8734" t="s">
        <v>76</v>
      </c>
      <c r="H8734">
        <v>80040.210000000006</v>
      </c>
    </row>
    <row r="8735" spans="1:8" x14ac:dyDescent="0.25">
      <c r="A8735" s="2">
        <v>42</v>
      </c>
      <c r="B8735" t="s">
        <v>32</v>
      </c>
      <c r="C8735" t="s">
        <v>117</v>
      </c>
      <c r="D8735" s="2">
        <v>1</v>
      </c>
      <c r="E8735" s="17">
        <v>13</v>
      </c>
      <c r="F8735" t="s">
        <v>70</v>
      </c>
      <c r="G8735">
        <v>8</v>
      </c>
      <c r="H8735">
        <v>4952093.2299999986</v>
      </c>
    </row>
    <row r="8736" spans="1:8" x14ac:dyDescent="0.25">
      <c r="A8736" s="2">
        <v>42</v>
      </c>
      <c r="B8736" t="s">
        <v>32</v>
      </c>
      <c r="C8736" t="s">
        <v>117</v>
      </c>
      <c r="D8736" s="2">
        <v>1</v>
      </c>
      <c r="E8736" s="17">
        <v>13</v>
      </c>
      <c r="F8736" t="s">
        <v>75</v>
      </c>
      <c r="H8736">
        <v>2508</v>
      </c>
    </row>
    <row r="8737" spans="1:8" x14ac:dyDescent="0.25">
      <c r="A8737" s="2">
        <v>42</v>
      </c>
      <c r="B8737" t="s">
        <v>32</v>
      </c>
      <c r="C8737" t="s">
        <v>117</v>
      </c>
      <c r="D8737" s="2">
        <v>1</v>
      </c>
      <c r="E8737" s="17">
        <v>13</v>
      </c>
      <c r="F8737" t="s">
        <v>77</v>
      </c>
      <c r="H8737">
        <v>14619.05</v>
      </c>
    </row>
    <row r="8738" spans="1:8" x14ac:dyDescent="0.25">
      <c r="A8738" s="2">
        <v>42</v>
      </c>
      <c r="B8738" t="s">
        <v>32</v>
      </c>
      <c r="C8738" t="s">
        <v>117</v>
      </c>
      <c r="D8738" s="2">
        <v>1</v>
      </c>
      <c r="E8738" s="17">
        <v>13</v>
      </c>
      <c r="F8738" t="s">
        <v>68</v>
      </c>
      <c r="G8738">
        <v>1</v>
      </c>
      <c r="H8738">
        <v>63504</v>
      </c>
    </row>
    <row r="8739" spans="1:8" x14ac:dyDescent="0.25">
      <c r="A8739" s="2">
        <v>42</v>
      </c>
      <c r="B8739" t="s">
        <v>32</v>
      </c>
      <c r="C8739" t="s">
        <v>117</v>
      </c>
      <c r="D8739" s="2">
        <v>1</v>
      </c>
      <c r="E8739" s="17">
        <v>13</v>
      </c>
      <c r="F8739" t="s">
        <v>69</v>
      </c>
      <c r="G8739">
        <v>8</v>
      </c>
      <c r="H8739">
        <v>606801.16000000015</v>
      </c>
    </row>
    <row r="8740" spans="1:8" x14ac:dyDescent="0.25">
      <c r="A8740" s="2">
        <v>42</v>
      </c>
      <c r="B8740" t="s">
        <v>32</v>
      </c>
      <c r="C8740" t="s">
        <v>117</v>
      </c>
      <c r="D8740" s="2">
        <v>1</v>
      </c>
      <c r="E8740" s="17">
        <v>13</v>
      </c>
      <c r="F8740" t="s">
        <v>67</v>
      </c>
      <c r="G8740">
        <v>8</v>
      </c>
      <c r="H8740">
        <v>588.82999999999993</v>
      </c>
    </row>
    <row r="8741" spans="1:8" x14ac:dyDescent="0.25">
      <c r="A8741" s="2">
        <v>42</v>
      </c>
      <c r="B8741" t="s">
        <v>32</v>
      </c>
      <c r="C8741" t="s">
        <v>117</v>
      </c>
      <c r="D8741" s="2">
        <v>1</v>
      </c>
      <c r="E8741" s="17">
        <v>13</v>
      </c>
      <c r="F8741" t="s">
        <v>73</v>
      </c>
      <c r="H8741">
        <v>289712.45999999996</v>
      </c>
    </row>
    <row r="8742" spans="1:8" x14ac:dyDescent="0.25">
      <c r="A8742" s="2">
        <v>42</v>
      </c>
      <c r="B8742" t="s">
        <v>32</v>
      </c>
      <c r="C8742" t="s">
        <v>117</v>
      </c>
      <c r="D8742" s="2">
        <v>1</v>
      </c>
      <c r="E8742" s="17">
        <v>13</v>
      </c>
      <c r="F8742" t="s">
        <v>72</v>
      </c>
      <c r="G8742">
        <v>8</v>
      </c>
      <c r="H8742">
        <v>1403704.0699999998</v>
      </c>
    </row>
    <row r="8743" spans="1:8" x14ac:dyDescent="0.25">
      <c r="A8743" s="2">
        <v>42</v>
      </c>
      <c r="B8743" t="s">
        <v>32</v>
      </c>
      <c r="C8743" t="s">
        <v>117</v>
      </c>
      <c r="D8743" s="2">
        <v>1</v>
      </c>
      <c r="E8743" s="17">
        <v>14</v>
      </c>
      <c r="F8743" t="s">
        <v>70</v>
      </c>
      <c r="G8743">
        <v>3</v>
      </c>
      <c r="H8743">
        <v>1573881.6199999996</v>
      </c>
    </row>
    <row r="8744" spans="1:8" x14ac:dyDescent="0.25">
      <c r="A8744" s="2">
        <v>42</v>
      </c>
      <c r="B8744" t="s">
        <v>32</v>
      </c>
      <c r="C8744" t="s">
        <v>117</v>
      </c>
      <c r="D8744" s="2">
        <v>1</v>
      </c>
      <c r="E8744" s="17">
        <v>14</v>
      </c>
      <c r="F8744" t="s">
        <v>68</v>
      </c>
      <c r="G8744">
        <v>1</v>
      </c>
      <c r="H8744">
        <v>72300</v>
      </c>
    </row>
    <row r="8745" spans="1:8" x14ac:dyDescent="0.25">
      <c r="A8745" s="2">
        <v>42</v>
      </c>
      <c r="B8745" t="s">
        <v>32</v>
      </c>
      <c r="C8745" t="s">
        <v>117</v>
      </c>
      <c r="D8745" s="2">
        <v>1</v>
      </c>
      <c r="E8745" s="17">
        <v>14</v>
      </c>
      <c r="F8745" t="s">
        <v>69</v>
      </c>
      <c r="G8745">
        <v>3</v>
      </c>
      <c r="H8745">
        <v>204604.23</v>
      </c>
    </row>
    <row r="8746" spans="1:8" x14ac:dyDescent="0.25">
      <c r="A8746" s="2">
        <v>42</v>
      </c>
      <c r="B8746" t="s">
        <v>32</v>
      </c>
      <c r="C8746" t="s">
        <v>117</v>
      </c>
      <c r="D8746" s="2">
        <v>1</v>
      </c>
      <c r="E8746" s="17">
        <v>14</v>
      </c>
      <c r="F8746" t="s">
        <v>67</v>
      </c>
      <c r="G8746">
        <v>3</v>
      </c>
      <c r="H8746">
        <v>151.53</v>
      </c>
    </row>
    <row r="8747" spans="1:8" x14ac:dyDescent="0.25">
      <c r="A8747" s="2">
        <v>42</v>
      </c>
      <c r="B8747" t="s">
        <v>32</v>
      </c>
      <c r="C8747" t="s">
        <v>117</v>
      </c>
      <c r="D8747" s="2">
        <v>1</v>
      </c>
      <c r="E8747" s="17">
        <v>14</v>
      </c>
      <c r="F8747" t="s">
        <v>73</v>
      </c>
      <c r="H8747">
        <v>159299.5</v>
      </c>
    </row>
    <row r="8748" spans="1:8" x14ac:dyDescent="0.25">
      <c r="A8748" s="2">
        <v>42</v>
      </c>
      <c r="B8748" t="s">
        <v>32</v>
      </c>
      <c r="C8748" t="s">
        <v>117</v>
      </c>
      <c r="D8748" s="2">
        <v>1</v>
      </c>
      <c r="E8748" s="17">
        <v>14</v>
      </c>
      <c r="F8748" t="s">
        <v>79</v>
      </c>
      <c r="H8748">
        <v>15840</v>
      </c>
    </row>
    <row r="8749" spans="1:8" x14ac:dyDescent="0.25">
      <c r="A8749" s="2">
        <v>42</v>
      </c>
      <c r="B8749" t="s">
        <v>32</v>
      </c>
      <c r="C8749" t="s">
        <v>117</v>
      </c>
      <c r="D8749" s="2">
        <v>1</v>
      </c>
      <c r="E8749" s="17">
        <v>14</v>
      </c>
      <c r="F8749" t="s">
        <v>72</v>
      </c>
      <c r="G8749">
        <v>3</v>
      </c>
      <c r="H8749">
        <v>440433.21</v>
      </c>
    </row>
    <row r="8750" spans="1:8" x14ac:dyDescent="0.25">
      <c r="A8750" s="2">
        <v>42</v>
      </c>
      <c r="B8750" t="s">
        <v>32</v>
      </c>
      <c r="C8750" t="s">
        <v>117</v>
      </c>
      <c r="D8750" s="2">
        <v>1</v>
      </c>
      <c r="E8750" s="17">
        <v>15</v>
      </c>
      <c r="F8750" t="s">
        <v>70</v>
      </c>
      <c r="G8750">
        <v>1</v>
      </c>
      <c r="H8750">
        <v>903709.2</v>
      </c>
    </row>
    <row r="8751" spans="1:8" x14ac:dyDescent="0.25">
      <c r="A8751" s="2">
        <v>42</v>
      </c>
      <c r="B8751" t="s">
        <v>32</v>
      </c>
      <c r="C8751" t="s">
        <v>117</v>
      </c>
      <c r="D8751" s="2">
        <v>1</v>
      </c>
      <c r="E8751" s="17">
        <v>15</v>
      </c>
      <c r="F8751" t="s">
        <v>69</v>
      </c>
      <c r="G8751">
        <v>1</v>
      </c>
      <c r="H8751">
        <v>117482.08</v>
      </c>
    </row>
    <row r="8752" spans="1:8" x14ac:dyDescent="0.25">
      <c r="A8752" s="2">
        <v>42</v>
      </c>
      <c r="B8752" t="s">
        <v>32</v>
      </c>
      <c r="C8752" t="s">
        <v>117</v>
      </c>
      <c r="D8752" s="2">
        <v>1</v>
      </c>
      <c r="E8752" s="17">
        <v>15</v>
      </c>
      <c r="F8752" t="s">
        <v>67</v>
      </c>
      <c r="G8752">
        <v>1</v>
      </c>
      <c r="H8752">
        <v>69.959999999999994</v>
      </c>
    </row>
    <row r="8753" spans="1:8" x14ac:dyDescent="0.25">
      <c r="A8753" s="2">
        <v>42</v>
      </c>
      <c r="B8753" t="s">
        <v>32</v>
      </c>
      <c r="C8753" t="s">
        <v>117</v>
      </c>
      <c r="D8753" s="2">
        <v>1</v>
      </c>
      <c r="E8753" s="17">
        <v>15</v>
      </c>
      <c r="F8753" t="s">
        <v>73</v>
      </c>
      <c r="H8753">
        <v>73955.350000000006</v>
      </c>
    </row>
    <row r="8754" spans="1:8" x14ac:dyDescent="0.25">
      <c r="A8754" s="2">
        <v>42</v>
      </c>
      <c r="B8754" t="s">
        <v>32</v>
      </c>
      <c r="C8754" t="s">
        <v>117</v>
      </c>
      <c r="D8754" s="2">
        <v>1</v>
      </c>
      <c r="E8754" s="17">
        <v>15</v>
      </c>
      <c r="F8754" t="s">
        <v>72</v>
      </c>
      <c r="G8754">
        <v>1</v>
      </c>
      <c r="H8754">
        <v>198380.52</v>
      </c>
    </row>
    <row r="8755" spans="1:8" x14ac:dyDescent="0.25">
      <c r="A8755" s="2">
        <v>42</v>
      </c>
      <c r="B8755" t="s">
        <v>32</v>
      </c>
      <c r="C8755" t="s">
        <v>117</v>
      </c>
      <c r="D8755" s="2">
        <v>1</v>
      </c>
      <c r="E8755" s="17">
        <v>15</v>
      </c>
      <c r="F8755" t="s">
        <v>74</v>
      </c>
      <c r="H8755">
        <v>257796.30000000002</v>
      </c>
    </row>
    <row r="8756" spans="1:8" x14ac:dyDescent="0.25">
      <c r="A8756" s="2">
        <v>42</v>
      </c>
      <c r="B8756" t="s">
        <v>32</v>
      </c>
      <c r="C8756" t="s">
        <v>117</v>
      </c>
      <c r="D8756" s="2">
        <v>1</v>
      </c>
      <c r="E8756" s="17">
        <v>16</v>
      </c>
      <c r="F8756" t="s">
        <v>70</v>
      </c>
      <c r="H8756">
        <v>414154.5</v>
      </c>
    </row>
    <row r="8757" spans="1:8" x14ac:dyDescent="0.25">
      <c r="A8757" s="2">
        <v>42</v>
      </c>
      <c r="B8757" t="s">
        <v>32</v>
      </c>
      <c r="C8757" t="s">
        <v>117</v>
      </c>
      <c r="D8757" s="2">
        <v>1</v>
      </c>
      <c r="E8757" s="17">
        <v>16</v>
      </c>
      <c r="F8757" t="s">
        <v>69</v>
      </c>
      <c r="H8757">
        <v>53840.02</v>
      </c>
    </row>
    <row r="8758" spans="1:8" x14ac:dyDescent="0.25">
      <c r="A8758" s="2">
        <v>42</v>
      </c>
      <c r="B8758" t="s">
        <v>32</v>
      </c>
      <c r="C8758" t="s">
        <v>117</v>
      </c>
      <c r="D8758" s="2">
        <v>1</v>
      </c>
      <c r="E8758" s="17">
        <v>16</v>
      </c>
      <c r="F8758" t="s">
        <v>67</v>
      </c>
      <c r="H8758">
        <v>29.15</v>
      </c>
    </row>
    <row r="8759" spans="1:8" x14ac:dyDescent="0.25">
      <c r="A8759" s="2">
        <v>42</v>
      </c>
      <c r="B8759" t="s">
        <v>32</v>
      </c>
      <c r="C8759" t="s">
        <v>117</v>
      </c>
      <c r="D8759" s="2">
        <v>1</v>
      </c>
      <c r="E8759" s="17">
        <v>16</v>
      </c>
      <c r="F8759" t="s">
        <v>73</v>
      </c>
      <c r="H8759">
        <v>49698.53</v>
      </c>
    </row>
    <row r="8760" spans="1:8" x14ac:dyDescent="0.25">
      <c r="A8760" s="2">
        <v>42</v>
      </c>
      <c r="B8760" t="s">
        <v>32</v>
      </c>
      <c r="C8760" t="s">
        <v>117</v>
      </c>
      <c r="D8760" s="2">
        <v>1</v>
      </c>
      <c r="E8760" s="17">
        <v>16</v>
      </c>
      <c r="F8760" t="s">
        <v>72</v>
      </c>
      <c r="H8760">
        <v>256775.8</v>
      </c>
    </row>
    <row r="8761" spans="1:8" x14ac:dyDescent="0.25">
      <c r="A8761" s="2">
        <v>42</v>
      </c>
      <c r="B8761" t="s">
        <v>32</v>
      </c>
      <c r="C8761" t="s">
        <v>182</v>
      </c>
      <c r="D8761" s="2">
        <v>3</v>
      </c>
      <c r="E8761" s="17">
        <v>1</v>
      </c>
      <c r="F8761" t="s">
        <v>74</v>
      </c>
      <c r="H8761">
        <v>188500</v>
      </c>
    </row>
    <row r="8762" spans="1:8" x14ac:dyDescent="0.25">
      <c r="A8762" s="2">
        <v>42</v>
      </c>
      <c r="B8762" t="s">
        <v>32</v>
      </c>
      <c r="C8762" t="s">
        <v>182</v>
      </c>
      <c r="D8762" s="2">
        <v>3</v>
      </c>
      <c r="E8762" s="17">
        <v>1</v>
      </c>
      <c r="F8762" t="s">
        <v>111</v>
      </c>
      <c r="H8762">
        <v>1235</v>
      </c>
    </row>
    <row r="8763" spans="1:8" x14ac:dyDescent="0.25">
      <c r="A8763" s="2">
        <v>42</v>
      </c>
      <c r="B8763" t="s">
        <v>32</v>
      </c>
      <c r="C8763" t="s">
        <v>182</v>
      </c>
      <c r="D8763" s="2">
        <v>3</v>
      </c>
      <c r="E8763" s="17">
        <v>6</v>
      </c>
      <c r="F8763" t="s">
        <v>70</v>
      </c>
      <c r="G8763">
        <v>3</v>
      </c>
      <c r="H8763">
        <v>238477.5</v>
      </c>
    </row>
    <row r="8764" spans="1:8" x14ac:dyDescent="0.25">
      <c r="A8764" s="2">
        <v>42</v>
      </c>
      <c r="B8764" t="s">
        <v>32</v>
      </c>
      <c r="C8764" t="s">
        <v>182</v>
      </c>
      <c r="D8764" s="2">
        <v>3</v>
      </c>
      <c r="E8764" s="17">
        <v>6</v>
      </c>
      <c r="F8764" t="s">
        <v>75</v>
      </c>
      <c r="G8764">
        <v>1</v>
      </c>
      <c r="H8764">
        <v>13500</v>
      </c>
    </row>
    <row r="8765" spans="1:8" x14ac:dyDescent="0.25">
      <c r="A8765" s="2">
        <v>42</v>
      </c>
      <c r="B8765" t="s">
        <v>32</v>
      </c>
      <c r="C8765" t="s">
        <v>182</v>
      </c>
      <c r="D8765" s="2">
        <v>3</v>
      </c>
      <c r="E8765" s="17">
        <v>6</v>
      </c>
      <c r="F8765" t="s">
        <v>77</v>
      </c>
      <c r="G8765">
        <v>1</v>
      </c>
      <c r="H8765">
        <v>29235.64</v>
      </c>
    </row>
    <row r="8766" spans="1:8" x14ac:dyDescent="0.25">
      <c r="A8766" s="2">
        <v>42</v>
      </c>
      <c r="B8766" t="s">
        <v>32</v>
      </c>
      <c r="C8766" t="s">
        <v>182</v>
      </c>
      <c r="D8766" s="2">
        <v>3</v>
      </c>
      <c r="E8766" s="17">
        <v>6</v>
      </c>
      <c r="F8766" t="s">
        <v>69</v>
      </c>
      <c r="G8766">
        <v>1</v>
      </c>
      <c r="H8766">
        <v>20667.86</v>
      </c>
    </row>
    <row r="8767" spans="1:8" x14ac:dyDescent="0.25">
      <c r="A8767" s="2">
        <v>42</v>
      </c>
      <c r="B8767" t="s">
        <v>32</v>
      </c>
      <c r="C8767" t="s">
        <v>182</v>
      </c>
      <c r="D8767" s="2">
        <v>3</v>
      </c>
      <c r="E8767" s="17">
        <v>6</v>
      </c>
      <c r="F8767" t="s">
        <v>67</v>
      </c>
      <c r="G8767">
        <v>3</v>
      </c>
      <c r="H8767">
        <v>104.93999999999998</v>
      </c>
    </row>
    <row r="8768" spans="1:8" x14ac:dyDescent="0.25">
      <c r="A8768" s="2">
        <v>42</v>
      </c>
      <c r="B8768" t="s">
        <v>32</v>
      </c>
      <c r="C8768" t="s">
        <v>182</v>
      </c>
      <c r="D8768" s="2">
        <v>3</v>
      </c>
      <c r="E8768" s="17">
        <v>6</v>
      </c>
      <c r="F8768" t="s">
        <v>73</v>
      </c>
      <c r="H8768">
        <v>13248.75</v>
      </c>
    </row>
    <row r="8769" spans="1:8" x14ac:dyDescent="0.25">
      <c r="A8769" s="2">
        <v>42</v>
      </c>
      <c r="B8769" t="s">
        <v>32</v>
      </c>
      <c r="C8769" t="s">
        <v>182</v>
      </c>
      <c r="D8769" s="2">
        <v>3</v>
      </c>
      <c r="E8769" s="17">
        <v>6</v>
      </c>
      <c r="F8769" t="s">
        <v>72</v>
      </c>
      <c r="G8769">
        <v>2</v>
      </c>
      <c r="H8769">
        <v>29412.18</v>
      </c>
    </row>
    <row r="8770" spans="1:8" x14ac:dyDescent="0.25">
      <c r="A8770" s="2">
        <v>42</v>
      </c>
      <c r="B8770" t="s">
        <v>32</v>
      </c>
      <c r="C8770" t="s">
        <v>182</v>
      </c>
      <c r="D8770" s="2">
        <v>3</v>
      </c>
      <c r="E8770" s="17">
        <v>7</v>
      </c>
      <c r="F8770" t="s">
        <v>70</v>
      </c>
      <c r="G8770">
        <v>1</v>
      </c>
      <c r="H8770">
        <v>196278</v>
      </c>
    </row>
    <row r="8771" spans="1:8" x14ac:dyDescent="0.25">
      <c r="A8771" s="2">
        <v>42</v>
      </c>
      <c r="B8771" t="s">
        <v>32</v>
      </c>
      <c r="C8771" t="s">
        <v>182</v>
      </c>
      <c r="D8771" s="2">
        <v>3</v>
      </c>
      <c r="E8771" s="17">
        <v>7</v>
      </c>
      <c r="F8771" t="s">
        <v>75</v>
      </c>
      <c r="G8771">
        <v>1</v>
      </c>
      <c r="H8771">
        <v>13500</v>
      </c>
    </row>
    <row r="8772" spans="1:8" x14ac:dyDescent="0.25">
      <c r="A8772" s="2">
        <v>42</v>
      </c>
      <c r="B8772" t="s">
        <v>32</v>
      </c>
      <c r="C8772" t="s">
        <v>182</v>
      </c>
      <c r="D8772" s="2">
        <v>3</v>
      </c>
      <c r="E8772" s="17">
        <v>7</v>
      </c>
      <c r="F8772" t="s">
        <v>77</v>
      </c>
      <c r="G8772">
        <v>1</v>
      </c>
      <c r="H8772">
        <v>27362.71</v>
      </c>
    </row>
    <row r="8773" spans="1:8" x14ac:dyDescent="0.25">
      <c r="A8773" s="2">
        <v>42</v>
      </c>
      <c r="B8773" t="s">
        <v>32</v>
      </c>
      <c r="C8773" t="s">
        <v>182</v>
      </c>
      <c r="D8773" s="2">
        <v>3</v>
      </c>
      <c r="E8773" s="17">
        <v>7</v>
      </c>
      <c r="F8773" t="s">
        <v>68</v>
      </c>
      <c r="G8773">
        <v>1</v>
      </c>
      <c r="H8773">
        <v>17523</v>
      </c>
    </row>
    <row r="8774" spans="1:8" x14ac:dyDescent="0.25">
      <c r="A8774" s="2">
        <v>42</v>
      </c>
      <c r="B8774" t="s">
        <v>32</v>
      </c>
      <c r="C8774" t="s">
        <v>182</v>
      </c>
      <c r="D8774" s="2">
        <v>3</v>
      </c>
      <c r="E8774" s="17">
        <v>7</v>
      </c>
      <c r="F8774" t="s">
        <v>69</v>
      </c>
      <c r="G8774">
        <v>1</v>
      </c>
      <c r="H8774">
        <v>25515.949999999997</v>
      </c>
    </row>
    <row r="8775" spans="1:8" x14ac:dyDescent="0.25">
      <c r="A8775" s="2">
        <v>42</v>
      </c>
      <c r="B8775" t="s">
        <v>32</v>
      </c>
      <c r="C8775" t="s">
        <v>182</v>
      </c>
      <c r="D8775" s="2">
        <v>3</v>
      </c>
      <c r="E8775" s="17">
        <v>7</v>
      </c>
      <c r="F8775" t="s">
        <v>67</v>
      </c>
      <c r="G8775">
        <v>1</v>
      </c>
      <c r="H8775">
        <v>69.959999999999994</v>
      </c>
    </row>
    <row r="8776" spans="1:8" x14ac:dyDescent="0.25">
      <c r="A8776" s="2">
        <v>42</v>
      </c>
      <c r="B8776" t="s">
        <v>32</v>
      </c>
      <c r="C8776" t="s">
        <v>182</v>
      </c>
      <c r="D8776" s="2">
        <v>3</v>
      </c>
      <c r="E8776" s="17">
        <v>7</v>
      </c>
      <c r="F8776" t="s">
        <v>73</v>
      </c>
      <c r="H8776">
        <v>9500.1999999999989</v>
      </c>
    </row>
    <row r="8777" spans="1:8" x14ac:dyDescent="0.25">
      <c r="A8777" s="2">
        <v>42</v>
      </c>
      <c r="B8777" t="s">
        <v>32</v>
      </c>
      <c r="C8777" t="s">
        <v>182</v>
      </c>
      <c r="D8777" s="2">
        <v>3</v>
      </c>
      <c r="E8777" s="17">
        <v>7</v>
      </c>
      <c r="F8777" t="s">
        <v>74</v>
      </c>
      <c r="H8777">
        <v>6382.19</v>
      </c>
    </row>
    <row r="8778" spans="1:8" x14ac:dyDescent="0.25">
      <c r="A8778" s="2">
        <v>42</v>
      </c>
      <c r="B8778" t="s">
        <v>32</v>
      </c>
      <c r="C8778" t="s">
        <v>182</v>
      </c>
      <c r="D8778" s="2">
        <v>3</v>
      </c>
      <c r="E8778" s="17">
        <v>9</v>
      </c>
      <c r="F8778" t="s">
        <v>70</v>
      </c>
      <c r="G8778">
        <v>1</v>
      </c>
      <c r="H8778">
        <v>290224.08999999997</v>
      </c>
    </row>
    <row r="8779" spans="1:8" x14ac:dyDescent="0.25">
      <c r="A8779" s="2">
        <v>42</v>
      </c>
      <c r="B8779" t="s">
        <v>32</v>
      </c>
      <c r="C8779" t="s">
        <v>182</v>
      </c>
      <c r="D8779" s="2">
        <v>3</v>
      </c>
      <c r="E8779" s="17">
        <v>9</v>
      </c>
      <c r="F8779" t="s">
        <v>77</v>
      </c>
      <c r="H8779">
        <v>22062.44</v>
      </c>
    </row>
    <row r="8780" spans="1:8" x14ac:dyDescent="0.25">
      <c r="A8780" s="2">
        <v>42</v>
      </c>
      <c r="B8780" t="s">
        <v>32</v>
      </c>
      <c r="C8780" t="s">
        <v>182</v>
      </c>
      <c r="D8780" s="2">
        <v>3</v>
      </c>
      <c r="E8780" s="17">
        <v>9</v>
      </c>
      <c r="F8780" t="s">
        <v>67</v>
      </c>
      <c r="G8780">
        <v>1</v>
      </c>
      <c r="H8780">
        <v>69.959999999999994</v>
      </c>
    </row>
    <row r="8781" spans="1:8" x14ac:dyDescent="0.25">
      <c r="A8781" s="2">
        <v>42</v>
      </c>
      <c r="B8781" t="s">
        <v>32</v>
      </c>
      <c r="C8781" t="s">
        <v>182</v>
      </c>
      <c r="D8781" s="2">
        <v>3</v>
      </c>
      <c r="E8781" s="17">
        <v>9</v>
      </c>
      <c r="F8781" t="s">
        <v>72</v>
      </c>
      <c r="G8781">
        <v>1</v>
      </c>
      <c r="H8781">
        <v>107211.48000000001</v>
      </c>
    </row>
    <row r="8782" spans="1:8" x14ac:dyDescent="0.25">
      <c r="A8782" s="2">
        <v>42</v>
      </c>
      <c r="B8782" t="s">
        <v>32</v>
      </c>
      <c r="C8782" t="s">
        <v>182</v>
      </c>
      <c r="D8782" s="2">
        <v>3</v>
      </c>
      <c r="E8782" s="17">
        <v>10</v>
      </c>
      <c r="F8782" t="s">
        <v>70</v>
      </c>
      <c r="G8782">
        <v>13</v>
      </c>
      <c r="H8782">
        <v>4886032.63</v>
      </c>
    </row>
    <row r="8783" spans="1:8" x14ac:dyDescent="0.25">
      <c r="A8783" s="2">
        <v>42</v>
      </c>
      <c r="B8783" t="s">
        <v>32</v>
      </c>
      <c r="C8783" t="s">
        <v>182</v>
      </c>
      <c r="D8783" s="2">
        <v>3</v>
      </c>
      <c r="E8783" s="17">
        <v>10</v>
      </c>
      <c r="F8783" t="s">
        <v>75</v>
      </c>
      <c r="G8783">
        <v>10</v>
      </c>
      <c r="H8783">
        <v>112800</v>
      </c>
    </row>
    <row r="8784" spans="1:8" x14ac:dyDescent="0.25">
      <c r="A8784" s="2">
        <v>42</v>
      </c>
      <c r="B8784" t="s">
        <v>32</v>
      </c>
      <c r="C8784" t="s">
        <v>182</v>
      </c>
      <c r="D8784" s="2">
        <v>3</v>
      </c>
      <c r="E8784" s="17">
        <v>10</v>
      </c>
      <c r="F8784" t="s">
        <v>77</v>
      </c>
      <c r="G8784">
        <v>2</v>
      </c>
      <c r="H8784">
        <v>74589.490000000005</v>
      </c>
    </row>
    <row r="8785" spans="1:8" x14ac:dyDescent="0.25">
      <c r="A8785" s="2">
        <v>42</v>
      </c>
      <c r="B8785" t="s">
        <v>32</v>
      </c>
      <c r="C8785" t="s">
        <v>182</v>
      </c>
      <c r="D8785" s="2">
        <v>3</v>
      </c>
      <c r="E8785" s="17">
        <v>10</v>
      </c>
      <c r="F8785" t="s">
        <v>68</v>
      </c>
      <c r="G8785">
        <v>3</v>
      </c>
      <c r="H8785">
        <v>75980</v>
      </c>
    </row>
    <row r="8786" spans="1:8" x14ac:dyDescent="0.25">
      <c r="A8786" s="2">
        <v>42</v>
      </c>
      <c r="B8786" t="s">
        <v>32</v>
      </c>
      <c r="C8786" t="s">
        <v>182</v>
      </c>
      <c r="D8786" s="2">
        <v>3</v>
      </c>
      <c r="E8786" s="17">
        <v>10</v>
      </c>
      <c r="F8786" t="s">
        <v>69</v>
      </c>
      <c r="G8786">
        <v>11</v>
      </c>
      <c r="H8786">
        <v>517642.39999999985</v>
      </c>
    </row>
    <row r="8787" spans="1:8" x14ac:dyDescent="0.25">
      <c r="A8787" s="2">
        <v>42</v>
      </c>
      <c r="B8787" t="s">
        <v>32</v>
      </c>
      <c r="C8787" t="s">
        <v>182</v>
      </c>
      <c r="D8787" s="2">
        <v>3</v>
      </c>
      <c r="E8787" s="17">
        <v>10</v>
      </c>
      <c r="F8787" t="s">
        <v>78</v>
      </c>
      <c r="H8787">
        <v>108159.36</v>
      </c>
    </row>
    <row r="8788" spans="1:8" x14ac:dyDescent="0.25">
      <c r="A8788" s="2">
        <v>42</v>
      </c>
      <c r="B8788" t="s">
        <v>32</v>
      </c>
      <c r="C8788" t="s">
        <v>182</v>
      </c>
      <c r="D8788" s="2">
        <v>3</v>
      </c>
      <c r="E8788" s="17">
        <v>10</v>
      </c>
      <c r="F8788" t="s">
        <v>67</v>
      </c>
      <c r="G8788">
        <v>13</v>
      </c>
      <c r="H8788">
        <v>944.46000000000072</v>
      </c>
    </row>
    <row r="8789" spans="1:8" x14ac:dyDescent="0.25">
      <c r="A8789" s="2">
        <v>42</v>
      </c>
      <c r="B8789" t="s">
        <v>32</v>
      </c>
      <c r="C8789" t="s">
        <v>182</v>
      </c>
      <c r="D8789" s="2">
        <v>3</v>
      </c>
      <c r="E8789" s="17">
        <v>10</v>
      </c>
      <c r="F8789" t="s">
        <v>73</v>
      </c>
      <c r="G8789">
        <v>1</v>
      </c>
      <c r="H8789">
        <v>331787.25</v>
      </c>
    </row>
    <row r="8790" spans="1:8" x14ac:dyDescent="0.25">
      <c r="A8790" s="2">
        <v>42</v>
      </c>
      <c r="B8790" t="s">
        <v>32</v>
      </c>
      <c r="C8790" t="s">
        <v>182</v>
      </c>
      <c r="D8790" s="2">
        <v>3</v>
      </c>
      <c r="E8790" s="17">
        <v>10</v>
      </c>
      <c r="F8790" t="s">
        <v>72</v>
      </c>
      <c r="G8790">
        <v>2</v>
      </c>
      <c r="H8790">
        <v>334534.5</v>
      </c>
    </row>
    <row r="8791" spans="1:8" x14ac:dyDescent="0.25">
      <c r="A8791" s="2">
        <v>42</v>
      </c>
      <c r="B8791" t="s">
        <v>32</v>
      </c>
      <c r="C8791" t="s">
        <v>182</v>
      </c>
      <c r="D8791" s="2">
        <v>3</v>
      </c>
      <c r="E8791" s="17">
        <v>12</v>
      </c>
      <c r="F8791" t="s">
        <v>70</v>
      </c>
      <c r="G8791">
        <v>13</v>
      </c>
      <c r="H8791">
        <v>6827179.1500000013</v>
      </c>
    </row>
    <row r="8792" spans="1:8" x14ac:dyDescent="0.25">
      <c r="A8792" s="2">
        <v>42</v>
      </c>
      <c r="B8792" t="s">
        <v>32</v>
      </c>
      <c r="C8792" t="s">
        <v>182</v>
      </c>
      <c r="D8792" s="2">
        <v>3</v>
      </c>
      <c r="E8792" s="17">
        <v>12</v>
      </c>
      <c r="F8792" t="s">
        <v>75</v>
      </c>
      <c r="G8792">
        <v>2</v>
      </c>
      <c r="H8792">
        <v>177972</v>
      </c>
    </row>
    <row r="8793" spans="1:8" x14ac:dyDescent="0.25">
      <c r="A8793" s="2">
        <v>42</v>
      </c>
      <c r="B8793" t="s">
        <v>32</v>
      </c>
      <c r="C8793" t="s">
        <v>182</v>
      </c>
      <c r="D8793" s="2">
        <v>3</v>
      </c>
      <c r="E8793" s="17">
        <v>12</v>
      </c>
      <c r="F8793" t="s">
        <v>77</v>
      </c>
      <c r="G8793">
        <v>1</v>
      </c>
      <c r="H8793">
        <v>65295.380000000005</v>
      </c>
    </row>
    <row r="8794" spans="1:8" x14ac:dyDescent="0.25">
      <c r="A8794" s="2">
        <v>42</v>
      </c>
      <c r="B8794" t="s">
        <v>32</v>
      </c>
      <c r="C8794" t="s">
        <v>182</v>
      </c>
      <c r="D8794" s="2">
        <v>3</v>
      </c>
      <c r="E8794" s="17">
        <v>12</v>
      </c>
      <c r="F8794" t="s">
        <v>69</v>
      </c>
      <c r="G8794">
        <v>13</v>
      </c>
      <c r="H8794">
        <v>834173.57000000018</v>
      </c>
    </row>
    <row r="8795" spans="1:8" x14ac:dyDescent="0.25">
      <c r="A8795" s="2">
        <v>42</v>
      </c>
      <c r="B8795" t="s">
        <v>32</v>
      </c>
      <c r="C8795" t="s">
        <v>182</v>
      </c>
      <c r="D8795" s="2">
        <v>3</v>
      </c>
      <c r="E8795" s="17">
        <v>12</v>
      </c>
      <c r="F8795" t="s">
        <v>78</v>
      </c>
      <c r="H8795">
        <v>302794.56</v>
      </c>
    </row>
    <row r="8796" spans="1:8" x14ac:dyDescent="0.25">
      <c r="A8796" s="2">
        <v>42</v>
      </c>
      <c r="B8796" t="s">
        <v>32</v>
      </c>
      <c r="C8796" t="s">
        <v>182</v>
      </c>
      <c r="D8796" s="2">
        <v>3</v>
      </c>
      <c r="E8796" s="17">
        <v>12</v>
      </c>
      <c r="F8796" t="s">
        <v>67</v>
      </c>
      <c r="G8796">
        <v>13</v>
      </c>
      <c r="H8796">
        <v>973.6100000000007</v>
      </c>
    </row>
    <row r="8797" spans="1:8" x14ac:dyDescent="0.25">
      <c r="A8797" s="2">
        <v>42</v>
      </c>
      <c r="B8797" t="s">
        <v>32</v>
      </c>
      <c r="C8797" t="s">
        <v>182</v>
      </c>
      <c r="D8797" s="2">
        <v>3</v>
      </c>
      <c r="E8797" s="17">
        <v>12</v>
      </c>
      <c r="F8797" t="s">
        <v>73</v>
      </c>
      <c r="G8797">
        <v>1</v>
      </c>
      <c r="H8797">
        <v>489005.38000000006</v>
      </c>
    </row>
    <row r="8798" spans="1:8" x14ac:dyDescent="0.25">
      <c r="A8798" s="2">
        <v>42</v>
      </c>
      <c r="B8798" t="s">
        <v>32</v>
      </c>
      <c r="C8798" t="s">
        <v>182</v>
      </c>
      <c r="D8798" s="2">
        <v>3</v>
      </c>
      <c r="E8798" s="17">
        <v>12</v>
      </c>
      <c r="F8798" t="s">
        <v>72</v>
      </c>
      <c r="G8798">
        <v>13</v>
      </c>
      <c r="H8798">
        <v>1141744.26</v>
      </c>
    </row>
    <row r="8799" spans="1:8" x14ac:dyDescent="0.25">
      <c r="A8799" s="2">
        <v>42</v>
      </c>
      <c r="B8799" t="s">
        <v>32</v>
      </c>
      <c r="C8799" t="s">
        <v>182</v>
      </c>
      <c r="D8799" s="2">
        <v>3</v>
      </c>
      <c r="E8799" s="17">
        <v>13</v>
      </c>
      <c r="F8799" t="s">
        <v>70</v>
      </c>
      <c r="G8799">
        <v>4</v>
      </c>
      <c r="H8799">
        <v>2455587.58</v>
      </c>
    </row>
    <row r="8800" spans="1:8" x14ac:dyDescent="0.25">
      <c r="A8800" s="2">
        <v>42</v>
      </c>
      <c r="B8800" t="s">
        <v>32</v>
      </c>
      <c r="C8800" t="s">
        <v>182</v>
      </c>
      <c r="D8800" s="2">
        <v>3</v>
      </c>
      <c r="E8800" s="17">
        <v>13</v>
      </c>
      <c r="F8800" t="s">
        <v>69</v>
      </c>
      <c r="G8800">
        <v>3</v>
      </c>
      <c r="H8800">
        <v>235919.82</v>
      </c>
    </row>
    <row r="8801" spans="1:8" x14ac:dyDescent="0.25">
      <c r="A8801" s="2">
        <v>42</v>
      </c>
      <c r="B8801" t="s">
        <v>32</v>
      </c>
      <c r="C8801" t="s">
        <v>182</v>
      </c>
      <c r="D8801" s="2">
        <v>3</v>
      </c>
      <c r="E8801" s="17">
        <v>13</v>
      </c>
      <c r="F8801" t="s">
        <v>67</v>
      </c>
      <c r="G8801">
        <v>4</v>
      </c>
      <c r="H8801">
        <v>268.18</v>
      </c>
    </row>
    <row r="8802" spans="1:8" x14ac:dyDescent="0.25">
      <c r="A8802" s="2">
        <v>42</v>
      </c>
      <c r="B8802" t="s">
        <v>32</v>
      </c>
      <c r="C8802" t="s">
        <v>182</v>
      </c>
      <c r="D8802" s="2">
        <v>3</v>
      </c>
      <c r="E8802" s="17">
        <v>13</v>
      </c>
      <c r="F8802" t="s">
        <v>73</v>
      </c>
      <c r="H8802">
        <v>99577.66</v>
      </c>
    </row>
    <row r="8803" spans="1:8" x14ac:dyDescent="0.25">
      <c r="A8803" s="2">
        <v>42</v>
      </c>
      <c r="B8803" t="s">
        <v>32</v>
      </c>
      <c r="C8803" t="s">
        <v>182</v>
      </c>
      <c r="D8803" s="2">
        <v>3</v>
      </c>
      <c r="E8803" s="17">
        <v>13</v>
      </c>
      <c r="F8803" t="s">
        <v>72</v>
      </c>
      <c r="G8803">
        <v>4</v>
      </c>
      <c r="H8803">
        <v>715653.54</v>
      </c>
    </row>
    <row r="8804" spans="1:8" x14ac:dyDescent="0.25">
      <c r="A8804" s="2">
        <v>42</v>
      </c>
      <c r="B8804" t="s">
        <v>32</v>
      </c>
      <c r="C8804" t="s">
        <v>182</v>
      </c>
      <c r="D8804" s="2">
        <v>3</v>
      </c>
      <c r="E8804" s="17">
        <v>14</v>
      </c>
      <c r="F8804" t="s">
        <v>70</v>
      </c>
      <c r="G8804">
        <v>2</v>
      </c>
      <c r="H8804">
        <v>1322764.7</v>
      </c>
    </row>
    <row r="8805" spans="1:8" x14ac:dyDescent="0.25">
      <c r="A8805" s="2">
        <v>42</v>
      </c>
      <c r="B8805" t="s">
        <v>32</v>
      </c>
      <c r="C8805" t="s">
        <v>182</v>
      </c>
      <c r="D8805" s="2">
        <v>3</v>
      </c>
      <c r="E8805" s="17">
        <v>14</v>
      </c>
      <c r="F8805" t="s">
        <v>69</v>
      </c>
      <c r="G8805">
        <v>2</v>
      </c>
      <c r="H8805">
        <v>162629.75999999998</v>
      </c>
    </row>
    <row r="8806" spans="1:8" x14ac:dyDescent="0.25">
      <c r="A8806" s="2">
        <v>42</v>
      </c>
      <c r="B8806" t="s">
        <v>32</v>
      </c>
      <c r="C8806" t="s">
        <v>182</v>
      </c>
      <c r="D8806" s="2">
        <v>3</v>
      </c>
      <c r="E8806" s="17">
        <v>14</v>
      </c>
      <c r="F8806" t="s">
        <v>67</v>
      </c>
      <c r="G8806">
        <v>2</v>
      </c>
      <c r="H8806">
        <v>145.74999999999997</v>
      </c>
    </row>
    <row r="8807" spans="1:8" x14ac:dyDescent="0.25">
      <c r="A8807" s="2">
        <v>42</v>
      </c>
      <c r="B8807" t="s">
        <v>32</v>
      </c>
      <c r="C8807" t="s">
        <v>182</v>
      </c>
      <c r="D8807" s="2">
        <v>3</v>
      </c>
      <c r="E8807" s="17">
        <v>14</v>
      </c>
      <c r="F8807" t="s">
        <v>73</v>
      </c>
      <c r="H8807">
        <v>91111.639999999985</v>
      </c>
    </row>
    <row r="8808" spans="1:8" x14ac:dyDescent="0.25">
      <c r="A8808" s="2">
        <v>42</v>
      </c>
      <c r="B8808" t="s">
        <v>32</v>
      </c>
      <c r="C8808" t="s">
        <v>182</v>
      </c>
      <c r="D8808" s="2">
        <v>3</v>
      </c>
      <c r="E8808" s="17">
        <v>14</v>
      </c>
      <c r="F8808" t="s">
        <v>72</v>
      </c>
      <c r="G8808">
        <v>2</v>
      </c>
      <c r="H8808">
        <v>597876.29999999993</v>
      </c>
    </row>
    <row r="8809" spans="1:8" x14ac:dyDescent="0.25">
      <c r="A8809" s="2">
        <v>42</v>
      </c>
      <c r="B8809" t="s">
        <v>32</v>
      </c>
      <c r="C8809" t="s">
        <v>183</v>
      </c>
      <c r="D8809" s="2">
        <v>2</v>
      </c>
      <c r="E8809" s="17">
        <v>5</v>
      </c>
      <c r="F8809" t="s">
        <v>70</v>
      </c>
      <c r="H8809">
        <v>8082.0099999999993</v>
      </c>
    </row>
    <row r="8810" spans="1:8" x14ac:dyDescent="0.25">
      <c r="A8810" s="2">
        <v>42</v>
      </c>
      <c r="B8810" t="s">
        <v>32</v>
      </c>
      <c r="C8810" t="s">
        <v>183</v>
      </c>
      <c r="D8810" s="2">
        <v>2</v>
      </c>
      <c r="E8810" s="17">
        <v>5</v>
      </c>
      <c r="F8810" t="s">
        <v>67</v>
      </c>
      <c r="H8810">
        <v>5.83</v>
      </c>
    </row>
    <row r="8811" spans="1:8" x14ac:dyDescent="0.25">
      <c r="A8811" s="2">
        <v>42</v>
      </c>
      <c r="B8811" t="s">
        <v>32</v>
      </c>
      <c r="C8811" t="s">
        <v>183</v>
      </c>
      <c r="D8811" s="2">
        <v>2</v>
      </c>
      <c r="E8811" s="17">
        <v>5</v>
      </c>
      <c r="F8811" t="s">
        <v>72</v>
      </c>
      <c r="H8811">
        <v>2990.3</v>
      </c>
    </row>
    <row r="8812" spans="1:8" x14ac:dyDescent="0.25">
      <c r="A8812" s="2">
        <v>42</v>
      </c>
      <c r="B8812" t="s">
        <v>32</v>
      </c>
      <c r="C8812" t="s">
        <v>183</v>
      </c>
      <c r="D8812" s="2">
        <v>2</v>
      </c>
      <c r="E8812" s="17">
        <v>5</v>
      </c>
      <c r="F8812" t="s">
        <v>74</v>
      </c>
      <c r="H8812">
        <v>11587.68</v>
      </c>
    </row>
    <row r="8813" spans="1:8" x14ac:dyDescent="0.25">
      <c r="A8813" s="2">
        <v>42</v>
      </c>
      <c r="B8813" t="s">
        <v>32</v>
      </c>
      <c r="C8813" t="s">
        <v>183</v>
      </c>
      <c r="D8813" s="2">
        <v>2</v>
      </c>
      <c r="E8813" s="17">
        <v>6</v>
      </c>
      <c r="F8813" t="s">
        <v>70</v>
      </c>
      <c r="G8813">
        <v>19</v>
      </c>
      <c r="H8813">
        <v>3157097.1</v>
      </c>
    </row>
    <row r="8814" spans="1:8" x14ac:dyDescent="0.25">
      <c r="A8814" s="2">
        <v>42</v>
      </c>
      <c r="B8814" t="s">
        <v>32</v>
      </c>
      <c r="C8814" t="s">
        <v>183</v>
      </c>
      <c r="D8814" s="2">
        <v>2</v>
      </c>
      <c r="E8814" s="17">
        <v>6</v>
      </c>
      <c r="F8814" t="s">
        <v>75</v>
      </c>
      <c r="G8814">
        <v>1</v>
      </c>
      <c r="H8814">
        <v>13500</v>
      </c>
    </row>
    <row r="8815" spans="1:8" x14ac:dyDescent="0.25">
      <c r="A8815" s="2">
        <v>42</v>
      </c>
      <c r="B8815" t="s">
        <v>32</v>
      </c>
      <c r="C8815" t="s">
        <v>183</v>
      </c>
      <c r="D8815" s="2">
        <v>2</v>
      </c>
      <c r="E8815" s="17">
        <v>6</v>
      </c>
      <c r="F8815" t="s">
        <v>77</v>
      </c>
      <c r="G8815">
        <v>2</v>
      </c>
      <c r="H8815">
        <v>137607.12</v>
      </c>
    </row>
    <row r="8816" spans="1:8" x14ac:dyDescent="0.25">
      <c r="A8816" s="2">
        <v>42</v>
      </c>
      <c r="B8816" t="s">
        <v>32</v>
      </c>
      <c r="C8816" t="s">
        <v>183</v>
      </c>
      <c r="D8816" s="2">
        <v>2</v>
      </c>
      <c r="E8816" s="17">
        <v>6</v>
      </c>
      <c r="F8816" t="s">
        <v>68</v>
      </c>
      <c r="G8816">
        <v>1</v>
      </c>
      <c r="H8816">
        <v>18048</v>
      </c>
    </row>
    <row r="8817" spans="1:8" x14ac:dyDescent="0.25">
      <c r="A8817" s="2">
        <v>42</v>
      </c>
      <c r="B8817" t="s">
        <v>32</v>
      </c>
      <c r="C8817" t="s">
        <v>183</v>
      </c>
      <c r="D8817" s="2">
        <v>2</v>
      </c>
      <c r="E8817" s="17">
        <v>6</v>
      </c>
      <c r="F8817" t="s">
        <v>69</v>
      </c>
      <c r="G8817">
        <v>1</v>
      </c>
      <c r="H8817">
        <v>21432.059999999998</v>
      </c>
    </row>
    <row r="8818" spans="1:8" x14ac:dyDescent="0.25">
      <c r="A8818" s="2">
        <v>42</v>
      </c>
      <c r="B8818" t="s">
        <v>32</v>
      </c>
      <c r="C8818" t="s">
        <v>183</v>
      </c>
      <c r="D8818" s="2">
        <v>2</v>
      </c>
      <c r="E8818" s="17">
        <v>6</v>
      </c>
      <c r="F8818" t="s">
        <v>78</v>
      </c>
      <c r="H8818">
        <v>6032.76</v>
      </c>
    </row>
    <row r="8819" spans="1:8" x14ac:dyDescent="0.25">
      <c r="A8819" s="2">
        <v>42</v>
      </c>
      <c r="B8819" t="s">
        <v>32</v>
      </c>
      <c r="C8819" t="s">
        <v>183</v>
      </c>
      <c r="D8819" s="2">
        <v>2</v>
      </c>
      <c r="E8819" s="17">
        <v>6</v>
      </c>
      <c r="F8819" t="s">
        <v>67</v>
      </c>
      <c r="G8819">
        <v>19</v>
      </c>
      <c r="H8819">
        <v>1381.440000000001</v>
      </c>
    </row>
    <row r="8820" spans="1:8" x14ac:dyDescent="0.25">
      <c r="A8820" s="2">
        <v>42</v>
      </c>
      <c r="B8820" t="s">
        <v>32</v>
      </c>
      <c r="C8820" t="s">
        <v>183</v>
      </c>
      <c r="D8820" s="2">
        <v>2</v>
      </c>
      <c r="E8820" s="17">
        <v>6</v>
      </c>
      <c r="F8820" t="s">
        <v>73</v>
      </c>
      <c r="H8820">
        <v>13448</v>
      </c>
    </row>
    <row r="8821" spans="1:8" x14ac:dyDescent="0.25">
      <c r="A8821" s="2">
        <v>42</v>
      </c>
      <c r="B8821" t="s">
        <v>32</v>
      </c>
      <c r="C8821" t="s">
        <v>183</v>
      </c>
      <c r="D8821" s="2">
        <v>2</v>
      </c>
      <c r="E8821" s="17">
        <v>6</v>
      </c>
      <c r="F8821" t="s">
        <v>72</v>
      </c>
      <c r="G8821">
        <v>18</v>
      </c>
      <c r="H8821">
        <v>1107248.1799999997</v>
      </c>
    </row>
    <row r="8822" spans="1:8" x14ac:dyDescent="0.25">
      <c r="A8822" s="2">
        <v>42</v>
      </c>
      <c r="B8822" t="s">
        <v>32</v>
      </c>
      <c r="C8822" t="s">
        <v>183</v>
      </c>
      <c r="D8822" s="2">
        <v>2</v>
      </c>
      <c r="E8822" s="17">
        <v>6</v>
      </c>
      <c r="F8822" t="s">
        <v>74</v>
      </c>
      <c r="H8822">
        <v>207434.66999999998</v>
      </c>
    </row>
    <row r="8823" spans="1:8" x14ac:dyDescent="0.25">
      <c r="A8823" s="2">
        <v>42</v>
      </c>
      <c r="B8823" t="s">
        <v>32</v>
      </c>
      <c r="C8823" t="s">
        <v>183</v>
      </c>
      <c r="D8823" s="2">
        <v>2</v>
      </c>
      <c r="E8823" s="17">
        <v>7</v>
      </c>
      <c r="F8823" t="s">
        <v>70</v>
      </c>
      <c r="G8823">
        <v>6</v>
      </c>
      <c r="H8823">
        <v>1400315.69</v>
      </c>
    </row>
    <row r="8824" spans="1:8" x14ac:dyDescent="0.25">
      <c r="A8824" s="2">
        <v>42</v>
      </c>
      <c r="B8824" t="s">
        <v>32</v>
      </c>
      <c r="C8824" t="s">
        <v>183</v>
      </c>
      <c r="D8824" s="2">
        <v>2</v>
      </c>
      <c r="E8824" s="17">
        <v>7</v>
      </c>
      <c r="F8824" t="s">
        <v>75</v>
      </c>
      <c r="G8824">
        <v>4</v>
      </c>
      <c r="H8824">
        <v>54000</v>
      </c>
    </row>
    <row r="8825" spans="1:8" x14ac:dyDescent="0.25">
      <c r="A8825" s="2">
        <v>42</v>
      </c>
      <c r="B8825" t="s">
        <v>32</v>
      </c>
      <c r="C8825" t="s">
        <v>183</v>
      </c>
      <c r="D8825" s="2">
        <v>2</v>
      </c>
      <c r="E8825" s="17">
        <v>7</v>
      </c>
      <c r="F8825" t="s">
        <v>77</v>
      </c>
      <c r="H8825">
        <v>75231.239999999991</v>
      </c>
    </row>
    <row r="8826" spans="1:8" x14ac:dyDescent="0.25">
      <c r="A8826" s="2">
        <v>42</v>
      </c>
      <c r="B8826" t="s">
        <v>32</v>
      </c>
      <c r="C8826" t="s">
        <v>183</v>
      </c>
      <c r="D8826" s="2">
        <v>2</v>
      </c>
      <c r="E8826" s="17">
        <v>7</v>
      </c>
      <c r="F8826" t="s">
        <v>68</v>
      </c>
      <c r="G8826">
        <v>3</v>
      </c>
      <c r="H8826">
        <v>42778</v>
      </c>
    </row>
    <row r="8827" spans="1:8" x14ac:dyDescent="0.25">
      <c r="A8827" s="2">
        <v>42</v>
      </c>
      <c r="B8827" t="s">
        <v>32</v>
      </c>
      <c r="C8827" t="s">
        <v>183</v>
      </c>
      <c r="D8827" s="2">
        <v>2</v>
      </c>
      <c r="E8827" s="17">
        <v>7</v>
      </c>
      <c r="F8827" t="s">
        <v>69</v>
      </c>
      <c r="G8827">
        <v>4</v>
      </c>
      <c r="H8827">
        <v>102638.29</v>
      </c>
    </row>
    <row r="8828" spans="1:8" x14ac:dyDescent="0.25">
      <c r="A8828" s="2">
        <v>42</v>
      </c>
      <c r="B8828" t="s">
        <v>32</v>
      </c>
      <c r="C8828" t="s">
        <v>183</v>
      </c>
      <c r="D8828" s="2">
        <v>2</v>
      </c>
      <c r="E8828" s="17">
        <v>7</v>
      </c>
      <c r="F8828" t="s">
        <v>78</v>
      </c>
      <c r="H8828">
        <v>29350.080000000002</v>
      </c>
    </row>
    <row r="8829" spans="1:8" x14ac:dyDescent="0.25">
      <c r="A8829" s="2">
        <v>42</v>
      </c>
      <c r="B8829" t="s">
        <v>32</v>
      </c>
      <c r="C8829" t="s">
        <v>183</v>
      </c>
      <c r="D8829" s="2">
        <v>2</v>
      </c>
      <c r="E8829" s="17">
        <v>7</v>
      </c>
      <c r="F8829" t="s">
        <v>67</v>
      </c>
      <c r="G8829">
        <v>6</v>
      </c>
      <c r="H8829">
        <v>517.1400000000001</v>
      </c>
    </row>
    <row r="8830" spans="1:8" x14ac:dyDescent="0.25">
      <c r="A8830" s="2">
        <v>42</v>
      </c>
      <c r="B8830" t="s">
        <v>32</v>
      </c>
      <c r="C8830" t="s">
        <v>183</v>
      </c>
      <c r="D8830" s="2">
        <v>2</v>
      </c>
      <c r="E8830" s="17">
        <v>7</v>
      </c>
      <c r="F8830" t="s">
        <v>73</v>
      </c>
      <c r="H8830">
        <v>65917</v>
      </c>
    </row>
    <row r="8831" spans="1:8" x14ac:dyDescent="0.25">
      <c r="A8831" s="2">
        <v>42</v>
      </c>
      <c r="B8831" t="s">
        <v>32</v>
      </c>
      <c r="C8831" t="s">
        <v>183</v>
      </c>
      <c r="D8831" s="2">
        <v>2</v>
      </c>
      <c r="E8831" s="17">
        <v>7</v>
      </c>
      <c r="F8831" t="s">
        <v>72</v>
      </c>
      <c r="G8831">
        <v>2</v>
      </c>
      <c r="H8831">
        <v>191093.41</v>
      </c>
    </row>
    <row r="8832" spans="1:8" x14ac:dyDescent="0.25">
      <c r="A8832" s="2">
        <v>42</v>
      </c>
      <c r="B8832" t="s">
        <v>32</v>
      </c>
      <c r="C8832" t="s">
        <v>183</v>
      </c>
      <c r="D8832" s="2">
        <v>2</v>
      </c>
      <c r="E8832" s="17">
        <v>7</v>
      </c>
      <c r="F8832" t="s">
        <v>74</v>
      </c>
      <c r="H8832">
        <v>47794.66</v>
      </c>
    </row>
    <row r="8833" spans="1:8" x14ac:dyDescent="0.25">
      <c r="A8833" s="2">
        <v>42</v>
      </c>
      <c r="B8833" t="s">
        <v>32</v>
      </c>
      <c r="C8833" t="s">
        <v>183</v>
      </c>
      <c r="D8833" s="2">
        <v>2</v>
      </c>
      <c r="E8833" s="17">
        <v>10</v>
      </c>
      <c r="F8833" t="s">
        <v>70</v>
      </c>
      <c r="G8833">
        <v>2</v>
      </c>
      <c r="H8833">
        <v>811881</v>
      </c>
    </row>
    <row r="8834" spans="1:8" x14ac:dyDescent="0.25">
      <c r="A8834" s="2">
        <v>42</v>
      </c>
      <c r="B8834" t="s">
        <v>32</v>
      </c>
      <c r="C8834" t="s">
        <v>183</v>
      </c>
      <c r="D8834" s="2">
        <v>2</v>
      </c>
      <c r="E8834" s="17">
        <v>10</v>
      </c>
      <c r="F8834" t="s">
        <v>75</v>
      </c>
      <c r="G8834">
        <v>1</v>
      </c>
      <c r="H8834">
        <v>13500</v>
      </c>
    </row>
    <row r="8835" spans="1:8" x14ac:dyDescent="0.25">
      <c r="A8835" s="2">
        <v>42</v>
      </c>
      <c r="B8835" t="s">
        <v>32</v>
      </c>
      <c r="C8835" t="s">
        <v>183</v>
      </c>
      <c r="D8835" s="2">
        <v>2</v>
      </c>
      <c r="E8835" s="17">
        <v>10</v>
      </c>
      <c r="F8835" t="s">
        <v>68</v>
      </c>
      <c r="G8835">
        <v>1</v>
      </c>
      <c r="H8835">
        <v>22877</v>
      </c>
    </row>
    <row r="8836" spans="1:8" x14ac:dyDescent="0.25">
      <c r="A8836" s="2">
        <v>42</v>
      </c>
      <c r="B8836" t="s">
        <v>32</v>
      </c>
      <c r="C8836" t="s">
        <v>183</v>
      </c>
      <c r="D8836" s="2">
        <v>2</v>
      </c>
      <c r="E8836" s="17">
        <v>10</v>
      </c>
      <c r="F8836" t="s">
        <v>69</v>
      </c>
      <c r="G8836">
        <v>1</v>
      </c>
      <c r="H8836">
        <v>47543.72</v>
      </c>
    </row>
    <row r="8837" spans="1:8" x14ac:dyDescent="0.25">
      <c r="A8837" s="2">
        <v>42</v>
      </c>
      <c r="B8837" t="s">
        <v>32</v>
      </c>
      <c r="C8837" t="s">
        <v>183</v>
      </c>
      <c r="D8837" s="2">
        <v>2</v>
      </c>
      <c r="E8837" s="17">
        <v>10</v>
      </c>
      <c r="F8837" t="s">
        <v>78</v>
      </c>
      <c r="H8837">
        <v>13519.92</v>
      </c>
    </row>
    <row r="8838" spans="1:8" x14ac:dyDescent="0.25">
      <c r="A8838" s="2">
        <v>42</v>
      </c>
      <c r="B8838" t="s">
        <v>32</v>
      </c>
      <c r="C8838" t="s">
        <v>183</v>
      </c>
      <c r="D8838" s="2">
        <v>2</v>
      </c>
      <c r="E8838" s="17">
        <v>10</v>
      </c>
      <c r="F8838" t="s">
        <v>67</v>
      </c>
      <c r="G8838">
        <v>2</v>
      </c>
      <c r="H8838">
        <v>156.59999999999997</v>
      </c>
    </row>
    <row r="8839" spans="1:8" x14ac:dyDescent="0.25">
      <c r="A8839" s="2">
        <v>42</v>
      </c>
      <c r="B8839" t="s">
        <v>32</v>
      </c>
      <c r="C8839" t="s">
        <v>183</v>
      </c>
      <c r="D8839" s="2">
        <v>2</v>
      </c>
      <c r="E8839" s="17">
        <v>10</v>
      </c>
      <c r="F8839" t="s">
        <v>73</v>
      </c>
      <c r="H8839">
        <v>30589.75</v>
      </c>
    </row>
    <row r="8840" spans="1:8" x14ac:dyDescent="0.25">
      <c r="A8840" s="2">
        <v>42</v>
      </c>
      <c r="B8840" t="s">
        <v>32</v>
      </c>
      <c r="C8840" t="s">
        <v>183</v>
      </c>
      <c r="D8840" s="2">
        <v>2</v>
      </c>
      <c r="E8840" s="17">
        <v>10</v>
      </c>
      <c r="F8840" t="s">
        <v>72</v>
      </c>
      <c r="G8840">
        <v>1</v>
      </c>
      <c r="H8840">
        <v>165078.59999999998</v>
      </c>
    </row>
    <row r="8841" spans="1:8" x14ac:dyDescent="0.25">
      <c r="A8841" s="2">
        <v>42</v>
      </c>
      <c r="B8841" t="s">
        <v>32</v>
      </c>
      <c r="C8841" t="s">
        <v>183</v>
      </c>
      <c r="D8841" s="2">
        <v>2</v>
      </c>
      <c r="E8841" s="17">
        <v>11</v>
      </c>
      <c r="F8841" t="s">
        <v>70</v>
      </c>
      <c r="G8841">
        <v>1</v>
      </c>
      <c r="H8841">
        <v>71192.259999999995</v>
      </c>
    </row>
    <row r="8842" spans="1:8" x14ac:dyDescent="0.25">
      <c r="A8842" s="2">
        <v>42</v>
      </c>
      <c r="B8842" t="s">
        <v>32</v>
      </c>
      <c r="C8842" t="s">
        <v>183</v>
      </c>
      <c r="D8842" s="2">
        <v>2</v>
      </c>
      <c r="E8842" s="17">
        <v>11</v>
      </c>
      <c r="F8842" t="s">
        <v>77</v>
      </c>
      <c r="G8842">
        <v>1</v>
      </c>
      <c r="H8842">
        <v>6116.32</v>
      </c>
    </row>
    <row r="8843" spans="1:8" x14ac:dyDescent="0.25">
      <c r="A8843" s="2">
        <v>42</v>
      </c>
      <c r="B8843" t="s">
        <v>32</v>
      </c>
      <c r="C8843" t="s">
        <v>183</v>
      </c>
      <c r="D8843" s="2">
        <v>2</v>
      </c>
      <c r="E8843" s="17">
        <v>11</v>
      </c>
      <c r="F8843" t="s">
        <v>67</v>
      </c>
      <c r="G8843">
        <v>1</v>
      </c>
      <c r="H8843">
        <v>11.66</v>
      </c>
    </row>
    <row r="8844" spans="1:8" x14ac:dyDescent="0.25">
      <c r="A8844" s="2">
        <v>42</v>
      </c>
      <c r="B8844" t="s">
        <v>32</v>
      </c>
      <c r="C8844" t="s">
        <v>183</v>
      </c>
      <c r="D8844" s="2">
        <v>2</v>
      </c>
      <c r="E8844" s="17">
        <v>11</v>
      </c>
      <c r="F8844" t="s">
        <v>72</v>
      </c>
      <c r="G8844">
        <v>1</v>
      </c>
      <c r="H8844">
        <v>23730.74</v>
      </c>
    </row>
    <row r="8845" spans="1:8" x14ac:dyDescent="0.25">
      <c r="A8845" s="2">
        <v>42</v>
      </c>
      <c r="B8845" t="s">
        <v>32</v>
      </c>
      <c r="C8845" t="s">
        <v>183</v>
      </c>
      <c r="D8845" s="2">
        <v>2</v>
      </c>
      <c r="E8845" s="17">
        <v>12</v>
      </c>
      <c r="F8845" t="s">
        <v>70</v>
      </c>
      <c r="G8845">
        <v>9</v>
      </c>
      <c r="H8845">
        <v>4724536.5200000005</v>
      </c>
    </row>
    <row r="8846" spans="1:8" x14ac:dyDescent="0.25">
      <c r="A8846" s="2">
        <v>42</v>
      </c>
      <c r="B8846" t="s">
        <v>32</v>
      </c>
      <c r="C8846" t="s">
        <v>183</v>
      </c>
      <c r="D8846" s="2">
        <v>2</v>
      </c>
      <c r="E8846" s="17">
        <v>12</v>
      </c>
      <c r="F8846" t="s">
        <v>75</v>
      </c>
      <c r="G8846">
        <v>1</v>
      </c>
      <c r="H8846">
        <v>2254</v>
      </c>
    </row>
    <row r="8847" spans="1:8" x14ac:dyDescent="0.25">
      <c r="A8847" s="2">
        <v>42</v>
      </c>
      <c r="B8847" t="s">
        <v>32</v>
      </c>
      <c r="C8847" t="s">
        <v>183</v>
      </c>
      <c r="D8847" s="2">
        <v>2</v>
      </c>
      <c r="E8847" s="17">
        <v>12</v>
      </c>
      <c r="F8847" t="s">
        <v>77</v>
      </c>
      <c r="G8847">
        <v>3</v>
      </c>
      <c r="H8847">
        <v>22663.16</v>
      </c>
    </row>
    <row r="8848" spans="1:8" x14ac:dyDescent="0.25">
      <c r="A8848" s="2">
        <v>42</v>
      </c>
      <c r="B8848" t="s">
        <v>32</v>
      </c>
      <c r="C8848" t="s">
        <v>183</v>
      </c>
      <c r="D8848" s="2">
        <v>2</v>
      </c>
      <c r="E8848" s="17">
        <v>12</v>
      </c>
      <c r="F8848" t="s">
        <v>68</v>
      </c>
      <c r="G8848">
        <v>2</v>
      </c>
      <c r="H8848">
        <v>35206</v>
      </c>
    </row>
    <row r="8849" spans="1:8" x14ac:dyDescent="0.25">
      <c r="A8849" s="2">
        <v>42</v>
      </c>
      <c r="B8849" t="s">
        <v>32</v>
      </c>
      <c r="C8849" t="s">
        <v>183</v>
      </c>
      <c r="D8849" s="2">
        <v>2</v>
      </c>
      <c r="E8849" s="17">
        <v>12</v>
      </c>
      <c r="F8849" t="s">
        <v>69</v>
      </c>
      <c r="G8849">
        <v>8</v>
      </c>
      <c r="H8849">
        <v>540016.64000000001</v>
      </c>
    </row>
    <row r="8850" spans="1:8" x14ac:dyDescent="0.25">
      <c r="A8850" s="2">
        <v>42</v>
      </c>
      <c r="B8850" t="s">
        <v>32</v>
      </c>
      <c r="C8850" t="s">
        <v>183</v>
      </c>
      <c r="D8850" s="2">
        <v>2</v>
      </c>
      <c r="E8850" s="17">
        <v>12</v>
      </c>
      <c r="F8850" t="s">
        <v>78</v>
      </c>
      <c r="H8850">
        <v>153347.52000000002</v>
      </c>
    </row>
    <row r="8851" spans="1:8" x14ac:dyDescent="0.25">
      <c r="A8851" s="2">
        <v>42</v>
      </c>
      <c r="B8851" t="s">
        <v>32</v>
      </c>
      <c r="C8851" t="s">
        <v>183</v>
      </c>
      <c r="D8851" s="2">
        <v>2</v>
      </c>
      <c r="E8851" s="17">
        <v>12</v>
      </c>
      <c r="F8851" t="s">
        <v>67</v>
      </c>
      <c r="G8851">
        <v>9</v>
      </c>
      <c r="H8851">
        <v>629.64</v>
      </c>
    </row>
    <row r="8852" spans="1:8" x14ac:dyDescent="0.25">
      <c r="A8852" s="2">
        <v>42</v>
      </c>
      <c r="B8852" t="s">
        <v>32</v>
      </c>
      <c r="C8852" t="s">
        <v>183</v>
      </c>
      <c r="D8852" s="2">
        <v>2</v>
      </c>
      <c r="E8852" s="17">
        <v>12</v>
      </c>
      <c r="F8852" t="s">
        <v>73</v>
      </c>
      <c r="G8852">
        <v>2</v>
      </c>
      <c r="H8852">
        <v>345046.24</v>
      </c>
    </row>
    <row r="8853" spans="1:8" x14ac:dyDescent="0.25">
      <c r="A8853" s="2">
        <v>42</v>
      </c>
      <c r="B8853" t="s">
        <v>32</v>
      </c>
      <c r="C8853" t="s">
        <v>183</v>
      </c>
      <c r="D8853" s="2">
        <v>2</v>
      </c>
      <c r="E8853" s="17">
        <v>12</v>
      </c>
      <c r="F8853" t="s">
        <v>72</v>
      </c>
      <c r="G8853">
        <v>9</v>
      </c>
      <c r="H8853">
        <v>688997.38</v>
      </c>
    </row>
    <row r="8854" spans="1:8" x14ac:dyDescent="0.25">
      <c r="A8854" s="2">
        <v>42</v>
      </c>
      <c r="B8854" t="s">
        <v>32</v>
      </c>
      <c r="C8854" t="s">
        <v>183</v>
      </c>
      <c r="D8854" s="2">
        <v>2</v>
      </c>
      <c r="E8854" s="17">
        <v>13</v>
      </c>
      <c r="F8854" t="s">
        <v>70</v>
      </c>
      <c r="G8854">
        <v>1</v>
      </c>
      <c r="H8854">
        <v>1779098.7399999998</v>
      </c>
    </row>
    <row r="8855" spans="1:8" x14ac:dyDescent="0.25">
      <c r="A8855" s="2">
        <v>42</v>
      </c>
      <c r="B8855" t="s">
        <v>32</v>
      </c>
      <c r="C8855" t="s">
        <v>183</v>
      </c>
      <c r="D8855" s="2">
        <v>2</v>
      </c>
      <c r="E8855" s="17">
        <v>13</v>
      </c>
      <c r="F8855" t="s">
        <v>69</v>
      </c>
      <c r="G8855">
        <v>1</v>
      </c>
      <c r="H8855">
        <v>216259.83</v>
      </c>
    </row>
    <row r="8856" spans="1:8" x14ac:dyDescent="0.25">
      <c r="A8856" s="2">
        <v>42</v>
      </c>
      <c r="B8856" t="s">
        <v>32</v>
      </c>
      <c r="C8856" t="s">
        <v>183</v>
      </c>
      <c r="D8856" s="2">
        <v>2</v>
      </c>
      <c r="E8856" s="17">
        <v>13</v>
      </c>
      <c r="F8856" t="s">
        <v>67</v>
      </c>
      <c r="G8856">
        <v>1</v>
      </c>
      <c r="H8856">
        <v>203.94999999999996</v>
      </c>
    </row>
    <row r="8857" spans="1:8" x14ac:dyDescent="0.25">
      <c r="A8857" s="2">
        <v>42</v>
      </c>
      <c r="B8857" t="s">
        <v>32</v>
      </c>
      <c r="C8857" t="s">
        <v>183</v>
      </c>
      <c r="D8857" s="2">
        <v>2</v>
      </c>
      <c r="E8857" s="17">
        <v>13</v>
      </c>
      <c r="F8857" t="s">
        <v>73</v>
      </c>
      <c r="H8857">
        <v>99715.76999999999</v>
      </c>
    </row>
    <row r="8858" spans="1:8" x14ac:dyDescent="0.25">
      <c r="A8858" s="2">
        <v>42</v>
      </c>
      <c r="B8858" t="s">
        <v>32</v>
      </c>
      <c r="C8858" t="s">
        <v>183</v>
      </c>
      <c r="D8858" s="2">
        <v>2</v>
      </c>
      <c r="E8858" s="17">
        <v>13</v>
      </c>
      <c r="F8858" t="s">
        <v>72</v>
      </c>
      <c r="G8858">
        <v>1</v>
      </c>
      <c r="H8858">
        <v>453791.51</v>
      </c>
    </row>
    <row r="8859" spans="1:8" x14ac:dyDescent="0.25">
      <c r="A8859" s="2">
        <v>42</v>
      </c>
      <c r="B8859" t="s">
        <v>32</v>
      </c>
      <c r="C8859" t="s">
        <v>183</v>
      </c>
      <c r="D8859" s="2">
        <v>2</v>
      </c>
      <c r="E8859" s="17">
        <v>14</v>
      </c>
      <c r="F8859" t="s">
        <v>70</v>
      </c>
      <c r="G8859">
        <v>2</v>
      </c>
      <c r="H8859">
        <v>1308642.2</v>
      </c>
    </row>
    <row r="8860" spans="1:8" x14ac:dyDescent="0.25">
      <c r="A8860" s="2">
        <v>42</v>
      </c>
      <c r="B8860" t="s">
        <v>32</v>
      </c>
      <c r="C8860" t="s">
        <v>183</v>
      </c>
      <c r="D8860" s="2">
        <v>2</v>
      </c>
      <c r="E8860" s="17">
        <v>14</v>
      </c>
      <c r="F8860" t="s">
        <v>69</v>
      </c>
      <c r="G8860">
        <v>2</v>
      </c>
      <c r="H8860">
        <v>162629.75999999998</v>
      </c>
    </row>
    <row r="8861" spans="1:8" x14ac:dyDescent="0.25">
      <c r="A8861" s="2">
        <v>42</v>
      </c>
      <c r="B8861" t="s">
        <v>32</v>
      </c>
      <c r="C8861" t="s">
        <v>183</v>
      </c>
      <c r="D8861" s="2">
        <v>2</v>
      </c>
      <c r="E8861" s="17">
        <v>14</v>
      </c>
      <c r="F8861" t="s">
        <v>67</v>
      </c>
      <c r="G8861">
        <v>2</v>
      </c>
      <c r="H8861">
        <v>145.69999999999999</v>
      </c>
    </row>
    <row r="8862" spans="1:8" x14ac:dyDescent="0.25">
      <c r="A8862" s="2">
        <v>42</v>
      </c>
      <c r="B8862" t="s">
        <v>32</v>
      </c>
      <c r="C8862" t="s">
        <v>183</v>
      </c>
      <c r="D8862" s="2">
        <v>2</v>
      </c>
      <c r="E8862" s="17">
        <v>14</v>
      </c>
      <c r="F8862" t="s">
        <v>73</v>
      </c>
      <c r="G8862">
        <v>1</v>
      </c>
      <c r="H8862">
        <v>25991.09</v>
      </c>
    </row>
    <row r="8863" spans="1:8" x14ac:dyDescent="0.25">
      <c r="A8863" s="2">
        <v>42</v>
      </c>
      <c r="B8863" t="s">
        <v>32</v>
      </c>
      <c r="C8863" t="s">
        <v>183</v>
      </c>
      <c r="D8863" s="2">
        <v>2</v>
      </c>
      <c r="E8863" s="17">
        <v>14</v>
      </c>
      <c r="F8863" t="s">
        <v>72</v>
      </c>
      <c r="G8863">
        <v>2</v>
      </c>
      <c r="H8863">
        <v>665667.55000000005</v>
      </c>
    </row>
    <row r="8864" spans="1:8" x14ac:dyDescent="0.25">
      <c r="A8864" s="2">
        <v>42</v>
      </c>
      <c r="B8864" t="s">
        <v>32</v>
      </c>
      <c r="C8864" t="s">
        <v>183</v>
      </c>
      <c r="D8864" s="2">
        <v>2</v>
      </c>
      <c r="E8864" s="17">
        <v>15</v>
      </c>
      <c r="F8864" t="s">
        <v>70</v>
      </c>
      <c r="H8864">
        <v>240342.6</v>
      </c>
    </row>
    <row r="8865" spans="1:8" x14ac:dyDescent="0.25">
      <c r="A8865" s="2">
        <v>42</v>
      </c>
      <c r="B8865" t="s">
        <v>32</v>
      </c>
      <c r="C8865" t="s">
        <v>183</v>
      </c>
      <c r="D8865" s="2">
        <v>2</v>
      </c>
      <c r="E8865" s="17">
        <v>15</v>
      </c>
      <c r="F8865" t="s">
        <v>68</v>
      </c>
      <c r="H8865">
        <v>10516</v>
      </c>
    </row>
    <row r="8866" spans="1:8" x14ac:dyDescent="0.25">
      <c r="A8866" s="2">
        <v>42</v>
      </c>
      <c r="B8866" t="s">
        <v>32</v>
      </c>
      <c r="C8866" t="s">
        <v>183</v>
      </c>
      <c r="D8866" s="2">
        <v>2</v>
      </c>
      <c r="E8866" s="17">
        <v>15</v>
      </c>
      <c r="F8866" t="s">
        <v>69</v>
      </c>
      <c r="H8866">
        <v>31244.48</v>
      </c>
    </row>
    <row r="8867" spans="1:8" x14ac:dyDescent="0.25">
      <c r="A8867" s="2">
        <v>42</v>
      </c>
      <c r="B8867" t="s">
        <v>32</v>
      </c>
      <c r="C8867" t="s">
        <v>183</v>
      </c>
      <c r="D8867" s="2">
        <v>2</v>
      </c>
      <c r="E8867" s="17">
        <v>15</v>
      </c>
      <c r="F8867" t="s">
        <v>67</v>
      </c>
      <c r="H8867">
        <v>23.32</v>
      </c>
    </row>
    <row r="8868" spans="1:8" x14ac:dyDescent="0.25">
      <c r="A8868" s="2">
        <v>42</v>
      </c>
      <c r="B8868" t="s">
        <v>32</v>
      </c>
      <c r="C8868" t="s">
        <v>183</v>
      </c>
      <c r="D8868" s="2">
        <v>2</v>
      </c>
      <c r="E8868" s="17">
        <v>15</v>
      </c>
      <c r="F8868" t="s">
        <v>72</v>
      </c>
      <c r="H8868">
        <v>98439.28</v>
      </c>
    </row>
    <row r="8869" spans="1:8" x14ac:dyDescent="0.25">
      <c r="A8869" s="2">
        <v>29</v>
      </c>
      <c r="B8869" t="s">
        <v>33</v>
      </c>
      <c r="C8869" t="s">
        <v>184</v>
      </c>
      <c r="D8869" s="2">
        <v>1</v>
      </c>
      <c r="E8869" s="17">
        <v>1</v>
      </c>
      <c r="F8869" t="s">
        <v>74</v>
      </c>
      <c r="H8869">
        <v>11605.45</v>
      </c>
    </row>
    <row r="8870" spans="1:8" x14ac:dyDescent="0.25">
      <c r="A8870" s="2">
        <v>29</v>
      </c>
      <c r="B8870" t="s">
        <v>33</v>
      </c>
      <c r="C8870" t="s">
        <v>184</v>
      </c>
      <c r="D8870" s="2">
        <v>1</v>
      </c>
      <c r="E8870" s="17">
        <v>1</v>
      </c>
      <c r="F8870" t="s">
        <v>96</v>
      </c>
      <c r="G8870">
        <v>22</v>
      </c>
      <c r="H8870">
        <v>1030276.91</v>
      </c>
    </row>
    <row r="8871" spans="1:8" x14ac:dyDescent="0.25">
      <c r="A8871" s="2">
        <v>29</v>
      </c>
      <c r="B8871" t="s">
        <v>33</v>
      </c>
      <c r="C8871" t="s">
        <v>184</v>
      </c>
      <c r="D8871" s="2">
        <v>1</v>
      </c>
      <c r="E8871" s="17">
        <v>4</v>
      </c>
      <c r="F8871" t="s">
        <v>70</v>
      </c>
      <c r="G8871">
        <v>37</v>
      </c>
      <c r="H8871">
        <v>4510723.25</v>
      </c>
    </row>
    <row r="8872" spans="1:8" x14ac:dyDescent="0.25">
      <c r="A8872" s="2">
        <v>29</v>
      </c>
      <c r="B8872" t="s">
        <v>33</v>
      </c>
      <c r="C8872" t="s">
        <v>184</v>
      </c>
      <c r="D8872" s="2">
        <v>1</v>
      </c>
      <c r="E8872" s="17">
        <v>4</v>
      </c>
      <c r="F8872" t="s">
        <v>75</v>
      </c>
      <c r="G8872">
        <v>35</v>
      </c>
      <c r="H8872">
        <v>464400</v>
      </c>
    </row>
    <row r="8873" spans="1:8" x14ac:dyDescent="0.25">
      <c r="A8873" s="2">
        <v>29</v>
      </c>
      <c r="B8873" t="s">
        <v>33</v>
      </c>
      <c r="C8873" t="s">
        <v>184</v>
      </c>
      <c r="D8873" s="2">
        <v>1</v>
      </c>
      <c r="E8873" s="17">
        <v>4</v>
      </c>
      <c r="F8873" t="s">
        <v>77</v>
      </c>
      <c r="G8873">
        <v>2</v>
      </c>
      <c r="H8873">
        <v>670043.09000000008</v>
      </c>
    </row>
    <row r="8874" spans="1:8" x14ac:dyDescent="0.25">
      <c r="A8874" s="2">
        <v>29</v>
      </c>
      <c r="B8874" t="s">
        <v>33</v>
      </c>
      <c r="C8874" t="s">
        <v>184</v>
      </c>
      <c r="D8874" s="2">
        <v>1</v>
      </c>
      <c r="E8874" s="17">
        <v>4</v>
      </c>
      <c r="F8874" t="s">
        <v>68</v>
      </c>
      <c r="G8874">
        <v>23</v>
      </c>
      <c r="H8874">
        <v>524643</v>
      </c>
    </row>
    <row r="8875" spans="1:8" x14ac:dyDescent="0.25">
      <c r="A8875" s="2">
        <v>29</v>
      </c>
      <c r="B8875" t="s">
        <v>33</v>
      </c>
      <c r="C8875" t="s">
        <v>184</v>
      </c>
      <c r="D8875" s="2">
        <v>1</v>
      </c>
      <c r="E8875" s="17">
        <v>4</v>
      </c>
      <c r="F8875" t="s">
        <v>69</v>
      </c>
      <c r="G8875">
        <v>37</v>
      </c>
      <c r="H8875">
        <v>586824.96999999974</v>
      </c>
    </row>
    <row r="8876" spans="1:8" x14ac:dyDescent="0.25">
      <c r="A8876" s="2">
        <v>29</v>
      </c>
      <c r="B8876" t="s">
        <v>33</v>
      </c>
      <c r="C8876" t="s">
        <v>184</v>
      </c>
      <c r="D8876" s="2">
        <v>1</v>
      </c>
      <c r="E8876" s="17">
        <v>4</v>
      </c>
      <c r="F8876" t="s">
        <v>78</v>
      </c>
      <c r="H8876">
        <v>115913.27999999996</v>
      </c>
    </row>
    <row r="8877" spans="1:8" x14ac:dyDescent="0.25">
      <c r="A8877" s="2">
        <v>29</v>
      </c>
      <c r="B8877" t="s">
        <v>33</v>
      </c>
      <c r="C8877" t="s">
        <v>184</v>
      </c>
      <c r="D8877" s="2">
        <v>1</v>
      </c>
      <c r="E8877" s="17">
        <v>4</v>
      </c>
      <c r="F8877" t="s">
        <v>67</v>
      </c>
      <c r="G8877">
        <v>37</v>
      </c>
      <c r="H8877">
        <v>2588.52</v>
      </c>
    </row>
    <row r="8878" spans="1:8" x14ac:dyDescent="0.25">
      <c r="A8878" s="2">
        <v>29</v>
      </c>
      <c r="B8878" t="s">
        <v>33</v>
      </c>
      <c r="C8878" t="s">
        <v>184</v>
      </c>
      <c r="D8878" s="2">
        <v>1</v>
      </c>
      <c r="E8878" s="17">
        <v>4</v>
      </c>
      <c r="F8878" t="s">
        <v>73</v>
      </c>
      <c r="G8878">
        <v>1</v>
      </c>
      <c r="H8878">
        <v>367415.38999999996</v>
      </c>
    </row>
    <row r="8879" spans="1:8" x14ac:dyDescent="0.25">
      <c r="A8879" s="2">
        <v>29</v>
      </c>
      <c r="B8879" t="s">
        <v>33</v>
      </c>
      <c r="C8879" t="s">
        <v>184</v>
      </c>
      <c r="D8879" s="2">
        <v>1</v>
      </c>
      <c r="E8879" s="17">
        <v>4</v>
      </c>
      <c r="F8879" t="s">
        <v>74</v>
      </c>
      <c r="G8879">
        <v>1</v>
      </c>
      <c r="H8879">
        <v>106593.69999999998</v>
      </c>
    </row>
    <row r="8880" spans="1:8" x14ac:dyDescent="0.25">
      <c r="A8880" s="2">
        <v>29</v>
      </c>
      <c r="B8880" t="s">
        <v>33</v>
      </c>
      <c r="C8880" t="s">
        <v>184</v>
      </c>
      <c r="D8880" s="2">
        <v>1</v>
      </c>
      <c r="E8880" s="17">
        <v>4</v>
      </c>
      <c r="F8880" t="s">
        <v>88</v>
      </c>
      <c r="H8880">
        <v>11000</v>
      </c>
    </row>
    <row r="8881" spans="1:8" x14ac:dyDescent="0.25">
      <c r="A8881" s="2">
        <v>29</v>
      </c>
      <c r="B8881" t="s">
        <v>33</v>
      </c>
      <c r="C8881" t="s">
        <v>184</v>
      </c>
      <c r="D8881" s="2">
        <v>1</v>
      </c>
      <c r="E8881" s="17">
        <v>5</v>
      </c>
      <c r="F8881" t="s">
        <v>70</v>
      </c>
      <c r="G8881">
        <v>68</v>
      </c>
      <c r="H8881">
        <v>10012615.189999999</v>
      </c>
    </row>
    <row r="8882" spans="1:8" x14ac:dyDescent="0.25">
      <c r="A8882" s="2">
        <v>29</v>
      </c>
      <c r="B8882" t="s">
        <v>33</v>
      </c>
      <c r="C8882" t="s">
        <v>184</v>
      </c>
      <c r="D8882" s="2">
        <v>1</v>
      </c>
      <c r="E8882" s="17">
        <v>5</v>
      </c>
      <c r="F8882" t="s">
        <v>75</v>
      </c>
      <c r="G8882">
        <v>58</v>
      </c>
      <c r="H8882">
        <v>861300</v>
      </c>
    </row>
    <row r="8883" spans="1:8" x14ac:dyDescent="0.25">
      <c r="A8883" s="2">
        <v>29</v>
      </c>
      <c r="B8883" t="s">
        <v>33</v>
      </c>
      <c r="C8883" t="s">
        <v>184</v>
      </c>
      <c r="D8883" s="2">
        <v>1</v>
      </c>
      <c r="E8883" s="17">
        <v>5</v>
      </c>
      <c r="F8883" t="s">
        <v>77</v>
      </c>
      <c r="G8883">
        <v>2</v>
      </c>
      <c r="H8883">
        <v>574152.9800000001</v>
      </c>
    </row>
    <row r="8884" spans="1:8" x14ac:dyDescent="0.25">
      <c r="A8884" s="2">
        <v>29</v>
      </c>
      <c r="B8884" t="s">
        <v>33</v>
      </c>
      <c r="C8884" t="s">
        <v>184</v>
      </c>
      <c r="D8884" s="2">
        <v>1</v>
      </c>
      <c r="E8884" s="17">
        <v>5</v>
      </c>
      <c r="F8884" t="s">
        <v>68</v>
      </c>
      <c r="G8884">
        <v>53</v>
      </c>
      <c r="H8884">
        <v>1125401.5</v>
      </c>
    </row>
    <row r="8885" spans="1:8" x14ac:dyDescent="0.25">
      <c r="A8885" s="2">
        <v>29</v>
      </c>
      <c r="B8885" t="s">
        <v>33</v>
      </c>
      <c r="C8885" t="s">
        <v>184</v>
      </c>
      <c r="D8885" s="2">
        <v>1</v>
      </c>
      <c r="E8885" s="17">
        <v>5</v>
      </c>
      <c r="F8885" t="s">
        <v>69</v>
      </c>
      <c r="G8885">
        <v>68</v>
      </c>
      <c r="H8885">
        <v>1302107.76</v>
      </c>
    </row>
    <row r="8886" spans="1:8" x14ac:dyDescent="0.25">
      <c r="A8886" s="2">
        <v>29</v>
      </c>
      <c r="B8886" t="s">
        <v>33</v>
      </c>
      <c r="C8886" t="s">
        <v>184</v>
      </c>
      <c r="D8886" s="2">
        <v>1</v>
      </c>
      <c r="E8886" s="17">
        <v>5</v>
      </c>
      <c r="F8886" t="s">
        <v>78</v>
      </c>
      <c r="H8886">
        <v>263561.93999999983</v>
      </c>
    </row>
    <row r="8887" spans="1:8" x14ac:dyDescent="0.25">
      <c r="A8887" s="2">
        <v>29</v>
      </c>
      <c r="B8887" t="s">
        <v>33</v>
      </c>
      <c r="C8887" t="s">
        <v>184</v>
      </c>
      <c r="D8887" s="2">
        <v>1</v>
      </c>
      <c r="E8887" s="17">
        <v>5</v>
      </c>
      <c r="F8887" t="s">
        <v>67</v>
      </c>
      <c r="G8887">
        <v>68</v>
      </c>
      <c r="H8887">
        <v>5066.2699999999995</v>
      </c>
    </row>
    <row r="8888" spans="1:8" x14ac:dyDescent="0.25">
      <c r="A8888" s="2">
        <v>29</v>
      </c>
      <c r="B8888" t="s">
        <v>33</v>
      </c>
      <c r="C8888" t="s">
        <v>184</v>
      </c>
      <c r="D8888" s="2">
        <v>1</v>
      </c>
      <c r="E8888" s="17">
        <v>5</v>
      </c>
      <c r="F8888" t="s">
        <v>73</v>
      </c>
      <c r="G8888">
        <v>6</v>
      </c>
      <c r="H8888">
        <v>798234.04</v>
      </c>
    </row>
    <row r="8889" spans="1:8" x14ac:dyDescent="0.25">
      <c r="A8889" s="2">
        <v>29</v>
      </c>
      <c r="B8889" t="s">
        <v>33</v>
      </c>
      <c r="C8889" t="s">
        <v>184</v>
      </c>
      <c r="D8889" s="2">
        <v>1</v>
      </c>
      <c r="E8889" s="17">
        <v>5</v>
      </c>
      <c r="F8889" t="s">
        <v>74</v>
      </c>
      <c r="G8889">
        <v>2</v>
      </c>
      <c r="H8889">
        <v>155715.05000000002</v>
      </c>
    </row>
    <row r="8890" spans="1:8" x14ac:dyDescent="0.25">
      <c r="A8890" s="2">
        <v>29</v>
      </c>
      <c r="B8890" t="s">
        <v>33</v>
      </c>
      <c r="C8890" t="s">
        <v>184</v>
      </c>
      <c r="D8890" s="2">
        <v>1</v>
      </c>
      <c r="E8890" s="17">
        <v>5</v>
      </c>
      <c r="F8890" t="s">
        <v>88</v>
      </c>
      <c r="H8890">
        <v>12000</v>
      </c>
    </row>
    <row r="8891" spans="1:8" x14ac:dyDescent="0.25">
      <c r="A8891" s="2">
        <v>29</v>
      </c>
      <c r="B8891" t="s">
        <v>33</v>
      </c>
      <c r="C8891" t="s">
        <v>184</v>
      </c>
      <c r="D8891" s="2">
        <v>1</v>
      </c>
      <c r="E8891" s="17">
        <v>6</v>
      </c>
      <c r="F8891" t="s">
        <v>70</v>
      </c>
      <c r="G8891">
        <v>26</v>
      </c>
      <c r="H8891">
        <v>4716746.43</v>
      </c>
    </row>
    <row r="8892" spans="1:8" x14ac:dyDescent="0.25">
      <c r="A8892" s="2">
        <v>29</v>
      </c>
      <c r="B8892" t="s">
        <v>33</v>
      </c>
      <c r="C8892" t="s">
        <v>184</v>
      </c>
      <c r="D8892" s="2">
        <v>1</v>
      </c>
      <c r="E8892" s="17">
        <v>6</v>
      </c>
      <c r="F8892" t="s">
        <v>75</v>
      </c>
      <c r="G8892">
        <v>24</v>
      </c>
      <c r="H8892">
        <v>344700</v>
      </c>
    </row>
    <row r="8893" spans="1:8" x14ac:dyDescent="0.25">
      <c r="A8893" s="2">
        <v>29</v>
      </c>
      <c r="B8893" t="s">
        <v>33</v>
      </c>
      <c r="C8893" t="s">
        <v>184</v>
      </c>
      <c r="D8893" s="2">
        <v>1</v>
      </c>
      <c r="E8893" s="17">
        <v>6</v>
      </c>
      <c r="F8893" t="s">
        <v>77</v>
      </c>
      <c r="G8893">
        <v>1</v>
      </c>
      <c r="H8893">
        <v>151538.99</v>
      </c>
    </row>
    <row r="8894" spans="1:8" x14ac:dyDescent="0.25">
      <c r="A8894" s="2">
        <v>29</v>
      </c>
      <c r="B8894" t="s">
        <v>33</v>
      </c>
      <c r="C8894" t="s">
        <v>184</v>
      </c>
      <c r="D8894" s="2">
        <v>1</v>
      </c>
      <c r="E8894" s="17">
        <v>6</v>
      </c>
      <c r="F8894" t="s">
        <v>68</v>
      </c>
      <c r="G8894">
        <v>20</v>
      </c>
      <c r="H8894">
        <v>343619</v>
      </c>
    </row>
    <row r="8895" spans="1:8" x14ac:dyDescent="0.25">
      <c r="A8895" s="2">
        <v>29</v>
      </c>
      <c r="B8895" t="s">
        <v>33</v>
      </c>
      <c r="C8895" t="s">
        <v>184</v>
      </c>
      <c r="D8895" s="2">
        <v>1</v>
      </c>
      <c r="E8895" s="17">
        <v>6</v>
      </c>
      <c r="F8895" t="s">
        <v>69</v>
      </c>
      <c r="G8895">
        <v>26</v>
      </c>
      <c r="H8895">
        <v>613228.17000000027</v>
      </c>
    </row>
    <row r="8896" spans="1:8" x14ac:dyDescent="0.25">
      <c r="A8896" s="2">
        <v>29</v>
      </c>
      <c r="B8896" t="s">
        <v>33</v>
      </c>
      <c r="C8896" t="s">
        <v>184</v>
      </c>
      <c r="D8896" s="2">
        <v>1</v>
      </c>
      <c r="E8896" s="17">
        <v>6</v>
      </c>
      <c r="F8896" t="s">
        <v>78</v>
      </c>
      <c r="H8896">
        <v>138183.11999999997</v>
      </c>
    </row>
    <row r="8897" spans="1:8" x14ac:dyDescent="0.25">
      <c r="A8897" s="2">
        <v>29</v>
      </c>
      <c r="B8897" t="s">
        <v>33</v>
      </c>
      <c r="C8897" t="s">
        <v>184</v>
      </c>
      <c r="D8897" s="2">
        <v>1</v>
      </c>
      <c r="E8897" s="17">
        <v>6</v>
      </c>
      <c r="F8897" t="s">
        <v>67</v>
      </c>
      <c r="G8897">
        <v>26</v>
      </c>
      <c r="H8897">
        <v>1953.0000000000007</v>
      </c>
    </row>
    <row r="8898" spans="1:8" x14ac:dyDescent="0.25">
      <c r="A8898" s="2">
        <v>29</v>
      </c>
      <c r="B8898" t="s">
        <v>33</v>
      </c>
      <c r="C8898" t="s">
        <v>184</v>
      </c>
      <c r="D8898" s="2">
        <v>1</v>
      </c>
      <c r="E8898" s="17">
        <v>6</v>
      </c>
      <c r="F8898" t="s">
        <v>73</v>
      </c>
      <c r="G8898">
        <v>3</v>
      </c>
      <c r="H8898">
        <v>394946.13</v>
      </c>
    </row>
    <row r="8899" spans="1:8" x14ac:dyDescent="0.25">
      <c r="A8899" s="2">
        <v>29</v>
      </c>
      <c r="B8899" t="s">
        <v>33</v>
      </c>
      <c r="C8899" t="s">
        <v>184</v>
      </c>
      <c r="D8899" s="2">
        <v>1</v>
      </c>
      <c r="E8899" s="17">
        <v>6</v>
      </c>
      <c r="F8899" t="s">
        <v>88</v>
      </c>
      <c r="H8899">
        <v>12000</v>
      </c>
    </row>
    <row r="8900" spans="1:8" x14ac:dyDescent="0.25">
      <c r="A8900" s="2">
        <v>29</v>
      </c>
      <c r="B8900" t="s">
        <v>33</v>
      </c>
      <c r="C8900" t="s">
        <v>184</v>
      </c>
      <c r="D8900" s="2">
        <v>1</v>
      </c>
      <c r="E8900" s="17">
        <v>7</v>
      </c>
      <c r="F8900" t="s">
        <v>70</v>
      </c>
      <c r="G8900">
        <v>56</v>
      </c>
      <c r="H8900">
        <v>11615038.789999999</v>
      </c>
    </row>
    <row r="8901" spans="1:8" x14ac:dyDescent="0.25">
      <c r="A8901" s="2">
        <v>29</v>
      </c>
      <c r="B8901" t="s">
        <v>33</v>
      </c>
      <c r="C8901" t="s">
        <v>184</v>
      </c>
      <c r="D8901" s="2">
        <v>1</v>
      </c>
      <c r="E8901" s="17">
        <v>7</v>
      </c>
      <c r="F8901" t="s">
        <v>75</v>
      </c>
      <c r="G8901">
        <v>50</v>
      </c>
      <c r="H8901">
        <v>685200</v>
      </c>
    </row>
    <row r="8902" spans="1:8" x14ac:dyDescent="0.25">
      <c r="A8902" s="2">
        <v>29</v>
      </c>
      <c r="B8902" t="s">
        <v>33</v>
      </c>
      <c r="C8902" t="s">
        <v>184</v>
      </c>
      <c r="D8902" s="2">
        <v>1</v>
      </c>
      <c r="E8902" s="17">
        <v>7</v>
      </c>
      <c r="F8902" t="s">
        <v>77</v>
      </c>
      <c r="H8902">
        <v>264763.53999999992</v>
      </c>
    </row>
    <row r="8903" spans="1:8" x14ac:dyDescent="0.25">
      <c r="A8903" s="2">
        <v>29</v>
      </c>
      <c r="B8903" t="s">
        <v>33</v>
      </c>
      <c r="C8903" t="s">
        <v>184</v>
      </c>
      <c r="D8903" s="2">
        <v>1</v>
      </c>
      <c r="E8903" s="17">
        <v>7</v>
      </c>
      <c r="F8903" t="s">
        <v>68</v>
      </c>
      <c r="G8903">
        <v>46</v>
      </c>
      <c r="H8903">
        <v>818573.5</v>
      </c>
    </row>
    <row r="8904" spans="1:8" x14ac:dyDescent="0.25">
      <c r="A8904" s="2">
        <v>29</v>
      </c>
      <c r="B8904" t="s">
        <v>33</v>
      </c>
      <c r="C8904" t="s">
        <v>184</v>
      </c>
      <c r="D8904" s="2">
        <v>1</v>
      </c>
      <c r="E8904" s="17">
        <v>7</v>
      </c>
      <c r="F8904" t="s">
        <v>69</v>
      </c>
      <c r="G8904">
        <v>56</v>
      </c>
      <c r="H8904">
        <v>1510265.1699999992</v>
      </c>
    </row>
    <row r="8905" spans="1:8" x14ac:dyDescent="0.25">
      <c r="A8905" s="2">
        <v>29</v>
      </c>
      <c r="B8905" t="s">
        <v>33</v>
      </c>
      <c r="C8905" t="s">
        <v>184</v>
      </c>
      <c r="D8905" s="2">
        <v>1</v>
      </c>
      <c r="E8905" s="17">
        <v>7</v>
      </c>
      <c r="F8905" t="s">
        <v>78</v>
      </c>
      <c r="H8905">
        <v>297169.55999999994</v>
      </c>
    </row>
    <row r="8906" spans="1:8" x14ac:dyDescent="0.25">
      <c r="A8906" s="2">
        <v>29</v>
      </c>
      <c r="B8906" t="s">
        <v>33</v>
      </c>
      <c r="C8906" t="s">
        <v>184</v>
      </c>
      <c r="D8906" s="2">
        <v>1</v>
      </c>
      <c r="E8906" s="17">
        <v>7</v>
      </c>
      <c r="F8906" t="s">
        <v>67</v>
      </c>
      <c r="G8906">
        <v>56</v>
      </c>
      <c r="H8906">
        <v>3854.9800000000009</v>
      </c>
    </row>
    <row r="8907" spans="1:8" x14ac:dyDescent="0.25">
      <c r="A8907" s="2">
        <v>29</v>
      </c>
      <c r="B8907" t="s">
        <v>33</v>
      </c>
      <c r="C8907" t="s">
        <v>184</v>
      </c>
      <c r="D8907" s="2">
        <v>1</v>
      </c>
      <c r="E8907" s="17">
        <v>7</v>
      </c>
      <c r="F8907" t="s">
        <v>73</v>
      </c>
      <c r="G8907">
        <v>6</v>
      </c>
      <c r="H8907">
        <v>936514.85000000009</v>
      </c>
    </row>
    <row r="8908" spans="1:8" x14ac:dyDescent="0.25">
      <c r="A8908" s="2">
        <v>29</v>
      </c>
      <c r="B8908" t="s">
        <v>33</v>
      </c>
      <c r="C8908" t="s">
        <v>184</v>
      </c>
      <c r="D8908" s="2">
        <v>1</v>
      </c>
      <c r="E8908" s="17">
        <v>7</v>
      </c>
      <c r="F8908" t="s">
        <v>72</v>
      </c>
      <c r="G8908">
        <v>1</v>
      </c>
      <c r="H8908">
        <v>7440</v>
      </c>
    </row>
    <row r="8909" spans="1:8" x14ac:dyDescent="0.25">
      <c r="A8909" s="2">
        <v>29</v>
      </c>
      <c r="B8909" t="s">
        <v>33</v>
      </c>
      <c r="C8909" t="s">
        <v>184</v>
      </c>
      <c r="D8909" s="2">
        <v>1</v>
      </c>
      <c r="E8909" s="17">
        <v>7</v>
      </c>
      <c r="F8909" t="s">
        <v>74</v>
      </c>
      <c r="G8909">
        <v>3</v>
      </c>
      <c r="H8909">
        <v>80079.45</v>
      </c>
    </row>
    <row r="8910" spans="1:8" x14ac:dyDescent="0.25">
      <c r="A8910" s="2">
        <v>29</v>
      </c>
      <c r="B8910" t="s">
        <v>33</v>
      </c>
      <c r="C8910" t="s">
        <v>184</v>
      </c>
      <c r="D8910" s="2">
        <v>1</v>
      </c>
      <c r="E8910" s="17">
        <v>7</v>
      </c>
      <c r="F8910" t="s">
        <v>88</v>
      </c>
      <c r="H8910">
        <v>3000</v>
      </c>
    </row>
    <row r="8911" spans="1:8" x14ac:dyDescent="0.25">
      <c r="A8911" s="2">
        <v>29</v>
      </c>
      <c r="B8911" t="s">
        <v>33</v>
      </c>
      <c r="C8911" t="s">
        <v>184</v>
      </c>
      <c r="D8911" s="2">
        <v>1</v>
      </c>
      <c r="E8911" s="17">
        <v>8</v>
      </c>
      <c r="F8911" t="s">
        <v>70</v>
      </c>
      <c r="G8911">
        <v>39</v>
      </c>
      <c r="H8911">
        <v>10796448.289999999</v>
      </c>
    </row>
    <row r="8912" spans="1:8" x14ac:dyDescent="0.25">
      <c r="A8912" s="2">
        <v>29</v>
      </c>
      <c r="B8912" t="s">
        <v>33</v>
      </c>
      <c r="C8912" t="s">
        <v>184</v>
      </c>
      <c r="D8912" s="2">
        <v>1</v>
      </c>
      <c r="E8912" s="17">
        <v>8</v>
      </c>
      <c r="F8912" t="s">
        <v>75</v>
      </c>
      <c r="G8912">
        <v>37</v>
      </c>
      <c r="H8912">
        <v>520800</v>
      </c>
    </row>
    <row r="8913" spans="1:8" x14ac:dyDescent="0.25">
      <c r="A8913" s="2">
        <v>29</v>
      </c>
      <c r="B8913" t="s">
        <v>33</v>
      </c>
      <c r="C8913" t="s">
        <v>184</v>
      </c>
      <c r="D8913" s="2">
        <v>1</v>
      </c>
      <c r="E8913" s="17">
        <v>8</v>
      </c>
      <c r="F8913" t="s">
        <v>77</v>
      </c>
      <c r="H8913">
        <v>244683.75000000003</v>
      </c>
    </row>
    <row r="8914" spans="1:8" x14ac:dyDescent="0.25">
      <c r="A8914" s="2">
        <v>29</v>
      </c>
      <c r="B8914" t="s">
        <v>33</v>
      </c>
      <c r="C8914" t="s">
        <v>184</v>
      </c>
      <c r="D8914" s="2">
        <v>1</v>
      </c>
      <c r="E8914" s="17">
        <v>8</v>
      </c>
      <c r="F8914" t="s">
        <v>68</v>
      </c>
      <c r="G8914">
        <v>31</v>
      </c>
      <c r="H8914">
        <v>668035.75</v>
      </c>
    </row>
    <row r="8915" spans="1:8" x14ac:dyDescent="0.25">
      <c r="A8915" s="2">
        <v>29</v>
      </c>
      <c r="B8915" t="s">
        <v>33</v>
      </c>
      <c r="C8915" t="s">
        <v>184</v>
      </c>
      <c r="D8915" s="2">
        <v>1</v>
      </c>
      <c r="E8915" s="17">
        <v>8</v>
      </c>
      <c r="F8915" t="s">
        <v>69</v>
      </c>
      <c r="G8915">
        <v>39</v>
      </c>
      <c r="H8915">
        <v>1403658.7900000005</v>
      </c>
    </row>
    <row r="8916" spans="1:8" x14ac:dyDescent="0.25">
      <c r="A8916" s="2">
        <v>29</v>
      </c>
      <c r="B8916" t="s">
        <v>33</v>
      </c>
      <c r="C8916" t="s">
        <v>184</v>
      </c>
      <c r="D8916" s="2">
        <v>1</v>
      </c>
      <c r="E8916" s="17">
        <v>8</v>
      </c>
      <c r="F8916" t="s">
        <v>78</v>
      </c>
      <c r="H8916">
        <v>275640.41999999987</v>
      </c>
    </row>
    <row r="8917" spans="1:8" x14ac:dyDescent="0.25">
      <c r="A8917" s="2">
        <v>29</v>
      </c>
      <c r="B8917" t="s">
        <v>33</v>
      </c>
      <c r="C8917" t="s">
        <v>184</v>
      </c>
      <c r="D8917" s="2">
        <v>1</v>
      </c>
      <c r="E8917" s="17">
        <v>8</v>
      </c>
      <c r="F8917" t="s">
        <v>67</v>
      </c>
      <c r="G8917">
        <v>39</v>
      </c>
      <c r="H8917">
        <v>2938.3199999999997</v>
      </c>
    </row>
    <row r="8918" spans="1:8" x14ac:dyDescent="0.25">
      <c r="A8918" s="2">
        <v>29</v>
      </c>
      <c r="B8918" t="s">
        <v>33</v>
      </c>
      <c r="C8918" t="s">
        <v>184</v>
      </c>
      <c r="D8918" s="2">
        <v>1</v>
      </c>
      <c r="E8918" s="17">
        <v>8</v>
      </c>
      <c r="F8918" t="s">
        <v>73</v>
      </c>
      <c r="G8918">
        <v>5</v>
      </c>
      <c r="H8918">
        <v>870641.83</v>
      </c>
    </row>
    <row r="8919" spans="1:8" x14ac:dyDescent="0.25">
      <c r="A8919" s="2">
        <v>29</v>
      </c>
      <c r="B8919" t="s">
        <v>33</v>
      </c>
      <c r="C8919" t="s">
        <v>184</v>
      </c>
      <c r="D8919" s="2">
        <v>1</v>
      </c>
      <c r="E8919" s="17">
        <v>8</v>
      </c>
      <c r="F8919" t="s">
        <v>72</v>
      </c>
      <c r="H8919">
        <v>13640</v>
      </c>
    </row>
    <row r="8920" spans="1:8" x14ac:dyDescent="0.25">
      <c r="A8920" s="2">
        <v>29</v>
      </c>
      <c r="B8920" t="s">
        <v>33</v>
      </c>
      <c r="C8920" t="s">
        <v>184</v>
      </c>
      <c r="D8920" s="2">
        <v>1</v>
      </c>
      <c r="E8920" s="17">
        <v>8</v>
      </c>
      <c r="F8920" t="s">
        <v>74</v>
      </c>
      <c r="G8920">
        <v>1</v>
      </c>
      <c r="H8920">
        <v>39754.679999999993</v>
      </c>
    </row>
    <row r="8921" spans="1:8" x14ac:dyDescent="0.25">
      <c r="A8921" s="2">
        <v>29</v>
      </c>
      <c r="B8921" t="s">
        <v>33</v>
      </c>
      <c r="C8921" t="s">
        <v>184</v>
      </c>
      <c r="D8921" s="2">
        <v>1</v>
      </c>
      <c r="E8921" s="17">
        <v>8</v>
      </c>
      <c r="F8921" t="s">
        <v>88</v>
      </c>
      <c r="H8921">
        <v>38000</v>
      </c>
    </row>
    <row r="8922" spans="1:8" x14ac:dyDescent="0.25">
      <c r="A8922" s="2">
        <v>29</v>
      </c>
      <c r="B8922" t="s">
        <v>33</v>
      </c>
      <c r="C8922" t="s">
        <v>184</v>
      </c>
      <c r="D8922" s="2">
        <v>1</v>
      </c>
      <c r="E8922" s="17">
        <v>9</v>
      </c>
      <c r="F8922" t="s">
        <v>70</v>
      </c>
      <c r="G8922">
        <v>32</v>
      </c>
      <c r="H8922">
        <v>10534865.460000001</v>
      </c>
    </row>
    <row r="8923" spans="1:8" x14ac:dyDescent="0.25">
      <c r="A8923" s="2">
        <v>29</v>
      </c>
      <c r="B8923" t="s">
        <v>33</v>
      </c>
      <c r="C8923" t="s">
        <v>184</v>
      </c>
      <c r="D8923" s="2">
        <v>1</v>
      </c>
      <c r="E8923" s="17">
        <v>9</v>
      </c>
      <c r="F8923" t="s">
        <v>75</v>
      </c>
      <c r="G8923">
        <v>28</v>
      </c>
      <c r="H8923">
        <v>395700</v>
      </c>
    </row>
    <row r="8924" spans="1:8" x14ac:dyDescent="0.25">
      <c r="A8924" s="2">
        <v>29</v>
      </c>
      <c r="B8924" t="s">
        <v>33</v>
      </c>
      <c r="C8924" t="s">
        <v>184</v>
      </c>
      <c r="D8924" s="2">
        <v>1</v>
      </c>
      <c r="E8924" s="17">
        <v>9</v>
      </c>
      <c r="F8924" t="s">
        <v>77</v>
      </c>
      <c r="H8924">
        <v>404502.69000000006</v>
      </c>
    </row>
    <row r="8925" spans="1:8" x14ac:dyDescent="0.25">
      <c r="A8925" s="2">
        <v>29</v>
      </c>
      <c r="B8925" t="s">
        <v>33</v>
      </c>
      <c r="C8925" t="s">
        <v>184</v>
      </c>
      <c r="D8925" s="2">
        <v>1</v>
      </c>
      <c r="E8925" s="17">
        <v>9</v>
      </c>
      <c r="F8925" t="s">
        <v>68</v>
      </c>
      <c r="G8925">
        <v>28</v>
      </c>
      <c r="H8925">
        <v>643395.5</v>
      </c>
    </row>
    <row r="8926" spans="1:8" x14ac:dyDescent="0.25">
      <c r="A8926" s="2">
        <v>29</v>
      </c>
      <c r="B8926" t="s">
        <v>33</v>
      </c>
      <c r="C8926" t="s">
        <v>184</v>
      </c>
      <c r="D8926" s="2">
        <v>1</v>
      </c>
      <c r="E8926" s="17">
        <v>9</v>
      </c>
      <c r="F8926" t="s">
        <v>69</v>
      </c>
      <c r="G8926">
        <v>32</v>
      </c>
      <c r="H8926">
        <v>1369626.9999999998</v>
      </c>
    </row>
    <row r="8927" spans="1:8" x14ac:dyDescent="0.25">
      <c r="A8927" s="2">
        <v>29</v>
      </c>
      <c r="B8927" t="s">
        <v>33</v>
      </c>
      <c r="C8927" t="s">
        <v>184</v>
      </c>
      <c r="D8927" s="2">
        <v>1</v>
      </c>
      <c r="E8927" s="17">
        <v>9</v>
      </c>
      <c r="F8927" t="s">
        <v>78</v>
      </c>
      <c r="H8927">
        <v>338320.43999999994</v>
      </c>
    </row>
    <row r="8928" spans="1:8" x14ac:dyDescent="0.25">
      <c r="A8928" s="2">
        <v>29</v>
      </c>
      <c r="B8928" t="s">
        <v>33</v>
      </c>
      <c r="C8928" t="s">
        <v>184</v>
      </c>
      <c r="D8928" s="2">
        <v>1</v>
      </c>
      <c r="E8928" s="17">
        <v>9</v>
      </c>
      <c r="F8928" t="s">
        <v>67</v>
      </c>
      <c r="G8928">
        <v>32</v>
      </c>
      <c r="H8928">
        <v>2401.8599999999997</v>
      </c>
    </row>
    <row r="8929" spans="1:8" x14ac:dyDescent="0.25">
      <c r="A8929" s="2">
        <v>29</v>
      </c>
      <c r="B8929" t="s">
        <v>33</v>
      </c>
      <c r="C8929" t="s">
        <v>184</v>
      </c>
      <c r="D8929" s="2">
        <v>1</v>
      </c>
      <c r="E8929" s="17">
        <v>9</v>
      </c>
      <c r="F8929" t="s">
        <v>73</v>
      </c>
      <c r="G8929">
        <v>7</v>
      </c>
      <c r="H8929">
        <v>844008.72000000009</v>
      </c>
    </row>
    <row r="8930" spans="1:8" x14ac:dyDescent="0.25">
      <c r="A8930" s="2">
        <v>29</v>
      </c>
      <c r="B8930" t="s">
        <v>33</v>
      </c>
      <c r="C8930" t="s">
        <v>184</v>
      </c>
      <c r="D8930" s="2">
        <v>1</v>
      </c>
      <c r="E8930" s="17">
        <v>9</v>
      </c>
      <c r="F8930" t="s">
        <v>74</v>
      </c>
      <c r="G8930">
        <v>3</v>
      </c>
      <c r="H8930">
        <v>444154.77</v>
      </c>
    </row>
    <row r="8931" spans="1:8" x14ac:dyDescent="0.25">
      <c r="A8931" s="2">
        <v>29</v>
      </c>
      <c r="B8931" t="s">
        <v>33</v>
      </c>
      <c r="C8931" t="s">
        <v>184</v>
      </c>
      <c r="D8931" s="2">
        <v>1</v>
      </c>
      <c r="E8931" s="17">
        <v>9</v>
      </c>
      <c r="F8931" t="s">
        <v>88</v>
      </c>
      <c r="H8931">
        <v>27000</v>
      </c>
    </row>
    <row r="8932" spans="1:8" x14ac:dyDescent="0.25">
      <c r="A8932" s="2">
        <v>29</v>
      </c>
      <c r="B8932" t="s">
        <v>33</v>
      </c>
      <c r="C8932" t="s">
        <v>184</v>
      </c>
      <c r="D8932" s="2">
        <v>1</v>
      </c>
      <c r="E8932" s="17">
        <v>10</v>
      </c>
      <c r="F8932" t="s">
        <v>70</v>
      </c>
      <c r="G8932">
        <v>25</v>
      </c>
      <c r="H8932">
        <v>10119710.140000001</v>
      </c>
    </row>
    <row r="8933" spans="1:8" x14ac:dyDescent="0.25">
      <c r="A8933" s="2">
        <v>29</v>
      </c>
      <c r="B8933" t="s">
        <v>33</v>
      </c>
      <c r="C8933" t="s">
        <v>184</v>
      </c>
      <c r="D8933" s="2">
        <v>1</v>
      </c>
      <c r="E8933" s="17">
        <v>10</v>
      </c>
      <c r="F8933" t="s">
        <v>75</v>
      </c>
      <c r="G8933">
        <v>23</v>
      </c>
      <c r="H8933">
        <v>328500</v>
      </c>
    </row>
    <row r="8934" spans="1:8" x14ac:dyDescent="0.25">
      <c r="A8934" s="2">
        <v>29</v>
      </c>
      <c r="B8934" t="s">
        <v>33</v>
      </c>
      <c r="C8934" t="s">
        <v>184</v>
      </c>
      <c r="D8934" s="2">
        <v>1</v>
      </c>
      <c r="E8934" s="17">
        <v>10</v>
      </c>
      <c r="F8934" t="s">
        <v>77</v>
      </c>
      <c r="H8934">
        <v>127295.93000000002</v>
      </c>
    </row>
    <row r="8935" spans="1:8" x14ac:dyDescent="0.25">
      <c r="A8935" s="2">
        <v>29</v>
      </c>
      <c r="B8935" t="s">
        <v>33</v>
      </c>
      <c r="C8935" t="s">
        <v>184</v>
      </c>
      <c r="D8935" s="2">
        <v>1</v>
      </c>
      <c r="E8935" s="17">
        <v>10</v>
      </c>
      <c r="F8935" t="s">
        <v>68</v>
      </c>
      <c r="G8935">
        <v>19</v>
      </c>
      <c r="H8935">
        <v>431135.75</v>
      </c>
    </row>
    <row r="8936" spans="1:8" x14ac:dyDescent="0.25">
      <c r="A8936" s="2">
        <v>29</v>
      </c>
      <c r="B8936" t="s">
        <v>33</v>
      </c>
      <c r="C8936" t="s">
        <v>184</v>
      </c>
      <c r="D8936" s="2">
        <v>1</v>
      </c>
      <c r="E8936" s="17">
        <v>10</v>
      </c>
      <c r="F8936" t="s">
        <v>69</v>
      </c>
      <c r="G8936">
        <v>25</v>
      </c>
      <c r="H8936">
        <v>1315880.7599999998</v>
      </c>
    </row>
    <row r="8937" spans="1:8" x14ac:dyDescent="0.25">
      <c r="A8937" s="2">
        <v>29</v>
      </c>
      <c r="B8937" t="s">
        <v>33</v>
      </c>
      <c r="C8937" t="s">
        <v>184</v>
      </c>
      <c r="D8937" s="2">
        <v>1</v>
      </c>
      <c r="E8937" s="17">
        <v>10</v>
      </c>
      <c r="F8937" t="s">
        <v>78</v>
      </c>
      <c r="H8937">
        <v>301630.40000000008</v>
      </c>
    </row>
    <row r="8938" spans="1:8" x14ac:dyDescent="0.25">
      <c r="A8938" s="2">
        <v>29</v>
      </c>
      <c r="B8938" t="s">
        <v>33</v>
      </c>
      <c r="C8938" t="s">
        <v>184</v>
      </c>
      <c r="D8938" s="2">
        <v>1</v>
      </c>
      <c r="E8938" s="17">
        <v>10</v>
      </c>
      <c r="F8938" t="s">
        <v>67</v>
      </c>
      <c r="G8938">
        <v>25</v>
      </c>
      <c r="H8938">
        <v>1877.2099999999998</v>
      </c>
    </row>
    <row r="8939" spans="1:8" x14ac:dyDescent="0.25">
      <c r="A8939" s="2">
        <v>29</v>
      </c>
      <c r="B8939" t="s">
        <v>33</v>
      </c>
      <c r="C8939" t="s">
        <v>184</v>
      </c>
      <c r="D8939" s="2">
        <v>1</v>
      </c>
      <c r="E8939" s="17">
        <v>10</v>
      </c>
      <c r="F8939" t="s">
        <v>73</v>
      </c>
      <c r="G8939">
        <v>4</v>
      </c>
      <c r="H8939">
        <v>876516.8600000001</v>
      </c>
    </row>
    <row r="8940" spans="1:8" x14ac:dyDescent="0.25">
      <c r="A8940" s="2">
        <v>29</v>
      </c>
      <c r="B8940" t="s">
        <v>33</v>
      </c>
      <c r="C8940" t="s">
        <v>184</v>
      </c>
      <c r="D8940" s="2">
        <v>1</v>
      </c>
      <c r="E8940" s="17">
        <v>10</v>
      </c>
      <c r="F8940" t="s">
        <v>74</v>
      </c>
      <c r="H8940">
        <v>18704.36</v>
      </c>
    </row>
    <row r="8941" spans="1:8" x14ac:dyDescent="0.25">
      <c r="A8941" s="2">
        <v>29</v>
      </c>
      <c r="B8941" t="s">
        <v>33</v>
      </c>
      <c r="C8941" t="s">
        <v>184</v>
      </c>
      <c r="D8941" s="2">
        <v>1</v>
      </c>
      <c r="E8941" s="17">
        <v>10</v>
      </c>
      <c r="F8941" t="s">
        <v>88</v>
      </c>
      <c r="H8941">
        <v>11000</v>
      </c>
    </row>
    <row r="8942" spans="1:8" x14ac:dyDescent="0.25">
      <c r="A8942" s="2">
        <v>29</v>
      </c>
      <c r="B8942" t="s">
        <v>33</v>
      </c>
      <c r="C8942" t="s">
        <v>184</v>
      </c>
      <c r="D8942" s="2">
        <v>1</v>
      </c>
      <c r="E8942" s="17">
        <v>11</v>
      </c>
      <c r="F8942" t="s">
        <v>70</v>
      </c>
      <c r="G8942">
        <v>30</v>
      </c>
      <c r="H8942">
        <v>12729483.989999998</v>
      </c>
    </row>
    <row r="8943" spans="1:8" x14ac:dyDescent="0.25">
      <c r="A8943" s="2">
        <v>29</v>
      </c>
      <c r="B8943" t="s">
        <v>33</v>
      </c>
      <c r="C8943" t="s">
        <v>184</v>
      </c>
      <c r="D8943" s="2">
        <v>1</v>
      </c>
      <c r="E8943" s="17">
        <v>11</v>
      </c>
      <c r="F8943" t="s">
        <v>75</v>
      </c>
      <c r="G8943">
        <v>8</v>
      </c>
      <c r="H8943">
        <v>267752</v>
      </c>
    </row>
    <row r="8944" spans="1:8" x14ac:dyDescent="0.25">
      <c r="A8944" s="2">
        <v>29</v>
      </c>
      <c r="B8944" t="s">
        <v>33</v>
      </c>
      <c r="C8944" t="s">
        <v>184</v>
      </c>
      <c r="D8944" s="2">
        <v>1</v>
      </c>
      <c r="E8944" s="17">
        <v>11</v>
      </c>
      <c r="F8944" t="s">
        <v>77</v>
      </c>
      <c r="H8944">
        <v>84809.37000000001</v>
      </c>
    </row>
    <row r="8945" spans="1:8" x14ac:dyDescent="0.25">
      <c r="A8945" s="2">
        <v>29</v>
      </c>
      <c r="B8945" t="s">
        <v>33</v>
      </c>
      <c r="C8945" t="s">
        <v>184</v>
      </c>
      <c r="D8945" s="2">
        <v>1</v>
      </c>
      <c r="E8945" s="17">
        <v>11</v>
      </c>
      <c r="F8945" t="s">
        <v>68</v>
      </c>
      <c r="G8945">
        <v>16</v>
      </c>
      <c r="H8945">
        <v>343726</v>
      </c>
    </row>
    <row r="8946" spans="1:8" x14ac:dyDescent="0.25">
      <c r="A8946" s="2">
        <v>29</v>
      </c>
      <c r="B8946" t="s">
        <v>33</v>
      </c>
      <c r="C8946" t="s">
        <v>184</v>
      </c>
      <c r="D8946" s="2">
        <v>1</v>
      </c>
      <c r="E8946" s="17">
        <v>11</v>
      </c>
      <c r="F8946" t="s">
        <v>69</v>
      </c>
      <c r="G8946">
        <v>30</v>
      </c>
      <c r="H8946">
        <v>1655048.3899999997</v>
      </c>
    </row>
    <row r="8947" spans="1:8" x14ac:dyDescent="0.25">
      <c r="A8947" s="2">
        <v>29</v>
      </c>
      <c r="B8947" t="s">
        <v>33</v>
      </c>
      <c r="C8947" t="s">
        <v>184</v>
      </c>
      <c r="D8947" s="2">
        <v>1</v>
      </c>
      <c r="E8947" s="17">
        <v>11</v>
      </c>
      <c r="F8947" t="s">
        <v>78</v>
      </c>
      <c r="H8947">
        <v>560754.99999999988</v>
      </c>
    </row>
    <row r="8948" spans="1:8" x14ac:dyDescent="0.25">
      <c r="A8948" s="2">
        <v>29</v>
      </c>
      <c r="B8948" t="s">
        <v>33</v>
      </c>
      <c r="C8948" t="s">
        <v>184</v>
      </c>
      <c r="D8948" s="2">
        <v>1</v>
      </c>
      <c r="E8948" s="17">
        <v>11</v>
      </c>
      <c r="F8948" t="s">
        <v>67</v>
      </c>
      <c r="G8948">
        <v>30</v>
      </c>
      <c r="H8948">
        <v>2052.21</v>
      </c>
    </row>
    <row r="8949" spans="1:8" x14ac:dyDescent="0.25">
      <c r="A8949" s="2">
        <v>29</v>
      </c>
      <c r="B8949" t="s">
        <v>33</v>
      </c>
      <c r="C8949" t="s">
        <v>184</v>
      </c>
      <c r="D8949" s="2">
        <v>1</v>
      </c>
      <c r="E8949" s="17">
        <v>11</v>
      </c>
      <c r="F8949" t="s">
        <v>73</v>
      </c>
      <c r="G8949">
        <v>2</v>
      </c>
      <c r="H8949">
        <v>901145.51</v>
      </c>
    </row>
    <row r="8950" spans="1:8" x14ac:dyDescent="0.25">
      <c r="A8950" s="2">
        <v>29</v>
      </c>
      <c r="B8950" t="s">
        <v>33</v>
      </c>
      <c r="C8950" t="s">
        <v>184</v>
      </c>
      <c r="D8950" s="2">
        <v>1</v>
      </c>
      <c r="E8950" s="17">
        <v>11</v>
      </c>
      <c r="F8950" t="s">
        <v>72</v>
      </c>
      <c r="G8950">
        <v>30</v>
      </c>
      <c r="H8950">
        <v>2091700.1500000001</v>
      </c>
    </row>
    <row r="8951" spans="1:8" x14ac:dyDescent="0.25">
      <c r="A8951" s="2">
        <v>29</v>
      </c>
      <c r="B8951" t="s">
        <v>33</v>
      </c>
      <c r="C8951" t="s">
        <v>184</v>
      </c>
      <c r="D8951" s="2">
        <v>1</v>
      </c>
      <c r="E8951" s="17">
        <v>11</v>
      </c>
      <c r="F8951" t="s">
        <v>74</v>
      </c>
      <c r="G8951">
        <v>2</v>
      </c>
      <c r="H8951">
        <v>527135.25</v>
      </c>
    </row>
    <row r="8952" spans="1:8" x14ac:dyDescent="0.25">
      <c r="A8952" s="2">
        <v>29</v>
      </c>
      <c r="B8952" t="s">
        <v>33</v>
      </c>
      <c r="C8952" t="s">
        <v>184</v>
      </c>
      <c r="D8952" s="2">
        <v>1</v>
      </c>
      <c r="E8952" s="17">
        <v>11</v>
      </c>
      <c r="F8952" t="s">
        <v>88</v>
      </c>
      <c r="H8952">
        <v>12000</v>
      </c>
    </row>
    <row r="8953" spans="1:8" x14ac:dyDescent="0.25">
      <c r="A8953" s="2">
        <v>29</v>
      </c>
      <c r="B8953" t="s">
        <v>33</v>
      </c>
      <c r="C8953" t="s">
        <v>184</v>
      </c>
      <c r="D8953" s="2">
        <v>1</v>
      </c>
      <c r="E8953" s="17">
        <v>11</v>
      </c>
      <c r="F8953" t="s">
        <v>71</v>
      </c>
      <c r="G8953">
        <v>1</v>
      </c>
      <c r="H8953">
        <v>42646.31</v>
      </c>
    </row>
    <row r="8954" spans="1:8" x14ac:dyDescent="0.25">
      <c r="A8954" s="2">
        <v>29</v>
      </c>
      <c r="B8954" t="s">
        <v>33</v>
      </c>
      <c r="C8954" t="s">
        <v>184</v>
      </c>
      <c r="D8954" s="2">
        <v>1</v>
      </c>
      <c r="E8954" s="17">
        <v>12</v>
      </c>
      <c r="F8954" t="s">
        <v>70</v>
      </c>
      <c r="G8954">
        <v>15</v>
      </c>
      <c r="H8954">
        <v>7268756.0700000003</v>
      </c>
    </row>
    <row r="8955" spans="1:8" x14ac:dyDescent="0.25">
      <c r="A8955" s="2">
        <v>29</v>
      </c>
      <c r="B8955" t="s">
        <v>33</v>
      </c>
      <c r="C8955" t="s">
        <v>184</v>
      </c>
      <c r="D8955" s="2">
        <v>1</v>
      </c>
      <c r="E8955" s="17">
        <v>12</v>
      </c>
      <c r="F8955" t="s">
        <v>75</v>
      </c>
      <c r="G8955">
        <v>3</v>
      </c>
      <c r="H8955">
        <v>150511</v>
      </c>
    </row>
    <row r="8956" spans="1:8" x14ac:dyDescent="0.25">
      <c r="A8956" s="2">
        <v>29</v>
      </c>
      <c r="B8956" t="s">
        <v>33</v>
      </c>
      <c r="C8956" t="s">
        <v>184</v>
      </c>
      <c r="D8956" s="2">
        <v>1</v>
      </c>
      <c r="E8956" s="17">
        <v>12</v>
      </c>
      <c r="F8956" t="s">
        <v>77</v>
      </c>
      <c r="H8956">
        <v>56603.270000000004</v>
      </c>
    </row>
    <row r="8957" spans="1:8" x14ac:dyDescent="0.25">
      <c r="A8957" s="2">
        <v>29</v>
      </c>
      <c r="B8957" t="s">
        <v>33</v>
      </c>
      <c r="C8957" t="s">
        <v>184</v>
      </c>
      <c r="D8957" s="2">
        <v>1</v>
      </c>
      <c r="E8957" s="17">
        <v>12</v>
      </c>
      <c r="F8957" t="s">
        <v>68</v>
      </c>
      <c r="G8957">
        <v>6</v>
      </c>
      <c r="H8957">
        <v>111746.69999999998</v>
      </c>
    </row>
    <row r="8958" spans="1:8" x14ac:dyDescent="0.25">
      <c r="A8958" s="2">
        <v>29</v>
      </c>
      <c r="B8958" t="s">
        <v>33</v>
      </c>
      <c r="C8958" t="s">
        <v>184</v>
      </c>
      <c r="D8958" s="2">
        <v>1</v>
      </c>
      <c r="E8958" s="17">
        <v>12</v>
      </c>
      <c r="F8958" t="s">
        <v>69</v>
      </c>
      <c r="G8958">
        <v>15</v>
      </c>
      <c r="H8958">
        <v>945067.71000000008</v>
      </c>
    </row>
    <row r="8959" spans="1:8" x14ac:dyDescent="0.25">
      <c r="A8959" s="2">
        <v>29</v>
      </c>
      <c r="B8959" t="s">
        <v>33</v>
      </c>
      <c r="C8959" t="s">
        <v>184</v>
      </c>
      <c r="D8959" s="2">
        <v>1</v>
      </c>
      <c r="E8959" s="17">
        <v>12</v>
      </c>
      <c r="F8959" t="s">
        <v>78</v>
      </c>
      <c r="H8959">
        <v>301485.63</v>
      </c>
    </row>
    <row r="8960" spans="1:8" x14ac:dyDescent="0.25">
      <c r="A8960" s="2">
        <v>29</v>
      </c>
      <c r="B8960" t="s">
        <v>33</v>
      </c>
      <c r="C8960" t="s">
        <v>184</v>
      </c>
      <c r="D8960" s="2">
        <v>1</v>
      </c>
      <c r="E8960" s="17">
        <v>12</v>
      </c>
      <c r="F8960" t="s">
        <v>67</v>
      </c>
      <c r="G8960">
        <v>15</v>
      </c>
      <c r="H8960">
        <v>956.11999999999989</v>
      </c>
    </row>
    <row r="8961" spans="1:8" x14ac:dyDescent="0.25">
      <c r="A8961" s="2">
        <v>29</v>
      </c>
      <c r="B8961" t="s">
        <v>33</v>
      </c>
      <c r="C8961" t="s">
        <v>184</v>
      </c>
      <c r="D8961" s="2">
        <v>1</v>
      </c>
      <c r="E8961" s="17">
        <v>12</v>
      </c>
      <c r="F8961" t="s">
        <v>73</v>
      </c>
      <c r="H8961">
        <v>512644.83999999991</v>
      </c>
    </row>
    <row r="8962" spans="1:8" x14ac:dyDescent="0.25">
      <c r="A8962" s="2">
        <v>29</v>
      </c>
      <c r="B8962" t="s">
        <v>33</v>
      </c>
      <c r="C8962" t="s">
        <v>184</v>
      </c>
      <c r="D8962" s="2">
        <v>1</v>
      </c>
      <c r="E8962" s="17">
        <v>12</v>
      </c>
      <c r="F8962" t="s">
        <v>72</v>
      </c>
      <c r="G8962">
        <v>15</v>
      </c>
      <c r="H8962">
        <v>1328001.75</v>
      </c>
    </row>
    <row r="8963" spans="1:8" x14ac:dyDescent="0.25">
      <c r="A8963" s="2">
        <v>29</v>
      </c>
      <c r="B8963" t="s">
        <v>33</v>
      </c>
      <c r="C8963" t="s">
        <v>184</v>
      </c>
      <c r="D8963" s="2">
        <v>1</v>
      </c>
      <c r="E8963" s="17">
        <v>12</v>
      </c>
      <c r="F8963" t="s">
        <v>74</v>
      </c>
      <c r="G8963">
        <v>3</v>
      </c>
      <c r="H8963">
        <v>175899.89</v>
      </c>
    </row>
    <row r="8964" spans="1:8" x14ac:dyDescent="0.25">
      <c r="A8964" s="2">
        <v>29</v>
      </c>
      <c r="B8964" t="s">
        <v>33</v>
      </c>
      <c r="C8964" t="s">
        <v>184</v>
      </c>
      <c r="D8964" s="2">
        <v>1</v>
      </c>
      <c r="E8964" s="17">
        <v>12</v>
      </c>
      <c r="F8964" t="s">
        <v>88</v>
      </c>
      <c r="H8964">
        <v>11000</v>
      </c>
    </row>
    <row r="8965" spans="1:8" x14ac:dyDescent="0.25">
      <c r="A8965" s="2">
        <v>29</v>
      </c>
      <c r="B8965" t="s">
        <v>33</v>
      </c>
      <c r="C8965" t="s">
        <v>184</v>
      </c>
      <c r="D8965" s="2">
        <v>1</v>
      </c>
      <c r="E8965" s="17">
        <v>12</v>
      </c>
      <c r="F8965" t="s">
        <v>71</v>
      </c>
      <c r="G8965">
        <v>1</v>
      </c>
      <c r="H8965">
        <v>118458.50999999998</v>
      </c>
    </row>
    <row r="8966" spans="1:8" x14ac:dyDescent="0.25">
      <c r="A8966" s="2">
        <v>29</v>
      </c>
      <c r="B8966" t="s">
        <v>33</v>
      </c>
      <c r="C8966" t="s">
        <v>184</v>
      </c>
      <c r="D8966" s="2">
        <v>1</v>
      </c>
      <c r="E8966" s="17">
        <v>13</v>
      </c>
      <c r="F8966" t="s">
        <v>70</v>
      </c>
      <c r="G8966">
        <v>23</v>
      </c>
      <c r="H8966">
        <v>13781144.830000002</v>
      </c>
    </row>
    <row r="8967" spans="1:8" x14ac:dyDescent="0.25">
      <c r="A8967" s="2">
        <v>29</v>
      </c>
      <c r="B8967" t="s">
        <v>33</v>
      </c>
      <c r="C8967" t="s">
        <v>184</v>
      </c>
      <c r="D8967" s="2">
        <v>1</v>
      </c>
      <c r="E8967" s="17">
        <v>13</v>
      </c>
      <c r="F8967" t="s">
        <v>75</v>
      </c>
      <c r="G8967">
        <v>8</v>
      </c>
      <c r="H8967">
        <v>304968</v>
      </c>
    </row>
    <row r="8968" spans="1:8" x14ac:dyDescent="0.25">
      <c r="A8968" s="2">
        <v>29</v>
      </c>
      <c r="B8968" t="s">
        <v>33</v>
      </c>
      <c r="C8968" t="s">
        <v>184</v>
      </c>
      <c r="D8968" s="2">
        <v>1</v>
      </c>
      <c r="E8968" s="17">
        <v>13</v>
      </c>
      <c r="F8968" t="s">
        <v>68</v>
      </c>
      <c r="G8968">
        <v>9</v>
      </c>
      <c r="H8968">
        <v>200885.37999999998</v>
      </c>
    </row>
    <row r="8969" spans="1:8" x14ac:dyDescent="0.25">
      <c r="A8969" s="2">
        <v>29</v>
      </c>
      <c r="B8969" t="s">
        <v>33</v>
      </c>
      <c r="C8969" t="s">
        <v>184</v>
      </c>
      <c r="D8969" s="2">
        <v>1</v>
      </c>
      <c r="E8969" s="17">
        <v>13</v>
      </c>
      <c r="F8969" t="s">
        <v>69</v>
      </c>
      <c r="G8969">
        <v>23</v>
      </c>
      <c r="H8969">
        <v>1791544.2400000002</v>
      </c>
    </row>
    <row r="8970" spans="1:8" x14ac:dyDescent="0.25">
      <c r="A8970" s="2">
        <v>29</v>
      </c>
      <c r="B8970" t="s">
        <v>33</v>
      </c>
      <c r="C8970" t="s">
        <v>184</v>
      </c>
      <c r="D8970" s="2">
        <v>1</v>
      </c>
      <c r="E8970" s="17">
        <v>13</v>
      </c>
      <c r="F8970" t="s">
        <v>78</v>
      </c>
      <c r="G8970">
        <v>7</v>
      </c>
      <c r="H8970">
        <v>753239.07000000007</v>
      </c>
    </row>
    <row r="8971" spans="1:8" x14ac:dyDescent="0.25">
      <c r="A8971" s="2">
        <v>29</v>
      </c>
      <c r="B8971" t="s">
        <v>33</v>
      </c>
      <c r="C8971" t="s">
        <v>184</v>
      </c>
      <c r="D8971" s="2">
        <v>1</v>
      </c>
      <c r="E8971" s="17">
        <v>13</v>
      </c>
      <c r="F8971" t="s">
        <v>67</v>
      </c>
      <c r="G8971">
        <v>23</v>
      </c>
      <c r="H8971">
        <v>1620.74</v>
      </c>
    </row>
    <row r="8972" spans="1:8" x14ac:dyDescent="0.25">
      <c r="A8972" s="2">
        <v>29</v>
      </c>
      <c r="B8972" t="s">
        <v>33</v>
      </c>
      <c r="C8972" t="s">
        <v>184</v>
      </c>
      <c r="D8972" s="2">
        <v>1</v>
      </c>
      <c r="E8972" s="17">
        <v>13</v>
      </c>
      <c r="F8972" t="s">
        <v>73</v>
      </c>
      <c r="G8972">
        <v>1</v>
      </c>
      <c r="H8972">
        <v>758558.92999999993</v>
      </c>
    </row>
    <row r="8973" spans="1:8" x14ac:dyDescent="0.25">
      <c r="A8973" s="2">
        <v>29</v>
      </c>
      <c r="B8973" t="s">
        <v>33</v>
      </c>
      <c r="C8973" t="s">
        <v>184</v>
      </c>
      <c r="D8973" s="2">
        <v>1</v>
      </c>
      <c r="E8973" s="17">
        <v>13</v>
      </c>
      <c r="F8973" t="s">
        <v>72</v>
      </c>
      <c r="G8973">
        <v>23</v>
      </c>
      <c r="H8973">
        <v>4158232.4299999988</v>
      </c>
    </row>
    <row r="8974" spans="1:8" x14ac:dyDescent="0.25">
      <c r="A8974" s="2">
        <v>29</v>
      </c>
      <c r="B8974" t="s">
        <v>33</v>
      </c>
      <c r="C8974" t="s">
        <v>184</v>
      </c>
      <c r="D8974" s="2">
        <v>1</v>
      </c>
      <c r="E8974" s="17">
        <v>13</v>
      </c>
      <c r="F8974" t="s">
        <v>74</v>
      </c>
      <c r="G8974">
        <v>3</v>
      </c>
      <c r="H8974">
        <v>317648.81999999995</v>
      </c>
    </row>
    <row r="8975" spans="1:8" x14ac:dyDescent="0.25">
      <c r="A8975" s="2">
        <v>29</v>
      </c>
      <c r="B8975" t="s">
        <v>33</v>
      </c>
      <c r="C8975" t="s">
        <v>184</v>
      </c>
      <c r="D8975" s="2">
        <v>1</v>
      </c>
      <c r="E8975" s="17">
        <v>13</v>
      </c>
      <c r="F8975" t="s">
        <v>88</v>
      </c>
      <c r="H8975">
        <v>1000</v>
      </c>
    </row>
    <row r="8976" spans="1:8" x14ac:dyDescent="0.25">
      <c r="A8976" s="2">
        <v>29</v>
      </c>
      <c r="B8976" t="s">
        <v>33</v>
      </c>
      <c r="C8976" t="s">
        <v>184</v>
      </c>
      <c r="D8976" s="2">
        <v>1</v>
      </c>
      <c r="E8976" s="17">
        <v>14</v>
      </c>
      <c r="F8976" t="s">
        <v>70</v>
      </c>
      <c r="G8976">
        <v>7</v>
      </c>
      <c r="H8976">
        <v>4413748.3599999994</v>
      </c>
    </row>
    <row r="8977" spans="1:8" x14ac:dyDescent="0.25">
      <c r="A8977" s="2">
        <v>29</v>
      </c>
      <c r="B8977" t="s">
        <v>33</v>
      </c>
      <c r="C8977" t="s">
        <v>184</v>
      </c>
      <c r="D8977" s="2">
        <v>1</v>
      </c>
      <c r="E8977" s="17">
        <v>14</v>
      </c>
      <c r="F8977" t="s">
        <v>75</v>
      </c>
      <c r="G8977">
        <v>2</v>
      </c>
      <c r="H8977">
        <v>17214</v>
      </c>
    </row>
    <row r="8978" spans="1:8" x14ac:dyDescent="0.25">
      <c r="A8978" s="2">
        <v>29</v>
      </c>
      <c r="B8978" t="s">
        <v>33</v>
      </c>
      <c r="C8978" t="s">
        <v>184</v>
      </c>
      <c r="D8978" s="2">
        <v>1</v>
      </c>
      <c r="E8978" s="17">
        <v>14</v>
      </c>
      <c r="F8978" t="s">
        <v>68</v>
      </c>
      <c r="G8978">
        <v>5</v>
      </c>
      <c r="H8978">
        <v>99425</v>
      </c>
    </row>
    <row r="8979" spans="1:8" x14ac:dyDescent="0.25">
      <c r="A8979" s="2">
        <v>29</v>
      </c>
      <c r="B8979" t="s">
        <v>33</v>
      </c>
      <c r="C8979" t="s">
        <v>184</v>
      </c>
      <c r="D8979" s="2">
        <v>1</v>
      </c>
      <c r="E8979" s="17">
        <v>14</v>
      </c>
      <c r="F8979" t="s">
        <v>69</v>
      </c>
      <c r="G8979">
        <v>7</v>
      </c>
      <c r="H8979">
        <v>573786.24</v>
      </c>
    </row>
    <row r="8980" spans="1:8" x14ac:dyDescent="0.25">
      <c r="A8980" s="2">
        <v>29</v>
      </c>
      <c r="B8980" t="s">
        <v>33</v>
      </c>
      <c r="C8980" t="s">
        <v>184</v>
      </c>
      <c r="D8980" s="2">
        <v>1</v>
      </c>
      <c r="E8980" s="17">
        <v>14</v>
      </c>
      <c r="F8980" t="s">
        <v>78</v>
      </c>
      <c r="G8980">
        <v>5</v>
      </c>
      <c r="H8980">
        <v>270706.11</v>
      </c>
    </row>
    <row r="8981" spans="1:8" x14ac:dyDescent="0.25">
      <c r="A8981" s="2">
        <v>29</v>
      </c>
      <c r="B8981" t="s">
        <v>33</v>
      </c>
      <c r="C8981" t="s">
        <v>184</v>
      </c>
      <c r="D8981" s="2">
        <v>1</v>
      </c>
      <c r="E8981" s="17">
        <v>14</v>
      </c>
      <c r="F8981" t="s">
        <v>67</v>
      </c>
      <c r="G8981">
        <v>7</v>
      </c>
      <c r="H8981">
        <v>454.74</v>
      </c>
    </row>
    <row r="8982" spans="1:8" x14ac:dyDescent="0.25">
      <c r="A8982" s="2">
        <v>29</v>
      </c>
      <c r="B8982" t="s">
        <v>33</v>
      </c>
      <c r="C8982" t="s">
        <v>184</v>
      </c>
      <c r="D8982" s="2">
        <v>1</v>
      </c>
      <c r="E8982" s="17">
        <v>14</v>
      </c>
      <c r="F8982" t="s">
        <v>73</v>
      </c>
      <c r="G8982">
        <v>4</v>
      </c>
      <c r="H8982">
        <v>420674.8</v>
      </c>
    </row>
    <row r="8983" spans="1:8" x14ac:dyDescent="0.25">
      <c r="A8983" s="2">
        <v>29</v>
      </c>
      <c r="B8983" t="s">
        <v>33</v>
      </c>
      <c r="C8983" t="s">
        <v>184</v>
      </c>
      <c r="D8983" s="2">
        <v>1</v>
      </c>
      <c r="E8983" s="17">
        <v>14</v>
      </c>
      <c r="F8983" t="s">
        <v>79</v>
      </c>
      <c r="H8983">
        <v>8882</v>
      </c>
    </row>
    <row r="8984" spans="1:8" x14ac:dyDescent="0.25">
      <c r="A8984" s="2">
        <v>29</v>
      </c>
      <c r="B8984" t="s">
        <v>33</v>
      </c>
      <c r="C8984" t="s">
        <v>184</v>
      </c>
      <c r="D8984" s="2">
        <v>1</v>
      </c>
      <c r="E8984" s="17">
        <v>14</v>
      </c>
      <c r="F8984" t="s">
        <v>72</v>
      </c>
      <c r="G8984">
        <v>7</v>
      </c>
      <c r="H8984">
        <v>1548909.82</v>
      </c>
    </row>
    <row r="8985" spans="1:8" x14ac:dyDescent="0.25">
      <c r="A8985" s="2">
        <v>29</v>
      </c>
      <c r="B8985" t="s">
        <v>33</v>
      </c>
      <c r="C8985" t="s">
        <v>184</v>
      </c>
      <c r="D8985" s="2">
        <v>1</v>
      </c>
      <c r="E8985" s="17">
        <v>14</v>
      </c>
      <c r="F8985" t="s">
        <v>74</v>
      </c>
      <c r="G8985">
        <v>1</v>
      </c>
      <c r="H8985">
        <v>170464.71999999997</v>
      </c>
    </row>
    <row r="8986" spans="1:8" x14ac:dyDescent="0.25">
      <c r="A8986" s="2">
        <v>29</v>
      </c>
      <c r="B8986" t="s">
        <v>33</v>
      </c>
      <c r="C8986" t="s">
        <v>184</v>
      </c>
      <c r="D8986" s="2">
        <v>1</v>
      </c>
      <c r="E8986" s="17">
        <v>15</v>
      </c>
      <c r="F8986" t="s">
        <v>70</v>
      </c>
      <c r="G8986">
        <v>3</v>
      </c>
      <c r="H8986">
        <v>1979038.3</v>
      </c>
    </row>
    <row r="8987" spans="1:8" x14ac:dyDescent="0.25">
      <c r="A8987" s="2">
        <v>29</v>
      </c>
      <c r="B8987" t="s">
        <v>33</v>
      </c>
      <c r="C8987" t="s">
        <v>184</v>
      </c>
      <c r="D8987" s="2">
        <v>1</v>
      </c>
      <c r="E8987" s="17">
        <v>15</v>
      </c>
      <c r="F8987" t="s">
        <v>75</v>
      </c>
      <c r="G8987">
        <v>1</v>
      </c>
      <c r="H8987">
        <v>34125</v>
      </c>
    </row>
    <row r="8988" spans="1:8" x14ac:dyDescent="0.25">
      <c r="A8988" s="2">
        <v>29</v>
      </c>
      <c r="B8988" t="s">
        <v>33</v>
      </c>
      <c r="C8988" t="s">
        <v>184</v>
      </c>
      <c r="D8988" s="2">
        <v>1</v>
      </c>
      <c r="E8988" s="17">
        <v>15</v>
      </c>
      <c r="F8988" t="s">
        <v>68</v>
      </c>
      <c r="G8988">
        <v>1</v>
      </c>
      <c r="H8988">
        <v>24905</v>
      </c>
    </row>
    <row r="8989" spans="1:8" x14ac:dyDescent="0.25">
      <c r="A8989" s="2">
        <v>29</v>
      </c>
      <c r="B8989" t="s">
        <v>33</v>
      </c>
      <c r="C8989" t="s">
        <v>184</v>
      </c>
      <c r="D8989" s="2">
        <v>1</v>
      </c>
      <c r="E8989" s="17">
        <v>15</v>
      </c>
      <c r="F8989" t="s">
        <v>69</v>
      </c>
      <c r="G8989">
        <v>3</v>
      </c>
      <c r="H8989">
        <v>257274.51</v>
      </c>
    </row>
    <row r="8990" spans="1:8" x14ac:dyDescent="0.25">
      <c r="A8990" s="2">
        <v>29</v>
      </c>
      <c r="B8990" t="s">
        <v>33</v>
      </c>
      <c r="C8990" t="s">
        <v>184</v>
      </c>
      <c r="D8990" s="2">
        <v>1</v>
      </c>
      <c r="E8990" s="17">
        <v>15</v>
      </c>
      <c r="F8990" t="s">
        <v>78</v>
      </c>
      <c r="G8990">
        <v>2</v>
      </c>
      <c r="H8990">
        <v>97590.12</v>
      </c>
    </row>
    <row r="8991" spans="1:8" x14ac:dyDescent="0.25">
      <c r="A8991" s="2">
        <v>29</v>
      </c>
      <c r="B8991" t="s">
        <v>33</v>
      </c>
      <c r="C8991" t="s">
        <v>184</v>
      </c>
      <c r="D8991" s="2">
        <v>1</v>
      </c>
      <c r="E8991" s="17">
        <v>15</v>
      </c>
      <c r="F8991" t="s">
        <v>67</v>
      </c>
      <c r="G8991">
        <v>3</v>
      </c>
      <c r="H8991">
        <v>169.07</v>
      </c>
    </row>
    <row r="8992" spans="1:8" x14ac:dyDescent="0.25">
      <c r="A8992" s="2">
        <v>29</v>
      </c>
      <c r="B8992" t="s">
        <v>33</v>
      </c>
      <c r="C8992" t="s">
        <v>184</v>
      </c>
      <c r="D8992" s="2">
        <v>1</v>
      </c>
      <c r="E8992" s="17">
        <v>15</v>
      </c>
      <c r="F8992" t="s">
        <v>72</v>
      </c>
      <c r="G8992">
        <v>3</v>
      </c>
      <c r="H8992">
        <v>876251.2300000001</v>
      </c>
    </row>
    <row r="8993" spans="1:8" x14ac:dyDescent="0.25">
      <c r="A8993" s="2">
        <v>29</v>
      </c>
      <c r="B8993" t="s">
        <v>33</v>
      </c>
      <c r="C8993" t="s">
        <v>184</v>
      </c>
      <c r="D8993" s="2">
        <v>1</v>
      </c>
      <c r="E8993" s="17">
        <v>15</v>
      </c>
      <c r="F8993" t="s">
        <v>74</v>
      </c>
      <c r="G8993">
        <v>1</v>
      </c>
      <c r="H8993">
        <v>32390</v>
      </c>
    </row>
    <row r="8994" spans="1:8" x14ac:dyDescent="0.25">
      <c r="A8994" s="2">
        <v>29</v>
      </c>
      <c r="B8994" t="s">
        <v>33</v>
      </c>
      <c r="C8994" t="s">
        <v>184</v>
      </c>
      <c r="D8994" s="2">
        <v>1</v>
      </c>
      <c r="E8994" s="17">
        <v>16</v>
      </c>
      <c r="F8994" t="s">
        <v>70</v>
      </c>
      <c r="G8994">
        <v>2</v>
      </c>
      <c r="H8994">
        <v>4150024.9500000007</v>
      </c>
    </row>
    <row r="8995" spans="1:8" x14ac:dyDescent="0.25">
      <c r="A8995" s="2">
        <v>29</v>
      </c>
      <c r="B8995" t="s">
        <v>33</v>
      </c>
      <c r="C8995" t="s">
        <v>184</v>
      </c>
      <c r="D8995" s="2">
        <v>1</v>
      </c>
      <c r="E8995" s="17">
        <v>16</v>
      </c>
      <c r="F8995" t="s">
        <v>68</v>
      </c>
      <c r="G8995">
        <v>1</v>
      </c>
      <c r="H8995">
        <v>50880</v>
      </c>
    </row>
    <row r="8996" spans="1:8" x14ac:dyDescent="0.25">
      <c r="A8996" s="2">
        <v>29</v>
      </c>
      <c r="B8996" t="s">
        <v>33</v>
      </c>
      <c r="C8996" t="s">
        <v>184</v>
      </c>
      <c r="D8996" s="2">
        <v>1</v>
      </c>
      <c r="E8996" s="17">
        <v>16</v>
      </c>
      <c r="F8996" t="s">
        <v>69</v>
      </c>
      <c r="G8996">
        <v>2</v>
      </c>
      <c r="H8996">
        <v>714652.71</v>
      </c>
    </row>
    <row r="8997" spans="1:8" x14ac:dyDescent="0.25">
      <c r="A8997" s="2">
        <v>29</v>
      </c>
      <c r="B8997" t="s">
        <v>33</v>
      </c>
      <c r="C8997" t="s">
        <v>184</v>
      </c>
      <c r="D8997" s="2">
        <v>1</v>
      </c>
      <c r="E8997" s="17">
        <v>16</v>
      </c>
      <c r="F8997" t="s">
        <v>67</v>
      </c>
      <c r="H8997">
        <v>93.28</v>
      </c>
    </row>
    <row r="8998" spans="1:8" x14ac:dyDescent="0.25">
      <c r="A8998" s="2">
        <v>29</v>
      </c>
      <c r="B8998" t="s">
        <v>33</v>
      </c>
      <c r="C8998" t="s">
        <v>184</v>
      </c>
      <c r="D8998" s="2">
        <v>1</v>
      </c>
      <c r="E8998" s="17">
        <v>16</v>
      </c>
      <c r="F8998" t="s">
        <v>73</v>
      </c>
      <c r="H8998">
        <v>186748.03</v>
      </c>
    </row>
    <row r="8999" spans="1:8" x14ac:dyDescent="0.25">
      <c r="A8999" s="2">
        <v>29</v>
      </c>
      <c r="B8999" t="s">
        <v>33</v>
      </c>
      <c r="C8999" t="s">
        <v>184</v>
      </c>
      <c r="D8999" s="2">
        <v>1</v>
      </c>
      <c r="E8999" s="17">
        <v>16</v>
      </c>
      <c r="F8999" t="s">
        <v>72</v>
      </c>
      <c r="G8999">
        <v>2</v>
      </c>
      <c r="H8999">
        <v>1726821.62</v>
      </c>
    </row>
    <row r="9000" spans="1:8" x14ac:dyDescent="0.25">
      <c r="A9000" s="2">
        <v>29</v>
      </c>
      <c r="B9000" t="s">
        <v>33</v>
      </c>
      <c r="C9000" t="s">
        <v>184</v>
      </c>
      <c r="D9000" s="2">
        <v>1</v>
      </c>
      <c r="E9000" s="17">
        <v>16</v>
      </c>
      <c r="F9000" t="s">
        <v>74</v>
      </c>
      <c r="H9000">
        <v>9044</v>
      </c>
    </row>
    <row r="9001" spans="1:8" x14ac:dyDescent="0.25">
      <c r="A9001" s="2">
        <v>29</v>
      </c>
      <c r="B9001" t="s">
        <v>33</v>
      </c>
      <c r="C9001" t="s">
        <v>185</v>
      </c>
      <c r="D9001" s="2">
        <v>2</v>
      </c>
      <c r="E9001" s="17">
        <v>1</v>
      </c>
      <c r="F9001" t="s">
        <v>87</v>
      </c>
      <c r="H9001">
        <v>12255</v>
      </c>
    </row>
    <row r="9002" spans="1:8" x14ac:dyDescent="0.25">
      <c r="A9002" s="2">
        <v>29</v>
      </c>
      <c r="B9002" t="s">
        <v>33</v>
      </c>
      <c r="C9002" t="s">
        <v>185</v>
      </c>
      <c r="D9002" s="2">
        <v>2</v>
      </c>
      <c r="E9002" s="17">
        <v>1</v>
      </c>
      <c r="F9002" t="s">
        <v>96</v>
      </c>
      <c r="G9002">
        <v>7</v>
      </c>
      <c r="H9002">
        <v>140751.78</v>
      </c>
    </row>
    <row r="9003" spans="1:8" x14ac:dyDescent="0.25">
      <c r="A9003" s="2">
        <v>29</v>
      </c>
      <c r="B9003" t="s">
        <v>33</v>
      </c>
      <c r="C9003" t="s">
        <v>185</v>
      </c>
      <c r="D9003" s="2">
        <v>2</v>
      </c>
      <c r="E9003" s="17">
        <v>4</v>
      </c>
      <c r="F9003" t="s">
        <v>70</v>
      </c>
      <c r="G9003">
        <v>4</v>
      </c>
      <c r="H9003">
        <v>191543.93</v>
      </c>
    </row>
    <row r="9004" spans="1:8" x14ac:dyDescent="0.25">
      <c r="A9004" s="2">
        <v>29</v>
      </c>
      <c r="B9004" t="s">
        <v>33</v>
      </c>
      <c r="C9004" t="s">
        <v>185</v>
      </c>
      <c r="D9004" s="2">
        <v>2</v>
      </c>
      <c r="E9004" s="17">
        <v>4</v>
      </c>
      <c r="F9004" t="s">
        <v>75</v>
      </c>
      <c r="G9004">
        <v>4</v>
      </c>
      <c r="H9004">
        <v>27000</v>
      </c>
    </row>
    <row r="9005" spans="1:8" x14ac:dyDescent="0.25">
      <c r="A9005" s="2">
        <v>29</v>
      </c>
      <c r="B9005" t="s">
        <v>33</v>
      </c>
      <c r="C9005" t="s">
        <v>185</v>
      </c>
      <c r="D9005" s="2">
        <v>2</v>
      </c>
      <c r="E9005" s="17">
        <v>4</v>
      </c>
      <c r="F9005" t="s">
        <v>68</v>
      </c>
      <c r="G9005">
        <v>1</v>
      </c>
      <c r="H9005">
        <v>14631</v>
      </c>
    </row>
    <row r="9006" spans="1:8" x14ac:dyDescent="0.25">
      <c r="A9006" s="2">
        <v>29</v>
      </c>
      <c r="B9006" t="s">
        <v>33</v>
      </c>
      <c r="C9006" t="s">
        <v>185</v>
      </c>
      <c r="D9006" s="2">
        <v>2</v>
      </c>
      <c r="E9006" s="17">
        <v>4</v>
      </c>
      <c r="F9006" t="s">
        <v>69</v>
      </c>
      <c r="G9006">
        <v>4</v>
      </c>
      <c r="H9006">
        <v>24900.32</v>
      </c>
    </row>
    <row r="9007" spans="1:8" x14ac:dyDescent="0.25">
      <c r="A9007" s="2">
        <v>29</v>
      </c>
      <c r="B9007" t="s">
        <v>33</v>
      </c>
      <c r="C9007" t="s">
        <v>185</v>
      </c>
      <c r="D9007" s="2">
        <v>2</v>
      </c>
      <c r="E9007" s="17">
        <v>4</v>
      </c>
      <c r="F9007" t="s">
        <v>67</v>
      </c>
      <c r="G9007">
        <v>4</v>
      </c>
      <c r="H9007">
        <v>122.43</v>
      </c>
    </row>
    <row r="9008" spans="1:8" x14ac:dyDescent="0.25">
      <c r="A9008" s="2">
        <v>29</v>
      </c>
      <c r="B9008" t="s">
        <v>33</v>
      </c>
      <c r="C9008" t="s">
        <v>185</v>
      </c>
      <c r="D9008" s="2">
        <v>2</v>
      </c>
      <c r="E9008" s="17">
        <v>4</v>
      </c>
      <c r="F9008" t="s">
        <v>73</v>
      </c>
      <c r="H9008">
        <v>27684.75</v>
      </c>
    </row>
    <row r="9009" spans="1:8" x14ac:dyDescent="0.25">
      <c r="A9009" s="2">
        <v>29</v>
      </c>
      <c r="B9009" t="s">
        <v>33</v>
      </c>
      <c r="C9009" t="s">
        <v>185</v>
      </c>
      <c r="D9009" s="2">
        <v>2</v>
      </c>
      <c r="E9009" s="17">
        <v>5</v>
      </c>
      <c r="F9009" t="s">
        <v>70</v>
      </c>
      <c r="G9009">
        <v>36</v>
      </c>
      <c r="H9009">
        <v>2096648</v>
      </c>
    </row>
    <row r="9010" spans="1:8" x14ac:dyDescent="0.25">
      <c r="A9010" s="2">
        <v>29</v>
      </c>
      <c r="B9010" t="s">
        <v>33</v>
      </c>
      <c r="C9010" t="s">
        <v>185</v>
      </c>
      <c r="D9010" s="2">
        <v>2</v>
      </c>
      <c r="E9010" s="17">
        <v>5</v>
      </c>
      <c r="F9010" t="s">
        <v>75</v>
      </c>
      <c r="G9010">
        <v>34</v>
      </c>
      <c r="H9010">
        <v>237900</v>
      </c>
    </row>
    <row r="9011" spans="1:8" x14ac:dyDescent="0.25">
      <c r="A9011" s="2">
        <v>29</v>
      </c>
      <c r="B9011" t="s">
        <v>33</v>
      </c>
      <c r="C9011" t="s">
        <v>185</v>
      </c>
      <c r="D9011" s="2">
        <v>2</v>
      </c>
      <c r="E9011" s="17">
        <v>5</v>
      </c>
      <c r="F9011" t="s">
        <v>68</v>
      </c>
      <c r="G9011">
        <v>25</v>
      </c>
      <c r="H9011">
        <v>249807.75</v>
      </c>
    </row>
    <row r="9012" spans="1:8" x14ac:dyDescent="0.25">
      <c r="A9012" s="2">
        <v>29</v>
      </c>
      <c r="B9012" t="s">
        <v>33</v>
      </c>
      <c r="C9012" t="s">
        <v>185</v>
      </c>
      <c r="D9012" s="2">
        <v>2</v>
      </c>
      <c r="E9012" s="17">
        <v>5</v>
      </c>
      <c r="F9012" t="s">
        <v>69</v>
      </c>
      <c r="G9012">
        <v>36</v>
      </c>
      <c r="H9012">
        <v>272561.78999999998</v>
      </c>
    </row>
    <row r="9013" spans="1:8" x14ac:dyDescent="0.25">
      <c r="A9013" s="2">
        <v>29</v>
      </c>
      <c r="B9013" t="s">
        <v>33</v>
      </c>
      <c r="C9013" t="s">
        <v>185</v>
      </c>
      <c r="D9013" s="2">
        <v>2</v>
      </c>
      <c r="E9013" s="17">
        <v>5</v>
      </c>
      <c r="F9013" t="s">
        <v>67</v>
      </c>
      <c r="G9013">
        <v>36</v>
      </c>
      <c r="H9013">
        <v>1043.57</v>
      </c>
    </row>
    <row r="9014" spans="1:8" x14ac:dyDescent="0.25">
      <c r="A9014" s="2">
        <v>29</v>
      </c>
      <c r="B9014" t="s">
        <v>33</v>
      </c>
      <c r="C9014" t="s">
        <v>185</v>
      </c>
      <c r="D9014" s="2">
        <v>2</v>
      </c>
      <c r="E9014" s="17">
        <v>5</v>
      </c>
      <c r="F9014" t="s">
        <v>73</v>
      </c>
      <c r="G9014">
        <v>3</v>
      </c>
      <c r="H9014">
        <v>114471.25</v>
      </c>
    </row>
    <row r="9015" spans="1:8" x14ac:dyDescent="0.25">
      <c r="A9015" s="2">
        <v>29</v>
      </c>
      <c r="B9015" t="s">
        <v>33</v>
      </c>
      <c r="C9015" t="s">
        <v>185</v>
      </c>
      <c r="D9015" s="2">
        <v>2</v>
      </c>
      <c r="E9015" s="17">
        <v>5</v>
      </c>
      <c r="F9015" t="s">
        <v>88</v>
      </c>
      <c r="H9015">
        <v>11000</v>
      </c>
    </row>
    <row r="9016" spans="1:8" x14ac:dyDescent="0.25">
      <c r="A9016" s="2">
        <v>29</v>
      </c>
      <c r="B9016" t="s">
        <v>33</v>
      </c>
      <c r="C9016" t="s">
        <v>185</v>
      </c>
      <c r="D9016" s="2">
        <v>2</v>
      </c>
      <c r="E9016" s="17">
        <v>6</v>
      </c>
      <c r="F9016" t="s">
        <v>70</v>
      </c>
      <c r="G9016">
        <v>11</v>
      </c>
      <c r="H9016">
        <v>830011.25</v>
      </c>
    </row>
    <row r="9017" spans="1:8" x14ac:dyDescent="0.25">
      <c r="A9017" s="2">
        <v>29</v>
      </c>
      <c r="B9017" t="s">
        <v>33</v>
      </c>
      <c r="C9017" t="s">
        <v>185</v>
      </c>
      <c r="D9017" s="2">
        <v>2</v>
      </c>
      <c r="E9017" s="17">
        <v>6</v>
      </c>
      <c r="F9017" t="s">
        <v>75</v>
      </c>
      <c r="G9017">
        <v>11</v>
      </c>
      <c r="H9017">
        <v>71100</v>
      </c>
    </row>
    <row r="9018" spans="1:8" x14ac:dyDescent="0.25">
      <c r="A9018" s="2">
        <v>29</v>
      </c>
      <c r="B9018" t="s">
        <v>33</v>
      </c>
      <c r="C9018" t="s">
        <v>185</v>
      </c>
      <c r="D9018" s="2">
        <v>2</v>
      </c>
      <c r="E9018" s="17">
        <v>6</v>
      </c>
      <c r="F9018" t="s">
        <v>68</v>
      </c>
      <c r="G9018">
        <v>8</v>
      </c>
      <c r="H9018">
        <v>72098.25</v>
      </c>
    </row>
    <row r="9019" spans="1:8" x14ac:dyDescent="0.25">
      <c r="A9019" s="2">
        <v>29</v>
      </c>
      <c r="B9019" t="s">
        <v>33</v>
      </c>
      <c r="C9019" t="s">
        <v>185</v>
      </c>
      <c r="D9019" s="2">
        <v>2</v>
      </c>
      <c r="E9019" s="17">
        <v>6</v>
      </c>
      <c r="F9019" t="s">
        <v>69</v>
      </c>
      <c r="G9019">
        <v>11</v>
      </c>
      <c r="H9019">
        <v>107900.40000000001</v>
      </c>
    </row>
    <row r="9020" spans="1:8" x14ac:dyDescent="0.25">
      <c r="A9020" s="2">
        <v>29</v>
      </c>
      <c r="B9020" t="s">
        <v>33</v>
      </c>
      <c r="C9020" t="s">
        <v>185</v>
      </c>
      <c r="D9020" s="2">
        <v>2</v>
      </c>
      <c r="E9020" s="17">
        <v>6</v>
      </c>
      <c r="F9020" t="s">
        <v>67</v>
      </c>
      <c r="G9020">
        <v>11</v>
      </c>
      <c r="H9020">
        <v>320.64999999999998</v>
      </c>
    </row>
    <row r="9021" spans="1:8" x14ac:dyDescent="0.25">
      <c r="A9021" s="2">
        <v>29</v>
      </c>
      <c r="B9021" t="s">
        <v>33</v>
      </c>
      <c r="C9021" t="s">
        <v>185</v>
      </c>
      <c r="D9021" s="2">
        <v>2</v>
      </c>
      <c r="E9021" s="17">
        <v>6</v>
      </c>
      <c r="F9021" t="s">
        <v>73</v>
      </c>
      <c r="G9021">
        <v>1</v>
      </c>
      <c r="H9021">
        <v>76074.25</v>
      </c>
    </row>
    <row r="9022" spans="1:8" x14ac:dyDescent="0.25">
      <c r="A9022" s="2">
        <v>29</v>
      </c>
      <c r="B9022" t="s">
        <v>33</v>
      </c>
      <c r="C9022" t="s">
        <v>185</v>
      </c>
      <c r="D9022" s="2">
        <v>2</v>
      </c>
      <c r="E9022" s="17">
        <v>6</v>
      </c>
      <c r="F9022" t="s">
        <v>88</v>
      </c>
      <c r="H9022">
        <v>1000</v>
      </c>
    </row>
    <row r="9023" spans="1:8" x14ac:dyDescent="0.25">
      <c r="A9023" s="2">
        <v>29</v>
      </c>
      <c r="B9023" t="s">
        <v>33</v>
      </c>
      <c r="C9023" t="s">
        <v>185</v>
      </c>
      <c r="D9023" s="2">
        <v>2</v>
      </c>
      <c r="E9023" s="17">
        <v>7</v>
      </c>
      <c r="F9023" t="s">
        <v>70</v>
      </c>
      <c r="G9023">
        <v>49</v>
      </c>
      <c r="H9023">
        <v>2977612.169999999</v>
      </c>
    </row>
    <row r="9024" spans="1:8" x14ac:dyDescent="0.25">
      <c r="A9024" s="2">
        <v>29</v>
      </c>
      <c r="B9024" t="s">
        <v>33</v>
      </c>
      <c r="C9024" t="s">
        <v>185</v>
      </c>
      <c r="D9024" s="2">
        <v>2</v>
      </c>
      <c r="E9024" s="17">
        <v>7</v>
      </c>
      <c r="F9024" t="s">
        <v>75</v>
      </c>
      <c r="G9024">
        <v>24</v>
      </c>
      <c r="H9024">
        <v>164100</v>
      </c>
    </row>
    <row r="9025" spans="1:8" x14ac:dyDescent="0.25">
      <c r="A9025" s="2">
        <v>29</v>
      </c>
      <c r="B9025" t="s">
        <v>33</v>
      </c>
      <c r="C9025" t="s">
        <v>185</v>
      </c>
      <c r="D9025" s="2">
        <v>2</v>
      </c>
      <c r="E9025" s="17">
        <v>7</v>
      </c>
      <c r="F9025" t="s">
        <v>68</v>
      </c>
      <c r="G9025">
        <v>22</v>
      </c>
      <c r="H9025">
        <v>212727.5</v>
      </c>
    </row>
    <row r="9026" spans="1:8" x14ac:dyDescent="0.25">
      <c r="A9026" s="2">
        <v>29</v>
      </c>
      <c r="B9026" t="s">
        <v>33</v>
      </c>
      <c r="C9026" t="s">
        <v>185</v>
      </c>
      <c r="D9026" s="2">
        <v>2</v>
      </c>
      <c r="E9026" s="17">
        <v>7</v>
      </c>
      <c r="F9026" t="s">
        <v>69</v>
      </c>
      <c r="G9026">
        <v>49</v>
      </c>
      <c r="H9026">
        <v>387087.33000000007</v>
      </c>
    </row>
    <row r="9027" spans="1:8" x14ac:dyDescent="0.25">
      <c r="A9027" s="2">
        <v>29</v>
      </c>
      <c r="B9027" t="s">
        <v>33</v>
      </c>
      <c r="C9027" t="s">
        <v>185</v>
      </c>
      <c r="D9027" s="2">
        <v>2</v>
      </c>
      <c r="E9027" s="17">
        <v>7</v>
      </c>
      <c r="F9027" t="s">
        <v>67</v>
      </c>
      <c r="G9027">
        <v>49</v>
      </c>
      <c r="H9027">
        <v>991.09999999999991</v>
      </c>
    </row>
    <row r="9028" spans="1:8" x14ac:dyDescent="0.25">
      <c r="A9028" s="2">
        <v>29</v>
      </c>
      <c r="B9028" t="s">
        <v>33</v>
      </c>
      <c r="C9028" t="s">
        <v>185</v>
      </c>
      <c r="D9028" s="2">
        <v>2</v>
      </c>
      <c r="E9028" s="17">
        <v>7</v>
      </c>
      <c r="F9028" t="s">
        <v>73</v>
      </c>
      <c r="G9028">
        <v>3</v>
      </c>
      <c r="H9028">
        <v>220864.75</v>
      </c>
    </row>
    <row r="9029" spans="1:8" x14ac:dyDescent="0.25">
      <c r="A9029" s="2">
        <v>29</v>
      </c>
      <c r="B9029" t="s">
        <v>33</v>
      </c>
      <c r="C9029" t="s">
        <v>185</v>
      </c>
      <c r="D9029" s="2">
        <v>2</v>
      </c>
      <c r="E9029" s="17">
        <v>7</v>
      </c>
      <c r="F9029" t="s">
        <v>88</v>
      </c>
      <c r="H9029">
        <v>4000</v>
      </c>
    </row>
    <row r="9030" spans="1:8" x14ac:dyDescent="0.25">
      <c r="A9030" s="2">
        <v>29</v>
      </c>
      <c r="B9030" t="s">
        <v>33</v>
      </c>
      <c r="C9030" t="s">
        <v>185</v>
      </c>
      <c r="D9030" s="2">
        <v>2</v>
      </c>
      <c r="E9030" s="17">
        <v>8</v>
      </c>
      <c r="F9030" t="s">
        <v>70</v>
      </c>
      <c r="G9030">
        <v>22</v>
      </c>
      <c r="H9030">
        <v>947285.65</v>
      </c>
    </row>
    <row r="9031" spans="1:8" x14ac:dyDescent="0.25">
      <c r="A9031" s="2">
        <v>29</v>
      </c>
      <c r="B9031" t="s">
        <v>33</v>
      </c>
      <c r="C9031" t="s">
        <v>185</v>
      </c>
      <c r="D9031" s="2">
        <v>2</v>
      </c>
      <c r="E9031" s="17">
        <v>8</v>
      </c>
      <c r="F9031" t="s">
        <v>75</v>
      </c>
      <c r="G9031">
        <v>6</v>
      </c>
      <c r="H9031">
        <v>35400</v>
      </c>
    </row>
    <row r="9032" spans="1:8" x14ac:dyDescent="0.25">
      <c r="A9032" s="2">
        <v>29</v>
      </c>
      <c r="B9032" t="s">
        <v>33</v>
      </c>
      <c r="C9032" t="s">
        <v>185</v>
      </c>
      <c r="D9032" s="2">
        <v>2</v>
      </c>
      <c r="E9032" s="17">
        <v>8</v>
      </c>
      <c r="F9032" t="s">
        <v>68</v>
      </c>
      <c r="G9032">
        <v>4</v>
      </c>
      <c r="H9032">
        <v>53990</v>
      </c>
    </row>
    <row r="9033" spans="1:8" x14ac:dyDescent="0.25">
      <c r="A9033" s="2">
        <v>29</v>
      </c>
      <c r="B9033" t="s">
        <v>33</v>
      </c>
      <c r="C9033" t="s">
        <v>185</v>
      </c>
      <c r="D9033" s="2">
        <v>2</v>
      </c>
      <c r="E9033" s="17">
        <v>8</v>
      </c>
      <c r="F9033" t="s">
        <v>69</v>
      </c>
      <c r="G9033">
        <v>22</v>
      </c>
      <c r="H9033">
        <v>123146.30999999997</v>
      </c>
    </row>
    <row r="9034" spans="1:8" x14ac:dyDescent="0.25">
      <c r="A9034" s="2">
        <v>29</v>
      </c>
      <c r="B9034" t="s">
        <v>33</v>
      </c>
      <c r="C9034" t="s">
        <v>185</v>
      </c>
      <c r="D9034" s="2">
        <v>2</v>
      </c>
      <c r="E9034" s="17">
        <v>8</v>
      </c>
      <c r="F9034" t="s">
        <v>67</v>
      </c>
      <c r="G9034">
        <v>22</v>
      </c>
      <c r="H9034">
        <v>274.01000000000005</v>
      </c>
    </row>
    <row r="9035" spans="1:8" x14ac:dyDescent="0.25">
      <c r="A9035" s="2">
        <v>29</v>
      </c>
      <c r="B9035" t="s">
        <v>33</v>
      </c>
      <c r="C9035" t="s">
        <v>185</v>
      </c>
      <c r="D9035" s="2">
        <v>2</v>
      </c>
      <c r="E9035" s="17">
        <v>8</v>
      </c>
      <c r="F9035" t="s">
        <v>73</v>
      </c>
      <c r="H9035">
        <v>65404.75</v>
      </c>
    </row>
    <row r="9036" spans="1:8" x14ac:dyDescent="0.25">
      <c r="A9036" s="2">
        <v>29</v>
      </c>
      <c r="B9036" t="s">
        <v>33</v>
      </c>
      <c r="C9036" t="s">
        <v>185</v>
      </c>
      <c r="D9036" s="2">
        <v>2</v>
      </c>
      <c r="E9036" s="17">
        <v>8</v>
      </c>
      <c r="F9036" t="s">
        <v>88</v>
      </c>
      <c r="H9036">
        <v>2000</v>
      </c>
    </row>
    <row r="9037" spans="1:8" x14ac:dyDescent="0.25">
      <c r="A9037" s="2">
        <v>29</v>
      </c>
      <c r="B9037" t="s">
        <v>33</v>
      </c>
      <c r="C9037" t="s">
        <v>185</v>
      </c>
      <c r="D9037" s="2">
        <v>2</v>
      </c>
      <c r="E9037" s="17">
        <v>9</v>
      </c>
      <c r="F9037" t="s">
        <v>70</v>
      </c>
      <c r="G9037">
        <v>5</v>
      </c>
      <c r="H9037">
        <v>625148.75</v>
      </c>
    </row>
    <row r="9038" spans="1:8" x14ac:dyDescent="0.25">
      <c r="A9038" s="2">
        <v>29</v>
      </c>
      <c r="B9038" t="s">
        <v>33</v>
      </c>
      <c r="C9038" t="s">
        <v>185</v>
      </c>
      <c r="D9038" s="2">
        <v>2</v>
      </c>
      <c r="E9038" s="17">
        <v>9</v>
      </c>
      <c r="F9038" t="s">
        <v>75</v>
      </c>
      <c r="G9038">
        <v>3</v>
      </c>
      <c r="H9038">
        <v>21600</v>
      </c>
    </row>
    <row r="9039" spans="1:8" x14ac:dyDescent="0.25">
      <c r="A9039" s="2">
        <v>29</v>
      </c>
      <c r="B9039" t="s">
        <v>33</v>
      </c>
      <c r="C9039" t="s">
        <v>185</v>
      </c>
      <c r="D9039" s="2">
        <v>2</v>
      </c>
      <c r="E9039" s="17">
        <v>9</v>
      </c>
      <c r="F9039" t="s">
        <v>68</v>
      </c>
      <c r="G9039">
        <v>5</v>
      </c>
      <c r="H9039">
        <v>32929.75</v>
      </c>
    </row>
    <row r="9040" spans="1:8" x14ac:dyDescent="0.25">
      <c r="A9040" s="2">
        <v>29</v>
      </c>
      <c r="B9040" t="s">
        <v>33</v>
      </c>
      <c r="C9040" t="s">
        <v>185</v>
      </c>
      <c r="D9040" s="2">
        <v>2</v>
      </c>
      <c r="E9040" s="17">
        <v>9</v>
      </c>
      <c r="F9040" t="s">
        <v>69</v>
      </c>
      <c r="G9040">
        <v>5</v>
      </c>
      <c r="H9040">
        <v>81268.899999999994</v>
      </c>
    </row>
    <row r="9041" spans="1:8" x14ac:dyDescent="0.25">
      <c r="A9041" s="2">
        <v>29</v>
      </c>
      <c r="B9041" t="s">
        <v>33</v>
      </c>
      <c r="C9041" t="s">
        <v>185</v>
      </c>
      <c r="D9041" s="2">
        <v>2</v>
      </c>
      <c r="E9041" s="17">
        <v>9</v>
      </c>
      <c r="F9041" t="s">
        <v>67</v>
      </c>
      <c r="G9041">
        <v>5</v>
      </c>
      <c r="H9041">
        <v>145.75</v>
      </c>
    </row>
    <row r="9042" spans="1:8" x14ac:dyDescent="0.25">
      <c r="A9042" s="2">
        <v>29</v>
      </c>
      <c r="B9042" t="s">
        <v>33</v>
      </c>
      <c r="C9042" t="s">
        <v>185</v>
      </c>
      <c r="D9042" s="2">
        <v>2</v>
      </c>
      <c r="E9042" s="17">
        <v>9</v>
      </c>
      <c r="F9042" t="s">
        <v>73</v>
      </c>
      <c r="H9042">
        <v>24146.75</v>
      </c>
    </row>
    <row r="9043" spans="1:8" x14ac:dyDescent="0.25">
      <c r="A9043" s="2">
        <v>29</v>
      </c>
      <c r="B9043" t="s">
        <v>33</v>
      </c>
      <c r="C9043" t="s">
        <v>185</v>
      </c>
      <c r="D9043" s="2">
        <v>2</v>
      </c>
      <c r="E9043" s="17">
        <v>10</v>
      </c>
      <c r="F9043" t="s">
        <v>70</v>
      </c>
      <c r="G9043">
        <v>42</v>
      </c>
      <c r="H9043">
        <v>6844739.9900000002</v>
      </c>
    </row>
    <row r="9044" spans="1:8" x14ac:dyDescent="0.25">
      <c r="A9044" s="2">
        <v>29</v>
      </c>
      <c r="B9044" t="s">
        <v>33</v>
      </c>
      <c r="C9044" t="s">
        <v>185</v>
      </c>
      <c r="D9044" s="2">
        <v>2</v>
      </c>
      <c r="E9044" s="17">
        <v>10</v>
      </c>
      <c r="F9044" t="s">
        <v>75</v>
      </c>
      <c r="G9044">
        <v>28</v>
      </c>
      <c r="H9044">
        <v>185400</v>
      </c>
    </row>
    <row r="9045" spans="1:8" x14ac:dyDescent="0.25">
      <c r="A9045" s="2">
        <v>29</v>
      </c>
      <c r="B9045" t="s">
        <v>33</v>
      </c>
      <c r="C9045" t="s">
        <v>185</v>
      </c>
      <c r="D9045" s="2">
        <v>2</v>
      </c>
      <c r="E9045" s="17">
        <v>10</v>
      </c>
      <c r="F9045" t="s">
        <v>68</v>
      </c>
      <c r="G9045">
        <v>31</v>
      </c>
      <c r="H9045">
        <v>313235.25</v>
      </c>
    </row>
    <row r="9046" spans="1:8" x14ac:dyDescent="0.25">
      <c r="A9046" s="2">
        <v>29</v>
      </c>
      <c r="B9046" t="s">
        <v>33</v>
      </c>
      <c r="C9046" t="s">
        <v>185</v>
      </c>
      <c r="D9046" s="2">
        <v>2</v>
      </c>
      <c r="E9046" s="17">
        <v>10</v>
      </c>
      <c r="F9046" t="s">
        <v>69</v>
      </c>
      <c r="G9046">
        <v>42</v>
      </c>
      <c r="H9046">
        <v>889812.4500000003</v>
      </c>
    </row>
    <row r="9047" spans="1:8" x14ac:dyDescent="0.25">
      <c r="A9047" s="2">
        <v>29</v>
      </c>
      <c r="B9047" t="s">
        <v>33</v>
      </c>
      <c r="C9047" t="s">
        <v>185</v>
      </c>
      <c r="D9047" s="2">
        <v>2</v>
      </c>
      <c r="E9047" s="17">
        <v>10</v>
      </c>
      <c r="F9047" t="s">
        <v>78</v>
      </c>
      <c r="H9047">
        <v>27039.84</v>
      </c>
    </row>
    <row r="9048" spans="1:8" x14ac:dyDescent="0.25">
      <c r="A9048" s="2">
        <v>29</v>
      </c>
      <c r="B9048" t="s">
        <v>33</v>
      </c>
      <c r="C9048" t="s">
        <v>185</v>
      </c>
      <c r="D9048" s="2">
        <v>2</v>
      </c>
      <c r="E9048" s="17">
        <v>10</v>
      </c>
      <c r="F9048" t="s">
        <v>67</v>
      </c>
      <c r="G9048">
        <v>41</v>
      </c>
      <c r="H9048">
        <v>1189.32</v>
      </c>
    </row>
    <row r="9049" spans="1:8" x14ac:dyDescent="0.25">
      <c r="A9049" s="2">
        <v>29</v>
      </c>
      <c r="B9049" t="s">
        <v>33</v>
      </c>
      <c r="C9049" t="s">
        <v>185</v>
      </c>
      <c r="D9049" s="2">
        <v>2</v>
      </c>
      <c r="E9049" s="17">
        <v>10</v>
      </c>
      <c r="F9049" t="s">
        <v>73</v>
      </c>
      <c r="G9049">
        <v>2</v>
      </c>
      <c r="H9049">
        <v>533162.23</v>
      </c>
    </row>
    <row r="9050" spans="1:8" x14ac:dyDescent="0.25">
      <c r="A9050" s="2">
        <v>29</v>
      </c>
      <c r="B9050" t="s">
        <v>33</v>
      </c>
      <c r="C9050" t="s">
        <v>185</v>
      </c>
      <c r="D9050" s="2">
        <v>2</v>
      </c>
      <c r="E9050" s="17">
        <v>10</v>
      </c>
      <c r="F9050" t="s">
        <v>88</v>
      </c>
      <c r="H9050">
        <v>11000</v>
      </c>
    </row>
    <row r="9051" spans="1:8" x14ac:dyDescent="0.25">
      <c r="A9051" s="2">
        <v>29</v>
      </c>
      <c r="B9051" t="s">
        <v>33</v>
      </c>
      <c r="C9051" t="s">
        <v>185</v>
      </c>
      <c r="D9051" s="2">
        <v>2</v>
      </c>
      <c r="E9051" s="17">
        <v>10</v>
      </c>
      <c r="F9051" t="s">
        <v>71</v>
      </c>
      <c r="G9051">
        <v>2</v>
      </c>
      <c r="H9051">
        <v>41037.400000000009</v>
      </c>
    </row>
    <row r="9052" spans="1:8" x14ac:dyDescent="0.25">
      <c r="A9052" s="2">
        <v>29</v>
      </c>
      <c r="B9052" t="s">
        <v>33</v>
      </c>
      <c r="C9052" t="s">
        <v>185</v>
      </c>
      <c r="D9052" s="2">
        <v>2</v>
      </c>
      <c r="E9052" s="17">
        <v>11</v>
      </c>
      <c r="F9052" t="s">
        <v>70</v>
      </c>
      <c r="G9052">
        <v>54</v>
      </c>
      <c r="H9052">
        <v>10113277.560000002</v>
      </c>
    </row>
    <row r="9053" spans="1:8" x14ac:dyDescent="0.25">
      <c r="A9053" s="2">
        <v>29</v>
      </c>
      <c r="B9053" t="s">
        <v>33</v>
      </c>
      <c r="C9053" t="s">
        <v>185</v>
      </c>
      <c r="D9053" s="2">
        <v>2</v>
      </c>
      <c r="E9053" s="17">
        <v>11</v>
      </c>
      <c r="F9053" t="s">
        <v>75</v>
      </c>
      <c r="G9053">
        <v>9</v>
      </c>
      <c r="H9053">
        <v>88140</v>
      </c>
    </row>
    <row r="9054" spans="1:8" x14ac:dyDescent="0.25">
      <c r="A9054" s="2">
        <v>29</v>
      </c>
      <c r="B9054" t="s">
        <v>33</v>
      </c>
      <c r="C9054" t="s">
        <v>185</v>
      </c>
      <c r="D9054" s="2">
        <v>2</v>
      </c>
      <c r="E9054" s="17">
        <v>11</v>
      </c>
      <c r="F9054" t="s">
        <v>68</v>
      </c>
      <c r="G9054">
        <v>25</v>
      </c>
      <c r="H9054">
        <v>241352</v>
      </c>
    </row>
    <row r="9055" spans="1:8" x14ac:dyDescent="0.25">
      <c r="A9055" s="2">
        <v>29</v>
      </c>
      <c r="B9055" t="s">
        <v>33</v>
      </c>
      <c r="C9055" t="s">
        <v>185</v>
      </c>
      <c r="D9055" s="2">
        <v>2</v>
      </c>
      <c r="E9055" s="17">
        <v>11</v>
      </c>
      <c r="F9055" t="s">
        <v>69</v>
      </c>
      <c r="G9055">
        <v>48</v>
      </c>
      <c r="H9055">
        <v>1110568.3300000003</v>
      </c>
    </row>
    <row r="9056" spans="1:8" x14ac:dyDescent="0.25">
      <c r="A9056" s="2">
        <v>29</v>
      </c>
      <c r="B9056" t="s">
        <v>33</v>
      </c>
      <c r="C9056" t="s">
        <v>185</v>
      </c>
      <c r="D9056" s="2">
        <v>2</v>
      </c>
      <c r="E9056" s="17">
        <v>11</v>
      </c>
      <c r="F9056" t="s">
        <v>78</v>
      </c>
      <c r="H9056">
        <v>21291.119999999999</v>
      </c>
    </row>
    <row r="9057" spans="1:8" x14ac:dyDescent="0.25">
      <c r="A9057" s="2">
        <v>29</v>
      </c>
      <c r="B9057" t="s">
        <v>33</v>
      </c>
      <c r="C9057" t="s">
        <v>185</v>
      </c>
      <c r="D9057" s="2">
        <v>2</v>
      </c>
      <c r="E9057" s="17">
        <v>11</v>
      </c>
      <c r="F9057" t="s">
        <v>67</v>
      </c>
      <c r="G9057">
        <v>54</v>
      </c>
      <c r="H9057">
        <v>1655.7200000000003</v>
      </c>
    </row>
    <row r="9058" spans="1:8" x14ac:dyDescent="0.25">
      <c r="A9058" s="2">
        <v>29</v>
      </c>
      <c r="B9058" t="s">
        <v>33</v>
      </c>
      <c r="C9058" t="s">
        <v>185</v>
      </c>
      <c r="D9058" s="2">
        <v>2</v>
      </c>
      <c r="E9058" s="17">
        <v>11</v>
      </c>
      <c r="F9058" t="s">
        <v>73</v>
      </c>
      <c r="G9058">
        <v>3</v>
      </c>
      <c r="H9058">
        <v>680057.20000000007</v>
      </c>
    </row>
    <row r="9059" spans="1:8" x14ac:dyDescent="0.25">
      <c r="A9059" s="2">
        <v>29</v>
      </c>
      <c r="B9059" t="s">
        <v>33</v>
      </c>
      <c r="C9059" t="s">
        <v>185</v>
      </c>
      <c r="D9059" s="2">
        <v>2</v>
      </c>
      <c r="E9059" s="17">
        <v>11</v>
      </c>
      <c r="F9059" t="s">
        <v>79</v>
      </c>
      <c r="H9059">
        <v>8882</v>
      </c>
    </row>
    <row r="9060" spans="1:8" x14ac:dyDescent="0.25">
      <c r="A9060" s="2">
        <v>29</v>
      </c>
      <c r="B9060" t="s">
        <v>33</v>
      </c>
      <c r="C9060" t="s">
        <v>185</v>
      </c>
      <c r="D9060" s="2">
        <v>2</v>
      </c>
      <c r="E9060" s="17">
        <v>11</v>
      </c>
      <c r="F9060" t="s">
        <v>72</v>
      </c>
      <c r="G9060">
        <v>54</v>
      </c>
      <c r="H9060">
        <v>2066011.1599999992</v>
      </c>
    </row>
    <row r="9061" spans="1:8" x14ac:dyDescent="0.25">
      <c r="A9061" s="2">
        <v>29</v>
      </c>
      <c r="B9061" t="s">
        <v>33</v>
      </c>
      <c r="C9061" t="s">
        <v>185</v>
      </c>
      <c r="D9061" s="2">
        <v>2</v>
      </c>
      <c r="E9061" s="17">
        <v>11</v>
      </c>
      <c r="F9061" t="s">
        <v>74</v>
      </c>
      <c r="H9061">
        <v>93361.15</v>
      </c>
    </row>
    <row r="9062" spans="1:8" x14ac:dyDescent="0.25">
      <c r="A9062" s="2">
        <v>29</v>
      </c>
      <c r="B9062" t="s">
        <v>33</v>
      </c>
      <c r="C9062" t="s">
        <v>185</v>
      </c>
      <c r="D9062" s="2">
        <v>2</v>
      </c>
      <c r="E9062" s="17">
        <v>11</v>
      </c>
      <c r="F9062" t="s">
        <v>88</v>
      </c>
      <c r="H9062">
        <v>10000</v>
      </c>
    </row>
    <row r="9063" spans="1:8" x14ac:dyDescent="0.25">
      <c r="A9063" s="2">
        <v>29</v>
      </c>
      <c r="B9063" t="s">
        <v>33</v>
      </c>
      <c r="C9063" t="s">
        <v>185</v>
      </c>
      <c r="D9063" s="2">
        <v>2</v>
      </c>
      <c r="E9063" s="17">
        <v>11</v>
      </c>
      <c r="F9063" t="s">
        <v>71</v>
      </c>
      <c r="G9063">
        <v>2</v>
      </c>
      <c r="H9063">
        <v>39541.700000000004</v>
      </c>
    </row>
    <row r="9064" spans="1:8" x14ac:dyDescent="0.25">
      <c r="A9064" s="2">
        <v>29</v>
      </c>
      <c r="B9064" t="s">
        <v>33</v>
      </c>
      <c r="C9064" t="s">
        <v>185</v>
      </c>
      <c r="D9064" s="2">
        <v>2</v>
      </c>
      <c r="E9064" s="17">
        <v>12</v>
      </c>
      <c r="F9064" t="s">
        <v>70</v>
      </c>
      <c r="G9064">
        <v>48</v>
      </c>
      <c r="H9064">
        <v>10962790.169999998</v>
      </c>
    </row>
    <row r="9065" spans="1:8" x14ac:dyDescent="0.25">
      <c r="A9065" s="2">
        <v>29</v>
      </c>
      <c r="B9065" t="s">
        <v>33</v>
      </c>
      <c r="C9065" t="s">
        <v>185</v>
      </c>
      <c r="D9065" s="2">
        <v>2</v>
      </c>
      <c r="E9065" s="17">
        <v>12</v>
      </c>
      <c r="F9065" t="s">
        <v>75</v>
      </c>
      <c r="G9065">
        <v>8</v>
      </c>
      <c r="H9065">
        <v>79475</v>
      </c>
    </row>
    <row r="9066" spans="1:8" x14ac:dyDescent="0.25">
      <c r="A9066" s="2">
        <v>29</v>
      </c>
      <c r="B9066" t="s">
        <v>33</v>
      </c>
      <c r="C9066" t="s">
        <v>185</v>
      </c>
      <c r="D9066" s="2">
        <v>2</v>
      </c>
      <c r="E9066" s="17">
        <v>12</v>
      </c>
      <c r="F9066" t="s">
        <v>68</v>
      </c>
      <c r="G9066">
        <v>30</v>
      </c>
      <c r="H9066">
        <v>236508.65</v>
      </c>
    </row>
    <row r="9067" spans="1:8" x14ac:dyDescent="0.25">
      <c r="A9067" s="2">
        <v>29</v>
      </c>
      <c r="B9067" t="s">
        <v>33</v>
      </c>
      <c r="C9067" t="s">
        <v>185</v>
      </c>
      <c r="D9067" s="2">
        <v>2</v>
      </c>
      <c r="E9067" s="17">
        <v>12</v>
      </c>
      <c r="F9067" t="s">
        <v>69</v>
      </c>
      <c r="G9067">
        <v>48</v>
      </c>
      <c r="H9067">
        <v>1413593.7999999998</v>
      </c>
    </row>
    <row r="9068" spans="1:8" x14ac:dyDescent="0.25">
      <c r="A9068" s="2">
        <v>29</v>
      </c>
      <c r="B9068" t="s">
        <v>33</v>
      </c>
      <c r="C9068" t="s">
        <v>185</v>
      </c>
      <c r="D9068" s="2">
        <v>2</v>
      </c>
      <c r="E9068" s="17">
        <v>12</v>
      </c>
      <c r="F9068" t="s">
        <v>67</v>
      </c>
      <c r="G9068">
        <v>48</v>
      </c>
      <c r="H9068">
        <v>1457.5</v>
      </c>
    </row>
    <row r="9069" spans="1:8" x14ac:dyDescent="0.25">
      <c r="A9069" s="2">
        <v>29</v>
      </c>
      <c r="B9069" t="s">
        <v>33</v>
      </c>
      <c r="C9069" t="s">
        <v>185</v>
      </c>
      <c r="D9069" s="2">
        <v>2</v>
      </c>
      <c r="E9069" s="17">
        <v>12</v>
      </c>
      <c r="F9069" t="s">
        <v>73</v>
      </c>
      <c r="G9069">
        <v>5</v>
      </c>
      <c r="H9069">
        <v>906645.29999999993</v>
      </c>
    </row>
    <row r="9070" spans="1:8" x14ac:dyDescent="0.25">
      <c r="A9070" s="2">
        <v>29</v>
      </c>
      <c r="B9070" t="s">
        <v>33</v>
      </c>
      <c r="C9070" t="s">
        <v>185</v>
      </c>
      <c r="D9070" s="2">
        <v>2</v>
      </c>
      <c r="E9070" s="17">
        <v>12</v>
      </c>
      <c r="F9070" t="s">
        <v>72</v>
      </c>
      <c r="G9070">
        <v>48</v>
      </c>
      <c r="H9070">
        <v>1686250.5799999994</v>
      </c>
    </row>
    <row r="9071" spans="1:8" x14ac:dyDescent="0.25">
      <c r="A9071" s="2">
        <v>29</v>
      </c>
      <c r="B9071" t="s">
        <v>33</v>
      </c>
      <c r="C9071" t="s">
        <v>185</v>
      </c>
      <c r="D9071" s="2">
        <v>2</v>
      </c>
      <c r="E9071" s="17">
        <v>12</v>
      </c>
      <c r="F9071" t="s">
        <v>74</v>
      </c>
      <c r="G9071">
        <v>1</v>
      </c>
      <c r="H9071">
        <v>73732.5</v>
      </c>
    </row>
    <row r="9072" spans="1:8" x14ac:dyDescent="0.25">
      <c r="A9072" s="2">
        <v>29</v>
      </c>
      <c r="B9072" t="s">
        <v>33</v>
      </c>
      <c r="C9072" t="s">
        <v>185</v>
      </c>
      <c r="D9072" s="2">
        <v>2</v>
      </c>
      <c r="E9072" s="17">
        <v>12</v>
      </c>
      <c r="F9072" t="s">
        <v>88</v>
      </c>
      <c r="H9072">
        <v>4000</v>
      </c>
    </row>
    <row r="9073" spans="1:8" x14ac:dyDescent="0.25">
      <c r="A9073" s="2">
        <v>29</v>
      </c>
      <c r="B9073" t="s">
        <v>33</v>
      </c>
      <c r="C9073" t="s">
        <v>185</v>
      </c>
      <c r="D9073" s="2">
        <v>2</v>
      </c>
      <c r="E9073" s="17">
        <v>12</v>
      </c>
      <c r="F9073" t="s">
        <v>71</v>
      </c>
      <c r="G9073">
        <v>2</v>
      </c>
      <c r="H9073">
        <v>45558.85</v>
      </c>
    </row>
    <row r="9074" spans="1:8" x14ac:dyDescent="0.25">
      <c r="A9074" s="2">
        <v>29</v>
      </c>
      <c r="B9074" t="s">
        <v>33</v>
      </c>
      <c r="C9074" t="s">
        <v>185</v>
      </c>
      <c r="D9074" s="2">
        <v>2</v>
      </c>
      <c r="E9074" s="17">
        <v>13</v>
      </c>
      <c r="F9074" t="s">
        <v>70</v>
      </c>
      <c r="G9074">
        <v>16</v>
      </c>
      <c r="H9074">
        <v>3806990.8499999996</v>
      </c>
    </row>
    <row r="9075" spans="1:8" x14ac:dyDescent="0.25">
      <c r="A9075" s="2">
        <v>29</v>
      </c>
      <c r="B9075" t="s">
        <v>33</v>
      </c>
      <c r="C9075" t="s">
        <v>185</v>
      </c>
      <c r="D9075" s="2">
        <v>2</v>
      </c>
      <c r="E9075" s="17">
        <v>13</v>
      </c>
      <c r="F9075" t="s">
        <v>75</v>
      </c>
      <c r="G9075">
        <v>9</v>
      </c>
      <c r="H9075">
        <v>189495</v>
      </c>
    </row>
    <row r="9076" spans="1:8" x14ac:dyDescent="0.25">
      <c r="A9076" s="2">
        <v>29</v>
      </c>
      <c r="B9076" t="s">
        <v>33</v>
      </c>
      <c r="C9076" t="s">
        <v>185</v>
      </c>
      <c r="D9076" s="2">
        <v>2</v>
      </c>
      <c r="E9076" s="17">
        <v>13</v>
      </c>
      <c r="F9076" t="s">
        <v>68</v>
      </c>
      <c r="G9076">
        <v>13</v>
      </c>
      <c r="H9076">
        <v>118410</v>
      </c>
    </row>
    <row r="9077" spans="1:8" x14ac:dyDescent="0.25">
      <c r="A9077" s="2">
        <v>29</v>
      </c>
      <c r="B9077" t="s">
        <v>33</v>
      </c>
      <c r="C9077" t="s">
        <v>185</v>
      </c>
      <c r="D9077" s="2">
        <v>2</v>
      </c>
      <c r="E9077" s="17">
        <v>13</v>
      </c>
      <c r="F9077" t="s">
        <v>69</v>
      </c>
      <c r="G9077">
        <v>16</v>
      </c>
      <c r="H9077">
        <v>494907.44000000006</v>
      </c>
    </row>
    <row r="9078" spans="1:8" x14ac:dyDescent="0.25">
      <c r="A9078" s="2">
        <v>29</v>
      </c>
      <c r="B9078" t="s">
        <v>33</v>
      </c>
      <c r="C9078" t="s">
        <v>185</v>
      </c>
      <c r="D9078" s="2">
        <v>2</v>
      </c>
      <c r="E9078" s="17">
        <v>13</v>
      </c>
      <c r="F9078" t="s">
        <v>78</v>
      </c>
      <c r="G9078">
        <v>8</v>
      </c>
      <c r="H9078">
        <v>275661.36000000004</v>
      </c>
    </row>
    <row r="9079" spans="1:8" x14ac:dyDescent="0.25">
      <c r="A9079" s="2">
        <v>29</v>
      </c>
      <c r="B9079" t="s">
        <v>33</v>
      </c>
      <c r="C9079" t="s">
        <v>185</v>
      </c>
      <c r="D9079" s="2">
        <v>2</v>
      </c>
      <c r="E9079" s="17">
        <v>13</v>
      </c>
      <c r="F9079" t="s">
        <v>67</v>
      </c>
      <c r="G9079">
        <v>16</v>
      </c>
      <c r="H9079">
        <v>466.4</v>
      </c>
    </row>
    <row r="9080" spans="1:8" x14ac:dyDescent="0.25">
      <c r="A9080" s="2">
        <v>29</v>
      </c>
      <c r="B9080" t="s">
        <v>33</v>
      </c>
      <c r="C9080" t="s">
        <v>185</v>
      </c>
      <c r="D9080" s="2">
        <v>2</v>
      </c>
      <c r="E9080" s="17">
        <v>13</v>
      </c>
      <c r="F9080" t="s">
        <v>73</v>
      </c>
      <c r="H9080">
        <v>46548.75</v>
      </c>
    </row>
    <row r="9081" spans="1:8" x14ac:dyDescent="0.25">
      <c r="A9081" s="2">
        <v>29</v>
      </c>
      <c r="B9081" t="s">
        <v>33</v>
      </c>
      <c r="C9081" t="s">
        <v>185</v>
      </c>
      <c r="D9081" s="2">
        <v>2</v>
      </c>
      <c r="E9081" s="17">
        <v>13</v>
      </c>
      <c r="F9081" t="s">
        <v>72</v>
      </c>
      <c r="G9081">
        <v>16</v>
      </c>
      <c r="H9081">
        <v>1332879.6599999997</v>
      </c>
    </row>
    <row r="9082" spans="1:8" x14ac:dyDescent="0.25">
      <c r="A9082" s="2">
        <v>29</v>
      </c>
      <c r="B9082" t="s">
        <v>33</v>
      </c>
      <c r="C9082" t="s">
        <v>185</v>
      </c>
      <c r="D9082" s="2">
        <v>2</v>
      </c>
      <c r="E9082" s="17">
        <v>14</v>
      </c>
      <c r="F9082" t="s">
        <v>70</v>
      </c>
      <c r="G9082">
        <v>3</v>
      </c>
      <c r="H9082">
        <v>847186.8</v>
      </c>
    </row>
    <row r="9083" spans="1:8" x14ac:dyDescent="0.25">
      <c r="A9083" s="2">
        <v>29</v>
      </c>
      <c r="B9083" t="s">
        <v>33</v>
      </c>
      <c r="C9083" t="s">
        <v>185</v>
      </c>
      <c r="D9083" s="2">
        <v>2</v>
      </c>
      <c r="E9083" s="17">
        <v>14</v>
      </c>
      <c r="F9083" t="s">
        <v>75</v>
      </c>
      <c r="G9083">
        <v>2</v>
      </c>
      <c r="H9083">
        <v>58095</v>
      </c>
    </row>
    <row r="9084" spans="1:8" x14ac:dyDescent="0.25">
      <c r="A9084" s="2">
        <v>29</v>
      </c>
      <c r="B9084" t="s">
        <v>33</v>
      </c>
      <c r="C9084" t="s">
        <v>185</v>
      </c>
      <c r="D9084" s="2">
        <v>2</v>
      </c>
      <c r="E9084" s="17">
        <v>14</v>
      </c>
      <c r="F9084" t="s">
        <v>68</v>
      </c>
      <c r="G9084">
        <v>1</v>
      </c>
      <c r="H9084">
        <v>7425</v>
      </c>
    </row>
    <row r="9085" spans="1:8" x14ac:dyDescent="0.25">
      <c r="A9085" s="2">
        <v>29</v>
      </c>
      <c r="B9085" t="s">
        <v>33</v>
      </c>
      <c r="C9085" t="s">
        <v>185</v>
      </c>
      <c r="D9085" s="2">
        <v>2</v>
      </c>
      <c r="E9085" s="17">
        <v>14</v>
      </c>
      <c r="F9085" t="s">
        <v>69</v>
      </c>
      <c r="G9085">
        <v>3</v>
      </c>
      <c r="H9085">
        <v>110134.03</v>
      </c>
    </row>
    <row r="9086" spans="1:8" x14ac:dyDescent="0.25">
      <c r="A9086" s="2">
        <v>29</v>
      </c>
      <c r="B9086" t="s">
        <v>33</v>
      </c>
      <c r="C9086" t="s">
        <v>185</v>
      </c>
      <c r="D9086" s="2">
        <v>2</v>
      </c>
      <c r="E9086" s="17">
        <v>14</v>
      </c>
      <c r="F9086" t="s">
        <v>78</v>
      </c>
      <c r="G9086">
        <v>1</v>
      </c>
      <c r="H9086">
        <v>41952</v>
      </c>
    </row>
    <row r="9087" spans="1:8" x14ac:dyDescent="0.25">
      <c r="A9087" s="2">
        <v>29</v>
      </c>
      <c r="B9087" t="s">
        <v>33</v>
      </c>
      <c r="C9087" t="s">
        <v>185</v>
      </c>
      <c r="D9087" s="2">
        <v>2</v>
      </c>
      <c r="E9087" s="17">
        <v>14</v>
      </c>
      <c r="F9087" t="s">
        <v>67</v>
      </c>
      <c r="G9087">
        <v>3</v>
      </c>
      <c r="H9087">
        <v>87.450000000000017</v>
      </c>
    </row>
    <row r="9088" spans="1:8" x14ac:dyDescent="0.25">
      <c r="A9088" s="2">
        <v>29</v>
      </c>
      <c r="B9088" t="s">
        <v>33</v>
      </c>
      <c r="C9088" t="s">
        <v>185</v>
      </c>
      <c r="D9088" s="2">
        <v>2</v>
      </c>
      <c r="E9088" s="17">
        <v>14</v>
      </c>
      <c r="F9088" t="s">
        <v>73</v>
      </c>
      <c r="G9088">
        <v>1</v>
      </c>
      <c r="H9088">
        <v>52954.95</v>
      </c>
    </row>
    <row r="9089" spans="1:8" x14ac:dyDescent="0.25">
      <c r="A9089" s="2">
        <v>29</v>
      </c>
      <c r="B9089" t="s">
        <v>33</v>
      </c>
      <c r="C9089" t="s">
        <v>185</v>
      </c>
      <c r="D9089" s="2">
        <v>2</v>
      </c>
      <c r="E9089" s="17">
        <v>14</v>
      </c>
      <c r="F9089" t="s">
        <v>72</v>
      </c>
      <c r="G9089">
        <v>3</v>
      </c>
      <c r="H9089">
        <v>343743.85999999993</v>
      </c>
    </row>
    <row r="9090" spans="1:8" x14ac:dyDescent="0.25">
      <c r="A9090" s="2">
        <v>29</v>
      </c>
      <c r="B9090" t="s">
        <v>33</v>
      </c>
      <c r="C9090" t="s">
        <v>185</v>
      </c>
      <c r="D9090" s="2">
        <v>2</v>
      </c>
      <c r="E9090" s="17">
        <v>15</v>
      </c>
      <c r="F9090" t="s">
        <v>70</v>
      </c>
      <c r="G9090">
        <v>1</v>
      </c>
      <c r="H9090">
        <v>335349.59999999998</v>
      </c>
    </row>
    <row r="9091" spans="1:8" x14ac:dyDescent="0.25">
      <c r="A9091" s="2">
        <v>29</v>
      </c>
      <c r="B9091" t="s">
        <v>33</v>
      </c>
      <c r="C9091" t="s">
        <v>185</v>
      </c>
      <c r="D9091" s="2">
        <v>2</v>
      </c>
      <c r="E9091" s="17">
        <v>15</v>
      </c>
      <c r="F9091" t="s">
        <v>75</v>
      </c>
      <c r="G9091">
        <v>1</v>
      </c>
      <c r="H9091">
        <v>16135</v>
      </c>
    </row>
    <row r="9092" spans="1:8" x14ac:dyDescent="0.25">
      <c r="A9092" s="2">
        <v>29</v>
      </c>
      <c r="B9092" t="s">
        <v>33</v>
      </c>
      <c r="C9092" t="s">
        <v>185</v>
      </c>
      <c r="D9092" s="2">
        <v>2</v>
      </c>
      <c r="E9092" s="17">
        <v>15</v>
      </c>
      <c r="F9092" t="s">
        <v>68</v>
      </c>
      <c r="G9092">
        <v>1</v>
      </c>
      <c r="H9092">
        <v>6250</v>
      </c>
    </row>
    <row r="9093" spans="1:8" x14ac:dyDescent="0.25">
      <c r="A9093" s="2">
        <v>29</v>
      </c>
      <c r="B9093" t="s">
        <v>33</v>
      </c>
      <c r="C9093" t="s">
        <v>185</v>
      </c>
      <c r="D9093" s="2">
        <v>2</v>
      </c>
      <c r="E9093" s="17">
        <v>15</v>
      </c>
      <c r="F9093" t="s">
        <v>69</v>
      </c>
      <c r="G9093">
        <v>1</v>
      </c>
      <c r="H9093">
        <v>43595.380000000005</v>
      </c>
    </row>
    <row r="9094" spans="1:8" x14ac:dyDescent="0.25">
      <c r="A9094" s="2">
        <v>29</v>
      </c>
      <c r="B9094" t="s">
        <v>33</v>
      </c>
      <c r="C9094" t="s">
        <v>185</v>
      </c>
      <c r="D9094" s="2">
        <v>2</v>
      </c>
      <c r="E9094" s="17">
        <v>15</v>
      </c>
      <c r="F9094" t="s">
        <v>78</v>
      </c>
      <c r="G9094">
        <v>1</v>
      </c>
      <c r="H9094">
        <v>49521.599999999999</v>
      </c>
    </row>
    <row r="9095" spans="1:8" x14ac:dyDescent="0.25">
      <c r="A9095" s="2">
        <v>29</v>
      </c>
      <c r="B9095" t="s">
        <v>33</v>
      </c>
      <c r="C9095" t="s">
        <v>185</v>
      </c>
      <c r="D9095" s="2">
        <v>2</v>
      </c>
      <c r="E9095" s="17">
        <v>15</v>
      </c>
      <c r="F9095" t="s">
        <v>67</v>
      </c>
      <c r="G9095">
        <v>1</v>
      </c>
      <c r="H9095">
        <v>29.15</v>
      </c>
    </row>
    <row r="9096" spans="1:8" x14ac:dyDescent="0.25">
      <c r="A9096" s="2">
        <v>29</v>
      </c>
      <c r="B9096" t="s">
        <v>33</v>
      </c>
      <c r="C9096" t="s">
        <v>185</v>
      </c>
      <c r="D9096" s="2">
        <v>2</v>
      </c>
      <c r="E9096" s="17">
        <v>15</v>
      </c>
      <c r="F9096" t="s">
        <v>72</v>
      </c>
      <c r="G9096">
        <v>1</v>
      </c>
      <c r="H9096">
        <v>157585.94999999998</v>
      </c>
    </row>
    <row r="9097" spans="1:8" x14ac:dyDescent="0.25">
      <c r="A9097" s="2">
        <v>29</v>
      </c>
      <c r="B9097" t="s">
        <v>33</v>
      </c>
      <c r="C9097" t="s">
        <v>186</v>
      </c>
      <c r="D9097" s="2">
        <v>4</v>
      </c>
      <c r="E9097" s="17">
        <v>1</v>
      </c>
      <c r="F9097" t="s">
        <v>87</v>
      </c>
      <c r="H9097">
        <v>2987.48</v>
      </c>
    </row>
    <row r="9098" spans="1:8" x14ac:dyDescent="0.25">
      <c r="A9098" s="2">
        <v>29</v>
      </c>
      <c r="B9098" t="s">
        <v>33</v>
      </c>
      <c r="C9098" t="s">
        <v>186</v>
      </c>
      <c r="D9098" s="2">
        <v>4</v>
      </c>
      <c r="E9098" s="17">
        <v>1</v>
      </c>
      <c r="F9098" t="s">
        <v>96</v>
      </c>
      <c r="G9098">
        <v>7</v>
      </c>
      <c r="H9098">
        <v>528287.26</v>
      </c>
    </row>
    <row r="9099" spans="1:8" x14ac:dyDescent="0.25">
      <c r="A9099" s="2">
        <v>29</v>
      </c>
      <c r="B9099" t="s">
        <v>33</v>
      </c>
      <c r="C9099" t="s">
        <v>186</v>
      </c>
      <c r="D9099" s="2">
        <v>4</v>
      </c>
      <c r="E9099" s="17">
        <v>4</v>
      </c>
      <c r="F9099" t="s">
        <v>70</v>
      </c>
      <c r="G9099">
        <v>1</v>
      </c>
      <c r="H9099">
        <v>115368.75</v>
      </c>
    </row>
    <row r="9100" spans="1:8" x14ac:dyDescent="0.25">
      <c r="A9100" s="2">
        <v>29</v>
      </c>
      <c r="B9100" t="s">
        <v>33</v>
      </c>
      <c r="C9100" t="s">
        <v>186</v>
      </c>
      <c r="D9100" s="2">
        <v>4</v>
      </c>
      <c r="E9100" s="17">
        <v>4</v>
      </c>
      <c r="F9100" t="s">
        <v>75</v>
      </c>
      <c r="G9100">
        <v>1</v>
      </c>
      <c r="H9100">
        <v>13500</v>
      </c>
    </row>
    <row r="9101" spans="1:8" x14ac:dyDescent="0.25">
      <c r="A9101" s="2">
        <v>29</v>
      </c>
      <c r="B9101" t="s">
        <v>33</v>
      </c>
      <c r="C9101" t="s">
        <v>186</v>
      </c>
      <c r="D9101" s="2">
        <v>4</v>
      </c>
      <c r="E9101" s="17">
        <v>4</v>
      </c>
      <c r="F9101" t="s">
        <v>69</v>
      </c>
      <c r="G9101">
        <v>1</v>
      </c>
      <c r="H9101">
        <v>14997.829999999998</v>
      </c>
    </row>
    <row r="9102" spans="1:8" x14ac:dyDescent="0.25">
      <c r="A9102" s="2">
        <v>29</v>
      </c>
      <c r="B9102" t="s">
        <v>33</v>
      </c>
      <c r="C9102" t="s">
        <v>186</v>
      </c>
      <c r="D9102" s="2">
        <v>4</v>
      </c>
      <c r="E9102" s="17">
        <v>4</v>
      </c>
      <c r="F9102" t="s">
        <v>78</v>
      </c>
      <c r="H9102">
        <v>4139.76</v>
      </c>
    </row>
    <row r="9103" spans="1:8" x14ac:dyDescent="0.25">
      <c r="A9103" s="2">
        <v>29</v>
      </c>
      <c r="B9103" t="s">
        <v>33</v>
      </c>
      <c r="C9103" t="s">
        <v>186</v>
      </c>
      <c r="D9103" s="2">
        <v>4</v>
      </c>
      <c r="E9103" s="17">
        <v>4</v>
      </c>
      <c r="F9103" t="s">
        <v>67</v>
      </c>
      <c r="G9103">
        <v>1</v>
      </c>
      <c r="H9103">
        <v>69.959999999999994</v>
      </c>
    </row>
    <row r="9104" spans="1:8" x14ac:dyDescent="0.25">
      <c r="A9104" s="2">
        <v>29</v>
      </c>
      <c r="B9104" t="s">
        <v>33</v>
      </c>
      <c r="C9104" t="s">
        <v>186</v>
      </c>
      <c r="D9104" s="2">
        <v>4</v>
      </c>
      <c r="E9104" s="17">
        <v>4</v>
      </c>
      <c r="F9104" t="s">
        <v>73</v>
      </c>
      <c r="H9104">
        <v>9649.75</v>
      </c>
    </row>
    <row r="9105" spans="1:8" x14ac:dyDescent="0.25">
      <c r="A9105" s="2">
        <v>29</v>
      </c>
      <c r="B9105" t="s">
        <v>33</v>
      </c>
      <c r="C9105" t="s">
        <v>186</v>
      </c>
      <c r="D9105" s="2">
        <v>4</v>
      </c>
      <c r="E9105" s="17">
        <v>5</v>
      </c>
      <c r="F9105" t="s">
        <v>70</v>
      </c>
      <c r="G9105">
        <v>7</v>
      </c>
      <c r="H9105">
        <v>1014742.5</v>
      </c>
    </row>
    <row r="9106" spans="1:8" x14ac:dyDescent="0.25">
      <c r="A9106" s="2">
        <v>29</v>
      </c>
      <c r="B9106" t="s">
        <v>33</v>
      </c>
      <c r="C9106" t="s">
        <v>186</v>
      </c>
      <c r="D9106" s="2">
        <v>4</v>
      </c>
      <c r="E9106" s="17">
        <v>5</v>
      </c>
      <c r="F9106" t="s">
        <v>75</v>
      </c>
      <c r="G9106">
        <v>7</v>
      </c>
      <c r="H9106">
        <v>94500</v>
      </c>
    </row>
    <row r="9107" spans="1:8" x14ac:dyDescent="0.25">
      <c r="A9107" s="2">
        <v>29</v>
      </c>
      <c r="B9107" t="s">
        <v>33</v>
      </c>
      <c r="C9107" t="s">
        <v>186</v>
      </c>
      <c r="D9107" s="2">
        <v>4</v>
      </c>
      <c r="E9107" s="17">
        <v>5</v>
      </c>
      <c r="F9107" t="s">
        <v>68</v>
      </c>
      <c r="G9107">
        <v>7</v>
      </c>
      <c r="H9107">
        <v>130918</v>
      </c>
    </row>
    <row r="9108" spans="1:8" x14ac:dyDescent="0.25">
      <c r="A9108" s="2">
        <v>29</v>
      </c>
      <c r="B9108" t="s">
        <v>33</v>
      </c>
      <c r="C9108" t="s">
        <v>186</v>
      </c>
      <c r="D9108" s="2">
        <v>4</v>
      </c>
      <c r="E9108" s="17">
        <v>5</v>
      </c>
      <c r="F9108" t="s">
        <v>69</v>
      </c>
      <c r="G9108">
        <v>7</v>
      </c>
      <c r="H9108">
        <v>131915.41000000003</v>
      </c>
    </row>
    <row r="9109" spans="1:8" x14ac:dyDescent="0.25">
      <c r="A9109" s="2">
        <v>29</v>
      </c>
      <c r="B9109" t="s">
        <v>33</v>
      </c>
      <c r="C9109" t="s">
        <v>186</v>
      </c>
      <c r="D9109" s="2">
        <v>4</v>
      </c>
      <c r="E9109" s="17">
        <v>5</v>
      </c>
      <c r="F9109" t="s">
        <v>78</v>
      </c>
      <c r="H9109">
        <v>29697.120000000003</v>
      </c>
    </row>
    <row r="9110" spans="1:8" x14ac:dyDescent="0.25">
      <c r="A9110" s="2">
        <v>29</v>
      </c>
      <c r="B9110" t="s">
        <v>33</v>
      </c>
      <c r="C9110" t="s">
        <v>186</v>
      </c>
      <c r="D9110" s="2">
        <v>4</v>
      </c>
      <c r="E9110" s="17">
        <v>5</v>
      </c>
      <c r="F9110" t="s">
        <v>67</v>
      </c>
      <c r="G9110">
        <v>7</v>
      </c>
      <c r="H9110">
        <v>489.72</v>
      </c>
    </row>
    <row r="9111" spans="1:8" x14ac:dyDescent="0.25">
      <c r="A9111" s="2">
        <v>29</v>
      </c>
      <c r="B9111" t="s">
        <v>33</v>
      </c>
      <c r="C9111" t="s">
        <v>186</v>
      </c>
      <c r="D9111" s="2">
        <v>4</v>
      </c>
      <c r="E9111" s="17">
        <v>5</v>
      </c>
      <c r="F9111" t="s">
        <v>73</v>
      </c>
      <c r="G9111">
        <v>1</v>
      </c>
      <c r="H9111">
        <v>84513.75</v>
      </c>
    </row>
    <row r="9112" spans="1:8" x14ac:dyDescent="0.25">
      <c r="A9112" s="2">
        <v>29</v>
      </c>
      <c r="B9112" t="s">
        <v>33</v>
      </c>
      <c r="C9112" t="s">
        <v>186</v>
      </c>
      <c r="D9112" s="2">
        <v>4</v>
      </c>
      <c r="E9112" s="17">
        <v>5</v>
      </c>
      <c r="F9112" t="s">
        <v>88</v>
      </c>
      <c r="H9112">
        <v>10000</v>
      </c>
    </row>
    <row r="9113" spans="1:8" x14ac:dyDescent="0.25">
      <c r="A9113" s="2">
        <v>29</v>
      </c>
      <c r="B9113" t="s">
        <v>33</v>
      </c>
      <c r="C9113" t="s">
        <v>186</v>
      </c>
      <c r="D9113" s="2">
        <v>4</v>
      </c>
      <c r="E9113" s="17">
        <v>6</v>
      </c>
      <c r="F9113" t="s">
        <v>70</v>
      </c>
      <c r="G9113">
        <v>4</v>
      </c>
      <c r="H9113">
        <v>722352.5</v>
      </c>
    </row>
    <row r="9114" spans="1:8" x14ac:dyDescent="0.25">
      <c r="A9114" s="2">
        <v>29</v>
      </c>
      <c r="B9114" t="s">
        <v>33</v>
      </c>
      <c r="C9114" t="s">
        <v>186</v>
      </c>
      <c r="D9114" s="2">
        <v>4</v>
      </c>
      <c r="E9114" s="17">
        <v>6</v>
      </c>
      <c r="F9114" t="s">
        <v>75</v>
      </c>
      <c r="G9114">
        <v>4</v>
      </c>
      <c r="H9114">
        <v>55800</v>
      </c>
    </row>
    <row r="9115" spans="1:8" x14ac:dyDescent="0.25">
      <c r="A9115" s="2">
        <v>29</v>
      </c>
      <c r="B9115" t="s">
        <v>33</v>
      </c>
      <c r="C9115" t="s">
        <v>186</v>
      </c>
      <c r="D9115" s="2">
        <v>4</v>
      </c>
      <c r="E9115" s="17">
        <v>6</v>
      </c>
      <c r="F9115" t="s">
        <v>68</v>
      </c>
      <c r="G9115">
        <v>3</v>
      </c>
      <c r="H9115">
        <v>93237</v>
      </c>
    </row>
    <row r="9116" spans="1:8" x14ac:dyDescent="0.25">
      <c r="A9116" s="2">
        <v>29</v>
      </c>
      <c r="B9116" t="s">
        <v>33</v>
      </c>
      <c r="C9116" t="s">
        <v>186</v>
      </c>
      <c r="D9116" s="2">
        <v>4</v>
      </c>
      <c r="E9116" s="17">
        <v>6</v>
      </c>
      <c r="F9116" t="s">
        <v>69</v>
      </c>
      <c r="G9116">
        <v>4</v>
      </c>
      <c r="H9116">
        <v>93904.919999999984</v>
      </c>
    </row>
    <row r="9117" spans="1:8" x14ac:dyDescent="0.25">
      <c r="A9117" s="2">
        <v>29</v>
      </c>
      <c r="B9117" t="s">
        <v>33</v>
      </c>
      <c r="C9117" t="s">
        <v>186</v>
      </c>
      <c r="D9117" s="2">
        <v>4</v>
      </c>
      <c r="E9117" s="17">
        <v>6</v>
      </c>
      <c r="F9117" t="s">
        <v>78</v>
      </c>
      <c r="H9117">
        <v>11886.72</v>
      </c>
    </row>
    <row r="9118" spans="1:8" x14ac:dyDescent="0.25">
      <c r="A9118" s="2">
        <v>29</v>
      </c>
      <c r="B9118" t="s">
        <v>33</v>
      </c>
      <c r="C9118" t="s">
        <v>186</v>
      </c>
      <c r="D9118" s="2">
        <v>4</v>
      </c>
      <c r="E9118" s="17">
        <v>6</v>
      </c>
      <c r="F9118" t="s">
        <v>67</v>
      </c>
      <c r="G9118">
        <v>4</v>
      </c>
      <c r="H9118">
        <v>291.49999999999994</v>
      </c>
    </row>
    <row r="9119" spans="1:8" x14ac:dyDescent="0.25">
      <c r="A9119" s="2">
        <v>29</v>
      </c>
      <c r="B9119" t="s">
        <v>33</v>
      </c>
      <c r="C9119" t="s">
        <v>186</v>
      </c>
      <c r="D9119" s="2">
        <v>4</v>
      </c>
      <c r="E9119" s="17">
        <v>6</v>
      </c>
      <c r="F9119" t="s">
        <v>73</v>
      </c>
      <c r="H9119">
        <v>57832</v>
      </c>
    </row>
    <row r="9120" spans="1:8" x14ac:dyDescent="0.25">
      <c r="A9120" s="2">
        <v>29</v>
      </c>
      <c r="B9120" t="s">
        <v>33</v>
      </c>
      <c r="C9120" t="s">
        <v>186</v>
      </c>
      <c r="D9120" s="2">
        <v>4</v>
      </c>
      <c r="E9120" s="17">
        <v>6</v>
      </c>
      <c r="F9120" t="s">
        <v>88</v>
      </c>
      <c r="H9120">
        <v>8000</v>
      </c>
    </row>
    <row r="9121" spans="1:8" x14ac:dyDescent="0.25">
      <c r="A9121" s="2">
        <v>29</v>
      </c>
      <c r="B9121" t="s">
        <v>33</v>
      </c>
      <c r="C9121" t="s">
        <v>186</v>
      </c>
      <c r="D9121" s="2">
        <v>4</v>
      </c>
      <c r="E9121" s="17">
        <v>7</v>
      </c>
      <c r="F9121" t="s">
        <v>70</v>
      </c>
      <c r="G9121">
        <v>14</v>
      </c>
      <c r="H9121">
        <v>3088434.26</v>
      </c>
    </row>
    <row r="9122" spans="1:8" x14ac:dyDescent="0.25">
      <c r="A9122" s="2">
        <v>29</v>
      </c>
      <c r="B9122" t="s">
        <v>33</v>
      </c>
      <c r="C9122" t="s">
        <v>186</v>
      </c>
      <c r="D9122" s="2">
        <v>4</v>
      </c>
      <c r="E9122" s="17">
        <v>7</v>
      </c>
      <c r="F9122" t="s">
        <v>75</v>
      </c>
      <c r="G9122">
        <v>14</v>
      </c>
      <c r="H9122">
        <v>180600</v>
      </c>
    </row>
    <row r="9123" spans="1:8" x14ac:dyDescent="0.25">
      <c r="A9123" s="2">
        <v>29</v>
      </c>
      <c r="B9123" t="s">
        <v>33</v>
      </c>
      <c r="C9123" t="s">
        <v>186</v>
      </c>
      <c r="D9123" s="2">
        <v>4</v>
      </c>
      <c r="E9123" s="17">
        <v>7</v>
      </c>
      <c r="F9123" t="s">
        <v>68</v>
      </c>
      <c r="G9123">
        <v>13</v>
      </c>
      <c r="H9123">
        <v>262676.5</v>
      </c>
    </row>
    <row r="9124" spans="1:8" x14ac:dyDescent="0.25">
      <c r="A9124" s="2">
        <v>29</v>
      </c>
      <c r="B9124" t="s">
        <v>33</v>
      </c>
      <c r="C9124" t="s">
        <v>186</v>
      </c>
      <c r="D9124" s="2">
        <v>4</v>
      </c>
      <c r="E9124" s="17">
        <v>7</v>
      </c>
      <c r="F9124" t="s">
        <v>69</v>
      </c>
      <c r="G9124">
        <v>14</v>
      </c>
      <c r="H9124">
        <v>401570.9</v>
      </c>
    </row>
    <row r="9125" spans="1:8" x14ac:dyDescent="0.25">
      <c r="A9125" s="2">
        <v>29</v>
      </c>
      <c r="B9125" t="s">
        <v>33</v>
      </c>
      <c r="C9125" t="s">
        <v>186</v>
      </c>
      <c r="D9125" s="2">
        <v>4</v>
      </c>
      <c r="E9125" s="17">
        <v>7</v>
      </c>
      <c r="F9125" t="s">
        <v>78</v>
      </c>
      <c r="H9125">
        <v>102725.28000000004</v>
      </c>
    </row>
    <row r="9126" spans="1:8" x14ac:dyDescent="0.25">
      <c r="A9126" s="2">
        <v>29</v>
      </c>
      <c r="B9126" t="s">
        <v>33</v>
      </c>
      <c r="C9126" t="s">
        <v>186</v>
      </c>
      <c r="D9126" s="2">
        <v>4</v>
      </c>
      <c r="E9126" s="17">
        <v>7</v>
      </c>
      <c r="F9126" t="s">
        <v>67</v>
      </c>
      <c r="G9126">
        <v>14</v>
      </c>
      <c r="H9126">
        <v>979.38999999999987</v>
      </c>
    </row>
    <row r="9127" spans="1:8" x14ac:dyDescent="0.25">
      <c r="A9127" s="2">
        <v>29</v>
      </c>
      <c r="B9127" t="s">
        <v>33</v>
      </c>
      <c r="C9127" t="s">
        <v>186</v>
      </c>
      <c r="D9127" s="2">
        <v>4</v>
      </c>
      <c r="E9127" s="17">
        <v>7</v>
      </c>
      <c r="F9127" t="s">
        <v>73</v>
      </c>
      <c r="G9127">
        <v>1</v>
      </c>
      <c r="H9127">
        <v>291777.26</v>
      </c>
    </row>
    <row r="9128" spans="1:8" x14ac:dyDescent="0.25">
      <c r="A9128" s="2">
        <v>29</v>
      </c>
      <c r="B9128" t="s">
        <v>33</v>
      </c>
      <c r="C9128" t="s">
        <v>186</v>
      </c>
      <c r="D9128" s="2">
        <v>4</v>
      </c>
      <c r="E9128" s="17">
        <v>7</v>
      </c>
      <c r="F9128" t="s">
        <v>79</v>
      </c>
      <c r="H9128">
        <v>8882</v>
      </c>
    </row>
    <row r="9129" spans="1:8" x14ac:dyDescent="0.25">
      <c r="A9129" s="2">
        <v>29</v>
      </c>
      <c r="B9129" t="s">
        <v>33</v>
      </c>
      <c r="C9129" t="s">
        <v>186</v>
      </c>
      <c r="D9129" s="2">
        <v>4</v>
      </c>
      <c r="E9129" s="17">
        <v>7</v>
      </c>
      <c r="F9129" t="s">
        <v>88</v>
      </c>
      <c r="H9129">
        <v>9000</v>
      </c>
    </row>
    <row r="9130" spans="1:8" x14ac:dyDescent="0.25">
      <c r="A9130" s="2">
        <v>29</v>
      </c>
      <c r="B9130" t="s">
        <v>33</v>
      </c>
      <c r="C9130" t="s">
        <v>186</v>
      </c>
      <c r="D9130" s="2">
        <v>4</v>
      </c>
      <c r="E9130" s="17">
        <v>8</v>
      </c>
      <c r="F9130" t="s">
        <v>70</v>
      </c>
      <c r="G9130">
        <v>12</v>
      </c>
      <c r="H9130">
        <v>3116116.25</v>
      </c>
    </row>
    <row r="9131" spans="1:8" x14ac:dyDescent="0.25">
      <c r="A9131" s="2">
        <v>29</v>
      </c>
      <c r="B9131" t="s">
        <v>33</v>
      </c>
      <c r="C9131" t="s">
        <v>186</v>
      </c>
      <c r="D9131" s="2">
        <v>4</v>
      </c>
      <c r="E9131" s="17">
        <v>8</v>
      </c>
      <c r="F9131" t="s">
        <v>75</v>
      </c>
      <c r="G9131">
        <v>12</v>
      </c>
      <c r="H9131">
        <v>161100</v>
      </c>
    </row>
    <row r="9132" spans="1:8" x14ac:dyDescent="0.25">
      <c r="A9132" s="2">
        <v>29</v>
      </c>
      <c r="B9132" t="s">
        <v>33</v>
      </c>
      <c r="C9132" t="s">
        <v>186</v>
      </c>
      <c r="D9132" s="2">
        <v>4</v>
      </c>
      <c r="E9132" s="17">
        <v>8</v>
      </c>
      <c r="F9132" t="s">
        <v>68</v>
      </c>
      <c r="G9132">
        <v>10</v>
      </c>
      <c r="H9132">
        <v>216358.5</v>
      </c>
    </row>
    <row r="9133" spans="1:8" x14ac:dyDescent="0.25">
      <c r="A9133" s="2">
        <v>29</v>
      </c>
      <c r="B9133" t="s">
        <v>33</v>
      </c>
      <c r="C9133" t="s">
        <v>186</v>
      </c>
      <c r="D9133" s="2">
        <v>4</v>
      </c>
      <c r="E9133" s="17">
        <v>8</v>
      </c>
      <c r="F9133" t="s">
        <v>69</v>
      </c>
      <c r="G9133">
        <v>12</v>
      </c>
      <c r="H9133">
        <v>405092.24</v>
      </c>
    </row>
    <row r="9134" spans="1:8" x14ac:dyDescent="0.25">
      <c r="A9134" s="2">
        <v>29</v>
      </c>
      <c r="B9134" t="s">
        <v>33</v>
      </c>
      <c r="C9134" t="s">
        <v>186</v>
      </c>
      <c r="D9134" s="2">
        <v>4</v>
      </c>
      <c r="E9134" s="17">
        <v>8</v>
      </c>
      <c r="F9134" t="s">
        <v>78</v>
      </c>
      <c r="H9134">
        <v>72896.639999999999</v>
      </c>
    </row>
    <row r="9135" spans="1:8" x14ac:dyDescent="0.25">
      <c r="A9135" s="2">
        <v>29</v>
      </c>
      <c r="B9135" t="s">
        <v>33</v>
      </c>
      <c r="C9135" t="s">
        <v>186</v>
      </c>
      <c r="D9135" s="2">
        <v>4</v>
      </c>
      <c r="E9135" s="17">
        <v>8</v>
      </c>
      <c r="F9135" t="s">
        <v>67</v>
      </c>
      <c r="G9135">
        <v>12</v>
      </c>
      <c r="H9135">
        <v>833.68999999999994</v>
      </c>
    </row>
    <row r="9136" spans="1:8" x14ac:dyDescent="0.25">
      <c r="A9136" s="2">
        <v>29</v>
      </c>
      <c r="B9136" t="s">
        <v>33</v>
      </c>
      <c r="C9136" t="s">
        <v>186</v>
      </c>
      <c r="D9136" s="2">
        <v>4</v>
      </c>
      <c r="E9136" s="17">
        <v>8</v>
      </c>
      <c r="F9136" t="s">
        <v>73</v>
      </c>
      <c r="G9136">
        <v>2</v>
      </c>
      <c r="H9136">
        <v>264827.32999999996</v>
      </c>
    </row>
    <row r="9137" spans="1:8" x14ac:dyDescent="0.25">
      <c r="A9137" s="2">
        <v>29</v>
      </c>
      <c r="B9137" t="s">
        <v>33</v>
      </c>
      <c r="C9137" t="s">
        <v>186</v>
      </c>
      <c r="D9137" s="2">
        <v>4</v>
      </c>
      <c r="E9137" s="17">
        <v>8</v>
      </c>
      <c r="F9137" t="s">
        <v>88</v>
      </c>
      <c r="H9137">
        <v>10000</v>
      </c>
    </row>
    <row r="9138" spans="1:8" x14ac:dyDescent="0.25">
      <c r="A9138" s="2">
        <v>29</v>
      </c>
      <c r="B9138" t="s">
        <v>33</v>
      </c>
      <c r="C9138" t="s">
        <v>186</v>
      </c>
      <c r="D9138" s="2">
        <v>4</v>
      </c>
      <c r="E9138" s="17">
        <v>9</v>
      </c>
      <c r="F9138" t="s">
        <v>70</v>
      </c>
      <c r="G9138">
        <v>2</v>
      </c>
      <c r="H9138">
        <v>728479.5</v>
      </c>
    </row>
    <row r="9139" spans="1:8" x14ac:dyDescent="0.25">
      <c r="A9139" s="2">
        <v>29</v>
      </c>
      <c r="B9139" t="s">
        <v>33</v>
      </c>
      <c r="C9139" t="s">
        <v>186</v>
      </c>
      <c r="D9139" s="2">
        <v>4</v>
      </c>
      <c r="E9139" s="17">
        <v>9</v>
      </c>
      <c r="F9139" t="s">
        <v>75</v>
      </c>
      <c r="G9139">
        <v>2</v>
      </c>
      <c r="H9139">
        <v>30600</v>
      </c>
    </row>
    <row r="9140" spans="1:8" x14ac:dyDescent="0.25">
      <c r="A9140" s="2">
        <v>29</v>
      </c>
      <c r="B9140" t="s">
        <v>33</v>
      </c>
      <c r="C9140" t="s">
        <v>186</v>
      </c>
      <c r="D9140" s="2">
        <v>4</v>
      </c>
      <c r="E9140" s="17">
        <v>9</v>
      </c>
      <c r="F9140" t="s">
        <v>68</v>
      </c>
      <c r="G9140">
        <v>1</v>
      </c>
      <c r="H9140">
        <v>25757</v>
      </c>
    </row>
    <row r="9141" spans="1:8" x14ac:dyDescent="0.25">
      <c r="A9141" s="2">
        <v>29</v>
      </c>
      <c r="B9141" t="s">
        <v>33</v>
      </c>
      <c r="C9141" t="s">
        <v>186</v>
      </c>
      <c r="D9141" s="2">
        <v>4</v>
      </c>
      <c r="E9141" s="17">
        <v>9</v>
      </c>
      <c r="F9141" t="s">
        <v>69</v>
      </c>
      <c r="G9141">
        <v>2</v>
      </c>
      <c r="H9141">
        <v>94701.930000000008</v>
      </c>
    </row>
    <row r="9142" spans="1:8" x14ac:dyDescent="0.25">
      <c r="A9142" s="2">
        <v>29</v>
      </c>
      <c r="B9142" t="s">
        <v>33</v>
      </c>
      <c r="C9142" t="s">
        <v>186</v>
      </c>
      <c r="D9142" s="2">
        <v>4</v>
      </c>
      <c r="E9142" s="17">
        <v>9</v>
      </c>
      <c r="F9142" t="s">
        <v>78</v>
      </c>
      <c r="H9142">
        <v>21664.32</v>
      </c>
    </row>
    <row r="9143" spans="1:8" x14ac:dyDescent="0.25">
      <c r="A9143" s="2">
        <v>29</v>
      </c>
      <c r="B9143" t="s">
        <v>33</v>
      </c>
      <c r="C9143" t="s">
        <v>186</v>
      </c>
      <c r="D9143" s="2">
        <v>4</v>
      </c>
      <c r="E9143" s="17">
        <v>9</v>
      </c>
      <c r="F9143" t="s">
        <v>67</v>
      </c>
      <c r="G9143">
        <v>2</v>
      </c>
      <c r="H9143">
        <v>163.24</v>
      </c>
    </row>
    <row r="9144" spans="1:8" x14ac:dyDescent="0.25">
      <c r="A9144" s="2">
        <v>29</v>
      </c>
      <c r="B9144" t="s">
        <v>33</v>
      </c>
      <c r="C9144" t="s">
        <v>186</v>
      </c>
      <c r="D9144" s="2">
        <v>4</v>
      </c>
      <c r="E9144" s="17">
        <v>9</v>
      </c>
      <c r="F9144" t="s">
        <v>73</v>
      </c>
      <c r="H9144">
        <v>52484.25</v>
      </c>
    </row>
    <row r="9145" spans="1:8" x14ac:dyDescent="0.25">
      <c r="A9145" s="2">
        <v>29</v>
      </c>
      <c r="B9145" t="s">
        <v>33</v>
      </c>
      <c r="C9145" t="s">
        <v>186</v>
      </c>
      <c r="D9145" s="2">
        <v>4</v>
      </c>
      <c r="E9145" s="17">
        <v>10</v>
      </c>
      <c r="F9145" t="s">
        <v>70</v>
      </c>
      <c r="G9145">
        <v>25</v>
      </c>
      <c r="H9145">
        <v>9619902.75</v>
      </c>
    </row>
    <row r="9146" spans="1:8" x14ac:dyDescent="0.25">
      <c r="A9146" s="2">
        <v>29</v>
      </c>
      <c r="B9146" t="s">
        <v>33</v>
      </c>
      <c r="C9146" t="s">
        <v>186</v>
      </c>
      <c r="D9146" s="2">
        <v>4</v>
      </c>
      <c r="E9146" s="17">
        <v>10</v>
      </c>
      <c r="F9146" t="s">
        <v>75</v>
      </c>
      <c r="G9146">
        <v>23</v>
      </c>
      <c r="H9146">
        <v>294300</v>
      </c>
    </row>
    <row r="9147" spans="1:8" x14ac:dyDescent="0.25">
      <c r="A9147" s="2">
        <v>29</v>
      </c>
      <c r="B9147" t="s">
        <v>33</v>
      </c>
      <c r="C9147" t="s">
        <v>186</v>
      </c>
      <c r="D9147" s="2">
        <v>4</v>
      </c>
      <c r="E9147" s="17">
        <v>10</v>
      </c>
      <c r="F9147" t="s">
        <v>77</v>
      </c>
      <c r="H9147">
        <v>982.98</v>
      </c>
    </row>
    <row r="9148" spans="1:8" x14ac:dyDescent="0.25">
      <c r="A9148" s="2">
        <v>29</v>
      </c>
      <c r="B9148" t="s">
        <v>33</v>
      </c>
      <c r="C9148" t="s">
        <v>186</v>
      </c>
      <c r="D9148" s="2">
        <v>4</v>
      </c>
      <c r="E9148" s="17">
        <v>10</v>
      </c>
      <c r="F9148" t="s">
        <v>68</v>
      </c>
      <c r="G9148">
        <v>18</v>
      </c>
      <c r="H9148">
        <v>359148</v>
      </c>
    </row>
    <row r="9149" spans="1:8" x14ac:dyDescent="0.25">
      <c r="A9149" s="2">
        <v>29</v>
      </c>
      <c r="B9149" t="s">
        <v>33</v>
      </c>
      <c r="C9149" t="s">
        <v>186</v>
      </c>
      <c r="D9149" s="2">
        <v>4</v>
      </c>
      <c r="E9149" s="17">
        <v>10</v>
      </c>
      <c r="F9149" t="s">
        <v>69</v>
      </c>
      <c r="G9149">
        <v>25</v>
      </c>
      <c r="H9149">
        <v>1250582.5000000002</v>
      </c>
    </row>
    <row r="9150" spans="1:8" x14ac:dyDescent="0.25">
      <c r="A9150" s="2">
        <v>29</v>
      </c>
      <c r="B9150" t="s">
        <v>33</v>
      </c>
      <c r="C9150" t="s">
        <v>186</v>
      </c>
      <c r="D9150" s="2">
        <v>4</v>
      </c>
      <c r="E9150" s="17">
        <v>10</v>
      </c>
      <c r="F9150" t="s">
        <v>78</v>
      </c>
      <c r="H9150">
        <v>202798.80000000008</v>
      </c>
    </row>
    <row r="9151" spans="1:8" x14ac:dyDescent="0.25">
      <c r="A9151" s="2">
        <v>29</v>
      </c>
      <c r="B9151" t="s">
        <v>33</v>
      </c>
      <c r="C9151" t="s">
        <v>186</v>
      </c>
      <c r="D9151" s="2">
        <v>4</v>
      </c>
      <c r="E9151" s="17">
        <v>10</v>
      </c>
      <c r="F9151" t="s">
        <v>67</v>
      </c>
      <c r="G9151">
        <v>25</v>
      </c>
      <c r="H9151">
        <v>1725.6800000000003</v>
      </c>
    </row>
    <row r="9152" spans="1:8" x14ac:dyDescent="0.25">
      <c r="A9152" s="2">
        <v>29</v>
      </c>
      <c r="B9152" t="s">
        <v>33</v>
      </c>
      <c r="C9152" t="s">
        <v>186</v>
      </c>
      <c r="D9152" s="2">
        <v>4</v>
      </c>
      <c r="E9152" s="17">
        <v>10</v>
      </c>
      <c r="F9152" t="s">
        <v>73</v>
      </c>
      <c r="G9152">
        <v>1</v>
      </c>
      <c r="H9152">
        <v>815696.17999999993</v>
      </c>
    </row>
    <row r="9153" spans="1:8" x14ac:dyDescent="0.25">
      <c r="A9153" s="2">
        <v>29</v>
      </c>
      <c r="B9153" t="s">
        <v>33</v>
      </c>
      <c r="C9153" t="s">
        <v>186</v>
      </c>
      <c r="D9153" s="2">
        <v>4</v>
      </c>
      <c r="E9153" s="17">
        <v>10</v>
      </c>
      <c r="F9153" t="s">
        <v>88</v>
      </c>
      <c r="H9153">
        <v>1000</v>
      </c>
    </row>
    <row r="9154" spans="1:8" x14ac:dyDescent="0.25">
      <c r="A9154" s="2">
        <v>29</v>
      </c>
      <c r="B9154" t="s">
        <v>33</v>
      </c>
      <c r="C9154" t="s">
        <v>186</v>
      </c>
      <c r="D9154" s="2">
        <v>4</v>
      </c>
      <c r="E9154" s="17">
        <v>10</v>
      </c>
      <c r="F9154" t="s">
        <v>71</v>
      </c>
      <c r="G9154">
        <v>4</v>
      </c>
      <c r="H9154">
        <v>236431.42</v>
      </c>
    </row>
    <row r="9155" spans="1:8" x14ac:dyDescent="0.25">
      <c r="A9155" s="2">
        <v>29</v>
      </c>
      <c r="B9155" t="s">
        <v>33</v>
      </c>
      <c r="C9155" t="s">
        <v>186</v>
      </c>
      <c r="D9155" s="2">
        <v>4</v>
      </c>
      <c r="E9155" s="17">
        <v>11</v>
      </c>
      <c r="F9155" t="s">
        <v>70</v>
      </c>
      <c r="G9155">
        <v>8</v>
      </c>
      <c r="H9155">
        <v>3710663.84</v>
      </c>
    </row>
    <row r="9156" spans="1:8" x14ac:dyDescent="0.25">
      <c r="A9156" s="2">
        <v>29</v>
      </c>
      <c r="B9156" t="s">
        <v>33</v>
      </c>
      <c r="C9156" t="s">
        <v>186</v>
      </c>
      <c r="D9156" s="2">
        <v>4</v>
      </c>
      <c r="E9156" s="17">
        <v>11</v>
      </c>
      <c r="F9156" t="s">
        <v>75</v>
      </c>
      <c r="G9156">
        <v>2</v>
      </c>
      <c r="H9156">
        <v>28802</v>
      </c>
    </row>
    <row r="9157" spans="1:8" x14ac:dyDescent="0.25">
      <c r="A9157" s="2">
        <v>29</v>
      </c>
      <c r="B9157" t="s">
        <v>33</v>
      </c>
      <c r="C9157" t="s">
        <v>186</v>
      </c>
      <c r="D9157" s="2">
        <v>4</v>
      </c>
      <c r="E9157" s="17">
        <v>11</v>
      </c>
      <c r="F9157" t="s">
        <v>68</v>
      </c>
      <c r="G9157">
        <v>6</v>
      </c>
      <c r="H9157">
        <v>129261</v>
      </c>
    </row>
    <row r="9158" spans="1:8" x14ac:dyDescent="0.25">
      <c r="A9158" s="2">
        <v>29</v>
      </c>
      <c r="B9158" t="s">
        <v>33</v>
      </c>
      <c r="C9158" t="s">
        <v>186</v>
      </c>
      <c r="D9158" s="2">
        <v>4</v>
      </c>
      <c r="E9158" s="17">
        <v>11</v>
      </c>
      <c r="F9158" t="s">
        <v>69</v>
      </c>
      <c r="G9158">
        <v>8</v>
      </c>
      <c r="H9158">
        <v>483468.48</v>
      </c>
    </row>
    <row r="9159" spans="1:8" x14ac:dyDescent="0.25">
      <c r="A9159" s="2">
        <v>29</v>
      </c>
      <c r="B9159" t="s">
        <v>33</v>
      </c>
      <c r="C9159" t="s">
        <v>186</v>
      </c>
      <c r="D9159" s="2">
        <v>4</v>
      </c>
      <c r="E9159" s="17">
        <v>11</v>
      </c>
      <c r="F9159" t="s">
        <v>78</v>
      </c>
      <c r="H9159">
        <v>170328.95999999999</v>
      </c>
    </row>
    <row r="9160" spans="1:8" x14ac:dyDescent="0.25">
      <c r="A9160" s="2">
        <v>29</v>
      </c>
      <c r="B9160" t="s">
        <v>33</v>
      </c>
      <c r="C9160" t="s">
        <v>186</v>
      </c>
      <c r="D9160" s="2">
        <v>4</v>
      </c>
      <c r="E9160" s="17">
        <v>11</v>
      </c>
      <c r="F9160" t="s">
        <v>67</v>
      </c>
      <c r="G9160">
        <v>8</v>
      </c>
      <c r="H9160">
        <v>582.94999999999993</v>
      </c>
    </row>
    <row r="9161" spans="1:8" x14ac:dyDescent="0.25">
      <c r="A9161" s="2">
        <v>29</v>
      </c>
      <c r="B9161" t="s">
        <v>33</v>
      </c>
      <c r="C9161" t="s">
        <v>186</v>
      </c>
      <c r="D9161" s="2">
        <v>4</v>
      </c>
      <c r="E9161" s="17">
        <v>11</v>
      </c>
      <c r="F9161" t="s">
        <v>73</v>
      </c>
      <c r="H9161">
        <v>296998.68</v>
      </c>
    </row>
    <row r="9162" spans="1:8" x14ac:dyDescent="0.25">
      <c r="A9162" s="2">
        <v>29</v>
      </c>
      <c r="B9162" t="s">
        <v>33</v>
      </c>
      <c r="C9162" t="s">
        <v>186</v>
      </c>
      <c r="D9162" s="2">
        <v>4</v>
      </c>
      <c r="E9162" s="17">
        <v>11</v>
      </c>
      <c r="F9162" t="s">
        <v>72</v>
      </c>
      <c r="G9162">
        <v>8</v>
      </c>
      <c r="H9162">
        <v>562152.99</v>
      </c>
    </row>
    <row r="9163" spans="1:8" x14ac:dyDescent="0.25">
      <c r="A9163" s="2">
        <v>29</v>
      </c>
      <c r="B9163" t="s">
        <v>33</v>
      </c>
      <c r="C9163" t="s">
        <v>186</v>
      </c>
      <c r="D9163" s="2">
        <v>4</v>
      </c>
      <c r="E9163" s="17">
        <v>11</v>
      </c>
      <c r="F9163" t="s">
        <v>71</v>
      </c>
      <c r="H9163">
        <v>6024.24</v>
      </c>
    </row>
    <row r="9164" spans="1:8" x14ac:dyDescent="0.25">
      <c r="A9164" s="2">
        <v>29</v>
      </c>
      <c r="B9164" t="s">
        <v>33</v>
      </c>
      <c r="C9164" t="s">
        <v>186</v>
      </c>
      <c r="D9164" s="2">
        <v>4</v>
      </c>
      <c r="E9164" s="17">
        <v>12</v>
      </c>
      <c r="F9164" t="s">
        <v>70</v>
      </c>
      <c r="G9164">
        <v>24</v>
      </c>
      <c r="H9164">
        <v>12370243.949999999</v>
      </c>
    </row>
    <row r="9165" spans="1:8" x14ac:dyDescent="0.25">
      <c r="A9165" s="2">
        <v>29</v>
      </c>
      <c r="B9165" t="s">
        <v>33</v>
      </c>
      <c r="C9165" t="s">
        <v>186</v>
      </c>
      <c r="D9165" s="2">
        <v>4</v>
      </c>
      <c r="E9165" s="17">
        <v>12</v>
      </c>
      <c r="F9165" t="s">
        <v>75</v>
      </c>
      <c r="G9165">
        <v>9</v>
      </c>
      <c r="H9165">
        <v>274462</v>
      </c>
    </row>
    <row r="9166" spans="1:8" x14ac:dyDescent="0.25">
      <c r="A9166" s="2">
        <v>29</v>
      </c>
      <c r="B9166" t="s">
        <v>33</v>
      </c>
      <c r="C9166" t="s">
        <v>186</v>
      </c>
      <c r="D9166" s="2">
        <v>4</v>
      </c>
      <c r="E9166" s="17">
        <v>12</v>
      </c>
      <c r="F9166" t="s">
        <v>68</v>
      </c>
      <c r="G9166">
        <v>17</v>
      </c>
      <c r="H9166">
        <v>251658</v>
      </c>
    </row>
    <row r="9167" spans="1:8" x14ac:dyDescent="0.25">
      <c r="A9167" s="2">
        <v>29</v>
      </c>
      <c r="B9167" t="s">
        <v>33</v>
      </c>
      <c r="C9167" t="s">
        <v>186</v>
      </c>
      <c r="D9167" s="2">
        <v>4</v>
      </c>
      <c r="E9167" s="17">
        <v>12</v>
      </c>
      <c r="F9167" t="s">
        <v>69</v>
      </c>
      <c r="G9167">
        <v>24</v>
      </c>
      <c r="H9167">
        <v>1615926.66</v>
      </c>
    </row>
    <row r="9168" spans="1:8" x14ac:dyDescent="0.25">
      <c r="A9168" s="2">
        <v>29</v>
      </c>
      <c r="B9168" t="s">
        <v>33</v>
      </c>
      <c r="C9168" t="s">
        <v>186</v>
      </c>
      <c r="D9168" s="2">
        <v>4</v>
      </c>
      <c r="E9168" s="17">
        <v>12</v>
      </c>
      <c r="F9168" t="s">
        <v>78</v>
      </c>
      <c r="H9168">
        <v>450250.08000000007</v>
      </c>
    </row>
    <row r="9169" spans="1:8" x14ac:dyDescent="0.25">
      <c r="A9169" s="2">
        <v>29</v>
      </c>
      <c r="B9169" t="s">
        <v>33</v>
      </c>
      <c r="C9169" t="s">
        <v>186</v>
      </c>
      <c r="D9169" s="2">
        <v>4</v>
      </c>
      <c r="E9169" s="17">
        <v>12</v>
      </c>
      <c r="F9169" t="s">
        <v>67</v>
      </c>
      <c r="G9169">
        <v>24</v>
      </c>
      <c r="H9169">
        <v>1644.11</v>
      </c>
    </row>
    <row r="9170" spans="1:8" x14ac:dyDescent="0.25">
      <c r="A9170" s="2">
        <v>29</v>
      </c>
      <c r="B9170" t="s">
        <v>33</v>
      </c>
      <c r="C9170" t="s">
        <v>186</v>
      </c>
      <c r="D9170" s="2">
        <v>4</v>
      </c>
      <c r="E9170" s="17">
        <v>12</v>
      </c>
      <c r="F9170" t="s">
        <v>73</v>
      </c>
      <c r="G9170">
        <v>1</v>
      </c>
      <c r="H9170">
        <v>758211.98</v>
      </c>
    </row>
    <row r="9171" spans="1:8" x14ac:dyDescent="0.25">
      <c r="A9171" s="2">
        <v>29</v>
      </c>
      <c r="B9171" t="s">
        <v>33</v>
      </c>
      <c r="C9171" t="s">
        <v>186</v>
      </c>
      <c r="D9171" s="2">
        <v>4</v>
      </c>
      <c r="E9171" s="17">
        <v>12</v>
      </c>
      <c r="F9171" t="s">
        <v>79</v>
      </c>
      <c r="H9171">
        <v>23686</v>
      </c>
    </row>
    <row r="9172" spans="1:8" x14ac:dyDescent="0.25">
      <c r="A9172" s="2">
        <v>29</v>
      </c>
      <c r="B9172" t="s">
        <v>33</v>
      </c>
      <c r="C9172" t="s">
        <v>186</v>
      </c>
      <c r="D9172" s="2">
        <v>4</v>
      </c>
      <c r="E9172" s="17">
        <v>12</v>
      </c>
      <c r="F9172" t="s">
        <v>72</v>
      </c>
      <c r="G9172">
        <v>24</v>
      </c>
      <c r="H9172">
        <v>2130059.4599999995</v>
      </c>
    </row>
    <row r="9173" spans="1:8" x14ac:dyDescent="0.25">
      <c r="A9173" s="2">
        <v>29</v>
      </c>
      <c r="B9173" t="s">
        <v>33</v>
      </c>
      <c r="C9173" t="s">
        <v>186</v>
      </c>
      <c r="D9173" s="2">
        <v>4</v>
      </c>
      <c r="E9173" s="17">
        <v>12</v>
      </c>
      <c r="F9173" t="s">
        <v>74</v>
      </c>
      <c r="H9173">
        <v>76579.990000000005</v>
      </c>
    </row>
    <row r="9174" spans="1:8" x14ac:dyDescent="0.25">
      <c r="A9174" s="2">
        <v>29</v>
      </c>
      <c r="B9174" t="s">
        <v>33</v>
      </c>
      <c r="C9174" t="s">
        <v>186</v>
      </c>
      <c r="D9174" s="2">
        <v>4</v>
      </c>
      <c r="E9174" s="17">
        <v>12</v>
      </c>
      <c r="F9174" t="s">
        <v>88</v>
      </c>
      <c r="H9174">
        <v>1000</v>
      </c>
    </row>
    <row r="9175" spans="1:8" x14ac:dyDescent="0.25">
      <c r="A9175" s="2">
        <v>29</v>
      </c>
      <c r="B9175" t="s">
        <v>33</v>
      </c>
      <c r="C9175" t="s">
        <v>186</v>
      </c>
      <c r="D9175" s="2">
        <v>4</v>
      </c>
      <c r="E9175" s="17">
        <v>12</v>
      </c>
      <c r="F9175" t="s">
        <v>71</v>
      </c>
      <c r="H9175">
        <v>22635.08</v>
      </c>
    </row>
    <row r="9176" spans="1:8" x14ac:dyDescent="0.25">
      <c r="A9176" s="2">
        <v>29</v>
      </c>
      <c r="B9176" t="s">
        <v>33</v>
      </c>
      <c r="C9176" t="s">
        <v>186</v>
      </c>
      <c r="D9176" s="2">
        <v>4</v>
      </c>
      <c r="E9176" s="17">
        <v>13</v>
      </c>
      <c r="F9176" t="s">
        <v>70</v>
      </c>
      <c r="G9176">
        <v>9</v>
      </c>
      <c r="H9176">
        <v>5489601.1400000006</v>
      </c>
    </row>
    <row r="9177" spans="1:8" x14ac:dyDescent="0.25">
      <c r="A9177" s="2">
        <v>29</v>
      </c>
      <c r="B9177" t="s">
        <v>33</v>
      </c>
      <c r="C9177" t="s">
        <v>186</v>
      </c>
      <c r="D9177" s="2">
        <v>4</v>
      </c>
      <c r="E9177" s="17">
        <v>13</v>
      </c>
      <c r="F9177" t="s">
        <v>75</v>
      </c>
      <c r="G9177">
        <v>3</v>
      </c>
      <c r="H9177">
        <v>219648</v>
      </c>
    </row>
    <row r="9178" spans="1:8" x14ac:dyDescent="0.25">
      <c r="A9178" s="2">
        <v>29</v>
      </c>
      <c r="B9178" t="s">
        <v>33</v>
      </c>
      <c r="C9178" t="s">
        <v>186</v>
      </c>
      <c r="D9178" s="2">
        <v>4</v>
      </c>
      <c r="E9178" s="17">
        <v>13</v>
      </c>
      <c r="F9178" t="s">
        <v>68</v>
      </c>
      <c r="G9178">
        <v>4</v>
      </c>
      <c r="H9178">
        <v>91941</v>
      </c>
    </row>
    <row r="9179" spans="1:8" x14ac:dyDescent="0.25">
      <c r="A9179" s="2">
        <v>29</v>
      </c>
      <c r="B9179" t="s">
        <v>33</v>
      </c>
      <c r="C9179" t="s">
        <v>186</v>
      </c>
      <c r="D9179" s="2">
        <v>4</v>
      </c>
      <c r="E9179" s="17">
        <v>13</v>
      </c>
      <c r="F9179" t="s">
        <v>69</v>
      </c>
      <c r="G9179">
        <v>9</v>
      </c>
      <c r="H9179">
        <v>713646.37000000011</v>
      </c>
    </row>
    <row r="9180" spans="1:8" x14ac:dyDescent="0.25">
      <c r="A9180" s="2">
        <v>29</v>
      </c>
      <c r="B9180" t="s">
        <v>33</v>
      </c>
      <c r="C9180" t="s">
        <v>186</v>
      </c>
      <c r="D9180" s="2">
        <v>4</v>
      </c>
      <c r="E9180" s="17">
        <v>13</v>
      </c>
      <c r="F9180" t="s">
        <v>78</v>
      </c>
      <c r="H9180">
        <v>78296.399999999994</v>
      </c>
    </row>
    <row r="9181" spans="1:8" x14ac:dyDescent="0.25">
      <c r="A9181" s="2">
        <v>29</v>
      </c>
      <c r="B9181" t="s">
        <v>33</v>
      </c>
      <c r="C9181" t="s">
        <v>186</v>
      </c>
      <c r="D9181" s="2">
        <v>4</v>
      </c>
      <c r="E9181" s="17">
        <v>13</v>
      </c>
      <c r="F9181" t="s">
        <v>67</v>
      </c>
      <c r="G9181">
        <v>9</v>
      </c>
      <c r="H9181">
        <v>652.95999999999992</v>
      </c>
    </row>
    <row r="9182" spans="1:8" x14ac:dyDescent="0.25">
      <c r="A9182" s="2">
        <v>29</v>
      </c>
      <c r="B9182" t="s">
        <v>33</v>
      </c>
      <c r="C9182" t="s">
        <v>186</v>
      </c>
      <c r="D9182" s="2">
        <v>4</v>
      </c>
      <c r="E9182" s="17">
        <v>13</v>
      </c>
      <c r="F9182" t="s">
        <v>73</v>
      </c>
      <c r="G9182">
        <v>2</v>
      </c>
      <c r="H9182">
        <v>384649.19999999995</v>
      </c>
    </row>
    <row r="9183" spans="1:8" x14ac:dyDescent="0.25">
      <c r="A9183" s="2">
        <v>29</v>
      </c>
      <c r="B9183" t="s">
        <v>33</v>
      </c>
      <c r="C9183" t="s">
        <v>186</v>
      </c>
      <c r="D9183" s="2">
        <v>4</v>
      </c>
      <c r="E9183" s="17">
        <v>13</v>
      </c>
      <c r="F9183" t="s">
        <v>72</v>
      </c>
      <c r="G9183">
        <v>9</v>
      </c>
      <c r="H9183">
        <v>1422644.19</v>
      </c>
    </row>
    <row r="9184" spans="1:8" x14ac:dyDescent="0.25">
      <c r="A9184" s="2">
        <v>29</v>
      </c>
      <c r="B9184" t="s">
        <v>33</v>
      </c>
      <c r="C9184" t="s">
        <v>186</v>
      </c>
      <c r="D9184" s="2">
        <v>4</v>
      </c>
      <c r="E9184" s="17">
        <v>13</v>
      </c>
      <c r="F9184" t="s">
        <v>74</v>
      </c>
      <c r="H9184">
        <v>101605.92</v>
      </c>
    </row>
    <row r="9185" spans="1:8" x14ac:dyDescent="0.25">
      <c r="A9185" s="2">
        <v>29</v>
      </c>
      <c r="B9185" t="s">
        <v>33</v>
      </c>
      <c r="C9185" t="s">
        <v>186</v>
      </c>
      <c r="D9185" s="2">
        <v>4</v>
      </c>
      <c r="E9185" s="17">
        <v>14</v>
      </c>
      <c r="F9185" t="s">
        <v>70</v>
      </c>
      <c r="G9185">
        <v>2</v>
      </c>
      <c r="H9185">
        <v>1114269.75</v>
      </c>
    </row>
    <row r="9186" spans="1:8" x14ac:dyDescent="0.25">
      <c r="A9186" s="2">
        <v>29</v>
      </c>
      <c r="B9186" t="s">
        <v>33</v>
      </c>
      <c r="C9186" t="s">
        <v>186</v>
      </c>
      <c r="D9186" s="2">
        <v>4</v>
      </c>
      <c r="E9186" s="17">
        <v>14</v>
      </c>
      <c r="F9186" t="s">
        <v>75</v>
      </c>
      <c r="H9186">
        <v>2908</v>
      </c>
    </row>
    <row r="9187" spans="1:8" x14ac:dyDescent="0.25">
      <c r="A9187" s="2">
        <v>29</v>
      </c>
      <c r="B9187" t="s">
        <v>33</v>
      </c>
      <c r="C9187" t="s">
        <v>186</v>
      </c>
      <c r="D9187" s="2">
        <v>4</v>
      </c>
      <c r="E9187" s="17">
        <v>14</v>
      </c>
      <c r="F9187" t="s">
        <v>69</v>
      </c>
      <c r="G9187">
        <v>2</v>
      </c>
      <c r="H9187">
        <v>144854.75000000003</v>
      </c>
    </row>
    <row r="9188" spans="1:8" x14ac:dyDescent="0.25">
      <c r="A9188" s="2">
        <v>29</v>
      </c>
      <c r="B9188" t="s">
        <v>33</v>
      </c>
      <c r="C9188" t="s">
        <v>186</v>
      </c>
      <c r="D9188" s="2">
        <v>4</v>
      </c>
      <c r="E9188" s="17">
        <v>14</v>
      </c>
      <c r="F9188" t="s">
        <v>67</v>
      </c>
      <c r="G9188">
        <v>2</v>
      </c>
      <c r="H9188">
        <v>116.6</v>
      </c>
    </row>
    <row r="9189" spans="1:8" x14ac:dyDescent="0.25">
      <c r="A9189" s="2">
        <v>29</v>
      </c>
      <c r="B9189" t="s">
        <v>33</v>
      </c>
      <c r="C9189" t="s">
        <v>186</v>
      </c>
      <c r="D9189" s="2">
        <v>4</v>
      </c>
      <c r="E9189" s="17">
        <v>14</v>
      </c>
      <c r="F9189" t="s">
        <v>73</v>
      </c>
      <c r="H9189">
        <v>104550.3</v>
      </c>
    </row>
    <row r="9190" spans="1:8" x14ac:dyDescent="0.25">
      <c r="A9190" s="2">
        <v>29</v>
      </c>
      <c r="B9190" t="s">
        <v>33</v>
      </c>
      <c r="C9190" t="s">
        <v>186</v>
      </c>
      <c r="D9190" s="2">
        <v>4</v>
      </c>
      <c r="E9190" s="17">
        <v>14</v>
      </c>
      <c r="F9190" t="s">
        <v>72</v>
      </c>
      <c r="G9190">
        <v>2</v>
      </c>
      <c r="H9190">
        <v>415352.57999999996</v>
      </c>
    </row>
    <row r="9191" spans="1:8" x14ac:dyDescent="0.25">
      <c r="A9191" s="2">
        <v>29</v>
      </c>
      <c r="B9191" t="s">
        <v>33</v>
      </c>
      <c r="C9191" t="s">
        <v>186</v>
      </c>
      <c r="D9191" s="2">
        <v>4</v>
      </c>
      <c r="E9191" s="17">
        <v>15</v>
      </c>
      <c r="F9191" t="s">
        <v>70</v>
      </c>
      <c r="G9191">
        <v>1</v>
      </c>
      <c r="H9191">
        <v>999730.2</v>
      </c>
    </row>
    <row r="9192" spans="1:8" x14ac:dyDescent="0.25">
      <c r="A9192" s="2">
        <v>29</v>
      </c>
      <c r="B9192" t="s">
        <v>33</v>
      </c>
      <c r="C9192" t="s">
        <v>186</v>
      </c>
      <c r="D9192" s="2">
        <v>4</v>
      </c>
      <c r="E9192" s="17">
        <v>15</v>
      </c>
      <c r="F9192" t="s">
        <v>69</v>
      </c>
      <c r="G9192">
        <v>1</v>
      </c>
      <c r="H9192">
        <v>129964.73999999999</v>
      </c>
    </row>
    <row r="9193" spans="1:8" x14ac:dyDescent="0.25">
      <c r="A9193" s="2">
        <v>29</v>
      </c>
      <c r="B9193" t="s">
        <v>33</v>
      </c>
      <c r="C9193" t="s">
        <v>186</v>
      </c>
      <c r="D9193" s="2">
        <v>4</v>
      </c>
      <c r="E9193" s="17">
        <v>15</v>
      </c>
      <c r="F9193" t="s">
        <v>67</v>
      </c>
      <c r="G9193">
        <v>1</v>
      </c>
      <c r="H9193">
        <v>69.959999999999994</v>
      </c>
    </row>
    <row r="9194" spans="1:8" x14ac:dyDescent="0.25">
      <c r="A9194" s="2">
        <v>29</v>
      </c>
      <c r="B9194" t="s">
        <v>33</v>
      </c>
      <c r="C9194" t="s">
        <v>186</v>
      </c>
      <c r="D9194" s="2">
        <v>4</v>
      </c>
      <c r="E9194" s="17">
        <v>15</v>
      </c>
      <c r="F9194" t="s">
        <v>72</v>
      </c>
      <c r="G9194">
        <v>1</v>
      </c>
      <c r="H9194">
        <v>298490.88</v>
      </c>
    </row>
    <row r="9195" spans="1:8" x14ac:dyDescent="0.25">
      <c r="A9195" s="2">
        <v>29</v>
      </c>
      <c r="B9195" t="s">
        <v>33</v>
      </c>
      <c r="C9195" t="s">
        <v>187</v>
      </c>
      <c r="D9195" s="2">
        <v>3</v>
      </c>
      <c r="E9195" s="17">
        <v>1</v>
      </c>
      <c r="F9195" t="s">
        <v>96</v>
      </c>
      <c r="G9195">
        <v>21</v>
      </c>
      <c r="H9195">
        <v>1222436.1599999999</v>
      </c>
    </row>
    <row r="9196" spans="1:8" x14ac:dyDescent="0.25">
      <c r="A9196" s="2">
        <v>29</v>
      </c>
      <c r="B9196" t="s">
        <v>33</v>
      </c>
      <c r="C9196" t="s">
        <v>187</v>
      </c>
      <c r="D9196" s="2">
        <v>3</v>
      </c>
      <c r="E9196" s="17">
        <v>3</v>
      </c>
      <c r="F9196" t="s">
        <v>70</v>
      </c>
      <c r="G9196">
        <v>3</v>
      </c>
      <c r="H9196">
        <v>319926</v>
      </c>
    </row>
    <row r="9197" spans="1:8" x14ac:dyDescent="0.25">
      <c r="A9197" s="2">
        <v>29</v>
      </c>
      <c r="B9197" t="s">
        <v>33</v>
      </c>
      <c r="C9197" t="s">
        <v>187</v>
      </c>
      <c r="D9197" s="2">
        <v>3</v>
      </c>
      <c r="E9197" s="17">
        <v>3</v>
      </c>
      <c r="F9197" t="s">
        <v>75</v>
      </c>
      <c r="G9197">
        <v>3</v>
      </c>
      <c r="H9197">
        <v>38100</v>
      </c>
    </row>
    <row r="9198" spans="1:8" x14ac:dyDescent="0.25">
      <c r="A9198" s="2">
        <v>29</v>
      </c>
      <c r="B9198" t="s">
        <v>33</v>
      </c>
      <c r="C9198" t="s">
        <v>187</v>
      </c>
      <c r="D9198" s="2">
        <v>3</v>
      </c>
      <c r="E9198" s="17">
        <v>3</v>
      </c>
      <c r="F9198" t="s">
        <v>68</v>
      </c>
      <c r="G9198">
        <v>3</v>
      </c>
      <c r="H9198">
        <v>76588.75</v>
      </c>
    </row>
    <row r="9199" spans="1:8" x14ac:dyDescent="0.25">
      <c r="A9199" s="2">
        <v>29</v>
      </c>
      <c r="B9199" t="s">
        <v>33</v>
      </c>
      <c r="C9199" t="s">
        <v>187</v>
      </c>
      <c r="D9199" s="2">
        <v>3</v>
      </c>
      <c r="E9199" s="17">
        <v>3</v>
      </c>
      <c r="F9199" t="s">
        <v>69</v>
      </c>
      <c r="G9199">
        <v>3</v>
      </c>
      <c r="H9199">
        <v>41589.85</v>
      </c>
    </row>
    <row r="9200" spans="1:8" x14ac:dyDescent="0.25">
      <c r="A9200" s="2">
        <v>29</v>
      </c>
      <c r="B9200" t="s">
        <v>33</v>
      </c>
      <c r="C9200" t="s">
        <v>187</v>
      </c>
      <c r="D9200" s="2">
        <v>3</v>
      </c>
      <c r="E9200" s="17">
        <v>3</v>
      </c>
      <c r="F9200" t="s">
        <v>78</v>
      </c>
      <c r="H9200">
        <v>10479.599999999999</v>
      </c>
    </row>
    <row r="9201" spans="1:8" x14ac:dyDescent="0.25">
      <c r="A9201" s="2">
        <v>29</v>
      </c>
      <c r="B9201" t="s">
        <v>33</v>
      </c>
      <c r="C9201" t="s">
        <v>187</v>
      </c>
      <c r="D9201" s="2">
        <v>3</v>
      </c>
      <c r="E9201" s="17">
        <v>3</v>
      </c>
      <c r="F9201" t="s">
        <v>67</v>
      </c>
      <c r="G9201">
        <v>3</v>
      </c>
      <c r="H9201">
        <v>209.88</v>
      </c>
    </row>
    <row r="9202" spans="1:8" x14ac:dyDescent="0.25">
      <c r="A9202" s="2">
        <v>29</v>
      </c>
      <c r="B9202" t="s">
        <v>33</v>
      </c>
      <c r="C9202" t="s">
        <v>187</v>
      </c>
      <c r="D9202" s="2">
        <v>3</v>
      </c>
      <c r="E9202" s="17">
        <v>3</v>
      </c>
      <c r="F9202" t="s">
        <v>73</v>
      </c>
      <c r="G9202">
        <v>1</v>
      </c>
      <c r="H9202">
        <v>26591.25</v>
      </c>
    </row>
    <row r="9203" spans="1:8" x14ac:dyDescent="0.25">
      <c r="A9203" s="2">
        <v>29</v>
      </c>
      <c r="B9203" t="s">
        <v>33</v>
      </c>
      <c r="C9203" t="s">
        <v>187</v>
      </c>
      <c r="D9203" s="2">
        <v>3</v>
      </c>
      <c r="E9203" s="17">
        <v>4</v>
      </c>
      <c r="F9203" t="s">
        <v>70</v>
      </c>
      <c r="G9203">
        <v>6</v>
      </c>
      <c r="H9203">
        <v>715206.5</v>
      </c>
    </row>
    <row r="9204" spans="1:8" x14ac:dyDescent="0.25">
      <c r="A9204" s="2">
        <v>29</v>
      </c>
      <c r="B9204" t="s">
        <v>33</v>
      </c>
      <c r="C9204" t="s">
        <v>187</v>
      </c>
      <c r="D9204" s="2">
        <v>3</v>
      </c>
      <c r="E9204" s="17">
        <v>4</v>
      </c>
      <c r="F9204" t="s">
        <v>75</v>
      </c>
      <c r="G9204">
        <v>6</v>
      </c>
      <c r="H9204">
        <v>79200</v>
      </c>
    </row>
    <row r="9205" spans="1:8" x14ac:dyDescent="0.25">
      <c r="A9205" s="2">
        <v>29</v>
      </c>
      <c r="B9205" t="s">
        <v>33</v>
      </c>
      <c r="C9205" t="s">
        <v>187</v>
      </c>
      <c r="D9205" s="2">
        <v>3</v>
      </c>
      <c r="E9205" s="17">
        <v>4</v>
      </c>
      <c r="F9205" t="s">
        <v>68</v>
      </c>
      <c r="G9205">
        <v>5</v>
      </c>
      <c r="H9205">
        <v>118927</v>
      </c>
    </row>
    <row r="9206" spans="1:8" x14ac:dyDescent="0.25">
      <c r="A9206" s="2">
        <v>29</v>
      </c>
      <c r="B9206" t="s">
        <v>33</v>
      </c>
      <c r="C9206" t="s">
        <v>187</v>
      </c>
      <c r="D9206" s="2">
        <v>3</v>
      </c>
      <c r="E9206" s="17">
        <v>4</v>
      </c>
      <c r="F9206" t="s">
        <v>69</v>
      </c>
      <c r="G9206">
        <v>6</v>
      </c>
      <c r="H9206">
        <v>92975.799999999988</v>
      </c>
    </row>
    <row r="9207" spans="1:8" x14ac:dyDescent="0.25">
      <c r="A9207" s="2">
        <v>29</v>
      </c>
      <c r="B9207" t="s">
        <v>33</v>
      </c>
      <c r="C9207" t="s">
        <v>187</v>
      </c>
      <c r="D9207" s="2">
        <v>3</v>
      </c>
      <c r="E9207" s="17">
        <v>4</v>
      </c>
      <c r="F9207" t="s">
        <v>78</v>
      </c>
      <c r="H9207">
        <v>20698.800000000003</v>
      </c>
    </row>
    <row r="9208" spans="1:8" x14ac:dyDescent="0.25">
      <c r="A9208" s="2">
        <v>29</v>
      </c>
      <c r="B9208" t="s">
        <v>33</v>
      </c>
      <c r="C9208" t="s">
        <v>187</v>
      </c>
      <c r="D9208" s="2">
        <v>3</v>
      </c>
      <c r="E9208" s="17">
        <v>4</v>
      </c>
      <c r="F9208" t="s">
        <v>67</v>
      </c>
      <c r="G9208">
        <v>6</v>
      </c>
      <c r="H9208">
        <v>425.54000000000008</v>
      </c>
    </row>
    <row r="9209" spans="1:8" x14ac:dyDescent="0.25">
      <c r="A9209" s="2">
        <v>29</v>
      </c>
      <c r="B9209" t="s">
        <v>33</v>
      </c>
      <c r="C9209" t="s">
        <v>187</v>
      </c>
      <c r="D9209" s="2">
        <v>3</v>
      </c>
      <c r="E9209" s="17">
        <v>4</v>
      </c>
      <c r="F9209" t="s">
        <v>73</v>
      </c>
      <c r="G9209">
        <v>2</v>
      </c>
      <c r="H9209">
        <v>62121.04</v>
      </c>
    </row>
    <row r="9210" spans="1:8" x14ac:dyDescent="0.25">
      <c r="A9210" s="2">
        <v>29</v>
      </c>
      <c r="B9210" t="s">
        <v>33</v>
      </c>
      <c r="C9210" t="s">
        <v>187</v>
      </c>
      <c r="D9210" s="2">
        <v>3</v>
      </c>
      <c r="E9210" s="17">
        <v>5</v>
      </c>
      <c r="F9210" t="s">
        <v>70</v>
      </c>
      <c r="G9210">
        <v>56</v>
      </c>
      <c r="H9210">
        <v>7575664.96</v>
      </c>
    </row>
    <row r="9211" spans="1:8" x14ac:dyDescent="0.25">
      <c r="A9211" s="2">
        <v>29</v>
      </c>
      <c r="B9211" t="s">
        <v>33</v>
      </c>
      <c r="C9211" t="s">
        <v>187</v>
      </c>
      <c r="D9211" s="2">
        <v>3</v>
      </c>
      <c r="E9211" s="17">
        <v>5</v>
      </c>
      <c r="F9211" t="s">
        <v>75</v>
      </c>
      <c r="G9211">
        <v>52</v>
      </c>
      <c r="H9211">
        <v>682200</v>
      </c>
    </row>
    <row r="9212" spans="1:8" x14ac:dyDescent="0.25">
      <c r="A9212" s="2">
        <v>29</v>
      </c>
      <c r="B9212" t="s">
        <v>33</v>
      </c>
      <c r="C9212" t="s">
        <v>187</v>
      </c>
      <c r="D9212" s="2">
        <v>3</v>
      </c>
      <c r="E9212" s="17">
        <v>5</v>
      </c>
      <c r="F9212" t="s">
        <v>77</v>
      </c>
      <c r="H9212">
        <v>26636.510000000002</v>
      </c>
    </row>
    <row r="9213" spans="1:8" x14ac:dyDescent="0.25">
      <c r="A9213" s="2">
        <v>29</v>
      </c>
      <c r="B9213" t="s">
        <v>33</v>
      </c>
      <c r="C9213" t="s">
        <v>187</v>
      </c>
      <c r="D9213" s="2">
        <v>3</v>
      </c>
      <c r="E9213" s="17">
        <v>5</v>
      </c>
      <c r="F9213" t="s">
        <v>68</v>
      </c>
      <c r="G9213">
        <v>41</v>
      </c>
      <c r="H9213">
        <v>878966.25</v>
      </c>
    </row>
    <row r="9214" spans="1:8" x14ac:dyDescent="0.25">
      <c r="A9214" s="2">
        <v>29</v>
      </c>
      <c r="B9214" t="s">
        <v>33</v>
      </c>
      <c r="C9214" t="s">
        <v>187</v>
      </c>
      <c r="D9214" s="2">
        <v>3</v>
      </c>
      <c r="E9214" s="17">
        <v>5</v>
      </c>
      <c r="F9214" t="s">
        <v>69</v>
      </c>
      <c r="G9214">
        <v>56</v>
      </c>
      <c r="H9214">
        <v>985744.77000000025</v>
      </c>
    </row>
    <row r="9215" spans="1:8" x14ac:dyDescent="0.25">
      <c r="A9215" s="2">
        <v>29</v>
      </c>
      <c r="B9215" t="s">
        <v>33</v>
      </c>
      <c r="C9215" t="s">
        <v>187</v>
      </c>
      <c r="D9215" s="2">
        <v>3</v>
      </c>
      <c r="E9215" s="17">
        <v>5</v>
      </c>
      <c r="F9215" t="s">
        <v>78</v>
      </c>
      <c r="H9215">
        <v>231817.67999999988</v>
      </c>
    </row>
    <row r="9216" spans="1:8" x14ac:dyDescent="0.25">
      <c r="A9216" s="2">
        <v>29</v>
      </c>
      <c r="B9216" t="s">
        <v>33</v>
      </c>
      <c r="C9216" t="s">
        <v>187</v>
      </c>
      <c r="D9216" s="2">
        <v>3</v>
      </c>
      <c r="E9216" s="17">
        <v>5</v>
      </c>
      <c r="F9216" t="s">
        <v>67</v>
      </c>
      <c r="G9216">
        <v>56</v>
      </c>
      <c r="H9216">
        <v>3876.9500000000003</v>
      </c>
    </row>
    <row r="9217" spans="1:8" x14ac:dyDescent="0.25">
      <c r="A9217" s="2">
        <v>29</v>
      </c>
      <c r="B9217" t="s">
        <v>33</v>
      </c>
      <c r="C9217" t="s">
        <v>187</v>
      </c>
      <c r="D9217" s="2">
        <v>3</v>
      </c>
      <c r="E9217" s="17">
        <v>5</v>
      </c>
      <c r="F9217" t="s">
        <v>73</v>
      </c>
      <c r="G9217">
        <v>6</v>
      </c>
      <c r="H9217">
        <v>629125.14</v>
      </c>
    </row>
    <row r="9218" spans="1:8" x14ac:dyDescent="0.25">
      <c r="A9218" s="2">
        <v>29</v>
      </c>
      <c r="B9218" t="s">
        <v>33</v>
      </c>
      <c r="C9218" t="s">
        <v>187</v>
      </c>
      <c r="D9218" s="2">
        <v>3</v>
      </c>
      <c r="E9218" s="17">
        <v>5</v>
      </c>
      <c r="F9218" t="s">
        <v>74</v>
      </c>
      <c r="G9218">
        <v>1</v>
      </c>
      <c r="H9218">
        <v>36483.15</v>
      </c>
    </row>
    <row r="9219" spans="1:8" x14ac:dyDescent="0.25">
      <c r="A9219" s="2">
        <v>29</v>
      </c>
      <c r="B9219" t="s">
        <v>33</v>
      </c>
      <c r="C9219" t="s">
        <v>187</v>
      </c>
      <c r="D9219" s="2">
        <v>3</v>
      </c>
      <c r="E9219" s="17">
        <v>5</v>
      </c>
      <c r="F9219" t="s">
        <v>88</v>
      </c>
      <c r="H9219">
        <v>3000</v>
      </c>
    </row>
    <row r="9220" spans="1:8" x14ac:dyDescent="0.25">
      <c r="A9220" s="2">
        <v>29</v>
      </c>
      <c r="B9220" t="s">
        <v>33</v>
      </c>
      <c r="C9220" t="s">
        <v>187</v>
      </c>
      <c r="D9220" s="2">
        <v>3</v>
      </c>
      <c r="E9220" s="17">
        <v>6</v>
      </c>
      <c r="F9220" t="s">
        <v>70</v>
      </c>
      <c r="G9220">
        <v>18</v>
      </c>
      <c r="H9220">
        <v>3084280.25</v>
      </c>
    </row>
    <row r="9221" spans="1:8" x14ac:dyDescent="0.25">
      <c r="A9221" s="2">
        <v>29</v>
      </c>
      <c r="B9221" t="s">
        <v>33</v>
      </c>
      <c r="C9221" t="s">
        <v>187</v>
      </c>
      <c r="D9221" s="2">
        <v>3</v>
      </c>
      <c r="E9221" s="17">
        <v>6</v>
      </c>
      <c r="F9221" t="s">
        <v>75</v>
      </c>
      <c r="G9221">
        <v>17</v>
      </c>
      <c r="H9221">
        <v>222300</v>
      </c>
    </row>
    <row r="9222" spans="1:8" x14ac:dyDescent="0.25">
      <c r="A9222" s="2">
        <v>29</v>
      </c>
      <c r="B9222" t="s">
        <v>33</v>
      </c>
      <c r="C9222" t="s">
        <v>187</v>
      </c>
      <c r="D9222" s="2">
        <v>3</v>
      </c>
      <c r="E9222" s="17">
        <v>6</v>
      </c>
      <c r="F9222" t="s">
        <v>77</v>
      </c>
      <c r="H9222">
        <v>7833.7</v>
      </c>
    </row>
    <row r="9223" spans="1:8" x14ac:dyDescent="0.25">
      <c r="A9223" s="2">
        <v>29</v>
      </c>
      <c r="B9223" t="s">
        <v>33</v>
      </c>
      <c r="C9223" t="s">
        <v>187</v>
      </c>
      <c r="D9223" s="2">
        <v>3</v>
      </c>
      <c r="E9223" s="17">
        <v>6</v>
      </c>
      <c r="F9223" t="s">
        <v>68</v>
      </c>
      <c r="G9223">
        <v>17</v>
      </c>
      <c r="H9223">
        <v>359309</v>
      </c>
    </row>
    <row r="9224" spans="1:8" x14ac:dyDescent="0.25">
      <c r="A9224" s="2">
        <v>29</v>
      </c>
      <c r="B9224" t="s">
        <v>33</v>
      </c>
      <c r="C9224" t="s">
        <v>187</v>
      </c>
      <c r="D9224" s="2">
        <v>3</v>
      </c>
      <c r="E9224" s="17">
        <v>6</v>
      </c>
      <c r="F9224" t="s">
        <v>69</v>
      </c>
      <c r="G9224">
        <v>18</v>
      </c>
      <c r="H9224">
        <v>400953</v>
      </c>
    </row>
    <row r="9225" spans="1:8" x14ac:dyDescent="0.25">
      <c r="A9225" s="2">
        <v>29</v>
      </c>
      <c r="B9225" t="s">
        <v>33</v>
      </c>
      <c r="C9225" t="s">
        <v>187</v>
      </c>
      <c r="D9225" s="2">
        <v>3</v>
      </c>
      <c r="E9225" s="17">
        <v>6</v>
      </c>
      <c r="F9225" t="s">
        <v>78</v>
      </c>
      <c r="H9225">
        <v>100043.28</v>
      </c>
    </row>
    <row r="9226" spans="1:8" x14ac:dyDescent="0.25">
      <c r="A9226" s="2">
        <v>29</v>
      </c>
      <c r="B9226" t="s">
        <v>33</v>
      </c>
      <c r="C9226" t="s">
        <v>187</v>
      </c>
      <c r="D9226" s="2">
        <v>3</v>
      </c>
      <c r="E9226" s="17">
        <v>6</v>
      </c>
      <c r="F9226" t="s">
        <v>67</v>
      </c>
      <c r="G9226">
        <v>18</v>
      </c>
      <c r="H9226">
        <v>1247.67</v>
      </c>
    </row>
    <row r="9227" spans="1:8" x14ac:dyDescent="0.25">
      <c r="A9227" s="2">
        <v>29</v>
      </c>
      <c r="B9227" t="s">
        <v>33</v>
      </c>
      <c r="C9227" t="s">
        <v>187</v>
      </c>
      <c r="D9227" s="2">
        <v>3</v>
      </c>
      <c r="E9227" s="17">
        <v>6</v>
      </c>
      <c r="F9227" t="s">
        <v>73</v>
      </c>
      <c r="G9227">
        <v>2</v>
      </c>
      <c r="H9227">
        <v>260603</v>
      </c>
    </row>
    <row r="9228" spans="1:8" x14ac:dyDescent="0.25">
      <c r="A9228" s="2">
        <v>29</v>
      </c>
      <c r="B9228" t="s">
        <v>33</v>
      </c>
      <c r="C9228" t="s">
        <v>187</v>
      </c>
      <c r="D9228" s="2">
        <v>3</v>
      </c>
      <c r="E9228" s="17">
        <v>6</v>
      </c>
      <c r="F9228" t="s">
        <v>72</v>
      </c>
      <c r="G9228">
        <v>1</v>
      </c>
      <c r="H9228">
        <v>14880</v>
      </c>
    </row>
    <row r="9229" spans="1:8" x14ac:dyDescent="0.25">
      <c r="A9229" s="2">
        <v>29</v>
      </c>
      <c r="B9229" t="s">
        <v>33</v>
      </c>
      <c r="C9229" t="s">
        <v>187</v>
      </c>
      <c r="D9229" s="2">
        <v>3</v>
      </c>
      <c r="E9229" s="17">
        <v>6</v>
      </c>
      <c r="F9229" t="s">
        <v>74</v>
      </c>
      <c r="H9229">
        <v>51241.440000000002</v>
      </c>
    </row>
    <row r="9230" spans="1:8" x14ac:dyDescent="0.25">
      <c r="A9230" s="2">
        <v>29</v>
      </c>
      <c r="B9230" t="s">
        <v>33</v>
      </c>
      <c r="C9230" t="s">
        <v>187</v>
      </c>
      <c r="D9230" s="2">
        <v>3</v>
      </c>
      <c r="E9230" s="17">
        <v>6</v>
      </c>
      <c r="F9230" t="s">
        <v>88</v>
      </c>
      <c r="H9230">
        <v>1000</v>
      </c>
    </row>
    <row r="9231" spans="1:8" x14ac:dyDescent="0.25">
      <c r="A9231" s="2">
        <v>29</v>
      </c>
      <c r="B9231" t="s">
        <v>33</v>
      </c>
      <c r="C9231" t="s">
        <v>187</v>
      </c>
      <c r="D9231" s="2">
        <v>3</v>
      </c>
      <c r="E9231" s="17">
        <v>7</v>
      </c>
      <c r="F9231" t="s">
        <v>70</v>
      </c>
      <c r="G9231">
        <v>56</v>
      </c>
      <c r="H9231">
        <v>11858855.859999999</v>
      </c>
    </row>
    <row r="9232" spans="1:8" x14ac:dyDescent="0.25">
      <c r="A9232" s="2">
        <v>29</v>
      </c>
      <c r="B9232" t="s">
        <v>33</v>
      </c>
      <c r="C9232" t="s">
        <v>187</v>
      </c>
      <c r="D9232" s="2">
        <v>3</v>
      </c>
      <c r="E9232" s="17">
        <v>7</v>
      </c>
      <c r="F9232" t="s">
        <v>75</v>
      </c>
      <c r="G9232">
        <v>49</v>
      </c>
      <c r="H9232">
        <v>662400</v>
      </c>
    </row>
    <row r="9233" spans="1:8" x14ac:dyDescent="0.25">
      <c r="A9233" s="2">
        <v>29</v>
      </c>
      <c r="B9233" t="s">
        <v>33</v>
      </c>
      <c r="C9233" t="s">
        <v>187</v>
      </c>
      <c r="D9233" s="2">
        <v>3</v>
      </c>
      <c r="E9233" s="17">
        <v>7</v>
      </c>
      <c r="F9233" t="s">
        <v>77</v>
      </c>
      <c r="H9233">
        <v>17925.22</v>
      </c>
    </row>
    <row r="9234" spans="1:8" x14ac:dyDescent="0.25">
      <c r="A9234" s="2">
        <v>29</v>
      </c>
      <c r="B9234" t="s">
        <v>33</v>
      </c>
      <c r="C9234" t="s">
        <v>187</v>
      </c>
      <c r="D9234" s="2">
        <v>3</v>
      </c>
      <c r="E9234" s="17">
        <v>7</v>
      </c>
      <c r="F9234" t="s">
        <v>68</v>
      </c>
      <c r="G9234">
        <v>41</v>
      </c>
      <c r="H9234">
        <v>792496.38</v>
      </c>
    </row>
    <row r="9235" spans="1:8" x14ac:dyDescent="0.25">
      <c r="A9235" s="2">
        <v>29</v>
      </c>
      <c r="B9235" t="s">
        <v>33</v>
      </c>
      <c r="C9235" t="s">
        <v>187</v>
      </c>
      <c r="D9235" s="2">
        <v>3</v>
      </c>
      <c r="E9235" s="17">
        <v>7</v>
      </c>
      <c r="F9235" t="s">
        <v>69</v>
      </c>
      <c r="G9235">
        <v>56</v>
      </c>
      <c r="H9235">
        <v>1542549.0899999992</v>
      </c>
    </row>
    <row r="9236" spans="1:8" x14ac:dyDescent="0.25">
      <c r="A9236" s="2">
        <v>29</v>
      </c>
      <c r="B9236" t="s">
        <v>33</v>
      </c>
      <c r="C9236" t="s">
        <v>187</v>
      </c>
      <c r="D9236" s="2">
        <v>3</v>
      </c>
      <c r="E9236" s="17">
        <v>7</v>
      </c>
      <c r="F9236" t="s">
        <v>78</v>
      </c>
      <c r="H9236">
        <v>267819.47999999986</v>
      </c>
    </row>
    <row r="9237" spans="1:8" x14ac:dyDescent="0.25">
      <c r="A9237" s="2">
        <v>29</v>
      </c>
      <c r="B9237" t="s">
        <v>33</v>
      </c>
      <c r="C9237" t="s">
        <v>187</v>
      </c>
      <c r="D9237" s="2">
        <v>3</v>
      </c>
      <c r="E9237" s="17">
        <v>7</v>
      </c>
      <c r="F9237" t="s">
        <v>67</v>
      </c>
      <c r="G9237">
        <v>56</v>
      </c>
      <c r="H9237">
        <v>3952.4900000000002</v>
      </c>
    </row>
    <row r="9238" spans="1:8" x14ac:dyDescent="0.25">
      <c r="A9238" s="2">
        <v>29</v>
      </c>
      <c r="B9238" t="s">
        <v>33</v>
      </c>
      <c r="C9238" t="s">
        <v>187</v>
      </c>
      <c r="D9238" s="2">
        <v>3</v>
      </c>
      <c r="E9238" s="17">
        <v>7</v>
      </c>
      <c r="F9238" t="s">
        <v>73</v>
      </c>
      <c r="G9238">
        <v>4</v>
      </c>
      <c r="H9238">
        <v>872993.63</v>
      </c>
    </row>
    <row r="9239" spans="1:8" x14ac:dyDescent="0.25">
      <c r="A9239" s="2">
        <v>29</v>
      </c>
      <c r="B9239" t="s">
        <v>33</v>
      </c>
      <c r="C9239" t="s">
        <v>187</v>
      </c>
      <c r="D9239" s="2">
        <v>3</v>
      </c>
      <c r="E9239" s="17">
        <v>7</v>
      </c>
      <c r="F9239" t="s">
        <v>79</v>
      </c>
      <c r="H9239">
        <v>8882</v>
      </c>
    </row>
    <row r="9240" spans="1:8" x14ac:dyDescent="0.25">
      <c r="A9240" s="2">
        <v>29</v>
      </c>
      <c r="B9240" t="s">
        <v>33</v>
      </c>
      <c r="C9240" t="s">
        <v>187</v>
      </c>
      <c r="D9240" s="2">
        <v>3</v>
      </c>
      <c r="E9240" s="17">
        <v>7</v>
      </c>
      <c r="F9240" t="s">
        <v>74</v>
      </c>
      <c r="H9240">
        <v>18698.68</v>
      </c>
    </row>
    <row r="9241" spans="1:8" x14ac:dyDescent="0.25">
      <c r="A9241" s="2">
        <v>29</v>
      </c>
      <c r="B9241" t="s">
        <v>33</v>
      </c>
      <c r="C9241" t="s">
        <v>187</v>
      </c>
      <c r="D9241" s="2">
        <v>3</v>
      </c>
      <c r="E9241" s="17">
        <v>7</v>
      </c>
      <c r="F9241" t="s">
        <v>88</v>
      </c>
      <c r="H9241">
        <v>22000</v>
      </c>
    </row>
    <row r="9242" spans="1:8" x14ac:dyDescent="0.25">
      <c r="A9242" s="2">
        <v>29</v>
      </c>
      <c r="B9242" t="s">
        <v>33</v>
      </c>
      <c r="C9242" t="s">
        <v>187</v>
      </c>
      <c r="D9242" s="2">
        <v>3</v>
      </c>
      <c r="E9242" s="17">
        <v>7</v>
      </c>
      <c r="F9242" t="s">
        <v>71</v>
      </c>
      <c r="H9242">
        <v>24193.449999999997</v>
      </c>
    </row>
    <row r="9243" spans="1:8" x14ac:dyDescent="0.25">
      <c r="A9243" s="2">
        <v>29</v>
      </c>
      <c r="B9243" t="s">
        <v>33</v>
      </c>
      <c r="C9243" t="s">
        <v>187</v>
      </c>
      <c r="D9243" s="2">
        <v>3</v>
      </c>
      <c r="E9243" s="17">
        <v>8</v>
      </c>
      <c r="F9243" t="s">
        <v>70</v>
      </c>
      <c r="G9243">
        <v>46</v>
      </c>
      <c r="H9243">
        <v>12393112.890000001</v>
      </c>
    </row>
    <row r="9244" spans="1:8" x14ac:dyDescent="0.25">
      <c r="A9244" s="2">
        <v>29</v>
      </c>
      <c r="B9244" t="s">
        <v>33</v>
      </c>
      <c r="C9244" t="s">
        <v>187</v>
      </c>
      <c r="D9244" s="2">
        <v>3</v>
      </c>
      <c r="E9244" s="17">
        <v>8</v>
      </c>
      <c r="F9244" t="s">
        <v>75</v>
      </c>
      <c r="G9244">
        <v>45</v>
      </c>
      <c r="H9244">
        <v>603900</v>
      </c>
    </row>
    <row r="9245" spans="1:8" x14ac:dyDescent="0.25">
      <c r="A9245" s="2">
        <v>29</v>
      </c>
      <c r="B9245" t="s">
        <v>33</v>
      </c>
      <c r="C9245" t="s">
        <v>187</v>
      </c>
      <c r="D9245" s="2">
        <v>3</v>
      </c>
      <c r="E9245" s="17">
        <v>8</v>
      </c>
      <c r="F9245" t="s">
        <v>77</v>
      </c>
      <c r="H9245">
        <v>30554.300000000003</v>
      </c>
    </row>
    <row r="9246" spans="1:8" x14ac:dyDescent="0.25">
      <c r="A9246" s="2">
        <v>29</v>
      </c>
      <c r="B9246" t="s">
        <v>33</v>
      </c>
      <c r="C9246" t="s">
        <v>187</v>
      </c>
      <c r="D9246" s="2">
        <v>3</v>
      </c>
      <c r="E9246" s="17">
        <v>8</v>
      </c>
      <c r="F9246" t="s">
        <v>68</v>
      </c>
      <c r="G9246">
        <v>30</v>
      </c>
      <c r="H9246">
        <v>745487</v>
      </c>
    </row>
    <row r="9247" spans="1:8" x14ac:dyDescent="0.25">
      <c r="A9247" s="2">
        <v>29</v>
      </c>
      <c r="B9247" t="s">
        <v>33</v>
      </c>
      <c r="C9247" t="s">
        <v>187</v>
      </c>
      <c r="D9247" s="2">
        <v>3</v>
      </c>
      <c r="E9247" s="17">
        <v>8</v>
      </c>
      <c r="F9247" t="s">
        <v>69</v>
      </c>
      <c r="G9247">
        <v>46</v>
      </c>
      <c r="H9247">
        <v>1611294.7400000007</v>
      </c>
    </row>
    <row r="9248" spans="1:8" x14ac:dyDescent="0.25">
      <c r="A9248" s="2">
        <v>29</v>
      </c>
      <c r="B9248" t="s">
        <v>33</v>
      </c>
      <c r="C9248" t="s">
        <v>187</v>
      </c>
      <c r="D9248" s="2">
        <v>3</v>
      </c>
      <c r="E9248" s="17">
        <v>8</v>
      </c>
      <c r="F9248" t="s">
        <v>78</v>
      </c>
      <c r="H9248">
        <v>329551.49999999994</v>
      </c>
    </row>
    <row r="9249" spans="1:8" x14ac:dyDescent="0.25">
      <c r="A9249" s="2">
        <v>29</v>
      </c>
      <c r="B9249" t="s">
        <v>33</v>
      </c>
      <c r="C9249" t="s">
        <v>187</v>
      </c>
      <c r="D9249" s="2">
        <v>3</v>
      </c>
      <c r="E9249" s="17">
        <v>8</v>
      </c>
      <c r="F9249" t="s">
        <v>67</v>
      </c>
      <c r="G9249">
        <v>45</v>
      </c>
      <c r="H9249">
        <v>3364.06</v>
      </c>
    </row>
    <row r="9250" spans="1:8" x14ac:dyDescent="0.25">
      <c r="A9250" s="2">
        <v>29</v>
      </c>
      <c r="B9250" t="s">
        <v>33</v>
      </c>
      <c r="C9250" t="s">
        <v>187</v>
      </c>
      <c r="D9250" s="2">
        <v>3</v>
      </c>
      <c r="E9250" s="17">
        <v>8</v>
      </c>
      <c r="F9250" t="s">
        <v>73</v>
      </c>
      <c r="G9250">
        <v>4</v>
      </c>
      <c r="H9250">
        <v>1000732.2600000001</v>
      </c>
    </row>
    <row r="9251" spans="1:8" x14ac:dyDescent="0.25">
      <c r="A9251" s="2">
        <v>29</v>
      </c>
      <c r="B9251" t="s">
        <v>33</v>
      </c>
      <c r="C9251" t="s">
        <v>187</v>
      </c>
      <c r="D9251" s="2">
        <v>3</v>
      </c>
      <c r="E9251" s="17">
        <v>8</v>
      </c>
      <c r="F9251" t="s">
        <v>79</v>
      </c>
      <c r="H9251">
        <v>8371</v>
      </c>
    </row>
    <row r="9252" spans="1:8" x14ac:dyDescent="0.25">
      <c r="A9252" s="2">
        <v>29</v>
      </c>
      <c r="B9252" t="s">
        <v>33</v>
      </c>
      <c r="C9252" t="s">
        <v>187</v>
      </c>
      <c r="D9252" s="2">
        <v>3</v>
      </c>
      <c r="E9252" s="17">
        <v>8</v>
      </c>
      <c r="F9252" t="s">
        <v>74</v>
      </c>
      <c r="G9252">
        <v>1</v>
      </c>
      <c r="H9252">
        <v>129431.76</v>
      </c>
    </row>
    <row r="9253" spans="1:8" x14ac:dyDescent="0.25">
      <c r="A9253" s="2">
        <v>29</v>
      </c>
      <c r="B9253" t="s">
        <v>33</v>
      </c>
      <c r="C9253" t="s">
        <v>187</v>
      </c>
      <c r="D9253" s="2">
        <v>3</v>
      </c>
      <c r="E9253" s="17">
        <v>8</v>
      </c>
      <c r="F9253" t="s">
        <v>88</v>
      </c>
      <c r="H9253">
        <v>2000</v>
      </c>
    </row>
    <row r="9254" spans="1:8" x14ac:dyDescent="0.25">
      <c r="A9254" s="2">
        <v>29</v>
      </c>
      <c r="B9254" t="s">
        <v>33</v>
      </c>
      <c r="C9254" t="s">
        <v>187</v>
      </c>
      <c r="D9254" s="2">
        <v>3</v>
      </c>
      <c r="E9254" s="17">
        <v>8</v>
      </c>
      <c r="F9254" t="s">
        <v>71</v>
      </c>
      <c r="G9254">
        <v>8</v>
      </c>
      <c r="H9254">
        <v>421037.31999999995</v>
      </c>
    </row>
    <row r="9255" spans="1:8" x14ac:dyDescent="0.25">
      <c r="A9255" s="2">
        <v>29</v>
      </c>
      <c r="B9255" t="s">
        <v>33</v>
      </c>
      <c r="C9255" t="s">
        <v>187</v>
      </c>
      <c r="D9255" s="2">
        <v>3</v>
      </c>
      <c r="E9255" s="17">
        <v>9</v>
      </c>
      <c r="F9255" t="s">
        <v>70</v>
      </c>
      <c r="G9255">
        <v>8</v>
      </c>
      <c r="H9255">
        <v>2370081.0999999996</v>
      </c>
    </row>
    <row r="9256" spans="1:8" x14ac:dyDescent="0.25">
      <c r="A9256" s="2">
        <v>29</v>
      </c>
      <c r="B9256" t="s">
        <v>33</v>
      </c>
      <c r="C9256" t="s">
        <v>187</v>
      </c>
      <c r="D9256" s="2">
        <v>3</v>
      </c>
      <c r="E9256" s="17">
        <v>9</v>
      </c>
      <c r="F9256" t="s">
        <v>75</v>
      </c>
      <c r="G9256">
        <v>8</v>
      </c>
      <c r="H9256">
        <v>103500</v>
      </c>
    </row>
    <row r="9257" spans="1:8" x14ac:dyDescent="0.25">
      <c r="A9257" s="2">
        <v>29</v>
      </c>
      <c r="B9257" t="s">
        <v>33</v>
      </c>
      <c r="C9257" t="s">
        <v>187</v>
      </c>
      <c r="D9257" s="2">
        <v>3</v>
      </c>
      <c r="E9257" s="17">
        <v>9</v>
      </c>
      <c r="F9257" t="s">
        <v>68</v>
      </c>
      <c r="G9257">
        <v>7</v>
      </c>
      <c r="H9257">
        <v>126421.75</v>
      </c>
    </row>
    <row r="9258" spans="1:8" x14ac:dyDescent="0.25">
      <c r="A9258" s="2">
        <v>29</v>
      </c>
      <c r="B9258" t="s">
        <v>33</v>
      </c>
      <c r="C9258" t="s">
        <v>187</v>
      </c>
      <c r="D9258" s="2">
        <v>3</v>
      </c>
      <c r="E9258" s="17">
        <v>9</v>
      </c>
      <c r="F9258" t="s">
        <v>69</v>
      </c>
      <c r="G9258">
        <v>8</v>
      </c>
      <c r="H9258">
        <v>308238.05</v>
      </c>
    </row>
    <row r="9259" spans="1:8" x14ac:dyDescent="0.25">
      <c r="A9259" s="2">
        <v>29</v>
      </c>
      <c r="B9259" t="s">
        <v>33</v>
      </c>
      <c r="C9259" t="s">
        <v>187</v>
      </c>
      <c r="D9259" s="2">
        <v>3</v>
      </c>
      <c r="E9259" s="17">
        <v>9</v>
      </c>
      <c r="F9259" t="s">
        <v>78</v>
      </c>
      <c r="H9259">
        <v>87705.060000000012</v>
      </c>
    </row>
    <row r="9260" spans="1:8" x14ac:dyDescent="0.25">
      <c r="A9260" s="2">
        <v>29</v>
      </c>
      <c r="B9260" t="s">
        <v>33</v>
      </c>
      <c r="C9260" t="s">
        <v>187</v>
      </c>
      <c r="D9260" s="2">
        <v>3</v>
      </c>
      <c r="E9260" s="17">
        <v>9</v>
      </c>
      <c r="F9260" t="s">
        <v>67</v>
      </c>
      <c r="G9260">
        <v>8</v>
      </c>
      <c r="H9260">
        <v>530.48</v>
      </c>
    </row>
    <row r="9261" spans="1:8" x14ac:dyDescent="0.25">
      <c r="A9261" s="2">
        <v>29</v>
      </c>
      <c r="B9261" t="s">
        <v>33</v>
      </c>
      <c r="C9261" t="s">
        <v>187</v>
      </c>
      <c r="D9261" s="2">
        <v>3</v>
      </c>
      <c r="E9261" s="17">
        <v>9</v>
      </c>
      <c r="F9261" t="s">
        <v>73</v>
      </c>
      <c r="G9261">
        <v>1</v>
      </c>
      <c r="H9261">
        <v>181847.97</v>
      </c>
    </row>
    <row r="9262" spans="1:8" x14ac:dyDescent="0.25">
      <c r="A9262" s="2">
        <v>29</v>
      </c>
      <c r="B9262" t="s">
        <v>33</v>
      </c>
      <c r="C9262" t="s">
        <v>187</v>
      </c>
      <c r="D9262" s="2">
        <v>3</v>
      </c>
      <c r="E9262" s="17">
        <v>9</v>
      </c>
      <c r="F9262" t="s">
        <v>74</v>
      </c>
      <c r="H9262">
        <v>53127.25</v>
      </c>
    </row>
    <row r="9263" spans="1:8" x14ac:dyDescent="0.25">
      <c r="A9263" s="2">
        <v>29</v>
      </c>
      <c r="B9263" t="s">
        <v>33</v>
      </c>
      <c r="C9263" t="s">
        <v>187</v>
      </c>
      <c r="D9263" s="2">
        <v>3</v>
      </c>
      <c r="E9263" s="17">
        <v>10</v>
      </c>
      <c r="F9263" t="s">
        <v>70</v>
      </c>
      <c r="G9263">
        <v>116</v>
      </c>
      <c r="H9263">
        <v>43486145.109999992</v>
      </c>
    </row>
    <row r="9264" spans="1:8" x14ac:dyDescent="0.25">
      <c r="A9264" s="2">
        <v>29</v>
      </c>
      <c r="B9264" t="s">
        <v>33</v>
      </c>
      <c r="C9264" t="s">
        <v>187</v>
      </c>
      <c r="D9264" s="2">
        <v>3</v>
      </c>
      <c r="E9264" s="17">
        <v>10</v>
      </c>
      <c r="F9264" t="s">
        <v>75</v>
      </c>
      <c r="G9264">
        <v>112</v>
      </c>
      <c r="H9264">
        <v>1467000</v>
      </c>
    </row>
    <row r="9265" spans="1:8" x14ac:dyDescent="0.25">
      <c r="A9265" s="2">
        <v>29</v>
      </c>
      <c r="B9265" t="s">
        <v>33</v>
      </c>
      <c r="C9265" t="s">
        <v>187</v>
      </c>
      <c r="D9265" s="2">
        <v>3</v>
      </c>
      <c r="E9265" s="17">
        <v>10</v>
      </c>
      <c r="F9265" t="s">
        <v>77</v>
      </c>
      <c r="H9265">
        <v>6143.63</v>
      </c>
    </row>
    <row r="9266" spans="1:8" x14ac:dyDescent="0.25">
      <c r="A9266" s="2">
        <v>29</v>
      </c>
      <c r="B9266" t="s">
        <v>33</v>
      </c>
      <c r="C9266" t="s">
        <v>187</v>
      </c>
      <c r="D9266" s="2">
        <v>3</v>
      </c>
      <c r="E9266" s="17">
        <v>10</v>
      </c>
      <c r="F9266" t="s">
        <v>68</v>
      </c>
      <c r="G9266">
        <v>103</v>
      </c>
      <c r="H9266">
        <v>2152118.25</v>
      </c>
    </row>
    <row r="9267" spans="1:8" x14ac:dyDescent="0.25">
      <c r="A9267" s="2">
        <v>29</v>
      </c>
      <c r="B9267" t="s">
        <v>33</v>
      </c>
      <c r="C9267" t="s">
        <v>187</v>
      </c>
      <c r="D9267" s="2">
        <v>3</v>
      </c>
      <c r="E9267" s="17">
        <v>10</v>
      </c>
      <c r="F9267" t="s">
        <v>69</v>
      </c>
      <c r="G9267">
        <v>116</v>
      </c>
      <c r="H9267">
        <v>5654997.7399999956</v>
      </c>
    </row>
    <row r="9268" spans="1:8" x14ac:dyDescent="0.25">
      <c r="A9268" s="2">
        <v>29</v>
      </c>
      <c r="B9268" t="s">
        <v>33</v>
      </c>
      <c r="C9268" t="s">
        <v>187</v>
      </c>
      <c r="D9268" s="2">
        <v>3</v>
      </c>
      <c r="E9268" s="17">
        <v>10</v>
      </c>
      <c r="F9268" t="s">
        <v>78</v>
      </c>
      <c r="H9268">
        <v>1357323.5899999999</v>
      </c>
    </row>
    <row r="9269" spans="1:8" x14ac:dyDescent="0.25">
      <c r="A9269" s="2">
        <v>29</v>
      </c>
      <c r="B9269" t="s">
        <v>33</v>
      </c>
      <c r="C9269" t="s">
        <v>187</v>
      </c>
      <c r="D9269" s="2">
        <v>3</v>
      </c>
      <c r="E9269" s="17">
        <v>10</v>
      </c>
      <c r="F9269" t="s">
        <v>67</v>
      </c>
      <c r="G9269">
        <v>115</v>
      </c>
      <c r="H9269">
        <v>7963.8799999999992</v>
      </c>
    </row>
    <row r="9270" spans="1:8" x14ac:dyDescent="0.25">
      <c r="A9270" s="2">
        <v>29</v>
      </c>
      <c r="B9270" t="s">
        <v>33</v>
      </c>
      <c r="C9270" t="s">
        <v>187</v>
      </c>
      <c r="D9270" s="2">
        <v>3</v>
      </c>
      <c r="E9270" s="17">
        <v>10</v>
      </c>
      <c r="F9270" t="s">
        <v>73</v>
      </c>
      <c r="G9270">
        <v>10</v>
      </c>
      <c r="H9270">
        <v>3645844.1500000004</v>
      </c>
    </row>
    <row r="9271" spans="1:8" x14ac:dyDescent="0.25">
      <c r="A9271" s="2">
        <v>29</v>
      </c>
      <c r="B9271" t="s">
        <v>33</v>
      </c>
      <c r="C9271" t="s">
        <v>187</v>
      </c>
      <c r="D9271" s="2">
        <v>3</v>
      </c>
      <c r="E9271" s="17">
        <v>10</v>
      </c>
      <c r="F9271" t="s">
        <v>79</v>
      </c>
      <c r="H9271">
        <v>16743</v>
      </c>
    </row>
    <row r="9272" spans="1:8" x14ac:dyDescent="0.25">
      <c r="A9272" s="2">
        <v>29</v>
      </c>
      <c r="B9272" t="s">
        <v>33</v>
      </c>
      <c r="C9272" t="s">
        <v>187</v>
      </c>
      <c r="D9272" s="2">
        <v>3</v>
      </c>
      <c r="E9272" s="17">
        <v>10</v>
      </c>
      <c r="F9272" t="s">
        <v>74</v>
      </c>
      <c r="H9272">
        <v>205188.93999999997</v>
      </c>
    </row>
    <row r="9273" spans="1:8" x14ac:dyDescent="0.25">
      <c r="A9273" s="2">
        <v>29</v>
      </c>
      <c r="B9273" t="s">
        <v>33</v>
      </c>
      <c r="C9273" t="s">
        <v>187</v>
      </c>
      <c r="D9273" s="2">
        <v>3</v>
      </c>
      <c r="E9273" s="17">
        <v>10</v>
      </c>
      <c r="F9273" t="s">
        <v>88</v>
      </c>
      <c r="H9273">
        <v>14000</v>
      </c>
    </row>
    <row r="9274" spans="1:8" x14ac:dyDescent="0.25">
      <c r="A9274" s="2">
        <v>29</v>
      </c>
      <c r="B9274" t="s">
        <v>33</v>
      </c>
      <c r="C9274" t="s">
        <v>187</v>
      </c>
      <c r="D9274" s="2">
        <v>3</v>
      </c>
      <c r="E9274" s="17">
        <v>10</v>
      </c>
      <c r="F9274" t="s">
        <v>71</v>
      </c>
      <c r="G9274">
        <v>21</v>
      </c>
      <c r="H9274">
        <v>1282428.3800000004</v>
      </c>
    </row>
    <row r="9275" spans="1:8" x14ac:dyDescent="0.25">
      <c r="A9275" s="2">
        <v>29</v>
      </c>
      <c r="B9275" t="s">
        <v>33</v>
      </c>
      <c r="C9275" t="s">
        <v>187</v>
      </c>
      <c r="D9275" s="2">
        <v>3</v>
      </c>
      <c r="E9275" s="17">
        <v>11</v>
      </c>
      <c r="F9275" t="s">
        <v>70</v>
      </c>
      <c r="G9275">
        <v>10</v>
      </c>
      <c r="H9275">
        <v>4657007.4300000006</v>
      </c>
    </row>
    <row r="9276" spans="1:8" x14ac:dyDescent="0.25">
      <c r="A9276" s="2">
        <v>29</v>
      </c>
      <c r="B9276" t="s">
        <v>33</v>
      </c>
      <c r="C9276" t="s">
        <v>187</v>
      </c>
      <c r="D9276" s="2">
        <v>3</v>
      </c>
      <c r="E9276" s="17">
        <v>11</v>
      </c>
      <c r="F9276" t="s">
        <v>75</v>
      </c>
      <c r="G9276">
        <v>2</v>
      </c>
      <c r="H9276">
        <v>42700</v>
      </c>
    </row>
    <row r="9277" spans="1:8" x14ac:dyDescent="0.25">
      <c r="A9277" s="2">
        <v>29</v>
      </c>
      <c r="B9277" t="s">
        <v>33</v>
      </c>
      <c r="C9277" t="s">
        <v>187</v>
      </c>
      <c r="D9277" s="2">
        <v>3</v>
      </c>
      <c r="E9277" s="17">
        <v>11</v>
      </c>
      <c r="F9277" t="s">
        <v>77</v>
      </c>
      <c r="H9277">
        <v>5078.7299999999996</v>
      </c>
    </row>
    <row r="9278" spans="1:8" x14ac:dyDescent="0.25">
      <c r="A9278" s="2">
        <v>29</v>
      </c>
      <c r="B9278" t="s">
        <v>33</v>
      </c>
      <c r="C9278" t="s">
        <v>187</v>
      </c>
      <c r="D9278" s="2">
        <v>3</v>
      </c>
      <c r="E9278" s="17">
        <v>11</v>
      </c>
      <c r="F9278" t="s">
        <v>68</v>
      </c>
      <c r="G9278">
        <v>6</v>
      </c>
      <c r="H9278">
        <v>135824</v>
      </c>
    </row>
    <row r="9279" spans="1:8" x14ac:dyDescent="0.25">
      <c r="A9279" s="2">
        <v>29</v>
      </c>
      <c r="B9279" t="s">
        <v>33</v>
      </c>
      <c r="C9279" t="s">
        <v>187</v>
      </c>
      <c r="D9279" s="2">
        <v>3</v>
      </c>
      <c r="E9279" s="17">
        <v>11</v>
      </c>
      <c r="F9279" t="s">
        <v>69</v>
      </c>
      <c r="G9279">
        <v>10</v>
      </c>
      <c r="H9279">
        <v>605408.79999999981</v>
      </c>
    </row>
    <row r="9280" spans="1:8" x14ac:dyDescent="0.25">
      <c r="A9280" s="2">
        <v>29</v>
      </c>
      <c r="B9280" t="s">
        <v>33</v>
      </c>
      <c r="C9280" t="s">
        <v>187</v>
      </c>
      <c r="D9280" s="2">
        <v>3</v>
      </c>
      <c r="E9280" s="17">
        <v>11</v>
      </c>
      <c r="F9280" t="s">
        <v>78</v>
      </c>
      <c r="H9280">
        <v>212911.19999999998</v>
      </c>
    </row>
    <row r="9281" spans="1:8" x14ac:dyDescent="0.25">
      <c r="A9281" s="2">
        <v>29</v>
      </c>
      <c r="B9281" t="s">
        <v>33</v>
      </c>
      <c r="C9281" t="s">
        <v>187</v>
      </c>
      <c r="D9281" s="2">
        <v>3</v>
      </c>
      <c r="E9281" s="17">
        <v>11</v>
      </c>
      <c r="F9281" t="s">
        <v>67</v>
      </c>
      <c r="G9281">
        <v>10</v>
      </c>
      <c r="H9281">
        <v>728.74999999999989</v>
      </c>
    </row>
    <row r="9282" spans="1:8" x14ac:dyDescent="0.25">
      <c r="A9282" s="2">
        <v>29</v>
      </c>
      <c r="B9282" t="s">
        <v>33</v>
      </c>
      <c r="C9282" t="s">
        <v>187</v>
      </c>
      <c r="D9282" s="2">
        <v>3</v>
      </c>
      <c r="E9282" s="17">
        <v>11</v>
      </c>
      <c r="F9282" t="s">
        <v>73</v>
      </c>
      <c r="G9282">
        <v>2</v>
      </c>
      <c r="H9282">
        <v>367676.23000000004</v>
      </c>
    </row>
    <row r="9283" spans="1:8" x14ac:dyDescent="0.25">
      <c r="A9283" s="2">
        <v>29</v>
      </c>
      <c r="B9283" t="s">
        <v>33</v>
      </c>
      <c r="C9283" t="s">
        <v>187</v>
      </c>
      <c r="D9283" s="2">
        <v>3</v>
      </c>
      <c r="E9283" s="17">
        <v>11</v>
      </c>
      <c r="F9283" t="s">
        <v>72</v>
      </c>
      <c r="G9283">
        <v>10</v>
      </c>
      <c r="H9283">
        <v>745306.3899999999</v>
      </c>
    </row>
    <row r="9284" spans="1:8" x14ac:dyDescent="0.25">
      <c r="A9284" s="2">
        <v>29</v>
      </c>
      <c r="B9284" t="s">
        <v>33</v>
      </c>
      <c r="C9284" t="s">
        <v>187</v>
      </c>
      <c r="D9284" s="2">
        <v>3</v>
      </c>
      <c r="E9284" s="17">
        <v>11</v>
      </c>
      <c r="F9284" t="s">
        <v>88</v>
      </c>
      <c r="H9284">
        <v>1000</v>
      </c>
    </row>
    <row r="9285" spans="1:8" x14ac:dyDescent="0.25">
      <c r="A9285" s="2">
        <v>29</v>
      </c>
      <c r="B9285" t="s">
        <v>33</v>
      </c>
      <c r="C9285" t="s">
        <v>187</v>
      </c>
      <c r="D9285" s="2">
        <v>3</v>
      </c>
      <c r="E9285" s="17">
        <v>11</v>
      </c>
      <c r="F9285" t="s">
        <v>71</v>
      </c>
      <c r="H9285">
        <v>31965.22</v>
      </c>
    </row>
    <row r="9286" spans="1:8" x14ac:dyDescent="0.25">
      <c r="A9286" s="2">
        <v>29</v>
      </c>
      <c r="B9286" t="s">
        <v>33</v>
      </c>
      <c r="C9286" t="s">
        <v>187</v>
      </c>
      <c r="D9286" s="2">
        <v>3</v>
      </c>
      <c r="E9286" s="17">
        <v>12</v>
      </c>
      <c r="F9286" t="s">
        <v>70</v>
      </c>
      <c r="G9286">
        <v>29</v>
      </c>
      <c r="H9286">
        <v>15718337.210000001</v>
      </c>
    </row>
    <row r="9287" spans="1:8" x14ac:dyDescent="0.25">
      <c r="A9287" s="2">
        <v>29</v>
      </c>
      <c r="B9287" t="s">
        <v>33</v>
      </c>
      <c r="C9287" t="s">
        <v>187</v>
      </c>
      <c r="D9287" s="2">
        <v>3</v>
      </c>
      <c r="E9287" s="17">
        <v>12</v>
      </c>
      <c r="F9287" t="s">
        <v>75</v>
      </c>
      <c r="G9287">
        <v>6</v>
      </c>
      <c r="H9287">
        <v>228996</v>
      </c>
    </row>
    <row r="9288" spans="1:8" x14ac:dyDescent="0.25">
      <c r="A9288" s="2">
        <v>29</v>
      </c>
      <c r="B9288" t="s">
        <v>33</v>
      </c>
      <c r="C9288" t="s">
        <v>187</v>
      </c>
      <c r="D9288" s="2">
        <v>3</v>
      </c>
      <c r="E9288" s="17">
        <v>12</v>
      </c>
      <c r="F9288" t="s">
        <v>68</v>
      </c>
      <c r="G9288">
        <v>22</v>
      </c>
      <c r="H9288">
        <v>341829</v>
      </c>
    </row>
    <row r="9289" spans="1:8" x14ac:dyDescent="0.25">
      <c r="A9289" s="2">
        <v>29</v>
      </c>
      <c r="B9289" t="s">
        <v>33</v>
      </c>
      <c r="C9289" t="s">
        <v>187</v>
      </c>
      <c r="D9289" s="2">
        <v>3</v>
      </c>
      <c r="E9289" s="17">
        <v>12</v>
      </c>
      <c r="F9289" t="s">
        <v>69</v>
      </c>
      <c r="G9289">
        <v>29</v>
      </c>
      <c r="H9289">
        <v>2044065.6199999999</v>
      </c>
    </row>
    <row r="9290" spans="1:8" x14ac:dyDescent="0.25">
      <c r="A9290" s="2">
        <v>29</v>
      </c>
      <c r="B9290" t="s">
        <v>33</v>
      </c>
      <c r="C9290" t="s">
        <v>187</v>
      </c>
      <c r="D9290" s="2">
        <v>3</v>
      </c>
      <c r="E9290" s="17">
        <v>12</v>
      </c>
      <c r="F9290" t="s">
        <v>78</v>
      </c>
      <c r="H9290">
        <v>605589.12</v>
      </c>
    </row>
    <row r="9291" spans="1:8" x14ac:dyDescent="0.25">
      <c r="A9291" s="2">
        <v>29</v>
      </c>
      <c r="B9291" t="s">
        <v>33</v>
      </c>
      <c r="C9291" t="s">
        <v>187</v>
      </c>
      <c r="D9291" s="2">
        <v>3</v>
      </c>
      <c r="E9291" s="17">
        <v>12</v>
      </c>
      <c r="F9291" t="s">
        <v>67</v>
      </c>
      <c r="G9291">
        <v>28</v>
      </c>
      <c r="H9291">
        <v>1976.37</v>
      </c>
    </row>
    <row r="9292" spans="1:8" x14ac:dyDescent="0.25">
      <c r="A9292" s="2">
        <v>29</v>
      </c>
      <c r="B9292" t="s">
        <v>33</v>
      </c>
      <c r="C9292" t="s">
        <v>187</v>
      </c>
      <c r="D9292" s="2">
        <v>3</v>
      </c>
      <c r="E9292" s="17">
        <v>12</v>
      </c>
      <c r="F9292" t="s">
        <v>73</v>
      </c>
      <c r="G9292">
        <v>4</v>
      </c>
      <c r="H9292">
        <v>1100444.51</v>
      </c>
    </row>
    <row r="9293" spans="1:8" x14ac:dyDescent="0.25">
      <c r="A9293" s="2">
        <v>29</v>
      </c>
      <c r="B9293" t="s">
        <v>33</v>
      </c>
      <c r="C9293" t="s">
        <v>187</v>
      </c>
      <c r="D9293" s="2">
        <v>3</v>
      </c>
      <c r="E9293" s="17">
        <v>12</v>
      </c>
      <c r="F9293" t="s">
        <v>72</v>
      </c>
      <c r="G9293">
        <v>29</v>
      </c>
      <c r="H9293">
        <v>2223001.1100000003</v>
      </c>
    </row>
    <row r="9294" spans="1:8" x14ac:dyDescent="0.25">
      <c r="A9294" s="2">
        <v>29</v>
      </c>
      <c r="B9294" t="s">
        <v>33</v>
      </c>
      <c r="C9294" t="s">
        <v>187</v>
      </c>
      <c r="D9294" s="2">
        <v>3</v>
      </c>
      <c r="E9294" s="17">
        <v>12</v>
      </c>
      <c r="F9294" t="s">
        <v>88</v>
      </c>
      <c r="H9294">
        <v>18000</v>
      </c>
    </row>
    <row r="9295" spans="1:8" x14ac:dyDescent="0.25">
      <c r="A9295" s="2">
        <v>29</v>
      </c>
      <c r="B9295" t="s">
        <v>33</v>
      </c>
      <c r="C9295" t="s">
        <v>187</v>
      </c>
      <c r="D9295" s="2">
        <v>3</v>
      </c>
      <c r="E9295" s="17">
        <v>12</v>
      </c>
      <c r="F9295" t="s">
        <v>71</v>
      </c>
      <c r="G9295">
        <v>1</v>
      </c>
      <c r="H9295">
        <v>81448.38</v>
      </c>
    </row>
    <row r="9296" spans="1:8" x14ac:dyDescent="0.25">
      <c r="A9296" s="2">
        <v>29</v>
      </c>
      <c r="B9296" t="s">
        <v>33</v>
      </c>
      <c r="C9296" t="s">
        <v>187</v>
      </c>
      <c r="D9296" s="2">
        <v>3</v>
      </c>
      <c r="E9296" s="17">
        <v>13</v>
      </c>
      <c r="F9296" t="s">
        <v>70</v>
      </c>
      <c r="G9296">
        <v>13</v>
      </c>
      <c r="H9296">
        <v>7583209.5899999989</v>
      </c>
    </row>
    <row r="9297" spans="1:8" x14ac:dyDescent="0.25">
      <c r="A9297" s="2">
        <v>29</v>
      </c>
      <c r="B9297" t="s">
        <v>33</v>
      </c>
      <c r="C9297" t="s">
        <v>187</v>
      </c>
      <c r="D9297" s="2">
        <v>3</v>
      </c>
      <c r="E9297" s="17">
        <v>13</v>
      </c>
      <c r="F9297" t="s">
        <v>75</v>
      </c>
      <c r="G9297">
        <v>3</v>
      </c>
      <c r="H9297">
        <v>116232</v>
      </c>
    </row>
    <row r="9298" spans="1:8" x14ac:dyDescent="0.25">
      <c r="A9298" s="2">
        <v>29</v>
      </c>
      <c r="B9298" t="s">
        <v>33</v>
      </c>
      <c r="C9298" t="s">
        <v>187</v>
      </c>
      <c r="D9298" s="2">
        <v>3</v>
      </c>
      <c r="E9298" s="17">
        <v>13</v>
      </c>
      <c r="F9298" t="s">
        <v>68</v>
      </c>
      <c r="G9298">
        <v>11</v>
      </c>
      <c r="H9298">
        <v>217121.15999999997</v>
      </c>
    </row>
    <row r="9299" spans="1:8" x14ac:dyDescent="0.25">
      <c r="A9299" s="2">
        <v>29</v>
      </c>
      <c r="B9299" t="s">
        <v>33</v>
      </c>
      <c r="C9299" t="s">
        <v>187</v>
      </c>
      <c r="D9299" s="2">
        <v>3</v>
      </c>
      <c r="E9299" s="17">
        <v>13</v>
      </c>
      <c r="F9299" t="s">
        <v>69</v>
      </c>
      <c r="G9299">
        <v>13</v>
      </c>
      <c r="H9299">
        <v>985814.68</v>
      </c>
    </row>
    <row r="9300" spans="1:8" x14ac:dyDescent="0.25">
      <c r="A9300" s="2">
        <v>29</v>
      </c>
      <c r="B9300" t="s">
        <v>33</v>
      </c>
      <c r="C9300" t="s">
        <v>187</v>
      </c>
      <c r="D9300" s="2">
        <v>3</v>
      </c>
      <c r="E9300" s="17">
        <v>13</v>
      </c>
      <c r="F9300" t="s">
        <v>78</v>
      </c>
      <c r="G9300">
        <v>8</v>
      </c>
      <c r="H9300">
        <v>579395.13</v>
      </c>
    </row>
    <row r="9301" spans="1:8" x14ac:dyDescent="0.25">
      <c r="A9301" s="2">
        <v>29</v>
      </c>
      <c r="B9301" t="s">
        <v>33</v>
      </c>
      <c r="C9301" t="s">
        <v>187</v>
      </c>
      <c r="D9301" s="2">
        <v>3</v>
      </c>
      <c r="E9301" s="17">
        <v>13</v>
      </c>
      <c r="F9301" t="s">
        <v>67</v>
      </c>
      <c r="G9301">
        <v>13</v>
      </c>
      <c r="H9301">
        <v>909.48</v>
      </c>
    </row>
    <row r="9302" spans="1:8" x14ac:dyDescent="0.25">
      <c r="A9302" s="2">
        <v>29</v>
      </c>
      <c r="B9302" t="s">
        <v>33</v>
      </c>
      <c r="C9302" t="s">
        <v>187</v>
      </c>
      <c r="D9302" s="2">
        <v>3</v>
      </c>
      <c r="E9302" s="17">
        <v>13</v>
      </c>
      <c r="F9302" t="s">
        <v>73</v>
      </c>
      <c r="G9302">
        <v>7</v>
      </c>
      <c r="H9302">
        <v>531762.84000000008</v>
      </c>
    </row>
    <row r="9303" spans="1:8" x14ac:dyDescent="0.25">
      <c r="A9303" s="2">
        <v>29</v>
      </c>
      <c r="B9303" t="s">
        <v>33</v>
      </c>
      <c r="C9303" t="s">
        <v>187</v>
      </c>
      <c r="D9303" s="2">
        <v>3</v>
      </c>
      <c r="E9303" s="17">
        <v>13</v>
      </c>
      <c r="F9303" t="s">
        <v>72</v>
      </c>
      <c r="G9303">
        <v>13</v>
      </c>
      <c r="H9303">
        <v>2628868.9799999995</v>
      </c>
    </row>
    <row r="9304" spans="1:8" x14ac:dyDescent="0.25">
      <c r="A9304" s="2">
        <v>29</v>
      </c>
      <c r="B9304" t="s">
        <v>33</v>
      </c>
      <c r="C9304" t="s">
        <v>187</v>
      </c>
      <c r="D9304" s="2">
        <v>3</v>
      </c>
      <c r="E9304" s="17">
        <v>13</v>
      </c>
      <c r="F9304" t="s">
        <v>74</v>
      </c>
      <c r="G9304">
        <v>2</v>
      </c>
      <c r="H9304">
        <v>98518.58</v>
      </c>
    </row>
    <row r="9305" spans="1:8" x14ac:dyDescent="0.25">
      <c r="A9305" s="2">
        <v>29</v>
      </c>
      <c r="B9305" t="s">
        <v>33</v>
      </c>
      <c r="C9305" t="s">
        <v>187</v>
      </c>
      <c r="D9305" s="2">
        <v>3</v>
      </c>
      <c r="E9305" s="17">
        <v>14</v>
      </c>
      <c r="F9305" t="s">
        <v>70</v>
      </c>
      <c r="G9305">
        <v>2</v>
      </c>
      <c r="H9305">
        <v>1707110.2799999998</v>
      </c>
    </row>
    <row r="9306" spans="1:8" x14ac:dyDescent="0.25">
      <c r="A9306" s="2">
        <v>29</v>
      </c>
      <c r="B9306" t="s">
        <v>33</v>
      </c>
      <c r="C9306" t="s">
        <v>187</v>
      </c>
      <c r="D9306" s="2">
        <v>3</v>
      </c>
      <c r="E9306" s="17">
        <v>14</v>
      </c>
      <c r="F9306" t="s">
        <v>75</v>
      </c>
      <c r="G9306">
        <v>1</v>
      </c>
      <c r="H9306">
        <v>132000</v>
      </c>
    </row>
    <row r="9307" spans="1:8" x14ac:dyDescent="0.25">
      <c r="A9307" s="2">
        <v>29</v>
      </c>
      <c r="B9307" t="s">
        <v>33</v>
      </c>
      <c r="C9307" t="s">
        <v>187</v>
      </c>
      <c r="D9307" s="2">
        <v>3</v>
      </c>
      <c r="E9307" s="17">
        <v>14</v>
      </c>
      <c r="F9307" t="s">
        <v>68</v>
      </c>
      <c r="H9307">
        <v>11280</v>
      </c>
    </row>
    <row r="9308" spans="1:8" x14ac:dyDescent="0.25">
      <c r="A9308" s="2">
        <v>29</v>
      </c>
      <c r="B9308" t="s">
        <v>33</v>
      </c>
      <c r="C9308" t="s">
        <v>187</v>
      </c>
      <c r="D9308" s="2">
        <v>3</v>
      </c>
      <c r="E9308" s="17">
        <v>14</v>
      </c>
      <c r="F9308" t="s">
        <v>69</v>
      </c>
      <c r="G9308">
        <v>2</v>
      </c>
      <c r="H9308">
        <v>221923.96999999997</v>
      </c>
    </row>
    <row r="9309" spans="1:8" x14ac:dyDescent="0.25">
      <c r="A9309" s="2">
        <v>29</v>
      </c>
      <c r="B9309" t="s">
        <v>33</v>
      </c>
      <c r="C9309" t="s">
        <v>187</v>
      </c>
      <c r="D9309" s="2">
        <v>3</v>
      </c>
      <c r="E9309" s="17">
        <v>14</v>
      </c>
      <c r="F9309" t="s">
        <v>78</v>
      </c>
      <c r="G9309">
        <v>3</v>
      </c>
      <c r="H9309">
        <v>263194.5</v>
      </c>
    </row>
    <row r="9310" spans="1:8" x14ac:dyDescent="0.25">
      <c r="A9310" s="2">
        <v>29</v>
      </c>
      <c r="B9310" t="s">
        <v>33</v>
      </c>
      <c r="C9310" t="s">
        <v>187</v>
      </c>
      <c r="D9310" s="2">
        <v>3</v>
      </c>
      <c r="E9310" s="17">
        <v>14</v>
      </c>
      <c r="F9310" t="s">
        <v>67</v>
      </c>
      <c r="G9310">
        <v>2</v>
      </c>
      <c r="H9310">
        <v>174.89999999999998</v>
      </c>
    </row>
    <row r="9311" spans="1:8" x14ac:dyDescent="0.25">
      <c r="A9311" s="2">
        <v>29</v>
      </c>
      <c r="B9311" t="s">
        <v>33</v>
      </c>
      <c r="C9311" t="s">
        <v>187</v>
      </c>
      <c r="D9311" s="2">
        <v>3</v>
      </c>
      <c r="E9311" s="17">
        <v>14</v>
      </c>
      <c r="F9311" t="s">
        <v>73</v>
      </c>
      <c r="G9311">
        <v>1</v>
      </c>
      <c r="H9311">
        <v>174761.92</v>
      </c>
    </row>
    <row r="9312" spans="1:8" x14ac:dyDescent="0.25">
      <c r="A9312" s="2">
        <v>29</v>
      </c>
      <c r="B9312" t="s">
        <v>33</v>
      </c>
      <c r="C9312" t="s">
        <v>187</v>
      </c>
      <c r="D9312" s="2">
        <v>3</v>
      </c>
      <c r="E9312" s="17">
        <v>14</v>
      </c>
      <c r="F9312" t="s">
        <v>72</v>
      </c>
      <c r="G9312">
        <v>2</v>
      </c>
      <c r="H9312">
        <v>534402.56000000006</v>
      </c>
    </row>
    <row r="9313" spans="1:8" x14ac:dyDescent="0.25">
      <c r="A9313" s="2">
        <v>29</v>
      </c>
      <c r="B9313" t="s">
        <v>33</v>
      </c>
      <c r="C9313" t="s">
        <v>187</v>
      </c>
      <c r="D9313" s="2">
        <v>3</v>
      </c>
      <c r="E9313" s="17">
        <v>15</v>
      </c>
      <c r="F9313" t="s">
        <v>70</v>
      </c>
      <c r="G9313">
        <v>1</v>
      </c>
      <c r="H9313">
        <v>799588.35000000021</v>
      </c>
    </row>
    <row r="9314" spans="1:8" x14ac:dyDescent="0.25">
      <c r="A9314" s="2">
        <v>29</v>
      </c>
      <c r="B9314" t="s">
        <v>33</v>
      </c>
      <c r="C9314" t="s">
        <v>187</v>
      </c>
      <c r="D9314" s="2">
        <v>3</v>
      </c>
      <c r="E9314" s="17">
        <v>15</v>
      </c>
      <c r="F9314" t="s">
        <v>69</v>
      </c>
      <c r="G9314">
        <v>1</v>
      </c>
      <c r="H9314">
        <v>103946.29999999999</v>
      </c>
    </row>
    <row r="9315" spans="1:8" x14ac:dyDescent="0.25">
      <c r="A9315" s="2">
        <v>29</v>
      </c>
      <c r="B9315" t="s">
        <v>33</v>
      </c>
      <c r="C9315" t="s">
        <v>187</v>
      </c>
      <c r="D9315" s="2">
        <v>3</v>
      </c>
      <c r="E9315" s="17">
        <v>15</v>
      </c>
      <c r="F9315" t="s">
        <v>67</v>
      </c>
      <c r="G9315">
        <v>1</v>
      </c>
      <c r="H9315">
        <v>69.959999999999994</v>
      </c>
    </row>
    <row r="9316" spans="1:8" x14ac:dyDescent="0.25">
      <c r="A9316" s="2">
        <v>29</v>
      </c>
      <c r="B9316" t="s">
        <v>33</v>
      </c>
      <c r="C9316" t="s">
        <v>187</v>
      </c>
      <c r="D9316" s="2">
        <v>3</v>
      </c>
      <c r="E9316" s="17">
        <v>15</v>
      </c>
      <c r="F9316" t="s">
        <v>73</v>
      </c>
      <c r="H9316">
        <v>67074.3</v>
      </c>
    </row>
    <row r="9317" spans="1:8" x14ac:dyDescent="0.25">
      <c r="A9317" s="2">
        <v>29</v>
      </c>
      <c r="B9317" t="s">
        <v>33</v>
      </c>
      <c r="C9317" t="s">
        <v>187</v>
      </c>
      <c r="D9317" s="2">
        <v>3</v>
      </c>
      <c r="E9317" s="17">
        <v>15</v>
      </c>
      <c r="F9317" t="s">
        <v>72</v>
      </c>
      <c r="G9317">
        <v>1</v>
      </c>
      <c r="H9317">
        <v>362479.98</v>
      </c>
    </row>
    <row r="9318" spans="1:8" x14ac:dyDescent="0.25">
      <c r="A9318" s="2">
        <v>29</v>
      </c>
      <c r="B9318" t="s">
        <v>33</v>
      </c>
      <c r="C9318" t="s">
        <v>188</v>
      </c>
      <c r="D9318" s="2">
        <v>2</v>
      </c>
      <c r="E9318" s="17">
        <v>1</v>
      </c>
      <c r="F9318" t="s">
        <v>87</v>
      </c>
      <c r="H9318">
        <v>17395</v>
      </c>
    </row>
    <row r="9319" spans="1:8" x14ac:dyDescent="0.25">
      <c r="A9319" s="2">
        <v>29</v>
      </c>
      <c r="B9319" t="s">
        <v>33</v>
      </c>
      <c r="C9319" t="s">
        <v>188</v>
      </c>
      <c r="D9319" s="2">
        <v>2</v>
      </c>
      <c r="E9319" s="17">
        <v>1</v>
      </c>
      <c r="F9319" t="s">
        <v>96</v>
      </c>
      <c r="H9319">
        <v>57744.32</v>
      </c>
    </row>
    <row r="9320" spans="1:8" x14ac:dyDescent="0.25">
      <c r="A9320" s="2">
        <v>29</v>
      </c>
      <c r="B9320" t="s">
        <v>33</v>
      </c>
      <c r="C9320" t="s">
        <v>188</v>
      </c>
      <c r="D9320" s="2">
        <v>2</v>
      </c>
      <c r="E9320" s="17">
        <v>3</v>
      </c>
      <c r="F9320" t="s">
        <v>68</v>
      </c>
      <c r="H9320">
        <v>-3930.5</v>
      </c>
    </row>
    <row r="9321" spans="1:8" x14ac:dyDescent="0.25">
      <c r="A9321" s="2">
        <v>29</v>
      </c>
      <c r="B9321" t="s">
        <v>33</v>
      </c>
      <c r="C9321" t="s">
        <v>188</v>
      </c>
      <c r="D9321" s="2">
        <v>2</v>
      </c>
      <c r="E9321" s="17">
        <v>4</v>
      </c>
      <c r="F9321" t="s">
        <v>70</v>
      </c>
      <c r="H9321">
        <v>267819</v>
      </c>
    </row>
    <row r="9322" spans="1:8" x14ac:dyDescent="0.25">
      <c r="A9322" s="2">
        <v>29</v>
      </c>
      <c r="B9322" t="s">
        <v>33</v>
      </c>
      <c r="C9322" t="s">
        <v>188</v>
      </c>
      <c r="D9322" s="2">
        <v>2</v>
      </c>
      <c r="E9322" s="17">
        <v>4</v>
      </c>
      <c r="F9322" t="s">
        <v>75</v>
      </c>
      <c r="H9322">
        <v>25200</v>
      </c>
    </row>
    <row r="9323" spans="1:8" x14ac:dyDescent="0.25">
      <c r="A9323" s="2">
        <v>29</v>
      </c>
      <c r="B9323" t="s">
        <v>33</v>
      </c>
      <c r="C9323" t="s">
        <v>188</v>
      </c>
      <c r="D9323" s="2">
        <v>2</v>
      </c>
      <c r="E9323" s="17">
        <v>4</v>
      </c>
      <c r="F9323" t="s">
        <v>68</v>
      </c>
      <c r="H9323">
        <v>13350</v>
      </c>
    </row>
    <row r="9324" spans="1:8" x14ac:dyDescent="0.25">
      <c r="A9324" s="2">
        <v>29</v>
      </c>
      <c r="B9324" t="s">
        <v>33</v>
      </c>
      <c r="C9324" t="s">
        <v>188</v>
      </c>
      <c r="D9324" s="2">
        <v>2</v>
      </c>
      <c r="E9324" s="17">
        <v>4</v>
      </c>
      <c r="F9324" t="s">
        <v>69</v>
      </c>
      <c r="H9324">
        <v>34815.99</v>
      </c>
    </row>
    <row r="9325" spans="1:8" x14ac:dyDescent="0.25">
      <c r="A9325" s="2">
        <v>29</v>
      </c>
      <c r="B9325" t="s">
        <v>33</v>
      </c>
      <c r="C9325" t="s">
        <v>188</v>
      </c>
      <c r="D9325" s="2">
        <v>2</v>
      </c>
      <c r="E9325" s="17">
        <v>4</v>
      </c>
      <c r="F9325" t="s">
        <v>78</v>
      </c>
      <c r="H9325">
        <v>12419.28</v>
      </c>
    </row>
    <row r="9326" spans="1:8" x14ac:dyDescent="0.25">
      <c r="A9326" s="2">
        <v>29</v>
      </c>
      <c r="B9326" t="s">
        <v>33</v>
      </c>
      <c r="C9326" t="s">
        <v>188</v>
      </c>
      <c r="D9326" s="2">
        <v>2</v>
      </c>
      <c r="E9326" s="17">
        <v>4</v>
      </c>
      <c r="F9326" t="s">
        <v>67</v>
      </c>
      <c r="H9326">
        <v>163.24</v>
      </c>
    </row>
    <row r="9327" spans="1:8" x14ac:dyDescent="0.25">
      <c r="A9327" s="2">
        <v>29</v>
      </c>
      <c r="B9327" t="s">
        <v>33</v>
      </c>
      <c r="C9327" t="s">
        <v>188</v>
      </c>
      <c r="D9327" s="2">
        <v>2</v>
      </c>
      <c r="E9327" s="17">
        <v>4</v>
      </c>
      <c r="F9327" t="s">
        <v>73</v>
      </c>
      <c r="H9327">
        <v>10710</v>
      </c>
    </row>
    <row r="9328" spans="1:8" x14ac:dyDescent="0.25">
      <c r="A9328" s="2">
        <v>29</v>
      </c>
      <c r="B9328" t="s">
        <v>33</v>
      </c>
      <c r="C9328" t="s">
        <v>188</v>
      </c>
      <c r="D9328" s="2">
        <v>2</v>
      </c>
      <c r="E9328" s="17">
        <v>5</v>
      </c>
      <c r="F9328" t="s">
        <v>70</v>
      </c>
      <c r="H9328">
        <v>2795448.6799999997</v>
      </c>
    </row>
    <row r="9329" spans="1:8" x14ac:dyDescent="0.25">
      <c r="A9329" s="2">
        <v>29</v>
      </c>
      <c r="B9329" t="s">
        <v>33</v>
      </c>
      <c r="C9329" t="s">
        <v>188</v>
      </c>
      <c r="D9329" s="2">
        <v>2</v>
      </c>
      <c r="E9329" s="17">
        <v>5</v>
      </c>
      <c r="F9329" t="s">
        <v>75</v>
      </c>
      <c r="H9329">
        <v>214200</v>
      </c>
    </row>
    <row r="9330" spans="1:8" x14ac:dyDescent="0.25">
      <c r="A9330" s="2">
        <v>29</v>
      </c>
      <c r="B9330" t="s">
        <v>33</v>
      </c>
      <c r="C9330" t="s">
        <v>188</v>
      </c>
      <c r="D9330" s="2">
        <v>2</v>
      </c>
      <c r="E9330" s="17">
        <v>5</v>
      </c>
      <c r="F9330" t="s">
        <v>68</v>
      </c>
      <c r="H9330">
        <v>226531.25</v>
      </c>
    </row>
    <row r="9331" spans="1:8" x14ac:dyDescent="0.25">
      <c r="A9331" s="2">
        <v>29</v>
      </c>
      <c r="B9331" t="s">
        <v>33</v>
      </c>
      <c r="C9331" t="s">
        <v>188</v>
      </c>
      <c r="D9331" s="2">
        <v>2</v>
      </c>
      <c r="E9331" s="17">
        <v>5</v>
      </c>
      <c r="F9331" t="s">
        <v>69</v>
      </c>
      <c r="H9331">
        <v>363405.19</v>
      </c>
    </row>
    <row r="9332" spans="1:8" x14ac:dyDescent="0.25">
      <c r="A9332" s="2">
        <v>29</v>
      </c>
      <c r="B9332" t="s">
        <v>33</v>
      </c>
      <c r="C9332" t="s">
        <v>188</v>
      </c>
      <c r="D9332" s="2">
        <v>2</v>
      </c>
      <c r="E9332" s="17">
        <v>5</v>
      </c>
      <c r="F9332" t="s">
        <v>78</v>
      </c>
      <c r="H9332">
        <v>138586.56000000006</v>
      </c>
    </row>
    <row r="9333" spans="1:8" x14ac:dyDescent="0.25">
      <c r="A9333" s="2">
        <v>29</v>
      </c>
      <c r="B9333" t="s">
        <v>33</v>
      </c>
      <c r="C9333" t="s">
        <v>188</v>
      </c>
      <c r="D9333" s="2">
        <v>2</v>
      </c>
      <c r="E9333" s="17">
        <v>5</v>
      </c>
      <c r="F9333" t="s">
        <v>67</v>
      </c>
      <c r="H9333">
        <v>1399.2</v>
      </c>
    </row>
    <row r="9334" spans="1:8" x14ac:dyDescent="0.25">
      <c r="A9334" s="2">
        <v>29</v>
      </c>
      <c r="B9334" t="s">
        <v>33</v>
      </c>
      <c r="C9334" t="s">
        <v>188</v>
      </c>
      <c r="D9334" s="2">
        <v>2</v>
      </c>
      <c r="E9334" s="17">
        <v>5</v>
      </c>
      <c r="F9334" t="s">
        <v>73</v>
      </c>
      <c r="H9334">
        <v>279122.58999999997</v>
      </c>
    </row>
    <row r="9335" spans="1:8" x14ac:dyDescent="0.25">
      <c r="A9335" s="2">
        <v>29</v>
      </c>
      <c r="B9335" t="s">
        <v>33</v>
      </c>
      <c r="C9335" t="s">
        <v>188</v>
      </c>
      <c r="D9335" s="2">
        <v>2</v>
      </c>
      <c r="E9335" s="17">
        <v>6</v>
      </c>
      <c r="F9335" t="s">
        <v>70</v>
      </c>
      <c r="H9335">
        <v>1154949.25</v>
      </c>
    </row>
    <row r="9336" spans="1:8" x14ac:dyDescent="0.25">
      <c r="A9336" s="2">
        <v>29</v>
      </c>
      <c r="B9336" t="s">
        <v>33</v>
      </c>
      <c r="C9336" t="s">
        <v>188</v>
      </c>
      <c r="D9336" s="2">
        <v>2</v>
      </c>
      <c r="E9336" s="17">
        <v>6</v>
      </c>
      <c r="F9336" t="s">
        <v>75</v>
      </c>
      <c r="H9336">
        <v>65700</v>
      </c>
    </row>
    <row r="9337" spans="1:8" x14ac:dyDescent="0.25">
      <c r="A9337" s="2">
        <v>29</v>
      </c>
      <c r="B9337" t="s">
        <v>33</v>
      </c>
      <c r="C9337" t="s">
        <v>188</v>
      </c>
      <c r="D9337" s="2">
        <v>2</v>
      </c>
      <c r="E9337" s="17">
        <v>6</v>
      </c>
      <c r="F9337" t="s">
        <v>68</v>
      </c>
      <c r="H9337">
        <v>63368.25</v>
      </c>
    </row>
    <row r="9338" spans="1:8" x14ac:dyDescent="0.25">
      <c r="A9338" s="2">
        <v>29</v>
      </c>
      <c r="B9338" t="s">
        <v>33</v>
      </c>
      <c r="C9338" t="s">
        <v>188</v>
      </c>
      <c r="D9338" s="2">
        <v>2</v>
      </c>
      <c r="E9338" s="17">
        <v>6</v>
      </c>
      <c r="F9338" t="s">
        <v>69</v>
      </c>
      <c r="H9338">
        <v>150141.87</v>
      </c>
    </row>
    <row r="9339" spans="1:8" x14ac:dyDescent="0.25">
      <c r="A9339" s="2">
        <v>29</v>
      </c>
      <c r="B9339" t="s">
        <v>33</v>
      </c>
      <c r="C9339" t="s">
        <v>188</v>
      </c>
      <c r="D9339" s="2">
        <v>2</v>
      </c>
      <c r="E9339" s="17">
        <v>6</v>
      </c>
      <c r="F9339" t="s">
        <v>78</v>
      </c>
      <c r="H9339">
        <v>68348.639999999999</v>
      </c>
    </row>
    <row r="9340" spans="1:8" x14ac:dyDescent="0.25">
      <c r="A9340" s="2">
        <v>29</v>
      </c>
      <c r="B9340" t="s">
        <v>33</v>
      </c>
      <c r="C9340" t="s">
        <v>188</v>
      </c>
      <c r="D9340" s="2">
        <v>2</v>
      </c>
      <c r="E9340" s="17">
        <v>6</v>
      </c>
      <c r="F9340" t="s">
        <v>67</v>
      </c>
      <c r="H9340">
        <v>448.91</v>
      </c>
    </row>
    <row r="9341" spans="1:8" x14ac:dyDescent="0.25">
      <c r="A9341" s="2">
        <v>29</v>
      </c>
      <c r="B9341" t="s">
        <v>33</v>
      </c>
      <c r="C9341" t="s">
        <v>188</v>
      </c>
      <c r="D9341" s="2">
        <v>2</v>
      </c>
      <c r="E9341" s="17">
        <v>6</v>
      </c>
      <c r="F9341" t="s">
        <v>73</v>
      </c>
      <c r="H9341">
        <v>89292.5</v>
      </c>
    </row>
    <row r="9342" spans="1:8" x14ac:dyDescent="0.25">
      <c r="A9342" s="2">
        <v>29</v>
      </c>
      <c r="B9342" t="s">
        <v>33</v>
      </c>
      <c r="C9342" t="s">
        <v>188</v>
      </c>
      <c r="D9342" s="2">
        <v>2</v>
      </c>
      <c r="E9342" s="17">
        <v>7</v>
      </c>
      <c r="F9342" t="s">
        <v>70</v>
      </c>
      <c r="H9342">
        <v>3827779.75</v>
      </c>
    </row>
    <row r="9343" spans="1:8" x14ac:dyDescent="0.25">
      <c r="A9343" s="2">
        <v>29</v>
      </c>
      <c r="B9343" t="s">
        <v>33</v>
      </c>
      <c r="C9343" t="s">
        <v>188</v>
      </c>
      <c r="D9343" s="2">
        <v>2</v>
      </c>
      <c r="E9343" s="17">
        <v>7</v>
      </c>
      <c r="F9343" t="s">
        <v>75</v>
      </c>
      <c r="H9343">
        <v>160200</v>
      </c>
    </row>
    <row r="9344" spans="1:8" x14ac:dyDescent="0.25">
      <c r="A9344" s="2">
        <v>29</v>
      </c>
      <c r="B9344" t="s">
        <v>33</v>
      </c>
      <c r="C9344" t="s">
        <v>188</v>
      </c>
      <c r="D9344" s="2">
        <v>2</v>
      </c>
      <c r="E9344" s="17">
        <v>7</v>
      </c>
      <c r="F9344" t="s">
        <v>68</v>
      </c>
      <c r="H9344">
        <v>211142</v>
      </c>
    </row>
    <row r="9345" spans="1:8" x14ac:dyDescent="0.25">
      <c r="A9345" s="2">
        <v>29</v>
      </c>
      <c r="B9345" t="s">
        <v>33</v>
      </c>
      <c r="C9345" t="s">
        <v>188</v>
      </c>
      <c r="D9345" s="2">
        <v>2</v>
      </c>
      <c r="E9345" s="17">
        <v>7</v>
      </c>
      <c r="F9345" t="s">
        <v>69</v>
      </c>
      <c r="H9345">
        <v>497607.99999999988</v>
      </c>
    </row>
    <row r="9346" spans="1:8" x14ac:dyDescent="0.25">
      <c r="A9346" s="2">
        <v>29</v>
      </c>
      <c r="B9346" t="s">
        <v>33</v>
      </c>
      <c r="C9346" t="s">
        <v>188</v>
      </c>
      <c r="D9346" s="2">
        <v>2</v>
      </c>
      <c r="E9346" s="17">
        <v>7</v>
      </c>
      <c r="F9346" t="s">
        <v>78</v>
      </c>
      <c r="H9346">
        <v>212788.07999999993</v>
      </c>
    </row>
    <row r="9347" spans="1:8" x14ac:dyDescent="0.25">
      <c r="A9347" s="2">
        <v>29</v>
      </c>
      <c r="B9347" t="s">
        <v>33</v>
      </c>
      <c r="C9347" t="s">
        <v>188</v>
      </c>
      <c r="D9347" s="2">
        <v>2</v>
      </c>
      <c r="E9347" s="17">
        <v>7</v>
      </c>
      <c r="F9347" t="s">
        <v>67</v>
      </c>
      <c r="H9347">
        <v>1253.3000000000004</v>
      </c>
    </row>
    <row r="9348" spans="1:8" x14ac:dyDescent="0.25">
      <c r="A9348" s="2">
        <v>29</v>
      </c>
      <c r="B9348" t="s">
        <v>33</v>
      </c>
      <c r="C9348" t="s">
        <v>188</v>
      </c>
      <c r="D9348" s="2">
        <v>2</v>
      </c>
      <c r="E9348" s="17">
        <v>7</v>
      </c>
      <c r="F9348" t="s">
        <v>73</v>
      </c>
      <c r="H9348">
        <v>291555.58</v>
      </c>
    </row>
    <row r="9349" spans="1:8" x14ac:dyDescent="0.25">
      <c r="A9349" s="2">
        <v>29</v>
      </c>
      <c r="B9349" t="s">
        <v>33</v>
      </c>
      <c r="C9349" t="s">
        <v>188</v>
      </c>
      <c r="D9349" s="2">
        <v>2</v>
      </c>
      <c r="E9349" s="17">
        <v>8</v>
      </c>
      <c r="F9349" t="s">
        <v>70</v>
      </c>
      <c r="H9349">
        <v>1039183.25</v>
      </c>
    </row>
    <row r="9350" spans="1:8" x14ac:dyDescent="0.25">
      <c r="A9350" s="2">
        <v>29</v>
      </c>
      <c r="B9350" t="s">
        <v>33</v>
      </c>
      <c r="C9350" t="s">
        <v>188</v>
      </c>
      <c r="D9350" s="2">
        <v>2</v>
      </c>
      <c r="E9350" s="17">
        <v>8</v>
      </c>
      <c r="F9350" t="s">
        <v>75</v>
      </c>
      <c r="H9350">
        <v>36000</v>
      </c>
    </row>
    <row r="9351" spans="1:8" x14ac:dyDescent="0.25">
      <c r="A9351" s="2">
        <v>29</v>
      </c>
      <c r="B9351" t="s">
        <v>33</v>
      </c>
      <c r="C9351" t="s">
        <v>188</v>
      </c>
      <c r="D9351" s="2">
        <v>2</v>
      </c>
      <c r="E9351" s="17">
        <v>8</v>
      </c>
      <c r="F9351" t="s">
        <v>68</v>
      </c>
      <c r="H9351">
        <v>55090</v>
      </c>
    </row>
    <row r="9352" spans="1:8" x14ac:dyDescent="0.25">
      <c r="A9352" s="2">
        <v>29</v>
      </c>
      <c r="B9352" t="s">
        <v>33</v>
      </c>
      <c r="C9352" t="s">
        <v>188</v>
      </c>
      <c r="D9352" s="2">
        <v>2</v>
      </c>
      <c r="E9352" s="17">
        <v>8</v>
      </c>
      <c r="F9352" t="s">
        <v>69</v>
      </c>
      <c r="H9352">
        <v>135092.94</v>
      </c>
    </row>
    <row r="9353" spans="1:8" x14ac:dyDescent="0.25">
      <c r="A9353" s="2">
        <v>29</v>
      </c>
      <c r="B9353" t="s">
        <v>33</v>
      </c>
      <c r="C9353" t="s">
        <v>188</v>
      </c>
      <c r="D9353" s="2">
        <v>2</v>
      </c>
      <c r="E9353" s="17">
        <v>8</v>
      </c>
      <c r="F9353" t="s">
        <v>78</v>
      </c>
      <c r="H9353">
        <v>64791.48000000001</v>
      </c>
    </row>
    <row r="9354" spans="1:8" x14ac:dyDescent="0.25">
      <c r="A9354" s="2">
        <v>29</v>
      </c>
      <c r="B9354" t="s">
        <v>33</v>
      </c>
      <c r="C9354" t="s">
        <v>188</v>
      </c>
      <c r="D9354" s="2">
        <v>2</v>
      </c>
      <c r="E9354" s="17">
        <v>8</v>
      </c>
      <c r="F9354" t="s">
        <v>67</v>
      </c>
      <c r="H9354">
        <v>274.11</v>
      </c>
    </row>
    <row r="9355" spans="1:8" x14ac:dyDescent="0.25">
      <c r="A9355" s="2">
        <v>29</v>
      </c>
      <c r="B9355" t="s">
        <v>33</v>
      </c>
      <c r="C9355" t="s">
        <v>188</v>
      </c>
      <c r="D9355" s="2">
        <v>2</v>
      </c>
      <c r="E9355" s="17">
        <v>8</v>
      </c>
      <c r="F9355" t="s">
        <v>73</v>
      </c>
      <c r="H9355">
        <v>66449.25</v>
      </c>
    </row>
    <row r="9356" spans="1:8" x14ac:dyDescent="0.25">
      <c r="A9356" s="2">
        <v>29</v>
      </c>
      <c r="B9356" t="s">
        <v>33</v>
      </c>
      <c r="C9356" t="s">
        <v>188</v>
      </c>
      <c r="D9356" s="2">
        <v>2</v>
      </c>
      <c r="E9356" s="17">
        <v>9</v>
      </c>
      <c r="F9356" t="s">
        <v>70</v>
      </c>
      <c r="H9356">
        <v>881956.75</v>
      </c>
    </row>
    <row r="9357" spans="1:8" x14ac:dyDescent="0.25">
      <c r="A9357" s="2">
        <v>29</v>
      </c>
      <c r="B9357" t="s">
        <v>33</v>
      </c>
      <c r="C9357" t="s">
        <v>188</v>
      </c>
      <c r="D9357" s="2">
        <v>2</v>
      </c>
      <c r="E9357" s="17">
        <v>9</v>
      </c>
      <c r="F9357" t="s">
        <v>75</v>
      </c>
      <c r="H9357">
        <v>18900</v>
      </c>
    </row>
    <row r="9358" spans="1:8" x14ac:dyDescent="0.25">
      <c r="A9358" s="2">
        <v>29</v>
      </c>
      <c r="B9358" t="s">
        <v>33</v>
      </c>
      <c r="C9358" t="s">
        <v>188</v>
      </c>
      <c r="D9358" s="2">
        <v>2</v>
      </c>
      <c r="E9358" s="17">
        <v>9</v>
      </c>
      <c r="F9358" t="s">
        <v>68</v>
      </c>
      <c r="H9358">
        <v>33853.75</v>
      </c>
    </row>
    <row r="9359" spans="1:8" x14ac:dyDescent="0.25">
      <c r="A9359" s="2">
        <v>29</v>
      </c>
      <c r="B9359" t="s">
        <v>33</v>
      </c>
      <c r="C9359" t="s">
        <v>188</v>
      </c>
      <c r="D9359" s="2">
        <v>2</v>
      </c>
      <c r="E9359" s="17">
        <v>9</v>
      </c>
      <c r="F9359" t="s">
        <v>69</v>
      </c>
      <c r="H9359">
        <v>114653.8</v>
      </c>
    </row>
    <row r="9360" spans="1:8" x14ac:dyDescent="0.25">
      <c r="A9360" s="2">
        <v>29</v>
      </c>
      <c r="B9360" t="s">
        <v>33</v>
      </c>
      <c r="C9360" t="s">
        <v>188</v>
      </c>
      <c r="D9360" s="2">
        <v>2</v>
      </c>
      <c r="E9360" s="17">
        <v>9</v>
      </c>
      <c r="F9360" t="s">
        <v>78</v>
      </c>
      <c r="H9360">
        <v>21664.32</v>
      </c>
    </row>
    <row r="9361" spans="1:8" x14ac:dyDescent="0.25">
      <c r="A9361" s="2">
        <v>29</v>
      </c>
      <c r="B9361" t="s">
        <v>33</v>
      </c>
      <c r="C9361" t="s">
        <v>188</v>
      </c>
      <c r="D9361" s="2">
        <v>2</v>
      </c>
      <c r="E9361" s="17">
        <v>9</v>
      </c>
      <c r="F9361" t="s">
        <v>67</v>
      </c>
      <c r="H9361">
        <v>204.05</v>
      </c>
    </row>
    <row r="9362" spans="1:8" x14ac:dyDescent="0.25">
      <c r="A9362" s="2">
        <v>29</v>
      </c>
      <c r="B9362" t="s">
        <v>33</v>
      </c>
      <c r="C9362" t="s">
        <v>188</v>
      </c>
      <c r="D9362" s="2">
        <v>2</v>
      </c>
      <c r="E9362" s="17">
        <v>9</v>
      </c>
      <c r="F9362" t="s">
        <v>73</v>
      </c>
      <c r="H9362">
        <v>100883</v>
      </c>
    </row>
    <row r="9363" spans="1:8" x14ac:dyDescent="0.25">
      <c r="A9363" s="2">
        <v>29</v>
      </c>
      <c r="B9363" t="s">
        <v>33</v>
      </c>
      <c r="C9363" t="s">
        <v>188</v>
      </c>
      <c r="D9363" s="2">
        <v>2</v>
      </c>
      <c r="E9363" s="17">
        <v>10</v>
      </c>
      <c r="F9363" t="s">
        <v>70</v>
      </c>
      <c r="H9363">
        <v>9602227.8300000001</v>
      </c>
    </row>
    <row r="9364" spans="1:8" x14ac:dyDescent="0.25">
      <c r="A9364" s="2">
        <v>29</v>
      </c>
      <c r="B9364" t="s">
        <v>33</v>
      </c>
      <c r="C9364" t="s">
        <v>188</v>
      </c>
      <c r="D9364" s="2">
        <v>2</v>
      </c>
      <c r="E9364" s="17">
        <v>10</v>
      </c>
      <c r="F9364" t="s">
        <v>75</v>
      </c>
      <c r="H9364">
        <v>163800</v>
      </c>
    </row>
    <row r="9365" spans="1:8" x14ac:dyDescent="0.25">
      <c r="A9365" s="2">
        <v>29</v>
      </c>
      <c r="B9365" t="s">
        <v>33</v>
      </c>
      <c r="C9365" t="s">
        <v>188</v>
      </c>
      <c r="D9365" s="2">
        <v>2</v>
      </c>
      <c r="E9365" s="17">
        <v>10</v>
      </c>
      <c r="F9365" t="s">
        <v>68</v>
      </c>
      <c r="H9365">
        <v>289829</v>
      </c>
    </row>
    <row r="9366" spans="1:8" x14ac:dyDescent="0.25">
      <c r="A9366" s="2">
        <v>29</v>
      </c>
      <c r="B9366" t="s">
        <v>33</v>
      </c>
      <c r="C9366" t="s">
        <v>188</v>
      </c>
      <c r="D9366" s="2">
        <v>2</v>
      </c>
      <c r="E9366" s="17">
        <v>10</v>
      </c>
      <c r="F9366" t="s">
        <v>69</v>
      </c>
      <c r="H9366">
        <v>1244506.1100000003</v>
      </c>
    </row>
    <row r="9367" spans="1:8" x14ac:dyDescent="0.25">
      <c r="A9367" s="2">
        <v>29</v>
      </c>
      <c r="B9367" t="s">
        <v>33</v>
      </c>
      <c r="C9367" t="s">
        <v>188</v>
      </c>
      <c r="D9367" s="2">
        <v>2</v>
      </c>
      <c r="E9367" s="17">
        <v>10</v>
      </c>
      <c r="F9367" t="s">
        <v>78</v>
      </c>
      <c r="H9367">
        <v>470828.45999999985</v>
      </c>
    </row>
    <row r="9368" spans="1:8" x14ac:dyDescent="0.25">
      <c r="A9368" s="2">
        <v>29</v>
      </c>
      <c r="B9368" t="s">
        <v>33</v>
      </c>
      <c r="C9368" t="s">
        <v>188</v>
      </c>
      <c r="D9368" s="2">
        <v>2</v>
      </c>
      <c r="E9368" s="17">
        <v>10</v>
      </c>
      <c r="F9368" t="s">
        <v>67</v>
      </c>
      <c r="H9368">
        <v>1667.3799999999999</v>
      </c>
    </row>
    <row r="9369" spans="1:8" x14ac:dyDescent="0.25">
      <c r="A9369" s="2">
        <v>29</v>
      </c>
      <c r="B9369" t="s">
        <v>33</v>
      </c>
      <c r="C9369" t="s">
        <v>188</v>
      </c>
      <c r="D9369" s="2">
        <v>2</v>
      </c>
      <c r="E9369" s="17">
        <v>10</v>
      </c>
      <c r="F9369" t="s">
        <v>73</v>
      </c>
      <c r="H9369">
        <v>757329.01</v>
      </c>
    </row>
    <row r="9370" spans="1:8" x14ac:dyDescent="0.25">
      <c r="A9370" s="2">
        <v>29</v>
      </c>
      <c r="B9370" t="s">
        <v>33</v>
      </c>
      <c r="C9370" t="s">
        <v>188</v>
      </c>
      <c r="D9370" s="2">
        <v>2</v>
      </c>
      <c r="E9370" s="17">
        <v>10</v>
      </c>
      <c r="F9370" t="s">
        <v>72</v>
      </c>
      <c r="H9370">
        <v>212365.81000000003</v>
      </c>
    </row>
    <row r="9371" spans="1:8" x14ac:dyDescent="0.25">
      <c r="A9371" s="2">
        <v>29</v>
      </c>
      <c r="B9371" t="s">
        <v>33</v>
      </c>
      <c r="C9371" t="s">
        <v>188</v>
      </c>
      <c r="D9371" s="2">
        <v>2</v>
      </c>
      <c r="E9371" s="17">
        <v>10</v>
      </c>
      <c r="F9371" t="s">
        <v>71</v>
      </c>
      <c r="H9371">
        <v>74089.570000000007</v>
      </c>
    </row>
    <row r="9372" spans="1:8" x14ac:dyDescent="0.25">
      <c r="A9372" s="2">
        <v>29</v>
      </c>
      <c r="B9372" t="s">
        <v>33</v>
      </c>
      <c r="C9372" t="s">
        <v>188</v>
      </c>
      <c r="D9372" s="2">
        <v>2</v>
      </c>
      <c r="E9372" s="17">
        <v>11</v>
      </c>
      <c r="F9372" t="s">
        <v>70</v>
      </c>
      <c r="H9372">
        <v>14918162.709999986</v>
      </c>
    </row>
    <row r="9373" spans="1:8" x14ac:dyDescent="0.25">
      <c r="A9373" s="2">
        <v>29</v>
      </c>
      <c r="B9373" t="s">
        <v>33</v>
      </c>
      <c r="C9373" t="s">
        <v>188</v>
      </c>
      <c r="D9373" s="2">
        <v>2</v>
      </c>
      <c r="E9373" s="17">
        <v>11</v>
      </c>
      <c r="F9373" t="s">
        <v>75</v>
      </c>
      <c r="H9373">
        <v>123396</v>
      </c>
    </row>
    <row r="9374" spans="1:8" x14ac:dyDescent="0.25">
      <c r="A9374" s="2">
        <v>29</v>
      </c>
      <c r="B9374" t="s">
        <v>33</v>
      </c>
      <c r="C9374" t="s">
        <v>188</v>
      </c>
      <c r="D9374" s="2">
        <v>2</v>
      </c>
      <c r="E9374" s="17">
        <v>11</v>
      </c>
      <c r="F9374" t="s">
        <v>68</v>
      </c>
      <c r="H9374">
        <v>300658</v>
      </c>
    </row>
    <row r="9375" spans="1:8" x14ac:dyDescent="0.25">
      <c r="A9375" s="2">
        <v>29</v>
      </c>
      <c r="B9375" t="s">
        <v>33</v>
      </c>
      <c r="C9375" t="s">
        <v>188</v>
      </c>
      <c r="D9375" s="2">
        <v>2</v>
      </c>
      <c r="E9375" s="17">
        <v>11</v>
      </c>
      <c r="F9375" t="s">
        <v>69</v>
      </c>
      <c r="H9375">
        <v>1535091.9200000002</v>
      </c>
    </row>
    <row r="9376" spans="1:8" x14ac:dyDescent="0.25">
      <c r="A9376" s="2">
        <v>29</v>
      </c>
      <c r="B9376" t="s">
        <v>33</v>
      </c>
      <c r="C9376" t="s">
        <v>188</v>
      </c>
      <c r="D9376" s="2">
        <v>2</v>
      </c>
      <c r="E9376" s="17">
        <v>11</v>
      </c>
      <c r="F9376" t="s">
        <v>78</v>
      </c>
      <c r="H9376">
        <v>956719.37999999989</v>
      </c>
    </row>
    <row r="9377" spans="1:8" x14ac:dyDescent="0.25">
      <c r="A9377" s="2">
        <v>29</v>
      </c>
      <c r="B9377" t="s">
        <v>33</v>
      </c>
      <c r="C9377" t="s">
        <v>188</v>
      </c>
      <c r="D9377" s="2">
        <v>2</v>
      </c>
      <c r="E9377" s="17">
        <v>11</v>
      </c>
      <c r="F9377" t="s">
        <v>67</v>
      </c>
      <c r="H9377">
        <v>2454.2799999999997</v>
      </c>
    </row>
    <row r="9378" spans="1:8" x14ac:dyDescent="0.25">
      <c r="A9378" s="2">
        <v>29</v>
      </c>
      <c r="B9378" t="s">
        <v>33</v>
      </c>
      <c r="C9378" t="s">
        <v>188</v>
      </c>
      <c r="D9378" s="2">
        <v>2</v>
      </c>
      <c r="E9378" s="17">
        <v>11</v>
      </c>
      <c r="F9378" t="s">
        <v>73</v>
      </c>
      <c r="H9378">
        <v>891905.6100000001</v>
      </c>
    </row>
    <row r="9379" spans="1:8" x14ac:dyDescent="0.25">
      <c r="A9379" s="2">
        <v>29</v>
      </c>
      <c r="B9379" t="s">
        <v>33</v>
      </c>
      <c r="C9379" t="s">
        <v>188</v>
      </c>
      <c r="D9379" s="2">
        <v>2</v>
      </c>
      <c r="E9379" s="17">
        <v>11</v>
      </c>
      <c r="F9379" t="s">
        <v>72</v>
      </c>
      <c r="H9379">
        <v>3239277.5299999984</v>
      </c>
    </row>
    <row r="9380" spans="1:8" x14ac:dyDescent="0.25">
      <c r="A9380" s="2">
        <v>29</v>
      </c>
      <c r="B9380" t="s">
        <v>33</v>
      </c>
      <c r="C9380" t="s">
        <v>188</v>
      </c>
      <c r="D9380" s="2">
        <v>2</v>
      </c>
      <c r="E9380" s="17">
        <v>11</v>
      </c>
      <c r="F9380" t="s">
        <v>74</v>
      </c>
      <c r="H9380">
        <v>196418.28999999998</v>
      </c>
    </row>
    <row r="9381" spans="1:8" x14ac:dyDescent="0.25">
      <c r="A9381" s="2">
        <v>29</v>
      </c>
      <c r="B9381" t="s">
        <v>33</v>
      </c>
      <c r="C9381" t="s">
        <v>188</v>
      </c>
      <c r="D9381" s="2">
        <v>2</v>
      </c>
      <c r="E9381" s="17">
        <v>11</v>
      </c>
      <c r="F9381" t="s">
        <v>71</v>
      </c>
      <c r="H9381">
        <v>54958.33</v>
      </c>
    </row>
    <row r="9382" spans="1:8" x14ac:dyDescent="0.25">
      <c r="A9382" s="2">
        <v>29</v>
      </c>
      <c r="B9382" t="s">
        <v>33</v>
      </c>
      <c r="C9382" t="s">
        <v>188</v>
      </c>
      <c r="D9382" s="2">
        <v>2</v>
      </c>
      <c r="E9382" s="17">
        <v>12</v>
      </c>
      <c r="F9382" t="s">
        <v>70</v>
      </c>
      <c r="H9382">
        <v>15480882.379999995</v>
      </c>
    </row>
    <row r="9383" spans="1:8" x14ac:dyDescent="0.25">
      <c r="A9383" s="2">
        <v>29</v>
      </c>
      <c r="B9383" t="s">
        <v>33</v>
      </c>
      <c r="C9383" t="s">
        <v>188</v>
      </c>
      <c r="D9383" s="2">
        <v>2</v>
      </c>
      <c r="E9383" s="17">
        <v>12</v>
      </c>
      <c r="F9383" t="s">
        <v>75</v>
      </c>
      <c r="H9383">
        <v>111865</v>
      </c>
    </row>
    <row r="9384" spans="1:8" x14ac:dyDescent="0.25">
      <c r="A9384" s="2">
        <v>29</v>
      </c>
      <c r="B9384" t="s">
        <v>33</v>
      </c>
      <c r="C9384" t="s">
        <v>188</v>
      </c>
      <c r="D9384" s="2">
        <v>2</v>
      </c>
      <c r="E9384" s="17">
        <v>12</v>
      </c>
      <c r="F9384" t="s">
        <v>68</v>
      </c>
      <c r="H9384">
        <v>314729.50999999995</v>
      </c>
    </row>
    <row r="9385" spans="1:8" x14ac:dyDescent="0.25">
      <c r="A9385" s="2">
        <v>29</v>
      </c>
      <c r="B9385" t="s">
        <v>33</v>
      </c>
      <c r="C9385" t="s">
        <v>188</v>
      </c>
      <c r="D9385" s="2">
        <v>2</v>
      </c>
      <c r="E9385" s="17">
        <v>12</v>
      </c>
      <c r="F9385" t="s">
        <v>69</v>
      </c>
      <c r="H9385">
        <v>1970752.3799999994</v>
      </c>
    </row>
    <row r="9386" spans="1:8" x14ac:dyDescent="0.25">
      <c r="A9386" s="2">
        <v>29</v>
      </c>
      <c r="B9386" t="s">
        <v>33</v>
      </c>
      <c r="C9386" t="s">
        <v>188</v>
      </c>
      <c r="D9386" s="2">
        <v>2</v>
      </c>
      <c r="E9386" s="17">
        <v>12</v>
      </c>
      <c r="F9386" t="s">
        <v>78</v>
      </c>
      <c r="H9386">
        <v>1025679.1200000001</v>
      </c>
    </row>
    <row r="9387" spans="1:8" x14ac:dyDescent="0.25">
      <c r="A9387" s="2">
        <v>29</v>
      </c>
      <c r="B9387" t="s">
        <v>33</v>
      </c>
      <c r="C9387" t="s">
        <v>188</v>
      </c>
      <c r="D9387" s="2">
        <v>2</v>
      </c>
      <c r="E9387" s="17">
        <v>12</v>
      </c>
      <c r="F9387" t="s">
        <v>67</v>
      </c>
      <c r="H9387">
        <v>2075.5300000000002</v>
      </c>
    </row>
    <row r="9388" spans="1:8" x14ac:dyDescent="0.25">
      <c r="A9388" s="2">
        <v>29</v>
      </c>
      <c r="B9388" t="s">
        <v>33</v>
      </c>
      <c r="C9388" t="s">
        <v>188</v>
      </c>
      <c r="D9388" s="2">
        <v>2</v>
      </c>
      <c r="E9388" s="17">
        <v>12</v>
      </c>
      <c r="F9388" t="s">
        <v>73</v>
      </c>
      <c r="H9388">
        <v>936637.98</v>
      </c>
    </row>
    <row r="9389" spans="1:8" x14ac:dyDescent="0.25">
      <c r="A9389" s="2">
        <v>29</v>
      </c>
      <c r="B9389" t="s">
        <v>33</v>
      </c>
      <c r="C9389" t="s">
        <v>188</v>
      </c>
      <c r="D9389" s="2">
        <v>2</v>
      </c>
      <c r="E9389" s="17">
        <v>12</v>
      </c>
      <c r="F9389" t="s">
        <v>72</v>
      </c>
      <c r="H9389">
        <v>2405033.29</v>
      </c>
    </row>
    <row r="9390" spans="1:8" x14ac:dyDescent="0.25">
      <c r="A9390" s="2">
        <v>29</v>
      </c>
      <c r="B9390" t="s">
        <v>33</v>
      </c>
      <c r="C9390" t="s">
        <v>188</v>
      </c>
      <c r="D9390" s="2">
        <v>2</v>
      </c>
      <c r="E9390" s="17">
        <v>12</v>
      </c>
      <c r="F9390" t="s">
        <v>74</v>
      </c>
      <c r="H9390">
        <v>92070.25</v>
      </c>
    </row>
    <row r="9391" spans="1:8" x14ac:dyDescent="0.25">
      <c r="A9391" s="2">
        <v>29</v>
      </c>
      <c r="B9391" t="s">
        <v>33</v>
      </c>
      <c r="C9391" t="s">
        <v>188</v>
      </c>
      <c r="D9391" s="2">
        <v>2</v>
      </c>
      <c r="E9391" s="17">
        <v>12</v>
      </c>
      <c r="F9391" t="s">
        <v>71</v>
      </c>
      <c r="H9391">
        <v>58680.14</v>
      </c>
    </row>
    <row r="9392" spans="1:8" x14ac:dyDescent="0.25">
      <c r="A9392" s="2">
        <v>29</v>
      </c>
      <c r="B9392" t="s">
        <v>33</v>
      </c>
      <c r="C9392" t="s">
        <v>188</v>
      </c>
      <c r="D9392" s="2">
        <v>2</v>
      </c>
      <c r="E9392" s="17">
        <v>13</v>
      </c>
      <c r="F9392" t="s">
        <v>70</v>
      </c>
      <c r="H9392">
        <v>5391373.6799999997</v>
      </c>
    </row>
    <row r="9393" spans="1:8" x14ac:dyDescent="0.25">
      <c r="A9393" s="2">
        <v>29</v>
      </c>
      <c r="B9393" t="s">
        <v>33</v>
      </c>
      <c r="C9393" t="s">
        <v>188</v>
      </c>
      <c r="D9393" s="2">
        <v>2</v>
      </c>
      <c r="E9393" s="17">
        <v>13</v>
      </c>
      <c r="F9393" t="s">
        <v>75</v>
      </c>
      <c r="H9393">
        <v>265293</v>
      </c>
    </row>
    <row r="9394" spans="1:8" x14ac:dyDescent="0.25">
      <c r="A9394" s="2">
        <v>29</v>
      </c>
      <c r="B9394" t="s">
        <v>33</v>
      </c>
      <c r="C9394" t="s">
        <v>188</v>
      </c>
      <c r="D9394" s="2">
        <v>2</v>
      </c>
      <c r="E9394" s="17">
        <v>13</v>
      </c>
      <c r="F9394" t="s">
        <v>68</v>
      </c>
      <c r="H9394">
        <v>165774</v>
      </c>
    </row>
    <row r="9395" spans="1:8" x14ac:dyDescent="0.25">
      <c r="A9395" s="2">
        <v>29</v>
      </c>
      <c r="B9395" t="s">
        <v>33</v>
      </c>
      <c r="C9395" t="s">
        <v>188</v>
      </c>
      <c r="D9395" s="2">
        <v>2</v>
      </c>
      <c r="E9395" s="17">
        <v>13</v>
      </c>
      <c r="F9395" t="s">
        <v>69</v>
      </c>
      <c r="H9395">
        <v>700876.61</v>
      </c>
    </row>
    <row r="9396" spans="1:8" x14ac:dyDescent="0.25">
      <c r="A9396" s="2">
        <v>29</v>
      </c>
      <c r="B9396" t="s">
        <v>33</v>
      </c>
      <c r="C9396" t="s">
        <v>188</v>
      </c>
      <c r="D9396" s="2">
        <v>2</v>
      </c>
      <c r="E9396" s="17">
        <v>13</v>
      </c>
      <c r="F9396" t="s">
        <v>78</v>
      </c>
      <c r="H9396">
        <v>521563.94999999995</v>
      </c>
    </row>
    <row r="9397" spans="1:8" x14ac:dyDescent="0.25">
      <c r="A9397" s="2">
        <v>29</v>
      </c>
      <c r="B9397" t="s">
        <v>33</v>
      </c>
      <c r="C9397" t="s">
        <v>188</v>
      </c>
      <c r="D9397" s="2">
        <v>2</v>
      </c>
      <c r="E9397" s="17">
        <v>13</v>
      </c>
      <c r="F9397" t="s">
        <v>67</v>
      </c>
      <c r="H9397">
        <v>652.96</v>
      </c>
    </row>
    <row r="9398" spans="1:8" x14ac:dyDescent="0.25">
      <c r="A9398" s="2">
        <v>29</v>
      </c>
      <c r="B9398" t="s">
        <v>33</v>
      </c>
      <c r="C9398" t="s">
        <v>188</v>
      </c>
      <c r="D9398" s="2">
        <v>2</v>
      </c>
      <c r="E9398" s="17">
        <v>13</v>
      </c>
      <c r="F9398" t="s">
        <v>73</v>
      </c>
      <c r="H9398">
        <v>517049.62999999989</v>
      </c>
    </row>
    <row r="9399" spans="1:8" x14ac:dyDescent="0.25">
      <c r="A9399" s="2">
        <v>29</v>
      </c>
      <c r="B9399" t="s">
        <v>33</v>
      </c>
      <c r="C9399" t="s">
        <v>188</v>
      </c>
      <c r="D9399" s="2">
        <v>2</v>
      </c>
      <c r="E9399" s="17">
        <v>13</v>
      </c>
      <c r="F9399" t="s">
        <v>72</v>
      </c>
      <c r="H9399">
        <v>1861209.4200000004</v>
      </c>
    </row>
    <row r="9400" spans="1:8" x14ac:dyDescent="0.25">
      <c r="A9400" s="2">
        <v>29</v>
      </c>
      <c r="B9400" t="s">
        <v>33</v>
      </c>
      <c r="C9400" t="s">
        <v>188</v>
      </c>
      <c r="D9400" s="2">
        <v>2</v>
      </c>
      <c r="E9400" s="17">
        <v>14</v>
      </c>
      <c r="F9400" t="s">
        <v>70</v>
      </c>
      <c r="H9400">
        <v>1201116.75</v>
      </c>
    </row>
    <row r="9401" spans="1:8" x14ac:dyDescent="0.25">
      <c r="A9401" s="2">
        <v>29</v>
      </c>
      <c r="B9401" t="s">
        <v>33</v>
      </c>
      <c r="C9401" t="s">
        <v>188</v>
      </c>
      <c r="D9401" s="2">
        <v>2</v>
      </c>
      <c r="E9401" s="17">
        <v>14</v>
      </c>
      <c r="F9401" t="s">
        <v>75</v>
      </c>
      <c r="H9401">
        <v>81333</v>
      </c>
    </row>
    <row r="9402" spans="1:8" x14ac:dyDescent="0.25">
      <c r="A9402" s="2">
        <v>29</v>
      </c>
      <c r="B9402" t="s">
        <v>33</v>
      </c>
      <c r="C9402" t="s">
        <v>188</v>
      </c>
      <c r="D9402" s="2">
        <v>2</v>
      </c>
      <c r="E9402" s="17">
        <v>14</v>
      </c>
      <c r="F9402" t="s">
        <v>68</v>
      </c>
      <c r="H9402">
        <v>10395</v>
      </c>
    </row>
    <row r="9403" spans="1:8" x14ac:dyDescent="0.25">
      <c r="A9403" s="2">
        <v>29</v>
      </c>
      <c r="B9403" t="s">
        <v>33</v>
      </c>
      <c r="C9403" t="s">
        <v>188</v>
      </c>
      <c r="D9403" s="2">
        <v>2</v>
      </c>
      <c r="E9403" s="17">
        <v>14</v>
      </c>
      <c r="F9403" t="s">
        <v>69</v>
      </c>
      <c r="H9403">
        <v>156144.84</v>
      </c>
    </row>
    <row r="9404" spans="1:8" x14ac:dyDescent="0.25">
      <c r="A9404" s="2">
        <v>29</v>
      </c>
      <c r="B9404" t="s">
        <v>33</v>
      </c>
      <c r="C9404" t="s">
        <v>188</v>
      </c>
      <c r="D9404" s="2">
        <v>2</v>
      </c>
      <c r="E9404" s="17">
        <v>14</v>
      </c>
      <c r="F9404" t="s">
        <v>78</v>
      </c>
      <c r="H9404">
        <v>48878.85</v>
      </c>
    </row>
    <row r="9405" spans="1:8" x14ac:dyDescent="0.25">
      <c r="A9405" s="2">
        <v>29</v>
      </c>
      <c r="B9405" t="s">
        <v>33</v>
      </c>
      <c r="C9405" t="s">
        <v>188</v>
      </c>
      <c r="D9405" s="2">
        <v>2</v>
      </c>
      <c r="E9405" s="17">
        <v>14</v>
      </c>
      <c r="F9405" t="s">
        <v>67</v>
      </c>
      <c r="H9405">
        <v>122.43000000000002</v>
      </c>
    </row>
    <row r="9406" spans="1:8" x14ac:dyDescent="0.25">
      <c r="A9406" s="2">
        <v>29</v>
      </c>
      <c r="B9406" t="s">
        <v>33</v>
      </c>
      <c r="C9406" t="s">
        <v>188</v>
      </c>
      <c r="D9406" s="2">
        <v>2</v>
      </c>
      <c r="E9406" s="17">
        <v>14</v>
      </c>
      <c r="F9406" t="s">
        <v>73</v>
      </c>
      <c r="H9406">
        <v>56821.5</v>
      </c>
    </row>
    <row r="9407" spans="1:8" x14ac:dyDescent="0.25">
      <c r="A9407" s="2">
        <v>29</v>
      </c>
      <c r="B9407" t="s">
        <v>33</v>
      </c>
      <c r="C9407" t="s">
        <v>188</v>
      </c>
      <c r="D9407" s="2">
        <v>2</v>
      </c>
      <c r="E9407" s="17">
        <v>14</v>
      </c>
      <c r="F9407" t="s">
        <v>72</v>
      </c>
      <c r="H9407">
        <v>489076.17</v>
      </c>
    </row>
    <row r="9408" spans="1:8" x14ac:dyDescent="0.25">
      <c r="A9408" s="2">
        <v>29</v>
      </c>
      <c r="B9408" t="s">
        <v>33</v>
      </c>
      <c r="C9408" t="s">
        <v>188</v>
      </c>
      <c r="D9408" s="2">
        <v>2</v>
      </c>
      <c r="E9408" s="17">
        <v>15</v>
      </c>
      <c r="F9408" t="s">
        <v>70</v>
      </c>
      <c r="H9408">
        <v>488824.35</v>
      </c>
    </row>
    <row r="9409" spans="1:8" x14ac:dyDescent="0.25">
      <c r="A9409" s="2">
        <v>29</v>
      </c>
      <c r="B9409" t="s">
        <v>33</v>
      </c>
      <c r="C9409" t="s">
        <v>188</v>
      </c>
      <c r="D9409" s="2">
        <v>2</v>
      </c>
      <c r="E9409" s="17">
        <v>15</v>
      </c>
      <c r="F9409" t="s">
        <v>75</v>
      </c>
      <c r="H9409">
        <v>22589</v>
      </c>
    </row>
    <row r="9410" spans="1:8" x14ac:dyDescent="0.25">
      <c r="A9410" s="2">
        <v>29</v>
      </c>
      <c r="B9410" t="s">
        <v>33</v>
      </c>
      <c r="C9410" t="s">
        <v>188</v>
      </c>
      <c r="D9410" s="2">
        <v>2</v>
      </c>
      <c r="E9410" s="17">
        <v>15</v>
      </c>
      <c r="F9410" t="s">
        <v>68</v>
      </c>
      <c r="H9410">
        <v>8750</v>
      </c>
    </row>
    <row r="9411" spans="1:8" x14ac:dyDescent="0.25">
      <c r="A9411" s="2">
        <v>29</v>
      </c>
      <c r="B9411" t="s">
        <v>33</v>
      </c>
      <c r="C9411" t="s">
        <v>188</v>
      </c>
      <c r="D9411" s="2">
        <v>2</v>
      </c>
      <c r="E9411" s="17">
        <v>15</v>
      </c>
      <c r="F9411" t="s">
        <v>69</v>
      </c>
      <c r="H9411">
        <v>63547.02</v>
      </c>
    </row>
    <row r="9412" spans="1:8" x14ac:dyDescent="0.25">
      <c r="A9412" s="2">
        <v>29</v>
      </c>
      <c r="B9412" t="s">
        <v>33</v>
      </c>
      <c r="C9412" t="s">
        <v>188</v>
      </c>
      <c r="D9412" s="2">
        <v>2</v>
      </c>
      <c r="E9412" s="17">
        <v>15</v>
      </c>
      <c r="F9412" t="s">
        <v>78</v>
      </c>
      <c r="H9412">
        <v>57698.1</v>
      </c>
    </row>
    <row r="9413" spans="1:8" x14ac:dyDescent="0.25">
      <c r="A9413" s="2">
        <v>29</v>
      </c>
      <c r="B9413" t="s">
        <v>33</v>
      </c>
      <c r="C9413" t="s">
        <v>188</v>
      </c>
      <c r="D9413" s="2">
        <v>2</v>
      </c>
      <c r="E9413" s="17">
        <v>15</v>
      </c>
      <c r="F9413" t="s">
        <v>67</v>
      </c>
      <c r="H9413">
        <v>40.81</v>
      </c>
    </row>
    <row r="9414" spans="1:8" x14ac:dyDescent="0.25">
      <c r="A9414" s="2">
        <v>29</v>
      </c>
      <c r="B9414" t="s">
        <v>33</v>
      </c>
      <c r="C9414" t="s">
        <v>188</v>
      </c>
      <c r="D9414" s="2">
        <v>2</v>
      </c>
      <c r="E9414" s="17">
        <v>15</v>
      </c>
      <c r="F9414" t="s">
        <v>72</v>
      </c>
      <c r="H9414">
        <v>230996.63999999998</v>
      </c>
    </row>
    <row r="9415" spans="1:8" x14ac:dyDescent="0.25">
      <c r="A9415" s="2">
        <v>29</v>
      </c>
      <c r="B9415" t="s">
        <v>33</v>
      </c>
      <c r="C9415" t="s">
        <v>188</v>
      </c>
      <c r="D9415" s="2">
        <v>2</v>
      </c>
      <c r="E9415" s="17">
        <v>15</v>
      </c>
      <c r="F9415" t="s">
        <v>76</v>
      </c>
      <c r="H9415">
        <v>43607.55</v>
      </c>
    </row>
    <row r="9416" spans="1:8" x14ac:dyDescent="0.25">
      <c r="A9416" s="2">
        <v>47</v>
      </c>
      <c r="B9416" t="s">
        <v>34</v>
      </c>
      <c r="C9416" t="s">
        <v>189</v>
      </c>
      <c r="D9416" s="2">
        <v>1</v>
      </c>
      <c r="E9416" s="17">
        <v>1</v>
      </c>
      <c r="F9416" t="s">
        <v>70</v>
      </c>
      <c r="G9416">
        <v>1</v>
      </c>
      <c r="H9416">
        <v>8000</v>
      </c>
    </row>
    <row r="9417" spans="1:8" x14ac:dyDescent="0.25">
      <c r="A9417" s="2">
        <v>47</v>
      </c>
      <c r="B9417" t="s">
        <v>34</v>
      </c>
      <c r="C9417" t="s">
        <v>189</v>
      </c>
      <c r="D9417" s="2">
        <v>1</v>
      </c>
      <c r="E9417" s="17">
        <v>2</v>
      </c>
      <c r="F9417" t="s">
        <v>70</v>
      </c>
      <c r="G9417">
        <v>3</v>
      </c>
      <c r="H9417">
        <v>165160.35999999999</v>
      </c>
    </row>
    <row r="9418" spans="1:8" x14ac:dyDescent="0.25">
      <c r="A9418" s="2">
        <v>47</v>
      </c>
      <c r="B9418" t="s">
        <v>34</v>
      </c>
      <c r="C9418" t="s">
        <v>189</v>
      </c>
      <c r="D9418" s="2">
        <v>1</v>
      </c>
      <c r="E9418" s="17">
        <v>2</v>
      </c>
      <c r="F9418" t="s">
        <v>75</v>
      </c>
      <c r="G9418">
        <v>2</v>
      </c>
      <c r="H9418">
        <v>13800</v>
      </c>
    </row>
    <row r="9419" spans="1:8" x14ac:dyDescent="0.25">
      <c r="A9419" s="2">
        <v>47</v>
      </c>
      <c r="B9419" t="s">
        <v>34</v>
      </c>
      <c r="C9419" t="s">
        <v>189</v>
      </c>
      <c r="D9419" s="2">
        <v>1</v>
      </c>
      <c r="E9419" s="17">
        <v>2</v>
      </c>
      <c r="F9419" t="s">
        <v>68</v>
      </c>
      <c r="G9419">
        <v>2</v>
      </c>
      <c r="H9419">
        <v>39630</v>
      </c>
    </row>
    <row r="9420" spans="1:8" x14ac:dyDescent="0.25">
      <c r="A9420" s="2">
        <v>47</v>
      </c>
      <c r="B9420" t="s">
        <v>34</v>
      </c>
      <c r="C9420" t="s">
        <v>189</v>
      </c>
      <c r="D9420" s="2">
        <v>1</v>
      </c>
      <c r="E9420" s="17">
        <v>2</v>
      </c>
      <c r="F9420" t="s">
        <v>69</v>
      </c>
      <c r="G9420">
        <v>2</v>
      </c>
      <c r="H9420">
        <v>20742.07</v>
      </c>
    </row>
    <row r="9421" spans="1:8" x14ac:dyDescent="0.25">
      <c r="A9421" s="2">
        <v>47</v>
      </c>
      <c r="B9421" t="s">
        <v>34</v>
      </c>
      <c r="C9421" t="s">
        <v>189</v>
      </c>
      <c r="D9421" s="2">
        <v>1</v>
      </c>
      <c r="E9421" s="17">
        <v>2</v>
      </c>
      <c r="F9421" t="s">
        <v>67</v>
      </c>
      <c r="G9421">
        <v>3</v>
      </c>
      <c r="H9421">
        <v>151.57999999999998</v>
      </c>
    </row>
    <row r="9422" spans="1:8" x14ac:dyDescent="0.25">
      <c r="A9422" s="2">
        <v>47</v>
      </c>
      <c r="B9422" t="s">
        <v>34</v>
      </c>
      <c r="C9422" t="s">
        <v>189</v>
      </c>
      <c r="D9422" s="2">
        <v>1</v>
      </c>
      <c r="E9422" s="17">
        <v>2</v>
      </c>
      <c r="F9422" t="s">
        <v>73</v>
      </c>
      <c r="H9422">
        <v>13194.45</v>
      </c>
    </row>
    <row r="9423" spans="1:8" x14ac:dyDescent="0.25">
      <c r="A9423" s="2">
        <v>47</v>
      </c>
      <c r="B9423" t="s">
        <v>34</v>
      </c>
      <c r="C9423" t="s">
        <v>189</v>
      </c>
      <c r="D9423" s="2">
        <v>1</v>
      </c>
      <c r="E9423" s="17">
        <v>2</v>
      </c>
      <c r="F9423" t="s">
        <v>72</v>
      </c>
      <c r="G9423">
        <v>1</v>
      </c>
      <c r="H9423">
        <v>4469.6900000000005</v>
      </c>
    </row>
    <row r="9424" spans="1:8" x14ac:dyDescent="0.25">
      <c r="A9424" s="2">
        <v>47</v>
      </c>
      <c r="B9424" t="s">
        <v>34</v>
      </c>
      <c r="C9424" t="s">
        <v>189</v>
      </c>
      <c r="D9424" s="2">
        <v>1</v>
      </c>
      <c r="E9424" s="17">
        <v>5</v>
      </c>
      <c r="F9424" t="s">
        <v>70</v>
      </c>
      <c r="G9424">
        <v>4</v>
      </c>
      <c r="H9424">
        <v>529596</v>
      </c>
    </row>
    <row r="9425" spans="1:8" x14ac:dyDescent="0.25">
      <c r="A9425" s="2">
        <v>47</v>
      </c>
      <c r="B9425" t="s">
        <v>34</v>
      </c>
      <c r="C9425" t="s">
        <v>189</v>
      </c>
      <c r="D9425" s="2">
        <v>1</v>
      </c>
      <c r="E9425" s="17">
        <v>5</v>
      </c>
      <c r="F9425" t="s">
        <v>75</v>
      </c>
      <c r="G9425">
        <v>3</v>
      </c>
      <c r="H9425">
        <v>20700</v>
      </c>
    </row>
    <row r="9426" spans="1:8" x14ac:dyDescent="0.25">
      <c r="A9426" s="2">
        <v>47</v>
      </c>
      <c r="B9426" t="s">
        <v>34</v>
      </c>
      <c r="C9426" t="s">
        <v>189</v>
      </c>
      <c r="D9426" s="2">
        <v>1</v>
      </c>
      <c r="E9426" s="17">
        <v>5</v>
      </c>
      <c r="F9426" t="s">
        <v>77</v>
      </c>
      <c r="G9426">
        <v>1</v>
      </c>
      <c r="H9426">
        <v>6665.4000000000005</v>
      </c>
    </row>
    <row r="9427" spans="1:8" x14ac:dyDescent="0.25">
      <c r="A9427" s="2">
        <v>47</v>
      </c>
      <c r="B9427" t="s">
        <v>34</v>
      </c>
      <c r="C9427" t="s">
        <v>189</v>
      </c>
      <c r="D9427" s="2">
        <v>1</v>
      </c>
      <c r="E9427" s="17">
        <v>5</v>
      </c>
      <c r="F9427" t="s">
        <v>68</v>
      </c>
      <c r="G9427">
        <v>3</v>
      </c>
      <c r="H9427">
        <v>61629</v>
      </c>
    </row>
    <row r="9428" spans="1:8" x14ac:dyDescent="0.25">
      <c r="A9428" s="2">
        <v>47</v>
      </c>
      <c r="B9428" t="s">
        <v>34</v>
      </c>
      <c r="C9428" t="s">
        <v>189</v>
      </c>
      <c r="D9428" s="2">
        <v>1</v>
      </c>
      <c r="E9428" s="17">
        <v>5</v>
      </c>
      <c r="F9428" t="s">
        <v>69</v>
      </c>
      <c r="G9428">
        <v>3</v>
      </c>
      <c r="H9428">
        <v>51635.189999999995</v>
      </c>
    </row>
    <row r="9429" spans="1:8" x14ac:dyDescent="0.25">
      <c r="A9429" s="2">
        <v>47</v>
      </c>
      <c r="B9429" t="s">
        <v>34</v>
      </c>
      <c r="C9429" t="s">
        <v>189</v>
      </c>
      <c r="D9429" s="2">
        <v>1</v>
      </c>
      <c r="E9429" s="17">
        <v>5</v>
      </c>
      <c r="F9429" t="s">
        <v>67</v>
      </c>
      <c r="G9429">
        <v>4</v>
      </c>
      <c r="H9429">
        <v>279.83999999999992</v>
      </c>
    </row>
    <row r="9430" spans="1:8" x14ac:dyDescent="0.25">
      <c r="A9430" s="2">
        <v>47</v>
      </c>
      <c r="B9430" t="s">
        <v>34</v>
      </c>
      <c r="C9430" t="s">
        <v>189</v>
      </c>
      <c r="D9430" s="2">
        <v>1</v>
      </c>
      <c r="E9430" s="17">
        <v>5</v>
      </c>
      <c r="F9430" t="s">
        <v>73</v>
      </c>
      <c r="H9430">
        <v>29411.91</v>
      </c>
    </row>
    <row r="9431" spans="1:8" x14ac:dyDescent="0.25">
      <c r="A9431" s="2">
        <v>47</v>
      </c>
      <c r="B9431" t="s">
        <v>34</v>
      </c>
      <c r="C9431" t="s">
        <v>189</v>
      </c>
      <c r="D9431" s="2">
        <v>1</v>
      </c>
      <c r="E9431" s="17">
        <v>5</v>
      </c>
      <c r="F9431" t="s">
        <v>72</v>
      </c>
      <c r="G9431">
        <v>1</v>
      </c>
      <c r="H9431">
        <v>48987.600000000006</v>
      </c>
    </row>
    <row r="9432" spans="1:8" x14ac:dyDescent="0.25">
      <c r="A9432" s="2">
        <v>47</v>
      </c>
      <c r="B9432" t="s">
        <v>34</v>
      </c>
      <c r="C9432" t="s">
        <v>189</v>
      </c>
      <c r="D9432" s="2">
        <v>1</v>
      </c>
      <c r="E9432" s="17">
        <v>6</v>
      </c>
      <c r="F9432" t="s">
        <v>70</v>
      </c>
      <c r="G9432">
        <v>5</v>
      </c>
      <c r="H9432">
        <v>839903.25</v>
      </c>
    </row>
    <row r="9433" spans="1:8" x14ac:dyDescent="0.25">
      <c r="A9433" s="2">
        <v>47</v>
      </c>
      <c r="B9433" t="s">
        <v>34</v>
      </c>
      <c r="C9433" t="s">
        <v>189</v>
      </c>
      <c r="D9433" s="2">
        <v>1</v>
      </c>
      <c r="E9433" s="17">
        <v>6</v>
      </c>
      <c r="F9433" t="s">
        <v>75</v>
      </c>
      <c r="G9433">
        <v>4</v>
      </c>
      <c r="H9433">
        <v>62100</v>
      </c>
    </row>
    <row r="9434" spans="1:8" x14ac:dyDescent="0.25">
      <c r="A9434" s="2">
        <v>47</v>
      </c>
      <c r="B9434" t="s">
        <v>34</v>
      </c>
      <c r="C9434" t="s">
        <v>189</v>
      </c>
      <c r="D9434" s="2">
        <v>1</v>
      </c>
      <c r="E9434" s="17">
        <v>6</v>
      </c>
      <c r="F9434" t="s">
        <v>77</v>
      </c>
      <c r="G9434">
        <v>1</v>
      </c>
      <c r="H9434">
        <v>15673.990000000002</v>
      </c>
    </row>
    <row r="9435" spans="1:8" x14ac:dyDescent="0.25">
      <c r="A9435" s="2">
        <v>47</v>
      </c>
      <c r="B9435" t="s">
        <v>34</v>
      </c>
      <c r="C9435" t="s">
        <v>189</v>
      </c>
      <c r="D9435" s="2">
        <v>1</v>
      </c>
      <c r="E9435" s="17">
        <v>6</v>
      </c>
      <c r="F9435" t="s">
        <v>68</v>
      </c>
      <c r="G9435">
        <v>5</v>
      </c>
      <c r="H9435">
        <v>115841</v>
      </c>
    </row>
    <row r="9436" spans="1:8" x14ac:dyDescent="0.25">
      <c r="A9436" s="2">
        <v>47</v>
      </c>
      <c r="B9436" t="s">
        <v>34</v>
      </c>
      <c r="C9436" t="s">
        <v>189</v>
      </c>
      <c r="D9436" s="2">
        <v>1</v>
      </c>
      <c r="E9436" s="17">
        <v>6</v>
      </c>
      <c r="F9436" t="s">
        <v>69</v>
      </c>
      <c r="G9436">
        <v>5</v>
      </c>
      <c r="H9436">
        <v>109186.49</v>
      </c>
    </row>
    <row r="9437" spans="1:8" x14ac:dyDescent="0.25">
      <c r="A9437" s="2">
        <v>47</v>
      </c>
      <c r="B9437" t="s">
        <v>34</v>
      </c>
      <c r="C9437" t="s">
        <v>189</v>
      </c>
      <c r="D9437" s="2">
        <v>1</v>
      </c>
      <c r="E9437" s="17">
        <v>6</v>
      </c>
      <c r="F9437" t="s">
        <v>78</v>
      </c>
      <c r="H9437">
        <v>28588.100000000002</v>
      </c>
    </row>
    <row r="9438" spans="1:8" x14ac:dyDescent="0.25">
      <c r="A9438" s="2">
        <v>47</v>
      </c>
      <c r="B9438" t="s">
        <v>34</v>
      </c>
      <c r="C9438" t="s">
        <v>189</v>
      </c>
      <c r="D9438" s="2">
        <v>1</v>
      </c>
      <c r="E9438" s="17">
        <v>6</v>
      </c>
      <c r="F9438" t="s">
        <v>67</v>
      </c>
      <c r="G9438">
        <v>5</v>
      </c>
      <c r="H9438">
        <v>349.7999999999999</v>
      </c>
    </row>
    <row r="9439" spans="1:8" x14ac:dyDescent="0.25">
      <c r="A9439" s="2">
        <v>47</v>
      </c>
      <c r="B9439" t="s">
        <v>34</v>
      </c>
      <c r="C9439" t="s">
        <v>189</v>
      </c>
      <c r="D9439" s="2">
        <v>1</v>
      </c>
      <c r="E9439" s="17">
        <v>6</v>
      </c>
      <c r="F9439" t="s">
        <v>73</v>
      </c>
      <c r="H9439">
        <v>66597.320000000007</v>
      </c>
    </row>
    <row r="9440" spans="1:8" x14ac:dyDescent="0.25">
      <c r="A9440" s="2">
        <v>47</v>
      </c>
      <c r="B9440" t="s">
        <v>34</v>
      </c>
      <c r="C9440" t="s">
        <v>189</v>
      </c>
      <c r="D9440" s="2">
        <v>1</v>
      </c>
      <c r="E9440" s="17">
        <v>7</v>
      </c>
      <c r="F9440" t="s">
        <v>70</v>
      </c>
      <c r="G9440">
        <v>2</v>
      </c>
      <c r="H9440">
        <v>296629.21999999997</v>
      </c>
    </row>
    <row r="9441" spans="1:8" x14ac:dyDescent="0.25">
      <c r="A9441" s="2">
        <v>47</v>
      </c>
      <c r="B9441" t="s">
        <v>34</v>
      </c>
      <c r="C9441" t="s">
        <v>189</v>
      </c>
      <c r="D9441" s="2">
        <v>1</v>
      </c>
      <c r="E9441" s="17">
        <v>7</v>
      </c>
      <c r="F9441" t="s">
        <v>75</v>
      </c>
      <c r="G9441">
        <v>2</v>
      </c>
      <c r="H9441">
        <v>16800</v>
      </c>
    </row>
    <row r="9442" spans="1:8" x14ac:dyDescent="0.25">
      <c r="A9442" s="2">
        <v>47</v>
      </c>
      <c r="B9442" t="s">
        <v>34</v>
      </c>
      <c r="C9442" t="s">
        <v>189</v>
      </c>
      <c r="D9442" s="2">
        <v>1</v>
      </c>
      <c r="E9442" s="17">
        <v>7</v>
      </c>
      <c r="F9442" t="s">
        <v>77</v>
      </c>
      <c r="G9442">
        <v>1</v>
      </c>
      <c r="H9442">
        <v>2470.48</v>
      </c>
    </row>
    <row r="9443" spans="1:8" x14ac:dyDescent="0.25">
      <c r="A9443" s="2">
        <v>47</v>
      </c>
      <c r="B9443" t="s">
        <v>34</v>
      </c>
      <c r="C9443" t="s">
        <v>189</v>
      </c>
      <c r="D9443" s="2">
        <v>1</v>
      </c>
      <c r="E9443" s="17">
        <v>7</v>
      </c>
      <c r="F9443" t="s">
        <v>68</v>
      </c>
      <c r="G9443">
        <v>2</v>
      </c>
      <c r="H9443">
        <v>42668</v>
      </c>
    </row>
    <row r="9444" spans="1:8" x14ac:dyDescent="0.25">
      <c r="A9444" s="2">
        <v>47</v>
      </c>
      <c r="B9444" t="s">
        <v>34</v>
      </c>
      <c r="C9444" t="s">
        <v>189</v>
      </c>
      <c r="D9444" s="2">
        <v>1</v>
      </c>
      <c r="E9444" s="17">
        <v>7</v>
      </c>
      <c r="F9444" t="s">
        <v>69</v>
      </c>
      <c r="G9444">
        <v>2</v>
      </c>
      <c r="H9444">
        <v>38561.51</v>
      </c>
    </row>
    <row r="9445" spans="1:8" x14ac:dyDescent="0.25">
      <c r="A9445" s="2">
        <v>47</v>
      </c>
      <c r="B9445" t="s">
        <v>34</v>
      </c>
      <c r="C9445" t="s">
        <v>189</v>
      </c>
      <c r="D9445" s="2">
        <v>1</v>
      </c>
      <c r="E9445" s="17">
        <v>7</v>
      </c>
      <c r="F9445" t="s">
        <v>67</v>
      </c>
      <c r="G9445">
        <v>2</v>
      </c>
      <c r="H9445">
        <v>99.109999999999985</v>
      </c>
    </row>
    <row r="9446" spans="1:8" x14ac:dyDescent="0.25">
      <c r="A9446" s="2">
        <v>47</v>
      </c>
      <c r="B9446" t="s">
        <v>34</v>
      </c>
      <c r="C9446" t="s">
        <v>189</v>
      </c>
      <c r="D9446" s="2">
        <v>1</v>
      </c>
      <c r="E9446" s="17">
        <v>7</v>
      </c>
      <c r="F9446" t="s">
        <v>73</v>
      </c>
      <c r="H9446">
        <v>17884.75</v>
      </c>
    </row>
    <row r="9447" spans="1:8" x14ac:dyDescent="0.25">
      <c r="A9447" s="2">
        <v>47</v>
      </c>
      <c r="B9447" t="s">
        <v>34</v>
      </c>
      <c r="C9447" t="s">
        <v>189</v>
      </c>
      <c r="D9447" s="2">
        <v>1</v>
      </c>
      <c r="E9447" s="17">
        <v>7</v>
      </c>
      <c r="F9447" t="s">
        <v>79</v>
      </c>
      <c r="H9447">
        <v>8882</v>
      </c>
    </row>
    <row r="9448" spans="1:8" x14ac:dyDescent="0.25">
      <c r="A9448" s="2">
        <v>47</v>
      </c>
      <c r="B9448" t="s">
        <v>34</v>
      </c>
      <c r="C9448" t="s">
        <v>189</v>
      </c>
      <c r="D9448" s="2">
        <v>1</v>
      </c>
      <c r="E9448" s="17">
        <v>8</v>
      </c>
      <c r="F9448" t="s">
        <v>70</v>
      </c>
      <c r="G9448">
        <v>1</v>
      </c>
      <c r="H9448">
        <v>105271.5</v>
      </c>
    </row>
    <row r="9449" spans="1:8" x14ac:dyDescent="0.25">
      <c r="A9449" s="2">
        <v>47</v>
      </c>
      <c r="B9449" t="s">
        <v>34</v>
      </c>
      <c r="C9449" t="s">
        <v>189</v>
      </c>
      <c r="D9449" s="2">
        <v>1</v>
      </c>
      <c r="E9449" s="17">
        <v>8</v>
      </c>
      <c r="F9449" t="s">
        <v>75</v>
      </c>
      <c r="G9449">
        <v>1</v>
      </c>
      <c r="H9449">
        <v>5700</v>
      </c>
    </row>
    <row r="9450" spans="1:8" x14ac:dyDescent="0.25">
      <c r="A9450" s="2">
        <v>47</v>
      </c>
      <c r="B9450" t="s">
        <v>34</v>
      </c>
      <c r="C9450" t="s">
        <v>189</v>
      </c>
      <c r="D9450" s="2">
        <v>1</v>
      </c>
      <c r="E9450" s="17">
        <v>8</v>
      </c>
      <c r="F9450" t="s">
        <v>77</v>
      </c>
      <c r="H9450">
        <v>3276.6</v>
      </c>
    </row>
    <row r="9451" spans="1:8" x14ac:dyDescent="0.25">
      <c r="A9451" s="2">
        <v>47</v>
      </c>
      <c r="B9451" t="s">
        <v>34</v>
      </c>
      <c r="C9451" t="s">
        <v>189</v>
      </c>
      <c r="D9451" s="2">
        <v>1</v>
      </c>
      <c r="E9451" s="17">
        <v>8</v>
      </c>
      <c r="F9451" t="s">
        <v>69</v>
      </c>
      <c r="G9451">
        <v>1</v>
      </c>
      <c r="H9451">
        <v>13685.16</v>
      </c>
    </row>
    <row r="9452" spans="1:8" x14ac:dyDescent="0.25">
      <c r="A9452" s="2">
        <v>47</v>
      </c>
      <c r="B9452" t="s">
        <v>34</v>
      </c>
      <c r="C9452" t="s">
        <v>189</v>
      </c>
      <c r="D9452" s="2">
        <v>1</v>
      </c>
      <c r="E9452" s="17">
        <v>8</v>
      </c>
      <c r="F9452" t="s">
        <v>67</v>
      </c>
      <c r="G9452">
        <v>1</v>
      </c>
      <c r="H9452">
        <v>29.15</v>
      </c>
    </row>
    <row r="9453" spans="1:8" x14ac:dyDescent="0.25">
      <c r="A9453" s="2">
        <v>47</v>
      </c>
      <c r="B9453" t="s">
        <v>34</v>
      </c>
      <c r="C9453" t="s">
        <v>189</v>
      </c>
      <c r="D9453" s="2">
        <v>1</v>
      </c>
      <c r="E9453" s="17">
        <v>8</v>
      </c>
      <c r="F9453" t="s">
        <v>73</v>
      </c>
      <c r="G9453">
        <v>1</v>
      </c>
      <c r="H9453">
        <v>20312.25</v>
      </c>
    </row>
    <row r="9454" spans="1:8" x14ac:dyDescent="0.25">
      <c r="A9454" s="2">
        <v>47</v>
      </c>
      <c r="B9454" t="s">
        <v>34</v>
      </c>
      <c r="C9454" t="s">
        <v>189</v>
      </c>
      <c r="D9454" s="2">
        <v>1</v>
      </c>
      <c r="E9454" s="17">
        <v>9</v>
      </c>
      <c r="F9454" t="s">
        <v>70</v>
      </c>
      <c r="G9454">
        <v>2</v>
      </c>
      <c r="H9454">
        <v>609378.75</v>
      </c>
    </row>
    <row r="9455" spans="1:8" x14ac:dyDescent="0.25">
      <c r="A9455" s="2">
        <v>47</v>
      </c>
      <c r="B9455" t="s">
        <v>34</v>
      </c>
      <c r="C9455" t="s">
        <v>189</v>
      </c>
      <c r="D9455" s="2">
        <v>1</v>
      </c>
      <c r="E9455" s="17">
        <v>9</v>
      </c>
      <c r="F9455" t="s">
        <v>77</v>
      </c>
      <c r="H9455">
        <v>5078.7299999999996</v>
      </c>
    </row>
    <row r="9456" spans="1:8" x14ac:dyDescent="0.25">
      <c r="A9456" s="2">
        <v>47</v>
      </c>
      <c r="B9456" t="s">
        <v>34</v>
      </c>
      <c r="C9456" t="s">
        <v>189</v>
      </c>
      <c r="D9456" s="2">
        <v>1</v>
      </c>
      <c r="E9456" s="17">
        <v>9</v>
      </c>
      <c r="F9456" t="s">
        <v>67</v>
      </c>
      <c r="G9456">
        <v>2</v>
      </c>
      <c r="H9456">
        <v>139.91999999999996</v>
      </c>
    </row>
    <row r="9457" spans="1:8" x14ac:dyDescent="0.25">
      <c r="A9457" s="2">
        <v>47</v>
      </c>
      <c r="B9457" t="s">
        <v>34</v>
      </c>
      <c r="C9457" t="s">
        <v>189</v>
      </c>
      <c r="D9457" s="2">
        <v>1</v>
      </c>
      <c r="E9457" s="17">
        <v>9</v>
      </c>
      <c r="F9457" t="s">
        <v>72</v>
      </c>
      <c r="G9457">
        <v>2</v>
      </c>
      <c r="H9457">
        <v>225469.98</v>
      </c>
    </row>
    <row r="9458" spans="1:8" x14ac:dyDescent="0.25">
      <c r="A9458" s="2">
        <v>47</v>
      </c>
      <c r="B9458" t="s">
        <v>34</v>
      </c>
      <c r="C9458" t="s">
        <v>189</v>
      </c>
      <c r="D9458" s="2">
        <v>1</v>
      </c>
      <c r="E9458" s="17">
        <v>11</v>
      </c>
      <c r="F9458" t="s">
        <v>70</v>
      </c>
      <c r="G9458">
        <v>8</v>
      </c>
      <c r="H9458">
        <v>2962555.2000000011</v>
      </c>
    </row>
    <row r="9459" spans="1:8" x14ac:dyDescent="0.25">
      <c r="A9459" s="2">
        <v>47</v>
      </c>
      <c r="B9459" t="s">
        <v>34</v>
      </c>
      <c r="C9459" t="s">
        <v>189</v>
      </c>
      <c r="D9459" s="2">
        <v>1</v>
      </c>
      <c r="E9459" s="17">
        <v>11</v>
      </c>
      <c r="F9459" t="s">
        <v>77</v>
      </c>
      <c r="G9459">
        <v>1</v>
      </c>
      <c r="H9459">
        <v>6143.63</v>
      </c>
    </row>
    <row r="9460" spans="1:8" x14ac:dyDescent="0.25">
      <c r="A9460" s="2">
        <v>47</v>
      </c>
      <c r="B9460" t="s">
        <v>34</v>
      </c>
      <c r="C9460" t="s">
        <v>189</v>
      </c>
      <c r="D9460" s="2">
        <v>1</v>
      </c>
      <c r="E9460" s="17">
        <v>11</v>
      </c>
      <c r="F9460" t="s">
        <v>68</v>
      </c>
      <c r="G9460">
        <v>2</v>
      </c>
      <c r="H9460">
        <v>24880</v>
      </c>
    </row>
    <row r="9461" spans="1:8" x14ac:dyDescent="0.25">
      <c r="A9461" s="2">
        <v>47</v>
      </c>
      <c r="B9461" t="s">
        <v>34</v>
      </c>
      <c r="C9461" t="s">
        <v>189</v>
      </c>
      <c r="D9461" s="2">
        <v>1</v>
      </c>
      <c r="E9461" s="17">
        <v>11</v>
      </c>
      <c r="F9461" t="s">
        <v>69</v>
      </c>
      <c r="G9461">
        <v>7</v>
      </c>
      <c r="H9461">
        <v>329601.05</v>
      </c>
    </row>
    <row r="9462" spans="1:8" x14ac:dyDescent="0.25">
      <c r="A9462" s="2">
        <v>47</v>
      </c>
      <c r="B9462" t="s">
        <v>34</v>
      </c>
      <c r="C9462" t="s">
        <v>189</v>
      </c>
      <c r="D9462" s="2">
        <v>1</v>
      </c>
      <c r="E9462" s="17">
        <v>11</v>
      </c>
      <c r="F9462" t="s">
        <v>78</v>
      </c>
      <c r="H9462">
        <v>61814.020000000004</v>
      </c>
    </row>
    <row r="9463" spans="1:8" x14ac:dyDescent="0.25">
      <c r="A9463" s="2">
        <v>47</v>
      </c>
      <c r="B9463" t="s">
        <v>34</v>
      </c>
      <c r="C9463" t="s">
        <v>189</v>
      </c>
      <c r="D9463" s="2">
        <v>1</v>
      </c>
      <c r="E9463" s="17">
        <v>11</v>
      </c>
      <c r="F9463" t="s">
        <v>67</v>
      </c>
      <c r="G9463">
        <v>8</v>
      </c>
      <c r="H9463">
        <v>466.4</v>
      </c>
    </row>
    <row r="9464" spans="1:8" x14ac:dyDescent="0.25">
      <c r="A9464" s="2">
        <v>47</v>
      </c>
      <c r="B9464" t="s">
        <v>34</v>
      </c>
      <c r="C9464" t="s">
        <v>189</v>
      </c>
      <c r="D9464" s="2">
        <v>1</v>
      </c>
      <c r="E9464" s="17">
        <v>11</v>
      </c>
      <c r="F9464" t="s">
        <v>73</v>
      </c>
      <c r="H9464">
        <v>219482.81000000003</v>
      </c>
    </row>
    <row r="9465" spans="1:8" x14ac:dyDescent="0.25">
      <c r="A9465" s="2">
        <v>47</v>
      </c>
      <c r="B9465" t="s">
        <v>34</v>
      </c>
      <c r="C9465" t="s">
        <v>189</v>
      </c>
      <c r="D9465" s="2">
        <v>1</v>
      </c>
      <c r="E9465" s="17">
        <v>11</v>
      </c>
      <c r="F9465" t="s">
        <v>72</v>
      </c>
      <c r="G9465">
        <v>8</v>
      </c>
      <c r="H9465">
        <v>567630.76000000013</v>
      </c>
    </row>
    <row r="9466" spans="1:8" x14ac:dyDescent="0.25">
      <c r="A9466" s="2">
        <v>47</v>
      </c>
      <c r="B9466" t="s">
        <v>34</v>
      </c>
      <c r="C9466" t="s">
        <v>189</v>
      </c>
      <c r="D9466" s="2">
        <v>1</v>
      </c>
      <c r="E9466" s="17">
        <v>12</v>
      </c>
      <c r="F9466" t="s">
        <v>70</v>
      </c>
      <c r="G9466">
        <v>1</v>
      </c>
      <c r="H9466">
        <v>477802.56000000006</v>
      </c>
    </row>
    <row r="9467" spans="1:8" x14ac:dyDescent="0.25">
      <c r="A9467" s="2">
        <v>47</v>
      </c>
      <c r="B9467" t="s">
        <v>34</v>
      </c>
      <c r="C9467" t="s">
        <v>189</v>
      </c>
      <c r="D9467" s="2">
        <v>1</v>
      </c>
      <c r="E9467" s="17">
        <v>12</v>
      </c>
      <c r="F9467" t="s">
        <v>69</v>
      </c>
      <c r="G9467">
        <v>1</v>
      </c>
      <c r="H9467">
        <v>62114.159999999996</v>
      </c>
    </row>
    <row r="9468" spans="1:8" x14ac:dyDescent="0.25">
      <c r="A9468" s="2">
        <v>47</v>
      </c>
      <c r="B9468" t="s">
        <v>34</v>
      </c>
      <c r="C9468" t="s">
        <v>189</v>
      </c>
      <c r="D9468" s="2">
        <v>1</v>
      </c>
      <c r="E9468" s="17">
        <v>12</v>
      </c>
      <c r="F9468" t="s">
        <v>78</v>
      </c>
      <c r="H9468">
        <v>22078.77</v>
      </c>
    </row>
    <row r="9469" spans="1:8" x14ac:dyDescent="0.25">
      <c r="A9469" s="2">
        <v>47</v>
      </c>
      <c r="B9469" t="s">
        <v>34</v>
      </c>
      <c r="C9469" t="s">
        <v>189</v>
      </c>
      <c r="D9469" s="2">
        <v>1</v>
      </c>
      <c r="E9469" s="17">
        <v>12</v>
      </c>
      <c r="F9469" t="s">
        <v>67</v>
      </c>
      <c r="G9469">
        <v>1</v>
      </c>
      <c r="H9469">
        <v>69.95999999999998</v>
      </c>
    </row>
    <row r="9470" spans="1:8" x14ac:dyDescent="0.25">
      <c r="A9470" s="2">
        <v>47</v>
      </c>
      <c r="B9470" t="s">
        <v>34</v>
      </c>
      <c r="C9470" t="s">
        <v>189</v>
      </c>
      <c r="D9470" s="2">
        <v>1</v>
      </c>
      <c r="E9470" s="17">
        <v>12</v>
      </c>
      <c r="F9470" t="s">
        <v>73</v>
      </c>
      <c r="H9470">
        <v>19525.07</v>
      </c>
    </row>
    <row r="9471" spans="1:8" x14ac:dyDescent="0.25">
      <c r="A9471" s="2">
        <v>47</v>
      </c>
      <c r="B9471" t="s">
        <v>34</v>
      </c>
      <c r="C9471" t="s">
        <v>189</v>
      </c>
      <c r="D9471" s="2">
        <v>1</v>
      </c>
      <c r="E9471" s="17">
        <v>12</v>
      </c>
      <c r="F9471" t="s">
        <v>72</v>
      </c>
      <c r="G9471">
        <v>1</v>
      </c>
      <c r="H9471">
        <v>102841.28999999998</v>
      </c>
    </row>
    <row r="9472" spans="1:8" x14ac:dyDescent="0.25">
      <c r="A9472" s="2">
        <v>47</v>
      </c>
      <c r="B9472" t="s">
        <v>34</v>
      </c>
      <c r="C9472" t="s">
        <v>189</v>
      </c>
      <c r="D9472" s="2">
        <v>1</v>
      </c>
      <c r="E9472" s="17">
        <v>13</v>
      </c>
      <c r="F9472" t="s">
        <v>70</v>
      </c>
      <c r="G9472">
        <v>2</v>
      </c>
      <c r="H9472">
        <v>1190174.76</v>
      </c>
    </row>
    <row r="9473" spans="1:8" x14ac:dyDescent="0.25">
      <c r="A9473" s="2">
        <v>47</v>
      </c>
      <c r="B9473" t="s">
        <v>34</v>
      </c>
      <c r="C9473" t="s">
        <v>189</v>
      </c>
      <c r="D9473" s="2">
        <v>1</v>
      </c>
      <c r="E9473" s="17">
        <v>13</v>
      </c>
      <c r="F9473" t="s">
        <v>75</v>
      </c>
      <c r="G9473">
        <v>1</v>
      </c>
      <c r="H9473">
        <v>44904</v>
      </c>
    </row>
    <row r="9474" spans="1:8" x14ac:dyDescent="0.25">
      <c r="A9474" s="2">
        <v>47</v>
      </c>
      <c r="B9474" t="s">
        <v>34</v>
      </c>
      <c r="C9474" t="s">
        <v>189</v>
      </c>
      <c r="D9474" s="2">
        <v>1</v>
      </c>
      <c r="E9474" s="17">
        <v>13</v>
      </c>
      <c r="F9474" t="s">
        <v>68</v>
      </c>
      <c r="G9474">
        <v>1</v>
      </c>
      <c r="H9474">
        <v>27840</v>
      </c>
    </row>
    <row r="9475" spans="1:8" x14ac:dyDescent="0.25">
      <c r="A9475" s="2">
        <v>47</v>
      </c>
      <c r="B9475" t="s">
        <v>34</v>
      </c>
      <c r="C9475" t="s">
        <v>189</v>
      </c>
      <c r="D9475" s="2">
        <v>1</v>
      </c>
      <c r="E9475" s="17">
        <v>13</v>
      </c>
      <c r="F9475" t="s">
        <v>69</v>
      </c>
      <c r="G9475">
        <v>2</v>
      </c>
      <c r="H9475">
        <v>154722.33000000002</v>
      </c>
    </row>
    <row r="9476" spans="1:8" x14ac:dyDescent="0.25">
      <c r="A9476" s="2">
        <v>47</v>
      </c>
      <c r="B9476" t="s">
        <v>34</v>
      </c>
      <c r="C9476" t="s">
        <v>189</v>
      </c>
      <c r="D9476" s="2">
        <v>1</v>
      </c>
      <c r="E9476" s="17">
        <v>13</v>
      </c>
      <c r="F9476" t="s">
        <v>78</v>
      </c>
      <c r="H9476">
        <v>58199.61</v>
      </c>
    </row>
    <row r="9477" spans="1:8" x14ac:dyDescent="0.25">
      <c r="A9477" s="2">
        <v>47</v>
      </c>
      <c r="B9477" t="s">
        <v>34</v>
      </c>
      <c r="C9477" t="s">
        <v>189</v>
      </c>
      <c r="D9477" s="2">
        <v>1</v>
      </c>
      <c r="E9477" s="17">
        <v>13</v>
      </c>
      <c r="F9477" t="s">
        <v>67</v>
      </c>
      <c r="G9477">
        <v>2</v>
      </c>
      <c r="H9477">
        <v>139.91999999999996</v>
      </c>
    </row>
    <row r="9478" spans="1:8" x14ac:dyDescent="0.25">
      <c r="A9478" s="2">
        <v>47</v>
      </c>
      <c r="B9478" t="s">
        <v>34</v>
      </c>
      <c r="C9478" t="s">
        <v>189</v>
      </c>
      <c r="D9478" s="2">
        <v>1</v>
      </c>
      <c r="E9478" s="17">
        <v>13</v>
      </c>
      <c r="F9478" t="s">
        <v>73</v>
      </c>
      <c r="H9478">
        <v>99181.23</v>
      </c>
    </row>
    <row r="9479" spans="1:8" x14ac:dyDescent="0.25">
      <c r="A9479" s="2">
        <v>47</v>
      </c>
      <c r="B9479" t="s">
        <v>34</v>
      </c>
      <c r="C9479" t="s">
        <v>189</v>
      </c>
      <c r="D9479" s="2">
        <v>1</v>
      </c>
      <c r="E9479" s="17">
        <v>13</v>
      </c>
      <c r="F9479" t="s">
        <v>72</v>
      </c>
      <c r="G9479">
        <v>2</v>
      </c>
      <c r="H9479">
        <v>318418.32</v>
      </c>
    </row>
    <row r="9480" spans="1:8" x14ac:dyDescent="0.25">
      <c r="A9480" s="2">
        <v>47</v>
      </c>
      <c r="B9480" t="s">
        <v>34</v>
      </c>
      <c r="C9480" t="s">
        <v>189</v>
      </c>
      <c r="D9480" s="2">
        <v>1</v>
      </c>
      <c r="E9480" s="17">
        <v>14</v>
      </c>
      <c r="F9480" t="s">
        <v>70</v>
      </c>
      <c r="G9480">
        <v>3</v>
      </c>
      <c r="H9480">
        <v>2001335.4</v>
      </c>
    </row>
    <row r="9481" spans="1:8" x14ac:dyDescent="0.25">
      <c r="A9481" s="2">
        <v>47</v>
      </c>
      <c r="B9481" t="s">
        <v>34</v>
      </c>
      <c r="C9481" t="s">
        <v>189</v>
      </c>
      <c r="D9481" s="2">
        <v>1</v>
      </c>
      <c r="E9481" s="17">
        <v>14</v>
      </c>
      <c r="F9481" t="s">
        <v>75</v>
      </c>
      <c r="G9481">
        <v>1</v>
      </c>
      <c r="H9481">
        <v>33984</v>
      </c>
    </row>
    <row r="9482" spans="1:8" x14ac:dyDescent="0.25">
      <c r="A9482" s="2">
        <v>47</v>
      </c>
      <c r="B9482" t="s">
        <v>34</v>
      </c>
      <c r="C9482" t="s">
        <v>189</v>
      </c>
      <c r="D9482" s="2">
        <v>1</v>
      </c>
      <c r="E9482" s="17">
        <v>14</v>
      </c>
      <c r="F9482" t="s">
        <v>68</v>
      </c>
      <c r="G9482">
        <v>3</v>
      </c>
      <c r="H9482">
        <v>66960</v>
      </c>
    </row>
    <row r="9483" spans="1:8" x14ac:dyDescent="0.25">
      <c r="A9483" s="2">
        <v>47</v>
      </c>
      <c r="B9483" t="s">
        <v>34</v>
      </c>
      <c r="C9483" t="s">
        <v>189</v>
      </c>
      <c r="D9483" s="2">
        <v>1</v>
      </c>
      <c r="E9483" s="17">
        <v>14</v>
      </c>
      <c r="F9483" t="s">
        <v>69</v>
      </c>
      <c r="G9483">
        <v>3</v>
      </c>
      <c r="H9483">
        <v>260173.21999999997</v>
      </c>
    </row>
    <row r="9484" spans="1:8" x14ac:dyDescent="0.25">
      <c r="A9484" s="2">
        <v>47</v>
      </c>
      <c r="B9484" t="s">
        <v>34</v>
      </c>
      <c r="C9484" t="s">
        <v>189</v>
      </c>
      <c r="D9484" s="2">
        <v>1</v>
      </c>
      <c r="E9484" s="17">
        <v>14</v>
      </c>
      <c r="F9484" t="s">
        <v>67</v>
      </c>
      <c r="G9484">
        <v>3</v>
      </c>
      <c r="H9484">
        <v>209.88</v>
      </c>
    </row>
    <row r="9485" spans="1:8" x14ac:dyDescent="0.25">
      <c r="A9485" s="2">
        <v>47</v>
      </c>
      <c r="B9485" t="s">
        <v>34</v>
      </c>
      <c r="C9485" t="s">
        <v>189</v>
      </c>
      <c r="D9485" s="2">
        <v>1</v>
      </c>
      <c r="E9485" s="17">
        <v>14</v>
      </c>
      <c r="F9485" t="s">
        <v>73</v>
      </c>
      <c r="H9485">
        <v>109830.75</v>
      </c>
    </row>
    <row r="9486" spans="1:8" x14ac:dyDescent="0.25">
      <c r="A9486" s="2">
        <v>47</v>
      </c>
      <c r="B9486" t="s">
        <v>34</v>
      </c>
      <c r="C9486" t="s">
        <v>189</v>
      </c>
      <c r="D9486" s="2">
        <v>1</v>
      </c>
      <c r="E9486" s="17">
        <v>14</v>
      </c>
      <c r="F9486" t="s">
        <v>72</v>
      </c>
      <c r="G9486">
        <v>3</v>
      </c>
      <c r="H9486">
        <v>863275.07999999984</v>
      </c>
    </row>
    <row r="9487" spans="1:8" x14ac:dyDescent="0.25">
      <c r="A9487" s="2">
        <v>47</v>
      </c>
      <c r="B9487" t="s">
        <v>34</v>
      </c>
      <c r="C9487" t="s">
        <v>189</v>
      </c>
      <c r="D9487" s="2">
        <v>1</v>
      </c>
      <c r="E9487" s="17">
        <v>15</v>
      </c>
      <c r="F9487" t="s">
        <v>70</v>
      </c>
      <c r="G9487">
        <v>1</v>
      </c>
      <c r="H9487">
        <v>1127535.7500000002</v>
      </c>
    </row>
    <row r="9488" spans="1:8" x14ac:dyDescent="0.25">
      <c r="A9488" s="2">
        <v>47</v>
      </c>
      <c r="B9488" t="s">
        <v>34</v>
      </c>
      <c r="C9488" t="s">
        <v>189</v>
      </c>
      <c r="D9488" s="2">
        <v>1</v>
      </c>
      <c r="E9488" s="17">
        <v>15</v>
      </c>
      <c r="F9488" t="s">
        <v>69</v>
      </c>
      <c r="G9488">
        <v>1</v>
      </c>
      <c r="H9488">
        <v>146579.49</v>
      </c>
    </row>
    <row r="9489" spans="1:8" x14ac:dyDescent="0.25">
      <c r="A9489" s="2">
        <v>47</v>
      </c>
      <c r="B9489" t="s">
        <v>34</v>
      </c>
      <c r="C9489" t="s">
        <v>189</v>
      </c>
      <c r="D9489" s="2">
        <v>1</v>
      </c>
      <c r="E9489" s="17">
        <v>15</v>
      </c>
      <c r="F9489" t="s">
        <v>67</v>
      </c>
      <c r="G9489">
        <v>1</v>
      </c>
      <c r="H9489">
        <v>69.95999999999998</v>
      </c>
    </row>
    <row r="9490" spans="1:8" x14ac:dyDescent="0.25">
      <c r="A9490" s="2">
        <v>47</v>
      </c>
      <c r="B9490" t="s">
        <v>34</v>
      </c>
      <c r="C9490" t="s">
        <v>189</v>
      </c>
      <c r="D9490" s="2">
        <v>1</v>
      </c>
      <c r="E9490" s="17">
        <v>15</v>
      </c>
      <c r="F9490" t="s">
        <v>73</v>
      </c>
      <c r="H9490">
        <v>89091.109999999986</v>
      </c>
    </row>
    <row r="9491" spans="1:8" x14ac:dyDescent="0.25">
      <c r="A9491" s="2">
        <v>47</v>
      </c>
      <c r="B9491" t="s">
        <v>34</v>
      </c>
      <c r="C9491" t="s">
        <v>189</v>
      </c>
      <c r="D9491" s="2">
        <v>1</v>
      </c>
      <c r="E9491" s="17">
        <v>15</v>
      </c>
      <c r="F9491" t="s">
        <v>72</v>
      </c>
      <c r="G9491">
        <v>1</v>
      </c>
      <c r="H9491">
        <v>458013.81</v>
      </c>
    </row>
    <row r="9492" spans="1:8" x14ac:dyDescent="0.25">
      <c r="A9492" s="2">
        <v>22</v>
      </c>
      <c r="B9492" t="s">
        <v>190</v>
      </c>
      <c r="C9492" t="s">
        <v>191</v>
      </c>
      <c r="D9492" s="2">
        <v>1</v>
      </c>
      <c r="E9492" s="17">
        <v>1</v>
      </c>
      <c r="F9492" t="s">
        <v>70</v>
      </c>
      <c r="G9492">
        <v>11</v>
      </c>
      <c r="H9492">
        <v>234642.43</v>
      </c>
    </row>
    <row r="9493" spans="1:8" x14ac:dyDescent="0.25">
      <c r="A9493" s="2">
        <v>22</v>
      </c>
      <c r="B9493" t="s">
        <v>190</v>
      </c>
      <c r="C9493" t="s">
        <v>191</v>
      </c>
      <c r="D9493" s="2">
        <v>1</v>
      </c>
      <c r="E9493" s="17">
        <v>1</v>
      </c>
      <c r="F9493" t="s">
        <v>67</v>
      </c>
      <c r="G9493">
        <v>1</v>
      </c>
      <c r="H9493">
        <v>87.449999999999989</v>
      </c>
    </row>
    <row r="9494" spans="1:8" x14ac:dyDescent="0.25">
      <c r="A9494" s="2">
        <v>22</v>
      </c>
      <c r="B9494" t="s">
        <v>190</v>
      </c>
      <c r="C9494" t="s">
        <v>191</v>
      </c>
      <c r="D9494" s="2">
        <v>1</v>
      </c>
      <c r="E9494" s="17">
        <v>1</v>
      </c>
      <c r="F9494" t="s">
        <v>87</v>
      </c>
      <c r="G9494">
        <v>23</v>
      </c>
      <c r="H9494">
        <v>338596.16000000003</v>
      </c>
    </row>
    <row r="9495" spans="1:8" x14ac:dyDescent="0.25">
      <c r="A9495" s="2">
        <v>22</v>
      </c>
      <c r="B9495" t="s">
        <v>190</v>
      </c>
      <c r="C9495" t="s">
        <v>191</v>
      </c>
      <c r="D9495" s="2">
        <v>1</v>
      </c>
      <c r="E9495" s="17">
        <v>1</v>
      </c>
      <c r="F9495" t="s">
        <v>96</v>
      </c>
      <c r="H9495">
        <v>573413.16999999993</v>
      </c>
    </row>
    <row r="9496" spans="1:8" x14ac:dyDescent="0.25">
      <c r="A9496" s="2">
        <v>22</v>
      </c>
      <c r="B9496" t="s">
        <v>190</v>
      </c>
      <c r="C9496" t="s">
        <v>191</v>
      </c>
      <c r="D9496" s="2">
        <v>1</v>
      </c>
      <c r="E9496" s="17">
        <v>3</v>
      </c>
      <c r="F9496" t="s">
        <v>70</v>
      </c>
      <c r="G9496">
        <v>3</v>
      </c>
      <c r="H9496">
        <v>1833302.28</v>
      </c>
    </row>
    <row r="9497" spans="1:8" x14ac:dyDescent="0.25">
      <c r="A9497" s="2">
        <v>22</v>
      </c>
      <c r="B9497" t="s">
        <v>190</v>
      </c>
      <c r="C9497" t="s">
        <v>191</v>
      </c>
      <c r="D9497" s="2">
        <v>1</v>
      </c>
      <c r="E9497" s="17">
        <v>3</v>
      </c>
      <c r="F9497" t="s">
        <v>75</v>
      </c>
      <c r="G9497">
        <v>2</v>
      </c>
      <c r="H9497">
        <v>165600</v>
      </c>
    </row>
    <row r="9498" spans="1:8" x14ac:dyDescent="0.25">
      <c r="A9498" s="2">
        <v>22</v>
      </c>
      <c r="B9498" t="s">
        <v>190</v>
      </c>
      <c r="C9498" t="s">
        <v>191</v>
      </c>
      <c r="D9498" s="2">
        <v>1</v>
      </c>
      <c r="E9498" s="17">
        <v>3</v>
      </c>
      <c r="F9498" t="s">
        <v>68</v>
      </c>
      <c r="G9498">
        <v>1</v>
      </c>
      <c r="H9498">
        <v>196135.75</v>
      </c>
    </row>
    <row r="9499" spans="1:8" x14ac:dyDescent="0.25">
      <c r="A9499" s="2">
        <v>22</v>
      </c>
      <c r="B9499" t="s">
        <v>190</v>
      </c>
      <c r="C9499" t="s">
        <v>191</v>
      </c>
      <c r="D9499" s="2">
        <v>1</v>
      </c>
      <c r="E9499" s="17">
        <v>3</v>
      </c>
      <c r="F9499" t="s">
        <v>69</v>
      </c>
      <c r="G9499">
        <v>3</v>
      </c>
      <c r="H9499">
        <v>215553.80000000051</v>
      </c>
    </row>
    <row r="9500" spans="1:8" x14ac:dyDescent="0.25">
      <c r="A9500" s="2">
        <v>22</v>
      </c>
      <c r="B9500" t="s">
        <v>190</v>
      </c>
      <c r="C9500" t="s">
        <v>191</v>
      </c>
      <c r="D9500" s="2">
        <v>1</v>
      </c>
      <c r="E9500" s="17">
        <v>3</v>
      </c>
      <c r="F9500" t="s">
        <v>67</v>
      </c>
      <c r="G9500">
        <v>3</v>
      </c>
      <c r="H9500">
        <v>1395.2300000000002</v>
      </c>
    </row>
    <row r="9501" spans="1:8" x14ac:dyDescent="0.25">
      <c r="A9501" s="2">
        <v>22</v>
      </c>
      <c r="B9501" t="s">
        <v>190</v>
      </c>
      <c r="C9501" t="s">
        <v>191</v>
      </c>
      <c r="D9501" s="2">
        <v>1</v>
      </c>
      <c r="E9501" s="17">
        <v>3</v>
      </c>
      <c r="F9501" t="s">
        <v>73</v>
      </c>
      <c r="H9501">
        <v>143656.64000000001</v>
      </c>
    </row>
    <row r="9502" spans="1:8" x14ac:dyDescent="0.25">
      <c r="A9502" s="2">
        <v>22</v>
      </c>
      <c r="B9502" t="s">
        <v>190</v>
      </c>
      <c r="C9502" t="s">
        <v>191</v>
      </c>
      <c r="D9502" s="2">
        <v>1</v>
      </c>
      <c r="E9502" s="17">
        <v>3</v>
      </c>
      <c r="F9502" t="s">
        <v>72</v>
      </c>
      <c r="H9502">
        <v>62217.439999999988</v>
      </c>
    </row>
    <row r="9503" spans="1:8" x14ac:dyDescent="0.25">
      <c r="A9503" s="2">
        <v>22</v>
      </c>
      <c r="B9503" t="s">
        <v>190</v>
      </c>
      <c r="C9503" t="s">
        <v>191</v>
      </c>
      <c r="D9503" s="2">
        <v>1</v>
      </c>
      <c r="E9503" s="17">
        <v>4</v>
      </c>
      <c r="F9503" t="s">
        <v>70</v>
      </c>
      <c r="G9503">
        <v>2</v>
      </c>
      <c r="H9503">
        <v>936796.92</v>
      </c>
    </row>
    <row r="9504" spans="1:8" x14ac:dyDescent="0.25">
      <c r="A9504" s="2">
        <v>22</v>
      </c>
      <c r="B9504" t="s">
        <v>190</v>
      </c>
      <c r="C9504" t="s">
        <v>191</v>
      </c>
      <c r="D9504" s="2">
        <v>1</v>
      </c>
      <c r="E9504" s="17">
        <v>4</v>
      </c>
      <c r="F9504" t="s">
        <v>75</v>
      </c>
      <c r="G9504">
        <v>1</v>
      </c>
      <c r="H9504">
        <v>72900</v>
      </c>
    </row>
    <row r="9505" spans="1:8" x14ac:dyDescent="0.25">
      <c r="A9505" s="2">
        <v>22</v>
      </c>
      <c r="B9505" t="s">
        <v>190</v>
      </c>
      <c r="C9505" t="s">
        <v>191</v>
      </c>
      <c r="D9505" s="2">
        <v>1</v>
      </c>
      <c r="E9505" s="17">
        <v>4</v>
      </c>
      <c r="F9505" t="s">
        <v>68</v>
      </c>
      <c r="G9505">
        <v>1</v>
      </c>
      <c r="H9505">
        <v>95083.5</v>
      </c>
    </row>
    <row r="9506" spans="1:8" x14ac:dyDescent="0.25">
      <c r="A9506" s="2">
        <v>22</v>
      </c>
      <c r="B9506" t="s">
        <v>190</v>
      </c>
      <c r="C9506" t="s">
        <v>191</v>
      </c>
      <c r="D9506" s="2">
        <v>1</v>
      </c>
      <c r="E9506" s="17">
        <v>4</v>
      </c>
      <c r="F9506" t="s">
        <v>69</v>
      </c>
      <c r="G9506">
        <v>1</v>
      </c>
      <c r="H9506">
        <v>102120.08999999991</v>
      </c>
    </row>
    <row r="9507" spans="1:8" x14ac:dyDescent="0.25">
      <c r="A9507" s="2">
        <v>22</v>
      </c>
      <c r="B9507" t="s">
        <v>190</v>
      </c>
      <c r="C9507" t="s">
        <v>191</v>
      </c>
      <c r="D9507" s="2">
        <v>1</v>
      </c>
      <c r="E9507" s="17">
        <v>4</v>
      </c>
      <c r="F9507" t="s">
        <v>67</v>
      </c>
      <c r="G9507">
        <v>2</v>
      </c>
      <c r="H9507">
        <v>596.8900000000001</v>
      </c>
    </row>
    <row r="9508" spans="1:8" x14ac:dyDescent="0.25">
      <c r="A9508" s="2">
        <v>22</v>
      </c>
      <c r="B9508" t="s">
        <v>190</v>
      </c>
      <c r="C9508" t="s">
        <v>191</v>
      </c>
      <c r="D9508" s="2">
        <v>1</v>
      </c>
      <c r="E9508" s="17">
        <v>4</v>
      </c>
      <c r="F9508" t="s">
        <v>73</v>
      </c>
      <c r="H9508">
        <v>60416.59</v>
      </c>
    </row>
    <row r="9509" spans="1:8" x14ac:dyDescent="0.25">
      <c r="A9509" s="2">
        <v>22</v>
      </c>
      <c r="B9509" t="s">
        <v>190</v>
      </c>
      <c r="C9509" t="s">
        <v>191</v>
      </c>
      <c r="D9509" s="2">
        <v>1</v>
      </c>
      <c r="E9509" s="17">
        <v>4</v>
      </c>
      <c r="F9509" t="s">
        <v>72</v>
      </c>
      <c r="G9509">
        <v>1</v>
      </c>
      <c r="H9509">
        <v>57164.939999999995</v>
      </c>
    </row>
    <row r="9510" spans="1:8" x14ac:dyDescent="0.25">
      <c r="A9510" s="2">
        <v>22</v>
      </c>
      <c r="B9510" t="s">
        <v>190</v>
      </c>
      <c r="C9510" t="s">
        <v>191</v>
      </c>
      <c r="D9510" s="2">
        <v>1</v>
      </c>
      <c r="E9510" s="17">
        <v>5</v>
      </c>
      <c r="F9510" t="s">
        <v>70</v>
      </c>
      <c r="G9510">
        <v>18</v>
      </c>
      <c r="H9510">
        <v>8314372.3899999978</v>
      </c>
    </row>
    <row r="9511" spans="1:8" x14ac:dyDescent="0.25">
      <c r="A9511" s="2">
        <v>22</v>
      </c>
      <c r="B9511" t="s">
        <v>190</v>
      </c>
      <c r="C9511" t="s">
        <v>191</v>
      </c>
      <c r="D9511" s="2">
        <v>1</v>
      </c>
      <c r="E9511" s="17">
        <v>5</v>
      </c>
      <c r="F9511" t="s">
        <v>75</v>
      </c>
      <c r="G9511">
        <v>12</v>
      </c>
      <c r="H9511">
        <v>561600</v>
      </c>
    </row>
    <row r="9512" spans="1:8" x14ac:dyDescent="0.25">
      <c r="A9512" s="2">
        <v>22</v>
      </c>
      <c r="B9512" t="s">
        <v>190</v>
      </c>
      <c r="C9512" t="s">
        <v>191</v>
      </c>
      <c r="D9512" s="2">
        <v>1</v>
      </c>
      <c r="E9512" s="17">
        <v>5</v>
      </c>
      <c r="F9512" t="s">
        <v>77</v>
      </c>
      <c r="G9512">
        <v>3</v>
      </c>
      <c r="H9512">
        <v>46479.439999999995</v>
      </c>
    </row>
    <row r="9513" spans="1:8" x14ac:dyDescent="0.25">
      <c r="A9513" s="2">
        <v>22</v>
      </c>
      <c r="B9513" t="s">
        <v>190</v>
      </c>
      <c r="C9513" t="s">
        <v>191</v>
      </c>
      <c r="D9513" s="2">
        <v>1</v>
      </c>
      <c r="E9513" s="17">
        <v>5</v>
      </c>
      <c r="F9513" t="s">
        <v>68</v>
      </c>
      <c r="G9513">
        <v>6</v>
      </c>
      <c r="H9513">
        <v>721602.75</v>
      </c>
    </row>
    <row r="9514" spans="1:8" x14ac:dyDescent="0.25">
      <c r="A9514" s="2">
        <v>22</v>
      </c>
      <c r="B9514" t="s">
        <v>190</v>
      </c>
      <c r="C9514" t="s">
        <v>191</v>
      </c>
      <c r="D9514" s="2">
        <v>1</v>
      </c>
      <c r="E9514" s="17">
        <v>5</v>
      </c>
      <c r="F9514" t="s">
        <v>69</v>
      </c>
      <c r="G9514">
        <v>14</v>
      </c>
      <c r="H9514">
        <v>920925.92000000086</v>
      </c>
    </row>
    <row r="9515" spans="1:8" x14ac:dyDescent="0.25">
      <c r="A9515" s="2">
        <v>22</v>
      </c>
      <c r="B9515" t="s">
        <v>190</v>
      </c>
      <c r="C9515" t="s">
        <v>191</v>
      </c>
      <c r="D9515" s="2">
        <v>1</v>
      </c>
      <c r="E9515" s="17">
        <v>5</v>
      </c>
      <c r="F9515" t="s">
        <v>78</v>
      </c>
      <c r="H9515">
        <v>36144.840000000004</v>
      </c>
    </row>
    <row r="9516" spans="1:8" x14ac:dyDescent="0.25">
      <c r="A9516" s="2">
        <v>22</v>
      </c>
      <c r="B9516" t="s">
        <v>190</v>
      </c>
      <c r="C9516" t="s">
        <v>191</v>
      </c>
      <c r="D9516" s="2">
        <v>1</v>
      </c>
      <c r="E9516" s="17">
        <v>5</v>
      </c>
      <c r="F9516" t="s">
        <v>67</v>
      </c>
      <c r="G9516">
        <v>18</v>
      </c>
      <c r="H9516">
        <v>4516.47</v>
      </c>
    </row>
    <row r="9517" spans="1:8" x14ac:dyDescent="0.25">
      <c r="A9517" s="2">
        <v>22</v>
      </c>
      <c r="B9517" t="s">
        <v>190</v>
      </c>
      <c r="C9517" t="s">
        <v>191</v>
      </c>
      <c r="D9517" s="2">
        <v>1</v>
      </c>
      <c r="E9517" s="17">
        <v>5</v>
      </c>
      <c r="F9517" t="s">
        <v>73</v>
      </c>
      <c r="H9517">
        <v>669753.29</v>
      </c>
    </row>
    <row r="9518" spans="1:8" x14ac:dyDescent="0.25">
      <c r="A9518" s="2">
        <v>22</v>
      </c>
      <c r="B9518" t="s">
        <v>190</v>
      </c>
      <c r="C9518" t="s">
        <v>191</v>
      </c>
      <c r="D9518" s="2">
        <v>1</v>
      </c>
      <c r="E9518" s="17">
        <v>5</v>
      </c>
      <c r="F9518" t="s">
        <v>72</v>
      </c>
      <c r="G9518">
        <v>4</v>
      </c>
      <c r="H9518">
        <v>459049.69</v>
      </c>
    </row>
    <row r="9519" spans="1:8" x14ac:dyDescent="0.25">
      <c r="A9519" s="2">
        <v>22</v>
      </c>
      <c r="B9519" t="s">
        <v>190</v>
      </c>
      <c r="C9519" t="s">
        <v>191</v>
      </c>
      <c r="D9519" s="2">
        <v>1</v>
      </c>
      <c r="E9519" s="17">
        <v>5</v>
      </c>
      <c r="F9519" t="s">
        <v>74</v>
      </c>
      <c r="G9519">
        <v>1</v>
      </c>
      <c r="H9519">
        <v>28188.25</v>
      </c>
    </row>
    <row r="9520" spans="1:8" x14ac:dyDescent="0.25">
      <c r="A9520" s="2">
        <v>22</v>
      </c>
      <c r="B9520" t="s">
        <v>190</v>
      </c>
      <c r="C9520" t="s">
        <v>191</v>
      </c>
      <c r="D9520" s="2">
        <v>1</v>
      </c>
      <c r="E9520" s="17">
        <v>6</v>
      </c>
      <c r="F9520" t="s">
        <v>70</v>
      </c>
      <c r="G9520">
        <v>4</v>
      </c>
      <c r="H9520">
        <v>1736000.24</v>
      </c>
    </row>
    <row r="9521" spans="1:8" x14ac:dyDescent="0.25">
      <c r="A9521" s="2">
        <v>22</v>
      </c>
      <c r="B9521" t="s">
        <v>190</v>
      </c>
      <c r="C9521" t="s">
        <v>191</v>
      </c>
      <c r="D9521" s="2">
        <v>1</v>
      </c>
      <c r="E9521" s="17">
        <v>6</v>
      </c>
      <c r="F9521" t="s">
        <v>75</v>
      </c>
      <c r="G9521">
        <v>2</v>
      </c>
      <c r="H9521">
        <v>87600</v>
      </c>
    </row>
    <row r="9522" spans="1:8" x14ac:dyDescent="0.25">
      <c r="A9522" s="2">
        <v>22</v>
      </c>
      <c r="B9522" t="s">
        <v>190</v>
      </c>
      <c r="C9522" t="s">
        <v>191</v>
      </c>
      <c r="D9522" s="2">
        <v>1</v>
      </c>
      <c r="E9522" s="17">
        <v>6</v>
      </c>
      <c r="F9522" t="s">
        <v>77</v>
      </c>
      <c r="G9522">
        <v>1</v>
      </c>
      <c r="H9522">
        <v>2487.6799999999998</v>
      </c>
    </row>
    <row r="9523" spans="1:8" x14ac:dyDescent="0.25">
      <c r="A9523" s="2">
        <v>22</v>
      </c>
      <c r="B9523" t="s">
        <v>190</v>
      </c>
      <c r="C9523" t="s">
        <v>191</v>
      </c>
      <c r="D9523" s="2">
        <v>1</v>
      </c>
      <c r="E9523" s="17">
        <v>6</v>
      </c>
      <c r="F9523" t="s">
        <v>68</v>
      </c>
      <c r="G9523">
        <v>2</v>
      </c>
      <c r="H9523">
        <v>149824.33000000002</v>
      </c>
    </row>
    <row r="9524" spans="1:8" x14ac:dyDescent="0.25">
      <c r="A9524" s="2">
        <v>22</v>
      </c>
      <c r="B9524" t="s">
        <v>190</v>
      </c>
      <c r="C9524" t="s">
        <v>191</v>
      </c>
      <c r="D9524" s="2">
        <v>1</v>
      </c>
      <c r="E9524" s="17">
        <v>6</v>
      </c>
      <c r="F9524" t="s">
        <v>69</v>
      </c>
      <c r="G9524">
        <v>4</v>
      </c>
      <c r="H9524">
        <v>223756.72000000026</v>
      </c>
    </row>
    <row r="9525" spans="1:8" x14ac:dyDescent="0.25">
      <c r="A9525" s="2">
        <v>22</v>
      </c>
      <c r="B9525" t="s">
        <v>190</v>
      </c>
      <c r="C9525" t="s">
        <v>191</v>
      </c>
      <c r="D9525" s="2">
        <v>1</v>
      </c>
      <c r="E9525" s="17">
        <v>6</v>
      </c>
      <c r="F9525" t="s">
        <v>78</v>
      </c>
      <c r="H9525">
        <v>21566.43</v>
      </c>
    </row>
    <row r="9526" spans="1:8" x14ac:dyDescent="0.25">
      <c r="A9526" s="2">
        <v>22</v>
      </c>
      <c r="B9526" t="s">
        <v>190</v>
      </c>
      <c r="C9526" t="s">
        <v>191</v>
      </c>
      <c r="D9526" s="2">
        <v>1</v>
      </c>
      <c r="E9526" s="17">
        <v>6</v>
      </c>
      <c r="F9526" t="s">
        <v>67</v>
      </c>
      <c r="G9526">
        <v>4</v>
      </c>
      <c r="H9526">
        <v>707.56000000000006</v>
      </c>
    </row>
    <row r="9527" spans="1:8" x14ac:dyDescent="0.25">
      <c r="A9527" s="2">
        <v>22</v>
      </c>
      <c r="B9527" t="s">
        <v>190</v>
      </c>
      <c r="C9527" t="s">
        <v>191</v>
      </c>
      <c r="D9527" s="2">
        <v>1</v>
      </c>
      <c r="E9527" s="17">
        <v>6</v>
      </c>
      <c r="F9527" t="s">
        <v>73</v>
      </c>
      <c r="G9527">
        <v>2</v>
      </c>
      <c r="H9527">
        <v>171470.16</v>
      </c>
    </row>
    <row r="9528" spans="1:8" x14ac:dyDescent="0.25">
      <c r="A9528" s="2">
        <v>22</v>
      </c>
      <c r="B9528" t="s">
        <v>190</v>
      </c>
      <c r="C9528" t="s">
        <v>191</v>
      </c>
      <c r="D9528" s="2">
        <v>1</v>
      </c>
      <c r="E9528" s="17">
        <v>6</v>
      </c>
      <c r="F9528" t="s">
        <v>72</v>
      </c>
      <c r="H9528">
        <v>5646.38</v>
      </c>
    </row>
    <row r="9529" spans="1:8" x14ac:dyDescent="0.25">
      <c r="A9529" s="2">
        <v>22</v>
      </c>
      <c r="B9529" t="s">
        <v>190</v>
      </c>
      <c r="C9529" t="s">
        <v>191</v>
      </c>
      <c r="D9529" s="2">
        <v>1</v>
      </c>
      <c r="E9529" s="17">
        <v>7</v>
      </c>
      <c r="F9529" t="s">
        <v>70</v>
      </c>
      <c r="G9529">
        <v>15</v>
      </c>
      <c r="H9529">
        <v>9402605.1899999976</v>
      </c>
    </row>
    <row r="9530" spans="1:8" x14ac:dyDescent="0.25">
      <c r="A9530" s="2">
        <v>22</v>
      </c>
      <c r="B9530" t="s">
        <v>190</v>
      </c>
      <c r="C9530" t="s">
        <v>191</v>
      </c>
      <c r="D9530" s="2">
        <v>1</v>
      </c>
      <c r="E9530" s="17">
        <v>7</v>
      </c>
      <c r="F9530" t="s">
        <v>75</v>
      </c>
      <c r="G9530">
        <v>7</v>
      </c>
      <c r="H9530">
        <v>309300</v>
      </c>
    </row>
    <row r="9531" spans="1:8" x14ac:dyDescent="0.25">
      <c r="A9531" s="2">
        <v>22</v>
      </c>
      <c r="B9531" t="s">
        <v>190</v>
      </c>
      <c r="C9531" t="s">
        <v>191</v>
      </c>
      <c r="D9531" s="2">
        <v>1</v>
      </c>
      <c r="E9531" s="17">
        <v>7</v>
      </c>
      <c r="F9531" t="s">
        <v>77</v>
      </c>
      <c r="G9531">
        <v>2</v>
      </c>
      <c r="H9531">
        <v>80269.81</v>
      </c>
    </row>
    <row r="9532" spans="1:8" x14ac:dyDescent="0.25">
      <c r="A9532" s="2">
        <v>22</v>
      </c>
      <c r="B9532" t="s">
        <v>190</v>
      </c>
      <c r="C9532" t="s">
        <v>191</v>
      </c>
      <c r="D9532" s="2">
        <v>1</v>
      </c>
      <c r="E9532" s="17">
        <v>7</v>
      </c>
      <c r="F9532" t="s">
        <v>68</v>
      </c>
      <c r="G9532">
        <v>5</v>
      </c>
      <c r="H9532">
        <v>477637.74000000005</v>
      </c>
    </row>
    <row r="9533" spans="1:8" x14ac:dyDescent="0.25">
      <c r="A9533" s="2">
        <v>22</v>
      </c>
      <c r="B9533" t="s">
        <v>190</v>
      </c>
      <c r="C9533" t="s">
        <v>191</v>
      </c>
      <c r="D9533" s="2">
        <v>1</v>
      </c>
      <c r="E9533" s="17">
        <v>7</v>
      </c>
      <c r="F9533" t="s">
        <v>69</v>
      </c>
      <c r="G9533">
        <v>7</v>
      </c>
      <c r="H9533">
        <v>868584.28999999946</v>
      </c>
    </row>
    <row r="9534" spans="1:8" x14ac:dyDescent="0.25">
      <c r="A9534" s="2">
        <v>22</v>
      </c>
      <c r="B9534" t="s">
        <v>190</v>
      </c>
      <c r="C9534" t="s">
        <v>191</v>
      </c>
      <c r="D9534" s="2">
        <v>1</v>
      </c>
      <c r="E9534" s="17">
        <v>7</v>
      </c>
      <c r="F9534" t="s">
        <v>78</v>
      </c>
      <c r="H9534">
        <v>32591.13</v>
      </c>
    </row>
    <row r="9535" spans="1:8" x14ac:dyDescent="0.25">
      <c r="A9535" s="2">
        <v>22</v>
      </c>
      <c r="B9535" t="s">
        <v>190</v>
      </c>
      <c r="C9535" t="s">
        <v>191</v>
      </c>
      <c r="D9535" s="2">
        <v>1</v>
      </c>
      <c r="E9535" s="17">
        <v>7</v>
      </c>
      <c r="F9535" t="s">
        <v>67</v>
      </c>
      <c r="G9535">
        <v>15</v>
      </c>
      <c r="H9535">
        <v>3329.3100000000004</v>
      </c>
    </row>
    <row r="9536" spans="1:8" x14ac:dyDescent="0.25">
      <c r="A9536" s="2">
        <v>22</v>
      </c>
      <c r="B9536" t="s">
        <v>190</v>
      </c>
      <c r="C9536" t="s">
        <v>191</v>
      </c>
      <c r="D9536" s="2">
        <v>1</v>
      </c>
      <c r="E9536" s="17">
        <v>7</v>
      </c>
      <c r="F9536" t="s">
        <v>73</v>
      </c>
      <c r="G9536">
        <v>2</v>
      </c>
      <c r="H9536">
        <v>473219.34</v>
      </c>
    </row>
    <row r="9537" spans="1:8" x14ac:dyDescent="0.25">
      <c r="A9537" s="2">
        <v>22</v>
      </c>
      <c r="B9537" t="s">
        <v>190</v>
      </c>
      <c r="C9537" t="s">
        <v>191</v>
      </c>
      <c r="D9537" s="2">
        <v>1</v>
      </c>
      <c r="E9537" s="17">
        <v>7</v>
      </c>
      <c r="F9537" t="s">
        <v>79</v>
      </c>
      <c r="H9537">
        <v>16742</v>
      </c>
    </row>
    <row r="9538" spans="1:8" x14ac:dyDescent="0.25">
      <c r="A9538" s="2">
        <v>22</v>
      </c>
      <c r="B9538" t="s">
        <v>190</v>
      </c>
      <c r="C9538" t="s">
        <v>191</v>
      </c>
      <c r="D9538" s="2">
        <v>1</v>
      </c>
      <c r="E9538" s="17">
        <v>7</v>
      </c>
      <c r="F9538" t="s">
        <v>72</v>
      </c>
      <c r="G9538">
        <v>8</v>
      </c>
      <c r="H9538">
        <v>977868.89000000025</v>
      </c>
    </row>
    <row r="9539" spans="1:8" x14ac:dyDescent="0.25">
      <c r="A9539" s="2">
        <v>22</v>
      </c>
      <c r="B9539" t="s">
        <v>190</v>
      </c>
      <c r="C9539" t="s">
        <v>191</v>
      </c>
      <c r="D9539" s="2">
        <v>1</v>
      </c>
      <c r="E9539" s="17">
        <v>7</v>
      </c>
      <c r="F9539" t="s">
        <v>74</v>
      </c>
      <c r="H9539">
        <v>20365.120000000003</v>
      </c>
    </row>
    <row r="9540" spans="1:8" x14ac:dyDescent="0.25">
      <c r="A9540" s="2">
        <v>22</v>
      </c>
      <c r="B9540" t="s">
        <v>190</v>
      </c>
      <c r="C9540" t="s">
        <v>191</v>
      </c>
      <c r="D9540" s="2">
        <v>1</v>
      </c>
      <c r="E9540" s="17">
        <v>8</v>
      </c>
      <c r="F9540" t="s">
        <v>70</v>
      </c>
      <c r="G9540">
        <v>8</v>
      </c>
      <c r="H9540">
        <v>2284197.91</v>
      </c>
    </row>
    <row r="9541" spans="1:8" x14ac:dyDescent="0.25">
      <c r="A9541" s="2">
        <v>22</v>
      </c>
      <c r="B9541" t="s">
        <v>190</v>
      </c>
      <c r="C9541" t="s">
        <v>191</v>
      </c>
      <c r="D9541" s="2">
        <v>1</v>
      </c>
      <c r="E9541" s="17">
        <v>8</v>
      </c>
      <c r="F9541" t="s">
        <v>75</v>
      </c>
      <c r="G9541">
        <v>6</v>
      </c>
      <c r="H9541">
        <v>101100</v>
      </c>
    </row>
    <row r="9542" spans="1:8" x14ac:dyDescent="0.25">
      <c r="A9542" s="2">
        <v>22</v>
      </c>
      <c r="B9542" t="s">
        <v>190</v>
      </c>
      <c r="C9542" t="s">
        <v>191</v>
      </c>
      <c r="D9542" s="2">
        <v>1</v>
      </c>
      <c r="E9542" s="17">
        <v>8</v>
      </c>
      <c r="F9542" t="s">
        <v>68</v>
      </c>
      <c r="G9542">
        <v>5</v>
      </c>
      <c r="H9542">
        <v>161160.5</v>
      </c>
    </row>
    <row r="9543" spans="1:8" x14ac:dyDescent="0.25">
      <c r="A9543" s="2">
        <v>22</v>
      </c>
      <c r="B9543" t="s">
        <v>190</v>
      </c>
      <c r="C9543" t="s">
        <v>191</v>
      </c>
      <c r="D9543" s="2">
        <v>1</v>
      </c>
      <c r="E9543" s="17">
        <v>8</v>
      </c>
      <c r="F9543" t="s">
        <v>69</v>
      </c>
      <c r="G9543">
        <v>7</v>
      </c>
      <c r="H9543">
        <v>277977.63000000012</v>
      </c>
    </row>
    <row r="9544" spans="1:8" x14ac:dyDescent="0.25">
      <c r="A9544" s="2">
        <v>22</v>
      </c>
      <c r="B9544" t="s">
        <v>190</v>
      </c>
      <c r="C9544" t="s">
        <v>191</v>
      </c>
      <c r="D9544" s="2">
        <v>1</v>
      </c>
      <c r="E9544" s="17">
        <v>8</v>
      </c>
      <c r="F9544" t="s">
        <v>78</v>
      </c>
      <c r="H9544">
        <v>26062.230000000003</v>
      </c>
    </row>
    <row r="9545" spans="1:8" x14ac:dyDescent="0.25">
      <c r="A9545" s="2">
        <v>22</v>
      </c>
      <c r="B9545" t="s">
        <v>190</v>
      </c>
      <c r="C9545" t="s">
        <v>191</v>
      </c>
      <c r="D9545" s="2">
        <v>1</v>
      </c>
      <c r="E9545" s="17">
        <v>8</v>
      </c>
      <c r="F9545" t="s">
        <v>67</v>
      </c>
      <c r="G9545">
        <v>8</v>
      </c>
      <c r="H9545">
        <v>645.32999999999993</v>
      </c>
    </row>
    <row r="9546" spans="1:8" x14ac:dyDescent="0.25">
      <c r="A9546" s="2">
        <v>22</v>
      </c>
      <c r="B9546" t="s">
        <v>190</v>
      </c>
      <c r="C9546" t="s">
        <v>191</v>
      </c>
      <c r="D9546" s="2">
        <v>1</v>
      </c>
      <c r="E9546" s="17">
        <v>8</v>
      </c>
      <c r="F9546" t="s">
        <v>73</v>
      </c>
      <c r="H9546">
        <v>159677.19</v>
      </c>
    </row>
    <row r="9547" spans="1:8" x14ac:dyDescent="0.25">
      <c r="A9547" s="2">
        <v>22</v>
      </c>
      <c r="B9547" t="s">
        <v>190</v>
      </c>
      <c r="C9547" t="s">
        <v>191</v>
      </c>
      <c r="D9547" s="2">
        <v>1</v>
      </c>
      <c r="E9547" s="17">
        <v>8</v>
      </c>
      <c r="F9547" t="s">
        <v>72</v>
      </c>
      <c r="G9547">
        <v>1</v>
      </c>
      <c r="H9547">
        <v>53981.47</v>
      </c>
    </row>
    <row r="9548" spans="1:8" x14ac:dyDescent="0.25">
      <c r="A9548" s="2">
        <v>22</v>
      </c>
      <c r="B9548" t="s">
        <v>190</v>
      </c>
      <c r="C9548" t="s">
        <v>191</v>
      </c>
      <c r="D9548" s="2">
        <v>1</v>
      </c>
      <c r="E9548" s="17">
        <v>8</v>
      </c>
      <c r="F9548" t="s">
        <v>74</v>
      </c>
      <c r="H9548">
        <v>449.25</v>
      </c>
    </row>
    <row r="9549" spans="1:8" x14ac:dyDescent="0.25">
      <c r="A9549" s="2">
        <v>22</v>
      </c>
      <c r="B9549" t="s">
        <v>190</v>
      </c>
      <c r="C9549" t="s">
        <v>191</v>
      </c>
      <c r="D9549" s="2">
        <v>1</v>
      </c>
      <c r="E9549" s="17">
        <v>9</v>
      </c>
      <c r="F9549" t="s">
        <v>70</v>
      </c>
      <c r="G9549">
        <v>15</v>
      </c>
      <c r="H9549">
        <v>7164845.0599999987</v>
      </c>
    </row>
    <row r="9550" spans="1:8" x14ac:dyDescent="0.25">
      <c r="A9550" s="2">
        <v>22</v>
      </c>
      <c r="B9550" t="s">
        <v>190</v>
      </c>
      <c r="C9550" t="s">
        <v>191</v>
      </c>
      <c r="D9550" s="2">
        <v>1</v>
      </c>
      <c r="E9550" s="17">
        <v>9</v>
      </c>
      <c r="F9550" t="s">
        <v>75</v>
      </c>
      <c r="G9550">
        <v>12</v>
      </c>
      <c r="H9550">
        <v>210900</v>
      </c>
    </row>
    <row r="9551" spans="1:8" x14ac:dyDescent="0.25">
      <c r="A9551" s="2">
        <v>22</v>
      </c>
      <c r="B9551" t="s">
        <v>190</v>
      </c>
      <c r="C9551" t="s">
        <v>191</v>
      </c>
      <c r="D9551" s="2">
        <v>1</v>
      </c>
      <c r="E9551" s="17">
        <v>9</v>
      </c>
      <c r="F9551" t="s">
        <v>77</v>
      </c>
      <c r="G9551">
        <v>2</v>
      </c>
      <c r="H9551">
        <v>125941.68000000001</v>
      </c>
    </row>
    <row r="9552" spans="1:8" x14ac:dyDescent="0.25">
      <c r="A9552" s="2">
        <v>22</v>
      </c>
      <c r="B9552" t="s">
        <v>190</v>
      </c>
      <c r="C9552" t="s">
        <v>191</v>
      </c>
      <c r="D9552" s="2">
        <v>1</v>
      </c>
      <c r="E9552" s="17">
        <v>9</v>
      </c>
      <c r="F9552" t="s">
        <v>68</v>
      </c>
      <c r="G9552">
        <v>11</v>
      </c>
      <c r="H9552">
        <v>313851.75</v>
      </c>
    </row>
    <row r="9553" spans="1:8" x14ac:dyDescent="0.25">
      <c r="A9553" s="2">
        <v>22</v>
      </c>
      <c r="B9553" t="s">
        <v>190</v>
      </c>
      <c r="C9553" t="s">
        <v>191</v>
      </c>
      <c r="D9553" s="2">
        <v>1</v>
      </c>
      <c r="E9553" s="17">
        <v>9</v>
      </c>
      <c r="F9553" t="s">
        <v>69</v>
      </c>
      <c r="G9553">
        <v>15</v>
      </c>
      <c r="H9553">
        <v>782763.31000000029</v>
      </c>
    </row>
    <row r="9554" spans="1:8" x14ac:dyDescent="0.25">
      <c r="A9554" s="2">
        <v>22</v>
      </c>
      <c r="B9554" t="s">
        <v>190</v>
      </c>
      <c r="C9554" t="s">
        <v>191</v>
      </c>
      <c r="D9554" s="2">
        <v>1</v>
      </c>
      <c r="E9554" s="17">
        <v>9</v>
      </c>
      <c r="F9554" t="s">
        <v>78</v>
      </c>
      <c r="H9554">
        <v>106022.31</v>
      </c>
    </row>
    <row r="9555" spans="1:8" x14ac:dyDescent="0.25">
      <c r="A9555" s="2">
        <v>22</v>
      </c>
      <c r="B9555" t="s">
        <v>190</v>
      </c>
      <c r="C9555" t="s">
        <v>191</v>
      </c>
      <c r="D9555" s="2">
        <v>1</v>
      </c>
      <c r="E9555" s="17">
        <v>9</v>
      </c>
      <c r="F9555" t="s">
        <v>67</v>
      </c>
      <c r="G9555">
        <v>15</v>
      </c>
      <c r="H9555">
        <v>1707.3100000000002</v>
      </c>
    </row>
    <row r="9556" spans="1:8" x14ac:dyDescent="0.25">
      <c r="A9556" s="2">
        <v>22</v>
      </c>
      <c r="B9556" t="s">
        <v>190</v>
      </c>
      <c r="C9556" t="s">
        <v>191</v>
      </c>
      <c r="D9556" s="2">
        <v>1</v>
      </c>
      <c r="E9556" s="17">
        <v>9</v>
      </c>
      <c r="F9556" t="s">
        <v>73</v>
      </c>
      <c r="G9556">
        <v>1</v>
      </c>
      <c r="H9556">
        <v>437865.65</v>
      </c>
    </row>
    <row r="9557" spans="1:8" x14ac:dyDescent="0.25">
      <c r="A9557" s="2">
        <v>22</v>
      </c>
      <c r="B9557" t="s">
        <v>190</v>
      </c>
      <c r="C9557" t="s">
        <v>191</v>
      </c>
      <c r="D9557" s="2">
        <v>1</v>
      </c>
      <c r="E9557" s="17">
        <v>9</v>
      </c>
      <c r="F9557" t="s">
        <v>72</v>
      </c>
      <c r="H9557">
        <v>408754.58999999985</v>
      </c>
    </row>
    <row r="9558" spans="1:8" x14ac:dyDescent="0.25">
      <c r="A9558" s="2">
        <v>22</v>
      </c>
      <c r="B9558" t="s">
        <v>190</v>
      </c>
      <c r="C9558" t="s">
        <v>191</v>
      </c>
      <c r="D9558" s="2">
        <v>1</v>
      </c>
      <c r="E9558" s="17">
        <v>9</v>
      </c>
      <c r="F9558" t="s">
        <v>74</v>
      </c>
      <c r="H9558">
        <v>43328.18</v>
      </c>
    </row>
    <row r="9559" spans="1:8" x14ac:dyDescent="0.25">
      <c r="A9559" s="2">
        <v>22</v>
      </c>
      <c r="B9559" t="s">
        <v>190</v>
      </c>
      <c r="C9559" t="s">
        <v>191</v>
      </c>
      <c r="D9559" s="2">
        <v>1</v>
      </c>
      <c r="E9559" s="17">
        <v>10</v>
      </c>
      <c r="F9559" t="s">
        <v>70</v>
      </c>
      <c r="G9559">
        <v>2</v>
      </c>
      <c r="H9559">
        <v>498633.13</v>
      </c>
    </row>
    <row r="9560" spans="1:8" x14ac:dyDescent="0.25">
      <c r="A9560" s="2">
        <v>22</v>
      </c>
      <c r="B9560" t="s">
        <v>190</v>
      </c>
      <c r="C9560" t="s">
        <v>191</v>
      </c>
      <c r="D9560" s="2">
        <v>1</v>
      </c>
      <c r="E9560" s="17">
        <v>10</v>
      </c>
      <c r="F9560" t="s">
        <v>75</v>
      </c>
      <c r="G9560">
        <v>1</v>
      </c>
      <c r="H9560">
        <v>11400</v>
      </c>
    </row>
    <row r="9561" spans="1:8" x14ac:dyDescent="0.25">
      <c r="A9561" s="2">
        <v>22</v>
      </c>
      <c r="B9561" t="s">
        <v>190</v>
      </c>
      <c r="C9561" t="s">
        <v>191</v>
      </c>
      <c r="D9561" s="2">
        <v>1</v>
      </c>
      <c r="E9561" s="17">
        <v>10</v>
      </c>
      <c r="F9561" t="s">
        <v>68</v>
      </c>
      <c r="H9561">
        <v>18484</v>
      </c>
    </row>
    <row r="9562" spans="1:8" x14ac:dyDescent="0.25">
      <c r="A9562" s="2">
        <v>22</v>
      </c>
      <c r="B9562" t="s">
        <v>190</v>
      </c>
      <c r="C9562" t="s">
        <v>191</v>
      </c>
      <c r="D9562" s="2">
        <v>1</v>
      </c>
      <c r="E9562" s="17">
        <v>10</v>
      </c>
      <c r="F9562" t="s">
        <v>69</v>
      </c>
      <c r="G9562">
        <v>2</v>
      </c>
      <c r="H9562">
        <v>60850.77</v>
      </c>
    </row>
    <row r="9563" spans="1:8" x14ac:dyDescent="0.25">
      <c r="A9563" s="2">
        <v>22</v>
      </c>
      <c r="B9563" t="s">
        <v>190</v>
      </c>
      <c r="C9563" t="s">
        <v>191</v>
      </c>
      <c r="D9563" s="2">
        <v>1</v>
      </c>
      <c r="E9563" s="17">
        <v>10</v>
      </c>
      <c r="F9563" t="s">
        <v>67</v>
      </c>
      <c r="G9563">
        <v>1</v>
      </c>
      <c r="H9563">
        <v>86.899999999999991</v>
      </c>
    </row>
    <row r="9564" spans="1:8" x14ac:dyDescent="0.25">
      <c r="A9564" s="2">
        <v>22</v>
      </c>
      <c r="B9564" t="s">
        <v>190</v>
      </c>
      <c r="C9564" t="s">
        <v>191</v>
      </c>
      <c r="D9564" s="2">
        <v>1</v>
      </c>
      <c r="E9564" s="17">
        <v>10</v>
      </c>
      <c r="F9564" t="s">
        <v>73</v>
      </c>
      <c r="G9564">
        <v>1</v>
      </c>
      <c r="H9564">
        <v>46017.5</v>
      </c>
    </row>
    <row r="9565" spans="1:8" x14ac:dyDescent="0.25">
      <c r="A9565" s="2">
        <v>22</v>
      </c>
      <c r="B9565" t="s">
        <v>190</v>
      </c>
      <c r="C9565" t="s">
        <v>191</v>
      </c>
      <c r="D9565" s="2">
        <v>1</v>
      </c>
      <c r="E9565" s="17">
        <v>10</v>
      </c>
      <c r="F9565" t="s">
        <v>72</v>
      </c>
      <c r="H9565">
        <v>8749.07</v>
      </c>
    </row>
    <row r="9566" spans="1:8" x14ac:dyDescent="0.25">
      <c r="A9566" s="2">
        <v>22</v>
      </c>
      <c r="B9566" t="s">
        <v>190</v>
      </c>
      <c r="C9566" t="s">
        <v>191</v>
      </c>
      <c r="D9566" s="2">
        <v>1</v>
      </c>
      <c r="E9566" s="17">
        <v>11</v>
      </c>
      <c r="F9566" t="s">
        <v>70</v>
      </c>
      <c r="G9566">
        <v>22</v>
      </c>
      <c r="H9566">
        <v>8284893.5799999991</v>
      </c>
    </row>
    <row r="9567" spans="1:8" x14ac:dyDescent="0.25">
      <c r="A9567" s="2">
        <v>22</v>
      </c>
      <c r="B9567" t="s">
        <v>190</v>
      </c>
      <c r="C9567" t="s">
        <v>191</v>
      </c>
      <c r="D9567" s="2">
        <v>1</v>
      </c>
      <c r="E9567" s="17">
        <v>11</v>
      </c>
      <c r="F9567" t="s">
        <v>75</v>
      </c>
      <c r="G9567">
        <v>5</v>
      </c>
      <c r="H9567">
        <v>170163</v>
      </c>
    </row>
    <row r="9568" spans="1:8" x14ac:dyDescent="0.25">
      <c r="A9568" s="2">
        <v>22</v>
      </c>
      <c r="B9568" t="s">
        <v>190</v>
      </c>
      <c r="C9568" t="s">
        <v>191</v>
      </c>
      <c r="D9568" s="2">
        <v>1</v>
      </c>
      <c r="E9568" s="17">
        <v>11</v>
      </c>
      <c r="F9568" t="s">
        <v>77</v>
      </c>
      <c r="G9568">
        <v>2</v>
      </c>
      <c r="H9568">
        <v>51076.5</v>
      </c>
    </row>
    <row r="9569" spans="1:8" x14ac:dyDescent="0.25">
      <c r="A9569" s="2">
        <v>22</v>
      </c>
      <c r="B9569" t="s">
        <v>190</v>
      </c>
      <c r="C9569" t="s">
        <v>191</v>
      </c>
      <c r="D9569" s="2">
        <v>1</v>
      </c>
      <c r="E9569" s="17">
        <v>11</v>
      </c>
      <c r="F9569" t="s">
        <v>68</v>
      </c>
      <c r="G9569">
        <v>9</v>
      </c>
      <c r="H9569">
        <v>219883</v>
      </c>
    </row>
    <row r="9570" spans="1:8" x14ac:dyDescent="0.25">
      <c r="A9570" s="2">
        <v>22</v>
      </c>
      <c r="B9570" t="s">
        <v>190</v>
      </c>
      <c r="C9570" t="s">
        <v>191</v>
      </c>
      <c r="D9570" s="2">
        <v>1</v>
      </c>
      <c r="E9570" s="17">
        <v>11</v>
      </c>
      <c r="F9570" t="s">
        <v>69</v>
      </c>
      <c r="G9570">
        <v>21</v>
      </c>
      <c r="H9570">
        <v>973419.2300000001</v>
      </c>
    </row>
    <row r="9571" spans="1:8" x14ac:dyDescent="0.25">
      <c r="A9571" s="2">
        <v>22</v>
      </c>
      <c r="B9571" t="s">
        <v>190</v>
      </c>
      <c r="C9571" t="s">
        <v>191</v>
      </c>
      <c r="D9571" s="2">
        <v>1</v>
      </c>
      <c r="E9571" s="17">
        <v>11</v>
      </c>
      <c r="F9571" t="s">
        <v>78</v>
      </c>
      <c r="H9571">
        <v>254720.82</v>
      </c>
    </row>
    <row r="9572" spans="1:8" x14ac:dyDescent="0.25">
      <c r="A9572" s="2">
        <v>22</v>
      </c>
      <c r="B9572" t="s">
        <v>190</v>
      </c>
      <c r="C9572" t="s">
        <v>191</v>
      </c>
      <c r="D9572" s="2">
        <v>1</v>
      </c>
      <c r="E9572" s="17">
        <v>11</v>
      </c>
      <c r="F9572" t="s">
        <v>67</v>
      </c>
      <c r="G9572">
        <v>20</v>
      </c>
      <c r="H9572">
        <v>1292.9600000000003</v>
      </c>
    </row>
    <row r="9573" spans="1:8" x14ac:dyDescent="0.25">
      <c r="A9573" s="2">
        <v>22</v>
      </c>
      <c r="B9573" t="s">
        <v>190</v>
      </c>
      <c r="C9573" t="s">
        <v>191</v>
      </c>
      <c r="D9573" s="2">
        <v>1</v>
      </c>
      <c r="E9573" s="17">
        <v>11</v>
      </c>
      <c r="F9573" t="s">
        <v>73</v>
      </c>
      <c r="G9573">
        <v>3</v>
      </c>
      <c r="H9573">
        <v>557670.24</v>
      </c>
    </row>
    <row r="9574" spans="1:8" x14ac:dyDescent="0.25">
      <c r="A9574" s="2">
        <v>22</v>
      </c>
      <c r="B9574" t="s">
        <v>190</v>
      </c>
      <c r="C9574" t="s">
        <v>191</v>
      </c>
      <c r="D9574" s="2">
        <v>1</v>
      </c>
      <c r="E9574" s="17">
        <v>11</v>
      </c>
      <c r="F9574" t="s">
        <v>72</v>
      </c>
      <c r="G9574">
        <v>20</v>
      </c>
      <c r="H9574">
        <v>1270583.49</v>
      </c>
    </row>
    <row r="9575" spans="1:8" x14ac:dyDescent="0.25">
      <c r="A9575" s="2">
        <v>22</v>
      </c>
      <c r="B9575" t="s">
        <v>190</v>
      </c>
      <c r="C9575" t="s">
        <v>191</v>
      </c>
      <c r="D9575" s="2">
        <v>1</v>
      </c>
      <c r="E9575" s="17">
        <v>11</v>
      </c>
      <c r="F9575" t="s">
        <v>74</v>
      </c>
      <c r="G9575">
        <v>4</v>
      </c>
      <c r="H9575">
        <v>343530.69</v>
      </c>
    </row>
    <row r="9576" spans="1:8" x14ac:dyDescent="0.25">
      <c r="A9576" s="2">
        <v>22</v>
      </c>
      <c r="B9576" t="s">
        <v>190</v>
      </c>
      <c r="C9576" t="s">
        <v>191</v>
      </c>
      <c r="D9576" s="2">
        <v>1</v>
      </c>
      <c r="E9576" s="17">
        <v>12</v>
      </c>
      <c r="F9576" t="s">
        <v>70</v>
      </c>
      <c r="G9576">
        <v>2</v>
      </c>
      <c r="H9576">
        <v>2595575.5100000007</v>
      </c>
    </row>
    <row r="9577" spans="1:8" x14ac:dyDescent="0.25">
      <c r="A9577" s="2">
        <v>22</v>
      </c>
      <c r="B9577" t="s">
        <v>190</v>
      </c>
      <c r="C9577" t="s">
        <v>191</v>
      </c>
      <c r="D9577" s="2">
        <v>1</v>
      </c>
      <c r="E9577" s="17">
        <v>12</v>
      </c>
      <c r="F9577" t="s">
        <v>75</v>
      </c>
      <c r="G9577">
        <v>1</v>
      </c>
      <c r="H9577">
        <v>51114</v>
      </c>
    </row>
    <row r="9578" spans="1:8" x14ac:dyDescent="0.25">
      <c r="A9578" s="2">
        <v>22</v>
      </c>
      <c r="B9578" t="s">
        <v>190</v>
      </c>
      <c r="C9578" t="s">
        <v>191</v>
      </c>
      <c r="D9578" s="2">
        <v>1</v>
      </c>
      <c r="E9578" s="17">
        <v>12</v>
      </c>
      <c r="F9578" t="s">
        <v>68</v>
      </c>
      <c r="G9578">
        <v>2</v>
      </c>
      <c r="H9578">
        <v>67608</v>
      </c>
    </row>
    <row r="9579" spans="1:8" x14ac:dyDescent="0.25">
      <c r="A9579" s="2">
        <v>22</v>
      </c>
      <c r="B9579" t="s">
        <v>190</v>
      </c>
      <c r="C9579" t="s">
        <v>191</v>
      </c>
      <c r="D9579" s="2">
        <v>1</v>
      </c>
      <c r="E9579" s="17">
        <v>12</v>
      </c>
      <c r="F9579" t="s">
        <v>69</v>
      </c>
      <c r="G9579">
        <v>2</v>
      </c>
      <c r="H9579">
        <v>218895.99999999997</v>
      </c>
    </row>
    <row r="9580" spans="1:8" x14ac:dyDescent="0.25">
      <c r="A9580" s="2">
        <v>22</v>
      </c>
      <c r="B9580" t="s">
        <v>190</v>
      </c>
      <c r="C9580" t="s">
        <v>191</v>
      </c>
      <c r="D9580" s="2">
        <v>1</v>
      </c>
      <c r="E9580" s="17">
        <v>12</v>
      </c>
      <c r="F9580" t="s">
        <v>78</v>
      </c>
      <c r="H9580">
        <v>33476.699999999997</v>
      </c>
    </row>
    <row r="9581" spans="1:8" x14ac:dyDescent="0.25">
      <c r="A9581" s="2">
        <v>22</v>
      </c>
      <c r="B9581" t="s">
        <v>190</v>
      </c>
      <c r="C9581" t="s">
        <v>191</v>
      </c>
      <c r="D9581" s="2">
        <v>1</v>
      </c>
      <c r="E9581" s="17">
        <v>12</v>
      </c>
      <c r="F9581" t="s">
        <v>67</v>
      </c>
      <c r="G9581">
        <v>2</v>
      </c>
      <c r="H9581">
        <v>226.51999999999995</v>
      </c>
    </row>
    <row r="9582" spans="1:8" x14ac:dyDescent="0.25">
      <c r="A9582" s="2">
        <v>22</v>
      </c>
      <c r="B9582" t="s">
        <v>190</v>
      </c>
      <c r="C9582" t="s">
        <v>191</v>
      </c>
      <c r="D9582" s="2">
        <v>1</v>
      </c>
      <c r="E9582" s="17">
        <v>12</v>
      </c>
      <c r="F9582" t="s">
        <v>73</v>
      </c>
      <c r="G9582">
        <v>1</v>
      </c>
      <c r="H9582">
        <v>132292.14000000001</v>
      </c>
    </row>
    <row r="9583" spans="1:8" x14ac:dyDescent="0.25">
      <c r="A9583" s="2">
        <v>22</v>
      </c>
      <c r="B9583" t="s">
        <v>190</v>
      </c>
      <c r="C9583" t="s">
        <v>191</v>
      </c>
      <c r="D9583" s="2">
        <v>1</v>
      </c>
      <c r="E9583" s="17">
        <v>12</v>
      </c>
      <c r="F9583" t="s">
        <v>72</v>
      </c>
      <c r="G9583">
        <v>2</v>
      </c>
      <c r="H9583">
        <v>539739.28</v>
      </c>
    </row>
    <row r="9584" spans="1:8" x14ac:dyDescent="0.25">
      <c r="A9584" s="2">
        <v>22</v>
      </c>
      <c r="B9584" t="s">
        <v>190</v>
      </c>
      <c r="C9584" t="s">
        <v>191</v>
      </c>
      <c r="D9584" s="2">
        <v>1</v>
      </c>
      <c r="E9584" s="17">
        <v>13</v>
      </c>
      <c r="F9584" t="s">
        <v>70</v>
      </c>
      <c r="G9584">
        <v>10</v>
      </c>
      <c r="H9584">
        <v>9131440.6800000016</v>
      </c>
    </row>
    <row r="9585" spans="1:8" x14ac:dyDescent="0.25">
      <c r="A9585" s="2">
        <v>22</v>
      </c>
      <c r="B9585" t="s">
        <v>190</v>
      </c>
      <c r="C9585" t="s">
        <v>191</v>
      </c>
      <c r="D9585" s="2">
        <v>1</v>
      </c>
      <c r="E9585" s="17">
        <v>13</v>
      </c>
      <c r="F9585" t="s">
        <v>75</v>
      </c>
      <c r="G9585">
        <v>2</v>
      </c>
      <c r="H9585">
        <v>149716</v>
      </c>
    </row>
    <row r="9586" spans="1:8" x14ac:dyDescent="0.25">
      <c r="A9586" s="2">
        <v>22</v>
      </c>
      <c r="B9586" t="s">
        <v>190</v>
      </c>
      <c r="C9586" t="s">
        <v>191</v>
      </c>
      <c r="D9586" s="2">
        <v>1</v>
      </c>
      <c r="E9586" s="17">
        <v>13</v>
      </c>
      <c r="F9586" t="s">
        <v>68</v>
      </c>
      <c r="G9586">
        <v>6</v>
      </c>
      <c r="H9586">
        <v>299086</v>
      </c>
    </row>
    <row r="9587" spans="1:8" x14ac:dyDescent="0.25">
      <c r="A9587" s="2">
        <v>22</v>
      </c>
      <c r="B9587" t="s">
        <v>190</v>
      </c>
      <c r="C9587" t="s">
        <v>191</v>
      </c>
      <c r="D9587" s="2">
        <v>1</v>
      </c>
      <c r="E9587" s="17">
        <v>13</v>
      </c>
      <c r="F9587" t="s">
        <v>69</v>
      </c>
      <c r="G9587">
        <v>10</v>
      </c>
      <c r="H9587">
        <v>843045.3</v>
      </c>
    </row>
    <row r="9588" spans="1:8" x14ac:dyDescent="0.25">
      <c r="A9588" s="2">
        <v>22</v>
      </c>
      <c r="B9588" t="s">
        <v>190</v>
      </c>
      <c r="C9588" t="s">
        <v>191</v>
      </c>
      <c r="D9588" s="2">
        <v>1</v>
      </c>
      <c r="E9588" s="17">
        <v>13</v>
      </c>
      <c r="F9588" t="s">
        <v>67</v>
      </c>
      <c r="G9588">
        <v>10</v>
      </c>
      <c r="H9588">
        <v>763.07999999999993</v>
      </c>
    </row>
    <row r="9589" spans="1:8" x14ac:dyDescent="0.25">
      <c r="A9589" s="2">
        <v>22</v>
      </c>
      <c r="B9589" t="s">
        <v>190</v>
      </c>
      <c r="C9589" t="s">
        <v>191</v>
      </c>
      <c r="D9589" s="2">
        <v>1</v>
      </c>
      <c r="E9589" s="17">
        <v>13</v>
      </c>
      <c r="F9589" t="s">
        <v>73</v>
      </c>
      <c r="G9589">
        <v>1</v>
      </c>
      <c r="H9589">
        <v>461696.91</v>
      </c>
    </row>
    <row r="9590" spans="1:8" x14ac:dyDescent="0.25">
      <c r="A9590" s="2">
        <v>22</v>
      </c>
      <c r="B9590" t="s">
        <v>190</v>
      </c>
      <c r="C9590" t="s">
        <v>191</v>
      </c>
      <c r="D9590" s="2">
        <v>1</v>
      </c>
      <c r="E9590" s="17">
        <v>13</v>
      </c>
      <c r="F9590" t="s">
        <v>72</v>
      </c>
      <c r="G9590">
        <v>10</v>
      </c>
      <c r="H9590">
        <v>2337919.64</v>
      </c>
    </row>
    <row r="9591" spans="1:8" x14ac:dyDescent="0.25">
      <c r="A9591" s="2">
        <v>22</v>
      </c>
      <c r="B9591" t="s">
        <v>190</v>
      </c>
      <c r="C9591" t="s">
        <v>191</v>
      </c>
      <c r="D9591" s="2">
        <v>1</v>
      </c>
      <c r="E9591" s="17">
        <v>13</v>
      </c>
      <c r="F9591" t="s">
        <v>74</v>
      </c>
      <c r="G9591">
        <v>1</v>
      </c>
      <c r="H9591">
        <v>78720</v>
      </c>
    </row>
    <row r="9592" spans="1:8" x14ac:dyDescent="0.25">
      <c r="A9592" s="2">
        <v>22</v>
      </c>
      <c r="B9592" t="s">
        <v>190</v>
      </c>
      <c r="C9592" t="s">
        <v>191</v>
      </c>
      <c r="D9592" s="2">
        <v>1</v>
      </c>
      <c r="E9592" s="17">
        <v>13</v>
      </c>
      <c r="F9592" t="s">
        <v>76</v>
      </c>
      <c r="G9592">
        <v>1</v>
      </c>
      <c r="H9592">
        <v>53411.56</v>
      </c>
    </row>
    <row r="9593" spans="1:8" x14ac:dyDescent="0.25">
      <c r="A9593" s="2">
        <v>22</v>
      </c>
      <c r="B9593" t="s">
        <v>190</v>
      </c>
      <c r="C9593" t="s">
        <v>191</v>
      </c>
      <c r="D9593" s="2">
        <v>1</v>
      </c>
      <c r="E9593" s="17">
        <v>14</v>
      </c>
      <c r="F9593" t="s">
        <v>70</v>
      </c>
      <c r="G9593">
        <v>3</v>
      </c>
      <c r="H9593">
        <v>4444344.7200000007</v>
      </c>
    </row>
    <row r="9594" spans="1:8" x14ac:dyDescent="0.25">
      <c r="A9594" s="2">
        <v>22</v>
      </c>
      <c r="B9594" t="s">
        <v>190</v>
      </c>
      <c r="C9594" t="s">
        <v>191</v>
      </c>
      <c r="D9594" s="2">
        <v>1</v>
      </c>
      <c r="E9594" s="17">
        <v>14</v>
      </c>
      <c r="F9594" t="s">
        <v>75</v>
      </c>
      <c r="H9594">
        <v>1667</v>
      </c>
    </row>
    <row r="9595" spans="1:8" x14ac:dyDescent="0.25">
      <c r="A9595" s="2">
        <v>22</v>
      </c>
      <c r="B9595" t="s">
        <v>190</v>
      </c>
      <c r="C9595" t="s">
        <v>191</v>
      </c>
      <c r="D9595" s="2">
        <v>1</v>
      </c>
      <c r="E9595" s="17">
        <v>14</v>
      </c>
      <c r="F9595" t="s">
        <v>68</v>
      </c>
      <c r="G9595">
        <v>1</v>
      </c>
      <c r="H9595">
        <v>65738</v>
      </c>
    </row>
    <row r="9596" spans="1:8" x14ac:dyDescent="0.25">
      <c r="A9596" s="2">
        <v>22</v>
      </c>
      <c r="B9596" t="s">
        <v>190</v>
      </c>
      <c r="C9596" t="s">
        <v>191</v>
      </c>
      <c r="D9596" s="2">
        <v>1</v>
      </c>
      <c r="E9596" s="17">
        <v>14</v>
      </c>
      <c r="F9596" t="s">
        <v>69</v>
      </c>
      <c r="G9596">
        <v>1</v>
      </c>
      <c r="H9596">
        <v>114887.48</v>
      </c>
    </row>
    <row r="9597" spans="1:8" x14ac:dyDescent="0.25">
      <c r="A9597" s="2">
        <v>22</v>
      </c>
      <c r="B9597" t="s">
        <v>190</v>
      </c>
      <c r="C9597" t="s">
        <v>191</v>
      </c>
      <c r="D9597" s="2">
        <v>1</v>
      </c>
      <c r="E9597" s="17">
        <v>14</v>
      </c>
      <c r="F9597" t="s">
        <v>67</v>
      </c>
      <c r="G9597">
        <v>3</v>
      </c>
      <c r="H9597">
        <v>215.61</v>
      </c>
    </row>
    <row r="9598" spans="1:8" x14ac:dyDescent="0.25">
      <c r="A9598" s="2">
        <v>22</v>
      </c>
      <c r="B9598" t="s">
        <v>190</v>
      </c>
      <c r="C9598" t="s">
        <v>191</v>
      </c>
      <c r="D9598" s="2">
        <v>1</v>
      </c>
      <c r="E9598" s="17">
        <v>14</v>
      </c>
      <c r="F9598" t="s">
        <v>73</v>
      </c>
      <c r="H9598">
        <v>87817.47</v>
      </c>
    </row>
    <row r="9599" spans="1:8" x14ac:dyDescent="0.25">
      <c r="A9599" s="2">
        <v>22</v>
      </c>
      <c r="B9599" t="s">
        <v>190</v>
      </c>
      <c r="C9599" t="s">
        <v>191</v>
      </c>
      <c r="D9599" s="2">
        <v>1</v>
      </c>
      <c r="E9599" s="17">
        <v>14</v>
      </c>
      <c r="F9599" t="s">
        <v>72</v>
      </c>
      <c r="G9599">
        <v>3</v>
      </c>
      <c r="H9599">
        <v>1652317.3499999996</v>
      </c>
    </row>
    <row r="9600" spans="1:8" x14ac:dyDescent="0.25">
      <c r="A9600" s="2">
        <v>22</v>
      </c>
      <c r="B9600" t="s">
        <v>190</v>
      </c>
      <c r="C9600" t="s">
        <v>191</v>
      </c>
      <c r="D9600" s="2">
        <v>1</v>
      </c>
      <c r="E9600" s="17">
        <v>14</v>
      </c>
      <c r="F9600" t="s">
        <v>74</v>
      </c>
      <c r="G9600">
        <v>1</v>
      </c>
      <c r="H9600">
        <v>78720</v>
      </c>
    </row>
    <row r="9601" spans="1:8" x14ac:dyDescent="0.25">
      <c r="A9601" s="2">
        <v>22</v>
      </c>
      <c r="B9601" t="s">
        <v>190</v>
      </c>
      <c r="C9601" t="s">
        <v>191</v>
      </c>
      <c r="D9601" s="2">
        <v>1</v>
      </c>
      <c r="E9601" s="17">
        <v>15</v>
      </c>
      <c r="F9601" t="s">
        <v>70</v>
      </c>
      <c r="H9601">
        <v>621652.14</v>
      </c>
    </row>
    <row r="9602" spans="1:8" x14ac:dyDescent="0.25">
      <c r="A9602" s="2">
        <v>22</v>
      </c>
      <c r="B9602" t="s">
        <v>190</v>
      </c>
      <c r="C9602" t="s">
        <v>191</v>
      </c>
      <c r="D9602" s="2">
        <v>1</v>
      </c>
      <c r="E9602" s="17">
        <v>15</v>
      </c>
      <c r="F9602" t="s">
        <v>75</v>
      </c>
      <c r="H9602">
        <v>8500</v>
      </c>
    </row>
    <row r="9603" spans="1:8" x14ac:dyDescent="0.25">
      <c r="A9603" s="2">
        <v>22</v>
      </c>
      <c r="B9603" t="s">
        <v>190</v>
      </c>
      <c r="C9603" t="s">
        <v>191</v>
      </c>
      <c r="D9603" s="2">
        <v>1</v>
      </c>
      <c r="E9603" s="17">
        <v>15</v>
      </c>
      <c r="F9603" t="s">
        <v>68</v>
      </c>
      <c r="H9603">
        <v>22180</v>
      </c>
    </row>
    <row r="9604" spans="1:8" x14ac:dyDescent="0.25">
      <c r="A9604" s="2">
        <v>22</v>
      </c>
      <c r="B9604" t="s">
        <v>190</v>
      </c>
      <c r="C9604" t="s">
        <v>191</v>
      </c>
      <c r="D9604" s="2">
        <v>1</v>
      </c>
      <c r="E9604" s="17">
        <v>15</v>
      </c>
      <c r="F9604" t="s">
        <v>69</v>
      </c>
      <c r="H9604">
        <v>16924.099999999999</v>
      </c>
    </row>
    <row r="9605" spans="1:8" x14ac:dyDescent="0.25">
      <c r="A9605" s="2">
        <v>22</v>
      </c>
      <c r="B9605" t="s">
        <v>190</v>
      </c>
      <c r="C9605" t="s">
        <v>191</v>
      </c>
      <c r="D9605" s="2">
        <v>1</v>
      </c>
      <c r="E9605" s="17">
        <v>15</v>
      </c>
      <c r="F9605" t="s">
        <v>67</v>
      </c>
      <c r="H9605">
        <v>17.39</v>
      </c>
    </row>
    <row r="9606" spans="1:8" x14ac:dyDescent="0.25">
      <c r="A9606" s="2">
        <v>22</v>
      </c>
      <c r="B9606" t="s">
        <v>190</v>
      </c>
      <c r="C9606" t="s">
        <v>191</v>
      </c>
      <c r="D9606" s="2">
        <v>1</v>
      </c>
      <c r="E9606" s="17">
        <v>15</v>
      </c>
      <c r="F9606" t="s">
        <v>72</v>
      </c>
      <c r="H9606">
        <v>204009.18000000002</v>
      </c>
    </row>
    <row r="9607" spans="1:8" x14ac:dyDescent="0.25">
      <c r="A9607" s="2">
        <v>22</v>
      </c>
      <c r="B9607" t="s">
        <v>190</v>
      </c>
      <c r="C9607" t="s">
        <v>191</v>
      </c>
      <c r="D9607" s="2">
        <v>1</v>
      </c>
      <c r="E9607" s="17">
        <v>16</v>
      </c>
      <c r="F9607" t="s">
        <v>70</v>
      </c>
      <c r="G9607">
        <v>27</v>
      </c>
      <c r="H9607">
        <v>53336557.400000066</v>
      </c>
    </row>
    <row r="9608" spans="1:8" x14ac:dyDescent="0.25">
      <c r="A9608" s="2">
        <v>22</v>
      </c>
      <c r="B9608" t="s">
        <v>190</v>
      </c>
      <c r="C9608" t="s">
        <v>191</v>
      </c>
      <c r="D9608" s="2">
        <v>1</v>
      </c>
      <c r="E9608" s="17">
        <v>16</v>
      </c>
      <c r="F9608" t="s">
        <v>68</v>
      </c>
      <c r="G9608">
        <v>1</v>
      </c>
      <c r="H9608">
        <v>203197</v>
      </c>
    </row>
    <row r="9609" spans="1:8" x14ac:dyDescent="0.25">
      <c r="A9609" s="2">
        <v>22</v>
      </c>
      <c r="B9609" t="s">
        <v>190</v>
      </c>
      <c r="C9609" t="s">
        <v>191</v>
      </c>
      <c r="D9609" s="2">
        <v>1</v>
      </c>
      <c r="E9609" s="17">
        <v>16</v>
      </c>
      <c r="F9609" t="s">
        <v>69</v>
      </c>
      <c r="G9609">
        <v>1</v>
      </c>
      <c r="H9609">
        <v>129216.01999999999</v>
      </c>
    </row>
    <row r="9610" spans="1:8" x14ac:dyDescent="0.25">
      <c r="A9610" s="2">
        <v>22</v>
      </c>
      <c r="B9610" t="s">
        <v>190</v>
      </c>
      <c r="C9610" t="s">
        <v>191</v>
      </c>
      <c r="D9610" s="2">
        <v>1</v>
      </c>
      <c r="E9610" s="17">
        <v>16</v>
      </c>
      <c r="F9610" t="s">
        <v>67</v>
      </c>
      <c r="G9610">
        <v>1</v>
      </c>
      <c r="H9610">
        <v>1172.53</v>
      </c>
    </row>
    <row r="9611" spans="1:8" x14ac:dyDescent="0.25">
      <c r="A9611" s="2">
        <v>22</v>
      </c>
      <c r="B9611" t="s">
        <v>190</v>
      </c>
      <c r="C9611" t="s">
        <v>191</v>
      </c>
      <c r="D9611" s="2">
        <v>1</v>
      </c>
      <c r="E9611" s="17">
        <v>16</v>
      </c>
      <c r="F9611" t="s">
        <v>73</v>
      </c>
      <c r="G9611">
        <v>1</v>
      </c>
      <c r="H9611">
        <v>82830.899999999994</v>
      </c>
    </row>
    <row r="9612" spans="1:8" x14ac:dyDescent="0.25">
      <c r="A9612" s="2">
        <v>22</v>
      </c>
      <c r="B9612" t="s">
        <v>190</v>
      </c>
      <c r="C9612" t="s">
        <v>191</v>
      </c>
      <c r="D9612" s="2">
        <v>1</v>
      </c>
      <c r="E9612" s="17">
        <v>16</v>
      </c>
      <c r="F9612" t="s">
        <v>72</v>
      </c>
      <c r="G9612">
        <v>27</v>
      </c>
      <c r="H9612">
        <v>19940787.289999999</v>
      </c>
    </row>
    <row r="9613" spans="1:8" x14ac:dyDescent="0.25">
      <c r="A9613" s="2">
        <v>22</v>
      </c>
      <c r="B9613" t="s">
        <v>190</v>
      </c>
      <c r="C9613" t="s">
        <v>191</v>
      </c>
      <c r="D9613" s="2">
        <v>1</v>
      </c>
      <c r="E9613" s="17">
        <v>16</v>
      </c>
      <c r="F9613" t="s">
        <v>74</v>
      </c>
      <c r="H9613">
        <v>1230840</v>
      </c>
    </row>
    <row r="9614" spans="1:8" x14ac:dyDescent="0.25">
      <c r="A9614" s="2">
        <v>22</v>
      </c>
      <c r="B9614" t="s">
        <v>190</v>
      </c>
      <c r="C9614" t="s">
        <v>191</v>
      </c>
      <c r="D9614" s="2">
        <v>1</v>
      </c>
      <c r="E9614" s="17">
        <v>16</v>
      </c>
      <c r="F9614" t="s">
        <v>111</v>
      </c>
      <c r="H9614">
        <v>2042.2599999999998</v>
      </c>
    </row>
    <row r="9615" spans="1:8" x14ac:dyDescent="0.25">
      <c r="A9615" s="2">
        <v>22</v>
      </c>
      <c r="B9615" t="s">
        <v>190</v>
      </c>
      <c r="C9615" t="s">
        <v>192</v>
      </c>
      <c r="D9615" s="2">
        <v>4</v>
      </c>
      <c r="E9615" s="17">
        <v>1</v>
      </c>
      <c r="F9615" t="s">
        <v>70</v>
      </c>
      <c r="G9615">
        <v>2</v>
      </c>
      <c r="H9615">
        <v>6000</v>
      </c>
    </row>
    <row r="9616" spans="1:8" x14ac:dyDescent="0.25">
      <c r="A9616" s="2">
        <v>22</v>
      </c>
      <c r="B9616" t="s">
        <v>190</v>
      </c>
      <c r="C9616" t="s">
        <v>192</v>
      </c>
      <c r="D9616" s="2">
        <v>4</v>
      </c>
      <c r="E9616" s="17">
        <v>1</v>
      </c>
      <c r="F9616" t="s">
        <v>96</v>
      </c>
      <c r="G9616">
        <v>2</v>
      </c>
      <c r="H9616">
        <v>636208.43999999994</v>
      </c>
    </row>
    <row r="9617" spans="1:8" x14ac:dyDescent="0.25">
      <c r="A9617" s="2">
        <v>22</v>
      </c>
      <c r="B9617" t="s">
        <v>190</v>
      </c>
      <c r="C9617" t="s">
        <v>192</v>
      </c>
      <c r="D9617" s="2">
        <v>4</v>
      </c>
      <c r="E9617" s="17">
        <v>3</v>
      </c>
      <c r="F9617" t="s">
        <v>70</v>
      </c>
      <c r="G9617">
        <v>48</v>
      </c>
      <c r="H9617">
        <v>415599.25</v>
      </c>
    </row>
    <row r="9618" spans="1:8" x14ac:dyDescent="0.25">
      <c r="A9618" s="2">
        <v>22</v>
      </c>
      <c r="B9618" t="s">
        <v>190</v>
      </c>
      <c r="C9618" t="s">
        <v>192</v>
      </c>
      <c r="D9618" s="2">
        <v>4</v>
      </c>
      <c r="E9618" s="17">
        <v>3</v>
      </c>
      <c r="F9618" t="s">
        <v>75</v>
      </c>
      <c r="G9618">
        <v>39</v>
      </c>
      <c r="H9618">
        <v>119400</v>
      </c>
    </row>
    <row r="9619" spans="1:8" x14ac:dyDescent="0.25">
      <c r="A9619" s="2">
        <v>22</v>
      </c>
      <c r="B9619" t="s">
        <v>190</v>
      </c>
      <c r="C9619" t="s">
        <v>192</v>
      </c>
      <c r="D9619" s="2">
        <v>4</v>
      </c>
      <c r="E9619" s="17">
        <v>3</v>
      </c>
      <c r="F9619" t="s">
        <v>77</v>
      </c>
      <c r="G9619">
        <v>9</v>
      </c>
      <c r="H9619">
        <v>18883.049999999996</v>
      </c>
    </row>
    <row r="9620" spans="1:8" x14ac:dyDescent="0.25">
      <c r="A9620" s="2">
        <v>22</v>
      </c>
      <c r="B9620" t="s">
        <v>190</v>
      </c>
      <c r="C9620" t="s">
        <v>192</v>
      </c>
      <c r="D9620" s="2">
        <v>4</v>
      </c>
      <c r="E9620" s="17">
        <v>3</v>
      </c>
      <c r="F9620" t="s">
        <v>68</v>
      </c>
      <c r="G9620">
        <v>34</v>
      </c>
      <c r="H9620">
        <v>65685.75</v>
      </c>
    </row>
    <row r="9621" spans="1:8" x14ac:dyDescent="0.25">
      <c r="A9621" s="2">
        <v>22</v>
      </c>
      <c r="B9621" t="s">
        <v>190</v>
      </c>
      <c r="C9621" t="s">
        <v>192</v>
      </c>
      <c r="D9621" s="2">
        <v>4</v>
      </c>
      <c r="E9621" s="17">
        <v>3</v>
      </c>
      <c r="F9621" t="s">
        <v>69</v>
      </c>
      <c r="G9621">
        <v>47</v>
      </c>
      <c r="H9621">
        <v>53014.78000000005</v>
      </c>
    </row>
    <row r="9622" spans="1:8" x14ac:dyDescent="0.25">
      <c r="A9622" s="2">
        <v>22</v>
      </c>
      <c r="B9622" t="s">
        <v>190</v>
      </c>
      <c r="C9622" t="s">
        <v>192</v>
      </c>
      <c r="D9622" s="2">
        <v>4</v>
      </c>
      <c r="E9622" s="17">
        <v>3</v>
      </c>
      <c r="F9622" t="s">
        <v>78</v>
      </c>
      <c r="G9622">
        <v>2</v>
      </c>
      <c r="H9622">
        <v>11651.58</v>
      </c>
    </row>
    <row r="9623" spans="1:8" x14ac:dyDescent="0.25">
      <c r="A9623" s="2">
        <v>22</v>
      </c>
      <c r="B9623" t="s">
        <v>190</v>
      </c>
      <c r="C9623" t="s">
        <v>192</v>
      </c>
      <c r="D9623" s="2">
        <v>4</v>
      </c>
      <c r="E9623" s="17">
        <v>3</v>
      </c>
      <c r="F9623" t="s">
        <v>67</v>
      </c>
      <c r="G9623">
        <v>48</v>
      </c>
      <c r="H9623">
        <v>279.84000000000003</v>
      </c>
    </row>
    <row r="9624" spans="1:8" x14ac:dyDescent="0.25">
      <c r="A9624" s="2">
        <v>22</v>
      </c>
      <c r="B9624" t="s">
        <v>190</v>
      </c>
      <c r="C9624" t="s">
        <v>192</v>
      </c>
      <c r="D9624" s="2">
        <v>4</v>
      </c>
      <c r="E9624" s="17">
        <v>3</v>
      </c>
      <c r="F9624" t="s">
        <v>73</v>
      </c>
      <c r="G9624">
        <v>16</v>
      </c>
      <c r="H9624">
        <v>33702.75</v>
      </c>
    </row>
    <row r="9625" spans="1:8" x14ac:dyDescent="0.25">
      <c r="A9625" s="2">
        <v>22</v>
      </c>
      <c r="B9625" t="s">
        <v>190</v>
      </c>
      <c r="C9625" t="s">
        <v>192</v>
      </c>
      <c r="D9625" s="2">
        <v>4</v>
      </c>
      <c r="E9625" s="17">
        <v>3</v>
      </c>
      <c r="F9625" t="s">
        <v>72</v>
      </c>
      <c r="G9625">
        <v>1</v>
      </c>
      <c r="H9625">
        <v>2881.19</v>
      </c>
    </row>
    <row r="9626" spans="1:8" x14ac:dyDescent="0.25">
      <c r="A9626" s="2">
        <v>22</v>
      </c>
      <c r="B9626" t="s">
        <v>190</v>
      </c>
      <c r="C9626" t="s">
        <v>192</v>
      </c>
      <c r="D9626" s="2">
        <v>4</v>
      </c>
      <c r="E9626" s="17">
        <v>4</v>
      </c>
      <c r="F9626" t="s">
        <v>70</v>
      </c>
      <c r="G9626">
        <v>19</v>
      </c>
      <c r="H9626">
        <v>198742</v>
      </c>
    </row>
    <row r="9627" spans="1:8" x14ac:dyDescent="0.25">
      <c r="A9627" s="2">
        <v>22</v>
      </c>
      <c r="B9627" t="s">
        <v>190</v>
      </c>
      <c r="C9627" t="s">
        <v>192</v>
      </c>
      <c r="D9627" s="2">
        <v>4</v>
      </c>
      <c r="E9627" s="17">
        <v>4</v>
      </c>
      <c r="F9627" t="s">
        <v>75</v>
      </c>
      <c r="G9627">
        <v>17</v>
      </c>
      <c r="H9627">
        <v>57600</v>
      </c>
    </row>
    <row r="9628" spans="1:8" x14ac:dyDescent="0.25">
      <c r="A9628" s="2">
        <v>22</v>
      </c>
      <c r="B9628" t="s">
        <v>190</v>
      </c>
      <c r="C9628" t="s">
        <v>192</v>
      </c>
      <c r="D9628" s="2">
        <v>4</v>
      </c>
      <c r="E9628" s="17">
        <v>4</v>
      </c>
      <c r="F9628" t="s">
        <v>68</v>
      </c>
      <c r="G9628">
        <v>16</v>
      </c>
      <c r="H9628">
        <v>30533.5</v>
      </c>
    </row>
    <row r="9629" spans="1:8" x14ac:dyDescent="0.25">
      <c r="A9629" s="2">
        <v>22</v>
      </c>
      <c r="B9629" t="s">
        <v>190</v>
      </c>
      <c r="C9629" t="s">
        <v>192</v>
      </c>
      <c r="D9629" s="2">
        <v>4</v>
      </c>
      <c r="E9629" s="17">
        <v>4</v>
      </c>
      <c r="F9629" t="s">
        <v>69</v>
      </c>
      <c r="G9629">
        <v>19</v>
      </c>
      <c r="H9629">
        <v>25836.090000000007</v>
      </c>
    </row>
    <row r="9630" spans="1:8" x14ac:dyDescent="0.25">
      <c r="A9630" s="2">
        <v>22</v>
      </c>
      <c r="B9630" t="s">
        <v>190</v>
      </c>
      <c r="C9630" t="s">
        <v>192</v>
      </c>
      <c r="D9630" s="2">
        <v>4</v>
      </c>
      <c r="E9630" s="17">
        <v>4</v>
      </c>
      <c r="F9630" t="s">
        <v>67</v>
      </c>
      <c r="G9630">
        <v>19</v>
      </c>
      <c r="H9630">
        <v>110.77</v>
      </c>
    </row>
    <row r="9631" spans="1:8" x14ac:dyDescent="0.25">
      <c r="A9631" s="2">
        <v>22</v>
      </c>
      <c r="B9631" t="s">
        <v>190</v>
      </c>
      <c r="C9631" t="s">
        <v>192</v>
      </c>
      <c r="D9631" s="2">
        <v>4</v>
      </c>
      <c r="E9631" s="17">
        <v>4</v>
      </c>
      <c r="F9631" t="s">
        <v>73</v>
      </c>
      <c r="G9631">
        <v>5</v>
      </c>
      <c r="H9631">
        <v>21262.25</v>
      </c>
    </row>
    <row r="9632" spans="1:8" x14ac:dyDescent="0.25">
      <c r="A9632" s="2">
        <v>22</v>
      </c>
      <c r="B9632" t="s">
        <v>190</v>
      </c>
      <c r="C9632" t="s">
        <v>192</v>
      </c>
      <c r="D9632" s="2">
        <v>4</v>
      </c>
      <c r="E9632" s="17">
        <v>5</v>
      </c>
      <c r="F9632" t="s">
        <v>70</v>
      </c>
      <c r="G9632">
        <v>82</v>
      </c>
      <c r="H9632">
        <v>1006006.5</v>
      </c>
    </row>
    <row r="9633" spans="1:8" x14ac:dyDescent="0.25">
      <c r="A9633" s="2">
        <v>22</v>
      </c>
      <c r="B9633" t="s">
        <v>190</v>
      </c>
      <c r="C9633" t="s">
        <v>192</v>
      </c>
      <c r="D9633" s="2">
        <v>4</v>
      </c>
      <c r="E9633" s="17">
        <v>5</v>
      </c>
      <c r="F9633" t="s">
        <v>75</v>
      </c>
      <c r="G9633">
        <v>67</v>
      </c>
      <c r="H9633">
        <v>222000</v>
      </c>
    </row>
    <row r="9634" spans="1:8" x14ac:dyDescent="0.25">
      <c r="A9634" s="2">
        <v>22</v>
      </c>
      <c r="B9634" t="s">
        <v>190</v>
      </c>
      <c r="C9634" t="s">
        <v>192</v>
      </c>
      <c r="D9634" s="2">
        <v>4</v>
      </c>
      <c r="E9634" s="17">
        <v>5</v>
      </c>
      <c r="F9634" t="s">
        <v>77</v>
      </c>
      <c r="G9634">
        <v>6</v>
      </c>
      <c r="H9634">
        <v>4469.8600000000006</v>
      </c>
    </row>
    <row r="9635" spans="1:8" x14ac:dyDescent="0.25">
      <c r="A9635" s="2">
        <v>22</v>
      </c>
      <c r="B9635" t="s">
        <v>190</v>
      </c>
      <c r="C9635" t="s">
        <v>192</v>
      </c>
      <c r="D9635" s="2">
        <v>4</v>
      </c>
      <c r="E9635" s="17">
        <v>5</v>
      </c>
      <c r="F9635" t="s">
        <v>68</v>
      </c>
      <c r="G9635">
        <v>60</v>
      </c>
      <c r="H9635">
        <v>124445.75</v>
      </c>
    </row>
    <row r="9636" spans="1:8" x14ac:dyDescent="0.25">
      <c r="A9636" s="2">
        <v>22</v>
      </c>
      <c r="B9636" t="s">
        <v>190</v>
      </c>
      <c r="C9636" t="s">
        <v>192</v>
      </c>
      <c r="D9636" s="2">
        <v>4</v>
      </c>
      <c r="E9636" s="17">
        <v>5</v>
      </c>
      <c r="F9636" t="s">
        <v>69</v>
      </c>
      <c r="G9636">
        <v>74</v>
      </c>
      <c r="H9636">
        <v>119304.61999999995</v>
      </c>
    </row>
    <row r="9637" spans="1:8" x14ac:dyDescent="0.25">
      <c r="A9637" s="2">
        <v>22</v>
      </c>
      <c r="B9637" t="s">
        <v>190</v>
      </c>
      <c r="C9637" t="s">
        <v>192</v>
      </c>
      <c r="D9637" s="2">
        <v>4</v>
      </c>
      <c r="E9637" s="17">
        <v>5</v>
      </c>
      <c r="F9637" t="s">
        <v>78</v>
      </c>
      <c r="G9637">
        <v>9</v>
      </c>
      <c r="H9637">
        <v>68806.079999999987</v>
      </c>
    </row>
    <row r="9638" spans="1:8" x14ac:dyDescent="0.25">
      <c r="A9638" s="2">
        <v>22</v>
      </c>
      <c r="B9638" t="s">
        <v>190</v>
      </c>
      <c r="C9638" t="s">
        <v>192</v>
      </c>
      <c r="D9638" s="2">
        <v>4</v>
      </c>
      <c r="E9638" s="17">
        <v>5</v>
      </c>
      <c r="F9638" t="s">
        <v>67</v>
      </c>
      <c r="G9638">
        <v>82</v>
      </c>
      <c r="H9638">
        <v>478.05999999999995</v>
      </c>
    </row>
    <row r="9639" spans="1:8" x14ac:dyDescent="0.25">
      <c r="A9639" s="2">
        <v>22</v>
      </c>
      <c r="B9639" t="s">
        <v>190</v>
      </c>
      <c r="C9639" t="s">
        <v>192</v>
      </c>
      <c r="D9639" s="2">
        <v>4</v>
      </c>
      <c r="E9639" s="17">
        <v>5</v>
      </c>
      <c r="F9639" t="s">
        <v>73</v>
      </c>
      <c r="G9639">
        <v>39</v>
      </c>
      <c r="H9639">
        <v>78639.11</v>
      </c>
    </row>
    <row r="9640" spans="1:8" x14ac:dyDescent="0.25">
      <c r="A9640" s="2">
        <v>22</v>
      </c>
      <c r="B9640" t="s">
        <v>190</v>
      </c>
      <c r="C9640" t="s">
        <v>192</v>
      </c>
      <c r="D9640" s="2">
        <v>4</v>
      </c>
      <c r="E9640" s="17">
        <v>5</v>
      </c>
      <c r="F9640" t="s">
        <v>72</v>
      </c>
      <c r="G9640">
        <v>8</v>
      </c>
      <c r="H9640">
        <v>32658.399999999998</v>
      </c>
    </row>
    <row r="9641" spans="1:8" x14ac:dyDescent="0.25">
      <c r="A9641" s="2">
        <v>22</v>
      </c>
      <c r="B9641" t="s">
        <v>190</v>
      </c>
      <c r="C9641" t="s">
        <v>192</v>
      </c>
      <c r="D9641" s="2">
        <v>4</v>
      </c>
      <c r="E9641" s="17">
        <v>6</v>
      </c>
      <c r="F9641" t="s">
        <v>70</v>
      </c>
      <c r="G9641">
        <v>11</v>
      </c>
      <c r="H9641">
        <v>165797.75</v>
      </c>
    </row>
    <row r="9642" spans="1:8" x14ac:dyDescent="0.25">
      <c r="A9642" s="2">
        <v>22</v>
      </c>
      <c r="B9642" t="s">
        <v>190</v>
      </c>
      <c r="C9642" t="s">
        <v>192</v>
      </c>
      <c r="D9642" s="2">
        <v>4</v>
      </c>
      <c r="E9642" s="17">
        <v>6</v>
      </c>
      <c r="F9642" t="s">
        <v>75</v>
      </c>
      <c r="G9642">
        <v>7</v>
      </c>
      <c r="H9642">
        <v>23100</v>
      </c>
    </row>
    <row r="9643" spans="1:8" x14ac:dyDescent="0.25">
      <c r="A9643" s="2">
        <v>22</v>
      </c>
      <c r="B9643" t="s">
        <v>190</v>
      </c>
      <c r="C9643" t="s">
        <v>192</v>
      </c>
      <c r="D9643" s="2">
        <v>4</v>
      </c>
      <c r="E9643" s="17">
        <v>6</v>
      </c>
      <c r="F9643" t="s">
        <v>77</v>
      </c>
      <c r="G9643">
        <v>1</v>
      </c>
      <c r="H9643">
        <v>5522.13</v>
      </c>
    </row>
    <row r="9644" spans="1:8" x14ac:dyDescent="0.25">
      <c r="A9644" s="2">
        <v>22</v>
      </c>
      <c r="B9644" t="s">
        <v>190</v>
      </c>
      <c r="C9644" t="s">
        <v>192</v>
      </c>
      <c r="D9644" s="2">
        <v>4</v>
      </c>
      <c r="E9644" s="17">
        <v>6</v>
      </c>
      <c r="F9644" t="s">
        <v>68</v>
      </c>
      <c r="G9644">
        <v>10</v>
      </c>
      <c r="H9644">
        <v>18094</v>
      </c>
    </row>
    <row r="9645" spans="1:8" x14ac:dyDescent="0.25">
      <c r="A9645" s="2">
        <v>22</v>
      </c>
      <c r="B9645" t="s">
        <v>190</v>
      </c>
      <c r="C9645" t="s">
        <v>192</v>
      </c>
      <c r="D9645" s="2">
        <v>4</v>
      </c>
      <c r="E9645" s="17">
        <v>6</v>
      </c>
      <c r="F9645" t="s">
        <v>69</v>
      </c>
      <c r="G9645">
        <v>11</v>
      </c>
      <c r="H9645">
        <v>21553.49</v>
      </c>
    </row>
    <row r="9646" spans="1:8" x14ac:dyDescent="0.25">
      <c r="A9646" s="2">
        <v>22</v>
      </c>
      <c r="B9646" t="s">
        <v>190</v>
      </c>
      <c r="C9646" t="s">
        <v>192</v>
      </c>
      <c r="D9646" s="2">
        <v>4</v>
      </c>
      <c r="E9646" s="17">
        <v>6</v>
      </c>
      <c r="F9646" t="s">
        <v>78</v>
      </c>
      <c r="G9646">
        <v>3</v>
      </c>
      <c r="H9646">
        <v>30641.009999999995</v>
      </c>
    </row>
    <row r="9647" spans="1:8" x14ac:dyDescent="0.25">
      <c r="A9647" s="2">
        <v>22</v>
      </c>
      <c r="B9647" t="s">
        <v>190</v>
      </c>
      <c r="C9647" t="s">
        <v>192</v>
      </c>
      <c r="D9647" s="2">
        <v>4</v>
      </c>
      <c r="E9647" s="17">
        <v>6</v>
      </c>
      <c r="F9647" t="s">
        <v>67</v>
      </c>
      <c r="G9647">
        <v>11</v>
      </c>
      <c r="H9647">
        <v>64.13</v>
      </c>
    </row>
    <row r="9648" spans="1:8" x14ac:dyDescent="0.25">
      <c r="A9648" s="2">
        <v>22</v>
      </c>
      <c r="B9648" t="s">
        <v>190</v>
      </c>
      <c r="C9648" t="s">
        <v>192</v>
      </c>
      <c r="D9648" s="2">
        <v>4</v>
      </c>
      <c r="E9648" s="17">
        <v>6</v>
      </c>
      <c r="F9648" t="s">
        <v>73</v>
      </c>
      <c r="G9648">
        <v>1</v>
      </c>
      <c r="H9648">
        <v>11715.37</v>
      </c>
    </row>
    <row r="9649" spans="1:8" x14ac:dyDescent="0.25">
      <c r="A9649" s="2">
        <v>22</v>
      </c>
      <c r="B9649" t="s">
        <v>190</v>
      </c>
      <c r="C9649" t="s">
        <v>192</v>
      </c>
      <c r="D9649" s="2">
        <v>4</v>
      </c>
      <c r="E9649" s="17">
        <v>7</v>
      </c>
      <c r="F9649" t="s">
        <v>70</v>
      </c>
      <c r="G9649">
        <v>62</v>
      </c>
      <c r="H9649">
        <v>1163977</v>
      </c>
    </row>
    <row r="9650" spans="1:8" x14ac:dyDescent="0.25">
      <c r="A9650" s="2">
        <v>22</v>
      </c>
      <c r="B9650" t="s">
        <v>190</v>
      </c>
      <c r="C9650" t="s">
        <v>192</v>
      </c>
      <c r="D9650" s="2">
        <v>4</v>
      </c>
      <c r="E9650" s="17">
        <v>7</v>
      </c>
      <c r="F9650" t="s">
        <v>75</v>
      </c>
      <c r="G9650">
        <v>44</v>
      </c>
      <c r="H9650">
        <v>120300</v>
      </c>
    </row>
    <row r="9651" spans="1:8" x14ac:dyDescent="0.25">
      <c r="A9651" s="2">
        <v>22</v>
      </c>
      <c r="B9651" t="s">
        <v>190</v>
      </c>
      <c r="C9651" t="s">
        <v>192</v>
      </c>
      <c r="D9651" s="2">
        <v>4</v>
      </c>
      <c r="E9651" s="17">
        <v>7</v>
      </c>
      <c r="F9651" t="s">
        <v>77</v>
      </c>
      <c r="G9651">
        <v>1</v>
      </c>
      <c r="H9651">
        <v>11293.6</v>
      </c>
    </row>
    <row r="9652" spans="1:8" x14ac:dyDescent="0.25">
      <c r="A9652" s="2">
        <v>22</v>
      </c>
      <c r="B9652" t="s">
        <v>190</v>
      </c>
      <c r="C9652" t="s">
        <v>192</v>
      </c>
      <c r="D9652" s="2">
        <v>4</v>
      </c>
      <c r="E9652" s="17">
        <v>7</v>
      </c>
      <c r="F9652" t="s">
        <v>68</v>
      </c>
      <c r="G9652">
        <v>46</v>
      </c>
      <c r="H9652">
        <v>82946</v>
      </c>
    </row>
    <row r="9653" spans="1:8" x14ac:dyDescent="0.25">
      <c r="A9653" s="2">
        <v>22</v>
      </c>
      <c r="B9653" t="s">
        <v>190</v>
      </c>
      <c r="C9653" t="s">
        <v>192</v>
      </c>
      <c r="D9653" s="2">
        <v>4</v>
      </c>
      <c r="E9653" s="17">
        <v>7</v>
      </c>
      <c r="F9653" t="s">
        <v>69</v>
      </c>
      <c r="G9653">
        <v>58</v>
      </c>
      <c r="H9653">
        <v>142810.84999999998</v>
      </c>
    </row>
    <row r="9654" spans="1:8" x14ac:dyDescent="0.25">
      <c r="A9654" s="2">
        <v>22</v>
      </c>
      <c r="B9654" t="s">
        <v>190</v>
      </c>
      <c r="C9654" t="s">
        <v>192</v>
      </c>
      <c r="D9654" s="2">
        <v>4</v>
      </c>
      <c r="E9654" s="17">
        <v>7</v>
      </c>
      <c r="F9654" t="s">
        <v>67</v>
      </c>
      <c r="G9654">
        <v>62</v>
      </c>
      <c r="H9654">
        <v>361.46</v>
      </c>
    </row>
    <row r="9655" spans="1:8" x14ac:dyDescent="0.25">
      <c r="A9655" s="2">
        <v>22</v>
      </c>
      <c r="B9655" t="s">
        <v>190</v>
      </c>
      <c r="C9655" t="s">
        <v>192</v>
      </c>
      <c r="D9655" s="2">
        <v>4</v>
      </c>
      <c r="E9655" s="17">
        <v>7</v>
      </c>
      <c r="F9655" t="s">
        <v>73</v>
      </c>
      <c r="G9655">
        <v>21</v>
      </c>
      <c r="H9655">
        <v>111338.98</v>
      </c>
    </row>
    <row r="9656" spans="1:8" x14ac:dyDescent="0.25">
      <c r="A9656" s="2">
        <v>22</v>
      </c>
      <c r="B9656" t="s">
        <v>190</v>
      </c>
      <c r="C9656" t="s">
        <v>192</v>
      </c>
      <c r="D9656" s="2">
        <v>4</v>
      </c>
      <c r="E9656" s="17">
        <v>7</v>
      </c>
      <c r="F9656" t="s">
        <v>72</v>
      </c>
      <c r="G9656">
        <v>4</v>
      </c>
      <c r="H9656">
        <v>24207.599999999999</v>
      </c>
    </row>
    <row r="9657" spans="1:8" x14ac:dyDescent="0.25">
      <c r="A9657" s="2">
        <v>22</v>
      </c>
      <c r="B9657" t="s">
        <v>190</v>
      </c>
      <c r="C9657" t="s">
        <v>192</v>
      </c>
      <c r="D9657" s="2">
        <v>4</v>
      </c>
      <c r="E9657" s="17">
        <v>7</v>
      </c>
      <c r="F9657" t="s">
        <v>74</v>
      </c>
      <c r="G9657">
        <v>2</v>
      </c>
      <c r="H9657">
        <v>3271.3</v>
      </c>
    </row>
    <row r="9658" spans="1:8" x14ac:dyDescent="0.25">
      <c r="A9658" s="2">
        <v>22</v>
      </c>
      <c r="B9658" t="s">
        <v>190</v>
      </c>
      <c r="C9658" t="s">
        <v>192</v>
      </c>
      <c r="D9658" s="2">
        <v>4</v>
      </c>
      <c r="E9658" s="17">
        <v>8</v>
      </c>
      <c r="F9658" t="s">
        <v>70</v>
      </c>
      <c r="G9658">
        <v>11</v>
      </c>
      <c r="H9658">
        <v>247272.25</v>
      </c>
    </row>
    <row r="9659" spans="1:8" x14ac:dyDescent="0.25">
      <c r="A9659" s="2">
        <v>22</v>
      </c>
      <c r="B9659" t="s">
        <v>190</v>
      </c>
      <c r="C9659" t="s">
        <v>192</v>
      </c>
      <c r="D9659" s="2">
        <v>4</v>
      </c>
      <c r="E9659" s="17">
        <v>8</v>
      </c>
      <c r="F9659" t="s">
        <v>75</v>
      </c>
      <c r="G9659">
        <v>10</v>
      </c>
      <c r="H9659">
        <v>29100</v>
      </c>
    </row>
    <row r="9660" spans="1:8" x14ac:dyDescent="0.25">
      <c r="A9660" s="2">
        <v>22</v>
      </c>
      <c r="B9660" t="s">
        <v>190</v>
      </c>
      <c r="C9660" t="s">
        <v>192</v>
      </c>
      <c r="D9660" s="2">
        <v>4</v>
      </c>
      <c r="E9660" s="17">
        <v>8</v>
      </c>
      <c r="F9660" t="s">
        <v>68</v>
      </c>
      <c r="G9660">
        <v>11</v>
      </c>
      <c r="H9660">
        <v>21482.25</v>
      </c>
    </row>
    <row r="9661" spans="1:8" x14ac:dyDescent="0.25">
      <c r="A9661" s="2">
        <v>22</v>
      </c>
      <c r="B9661" t="s">
        <v>190</v>
      </c>
      <c r="C9661" t="s">
        <v>192</v>
      </c>
      <c r="D9661" s="2">
        <v>4</v>
      </c>
      <c r="E9661" s="17">
        <v>8</v>
      </c>
      <c r="F9661" t="s">
        <v>69</v>
      </c>
      <c r="G9661">
        <v>11</v>
      </c>
      <c r="H9661">
        <v>32145.16</v>
      </c>
    </row>
    <row r="9662" spans="1:8" x14ac:dyDescent="0.25">
      <c r="A9662" s="2">
        <v>22</v>
      </c>
      <c r="B9662" t="s">
        <v>190</v>
      </c>
      <c r="C9662" t="s">
        <v>192</v>
      </c>
      <c r="D9662" s="2">
        <v>4</v>
      </c>
      <c r="E9662" s="17">
        <v>8</v>
      </c>
      <c r="F9662" t="s">
        <v>67</v>
      </c>
      <c r="G9662">
        <v>11</v>
      </c>
      <c r="H9662">
        <v>64.13</v>
      </c>
    </row>
    <row r="9663" spans="1:8" x14ac:dyDescent="0.25">
      <c r="A9663" s="2">
        <v>22</v>
      </c>
      <c r="B9663" t="s">
        <v>190</v>
      </c>
      <c r="C9663" t="s">
        <v>192</v>
      </c>
      <c r="D9663" s="2">
        <v>4</v>
      </c>
      <c r="E9663" s="17">
        <v>8</v>
      </c>
      <c r="F9663" t="s">
        <v>73</v>
      </c>
      <c r="G9663">
        <v>3</v>
      </c>
      <c r="H9663">
        <v>63774.75</v>
      </c>
    </row>
    <row r="9664" spans="1:8" x14ac:dyDescent="0.25">
      <c r="A9664" s="2">
        <v>22</v>
      </c>
      <c r="B9664" t="s">
        <v>190</v>
      </c>
      <c r="C9664" t="s">
        <v>192</v>
      </c>
      <c r="D9664" s="2">
        <v>4</v>
      </c>
      <c r="E9664" s="17">
        <v>9</v>
      </c>
      <c r="F9664" t="s">
        <v>70</v>
      </c>
      <c r="G9664">
        <v>45</v>
      </c>
      <c r="H9664">
        <v>2521157.8900000006</v>
      </c>
    </row>
    <row r="9665" spans="1:8" x14ac:dyDescent="0.25">
      <c r="A9665" s="2">
        <v>22</v>
      </c>
      <c r="B9665" t="s">
        <v>190</v>
      </c>
      <c r="C9665" t="s">
        <v>192</v>
      </c>
      <c r="D9665" s="2">
        <v>4</v>
      </c>
      <c r="E9665" s="17">
        <v>9</v>
      </c>
      <c r="F9665" t="s">
        <v>75</v>
      </c>
      <c r="G9665">
        <v>9</v>
      </c>
      <c r="H9665">
        <v>25500</v>
      </c>
    </row>
    <row r="9666" spans="1:8" x14ac:dyDescent="0.25">
      <c r="A9666" s="2">
        <v>22</v>
      </c>
      <c r="B9666" t="s">
        <v>190</v>
      </c>
      <c r="C9666" t="s">
        <v>192</v>
      </c>
      <c r="D9666" s="2">
        <v>4</v>
      </c>
      <c r="E9666" s="17">
        <v>9</v>
      </c>
      <c r="F9666" t="s">
        <v>68</v>
      </c>
      <c r="G9666">
        <v>12</v>
      </c>
      <c r="H9666">
        <v>148958.25</v>
      </c>
    </row>
    <row r="9667" spans="1:8" x14ac:dyDescent="0.25">
      <c r="A9667" s="2">
        <v>22</v>
      </c>
      <c r="B9667" t="s">
        <v>190</v>
      </c>
      <c r="C9667" t="s">
        <v>192</v>
      </c>
      <c r="D9667" s="2">
        <v>4</v>
      </c>
      <c r="E9667" s="17">
        <v>9</v>
      </c>
      <c r="F9667" t="s">
        <v>69</v>
      </c>
      <c r="G9667">
        <v>13</v>
      </c>
      <c r="H9667">
        <v>49482.68</v>
      </c>
    </row>
    <row r="9668" spans="1:8" x14ac:dyDescent="0.25">
      <c r="A9668" s="2">
        <v>22</v>
      </c>
      <c r="B9668" t="s">
        <v>190</v>
      </c>
      <c r="C9668" t="s">
        <v>192</v>
      </c>
      <c r="D9668" s="2">
        <v>4</v>
      </c>
      <c r="E9668" s="17">
        <v>9</v>
      </c>
      <c r="F9668" t="s">
        <v>78</v>
      </c>
      <c r="G9668">
        <v>1</v>
      </c>
      <c r="H9668">
        <v>17354.34</v>
      </c>
    </row>
    <row r="9669" spans="1:8" x14ac:dyDescent="0.25">
      <c r="A9669" s="2">
        <v>22</v>
      </c>
      <c r="B9669" t="s">
        <v>190</v>
      </c>
      <c r="C9669" t="s">
        <v>192</v>
      </c>
      <c r="D9669" s="2">
        <v>4</v>
      </c>
      <c r="E9669" s="17">
        <v>9</v>
      </c>
      <c r="F9669" t="s">
        <v>67</v>
      </c>
      <c r="G9669">
        <v>39</v>
      </c>
      <c r="H9669">
        <v>233.2</v>
      </c>
    </row>
    <row r="9670" spans="1:8" x14ac:dyDescent="0.25">
      <c r="A9670" s="2">
        <v>22</v>
      </c>
      <c r="B9670" t="s">
        <v>190</v>
      </c>
      <c r="C9670" t="s">
        <v>192</v>
      </c>
      <c r="D9670" s="2">
        <v>4</v>
      </c>
      <c r="E9670" s="17">
        <v>9</v>
      </c>
      <c r="F9670" t="s">
        <v>73</v>
      </c>
      <c r="G9670">
        <v>4</v>
      </c>
      <c r="H9670">
        <v>1581.5</v>
      </c>
    </row>
    <row r="9671" spans="1:8" x14ac:dyDescent="0.25">
      <c r="A9671" s="2">
        <v>22</v>
      </c>
      <c r="B9671" t="s">
        <v>190</v>
      </c>
      <c r="C9671" t="s">
        <v>192</v>
      </c>
      <c r="D9671" s="2">
        <v>4</v>
      </c>
      <c r="E9671" s="17">
        <v>9</v>
      </c>
      <c r="F9671" t="s">
        <v>72</v>
      </c>
      <c r="G9671">
        <v>32</v>
      </c>
      <c r="H9671">
        <v>685076.42</v>
      </c>
    </row>
    <row r="9672" spans="1:8" x14ac:dyDescent="0.25">
      <c r="A9672" s="2">
        <v>22</v>
      </c>
      <c r="B9672" t="s">
        <v>190</v>
      </c>
      <c r="C9672" t="s">
        <v>192</v>
      </c>
      <c r="D9672" s="2">
        <v>4</v>
      </c>
      <c r="E9672" s="17">
        <v>9</v>
      </c>
      <c r="F9672" t="s">
        <v>74</v>
      </c>
      <c r="G9672">
        <v>1</v>
      </c>
      <c r="H9672">
        <v>17255.259999999998</v>
      </c>
    </row>
    <row r="9673" spans="1:8" x14ac:dyDescent="0.25">
      <c r="A9673" s="2">
        <v>22</v>
      </c>
      <c r="B9673" t="s">
        <v>190</v>
      </c>
      <c r="C9673" t="s">
        <v>192</v>
      </c>
      <c r="D9673" s="2">
        <v>4</v>
      </c>
      <c r="E9673" s="17">
        <v>10</v>
      </c>
      <c r="F9673" t="s">
        <v>70</v>
      </c>
      <c r="G9673">
        <v>5</v>
      </c>
      <c r="H9673">
        <v>729762.68</v>
      </c>
    </row>
    <row r="9674" spans="1:8" x14ac:dyDescent="0.25">
      <c r="A9674" s="2">
        <v>22</v>
      </c>
      <c r="B9674" t="s">
        <v>190</v>
      </c>
      <c r="C9674" t="s">
        <v>192</v>
      </c>
      <c r="D9674" s="2">
        <v>4</v>
      </c>
      <c r="E9674" s="17">
        <v>10</v>
      </c>
      <c r="F9674" t="s">
        <v>75</v>
      </c>
      <c r="G9674">
        <v>2</v>
      </c>
      <c r="H9674">
        <v>4500</v>
      </c>
    </row>
    <row r="9675" spans="1:8" x14ac:dyDescent="0.25">
      <c r="A9675" s="2">
        <v>22</v>
      </c>
      <c r="B9675" t="s">
        <v>190</v>
      </c>
      <c r="C9675" t="s">
        <v>192</v>
      </c>
      <c r="D9675" s="2">
        <v>4</v>
      </c>
      <c r="E9675" s="17">
        <v>10</v>
      </c>
      <c r="F9675" t="s">
        <v>68</v>
      </c>
      <c r="G9675">
        <v>4</v>
      </c>
      <c r="H9675">
        <v>60707</v>
      </c>
    </row>
    <row r="9676" spans="1:8" x14ac:dyDescent="0.25">
      <c r="A9676" s="2">
        <v>22</v>
      </c>
      <c r="B9676" t="s">
        <v>190</v>
      </c>
      <c r="C9676" t="s">
        <v>192</v>
      </c>
      <c r="D9676" s="2">
        <v>4</v>
      </c>
      <c r="E9676" s="17">
        <v>10</v>
      </c>
      <c r="F9676" t="s">
        <v>69</v>
      </c>
      <c r="G9676">
        <v>3</v>
      </c>
      <c r="H9676">
        <v>14314.990000000002</v>
      </c>
    </row>
    <row r="9677" spans="1:8" x14ac:dyDescent="0.25">
      <c r="A9677" s="2">
        <v>22</v>
      </c>
      <c r="B9677" t="s">
        <v>190</v>
      </c>
      <c r="C9677" t="s">
        <v>192</v>
      </c>
      <c r="D9677" s="2">
        <v>4</v>
      </c>
      <c r="E9677" s="17">
        <v>10</v>
      </c>
      <c r="F9677" t="s">
        <v>67</v>
      </c>
      <c r="G9677">
        <v>3</v>
      </c>
      <c r="H9677">
        <v>17.490000000000002</v>
      </c>
    </row>
    <row r="9678" spans="1:8" x14ac:dyDescent="0.25">
      <c r="A9678" s="2">
        <v>22</v>
      </c>
      <c r="B9678" t="s">
        <v>190</v>
      </c>
      <c r="C9678" t="s">
        <v>192</v>
      </c>
      <c r="D9678" s="2">
        <v>4</v>
      </c>
      <c r="E9678" s="17">
        <v>10</v>
      </c>
      <c r="F9678" t="s">
        <v>73</v>
      </c>
      <c r="G9678">
        <v>1</v>
      </c>
      <c r="H9678">
        <v>486.75</v>
      </c>
    </row>
    <row r="9679" spans="1:8" x14ac:dyDescent="0.25">
      <c r="A9679" s="2">
        <v>22</v>
      </c>
      <c r="B9679" t="s">
        <v>190</v>
      </c>
      <c r="C9679" t="s">
        <v>192</v>
      </c>
      <c r="D9679" s="2">
        <v>4</v>
      </c>
      <c r="E9679" s="17">
        <v>10</v>
      </c>
      <c r="F9679" t="s">
        <v>72</v>
      </c>
      <c r="G9679">
        <v>2</v>
      </c>
      <c r="H9679">
        <v>181304.65</v>
      </c>
    </row>
    <row r="9680" spans="1:8" x14ac:dyDescent="0.25">
      <c r="A9680" s="2">
        <v>22</v>
      </c>
      <c r="B9680" t="s">
        <v>190</v>
      </c>
      <c r="C9680" t="s">
        <v>192</v>
      </c>
      <c r="D9680" s="2">
        <v>4</v>
      </c>
      <c r="E9680" s="17">
        <v>11</v>
      </c>
      <c r="F9680" t="s">
        <v>70</v>
      </c>
      <c r="G9680">
        <v>18</v>
      </c>
      <c r="H9680">
        <v>6437798.7599999998</v>
      </c>
    </row>
    <row r="9681" spans="1:8" x14ac:dyDescent="0.25">
      <c r="A9681" s="2">
        <v>22</v>
      </c>
      <c r="B9681" t="s">
        <v>190</v>
      </c>
      <c r="C9681" t="s">
        <v>192</v>
      </c>
      <c r="D9681" s="2">
        <v>4</v>
      </c>
      <c r="E9681" s="17">
        <v>11</v>
      </c>
      <c r="F9681" t="s">
        <v>75</v>
      </c>
      <c r="G9681">
        <v>2</v>
      </c>
      <c r="H9681">
        <v>6233</v>
      </c>
    </row>
    <row r="9682" spans="1:8" x14ac:dyDescent="0.25">
      <c r="A9682" s="2">
        <v>22</v>
      </c>
      <c r="B9682" t="s">
        <v>190</v>
      </c>
      <c r="C9682" t="s">
        <v>192</v>
      </c>
      <c r="D9682" s="2">
        <v>4</v>
      </c>
      <c r="E9682" s="17">
        <v>11</v>
      </c>
      <c r="F9682" t="s">
        <v>68</v>
      </c>
      <c r="G9682">
        <v>13</v>
      </c>
      <c r="H9682">
        <v>320237.32</v>
      </c>
    </row>
    <row r="9683" spans="1:8" x14ac:dyDescent="0.25">
      <c r="A9683" s="2">
        <v>22</v>
      </c>
      <c r="B9683" t="s">
        <v>190</v>
      </c>
      <c r="C9683" t="s">
        <v>192</v>
      </c>
      <c r="D9683" s="2">
        <v>4</v>
      </c>
      <c r="E9683" s="17">
        <v>11</v>
      </c>
      <c r="F9683" t="s">
        <v>69</v>
      </c>
      <c r="G9683">
        <v>4</v>
      </c>
      <c r="H9683">
        <v>19331.97</v>
      </c>
    </row>
    <row r="9684" spans="1:8" x14ac:dyDescent="0.25">
      <c r="A9684" s="2">
        <v>22</v>
      </c>
      <c r="B9684" t="s">
        <v>190</v>
      </c>
      <c r="C9684" t="s">
        <v>192</v>
      </c>
      <c r="D9684" s="2">
        <v>4</v>
      </c>
      <c r="E9684" s="17">
        <v>11</v>
      </c>
      <c r="F9684" t="s">
        <v>67</v>
      </c>
      <c r="G9684">
        <v>4</v>
      </c>
      <c r="H9684">
        <v>23.32</v>
      </c>
    </row>
    <row r="9685" spans="1:8" x14ac:dyDescent="0.25">
      <c r="A9685" s="2">
        <v>22</v>
      </c>
      <c r="B9685" t="s">
        <v>190</v>
      </c>
      <c r="C9685" t="s">
        <v>192</v>
      </c>
      <c r="D9685" s="2">
        <v>4</v>
      </c>
      <c r="E9685" s="17">
        <v>11</v>
      </c>
      <c r="F9685" t="s">
        <v>72</v>
      </c>
      <c r="G9685">
        <v>18</v>
      </c>
      <c r="H9685">
        <v>2179453.0700000003</v>
      </c>
    </row>
    <row r="9686" spans="1:8" x14ac:dyDescent="0.25">
      <c r="A9686" s="2">
        <v>22</v>
      </c>
      <c r="B9686" t="s">
        <v>190</v>
      </c>
      <c r="C9686" t="s">
        <v>192</v>
      </c>
      <c r="D9686" s="2">
        <v>4</v>
      </c>
      <c r="E9686" s="17">
        <v>11</v>
      </c>
      <c r="F9686" t="s">
        <v>74</v>
      </c>
      <c r="G9686">
        <v>1</v>
      </c>
      <c r="H9686">
        <v>155.56</v>
      </c>
    </row>
    <row r="9687" spans="1:8" x14ac:dyDescent="0.25">
      <c r="A9687" s="2">
        <v>22</v>
      </c>
      <c r="B9687" t="s">
        <v>190</v>
      </c>
      <c r="C9687" t="s">
        <v>192</v>
      </c>
      <c r="D9687" s="2">
        <v>4</v>
      </c>
      <c r="E9687" s="17">
        <v>12</v>
      </c>
      <c r="F9687" t="s">
        <v>70</v>
      </c>
      <c r="G9687">
        <v>8</v>
      </c>
      <c r="H9687">
        <v>4585336.0199999996</v>
      </c>
    </row>
    <row r="9688" spans="1:8" x14ac:dyDescent="0.25">
      <c r="A9688" s="2">
        <v>22</v>
      </c>
      <c r="B9688" t="s">
        <v>190</v>
      </c>
      <c r="C9688" t="s">
        <v>192</v>
      </c>
      <c r="D9688" s="2">
        <v>4</v>
      </c>
      <c r="E9688" s="17">
        <v>12</v>
      </c>
      <c r="F9688" t="s">
        <v>75</v>
      </c>
      <c r="G9688">
        <v>1</v>
      </c>
      <c r="H9688">
        <v>1678</v>
      </c>
    </row>
    <row r="9689" spans="1:8" x14ac:dyDescent="0.25">
      <c r="A9689" s="2">
        <v>22</v>
      </c>
      <c r="B9689" t="s">
        <v>190</v>
      </c>
      <c r="C9689" t="s">
        <v>192</v>
      </c>
      <c r="D9689" s="2">
        <v>4</v>
      </c>
      <c r="E9689" s="17">
        <v>12</v>
      </c>
      <c r="F9689" t="s">
        <v>68</v>
      </c>
      <c r="G9689">
        <v>8</v>
      </c>
      <c r="H9689">
        <v>270474.64</v>
      </c>
    </row>
    <row r="9690" spans="1:8" x14ac:dyDescent="0.25">
      <c r="A9690" s="2">
        <v>22</v>
      </c>
      <c r="B9690" t="s">
        <v>190</v>
      </c>
      <c r="C9690" t="s">
        <v>192</v>
      </c>
      <c r="D9690" s="2">
        <v>4</v>
      </c>
      <c r="E9690" s="17">
        <v>12</v>
      </c>
      <c r="F9690" t="s">
        <v>69</v>
      </c>
      <c r="G9690">
        <v>1</v>
      </c>
      <c r="H9690">
        <v>6546.22</v>
      </c>
    </row>
    <row r="9691" spans="1:8" x14ac:dyDescent="0.25">
      <c r="A9691" s="2">
        <v>22</v>
      </c>
      <c r="B9691" t="s">
        <v>190</v>
      </c>
      <c r="C9691" t="s">
        <v>192</v>
      </c>
      <c r="D9691" s="2">
        <v>4</v>
      </c>
      <c r="E9691" s="17">
        <v>12</v>
      </c>
      <c r="F9691" t="s">
        <v>67</v>
      </c>
      <c r="G9691">
        <v>1</v>
      </c>
      <c r="H9691">
        <v>5.83</v>
      </c>
    </row>
    <row r="9692" spans="1:8" x14ac:dyDescent="0.25">
      <c r="A9692" s="2">
        <v>22</v>
      </c>
      <c r="B9692" t="s">
        <v>190</v>
      </c>
      <c r="C9692" t="s">
        <v>192</v>
      </c>
      <c r="D9692" s="2">
        <v>4</v>
      </c>
      <c r="E9692" s="17">
        <v>12</v>
      </c>
      <c r="F9692" t="s">
        <v>72</v>
      </c>
      <c r="G9692">
        <v>8</v>
      </c>
      <c r="H9692">
        <v>1481328.77</v>
      </c>
    </row>
    <row r="9693" spans="1:8" x14ac:dyDescent="0.25">
      <c r="A9693" s="2">
        <v>22</v>
      </c>
      <c r="B9693" t="s">
        <v>190</v>
      </c>
      <c r="C9693" t="s">
        <v>192</v>
      </c>
      <c r="D9693" s="2">
        <v>4</v>
      </c>
      <c r="E9693" s="17">
        <v>13</v>
      </c>
      <c r="F9693" t="s">
        <v>70</v>
      </c>
      <c r="G9693">
        <v>48</v>
      </c>
      <c r="H9693">
        <v>33199818.389999989</v>
      </c>
    </row>
    <row r="9694" spans="1:8" x14ac:dyDescent="0.25">
      <c r="A9694" s="2">
        <v>22</v>
      </c>
      <c r="B9694" t="s">
        <v>190</v>
      </c>
      <c r="C9694" t="s">
        <v>192</v>
      </c>
      <c r="D9694" s="2">
        <v>4</v>
      </c>
      <c r="E9694" s="17">
        <v>13</v>
      </c>
      <c r="F9694" t="s">
        <v>75</v>
      </c>
      <c r="G9694">
        <v>1</v>
      </c>
      <c r="H9694">
        <v>4000</v>
      </c>
    </row>
    <row r="9695" spans="1:8" x14ac:dyDescent="0.25">
      <c r="A9695" s="2">
        <v>22</v>
      </c>
      <c r="B9695" t="s">
        <v>190</v>
      </c>
      <c r="C9695" t="s">
        <v>192</v>
      </c>
      <c r="D9695" s="2">
        <v>4</v>
      </c>
      <c r="E9695" s="17">
        <v>13</v>
      </c>
      <c r="F9695" t="s">
        <v>68</v>
      </c>
      <c r="G9695">
        <v>45</v>
      </c>
      <c r="H9695">
        <v>1107879.5899999999</v>
      </c>
    </row>
    <row r="9696" spans="1:8" x14ac:dyDescent="0.25">
      <c r="A9696" s="2">
        <v>22</v>
      </c>
      <c r="B9696" t="s">
        <v>190</v>
      </c>
      <c r="C9696" t="s">
        <v>192</v>
      </c>
      <c r="D9696" s="2">
        <v>4</v>
      </c>
      <c r="E9696" s="17">
        <v>13</v>
      </c>
      <c r="F9696" t="s">
        <v>69</v>
      </c>
      <c r="G9696">
        <v>1</v>
      </c>
      <c r="H9696">
        <v>6651.73</v>
      </c>
    </row>
    <row r="9697" spans="1:8" x14ac:dyDescent="0.25">
      <c r="A9697" s="2">
        <v>22</v>
      </c>
      <c r="B9697" t="s">
        <v>190</v>
      </c>
      <c r="C9697" t="s">
        <v>192</v>
      </c>
      <c r="D9697" s="2">
        <v>4</v>
      </c>
      <c r="E9697" s="17">
        <v>13</v>
      </c>
      <c r="F9697" t="s">
        <v>67</v>
      </c>
      <c r="G9697">
        <v>1</v>
      </c>
      <c r="H9697">
        <v>5.83</v>
      </c>
    </row>
    <row r="9698" spans="1:8" x14ac:dyDescent="0.25">
      <c r="A9698" s="2">
        <v>22</v>
      </c>
      <c r="B9698" t="s">
        <v>190</v>
      </c>
      <c r="C9698" t="s">
        <v>192</v>
      </c>
      <c r="D9698" s="2">
        <v>4</v>
      </c>
      <c r="E9698" s="17">
        <v>13</v>
      </c>
      <c r="F9698" t="s">
        <v>73</v>
      </c>
      <c r="G9698">
        <v>1</v>
      </c>
      <c r="H9698">
        <v>51167.199999999997</v>
      </c>
    </row>
    <row r="9699" spans="1:8" x14ac:dyDescent="0.25">
      <c r="A9699" s="2">
        <v>22</v>
      </c>
      <c r="B9699" t="s">
        <v>190</v>
      </c>
      <c r="C9699" t="s">
        <v>192</v>
      </c>
      <c r="D9699" s="2">
        <v>4</v>
      </c>
      <c r="E9699" s="17">
        <v>13</v>
      </c>
      <c r="F9699" t="s">
        <v>72</v>
      </c>
      <c r="G9699">
        <v>48</v>
      </c>
      <c r="H9699">
        <v>11422493.900000008</v>
      </c>
    </row>
    <row r="9700" spans="1:8" x14ac:dyDescent="0.25">
      <c r="A9700" s="2">
        <v>22</v>
      </c>
      <c r="B9700" t="s">
        <v>190</v>
      </c>
      <c r="C9700" t="s">
        <v>192</v>
      </c>
      <c r="D9700" s="2">
        <v>4</v>
      </c>
      <c r="E9700" s="17">
        <v>14</v>
      </c>
      <c r="F9700" t="s">
        <v>70</v>
      </c>
      <c r="G9700">
        <v>9</v>
      </c>
      <c r="H9700">
        <v>13422752.08</v>
      </c>
    </row>
    <row r="9701" spans="1:8" x14ac:dyDescent="0.25">
      <c r="A9701" s="2">
        <v>22</v>
      </c>
      <c r="B9701" t="s">
        <v>190</v>
      </c>
      <c r="C9701" t="s">
        <v>192</v>
      </c>
      <c r="D9701" s="2">
        <v>4</v>
      </c>
      <c r="E9701" s="17">
        <v>14</v>
      </c>
      <c r="F9701" t="s">
        <v>68</v>
      </c>
      <c r="G9701">
        <v>9</v>
      </c>
      <c r="H9701">
        <v>445935.95999999996</v>
      </c>
    </row>
    <row r="9702" spans="1:8" x14ac:dyDescent="0.25">
      <c r="A9702" s="2">
        <v>22</v>
      </c>
      <c r="B9702" t="s">
        <v>190</v>
      </c>
      <c r="C9702" t="s">
        <v>192</v>
      </c>
      <c r="D9702" s="2">
        <v>4</v>
      </c>
      <c r="E9702" s="17">
        <v>14</v>
      </c>
      <c r="F9702" t="s">
        <v>72</v>
      </c>
      <c r="G9702">
        <v>9</v>
      </c>
      <c r="H9702">
        <v>4568290.84</v>
      </c>
    </row>
    <row r="9703" spans="1:8" x14ac:dyDescent="0.25">
      <c r="A9703" s="2">
        <v>22</v>
      </c>
      <c r="B9703" t="s">
        <v>190</v>
      </c>
      <c r="C9703" t="s">
        <v>192</v>
      </c>
      <c r="D9703" s="2">
        <v>4</v>
      </c>
      <c r="E9703" s="17">
        <v>15</v>
      </c>
      <c r="F9703" t="s">
        <v>70</v>
      </c>
      <c r="G9703">
        <v>2</v>
      </c>
      <c r="H9703">
        <v>3124471.71</v>
      </c>
    </row>
    <row r="9704" spans="1:8" x14ac:dyDescent="0.25">
      <c r="A9704" s="2">
        <v>22</v>
      </c>
      <c r="B9704" t="s">
        <v>190</v>
      </c>
      <c r="C9704" t="s">
        <v>192</v>
      </c>
      <c r="D9704" s="2">
        <v>4</v>
      </c>
      <c r="E9704" s="17">
        <v>15</v>
      </c>
      <c r="F9704" t="s">
        <v>68</v>
      </c>
      <c r="G9704">
        <v>2</v>
      </c>
      <c r="H9704">
        <v>145163.32</v>
      </c>
    </row>
    <row r="9705" spans="1:8" x14ac:dyDescent="0.25">
      <c r="A9705" s="2">
        <v>22</v>
      </c>
      <c r="B9705" t="s">
        <v>190</v>
      </c>
      <c r="C9705" t="s">
        <v>192</v>
      </c>
      <c r="D9705" s="2">
        <v>4</v>
      </c>
      <c r="E9705" s="17">
        <v>15</v>
      </c>
      <c r="F9705" t="s">
        <v>72</v>
      </c>
      <c r="G9705">
        <v>2</v>
      </c>
      <c r="H9705">
        <v>1054145.2600000002</v>
      </c>
    </row>
    <row r="9706" spans="1:8" x14ac:dyDescent="0.25">
      <c r="A9706" s="2">
        <v>22</v>
      </c>
      <c r="B9706" t="s">
        <v>190</v>
      </c>
      <c r="C9706" t="s">
        <v>192</v>
      </c>
      <c r="D9706" s="2">
        <v>4</v>
      </c>
      <c r="E9706" s="17">
        <v>16</v>
      </c>
      <c r="F9706" t="s">
        <v>70</v>
      </c>
      <c r="G9706">
        <v>515</v>
      </c>
      <c r="H9706">
        <v>471293080.63000035</v>
      </c>
    </row>
    <row r="9707" spans="1:8" x14ac:dyDescent="0.25">
      <c r="A9707" s="2">
        <v>22</v>
      </c>
      <c r="B9707" t="s">
        <v>190</v>
      </c>
      <c r="C9707" t="s">
        <v>192</v>
      </c>
      <c r="D9707" s="2">
        <v>4</v>
      </c>
      <c r="E9707" s="17">
        <v>16</v>
      </c>
      <c r="F9707" t="s">
        <v>68</v>
      </c>
      <c r="G9707">
        <v>126</v>
      </c>
      <c r="H9707">
        <v>1960925</v>
      </c>
    </row>
    <row r="9708" spans="1:8" x14ac:dyDescent="0.25">
      <c r="A9708" s="2">
        <v>22</v>
      </c>
      <c r="B9708" t="s">
        <v>190</v>
      </c>
      <c r="C9708" t="s">
        <v>192</v>
      </c>
      <c r="D9708" s="2">
        <v>4</v>
      </c>
      <c r="E9708" s="17">
        <v>16</v>
      </c>
      <c r="F9708" t="s">
        <v>67</v>
      </c>
      <c r="G9708">
        <v>32</v>
      </c>
      <c r="H9708">
        <v>2687.0900000000051</v>
      </c>
    </row>
    <row r="9709" spans="1:8" x14ac:dyDescent="0.25">
      <c r="A9709" s="2">
        <v>22</v>
      </c>
      <c r="B9709" t="s">
        <v>190</v>
      </c>
      <c r="C9709" t="s">
        <v>192</v>
      </c>
      <c r="D9709" s="2">
        <v>4</v>
      </c>
      <c r="E9709" s="17">
        <v>16</v>
      </c>
      <c r="F9709" t="s">
        <v>72</v>
      </c>
      <c r="G9709">
        <v>517</v>
      </c>
      <c r="H9709">
        <v>177600582.09</v>
      </c>
    </row>
    <row r="9710" spans="1:8" x14ac:dyDescent="0.25">
      <c r="A9710" s="2">
        <v>22</v>
      </c>
      <c r="B9710" t="s">
        <v>190</v>
      </c>
      <c r="C9710" t="s">
        <v>192</v>
      </c>
      <c r="D9710" s="2">
        <v>4</v>
      </c>
      <c r="E9710" s="17">
        <v>16</v>
      </c>
      <c r="F9710" t="s">
        <v>74</v>
      </c>
      <c r="G9710">
        <v>67</v>
      </c>
      <c r="H9710">
        <v>3550785.4800000004</v>
      </c>
    </row>
    <row r="9711" spans="1:8" x14ac:dyDescent="0.25">
      <c r="A9711" s="2">
        <v>22</v>
      </c>
      <c r="B9711" t="s">
        <v>190</v>
      </c>
      <c r="C9711" t="s">
        <v>192</v>
      </c>
      <c r="D9711" s="2">
        <v>4</v>
      </c>
      <c r="E9711" s="17">
        <v>16</v>
      </c>
      <c r="F9711" t="s">
        <v>111</v>
      </c>
      <c r="G9711">
        <v>5</v>
      </c>
      <c r="H9711">
        <v>7587.61</v>
      </c>
    </row>
    <row r="9712" spans="1:8" x14ac:dyDescent="0.25">
      <c r="A9712" s="2">
        <v>22</v>
      </c>
      <c r="B9712" t="s">
        <v>190</v>
      </c>
      <c r="C9712" t="s">
        <v>193</v>
      </c>
      <c r="D9712" s="2">
        <v>3</v>
      </c>
      <c r="E9712" s="17">
        <v>1</v>
      </c>
      <c r="F9712" t="s">
        <v>70</v>
      </c>
      <c r="G9712">
        <v>2</v>
      </c>
      <c r="H9712">
        <v>71535.22</v>
      </c>
    </row>
    <row r="9713" spans="1:8" x14ac:dyDescent="0.25">
      <c r="A9713" s="2">
        <v>22</v>
      </c>
      <c r="B9713" t="s">
        <v>190</v>
      </c>
      <c r="C9713" t="s">
        <v>193</v>
      </c>
      <c r="D9713" s="2">
        <v>3</v>
      </c>
      <c r="E9713" s="17">
        <v>1</v>
      </c>
      <c r="F9713" t="s">
        <v>67</v>
      </c>
      <c r="H9713">
        <v>34.980000000000004</v>
      </c>
    </row>
    <row r="9714" spans="1:8" x14ac:dyDescent="0.25">
      <c r="A9714" s="2">
        <v>22</v>
      </c>
      <c r="B9714" t="s">
        <v>190</v>
      </c>
      <c r="C9714" t="s">
        <v>193</v>
      </c>
      <c r="D9714" s="2">
        <v>3</v>
      </c>
      <c r="E9714" s="17">
        <v>7</v>
      </c>
      <c r="F9714" t="s">
        <v>70</v>
      </c>
      <c r="G9714">
        <v>1</v>
      </c>
      <c r="H9714">
        <v>298910.5</v>
      </c>
    </row>
    <row r="9715" spans="1:8" x14ac:dyDescent="0.25">
      <c r="A9715" s="2">
        <v>22</v>
      </c>
      <c r="B9715" t="s">
        <v>190</v>
      </c>
      <c r="C9715" t="s">
        <v>193</v>
      </c>
      <c r="D9715" s="2">
        <v>3</v>
      </c>
      <c r="E9715" s="17">
        <v>7</v>
      </c>
      <c r="F9715" t="s">
        <v>75</v>
      </c>
      <c r="H9715">
        <v>15300</v>
      </c>
    </row>
    <row r="9716" spans="1:8" x14ac:dyDescent="0.25">
      <c r="A9716" s="2">
        <v>22</v>
      </c>
      <c r="B9716" t="s">
        <v>190</v>
      </c>
      <c r="C9716" t="s">
        <v>193</v>
      </c>
      <c r="D9716" s="2">
        <v>3</v>
      </c>
      <c r="E9716" s="17">
        <v>7</v>
      </c>
      <c r="F9716" t="s">
        <v>68</v>
      </c>
      <c r="H9716">
        <v>21019</v>
      </c>
    </row>
    <row r="9717" spans="1:8" x14ac:dyDescent="0.25">
      <c r="A9717" s="2">
        <v>22</v>
      </c>
      <c r="B9717" t="s">
        <v>190</v>
      </c>
      <c r="C9717" t="s">
        <v>193</v>
      </c>
      <c r="D9717" s="2">
        <v>3</v>
      </c>
      <c r="E9717" s="17">
        <v>7</v>
      </c>
      <c r="F9717" t="s">
        <v>69</v>
      </c>
      <c r="G9717">
        <v>1</v>
      </c>
      <c r="H9717">
        <v>38858.06</v>
      </c>
    </row>
    <row r="9718" spans="1:8" x14ac:dyDescent="0.25">
      <c r="A9718" s="2">
        <v>22</v>
      </c>
      <c r="B9718" t="s">
        <v>190</v>
      </c>
      <c r="C9718" t="s">
        <v>193</v>
      </c>
      <c r="D9718" s="2">
        <v>3</v>
      </c>
      <c r="E9718" s="17">
        <v>7</v>
      </c>
      <c r="F9718" t="s">
        <v>67</v>
      </c>
      <c r="G9718">
        <v>1</v>
      </c>
      <c r="H9718">
        <v>105.13999999999999</v>
      </c>
    </row>
    <row r="9719" spans="1:8" x14ac:dyDescent="0.25">
      <c r="A9719" s="2">
        <v>22</v>
      </c>
      <c r="B9719" t="s">
        <v>190</v>
      </c>
      <c r="C9719" t="s">
        <v>193</v>
      </c>
      <c r="D9719" s="2">
        <v>3</v>
      </c>
      <c r="E9719" s="17">
        <v>7</v>
      </c>
      <c r="F9719" t="s">
        <v>73</v>
      </c>
      <c r="H9719">
        <v>1070</v>
      </c>
    </row>
    <row r="9720" spans="1:8" x14ac:dyDescent="0.25">
      <c r="A9720" s="2">
        <v>22</v>
      </c>
      <c r="B9720" t="s">
        <v>190</v>
      </c>
      <c r="C9720" t="s">
        <v>193</v>
      </c>
      <c r="D9720" s="2">
        <v>3</v>
      </c>
      <c r="E9720" s="17">
        <v>8</v>
      </c>
      <c r="F9720" t="s">
        <v>70</v>
      </c>
      <c r="G9720">
        <v>1</v>
      </c>
      <c r="H9720">
        <v>224763.5</v>
      </c>
    </row>
    <row r="9721" spans="1:8" x14ac:dyDescent="0.25">
      <c r="A9721" s="2">
        <v>22</v>
      </c>
      <c r="B9721" t="s">
        <v>190</v>
      </c>
      <c r="C9721" t="s">
        <v>193</v>
      </c>
      <c r="D9721" s="2">
        <v>3</v>
      </c>
      <c r="E9721" s="17">
        <v>8</v>
      </c>
      <c r="F9721" t="s">
        <v>75</v>
      </c>
      <c r="G9721">
        <v>1</v>
      </c>
      <c r="H9721">
        <v>12600</v>
      </c>
    </row>
    <row r="9722" spans="1:8" x14ac:dyDescent="0.25">
      <c r="A9722" s="2">
        <v>22</v>
      </c>
      <c r="B9722" t="s">
        <v>190</v>
      </c>
      <c r="C9722" t="s">
        <v>193</v>
      </c>
      <c r="D9722" s="2">
        <v>3</v>
      </c>
      <c r="E9722" s="17">
        <v>8</v>
      </c>
      <c r="F9722" t="s">
        <v>68</v>
      </c>
      <c r="G9722">
        <v>1</v>
      </c>
      <c r="H9722">
        <v>16083</v>
      </c>
    </row>
    <row r="9723" spans="1:8" x14ac:dyDescent="0.25">
      <c r="A9723" s="2">
        <v>22</v>
      </c>
      <c r="B9723" t="s">
        <v>190</v>
      </c>
      <c r="C9723" t="s">
        <v>193</v>
      </c>
      <c r="D9723" s="2">
        <v>3</v>
      </c>
      <c r="E9723" s="17">
        <v>8</v>
      </c>
      <c r="F9723" t="s">
        <v>69</v>
      </c>
      <c r="G9723">
        <v>1</v>
      </c>
      <c r="H9723">
        <v>29219.040000000001</v>
      </c>
    </row>
    <row r="9724" spans="1:8" x14ac:dyDescent="0.25">
      <c r="A9724" s="2">
        <v>22</v>
      </c>
      <c r="B9724" t="s">
        <v>190</v>
      </c>
      <c r="C9724" t="s">
        <v>193</v>
      </c>
      <c r="D9724" s="2">
        <v>3</v>
      </c>
      <c r="E9724" s="17">
        <v>8</v>
      </c>
      <c r="F9724" t="s">
        <v>67</v>
      </c>
      <c r="G9724">
        <v>1</v>
      </c>
      <c r="H9724">
        <v>64.180000000000007</v>
      </c>
    </row>
    <row r="9725" spans="1:8" x14ac:dyDescent="0.25">
      <c r="A9725" s="2">
        <v>22</v>
      </c>
      <c r="B9725" t="s">
        <v>190</v>
      </c>
      <c r="C9725" t="s">
        <v>193</v>
      </c>
      <c r="D9725" s="2">
        <v>3</v>
      </c>
      <c r="E9725" s="17">
        <v>8</v>
      </c>
      <c r="F9725" t="s">
        <v>73</v>
      </c>
      <c r="H9725">
        <v>20312.25</v>
      </c>
    </row>
    <row r="9726" spans="1:8" x14ac:dyDescent="0.25">
      <c r="A9726" s="2">
        <v>22</v>
      </c>
      <c r="B9726" t="s">
        <v>190</v>
      </c>
      <c r="C9726" t="s">
        <v>193</v>
      </c>
      <c r="D9726" s="2">
        <v>3</v>
      </c>
      <c r="E9726" s="17">
        <v>9</v>
      </c>
      <c r="F9726" t="s">
        <v>70</v>
      </c>
      <c r="G9726">
        <v>5</v>
      </c>
      <c r="H9726">
        <v>1537026.1400000001</v>
      </c>
    </row>
    <row r="9727" spans="1:8" x14ac:dyDescent="0.25">
      <c r="A9727" s="2">
        <v>22</v>
      </c>
      <c r="B9727" t="s">
        <v>190</v>
      </c>
      <c r="C9727" t="s">
        <v>193</v>
      </c>
      <c r="D9727" s="2">
        <v>3</v>
      </c>
      <c r="E9727" s="17">
        <v>9</v>
      </c>
      <c r="F9727" t="s">
        <v>75</v>
      </c>
      <c r="G9727">
        <v>4</v>
      </c>
      <c r="H9727">
        <v>50400</v>
      </c>
    </row>
    <row r="9728" spans="1:8" x14ac:dyDescent="0.25">
      <c r="A9728" s="2">
        <v>22</v>
      </c>
      <c r="B9728" t="s">
        <v>190</v>
      </c>
      <c r="C9728" t="s">
        <v>193</v>
      </c>
      <c r="D9728" s="2">
        <v>3</v>
      </c>
      <c r="E9728" s="17">
        <v>9</v>
      </c>
      <c r="F9728" t="s">
        <v>68</v>
      </c>
      <c r="G9728">
        <v>3</v>
      </c>
      <c r="H9728">
        <v>58578</v>
      </c>
    </row>
    <row r="9729" spans="1:8" x14ac:dyDescent="0.25">
      <c r="A9729" s="2">
        <v>22</v>
      </c>
      <c r="B9729" t="s">
        <v>190</v>
      </c>
      <c r="C9729" t="s">
        <v>193</v>
      </c>
      <c r="D9729" s="2">
        <v>3</v>
      </c>
      <c r="E9729" s="17">
        <v>9</v>
      </c>
      <c r="F9729" t="s">
        <v>69</v>
      </c>
      <c r="G9729">
        <v>5</v>
      </c>
      <c r="H9729">
        <v>196728.78000000003</v>
      </c>
    </row>
    <row r="9730" spans="1:8" x14ac:dyDescent="0.25">
      <c r="A9730" s="2">
        <v>22</v>
      </c>
      <c r="B9730" t="s">
        <v>190</v>
      </c>
      <c r="C9730" t="s">
        <v>193</v>
      </c>
      <c r="D9730" s="2">
        <v>3</v>
      </c>
      <c r="E9730" s="17">
        <v>9</v>
      </c>
      <c r="F9730" t="s">
        <v>78</v>
      </c>
      <c r="H9730">
        <v>32496.48</v>
      </c>
    </row>
    <row r="9731" spans="1:8" x14ac:dyDescent="0.25">
      <c r="A9731" s="2">
        <v>22</v>
      </c>
      <c r="B9731" t="s">
        <v>190</v>
      </c>
      <c r="C9731" t="s">
        <v>193</v>
      </c>
      <c r="D9731" s="2">
        <v>3</v>
      </c>
      <c r="E9731" s="17">
        <v>9</v>
      </c>
      <c r="F9731" t="s">
        <v>67</v>
      </c>
      <c r="G9731">
        <v>5</v>
      </c>
      <c r="H9731">
        <v>367.63999999999993</v>
      </c>
    </row>
    <row r="9732" spans="1:8" x14ac:dyDescent="0.25">
      <c r="A9732" s="2">
        <v>22</v>
      </c>
      <c r="B9732" t="s">
        <v>190</v>
      </c>
      <c r="C9732" t="s">
        <v>193</v>
      </c>
      <c r="D9732" s="2">
        <v>3</v>
      </c>
      <c r="E9732" s="17">
        <v>9</v>
      </c>
      <c r="F9732" t="s">
        <v>73</v>
      </c>
      <c r="H9732">
        <v>145471.18</v>
      </c>
    </row>
    <row r="9733" spans="1:8" x14ac:dyDescent="0.25">
      <c r="A9733" s="2">
        <v>22</v>
      </c>
      <c r="B9733" t="s">
        <v>190</v>
      </c>
      <c r="C9733" t="s">
        <v>193</v>
      </c>
      <c r="D9733" s="2">
        <v>3</v>
      </c>
      <c r="E9733" s="17">
        <v>9</v>
      </c>
      <c r="F9733" t="s">
        <v>72</v>
      </c>
      <c r="H9733">
        <v>8349.7900000000009</v>
      </c>
    </row>
    <row r="9734" spans="1:8" x14ac:dyDescent="0.25">
      <c r="A9734" s="2">
        <v>22</v>
      </c>
      <c r="B9734" t="s">
        <v>190</v>
      </c>
      <c r="C9734" t="s">
        <v>193</v>
      </c>
      <c r="D9734" s="2">
        <v>3</v>
      </c>
      <c r="E9734" s="17">
        <v>11</v>
      </c>
      <c r="F9734" t="s">
        <v>70</v>
      </c>
      <c r="G9734">
        <v>2</v>
      </c>
      <c r="H9734">
        <v>374833.62</v>
      </c>
    </row>
    <row r="9735" spans="1:8" x14ac:dyDescent="0.25">
      <c r="A9735" s="2">
        <v>22</v>
      </c>
      <c r="B9735" t="s">
        <v>190</v>
      </c>
      <c r="C9735" t="s">
        <v>193</v>
      </c>
      <c r="D9735" s="2">
        <v>3</v>
      </c>
      <c r="E9735" s="17">
        <v>11</v>
      </c>
      <c r="F9735" t="s">
        <v>75</v>
      </c>
      <c r="G9735">
        <v>1</v>
      </c>
      <c r="H9735">
        <v>-1200</v>
      </c>
    </row>
    <row r="9736" spans="1:8" x14ac:dyDescent="0.25">
      <c r="A9736" s="2">
        <v>22</v>
      </c>
      <c r="B9736" t="s">
        <v>190</v>
      </c>
      <c r="C9736" t="s">
        <v>193</v>
      </c>
      <c r="D9736" s="2">
        <v>3</v>
      </c>
      <c r="E9736" s="17">
        <v>11</v>
      </c>
      <c r="F9736" t="s">
        <v>69</v>
      </c>
      <c r="G9736">
        <v>2</v>
      </c>
      <c r="H9736">
        <v>9857.369999999999</v>
      </c>
    </row>
    <row r="9737" spans="1:8" x14ac:dyDescent="0.25">
      <c r="A9737" s="2">
        <v>22</v>
      </c>
      <c r="B9737" t="s">
        <v>190</v>
      </c>
      <c r="C9737" t="s">
        <v>193</v>
      </c>
      <c r="D9737" s="2">
        <v>3</v>
      </c>
      <c r="E9737" s="17">
        <v>11</v>
      </c>
      <c r="F9737" t="s">
        <v>67</v>
      </c>
      <c r="G9737">
        <v>1</v>
      </c>
      <c r="H9737">
        <v>64.180000000000007</v>
      </c>
    </row>
    <row r="9738" spans="1:8" x14ac:dyDescent="0.25">
      <c r="A9738" s="2">
        <v>22</v>
      </c>
      <c r="B9738" t="s">
        <v>190</v>
      </c>
      <c r="C9738" t="s">
        <v>193</v>
      </c>
      <c r="D9738" s="2">
        <v>3</v>
      </c>
      <c r="E9738" s="17">
        <v>11</v>
      </c>
      <c r="F9738" t="s">
        <v>72</v>
      </c>
      <c r="G9738">
        <v>2</v>
      </c>
      <c r="H9738">
        <v>146960.98000000001</v>
      </c>
    </row>
    <row r="9739" spans="1:8" x14ac:dyDescent="0.25">
      <c r="A9739" s="2">
        <v>22</v>
      </c>
      <c r="B9739" t="s">
        <v>190</v>
      </c>
      <c r="C9739" t="s">
        <v>193</v>
      </c>
      <c r="D9739" s="2">
        <v>3</v>
      </c>
      <c r="E9739" s="17">
        <v>12</v>
      </c>
      <c r="F9739" t="s">
        <v>70</v>
      </c>
      <c r="H9739">
        <v>44180.33</v>
      </c>
    </row>
    <row r="9740" spans="1:8" x14ac:dyDescent="0.25">
      <c r="A9740" s="2">
        <v>22</v>
      </c>
      <c r="B9740" t="s">
        <v>190</v>
      </c>
      <c r="C9740" t="s">
        <v>193</v>
      </c>
      <c r="D9740" s="2">
        <v>3</v>
      </c>
      <c r="E9740" s="17">
        <v>12</v>
      </c>
      <c r="F9740" t="s">
        <v>75</v>
      </c>
      <c r="H9740">
        <v>2000</v>
      </c>
    </row>
    <row r="9741" spans="1:8" x14ac:dyDescent="0.25">
      <c r="A9741" s="2">
        <v>22</v>
      </c>
      <c r="B9741" t="s">
        <v>190</v>
      </c>
      <c r="C9741" t="s">
        <v>193</v>
      </c>
      <c r="D9741" s="2">
        <v>3</v>
      </c>
      <c r="E9741" s="17">
        <v>12</v>
      </c>
      <c r="F9741" t="s">
        <v>68</v>
      </c>
      <c r="H9741">
        <v>1630</v>
      </c>
    </row>
    <row r="9742" spans="1:8" x14ac:dyDescent="0.25">
      <c r="A9742" s="2">
        <v>22</v>
      </c>
      <c r="B9742" t="s">
        <v>190</v>
      </c>
      <c r="C9742" t="s">
        <v>193</v>
      </c>
      <c r="D9742" s="2">
        <v>3</v>
      </c>
      <c r="E9742" s="17">
        <v>12</v>
      </c>
      <c r="F9742" t="s">
        <v>69</v>
      </c>
      <c r="H9742">
        <v>5743.43</v>
      </c>
    </row>
    <row r="9743" spans="1:8" x14ac:dyDescent="0.25">
      <c r="A9743" s="2">
        <v>22</v>
      </c>
      <c r="B9743" t="s">
        <v>190</v>
      </c>
      <c r="C9743" t="s">
        <v>193</v>
      </c>
      <c r="D9743" s="2">
        <v>3</v>
      </c>
      <c r="E9743" s="17">
        <v>12</v>
      </c>
      <c r="F9743" t="s">
        <v>67</v>
      </c>
      <c r="H9743">
        <v>5.88</v>
      </c>
    </row>
    <row r="9744" spans="1:8" x14ac:dyDescent="0.25">
      <c r="A9744" s="2">
        <v>22</v>
      </c>
      <c r="B9744" t="s">
        <v>190</v>
      </c>
      <c r="C9744" t="s">
        <v>193</v>
      </c>
      <c r="D9744" s="2">
        <v>3</v>
      </c>
      <c r="E9744" s="17">
        <v>12</v>
      </c>
      <c r="F9744" t="s">
        <v>72</v>
      </c>
      <c r="H9744">
        <v>5879.29</v>
      </c>
    </row>
    <row r="9745" spans="1:8" x14ac:dyDescent="0.25">
      <c r="A9745" s="2">
        <v>22</v>
      </c>
      <c r="B9745" t="s">
        <v>190</v>
      </c>
      <c r="C9745" t="s">
        <v>193</v>
      </c>
      <c r="D9745" s="2">
        <v>3</v>
      </c>
      <c r="E9745" s="17">
        <v>13</v>
      </c>
      <c r="F9745" t="s">
        <v>70</v>
      </c>
      <c r="G9745">
        <v>3</v>
      </c>
      <c r="H9745">
        <v>1640141.4200000002</v>
      </c>
    </row>
    <row r="9746" spans="1:8" x14ac:dyDescent="0.25">
      <c r="A9746" s="2">
        <v>22</v>
      </c>
      <c r="B9746" t="s">
        <v>190</v>
      </c>
      <c r="C9746" t="s">
        <v>193</v>
      </c>
      <c r="D9746" s="2">
        <v>3</v>
      </c>
      <c r="E9746" s="17">
        <v>13</v>
      </c>
      <c r="F9746" t="s">
        <v>75</v>
      </c>
      <c r="H9746">
        <v>600</v>
      </c>
    </row>
    <row r="9747" spans="1:8" x14ac:dyDescent="0.25">
      <c r="A9747" s="2">
        <v>22</v>
      </c>
      <c r="B9747" t="s">
        <v>190</v>
      </c>
      <c r="C9747" t="s">
        <v>193</v>
      </c>
      <c r="D9747" s="2">
        <v>3</v>
      </c>
      <c r="E9747" s="17">
        <v>13</v>
      </c>
      <c r="F9747" t="s">
        <v>68</v>
      </c>
      <c r="G9747">
        <v>3</v>
      </c>
      <c r="H9747">
        <v>87314</v>
      </c>
    </row>
    <row r="9748" spans="1:8" x14ac:dyDescent="0.25">
      <c r="A9748" s="2">
        <v>22</v>
      </c>
      <c r="B9748" t="s">
        <v>190</v>
      </c>
      <c r="C9748" t="s">
        <v>193</v>
      </c>
      <c r="D9748" s="2">
        <v>3</v>
      </c>
      <c r="E9748" s="17">
        <v>13</v>
      </c>
      <c r="F9748" t="s">
        <v>69</v>
      </c>
      <c r="G9748">
        <v>3</v>
      </c>
      <c r="H9748">
        <v>213218.02000000002</v>
      </c>
    </row>
    <row r="9749" spans="1:8" x14ac:dyDescent="0.25">
      <c r="A9749" s="2">
        <v>22</v>
      </c>
      <c r="B9749" t="s">
        <v>190</v>
      </c>
      <c r="C9749" t="s">
        <v>193</v>
      </c>
      <c r="D9749" s="2">
        <v>3</v>
      </c>
      <c r="E9749" s="17">
        <v>13</v>
      </c>
      <c r="F9749" t="s">
        <v>67</v>
      </c>
      <c r="G9749">
        <v>3</v>
      </c>
      <c r="H9749">
        <v>180.93</v>
      </c>
    </row>
    <row r="9750" spans="1:8" x14ac:dyDescent="0.25">
      <c r="A9750" s="2">
        <v>22</v>
      </c>
      <c r="B9750" t="s">
        <v>190</v>
      </c>
      <c r="C9750" t="s">
        <v>193</v>
      </c>
      <c r="D9750" s="2">
        <v>3</v>
      </c>
      <c r="E9750" s="17">
        <v>13</v>
      </c>
      <c r="F9750" t="s">
        <v>73</v>
      </c>
      <c r="G9750">
        <v>1</v>
      </c>
      <c r="H9750">
        <v>166418.18</v>
      </c>
    </row>
    <row r="9751" spans="1:8" x14ac:dyDescent="0.25">
      <c r="A9751" s="2">
        <v>22</v>
      </c>
      <c r="B9751" t="s">
        <v>190</v>
      </c>
      <c r="C9751" t="s">
        <v>193</v>
      </c>
      <c r="D9751" s="2">
        <v>3</v>
      </c>
      <c r="E9751" s="17">
        <v>13</v>
      </c>
      <c r="F9751" t="s">
        <v>72</v>
      </c>
      <c r="G9751">
        <v>3</v>
      </c>
      <c r="H9751">
        <v>311535.24000000005</v>
      </c>
    </row>
    <row r="9752" spans="1:8" x14ac:dyDescent="0.25">
      <c r="A9752" s="2">
        <v>22</v>
      </c>
      <c r="B9752" t="s">
        <v>190</v>
      </c>
      <c r="C9752" t="s">
        <v>193</v>
      </c>
      <c r="D9752" s="2">
        <v>3</v>
      </c>
      <c r="E9752" s="17">
        <v>14</v>
      </c>
      <c r="F9752" t="s">
        <v>70</v>
      </c>
      <c r="G9752">
        <v>2</v>
      </c>
      <c r="H9752">
        <v>1070241.95</v>
      </c>
    </row>
    <row r="9753" spans="1:8" x14ac:dyDescent="0.25">
      <c r="A9753" s="2">
        <v>22</v>
      </c>
      <c r="B9753" t="s">
        <v>190</v>
      </c>
      <c r="C9753" t="s">
        <v>193</v>
      </c>
      <c r="D9753" s="2">
        <v>3</v>
      </c>
      <c r="E9753" s="17">
        <v>14</v>
      </c>
      <c r="F9753" t="s">
        <v>75</v>
      </c>
      <c r="G9753">
        <v>1</v>
      </c>
      <c r="H9753">
        <v>20137</v>
      </c>
    </row>
    <row r="9754" spans="1:8" x14ac:dyDescent="0.25">
      <c r="A9754" s="2">
        <v>22</v>
      </c>
      <c r="B9754" t="s">
        <v>190</v>
      </c>
      <c r="C9754" t="s">
        <v>193</v>
      </c>
      <c r="D9754" s="2">
        <v>3</v>
      </c>
      <c r="E9754" s="17">
        <v>14</v>
      </c>
      <c r="F9754" t="s">
        <v>68</v>
      </c>
      <c r="H9754">
        <v>7002</v>
      </c>
    </row>
    <row r="9755" spans="1:8" x14ac:dyDescent="0.25">
      <c r="A9755" s="2">
        <v>22</v>
      </c>
      <c r="B9755" t="s">
        <v>190</v>
      </c>
      <c r="C9755" t="s">
        <v>193</v>
      </c>
      <c r="D9755" s="2">
        <v>3</v>
      </c>
      <c r="E9755" s="17">
        <v>14</v>
      </c>
      <c r="F9755" t="s">
        <v>69</v>
      </c>
      <c r="G9755">
        <v>2</v>
      </c>
      <c r="H9755">
        <v>139131.24</v>
      </c>
    </row>
    <row r="9756" spans="1:8" x14ac:dyDescent="0.25">
      <c r="A9756" s="2">
        <v>22</v>
      </c>
      <c r="B9756" t="s">
        <v>190</v>
      </c>
      <c r="C9756" t="s">
        <v>193</v>
      </c>
      <c r="D9756" s="2">
        <v>3</v>
      </c>
      <c r="E9756" s="17">
        <v>14</v>
      </c>
      <c r="F9756" t="s">
        <v>67</v>
      </c>
      <c r="G9756">
        <v>2</v>
      </c>
      <c r="H9756">
        <v>104.98999999999998</v>
      </c>
    </row>
    <row r="9757" spans="1:8" x14ac:dyDescent="0.25">
      <c r="A9757" s="2">
        <v>22</v>
      </c>
      <c r="B9757" t="s">
        <v>190</v>
      </c>
      <c r="C9757" t="s">
        <v>193</v>
      </c>
      <c r="D9757" s="2">
        <v>3</v>
      </c>
      <c r="E9757" s="17">
        <v>14</v>
      </c>
      <c r="F9757" t="s">
        <v>73</v>
      </c>
      <c r="H9757">
        <v>60466.179999999993</v>
      </c>
    </row>
    <row r="9758" spans="1:8" x14ac:dyDescent="0.25">
      <c r="A9758" s="2">
        <v>22</v>
      </c>
      <c r="B9758" t="s">
        <v>190</v>
      </c>
      <c r="C9758" t="s">
        <v>193</v>
      </c>
      <c r="D9758" s="2">
        <v>3</v>
      </c>
      <c r="E9758" s="17">
        <v>14</v>
      </c>
      <c r="F9758" t="s">
        <v>72</v>
      </c>
      <c r="G9758">
        <v>2</v>
      </c>
      <c r="H9758">
        <v>344530.33</v>
      </c>
    </row>
    <row r="9759" spans="1:8" x14ac:dyDescent="0.25">
      <c r="A9759" s="2">
        <v>22</v>
      </c>
      <c r="B9759" t="s">
        <v>190</v>
      </c>
      <c r="C9759" t="s">
        <v>193</v>
      </c>
      <c r="D9759" s="2">
        <v>3</v>
      </c>
      <c r="E9759" s="17">
        <v>15</v>
      </c>
      <c r="F9759" t="s">
        <v>70</v>
      </c>
      <c r="G9759">
        <v>1</v>
      </c>
      <c r="H9759">
        <v>700597.95000000007</v>
      </c>
    </row>
    <row r="9760" spans="1:8" x14ac:dyDescent="0.25">
      <c r="A9760" s="2">
        <v>22</v>
      </c>
      <c r="B9760" t="s">
        <v>190</v>
      </c>
      <c r="C9760" t="s">
        <v>193</v>
      </c>
      <c r="D9760" s="2">
        <v>3</v>
      </c>
      <c r="E9760" s="17">
        <v>15</v>
      </c>
      <c r="F9760" t="s">
        <v>68</v>
      </c>
      <c r="G9760">
        <v>1</v>
      </c>
      <c r="H9760">
        <v>7920</v>
      </c>
    </row>
    <row r="9761" spans="1:8" x14ac:dyDescent="0.25">
      <c r="A9761" s="2">
        <v>22</v>
      </c>
      <c r="B9761" t="s">
        <v>190</v>
      </c>
      <c r="C9761" t="s">
        <v>193</v>
      </c>
      <c r="D9761" s="2">
        <v>3</v>
      </c>
      <c r="E9761" s="17">
        <v>15</v>
      </c>
      <c r="F9761" t="s">
        <v>69</v>
      </c>
      <c r="G9761">
        <v>1</v>
      </c>
      <c r="H9761">
        <v>91077.599999999991</v>
      </c>
    </row>
    <row r="9762" spans="1:8" x14ac:dyDescent="0.25">
      <c r="A9762" s="2">
        <v>22</v>
      </c>
      <c r="B9762" t="s">
        <v>190</v>
      </c>
      <c r="C9762" t="s">
        <v>193</v>
      </c>
      <c r="D9762" s="2">
        <v>3</v>
      </c>
      <c r="E9762" s="17">
        <v>15</v>
      </c>
      <c r="F9762" t="s">
        <v>67</v>
      </c>
      <c r="G9762">
        <v>1</v>
      </c>
      <c r="H9762">
        <v>64.180000000000007</v>
      </c>
    </row>
    <row r="9763" spans="1:8" x14ac:dyDescent="0.25">
      <c r="A9763" s="2">
        <v>22</v>
      </c>
      <c r="B9763" t="s">
        <v>190</v>
      </c>
      <c r="C9763" t="s">
        <v>193</v>
      </c>
      <c r="D9763" s="2">
        <v>3</v>
      </c>
      <c r="E9763" s="17">
        <v>15</v>
      </c>
      <c r="F9763" t="s">
        <v>73</v>
      </c>
      <c r="H9763">
        <v>63390.3</v>
      </c>
    </row>
    <row r="9764" spans="1:8" x14ac:dyDescent="0.25">
      <c r="A9764" s="2">
        <v>22</v>
      </c>
      <c r="B9764" t="s">
        <v>190</v>
      </c>
      <c r="C9764" t="s">
        <v>193</v>
      </c>
      <c r="D9764" s="2">
        <v>3</v>
      </c>
      <c r="E9764" s="17">
        <v>15</v>
      </c>
      <c r="F9764" t="s">
        <v>72</v>
      </c>
      <c r="G9764">
        <v>1</v>
      </c>
      <c r="H9764">
        <v>309684.34000000003</v>
      </c>
    </row>
    <row r="9765" spans="1:8" x14ac:dyDescent="0.25">
      <c r="A9765" s="2">
        <v>22</v>
      </c>
      <c r="B9765" t="s">
        <v>190</v>
      </c>
      <c r="C9765" t="s">
        <v>194</v>
      </c>
      <c r="D9765" s="2">
        <v>2</v>
      </c>
      <c r="E9765" s="17">
        <v>1</v>
      </c>
      <c r="F9765" t="s">
        <v>70</v>
      </c>
      <c r="G9765">
        <v>8</v>
      </c>
      <c r="H9765">
        <v>153275.34</v>
      </c>
    </row>
    <row r="9766" spans="1:8" x14ac:dyDescent="0.25">
      <c r="A9766" s="2">
        <v>22</v>
      </c>
      <c r="B9766" t="s">
        <v>190</v>
      </c>
      <c r="C9766" t="s">
        <v>194</v>
      </c>
      <c r="D9766" s="2">
        <v>2</v>
      </c>
      <c r="E9766" s="17">
        <v>1</v>
      </c>
      <c r="F9766" t="s">
        <v>67</v>
      </c>
      <c r="G9766">
        <v>6</v>
      </c>
      <c r="H9766">
        <v>250.69</v>
      </c>
    </row>
    <row r="9767" spans="1:8" x14ac:dyDescent="0.25">
      <c r="A9767" s="2">
        <v>22</v>
      </c>
      <c r="B9767" t="s">
        <v>190</v>
      </c>
      <c r="C9767" t="s">
        <v>194</v>
      </c>
      <c r="D9767" s="2">
        <v>2</v>
      </c>
      <c r="E9767" s="17">
        <v>1</v>
      </c>
      <c r="F9767" t="s">
        <v>87</v>
      </c>
      <c r="G9767">
        <v>3</v>
      </c>
      <c r="H9767">
        <v>69292.400000000009</v>
      </c>
    </row>
    <row r="9768" spans="1:8" x14ac:dyDescent="0.25">
      <c r="A9768" s="2">
        <v>22</v>
      </c>
      <c r="B9768" t="s">
        <v>190</v>
      </c>
      <c r="C9768" t="s">
        <v>194</v>
      </c>
      <c r="D9768" s="2">
        <v>2</v>
      </c>
      <c r="E9768" s="17">
        <v>3</v>
      </c>
      <c r="F9768" t="s">
        <v>70</v>
      </c>
      <c r="G9768">
        <v>171</v>
      </c>
      <c r="H9768">
        <v>19599395.270000003</v>
      </c>
    </row>
    <row r="9769" spans="1:8" x14ac:dyDescent="0.25">
      <c r="A9769" s="2">
        <v>22</v>
      </c>
      <c r="B9769" t="s">
        <v>190</v>
      </c>
      <c r="C9769" t="s">
        <v>194</v>
      </c>
      <c r="D9769" s="2">
        <v>2</v>
      </c>
      <c r="E9769" s="17">
        <v>3</v>
      </c>
      <c r="F9769" t="s">
        <v>75</v>
      </c>
      <c r="G9769">
        <v>140</v>
      </c>
      <c r="H9769">
        <v>1989300</v>
      </c>
    </row>
    <row r="9770" spans="1:8" x14ac:dyDescent="0.25">
      <c r="A9770" s="2">
        <v>22</v>
      </c>
      <c r="B9770" t="s">
        <v>190</v>
      </c>
      <c r="C9770" t="s">
        <v>194</v>
      </c>
      <c r="D9770" s="2">
        <v>2</v>
      </c>
      <c r="E9770" s="17">
        <v>3</v>
      </c>
      <c r="F9770" t="s">
        <v>77</v>
      </c>
      <c r="G9770">
        <v>3</v>
      </c>
      <c r="H9770">
        <v>77085.429999999993</v>
      </c>
    </row>
    <row r="9771" spans="1:8" x14ac:dyDescent="0.25">
      <c r="A9771" s="2">
        <v>22</v>
      </c>
      <c r="B9771" t="s">
        <v>190</v>
      </c>
      <c r="C9771" t="s">
        <v>194</v>
      </c>
      <c r="D9771" s="2">
        <v>2</v>
      </c>
      <c r="E9771" s="17">
        <v>3</v>
      </c>
      <c r="F9771" t="s">
        <v>68</v>
      </c>
      <c r="G9771">
        <v>112</v>
      </c>
      <c r="H9771">
        <v>2513013</v>
      </c>
    </row>
    <row r="9772" spans="1:8" x14ac:dyDescent="0.25">
      <c r="A9772" s="2">
        <v>22</v>
      </c>
      <c r="B9772" t="s">
        <v>190</v>
      </c>
      <c r="C9772" t="s">
        <v>194</v>
      </c>
      <c r="D9772" s="2">
        <v>2</v>
      </c>
      <c r="E9772" s="17">
        <v>3</v>
      </c>
      <c r="F9772" t="s">
        <v>69</v>
      </c>
      <c r="G9772">
        <v>171</v>
      </c>
      <c r="H9772">
        <v>2404352.3199999956</v>
      </c>
    </row>
    <row r="9773" spans="1:8" x14ac:dyDescent="0.25">
      <c r="A9773" s="2">
        <v>22</v>
      </c>
      <c r="B9773" t="s">
        <v>190</v>
      </c>
      <c r="C9773" t="s">
        <v>194</v>
      </c>
      <c r="D9773" s="2">
        <v>2</v>
      </c>
      <c r="E9773" s="17">
        <v>3</v>
      </c>
      <c r="F9773" t="s">
        <v>78</v>
      </c>
      <c r="G9773">
        <v>3</v>
      </c>
      <c r="H9773">
        <v>146448.48000000001</v>
      </c>
    </row>
    <row r="9774" spans="1:8" x14ac:dyDescent="0.25">
      <c r="A9774" s="2">
        <v>22</v>
      </c>
      <c r="B9774" t="s">
        <v>190</v>
      </c>
      <c r="C9774" t="s">
        <v>194</v>
      </c>
      <c r="D9774" s="2">
        <v>2</v>
      </c>
      <c r="E9774" s="17">
        <v>3</v>
      </c>
      <c r="F9774" t="s">
        <v>67</v>
      </c>
      <c r="G9774">
        <v>171</v>
      </c>
      <c r="H9774">
        <v>13972.11</v>
      </c>
    </row>
    <row r="9775" spans="1:8" x14ac:dyDescent="0.25">
      <c r="A9775" s="2">
        <v>22</v>
      </c>
      <c r="B9775" t="s">
        <v>190</v>
      </c>
      <c r="C9775" t="s">
        <v>194</v>
      </c>
      <c r="D9775" s="2">
        <v>2</v>
      </c>
      <c r="E9775" s="17">
        <v>3</v>
      </c>
      <c r="F9775" t="s">
        <v>73</v>
      </c>
      <c r="G9775">
        <v>36</v>
      </c>
      <c r="H9775">
        <v>1410801.0899999999</v>
      </c>
    </row>
    <row r="9776" spans="1:8" x14ac:dyDescent="0.25">
      <c r="A9776" s="2">
        <v>22</v>
      </c>
      <c r="B9776" t="s">
        <v>190</v>
      </c>
      <c r="C9776" t="s">
        <v>194</v>
      </c>
      <c r="D9776" s="2">
        <v>2</v>
      </c>
      <c r="E9776" s="17">
        <v>3</v>
      </c>
      <c r="F9776" t="s">
        <v>79</v>
      </c>
      <c r="G9776">
        <v>1</v>
      </c>
      <c r="H9776">
        <v>51250</v>
      </c>
    </row>
    <row r="9777" spans="1:8" x14ac:dyDescent="0.25">
      <c r="A9777" s="2">
        <v>22</v>
      </c>
      <c r="B9777" t="s">
        <v>190</v>
      </c>
      <c r="C9777" t="s">
        <v>194</v>
      </c>
      <c r="D9777" s="2">
        <v>2</v>
      </c>
      <c r="E9777" s="17">
        <v>3</v>
      </c>
      <c r="F9777" t="s">
        <v>72</v>
      </c>
      <c r="H9777">
        <v>417325.63000000006</v>
      </c>
    </row>
    <row r="9778" spans="1:8" x14ac:dyDescent="0.25">
      <c r="A9778" s="2">
        <v>22</v>
      </c>
      <c r="B9778" t="s">
        <v>190</v>
      </c>
      <c r="C9778" t="s">
        <v>194</v>
      </c>
      <c r="D9778" s="2">
        <v>2</v>
      </c>
      <c r="E9778" s="17">
        <v>3</v>
      </c>
      <c r="F9778" t="s">
        <v>74</v>
      </c>
      <c r="G9778">
        <v>1</v>
      </c>
      <c r="H9778">
        <v>22179.3</v>
      </c>
    </row>
    <row r="9779" spans="1:8" x14ac:dyDescent="0.25">
      <c r="A9779" s="2">
        <v>22</v>
      </c>
      <c r="B9779" t="s">
        <v>190</v>
      </c>
      <c r="C9779" t="s">
        <v>194</v>
      </c>
      <c r="D9779" s="2">
        <v>2</v>
      </c>
      <c r="E9779" s="17">
        <v>4</v>
      </c>
      <c r="F9779" t="s">
        <v>70</v>
      </c>
      <c r="G9779">
        <v>57</v>
      </c>
      <c r="H9779">
        <v>8236868.1499999994</v>
      </c>
    </row>
    <row r="9780" spans="1:8" x14ac:dyDescent="0.25">
      <c r="A9780" s="2">
        <v>22</v>
      </c>
      <c r="B9780" t="s">
        <v>190</v>
      </c>
      <c r="C9780" t="s">
        <v>194</v>
      </c>
      <c r="D9780" s="2">
        <v>2</v>
      </c>
      <c r="E9780" s="17">
        <v>4</v>
      </c>
      <c r="F9780" t="s">
        <v>75</v>
      </c>
      <c r="G9780">
        <v>45</v>
      </c>
      <c r="H9780">
        <v>699900</v>
      </c>
    </row>
    <row r="9781" spans="1:8" x14ac:dyDescent="0.25">
      <c r="A9781" s="2">
        <v>22</v>
      </c>
      <c r="B9781" t="s">
        <v>190</v>
      </c>
      <c r="C9781" t="s">
        <v>194</v>
      </c>
      <c r="D9781" s="2">
        <v>2</v>
      </c>
      <c r="E9781" s="17">
        <v>4</v>
      </c>
      <c r="F9781" t="s">
        <v>77</v>
      </c>
      <c r="G9781">
        <v>1</v>
      </c>
      <c r="H9781">
        <v>15231.519999999999</v>
      </c>
    </row>
    <row r="9782" spans="1:8" x14ac:dyDescent="0.25">
      <c r="A9782" s="2">
        <v>22</v>
      </c>
      <c r="B9782" t="s">
        <v>190</v>
      </c>
      <c r="C9782" t="s">
        <v>194</v>
      </c>
      <c r="D9782" s="2">
        <v>2</v>
      </c>
      <c r="E9782" s="17">
        <v>4</v>
      </c>
      <c r="F9782" t="s">
        <v>68</v>
      </c>
      <c r="G9782">
        <v>36</v>
      </c>
      <c r="H9782">
        <v>845458</v>
      </c>
    </row>
    <row r="9783" spans="1:8" x14ac:dyDescent="0.25">
      <c r="A9783" s="2">
        <v>22</v>
      </c>
      <c r="B9783" t="s">
        <v>190</v>
      </c>
      <c r="C9783" t="s">
        <v>194</v>
      </c>
      <c r="D9783" s="2">
        <v>2</v>
      </c>
      <c r="E9783" s="17">
        <v>4</v>
      </c>
      <c r="F9783" t="s">
        <v>69</v>
      </c>
      <c r="G9783">
        <v>52</v>
      </c>
      <c r="H9783">
        <v>993968.049999999</v>
      </c>
    </row>
    <row r="9784" spans="1:8" x14ac:dyDescent="0.25">
      <c r="A9784" s="2">
        <v>22</v>
      </c>
      <c r="B9784" t="s">
        <v>190</v>
      </c>
      <c r="C9784" t="s">
        <v>194</v>
      </c>
      <c r="D9784" s="2">
        <v>2</v>
      </c>
      <c r="E9784" s="17">
        <v>4</v>
      </c>
      <c r="F9784" t="s">
        <v>78</v>
      </c>
      <c r="G9784">
        <v>1</v>
      </c>
      <c r="H9784">
        <v>76226.7</v>
      </c>
    </row>
    <row r="9785" spans="1:8" x14ac:dyDescent="0.25">
      <c r="A9785" s="2">
        <v>22</v>
      </c>
      <c r="B9785" t="s">
        <v>190</v>
      </c>
      <c r="C9785" t="s">
        <v>194</v>
      </c>
      <c r="D9785" s="2">
        <v>2</v>
      </c>
      <c r="E9785" s="17">
        <v>4</v>
      </c>
      <c r="F9785" t="s">
        <v>67</v>
      </c>
      <c r="G9785">
        <v>57</v>
      </c>
      <c r="H9785">
        <v>4894.8700000000008</v>
      </c>
    </row>
    <row r="9786" spans="1:8" x14ac:dyDescent="0.25">
      <c r="A9786" s="2">
        <v>22</v>
      </c>
      <c r="B9786" t="s">
        <v>190</v>
      </c>
      <c r="C9786" t="s">
        <v>194</v>
      </c>
      <c r="D9786" s="2">
        <v>2</v>
      </c>
      <c r="E9786" s="17">
        <v>4</v>
      </c>
      <c r="F9786" t="s">
        <v>73</v>
      </c>
      <c r="G9786">
        <v>8</v>
      </c>
      <c r="H9786">
        <v>597105.8899999999</v>
      </c>
    </row>
    <row r="9787" spans="1:8" x14ac:dyDescent="0.25">
      <c r="A9787" s="2">
        <v>22</v>
      </c>
      <c r="B9787" t="s">
        <v>190</v>
      </c>
      <c r="C9787" t="s">
        <v>194</v>
      </c>
      <c r="D9787" s="2">
        <v>2</v>
      </c>
      <c r="E9787" s="17">
        <v>4</v>
      </c>
      <c r="F9787" t="s">
        <v>79</v>
      </c>
      <c r="G9787">
        <v>1</v>
      </c>
      <c r="H9787">
        <v>26646</v>
      </c>
    </row>
    <row r="9788" spans="1:8" x14ac:dyDescent="0.25">
      <c r="A9788" s="2">
        <v>22</v>
      </c>
      <c r="B9788" t="s">
        <v>190</v>
      </c>
      <c r="C9788" t="s">
        <v>194</v>
      </c>
      <c r="D9788" s="2">
        <v>2</v>
      </c>
      <c r="E9788" s="17">
        <v>4</v>
      </c>
      <c r="F9788" t="s">
        <v>72</v>
      </c>
      <c r="G9788">
        <v>5</v>
      </c>
      <c r="H9788">
        <v>223122.39</v>
      </c>
    </row>
    <row r="9789" spans="1:8" x14ac:dyDescent="0.25">
      <c r="A9789" s="2">
        <v>22</v>
      </c>
      <c r="B9789" t="s">
        <v>190</v>
      </c>
      <c r="C9789" t="s">
        <v>194</v>
      </c>
      <c r="D9789" s="2">
        <v>2</v>
      </c>
      <c r="E9789" s="17">
        <v>4</v>
      </c>
      <c r="F9789" t="s">
        <v>74</v>
      </c>
      <c r="H9789">
        <v>23091</v>
      </c>
    </row>
    <row r="9790" spans="1:8" x14ac:dyDescent="0.25">
      <c r="A9790" s="2">
        <v>22</v>
      </c>
      <c r="B9790" t="s">
        <v>190</v>
      </c>
      <c r="C9790" t="s">
        <v>194</v>
      </c>
      <c r="D9790" s="2">
        <v>2</v>
      </c>
      <c r="E9790" s="17">
        <v>5</v>
      </c>
      <c r="F9790" t="s">
        <v>70</v>
      </c>
      <c r="G9790">
        <v>472</v>
      </c>
      <c r="H9790">
        <v>68818457.429999992</v>
      </c>
    </row>
    <row r="9791" spans="1:8" x14ac:dyDescent="0.25">
      <c r="A9791" s="2">
        <v>22</v>
      </c>
      <c r="B9791" t="s">
        <v>190</v>
      </c>
      <c r="C9791" t="s">
        <v>194</v>
      </c>
      <c r="D9791" s="2">
        <v>2</v>
      </c>
      <c r="E9791" s="17">
        <v>5</v>
      </c>
      <c r="F9791" t="s">
        <v>75</v>
      </c>
      <c r="G9791">
        <v>384</v>
      </c>
      <c r="H9791">
        <v>5210400</v>
      </c>
    </row>
    <row r="9792" spans="1:8" x14ac:dyDescent="0.25">
      <c r="A9792" s="2">
        <v>22</v>
      </c>
      <c r="B9792" t="s">
        <v>190</v>
      </c>
      <c r="C9792" t="s">
        <v>194</v>
      </c>
      <c r="D9792" s="2">
        <v>2</v>
      </c>
      <c r="E9792" s="17">
        <v>5</v>
      </c>
      <c r="F9792" t="s">
        <v>77</v>
      </c>
      <c r="G9792">
        <v>9</v>
      </c>
      <c r="H9792">
        <v>174950.13</v>
      </c>
    </row>
    <row r="9793" spans="1:8" x14ac:dyDescent="0.25">
      <c r="A9793" s="2">
        <v>22</v>
      </c>
      <c r="B9793" t="s">
        <v>190</v>
      </c>
      <c r="C9793" t="s">
        <v>194</v>
      </c>
      <c r="D9793" s="2">
        <v>2</v>
      </c>
      <c r="E9793" s="17">
        <v>5</v>
      </c>
      <c r="F9793" t="s">
        <v>68</v>
      </c>
      <c r="G9793">
        <v>288</v>
      </c>
      <c r="H9793">
        <v>6695353</v>
      </c>
    </row>
    <row r="9794" spans="1:8" x14ac:dyDescent="0.25">
      <c r="A9794" s="2">
        <v>22</v>
      </c>
      <c r="B9794" t="s">
        <v>190</v>
      </c>
      <c r="C9794" t="s">
        <v>194</v>
      </c>
      <c r="D9794" s="2">
        <v>2</v>
      </c>
      <c r="E9794" s="17">
        <v>5</v>
      </c>
      <c r="F9794" t="s">
        <v>69</v>
      </c>
      <c r="G9794">
        <v>442</v>
      </c>
      <c r="H9794">
        <v>8061434.5000000009</v>
      </c>
    </row>
    <row r="9795" spans="1:8" x14ac:dyDescent="0.25">
      <c r="A9795" s="2">
        <v>22</v>
      </c>
      <c r="B9795" t="s">
        <v>190</v>
      </c>
      <c r="C9795" t="s">
        <v>194</v>
      </c>
      <c r="D9795" s="2">
        <v>2</v>
      </c>
      <c r="E9795" s="17">
        <v>5</v>
      </c>
      <c r="F9795" t="s">
        <v>78</v>
      </c>
      <c r="G9795">
        <v>6</v>
      </c>
      <c r="H9795">
        <v>420497.71999999991</v>
      </c>
    </row>
    <row r="9796" spans="1:8" x14ac:dyDescent="0.25">
      <c r="A9796" s="2">
        <v>22</v>
      </c>
      <c r="B9796" t="s">
        <v>190</v>
      </c>
      <c r="C9796" t="s">
        <v>194</v>
      </c>
      <c r="D9796" s="2">
        <v>2</v>
      </c>
      <c r="E9796" s="17">
        <v>5</v>
      </c>
      <c r="F9796" t="s">
        <v>67</v>
      </c>
      <c r="G9796">
        <v>471</v>
      </c>
      <c r="H9796">
        <v>35279.009999999995</v>
      </c>
    </row>
    <row r="9797" spans="1:8" x14ac:dyDescent="0.25">
      <c r="A9797" s="2">
        <v>22</v>
      </c>
      <c r="B9797" t="s">
        <v>190</v>
      </c>
      <c r="C9797" t="s">
        <v>194</v>
      </c>
      <c r="D9797" s="2">
        <v>2</v>
      </c>
      <c r="E9797" s="17">
        <v>5</v>
      </c>
      <c r="F9797" t="s">
        <v>73</v>
      </c>
      <c r="G9797">
        <v>83</v>
      </c>
      <c r="H9797">
        <v>4989060.37</v>
      </c>
    </row>
    <row r="9798" spans="1:8" x14ac:dyDescent="0.25">
      <c r="A9798" s="2">
        <v>22</v>
      </c>
      <c r="B9798" t="s">
        <v>190</v>
      </c>
      <c r="C9798" t="s">
        <v>194</v>
      </c>
      <c r="D9798" s="2">
        <v>2</v>
      </c>
      <c r="E9798" s="17">
        <v>5</v>
      </c>
      <c r="F9798" t="s">
        <v>79</v>
      </c>
      <c r="H9798">
        <v>35528</v>
      </c>
    </row>
    <row r="9799" spans="1:8" x14ac:dyDescent="0.25">
      <c r="A9799" s="2">
        <v>22</v>
      </c>
      <c r="B9799" t="s">
        <v>190</v>
      </c>
      <c r="C9799" t="s">
        <v>194</v>
      </c>
      <c r="D9799" s="2">
        <v>2</v>
      </c>
      <c r="E9799" s="17">
        <v>5</v>
      </c>
      <c r="F9799" t="s">
        <v>72</v>
      </c>
      <c r="G9799">
        <v>30</v>
      </c>
      <c r="H9799">
        <v>2550886.9299999978</v>
      </c>
    </row>
    <row r="9800" spans="1:8" x14ac:dyDescent="0.25">
      <c r="A9800" s="2">
        <v>22</v>
      </c>
      <c r="B9800" t="s">
        <v>190</v>
      </c>
      <c r="C9800" t="s">
        <v>194</v>
      </c>
      <c r="D9800" s="2">
        <v>2</v>
      </c>
      <c r="E9800" s="17">
        <v>5</v>
      </c>
      <c r="F9800" t="s">
        <v>74</v>
      </c>
      <c r="G9800">
        <v>9</v>
      </c>
      <c r="H9800">
        <v>115001.08</v>
      </c>
    </row>
    <row r="9801" spans="1:8" x14ac:dyDescent="0.25">
      <c r="A9801" s="2">
        <v>22</v>
      </c>
      <c r="B9801" t="s">
        <v>190</v>
      </c>
      <c r="C9801" t="s">
        <v>194</v>
      </c>
      <c r="D9801" s="2">
        <v>2</v>
      </c>
      <c r="E9801" s="17">
        <v>5</v>
      </c>
      <c r="F9801" t="s">
        <v>88</v>
      </c>
      <c r="H9801">
        <v>11521.2</v>
      </c>
    </row>
    <row r="9802" spans="1:8" x14ac:dyDescent="0.25">
      <c r="A9802" s="2">
        <v>22</v>
      </c>
      <c r="B9802" t="s">
        <v>190</v>
      </c>
      <c r="C9802" t="s">
        <v>194</v>
      </c>
      <c r="D9802" s="2">
        <v>2</v>
      </c>
      <c r="E9802" s="17">
        <v>6</v>
      </c>
      <c r="F9802" t="s">
        <v>70</v>
      </c>
      <c r="G9802">
        <v>59</v>
      </c>
      <c r="H9802">
        <v>12159277.599999998</v>
      </c>
    </row>
    <row r="9803" spans="1:8" x14ac:dyDescent="0.25">
      <c r="A9803" s="2">
        <v>22</v>
      </c>
      <c r="B9803" t="s">
        <v>190</v>
      </c>
      <c r="C9803" t="s">
        <v>194</v>
      </c>
      <c r="D9803" s="2">
        <v>2</v>
      </c>
      <c r="E9803" s="17">
        <v>6</v>
      </c>
      <c r="F9803" t="s">
        <v>75</v>
      </c>
      <c r="G9803">
        <v>51</v>
      </c>
      <c r="H9803">
        <v>668700</v>
      </c>
    </row>
    <row r="9804" spans="1:8" x14ac:dyDescent="0.25">
      <c r="A9804" s="2">
        <v>22</v>
      </c>
      <c r="B9804" t="s">
        <v>190</v>
      </c>
      <c r="C9804" t="s">
        <v>194</v>
      </c>
      <c r="D9804" s="2">
        <v>2</v>
      </c>
      <c r="E9804" s="17">
        <v>6</v>
      </c>
      <c r="F9804" t="s">
        <v>77</v>
      </c>
      <c r="G9804">
        <v>4</v>
      </c>
      <c r="H9804">
        <v>37679.919999999998</v>
      </c>
    </row>
    <row r="9805" spans="1:8" x14ac:dyDescent="0.25">
      <c r="A9805" s="2">
        <v>22</v>
      </c>
      <c r="B9805" t="s">
        <v>190</v>
      </c>
      <c r="C9805" t="s">
        <v>194</v>
      </c>
      <c r="D9805" s="2">
        <v>2</v>
      </c>
      <c r="E9805" s="17">
        <v>6</v>
      </c>
      <c r="F9805" t="s">
        <v>68</v>
      </c>
      <c r="G9805">
        <v>48</v>
      </c>
      <c r="H9805">
        <v>953155.05</v>
      </c>
    </row>
    <row r="9806" spans="1:8" x14ac:dyDescent="0.25">
      <c r="A9806" s="2">
        <v>22</v>
      </c>
      <c r="B9806" t="s">
        <v>190</v>
      </c>
      <c r="C9806" t="s">
        <v>194</v>
      </c>
      <c r="D9806" s="2">
        <v>2</v>
      </c>
      <c r="E9806" s="17">
        <v>6</v>
      </c>
      <c r="F9806" t="s">
        <v>69</v>
      </c>
      <c r="G9806">
        <v>58</v>
      </c>
      <c r="H9806">
        <v>1546897.100000001</v>
      </c>
    </row>
    <row r="9807" spans="1:8" x14ac:dyDescent="0.25">
      <c r="A9807" s="2">
        <v>22</v>
      </c>
      <c r="B9807" t="s">
        <v>190</v>
      </c>
      <c r="C9807" t="s">
        <v>194</v>
      </c>
      <c r="D9807" s="2">
        <v>2</v>
      </c>
      <c r="E9807" s="17">
        <v>6</v>
      </c>
      <c r="F9807" t="s">
        <v>78</v>
      </c>
      <c r="G9807">
        <v>3</v>
      </c>
      <c r="H9807">
        <v>204940.29</v>
      </c>
    </row>
    <row r="9808" spans="1:8" x14ac:dyDescent="0.25">
      <c r="A9808" s="2">
        <v>22</v>
      </c>
      <c r="B9808" t="s">
        <v>190</v>
      </c>
      <c r="C9808" t="s">
        <v>194</v>
      </c>
      <c r="D9808" s="2">
        <v>2</v>
      </c>
      <c r="E9808" s="17">
        <v>6</v>
      </c>
      <c r="F9808" t="s">
        <v>67</v>
      </c>
      <c r="G9808">
        <v>59</v>
      </c>
      <c r="H9808">
        <v>4568.5400000000009</v>
      </c>
    </row>
    <row r="9809" spans="1:8" x14ac:dyDescent="0.25">
      <c r="A9809" s="2">
        <v>22</v>
      </c>
      <c r="B9809" t="s">
        <v>190</v>
      </c>
      <c r="C9809" t="s">
        <v>194</v>
      </c>
      <c r="D9809" s="2">
        <v>2</v>
      </c>
      <c r="E9809" s="17">
        <v>6</v>
      </c>
      <c r="F9809" t="s">
        <v>73</v>
      </c>
      <c r="G9809">
        <v>4</v>
      </c>
      <c r="H9809">
        <v>975476.62</v>
      </c>
    </row>
    <row r="9810" spans="1:8" x14ac:dyDescent="0.25">
      <c r="A9810" s="2">
        <v>22</v>
      </c>
      <c r="B9810" t="s">
        <v>190</v>
      </c>
      <c r="C9810" t="s">
        <v>194</v>
      </c>
      <c r="D9810" s="2">
        <v>2</v>
      </c>
      <c r="E9810" s="17">
        <v>6</v>
      </c>
      <c r="F9810" t="s">
        <v>79</v>
      </c>
      <c r="G9810">
        <v>1</v>
      </c>
      <c r="H9810">
        <v>52782</v>
      </c>
    </row>
    <row r="9811" spans="1:8" x14ac:dyDescent="0.25">
      <c r="A9811" s="2">
        <v>22</v>
      </c>
      <c r="B9811" t="s">
        <v>190</v>
      </c>
      <c r="C9811" t="s">
        <v>194</v>
      </c>
      <c r="D9811" s="2">
        <v>2</v>
      </c>
      <c r="E9811" s="17">
        <v>6</v>
      </c>
      <c r="F9811" t="s">
        <v>72</v>
      </c>
      <c r="G9811">
        <v>1</v>
      </c>
      <c r="H9811">
        <v>96723.720000000016</v>
      </c>
    </row>
    <row r="9812" spans="1:8" x14ac:dyDescent="0.25">
      <c r="A9812" s="2">
        <v>22</v>
      </c>
      <c r="B9812" t="s">
        <v>190</v>
      </c>
      <c r="C9812" t="s">
        <v>194</v>
      </c>
      <c r="D9812" s="2">
        <v>2</v>
      </c>
      <c r="E9812" s="17">
        <v>7</v>
      </c>
      <c r="F9812" t="s">
        <v>70</v>
      </c>
      <c r="G9812">
        <v>335</v>
      </c>
      <c r="H9812">
        <v>78339856.719999999</v>
      </c>
    </row>
    <row r="9813" spans="1:8" x14ac:dyDescent="0.25">
      <c r="A9813" s="2">
        <v>22</v>
      </c>
      <c r="B9813" t="s">
        <v>190</v>
      </c>
      <c r="C9813" t="s">
        <v>194</v>
      </c>
      <c r="D9813" s="2">
        <v>2</v>
      </c>
      <c r="E9813" s="17">
        <v>7</v>
      </c>
      <c r="F9813" t="s">
        <v>75</v>
      </c>
      <c r="G9813">
        <v>190</v>
      </c>
      <c r="H9813">
        <v>2735400</v>
      </c>
    </row>
    <row r="9814" spans="1:8" x14ac:dyDescent="0.25">
      <c r="A9814" s="2">
        <v>22</v>
      </c>
      <c r="B9814" t="s">
        <v>190</v>
      </c>
      <c r="C9814" t="s">
        <v>194</v>
      </c>
      <c r="D9814" s="2">
        <v>2</v>
      </c>
      <c r="E9814" s="17">
        <v>7</v>
      </c>
      <c r="F9814" t="s">
        <v>77</v>
      </c>
      <c r="G9814">
        <v>12</v>
      </c>
      <c r="H9814">
        <v>54937.960000000006</v>
      </c>
    </row>
    <row r="9815" spans="1:8" x14ac:dyDescent="0.25">
      <c r="A9815" s="2">
        <v>22</v>
      </c>
      <c r="B9815" t="s">
        <v>190</v>
      </c>
      <c r="C9815" t="s">
        <v>194</v>
      </c>
      <c r="D9815" s="2">
        <v>2</v>
      </c>
      <c r="E9815" s="17">
        <v>7</v>
      </c>
      <c r="F9815" t="s">
        <v>68</v>
      </c>
      <c r="G9815">
        <v>184</v>
      </c>
      <c r="H9815">
        <v>4126400.37</v>
      </c>
    </row>
    <row r="9816" spans="1:8" x14ac:dyDescent="0.25">
      <c r="A9816" s="2">
        <v>22</v>
      </c>
      <c r="B9816" t="s">
        <v>190</v>
      </c>
      <c r="C9816" t="s">
        <v>194</v>
      </c>
      <c r="D9816" s="2">
        <v>2</v>
      </c>
      <c r="E9816" s="17">
        <v>7</v>
      </c>
      <c r="F9816" t="s">
        <v>69</v>
      </c>
      <c r="G9816">
        <v>234</v>
      </c>
      <c r="H9816">
        <v>7613637.930000009</v>
      </c>
    </row>
    <row r="9817" spans="1:8" x14ac:dyDescent="0.25">
      <c r="A9817" s="2">
        <v>22</v>
      </c>
      <c r="B9817" t="s">
        <v>190</v>
      </c>
      <c r="C9817" t="s">
        <v>194</v>
      </c>
      <c r="D9817" s="2">
        <v>2</v>
      </c>
      <c r="E9817" s="17">
        <v>7</v>
      </c>
      <c r="F9817" t="s">
        <v>78</v>
      </c>
      <c r="G9817">
        <v>2</v>
      </c>
      <c r="H9817">
        <v>379126.9</v>
      </c>
    </row>
    <row r="9818" spans="1:8" x14ac:dyDescent="0.25">
      <c r="A9818" s="2">
        <v>22</v>
      </c>
      <c r="B9818" t="s">
        <v>190</v>
      </c>
      <c r="C9818" t="s">
        <v>194</v>
      </c>
      <c r="D9818" s="2">
        <v>2</v>
      </c>
      <c r="E9818" s="17">
        <v>7</v>
      </c>
      <c r="F9818" t="s">
        <v>67</v>
      </c>
      <c r="G9818">
        <v>334</v>
      </c>
      <c r="H9818">
        <v>25930.099999999995</v>
      </c>
    </row>
    <row r="9819" spans="1:8" x14ac:dyDescent="0.25">
      <c r="A9819" s="2">
        <v>22</v>
      </c>
      <c r="B9819" t="s">
        <v>190</v>
      </c>
      <c r="C9819" t="s">
        <v>194</v>
      </c>
      <c r="D9819" s="2">
        <v>2</v>
      </c>
      <c r="E9819" s="17">
        <v>7</v>
      </c>
      <c r="F9819" t="s">
        <v>73</v>
      </c>
      <c r="G9819">
        <v>50</v>
      </c>
      <c r="H9819">
        <v>5025226</v>
      </c>
    </row>
    <row r="9820" spans="1:8" x14ac:dyDescent="0.25">
      <c r="A9820" s="2">
        <v>22</v>
      </c>
      <c r="B9820" t="s">
        <v>190</v>
      </c>
      <c r="C9820" t="s">
        <v>194</v>
      </c>
      <c r="D9820" s="2">
        <v>2</v>
      </c>
      <c r="E9820" s="17">
        <v>7</v>
      </c>
      <c r="F9820" t="s">
        <v>79</v>
      </c>
      <c r="H9820">
        <v>85860</v>
      </c>
    </row>
    <row r="9821" spans="1:8" x14ac:dyDescent="0.25">
      <c r="A9821" s="2">
        <v>22</v>
      </c>
      <c r="B9821" t="s">
        <v>190</v>
      </c>
      <c r="C9821" t="s">
        <v>194</v>
      </c>
      <c r="D9821" s="2">
        <v>2</v>
      </c>
      <c r="E9821" s="17">
        <v>7</v>
      </c>
      <c r="F9821" t="s">
        <v>72</v>
      </c>
      <c r="G9821">
        <v>101</v>
      </c>
      <c r="H9821">
        <v>7323761.0499999849</v>
      </c>
    </row>
    <row r="9822" spans="1:8" x14ac:dyDescent="0.25">
      <c r="A9822" s="2">
        <v>22</v>
      </c>
      <c r="B9822" t="s">
        <v>190</v>
      </c>
      <c r="C9822" t="s">
        <v>194</v>
      </c>
      <c r="D9822" s="2">
        <v>2</v>
      </c>
      <c r="E9822" s="17">
        <v>7</v>
      </c>
      <c r="F9822" t="s">
        <v>74</v>
      </c>
      <c r="G9822">
        <v>12</v>
      </c>
      <c r="H9822">
        <v>260969.51000000004</v>
      </c>
    </row>
    <row r="9823" spans="1:8" x14ac:dyDescent="0.25">
      <c r="A9823" s="2">
        <v>22</v>
      </c>
      <c r="B9823" t="s">
        <v>190</v>
      </c>
      <c r="C9823" t="s">
        <v>194</v>
      </c>
      <c r="D9823" s="2">
        <v>2</v>
      </c>
      <c r="E9823" s="17">
        <v>8</v>
      </c>
      <c r="F9823" t="s">
        <v>70</v>
      </c>
      <c r="G9823">
        <v>27</v>
      </c>
      <c r="H9823">
        <v>8939257.3299999982</v>
      </c>
    </row>
    <row r="9824" spans="1:8" x14ac:dyDescent="0.25">
      <c r="A9824" s="2">
        <v>22</v>
      </c>
      <c r="B9824" t="s">
        <v>190</v>
      </c>
      <c r="C9824" t="s">
        <v>194</v>
      </c>
      <c r="D9824" s="2">
        <v>2</v>
      </c>
      <c r="E9824" s="17">
        <v>8</v>
      </c>
      <c r="F9824" t="s">
        <v>75</v>
      </c>
      <c r="G9824">
        <v>23</v>
      </c>
      <c r="H9824">
        <v>381300</v>
      </c>
    </row>
    <row r="9825" spans="1:8" x14ac:dyDescent="0.25">
      <c r="A9825" s="2">
        <v>22</v>
      </c>
      <c r="B9825" t="s">
        <v>190</v>
      </c>
      <c r="C9825" t="s">
        <v>194</v>
      </c>
      <c r="D9825" s="2">
        <v>2</v>
      </c>
      <c r="E9825" s="17">
        <v>8</v>
      </c>
      <c r="F9825" t="s">
        <v>77</v>
      </c>
      <c r="H9825">
        <v>5570.22</v>
      </c>
    </row>
    <row r="9826" spans="1:8" x14ac:dyDescent="0.25">
      <c r="A9826" s="2">
        <v>22</v>
      </c>
      <c r="B9826" t="s">
        <v>190</v>
      </c>
      <c r="C9826" t="s">
        <v>194</v>
      </c>
      <c r="D9826" s="2">
        <v>2</v>
      </c>
      <c r="E9826" s="17">
        <v>8</v>
      </c>
      <c r="F9826" t="s">
        <v>68</v>
      </c>
      <c r="G9826">
        <v>17</v>
      </c>
      <c r="H9826">
        <v>491270.75</v>
      </c>
    </row>
    <row r="9827" spans="1:8" x14ac:dyDescent="0.25">
      <c r="A9827" s="2">
        <v>22</v>
      </c>
      <c r="B9827" t="s">
        <v>190</v>
      </c>
      <c r="C9827" t="s">
        <v>194</v>
      </c>
      <c r="D9827" s="2">
        <v>2</v>
      </c>
      <c r="E9827" s="17">
        <v>8</v>
      </c>
      <c r="F9827" t="s">
        <v>69</v>
      </c>
      <c r="G9827">
        <v>27</v>
      </c>
      <c r="H9827">
        <v>1159557.76</v>
      </c>
    </row>
    <row r="9828" spans="1:8" x14ac:dyDescent="0.25">
      <c r="A9828" s="2">
        <v>22</v>
      </c>
      <c r="B9828" t="s">
        <v>190</v>
      </c>
      <c r="C9828" t="s">
        <v>194</v>
      </c>
      <c r="D9828" s="2">
        <v>2</v>
      </c>
      <c r="E9828" s="17">
        <v>8</v>
      </c>
      <c r="F9828" t="s">
        <v>78</v>
      </c>
      <c r="G9828">
        <v>1</v>
      </c>
      <c r="H9828">
        <v>205784.13</v>
      </c>
    </row>
    <row r="9829" spans="1:8" x14ac:dyDescent="0.25">
      <c r="A9829" s="2">
        <v>22</v>
      </c>
      <c r="B9829" t="s">
        <v>190</v>
      </c>
      <c r="C9829" t="s">
        <v>194</v>
      </c>
      <c r="D9829" s="2">
        <v>2</v>
      </c>
      <c r="E9829" s="17">
        <v>8</v>
      </c>
      <c r="F9829" t="s">
        <v>67</v>
      </c>
      <c r="G9829">
        <v>27</v>
      </c>
      <c r="H9829">
        <v>2397.88</v>
      </c>
    </row>
    <row r="9830" spans="1:8" x14ac:dyDescent="0.25">
      <c r="A9830" s="2">
        <v>22</v>
      </c>
      <c r="B9830" t="s">
        <v>190</v>
      </c>
      <c r="C9830" t="s">
        <v>194</v>
      </c>
      <c r="D9830" s="2">
        <v>2</v>
      </c>
      <c r="E9830" s="17">
        <v>8</v>
      </c>
      <c r="F9830" t="s">
        <v>73</v>
      </c>
      <c r="G9830">
        <v>5</v>
      </c>
      <c r="H9830">
        <v>700534.6</v>
      </c>
    </row>
    <row r="9831" spans="1:8" x14ac:dyDescent="0.25">
      <c r="A9831" s="2">
        <v>22</v>
      </c>
      <c r="B9831" t="s">
        <v>190</v>
      </c>
      <c r="C9831" t="s">
        <v>194</v>
      </c>
      <c r="D9831" s="2">
        <v>2</v>
      </c>
      <c r="E9831" s="17">
        <v>8</v>
      </c>
      <c r="F9831" t="s">
        <v>74</v>
      </c>
      <c r="G9831">
        <v>3</v>
      </c>
      <c r="H9831">
        <v>34568.910000000003</v>
      </c>
    </row>
    <row r="9832" spans="1:8" x14ac:dyDescent="0.25">
      <c r="A9832" s="2">
        <v>22</v>
      </c>
      <c r="B9832" t="s">
        <v>190</v>
      </c>
      <c r="C9832" t="s">
        <v>194</v>
      </c>
      <c r="D9832" s="2">
        <v>2</v>
      </c>
      <c r="E9832" s="17">
        <v>9</v>
      </c>
      <c r="F9832" t="s">
        <v>70</v>
      </c>
      <c r="G9832">
        <v>103</v>
      </c>
      <c r="H9832">
        <v>35568381.569999993</v>
      </c>
    </row>
    <row r="9833" spans="1:8" x14ac:dyDescent="0.25">
      <c r="A9833" s="2">
        <v>22</v>
      </c>
      <c r="B9833" t="s">
        <v>190</v>
      </c>
      <c r="C9833" t="s">
        <v>194</v>
      </c>
      <c r="D9833" s="2">
        <v>2</v>
      </c>
      <c r="E9833" s="17">
        <v>9</v>
      </c>
      <c r="F9833" t="s">
        <v>75</v>
      </c>
      <c r="G9833">
        <v>68</v>
      </c>
      <c r="H9833">
        <v>825600</v>
      </c>
    </row>
    <row r="9834" spans="1:8" x14ac:dyDescent="0.25">
      <c r="A9834" s="2">
        <v>22</v>
      </c>
      <c r="B9834" t="s">
        <v>190</v>
      </c>
      <c r="C9834" t="s">
        <v>194</v>
      </c>
      <c r="D9834" s="2">
        <v>2</v>
      </c>
      <c r="E9834" s="17">
        <v>9</v>
      </c>
      <c r="F9834" t="s">
        <v>77</v>
      </c>
      <c r="H9834">
        <v>39494.25</v>
      </c>
    </row>
    <row r="9835" spans="1:8" x14ac:dyDescent="0.25">
      <c r="A9835" s="2">
        <v>22</v>
      </c>
      <c r="B9835" t="s">
        <v>190</v>
      </c>
      <c r="C9835" t="s">
        <v>194</v>
      </c>
      <c r="D9835" s="2">
        <v>2</v>
      </c>
      <c r="E9835" s="17">
        <v>9</v>
      </c>
      <c r="F9835" t="s">
        <v>68</v>
      </c>
      <c r="G9835">
        <v>62</v>
      </c>
      <c r="H9835">
        <v>1152038</v>
      </c>
    </row>
    <row r="9836" spans="1:8" x14ac:dyDescent="0.25">
      <c r="A9836" s="2">
        <v>22</v>
      </c>
      <c r="B9836" t="s">
        <v>190</v>
      </c>
      <c r="C9836" t="s">
        <v>194</v>
      </c>
      <c r="D9836" s="2">
        <v>2</v>
      </c>
      <c r="E9836" s="17">
        <v>9</v>
      </c>
      <c r="F9836" t="s">
        <v>69</v>
      </c>
      <c r="G9836">
        <v>88</v>
      </c>
      <c r="H9836">
        <v>3263917.2800000026</v>
      </c>
    </row>
    <row r="9837" spans="1:8" x14ac:dyDescent="0.25">
      <c r="A9837" s="2">
        <v>22</v>
      </c>
      <c r="B9837" t="s">
        <v>190</v>
      </c>
      <c r="C9837" t="s">
        <v>194</v>
      </c>
      <c r="D9837" s="2">
        <v>2</v>
      </c>
      <c r="E9837" s="17">
        <v>9</v>
      </c>
      <c r="F9837" t="s">
        <v>78</v>
      </c>
      <c r="G9837">
        <v>3</v>
      </c>
      <c r="H9837">
        <v>299329.29000000004</v>
      </c>
    </row>
    <row r="9838" spans="1:8" x14ac:dyDescent="0.25">
      <c r="A9838" s="2">
        <v>22</v>
      </c>
      <c r="B9838" t="s">
        <v>190</v>
      </c>
      <c r="C9838" t="s">
        <v>194</v>
      </c>
      <c r="D9838" s="2">
        <v>2</v>
      </c>
      <c r="E9838" s="17">
        <v>9</v>
      </c>
      <c r="F9838" t="s">
        <v>67</v>
      </c>
      <c r="G9838">
        <v>101</v>
      </c>
      <c r="H9838">
        <v>8115.08</v>
      </c>
    </row>
    <row r="9839" spans="1:8" x14ac:dyDescent="0.25">
      <c r="A9839" s="2">
        <v>22</v>
      </c>
      <c r="B9839" t="s">
        <v>190</v>
      </c>
      <c r="C9839" t="s">
        <v>194</v>
      </c>
      <c r="D9839" s="2">
        <v>2</v>
      </c>
      <c r="E9839" s="17">
        <v>9</v>
      </c>
      <c r="F9839" t="s">
        <v>73</v>
      </c>
      <c r="G9839">
        <v>16</v>
      </c>
      <c r="H9839">
        <v>1931197.4400000002</v>
      </c>
    </row>
    <row r="9840" spans="1:8" x14ac:dyDescent="0.25">
      <c r="A9840" s="2">
        <v>22</v>
      </c>
      <c r="B9840" t="s">
        <v>190</v>
      </c>
      <c r="C9840" t="s">
        <v>194</v>
      </c>
      <c r="D9840" s="2">
        <v>2</v>
      </c>
      <c r="E9840" s="17">
        <v>9</v>
      </c>
      <c r="F9840" t="s">
        <v>72</v>
      </c>
      <c r="G9840">
        <v>15</v>
      </c>
      <c r="H9840">
        <v>3877404.3800000008</v>
      </c>
    </row>
    <row r="9841" spans="1:8" x14ac:dyDescent="0.25">
      <c r="A9841" s="2">
        <v>22</v>
      </c>
      <c r="B9841" t="s">
        <v>190</v>
      </c>
      <c r="C9841" t="s">
        <v>194</v>
      </c>
      <c r="D9841" s="2">
        <v>2</v>
      </c>
      <c r="E9841" s="17">
        <v>9</v>
      </c>
      <c r="F9841" t="s">
        <v>74</v>
      </c>
      <c r="H9841">
        <v>17255.259999999998</v>
      </c>
    </row>
    <row r="9842" spans="1:8" x14ac:dyDescent="0.25">
      <c r="A9842" s="2">
        <v>22</v>
      </c>
      <c r="B9842" t="s">
        <v>190</v>
      </c>
      <c r="C9842" t="s">
        <v>194</v>
      </c>
      <c r="D9842" s="2">
        <v>2</v>
      </c>
      <c r="E9842" s="17">
        <v>10</v>
      </c>
      <c r="F9842" t="s">
        <v>70</v>
      </c>
      <c r="G9842">
        <v>10</v>
      </c>
      <c r="H9842">
        <v>4420918</v>
      </c>
    </row>
    <row r="9843" spans="1:8" x14ac:dyDescent="0.25">
      <c r="A9843" s="2">
        <v>22</v>
      </c>
      <c r="B9843" t="s">
        <v>190</v>
      </c>
      <c r="C9843" t="s">
        <v>194</v>
      </c>
      <c r="D9843" s="2">
        <v>2</v>
      </c>
      <c r="E9843" s="17">
        <v>10</v>
      </c>
      <c r="F9843" t="s">
        <v>75</v>
      </c>
      <c r="G9843">
        <v>8</v>
      </c>
      <c r="H9843">
        <v>102900</v>
      </c>
    </row>
    <row r="9844" spans="1:8" x14ac:dyDescent="0.25">
      <c r="A9844" s="2">
        <v>22</v>
      </c>
      <c r="B9844" t="s">
        <v>190</v>
      </c>
      <c r="C9844" t="s">
        <v>194</v>
      </c>
      <c r="D9844" s="2">
        <v>2</v>
      </c>
      <c r="E9844" s="17">
        <v>10</v>
      </c>
      <c r="F9844" t="s">
        <v>77</v>
      </c>
      <c r="H9844">
        <v>2020.57</v>
      </c>
    </row>
    <row r="9845" spans="1:8" x14ac:dyDescent="0.25">
      <c r="A9845" s="2">
        <v>22</v>
      </c>
      <c r="B9845" t="s">
        <v>190</v>
      </c>
      <c r="C9845" t="s">
        <v>194</v>
      </c>
      <c r="D9845" s="2">
        <v>2</v>
      </c>
      <c r="E9845" s="17">
        <v>10</v>
      </c>
      <c r="F9845" t="s">
        <v>68</v>
      </c>
      <c r="G9845">
        <v>7</v>
      </c>
      <c r="H9845">
        <v>178223.25</v>
      </c>
    </row>
    <row r="9846" spans="1:8" x14ac:dyDescent="0.25">
      <c r="A9846" s="2">
        <v>22</v>
      </c>
      <c r="B9846" t="s">
        <v>190</v>
      </c>
      <c r="C9846" t="s">
        <v>194</v>
      </c>
      <c r="D9846" s="2">
        <v>2</v>
      </c>
      <c r="E9846" s="17">
        <v>10</v>
      </c>
      <c r="F9846" t="s">
        <v>69</v>
      </c>
      <c r="G9846">
        <v>10</v>
      </c>
      <c r="H9846">
        <v>574717.35</v>
      </c>
    </row>
    <row r="9847" spans="1:8" x14ac:dyDescent="0.25">
      <c r="A9847" s="2">
        <v>22</v>
      </c>
      <c r="B9847" t="s">
        <v>190</v>
      </c>
      <c r="C9847" t="s">
        <v>194</v>
      </c>
      <c r="D9847" s="2">
        <v>2</v>
      </c>
      <c r="E9847" s="17">
        <v>10</v>
      </c>
      <c r="F9847" t="s">
        <v>78</v>
      </c>
      <c r="G9847">
        <v>1</v>
      </c>
      <c r="H9847">
        <v>108391.16</v>
      </c>
    </row>
    <row r="9848" spans="1:8" x14ac:dyDescent="0.25">
      <c r="A9848" s="2">
        <v>22</v>
      </c>
      <c r="B9848" t="s">
        <v>190</v>
      </c>
      <c r="C9848" t="s">
        <v>194</v>
      </c>
      <c r="D9848" s="2">
        <v>2</v>
      </c>
      <c r="E9848" s="17">
        <v>10</v>
      </c>
      <c r="F9848" t="s">
        <v>67</v>
      </c>
      <c r="G9848">
        <v>10</v>
      </c>
      <c r="H9848">
        <v>781.77</v>
      </c>
    </row>
    <row r="9849" spans="1:8" x14ac:dyDescent="0.25">
      <c r="A9849" s="2">
        <v>22</v>
      </c>
      <c r="B9849" t="s">
        <v>190</v>
      </c>
      <c r="C9849" t="s">
        <v>194</v>
      </c>
      <c r="D9849" s="2">
        <v>2</v>
      </c>
      <c r="E9849" s="17">
        <v>10</v>
      </c>
      <c r="F9849" t="s">
        <v>73</v>
      </c>
      <c r="G9849">
        <v>2</v>
      </c>
      <c r="H9849">
        <v>378474.5</v>
      </c>
    </row>
    <row r="9850" spans="1:8" x14ac:dyDescent="0.25">
      <c r="A9850" s="2">
        <v>22</v>
      </c>
      <c r="B9850" t="s">
        <v>190</v>
      </c>
      <c r="C9850" t="s">
        <v>194</v>
      </c>
      <c r="D9850" s="2">
        <v>2</v>
      </c>
      <c r="E9850" s="17">
        <v>10</v>
      </c>
      <c r="F9850" t="s">
        <v>74</v>
      </c>
      <c r="H9850">
        <v>21397.84</v>
      </c>
    </row>
    <row r="9851" spans="1:8" x14ac:dyDescent="0.25">
      <c r="A9851" s="2">
        <v>22</v>
      </c>
      <c r="B9851" t="s">
        <v>190</v>
      </c>
      <c r="C9851" t="s">
        <v>194</v>
      </c>
      <c r="D9851" s="2">
        <v>2</v>
      </c>
      <c r="E9851" s="17">
        <v>11</v>
      </c>
      <c r="F9851" t="s">
        <v>70</v>
      </c>
      <c r="G9851">
        <v>27</v>
      </c>
      <c r="H9851">
        <v>11656870.299999999</v>
      </c>
    </row>
    <row r="9852" spans="1:8" x14ac:dyDescent="0.25">
      <c r="A9852" s="2">
        <v>22</v>
      </c>
      <c r="B9852" t="s">
        <v>190</v>
      </c>
      <c r="C9852" t="s">
        <v>194</v>
      </c>
      <c r="D9852" s="2">
        <v>2</v>
      </c>
      <c r="E9852" s="17">
        <v>11</v>
      </c>
      <c r="F9852" t="s">
        <v>75</v>
      </c>
      <c r="G9852">
        <v>6</v>
      </c>
      <c r="H9852">
        <v>189208.7</v>
      </c>
    </row>
    <row r="9853" spans="1:8" x14ac:dyDescent="0.25">
      <c r="A9853" s="2">
        <v>22</v>
      </c>
      <c r="B9853" t="s">
        <v>190</v>
      </c>
      <c r="C9853" t="s">
        <v>194</v>
      </c>
      <c r="D9853" s="2">
        <v>2</v>
      </c>
      <c r="E9853" s="17">
        <v>11</v>
      </c>
      <c r="F9853" t="s">
        <v>77</v>
      </c>
      <c r="G9853">
        <v>1</v>
      </c>
      <c r="H9853">
        <v>4687.8499999999995</v>
      </c>
    </row>
    <row r="9854" spans="1:8" x14ac:dyDescent="0.25">
      <c r="A9854" s="2">
        <v>22</v>
      </c>
      <c r="B9854" t="s">
        <v>190</v>
      </c>
      <c r="C9854" t="s">
        <v>194</v>
      </c>
      <c r="D9854" s="2">
        <v>2</v>
      </c>
      <c r="E9854" s="17">
        <v>11</v>
      </c>
      <c r="F9854" t="s">
        <v>68</v>
      </c>
      <c r="G9854">
        <v>19</v>
      </c>
      <c r="H9854">
        <v>300238</v>
      </c>
    </row>
    <row r="9855" spans="1:8" x14ac:dyDescent="0.25">
      <c r="A9855" s="2">
        <v>22</v>
      </c>
      <c r="B9855" t="s">
        <v>190</v>
      </c>
      <c r="C9855" t="s">
        <v>194</v>
      </c>
      <c r="D9855" s="2">
        <v>2</v>
      </c>
      <c r="E9855" s="17">
        <v>11</v>
      </c>
      <c r="F9855" t="s">
        <v>69</v>
      </c>
      <c r="G9855">
        <v>27</v>
      </c>
      <c r="H9855">
        <v>1468546.83</v>
      </c>
    </row>
    <row r="9856" spans="1:8" x14ac:dyDescent="0.25">
      <c r="A9856" s="2">
        <v>22</v>
      </c>
      <c r="B9856" t="s">
        <v>190</v>
      </c>
      <c r="C9856" t="s">
        <v>194</v>
      </c>
      <c r="D9856" s="2">
        <v>2</v>
      </c>
      <c r="E9856" s="17">
        <v>11</v>
      </c>
      <c r="F9856" t="s">
        <v>78</v>
      </c>
      <c r="H9856">
        <v>319837.92</v>
      </c>
    </row>
    <row r="9857" spans="1:8" x14ac:dyDescent="0.25">
      <c r="A9857" s="2">
        <v>22</v>
      </c>
      <c r="B9857" t="s">
        <v>190</v>
      </c>
      <c r="C9857" t="s">
        <v>194</v>
      </c>
      <c r="D9857" s="2">
        <v>2</v>
      </c>
      <c r="E9857" s="17">
        <v>11</v>
      </c>
      <c r="F9857" t="s">
        <v>67</v>
      </c>
      <c r="G9857">
        <v>27</v>
      </c>
      <c r="H9857">
        <v>1791.0100000000002</v>
      </c>
    </row>
    <row r="9858" spans="1:8" x14ac:dyDescent="0.25">
      <c r="A9858" s="2">
        <v>22</v>
      </c>
      <c r="B9858" t="s">
        <v>190</v>
      </c>
      <c r="C9858" t="s">
        <v>194</v>
      </c>
      <c r="D9858" s="2">
        <v>2</v>
      </c>
      <c r="E9858" s="17">
        <v>11</v>
      </c>
      <c r="F9858" t="s">
        <v>73</v>
      </c>
      <c r="G9858">
        <v>4</v>
      </c>
      <c r="H9858">
        <v>812085.53</v>
      </c>
    </row>
    <row r="9859" spans="1:8" x14ac:dyDescent="0.25">
      <c r="A9859" s="2">
        <v>22</v>
      </c>
      <c r="B9859" t="s">
        <v>190</v>
      </c>
      <c r="C9859" t="s">
        <v>194</v>
      </c>
      <c r="D9859" s="2">
        <v>2</v>
      </c>
      <c r="E9859" s="17">
        <v>11</v>
      </c>
      <c r="F9859" t="s">
        <v>79</v>
      </c>
      <c r="H9859">
        <v>17764.5</v>
      </c>
    </row>
    <row r="9860" spans="1:8" x14ac:dyDescent="0.25">
      <c r="A9860" s="2">
        <v>22</v>
      </c>
      <c r="B9860" t="s">
        <v>190</v>
      </c>
      <c r="C9860" t="s">
        <v>194</v>
      </c>
      <c r="D9860" s="2">
        <v>2</v>
      </c>
      <c r="E9860" s="17">
        <v>11</v>
      </c>
      <c r="F9860" t="s">
        <v>72</v>
      </c>
      <c r="G9860">
        <v>27</v>
      </c>
      <c r="H9860">
        <v>1791848.3900000004</v>
      </c>
    </row>
    <row r="9861" spans="1:8" x14ac:dyDescent="0.25">
      <c r="A9861" s="2">
        <v>22</v>
      </c>
      <c r="B9861" t="s">
        <v>190</v>
      </c>
      <c r="C9861" t="s">
        <v>194</v>
      </c>
      <c r="D9861" s="2">
        <v>2</v>
      </c>
      <c r="E9861" s="17">
        <v>11</v>
      </c>
      <c r="F9861" t="s">
        <v>74</v>
      </c>
      <c r="G9861">
        <v>1</v>
      </c>
      <c r="H9861">
        <v>171404.21</v>
      </c>
    </row>
    <row r="9862" spans="1:8" x14ac:dyDescent="0.25">
      <c r="A9862" s="2">
        <v>22</v>
      </c>
      <c r="B9862" t="s">
        <v>190</v>
      </c>
      <c r="C9862" t="s">
        <v>194</v>
      </c>
      <c r="D9862" s="2">
        <v>2</v>
      </c>
      <c r="E9862" s="17">
        <v>12</v>
      </c>
      <c r="F9862" t="s">
        <v>70</v>
      </c>
      <c r="G9862">
        <v>15</v>
      </c>
      <c r="H9862">
        <v>7365032.9099999992</v>
      </c>
    </row>
    <row r="9863" spans="1:8" x14ac:dyDescent="0.25">
      <c r="A9863" s="2">
        <v>22</v>
      </c>
      <c r="B9863" t="s">
        <v>190</v>
      </c>
      <c r="C9863" t="s">
        <v>194</v>
      </c>
      <c r="D9863" s="2">
        <v>2</v>
      </c>
      <c r="E9863" s="17">
        <v>12</v>
      </c>
      <c r="F9863" t="s">
        <v>75</v>
      </c>
      <c r="G9863">
        <v>6</v>
      </c>
      <c r="H9863">
        <v>186400</v>
      </c>
    </row>
    <row r="9864" spans="1:8" x14ac:dyDescent="0.25">
      <c r="A9864" s="2">
        <v>22</v>
      </c>
      <c r="B9864" t="s">
        <v>190</v>
      </c>
      <c r="C9864" t="s">
        <v>194</v>
      </c>
      <c r="D9864" s="2">
        <v>2</v>
      </c>
      <c r="E9864" s="17">
        <v>12</v>
      </c>
      <c r="F9864" t="s">
        <v>77</v>
      </c>
      <c r="G9864">
        <v>1</v>
      </c>
      <c r="H9864">
        <v>655.32000000000005</v>
      </c>
    </row>
    <row r="9865" spans="1:8" x14ac:dyDescent="0.25">
      <c r="A9865" s="2">
        <v>22</v>
      </c>
      <c r="B9865" t="s">
        <v>190</v>
      </c>
      <c r="C9865" t="s">
        <v>194</v>
      </c>
      <c r="D9865" s="2">
        <v>2</v>
      </c>
      <c r="E9865" s="17">
        <v>12</v>
      </c>
      <c r="F9865" t="s">
        <v>68</v>
      </c>
      <c r="G9865">
        <v>10</v>
      </c>
      <c r="H9865">
        <v>178108</v>
      </c>
    </row>
    <row r="9866" spans="1:8" x14ac:dyDescent="0.25">
      <c r="A9866" s="2">
        <v>22</v>
      </c>
      <c r="B9866" t="s">
        <v>190</v>
      </c>
      <c r="C9866" t="s">
        <v>194</v>
      </c>
      <c r="D9866" s="2">
        <v>2</v>
      </c>
      <c r="E9866" s="17">
        <v>12</v>
      </c>
      <c r="F9866" t="s">
        <v>69</v>
      </c>
      <c r="G9866">
        <v>15</v>
      </c>
      <c r="H9866">
        <v>957451.42999999993</v>
      </c>
    </row>
    <row r="9867" spans="1:8" x14ac:dyDescent="0.25">
      <c r="A9867" s="2">
        <v>22</v>
      </c>
      <c r="B9867" t="s">
        <v>190</v>
      </c>
      <c r="C9867" t="s">
        <v>194</v>
      </c>
      <c r="D9867" s="2">
        <v>2</v>
      </c>
      <c r="E9867" s="17">
        <v>12</v>
      </c>
      <c r="F9867" t="s">
        <v>78</v>
      </c>
      <c r="H9867">
        <v>117612.57</v>
      </c>
    </row>
    <row r="9868" spans="1:8" x14ac:dyDescent="0.25">
      <c r="A9868" s="2">
        <v>22</v>
      </c>
      <c r="B9868" t="s">
        <v>190</v>
      </c>
      <c r="C9868" t="s">
        <v>194</v>
      </c>
      <c r="D9868" s="2">
        <v>2</v>
      </c>
      <c r="E9868" s="17">
        <v>12</v>
      </c>
      <c r="F9868" t="s">
        <v>67</v>
      </c>
      <c r="G9868">
        <v>15</v>
      </c>
      <c r="H9868">
        <v>951.09</v>
      </c>
    </row>
    <row r="9869" spans="1:8" x14ac:dyDescent="0.25">
      <c r="A9869" s="2">
        <v>22</v>
      </c>
      <c r="B9869" t="s">
        <v>190</v>
      </c>
      <c r="C9869" t="s">
        <v>194</v>
      </c>
      <c r="D9869" s="2">
        <v>2</v>
      </c>
      <c r="E9869" s="17">
        <v>12</v>
      </c>
      <c r="F9869" t="s">
        <v>73</v>
      </c>
      <c r="G9869">
        <v>1</v>
      </c>
      <c r="H9869">
        <v>568645.87</v>
      </c>
    </row>
    <row r="9870" spans="1:8" x14ac:dyDescent="0.25">
      <c r="A9870" s="2">
        <v>22</v>
      </c>
      <c r="B9870" t="s">
        <v>190</v>
      </c>
      <c r="C9870" t="s">
        <v>194</v>
      </c>
      <c r="D9870" s="2">
        <v>2</v>
      </c>
      <c r="E9870" s="17">
        <v>12</v>
      </c>
      <c r="F9870" t="s">
        <v>72</v>
      </c>
      <c r="G9870">
        <v>15</v>
      </c>
      <c r="H9870">
        <v>1087570.33</v>
      </c>
    </row>
    <row r="9871" spans="1:8" x14ac:dyDescent="0.25">
      <c r="A9871" s="2">
        <v>22</v>
      </c>
      <c r="B9871" t="s">
        <v>190</v>
      </c>
      <c r="C9871" t="s">
        <v>194</v>
      </c>
      <c r="D9871" s="2">
        <v>2</v>
      </c>
      <c r="E9871" s="17">
        <v>13</v>
      </c>
      <c r="F9871" t="s">
        <v>70</v>
      </c>
      <c r="G9871">
        <v>11</v>
      </c>
      <c r="H9871">
        <v>7496918.709999999</v>
      </c>
    </row>
    <row r="9872" spans="1:8" x14ac:dyDescent="0.25">
      <c r="A9872" s="2">
        <v>22</v>
      </c>
      <c r="B9872" t="s">
        <v>190</v>
      </c>
      <c r="C9872" t="s">
        <v>194</v>
      </c>
      <c r="D9872" s="2">
        <v>2</v>
      </c>
      <c r="E9872" s="17">
        <v>13</v>
      </c>
      <c r="F9872" t="s">
        <v>75</v>
      </c>
      <c r="G9872">
        <v>4</v>
      </c>
      <c r="H9872">
        <v>184842</v>
      </c>
    </row>
    <row r="9873" spans="1:8" x14ac:dyDescent="0.25">
      <c r="A9873" s="2">
        <v>22</v>
      </c>
      <c r="B9873" t="s">
        <v>190</v>
      </c>
      <c r="C9873" t="s">
        <v>194</v>
      </c>
      <c r="D9873" s="2">
        <v>2</v>
      </c>
      <c r="E9873" s="17">
        <v>13</v>
      </c>
      <c r="F9873" t="s">
        <v>68</v>
      </c>
      <c r="G9873">
        <v>9</v>
      </c>
      <c r="H9873">
        <v>272031.99</v>
      </c>
    </row>
    <row r="9874" spans="1:8" x14ac:dyDescent="0.25">
      <c r="A9874" s="2">
        <v>22</v>
      </c>
      <c r="B9874" t="s">
        <v>190</v>
      </c>
      <c r="C9874" t="s">
        <v>194</v>
      </c>
      <c r="D9874" s="2">
        <v>2</v>
      </c>
      <c r="E9874" s="17">
        <v>13</v>
      </c>
      <c r="F9874" t="s">
        <v>69</v>
      </c>
      <c r="G9874">
        <v>11</v>
      </c>
      <c r="H9874">
        <v>789976.39</v>
      </c>
    </row>
    <row r="9875" spans="1:8" x14ac:dyDescent="0.25">
      <c r="A9875" s="2">
        <v>22</v>
      </c>
      <c r="B9875" t="s">
        <v>190</v>
      </c>
      <c r="C9875" t="s">
        <v>194</v>
      </c>
      <c r="D9875" s="2">
        <v>2</v>
      </c>
      <c r="E9875" s="17">
        <v>13</v>
      </c>
      <c r="F9875" t="s">
        <v>67</v>
      </c>
      <c r="G9875">
        <v>11</v>
      </c>
      <c r="H9875">
        <v>682.5100000000001</v>
      </c>
    </row>
    <row r="9876" spans="1:8" x14ac:dyDescent="0.25">
      <c r="A9876" s="2">
        <v>22</v>
      </c>
      <c r="B9876" t="s">
        <v>190</v>
      </c>
      <c r="C9876" t="s">
        <v>194</v>
      </c>
      <c r="D9876" s="2">
        <v>2</v>
      </c>
      <c r="E9876" s="17">
        <v>13</v>
      </c>
      <c r="F9876" t="s">
        <v>73</v>
      </c>
      <c r="G9876">
        <v>1</v>
      </c>
      <c r="H9876">
        <v>247256.28</v>
      </c>
    </row>
    <row r="9877" spans="1:8" x14ac:dyDescent="0.25">
      <c r="A9877" s="2">
        <v>22</v>
      </c>
      <c r="B9877" t="s">
        <v>190</v>
      </c>
      <c r="C9877" t="s">
        <v>194</v>
      </c>
      <c r="D9877" s="2">
        <v>2</v>
      </c>
      <c r="E9877" s="17">
        <v>13</v>
      </c>
      <c r="F9877" t="s">
        <v>72</v>
      </c>
      <c r="G9877">
        <v>11</v>
      </c>
      <c r="H9877">
        <v>1889028.8299999998</v>
      </c>
    </row>
    <row r="9878" spans="1:8" x14ac:dyDescent="0.25">
      <c r="A9878" s="2">
        <v>22</v>
      </c>
      <c r="B9878" t="s">
        <v>190</v>
      </c>
      <c r="C9878" t="s">
        <v>194</v>
      </c>
      <c r="D9878" s="2">
        <v>2</v>
      </c>
      <c r="E9878" s="17">
        <v>14</v>
      </c>
      <c r="F9878" t="s">
        <v>70</v>
      </c>
      <c r="G9878">
        <v>1</v>
      </c>
      <c r="H9878">
        <v>445693.01</v>
      </c>
    </row>
    <row r="9879" spans="1:8" x14ac:dyDescent="0.25">
      <c r="A9879" s="2">
        <v>22</v>
      </c>
      <c r="B9879" t="s">
        <v>190</v>
      </c>
      <c r="C9879" t="s">
        <v>194</v>
      </c>
      <c r="D9879" s="2">
        <v>2</v>
      </c>
      <c r="E9879" s="17">
        <v>14</v>
      </c>
      <c r="F9879" t="s">
        <v>75</v>
      </c>
      <c r="G9879">
        <v>1</v>
      </c>
      <c r="H9879">
        <v>4200</v>
      </c>
    </row>
    <row r="9880" spans="1:8" x14ac:dyDescent="0.25">
      <c r="A9880" s="2">
        <v>22</v>
      </c>
      <c r="B9880" t="s">
        <v>190</v>
      </c>
      <c r="C9880" t="s">
        <v>194</v>
      </c>
      <c r="D9880" s="2">
        <v>2</v>
      </c>
      <c r="E9880" s="17">
        <v>14</v>
      </c>
      <c r="F9880" t="s">
        <v>68</v>
      </c>
      <c r="G9880">
        <v>1</v>
      </c>
      <c r="H9880">
        <v>5040</v>
      </c>
    </row>
    <row r="9881" spans="1:8" x14ac:dyDescent="0.25">
      <c r="A9881" s="2">
        <v>22</v>
      </c>
      <c r="B9881" t="s">
        <v>190</v>
      </c>
      <c r="C9881" t="s">
        <v>194</v>
      </c>
      <c r="D9881" s="2">
        <v>2</v>
      </c>
      <c r="E9881" s="17">
        <v>14</v>
      </c>
      <c r="F9881" t="s">
        <v>69</v>
      </c>
      <c r="G9881">
        <v>1</v>
      </c>
      <c r="H9881">
        <v>57940.05</v>
      </c>
    </row>
    <row r="9882" spans="1:8" x14ac:dyDescent="0.25">
      <c r="A9882" s="2">
        <v>22</v>
      </c>
      <c r="B9882" t="s">
        <v>190</v>
      </c>
      <c r="C9882" t="s">
        <v>194</v>
      </c>
      <c r="D9882" s="2">
        <v>2</v>
      </c>
      <c r="E9882" s="17">
        <v>14</v>
      </c>
      <c r="F9882" t="s">
        <v>67</v>
      </c>
      <c r="G9882">
        <v>1</v>
      </c>
      <c r="H9882">
        <v>40.809999999999995</v>
      </c>
    </row>
    <row r="9883" spans="1:8" x14ac:dyDescent="0.25">
      <c r="A9883" s="2">
        <v>22</v>
      </c>
      <c r="B9883" t="s">
        <v>190</v>
      </c>
      <c r="C9883" t="s">
        <v>194</v>
      </c>
      <c r="D9883" s="2">
        <v>2</v>
      </c>
      <c r="E9883" s="17">
        <v>14</v>
      </c>
      <c r="F9883" t="s">
        <v>72</v>
      </c>
      <c r="G9883">
        <v>1</v>
      </c>
      <c r="H9883">
        <v>86690.1</v>
      </c>
    </row>
    <row r="9884" spans="1:8" x14ac:dyDescent="0.25">
      <c r="A9884" s="2">
        <v>22</v>
      </c>
      <c r="B9884" t="s">
        <v>190</v>
      </c>
      <c r="C9884" t="s">
        <v>194</v>
      </c>
      <c r="D9884" s="2">
        <v>2</v>
      </c>
      <c r="E9884" s="17">
        <v>15</v>
      </c>
      <c r="F9884" t="s">
        <v>70</v>
      </c>
      <c r="G9884">
        <v>1</v>
      </c>
      <c r="H9884">
        <v>817364.27</v>
      </c>
    </row>
    <row r="9885" spans="1:8" x14ac:dyDescent="0.25">
      <c r="A9885" s="2">
        <v>22</v>
      </c>
      <c r="B9885" t="s">
        <v>190</v>
      </c>
      <c r="C9885" t="s">
        <v>194</v>
      </c>
      <c r="D9885" s="2">
        <v>2</v>
      </c>
      <c r="E9885" s="17">
        <v>15</v>
      </c>
      <c r="F9885" t="s">
        <v>75</v>
      </c>
      <c r="G9885">
        <v>1</v>
      </c>
      <c r="H9885">
        <v>93500</v>
      </c>
    </row>
    <row r="9886" spans="1:8" x14ac:dyDescent="0.25">
      <c r="A9886" s="2">
        <v>22</v>
      </c>
      <c r="B9886" t="s">
        <v>190</v>
      </c>
      <c r="C9886" t="s">
        <v>194</v>
      </c>
      <c r="D9886" s="2">
        <v>2</v>
      </c>
      <c r="E9886" s="17">
        <v>15</v>
      </c>
      <c r="F9886" t="s">
        <v>68</v>
      </c>
      <c r="G9886">
        <v>1</v>
      </c>
      <c r="H9886">
        <v>5830</v>
      </c>
    </row>
    <row r="9887" spans="1:8" x14ac:dyDescent="0.25">
      <c r="A9887" s="2">
        <v>22</v>
      </c>
      <c r="B9887" t="s">
        <v>190</v>
      </c>
      <c r="C9887" t="s">
        <v>194</v>
      </c>
      <c r="D9887" s="2">
        <v>2</v>
      </c>
      <c r="E9887" s="17">
        <v>15</v>
      </c>
      <c r="F9887" t="s">
        <v>69</v>
      </c>
      <c r="G9887">
        <v>1</v>
      </c>
      <c r="H9887">
        <v>106257.26</v>
      </c>
    </row>
    <row r="9888" spans="1:8" x14ac:dyDescent="0.25">
      <c r="A9888" s="2">
        <v>22</v>
      </c>
      <c r="B9888" t="s">
        <v>190</v>
      </c>
      <c r="C9888" t="s">
        <v>194</v>
      </c>
      <c r="D9888" s="2">
        <v>2</v>
      </c>
      <c r="E9888" s="17">
        <v>15</v>
      </c>
      <c r="F9888" t="s">
        <v>67</v>
      </c>
      <c r="G9888">
        <v>1</v>
      </c>
      <c r="H9888">
        <v>64.180000000000007</v>
      </c>
    </row>
    <row r="9889" spans="1:8" x14ac:dyDescent="0.25">
      <c r="A9889" s="2">
        <v>22</v>
      </c>
      <c r="B9889" t="s">
        <v>190</v>
      </c>
      <c r="C9889" t="s">
        <v>194</v>
      </c>
      <c r="D9889" s="2">
        <v>2</v>
      </c>
      <c r="E9889" s="17">
        <v>15</v>
      </c>
      <c r="F9889" t="s">
        <v>73</v>
      </c>
      <c r="H9889">
        <v>73955.350000000006</v>
      </c>
    </row>
    <row r="9890" spans="1:8" x14ac:dyDescent="0.25">
      <c r="A9890" s="2">
        <v>22</v>
      </c>
      <c r="B9890" t="s">
        <v>190</v>
      </c>
      <c r="C9890" t="s">
        <v>194</v>
      </c>
      <c r="D9890" s="2">
        <v>2</v>
      </c>
      <c r="E9890" s="17">
        <v>15</v>
      </c>
      <c r="F9890" t="s">
        <v>72</v>
      </c>
      <c r="G9890">
        <v>1</v>
      </c>
      <c r="H9890">
        <v>76597.95</v>
      </c>
    </row>
    <row r="9891" spans="1:8" x14ac:dyDescent="0.25">
      <c r="A9891" s="2">
        <v>22</v>
      </c>
      <c r="B9891" t="s">
        <v>190</v>
      </c>
      <c r="C9891" t="s">
        <v>194</v>
      </c>
      <c r="D9891" s="2">
        <v>2</v>
      </c>
      <c r="E9891" s="17">
        <v>16</v>
      </c>
      <c r="F9891" t="s">
        <v>70</v>
      </c>
      <c r="H9891">
        <v>11274711.01</v>
      </c>
    </row>
    <row r="9892" spans="1:8" x14ac:dyDescent="0.25">
      <c r="A9892" s="2">
        <v>22</v>
      </c>
      <c r="B9892" t="s">
        <v>190</v>
      </c>
      <c r="C9892" t="s">
        <v>194</v>
      </c>
      <c r="D9892" s="2">
        <v>2</v>
      </c>
      <c r="E9892" s="17">
        <v>16</v>
      </c>
      <c r="F9892" t="s">
        <v>68</v>
      </c>
      <c r="H9892">
        <v>14850</v>
      </c>
    </row>
    <row r="9893" spans="1:8" x14ac:dyDescent="0.25">
      <c r="A9893" s="2">
        <v>22</v>
      </c>
      <c r="B9893" t="s">
        <v>190</v>
      </c>
      <c r="C9893" t="s">
        <v>194</v>
      </c>
      <c r="D9893" s="2">
        <v>2</v>
      </c>
      <c r="E9893" s="17">
        <v>16</v>
      </c>
      <c r="F9893" t="s">
        <v>72</v>
      </c>
      <c r="H9893">
        <v>3951629.7000000011</v>
      </c>
    </row>
    <row r="9894" spans="1:8" x14ac:dyDescent="0.25">
      <c r="A9894" s="2">
        <v>21</v>
      </c>
      <c r="B9894" t="s">
        <v>35</v>
      </c>
      <c r="C9894" t="s">
        <v>195</v>
      </c>
      <c r="D9894" s="2">
        <v>4</v>
      </c>
      <c r="E9894" s="17">
        <v>2</v>
      </c>
      <c r="F9894" t="s">
        <v>70</v>
      </c>
      <c r="G9894">
        <v>10</v>
      </c>
      <c r="H9894">
        <v>889308</v>
      </c>
    </row>
    <row r="9895" spans="1:8" x14ac:dyDescent="0.25">
      <c r="A9895" s="2">
        <v>21</v>
      </c>
      <c r="B9895" t="s">
        <v>35</v>
      </c>
      <c r="C9895" t="s">
        <v>195</v>
      </c>
      <c r="D9895" s="2">
        <v>4</v>
      </c>
      <c r="E9895" s="17">
        <v>2</v>
      </c>
      <c r="F9895" t="s">
        <v>75</v>
      </c>
      <c r="G9895">
        <v>9</v>
      </c>
      <c r="H9895">
        <v>110700</v>
      </c>
    </row>
    <row r="9896" spans="1:8" x14ac:dyDescent="0.25">
      <c r="A9896" s="2">
        <v>21</v>
      </c>
      <c r="B9896" t="s">
        <v>35</v>
      </c>
      <c r="C9896" t="s">
        <v>195</v>
      </c>
      <c r="D9896" s="2">
        <v>4</v>
      </c>
      <c r="E9896" s="17">
        <v>2</v>
      </c>
      <c r="F9896" t="s">
        <v>68</v>
      </c>
      <c r="G9896">
        <v>9</v>
      </c>
      <c r="H9896">
        <v>213671.25</v>
      </c>
    </row>
    <row r="9897" spans="1:8" x14ac:dyDescent="0.25">
      <c r="A9897" s="2">
        <v>21</v>
      </c>
      <c r="B9897" t="s">
        <v>35</v>
      </c>
      <c r="C9897" t="s">
        <v>195</v>
      </c>
      <c r="D9897" s="2">
        <v>4</v>
      </c>
      <c r="E9897" s="17">
        <v>2</v>
      </c>
      <c r="F9897" t="s">
        <v>69</v>
      </c>
      <c r="G9897">
        <v>10</v>
      </c>
      <c r="H9897">
        <v>115608.57</v>
      </c>
    </row>
    <row r="9898" spans="1:8" x14ac:dyDescent="0.25">
      <c r="A9898" s="2">
        <v>21</v>
      </c>
      <c r="B9898" t="s">
        <v>35</v>
      </c>
      <c r="C9898" t="s">
        <v>195</v>
      </c>
      <c r="D9898" s="2">
        <v>4</v>
      </c>
      <c r="E9898" s="17">
        <v>2</v>
      </c>
      <c r="F9898" t="s">
        <v>78</v>
      </c>
      <c r="H9898">
        <v>30103.919999999998</v>
      </c>
    </row>
    <row r="9899" spans="1:8" x14ac:dyDescent="0.25">
      <c r="A9899" s="2">
        <v>21</v>
      </c>
      <c r="B9899" t="s">
        <v>35</v>
      </c>
      <c r="C9899" t="s">
        <v>195</v>
      </c>
      <c r="D9899" s="2">
        <v>4</v>
      </c>
      <c r="E9899" s="17">
        <v>2</v>
      </c>
      <c r="F9899" t="s">
        <v>67</v>
      </c>
      <c r="G9899">
        <v>10</v>
      </c>
      <c r="H9899">
        <v>699.6</v>
      </c>
    </row>
    <row r="9900" spans="1:8" x14ac:dyDescent="0.25">
      <c r="A9900" s="2">
        <v>21</v>
      </c>
      <c r="B9900" t="s">
        <v>35</v>
      </c>
      <c r="C9900" t="s">
        <v>195</v>
      </c>
      <c r="D9900" s="2">
        <v>4</v>
      </c>
      <c r="E9900" s="17">
        <v>2</v>
      </c>
      <c r="F9900" t="s">
        <v>73</v>
      </c>
      <c r="G9900">
        <v>3</v>
      </c>
      <c r="H9900">
        <v>74219</v>
      </c>
    </row>
    <row r="9901" spans="1:8" x14ac:dyDescent="0.25">
      <c r="A9901" s="2">
        <v>21</v>
      </c>
      <c r="B9901" t="s">
        <v>35</v>
      </c>
      <c r="C9901" t="s">
        <v>195</v>
      </c>
      <c r="D9901" s="2">
        <v>4</v>
      </c>
      <c r="E9901" s="17">
        <v>7</v>
      </c>
      <c r="F9901" t="s">
        <v>70</v>
      </c>
      <c r="G9901">
        <v>19</v>
      </c>
      <c r="H9901">
        <v>4184819.75</v>
      </c>
    </row>
    <row r="9902" spans="1:8" x14ac:dyDescent="0.25">
      <c r="A9902" s="2">
        <v>21</v>
      </c>
      <c r="B9902" t="s">
        <v>35</v>
      </c>
      <c r="C9902" t="s">
        <v>195</v>
      </c>
      <c r="D9902" s="2">
        <v>4</v>
      </c>
      <c r="E9902" s="17">
        <v>7</v>
      </c>
      <c r="F9902" t="s">
        <v>75</v>
      </c>
      <c r="G9902">
        <v>17</v>
      </c>
      <c r="H9902">
        <v>211500</v>
      </c>
    </row>
    <row r="9903" spans="1:8" x14ac:dyDescent="0.25">
      <c r="A9903" s="2">
        <v>21</v>
      </c>
      <c r="B9903" t="s">
        <v>35</v>
      </c>
      <c r="C9903" t="s">
        <v>195</v>
      </c>
      <c r="D9903" s="2">
        <v>4</v>
      </c>
      <c r="E9903" s="17">
        <v>7</v>
      </c>
      <c r="F9903" t="s">
        <v>68</v>
      </c>
      <c r="G9903">
        <v>14</v>
      </c>
      <c r="H9903">
        <v>226053.75</v>
      </c>
    </row>
    <row r="9904" spans="1:8" x14ac:dyDescent="0.25">
      <c r="A9904" s="2">
        <v>21</v>
      </c>
      <c r="B9904" t="s">
        <v>35</v>
      </c>
      <c r="C9904" t="s">
        <v>195</v>
      </c>
      <c r="D9904" s="2">
        <v>4</v>
      </c>
      <c r="E9904" s="17">
        <v>7</v>
      </c>
      <c r="F9904" t="s">
        <v>69</v>
      </c>
      <c r="G9904">
        <v>19</v>
      </c>
      <c r="H9904">
        <v>544022.99</v>
      </c>
    </row>
    <row r="9905" spans="1:8" x14ac:dyDescent="0.25">
      <c r="A9905" s="2">
        <v>21</v>
      </c>
      <c r="B9905" t="s">
        <v>35</v>
      </c>
      <c r="C9905" t="s">
        <v>195</v>
      </c>
      <c r="D9905" s="2">
        <v>4</v>
      </c>
      <c r="E9905" s="17">
        <v>7</v>
      </c>
      <c r="F9905" t="s">
        <v>78</v>
      </c>
      <c r="H9905">
        <v>137038.01999999999</v>
      </c>
    </row>
    <row r="9906" spans="1:8" x14ac:dyDescent="0.25">
      <c r="A9906" s="2">
        <v>21</v>
      </c>
      <c r="B9906" t="s">
        <v>35</v>
      </c>
      <c r="C9906" t="s">
        <v>195</v>
      </c>
      <c r="D9906" s="2">
        <v>4</v>
      </c>
      <c r="E9906" s="17">
        <v>7</v>
      </c>
      <c r="F9906" t="s">
        <v>67</v>
      </c>
      <c r="G9906">
        <v>19</v>
      </c>
      <c r="H9906">
        <v>1370.05</v>
      </c>
    </row>
    <row r="9907" spans="1:8" x14ac:dyDescent="0.25">
      <c r="A9907" s="2">
        <v>21</v>
      </c>
      <c r="B9907" t="s">
        <v>35</v>
      </c>
      <c r="C9907" t="s">
        <v>195</v>
      </c>
      <c r="D9907" s="2">
        <v>4</v>
      </c>
      <c r="E9907" s="17">
        <v>7</v>
      </c>
      <c r="F9907" t="s">
        <v>73</v>
      </c>
      <c r="G9907">
        <v>2</v>
      </c>
      <c r="H9907">
        <v>344111.28</v>
      </c>
    </row>
    <row r="9908" spans="1:8" x14ac:dyDescent="0.25">
      <c r="A9908" s="2">
        <v>21</v>
      </c>
      <c r="B9908" t="s">
        <v>35</v>
      </c>
      <c r="C9908" t="s">
        <v>195</v>
      </c>
      <c r="D9908" s="2">
        <v>4</v>
      </c>
      <c r="E9908" s="17">
        <v>9</v>
      </c>
      <c r="F9908" t="s">
        <v>70</v>
      </c>
      <c r="G9908">
        <v>1</v>
      </c>
      <c r="H9908">
        <v>509404.25</v>
      </c>
    </row>
    <row r="9909" spans="1:8" x14ac:dyDescent="0.25">
      <c r="A9909" s="2">
        <v>21</v>
      </c>
      <c r="B9909" t="s">
        <v>35</v>
      </c>
      <c r="C9909" t="s">
        <v>195</v>
      </c>
      <c r="D9909" s="2">
        <v>4</v>
      </c>
      <c r="E9909" s="17">
        <v>9</v>
      </c>
      <c r="F9909" t="s">
        <v>75</v>
      </c>
      <c r="G9909">
        <v>1</v>
      </c>
      <c r="H9909">
        <v>24300</v>
      </c>
    </row>
    <row r="9910" spans="1:8" x14ac:dyDescent="0.25">
      <c r="A9910" s="2">
        <v>21</v>
      </c>
      <c r="B9910" t="s">
        <v>35</v>
      </c>
      <c r="C9910" t="s">
        <v>195</v>
      </c>
      <c r="D9910" s="2">
        <v>4</v>
      </c>
      <c r="E9910" s="17">
        <v>9</v>
      </c>
      <c r="F9910" t="s">
        <v>77</v>
      </c>
      <c r="G9910">
        <v>1</v>
      </c>
      <c r="H9910">
        <v>31032.13</v>
      </c>
    </row>
    <row r="9911" spans="1:8" x14ac:dyDescent="0.25">
      <c r="A9911" s="2">
        <v>21</v>
      </c>
      <c r="B9911" t="s">
        <v>35</v>
      </c>
      <c r="C9911" t="s">
        <v>195</v>
      </c>
      <c r="D9911" s="2">
        <v>4</v>
      </c>
      <c r="E9911" s="17">
        <v>9</v>
      </c>
      <c r="F9911" t="s">
        <v>68</v>
      </c>
      <c r="G9911">
        <v>1</v>
      </c>
      <c r="H9911">
        <v>46501</v>
      </c>
    </row>
    <row r="9912" spans="1:8" x14ac:dyDescent="0.25">
      <c r="A9912" s="2">
        <v>21</v>
      </c>
      <c r="B9912" t="s">
        <v>35</v>
      </c>
      <c r="C9912" t="s">
        <v>195</v>
      </c>
      <c r="D9912" s="2">
        <v>4</v>
      </c>
      <c r="E9912" s="17">
        <v>9</v>
      </c>
      <c r="F9912" t="s">
        <v>69</v>
      </c>
      <c r="G9912">
        <v>1</v>
      </c>
      <c r="H9912">
        <v>66222.2</v>
      </c>
    </row>
    <row r="9913" spans="1:8" x14ac:dyDescent="0.25">
      <c r="A9913" s="2">
        <v>21</v>
      </c>
      <c r="B9913" t="s">
        <v>35</v>
      </c>
      <c r="C9913" t="s">
        <v>195</v>
      </c>
      <c r="D9913" s="2">
        <v>4</v>
      </c>
      <c r="E9913" s="17">
        <v>9</v>
      </c>
      <c r="F9913" t="s">
        <v>67</v>
      </c>
      <c r="G9913">
        <v>1</v>
      </c>
      <c r="H9913">
        <v>116.6</v>
      </c>
    </row>
    <row r="9914" spans="1:8" x14ac:dyDescent="0.25">
      <c r="A9914" s="2">
        <v>21</v>
      </c>
      <c r="B9914" t="s">
        <v>35</v>
      </c>
      <c r="C9914" t="s">
        <v>195</v>
      </c>
      <c r="D9914" s="2">
        <v>4</v>
      </c>
      <c r="E9914" s="17">
        <v>9</v>
      </c>
      <c r="F9914" t="s">
        <v>73</v>
      </c>
      <c r="H9914">
        <v>51347</v>
      </c>
    </row>
    <row r="9915" spans="1:8" x14ac:dyDescent="0.25">
      <c r="A9915" s="2">
        <v>21</v>
      </c>
      <c r="B9915" t="s">
        <v>35</v>
      </c>
      <c r="C9915" t="s">
        <v>195</v>
      </c>
      <c r="D9915" s="2">
        <v>4</v>
      </c>
      <c r="E9915" s="17">
        <v>10</v>
      </c>
      <c r="F9915" t="s">
        <v>70</v>
      </c>
      <c r="G9915">
        <v>93</v>
      </c>
      <c r="H9915">
        <v>36534229.609999999</v>
      </c>
    </row>
    <row r="9916" spans="1:8" x14ac:dyDescent="0.25">
      <c r="A9916" s="2">
        <v>21</v>
      </c>
      <c r="B9916" t="s">
        <v>35</v>
      </c>
      <c r="C9916" t="s">
        <v>195</v>
      </c>
      <c r="D9916" s="2">
        <v>4</v>
      </c>
      <c r="E9916" s="17">
        <v>10</v>
      </c>
      <c r="F9916" t="s">
        <v>75</v>
      </c>
      <c r="G9916">
        <v>81</v>
      </c>
      <c r="H9916">
        <v>1014900</v>
      </c>
    </row>
    <row r="9917" spans="1:8" x14ac:dyDescent="0.25">
      <c r="A9917" s="2">
        <v>21</v>
      </c>
      <c r="B9917" t="s">
        <v>35</v>
      </c>
      <c r="C9917" t="s">
        <v>195</v>
      </c>
      <c r="D9917" s="2">
        <v>4</v>
      </c>
      <c r="E9917" s="17">
        <v>10</v>
      </c>
      <c r="F9917" t="s">
        <v>77</v>
      </c>
      <c r="G9917">
        <v>48</v>
      </c>
      <c r="H9917">
        <v>2088417.4399999997</v>
      </c>
    </row>
    <row r="9918" spans="1:8" x14ac:dyDescent="0.25">
      <c r="A9918" s="2">
        <v>21</v>
      </c>
      <c r="B9918" t="s">
        <v>35</v>
      </c>
      <c r="C9918" t="s">
        <v>195</v>
      </c>
      <c r="D9918" s="2">
        <v>4</v>
      </c>
      <c r="E9918" s="17">
        <v>10</v>
      </c>
      <c r="F9918" t="s">
        <v>68</v>
      </c>
      <c r="G9918">
        <v>81</v>
      </c>
      <c r="H9918">
        <v>1928059</v>
      </c>
    </row>
    <row r="9919" spans="1:8" x14ac:dyDescent="0.25">
      <c r="A9919" s="2">
        <v>21</v>
      </c>
      <c r="B9919" t="s">
        <v>35</v>
      </c>
      <c r="C9919" t="s">
        <v>195</v>
      </c>
      <c r="D9919" s="2">
        <v>4</v>
      </c>
      <c r="E9919" s="17">
        <v>10</v>
      </c>
      <c r="F9919" t="s">
        <v>69</v>
      </c>
      <c r="G9919">
        <v>93</v>
      </c>
      <c r="H9919">
        <v>4749951.879999998</v>
      </c>
    </row>
    <row r="9920" spans="1:8" x14ac:dyDescent="0.25">
      <c r="A9920" s="2">
        <v>21</v>
      </c>
      <c r="B9920" t="s">
        <v>35</v>
      </c>
      <c r="C9920" t="s">
        <v>195</v>
      </c>
      <c r="D9920" s="2">
        <v>4</v>
      </c>
      <c r="E9920" s="17">
        <v>10</v>
      </c>
      <c r="F9920" t="s">
        <v>78</v>
      </c>
      <c r="H9920">
        <v>593892.89999999991</v>
      </c>
    </row>
    <row r="9921" spans="1:8" x14ac:dyDescent="0.25">
      <c r="A9921" s="2">
        <v>21</v>
      </c>
      <c r="B9921" t="s">
        <v>35</v>
      </c>
      <c r="C9921" t="s">
        <v>195</v>
      </c>
      <c r="D9921" s="2">
        <v>4</v>
      </c>
      <c r="E9921" s="17">
        <v>10</v>
      </c>
      <c r="F9921" t="s">
        <v>67</v>
      </c>
      <c r="G9921">
        <v>85</v>
      </c>
      <c r="H9921">
        <v>5917.4500000000025</v>
      </c>
    </row>
    <row r="9922" spans="1:8" x14ac:dyDescent="0.25">
      <c r="A9922" s="2">
        <v>21</v>
      </c>
      <c r="B9922" t="s">
        <v>35</v>
      </c>
      <c r="C9922" t="s">
        <v>195</v>
      </c>
      <c r="D9922" s="2">
        <v>4</v>
      </c>
      <c r="E9922" s="17">
        <v>10</v>
      </c>
      <c r="F9922" t="s">
        <v>73</v>
      </c>
      <c r="G9922">
        <v>10</v>
      </c>
      <c r="H9922">
        <v>3157290.56</v>
      </c>
    </row>
    <row r="9923" spans="1:8" x14ac:dyDescent="0.25">
      <c r="A9923" s="2">
        <v>21</v>
      </c>
      <c r="B9923" t="s">
        <v>35</v>
      </c>
      <c r="C9923" t="s">
        <v>195</v>
      </c>
      <c r="D9923" s="2">
        <v>4</v>
      </c>
      <c r="E9923" s="17">
        <v>11</v>
      </c>
      <c r="F9923" t="s">
        <v>70</v>
      </c>
      <c r="G9923">
        <v>11</v>
      </c>
      <c r="H9923">
        <v>5523232.2999999989</v>
      </c>
    </row>
    <row r="9924" spans="1:8" x14ac:dyDescent="0.25">
      <c r="A9924" s="2">
        <v>21</v>
      </c>
      <c r="B9924" t="s">
        <v>35</v>
      </c>
      <c r="C9924" t="s">
        <v>195</v>
      </c>
      <c r="D9924" s="2">
        <v>4</v>
      </c>
      <c r="E9924" s="17">
        <v>11</v>
      </c>
      <c r="F9924" t="s">
        <v>75</v>
      </c>
      <c r="G9924">
        <v>3</v>
      </c>
      <c r="H9924">
        <v>31200</v>
      </c>
    </row>
    <row r="9925" spans="1:8" x14ac:dyDescent="0.25">
      <c r="A9925" s="2">
        <v>21</v>
      </c>
      <c r="B9925" t="s">
        <v>35</v>
      </c>
      <c r="C9925" t="s">
        <v>195</v>
      </c>
      <c r="D9925" s="2">
        <v>4</v>
      </c>
      <c r="E9925" s="17">
        <v>11</v>
      </c>
      <c r="F9925" t="s">
        <v>77</v>
      </c>
      <c r="G9925">
        <v>2</v>
      </c>
      <c r="H9925">
        <v>62211.71</v>
      </c>
    </row>
    <row r="9926" spans="1:8" x14ac:dyDescent="0.25">
      <c r="A9926" s="2">
        <v>21</v>
      </c>
      <c r="B9926" t="s">
        <v>35</v>
      </c>
      <c r="C9926" t="s">
        <v>195</v>
      </c>
      <c r="D9926" s="2">
        <v>4</v>
      </c>
      <c r="E9926" s="17">
        <v>11</v>
      </c>
      <c r="F9926" t="s">
        <v>68</v>
      </c>
      <c r="G9926">
        <v>4</v>
      </c>
      <c r="H9926">
        <v>76260</v>
      </c>
    </row>
    <row r="9927" spans="1:8" x14ac:dyDescent="0.25">
      <c r="A9927" s="2">
        <v>21</v>
      </c>
      <c r="B9927" t="s">
        <v>35</v>
      </c>
      <c r="C9927" t="s">
        <v>195</v>
      </c>
      <c r="D9927" s="2">
        <v>4</v>
      </c>
      <c r="E9927" s="17">
        <v>11</v>
      </c>
      <c r="F9927" t="s">
        <v>69</v>
      </c>
      <c r="G9927">
        <v>11</v>
      </c>
      <c r="H9927">
        <v>718018.22000000009</v>
      </c>
    </row>
    <row r="9928" spans="1:8" x14ac:dyDescent="0.25">
      <c r="A9928" s="2">
        <v>21</v>
      </c>
      <c r="B9928" t="s">
        <v>35</v>
      </c>
      <c r="C9928" t="s">
        <v>195</v>
      </c>
      <c r="D9928" s="2">
        <v>4</v>
      </c>
      <c r="E9928" s="17">
        <v>11</v>
      </c>
      <c r="F9928" t="s">
        <v>67</v>
      </c>
      <c r="G9928">
        <v>10</v>
      </c>
      <c r="H9928">
        <v>764.29</v>
      </c>
    </row>
    <row r="9929" spans="1:8" x14ac:dyDescent="0.25">
      <c r="A9929" s="2">
        <v>21</v>
      </c>
      <c r="B9929" t="s">
        <v>35</v>
      </c>
      <c r="C9929" t="s">
        <v>195</v>
      </c>
      <c r="D9929" s="2">
        <v>4</v>
      </c>
      <c r="E9929" s="17">
        <v>11</v>
      </c>
      <c r="F9929" t="s">
        <v>73</v>
      </c>
      <c r="G9929">
        <v>1</v>
      </c>
      <c r="H9929">
        <v>453983.14000000007</v>
      </c>
    </row>
    <row r="9930" spans="1:8" x14ac:dyDescent="0.25">
      <c r="A9930" s="2">
        <v>21</v>
      </c>
      <c r="B9930" t="s">
        <v>35</v>
      </c>
      <c r="C9930" t="s">
        <v>195</v>
      </c>
      <c r="D9930" s="2">
        <v>4</v>
      </c>
      <c r="E9930" s="17">
        <v>11</v>
      </c>
      <c r="F9930" t="s">
        <v>72</v>
      </c>
      <c r="G9930">
        <v>11</v>
      </c>
      <c r="H9930">
        <v>763786.93</v>
      </c>
    </row>
    <row r="9931" spans="1:8" x14ac:dyDescent="0.25">
      <c r="A9931" s="2">
        <v>21</v>
      </c>
      <c r="B9931" t="s">
        <v>35</v>
      </c>
      <c r="C9931" t="s">
        <v>195</v>
      </c>
      <c r="D9931" s="2">
        <v>4</v>
      </c>
      <c r="E9931" s="17">
        <v>12</v>
      </c>
      <c r="F9931" t="s">
        <v>70</v>
      </c>
      <c r="G9931">
        <v>15</v>
      </c>
      <c r="H9931">
        <v>9360290.9199999981</v>
      </c>
    </row>
    <row r="9932" spans="1:8" x14ac:dyDescent="0.25">
      <c r="A9932" s="2">
        <v>21</v>
      </c>
      <c r="B9932" t="s">
        <v>35</v>
      </c>
      <c r="C9932" t="s">
        <v>195</v>
      </c>
      <c r="D9932" s="2">
        <v>4</v>
      </c>
      <c r="E9932" s="17">
        <v>12</v>
      </c>
      <c r="F9932" t="s">
        <v>75</v>
      </c>
      <c r="G9932">
        <v>6</v>
      </c>
      <c r="H9932">
        <v>101919</v>
      </c>
    </row>
    <row r="9933" spans="1:8" x14ac:dyDescent="0.25">
      <c r="A9933" s="2">
        <v>21</v>
      </c>
      <c r="B9933" t="s">
        <v>35</v>
      </c>
      <c r="C9933" t="s">
        <v>195</v>
      </c>
      <c r="D9933" s="2">
        <v>4</v>
      </c>
      <c r="E9933" s="17">
        <v>12</v>
      </c>
      <c r="F9933" t="s">
        <v>77</v>
      </c>
      <c r="G9933">
        <v>3</v>
      </c>
      <c r="H9933">
        <v>43483.21</v>
      </c>
    </row>
    <row r="9934" spans="1:8" x14ac:dyDescent="0.25">
      <c r="A9934" s="2">
        <v>21</v>
      </c>
      <c r="B9934" t="s">
        <v>35</v>
      </c>
      <c r="C9934" t="s">
        <v>195</v>
      </c>
      <c r="D9934" s="2">
        <v>4</v>
      </c>
      <c r="E9934" s="17">
        <v>12</v>
      </c>
      <c r="F9934" t="s">
        <v>68</v>
      </c>
      <c r="G9934">
        <v>13</v>
      </c>
      <c r="H9934">
        <v>259498</v>
      </c>
    </row>
    <row r="9935" spans="1:8" x14ac:dyDescent="0.25">
      <c r="A9935" s="2">
        <v>21</v>
      </c>
      <c r="B9935" t="s">
        <v>35</v>
      </c>
      <c r="C9935" t="s">
        <v>195</v>
      </c>
      <c r="D9935" s="2">
        <v>4</v>
      </c>
      <c r="E9935" s="17">
        <v>12</v>
      </c>
      <c r="F9935" t="s">
        <v>69</v>
      </c>
      <c r="G9935">
        <v>15</v>
      </c>
      <c r="H9935">
        <v>1216646.6399999999</v>
      </c>
    </row>
    <row r="9936" spans="1:8" x14ac:dyDescent="0.25">
      <c r="A9936" s="2">
        <v>21</v>
      </c>
      <c r="B9936" t="s">
        <v>35</v>
      </c>
      <c r="C9936" t="s">
        <v>195</v>
      </c>
      <c r="D9936" s="2">
        <v>4</v>
      </c>
      <c r="E9936" s="17">
        <v>12</v>
      </c>
      <c r="F9936" t="s">
        <v>78</v>
      </c>
      <c r="G9936">
        <v>1</v>
      </c>
      <c r="H9936">
        <v>321420.21999999997</v>
      </c>
    </row>
    <row r="9937" spans="1:8" x14ac:dyDescent="0.25">
      <c r="A9937" s="2">
        <v>21</v>
      </c>
      <c r="B9937" t="s">
        <v>35</v>
      </c>
      <c r="C9937" t="s">
        <v>195</v>
      </c>
      <c r="D9937" s="2">
        <v>4</v>
      </c>
      <c r="E9937" s="17">
        <v>12</v>
      </c>
      <c r="F9937" t="s">
        <v>67</v>
      </c>
      <c r="G9937">
        <v>15</v>
      </c>
      <c r="H9937">
        <v>1160.17</v>
      </c>
    </row>
    <row r="9938" spans="1:8" x14ac:dyDescent="0.25">
      <c r="A9938" s="2">
        <v>21</v>
      </c>
      <c r="B9938" t="s">
        <v>35</v>
      </c>
      <c r="C9938" t="s">
        <v>195</v>
      </c>
      <c r="D9938" s="2">
        <v>4</v>
      </c>
      <c r="E9938" s="17">
        <v>12</v>
      </c>
      <c r="F9938" t="s">
        <v>73</v>
      </c>
      <c r="G9938">
        <v>2</v>
      </c>
      <c r="H9938">
        <v>867350.08000000007</v>
      </c>
    </row>
    <row r="9939" spans="1:8" x14ac:dyDescent="0.25">
      <c r="A9939" s="2">
        <v>21</v>
      </c>
      <c r="B9939" t="s">
        <v>35</v>
      </c>
      <c r="C9939" t="s">
        <v>195</v>
      </c>
      <c r="D9939" s="2">
        <v>4</v>
      </c>
      <c r="E9939" s="17">
        <v>12</v>
      </c>
      <c r="F9939" t="s">
        <v>72</v>
      </c>
      <c r="G9939">
        <v>15</v>
      </c>
      <c r="H9939">
        <v>711733.15</v>
      </c>
    </row>
    <row r="9940" spans="1:8" x14ac:dyDescent="0.25">
      <c r="A9940" s="2">
        <v>21</v>
      </c>
      <c r="B9940" t="s">
        <v>35</v>
      </c>
      <c r="C9940" t="s">
        <v>195</v>
      </c>
      <c r="D9940" s="2">
        <v>4</v>
      </c>
      <c r="E9940" s="17">
        <v>13</v>
      </c>
      <c r="F9940" t="s">
        <v>70</v>
      </c>
      <c r="G9940">
        <v>3</v>
      </c>
      <c r="H9940">
        <v>1772161.2</v>
      </c>
    </row>
    <row r="9941" spans="1:8" x14ac:dyDescent="0.25">
      <c r="A9941" s="2">
        <v>21</v>
      </c>
      <c r="B9941" t="s">
        <v>35</v>
      </c>
      <c r="C9941" t="s">
        <v>195</v>
      </c>
      <c r="D9941" s="2">
        <v>4</v>
      </c>
      <c r="E9941" s="17">
        <v>13</v>
      </c>
      <c r="F9941" t="s">
        <v>75</v>
      </c>
      <c r="G9941">
        <v>3</v>
      </c>
      <c r="H9941">
        <v>96048</v>
      </c>
    </row>
    <row r="9942" spans="1:8" x14ac:dyDescent="0.25">
      <c r="A9942" s="2">
        <v>21</v>
      </c>
      <c r="B9942" t="s">
        <v>35</v>
      </c>
      <c r="C9942" t="s">
        <v>195</v>
      </c>
      <c r="D9942" s="2">
        <v>4</v>
      </c>
      <c r="E9942" s="17">
        <v>13</v>
      </c>
      <c r="F9942" t="s">
        <v>68</v>
      </c>
      <c r="G9942">
        <v>2</v>
      </c>
      <c r="H9942">
        <v>39693</v>
      </c>
    </row>
    <row r="9943" spans="1:8" x14ac:dyDescent="0.25">
      <c r="A9943" s="2">
        <v>21</v>
      </c>
      <c r="B9943" t="s">
        <v>35</v>
      </c>
      <c r="C9943" t="s">
        <v>195</v>
      </c>
      <c r="D9943" s="2">
        <v>4</v>
      </c>
      <c r="E9943" s="17">
        <v>13</v>
      </c>
      <c r="F9943" t="s">
        <v>69</v>
      </c>
      <c r="G9943">
        <v>3</v>
      </c>
      <c r="H9943">
        <v>230380.39999999997</v>
      </c>
    </row>
    <row r="9944" spans="1:8" x14ac:dyDescent="0.25">
      <c r="A9944" s="2">
        <v>21</v>
      </c>
      <c r="B9944" t="s">
        <v>35</v>
      </c>
      <c r="C9944" t="s">
        <v>195</v>
      </c>
      <c r="D9944" s="2">
        <v>4</v>
      </c>
      <c r="E9944" s="17">
        <v>13</v>
      </c>
      <c r="F9944" t="s">
        <v>78</v>
      </c>
      <c r="H9944">
        <v>129134.70000000001</v>
      </c>
    </row>
    <row r="9945" spans="1:8" x14ac:dyDescent="0.25">
      <c r="A9945" s="2">
        <v>21</v>
      </c>
      <c r="B9945" t="s">
        <v>35</v>
      </c>
      <c r="C9945" t="s">
        <v>195</v>
      </c>
      <c r="D9945" s="2">
        <v>4</v>
      </c>
      <c r="E9945" s="17">
        <v>13</v>
      </c>
      <c r="F9945" t="s">
        <v>67</v>
      </c>
      <c r="G9945">
        <v>3</v>
      </c>
      <c r="H9945">
        <v>209.87999999999997</v>
      </c>
    </row>
    <row r="9946" spans="1:8" x14ac:dyDescent="0.25">
      <c r="A9946" s="2">
        <v>21</v>
      </c>
      <c r="B9946" t="s">
        <v>35</v>
      </c>
      <c r="C9946" t="s">
        <v>195</v>
      </c>
      <c r="D9946" s="2">
        <v>4</v>
      </c>
      <c r="E9946" s="17">
        <v>13</v>
      </c>
      <c r="F9946" t="s">
        <v>73</v>
      </c>
      <c r="H9946">
        <v>147680.1</v>
      </c>
    </row>
    <row r="9947" spans="1:8" x14ac:dyDescent="0.25">
      <c r="A9947" s="2">
        <v>21</v>
      </c>
      <c r="B9947" t="s">
        <v>35</v>
      </c>
      <c r="C9947" t="s">
        <v>195</v>
      </c>
      <c r="D9947" s="2">
        <v>4</v>
      </c>
      <c r="E9947" s="17">
        <v>13</v>
      </c>
      <c r="F9947" t="s">
        <v>72</v>
      </c>
      <c r="G9947">
        <v>3</v>
      </c>
      <c r="H9947">
        <v>507786.6</v>
      </c>
    </row>
    <row r="9948" spans="1:8" x14ac:dyDescent="0.25">
      <c r="A9948" s="2">
        <v>21</v>
      </c>
      <c r="B9948" t="s">
        <v>35</v>
      </c>
      <c r="C9948" t="s">
        <v>195</v>
      </c>
      <c r="D9948" s="2">
        <v>4</v>
      </c>
      <c r="E9948" s="17">
        <v>16</v>
      </c>
      <c r="F9948" t="s">
        <v>70</v>
      </c>
      <c r="G9948">
        <v>1</v>
      </c>
      <c r="H9948">
        <v>1217143.2000000002</v>
      </c>
    </row>
    <row r="9949" spans="1:8" x14ac:dyDescent="0.25">
      <c r="A9949" s="2">
        <v>21</v>
      </c>
      <c r="B9949" t="s">
        <v>35</v>
      </c>
      <c r="C9949" t="s">
        <v>195</v>
      </c>
      <c r="D9949" s="2">
        <v>4</v>
      </c>
      <c r="E9949" s="17">
        <v>16</v>
      </c>
      <c r="F9949" t="s">
        <v>68</v>
      </c>
      <c r="G9949">
        <v>1</v>
      </c>
      <c r="H9949">
        <v>17280</v>
      </c>
    </row>
    <row r="9950" spans="1:8" x14ac:dyDescent="0.25">
      <c r="A9950" s="2">
        <v>21</v>
      </c>
      <c r="B9950" t="s">
        <v>35</v>
      </c>
      <c r="C9950" t="s">
        <v>195</v>
      </c>
      <c r="D9950" s="2">
        <v>4</v>
      </c>
      <c r="E9950" s="17">
        <v>16</v>
      </c>
      <c r="F9950" t="s">
        <v>69</v>
      </c>
      <c r="G9950">
        <v>1</v>
      </c>
      <c r="H9950">
        <v>158228.41</v>
      </c>
    </row>
    <row r="9951" spans="1:8" x14ac:dyDescent="0.25">
      <c r="A9951" s="2">
        <v>21</v>
      </c>
      <c r="B9951" t="s">
        <v>35</v>
      </c>
      <c r="C9951" t="s">
        <v>195</v>
      </c>
      <c r="D9951" s="2">
        <v>4</v>
      </c>
      <c r="E9951" s="17">
        <v>16</v>
      </c>
      <c r="F9951" t="s">
        <v>67</v>
      </c>
      <c r="G9951">
        <v>1</v>
      </c>
      <c r="H9951">
        <v>69.960000000000008</v>
      </c>
    </row>
    <row r="9952" spans="1:8" x14ac:dyDescent="0.25">
      <c r="A9952" s="2">
        <v>21</v>
      </c>
      <c r="B9952" t="s">
        <v>35</v>
      </c>
      <c r="C9952" t="s">
        <v>195</v>
      </c>
      <c r="D9952" s="2">
        <v>4</v>
      </c>
      <c r="E9952" s="17">
        <v>16</v>
      </c>
      <c r="F9952" t="s">
        <v>72</v>
      </c>
      <c r="G9952">
        <v>1</v>
      </c>
      <c r="H9952">
        <v>346124.16</v>
      </c>
    </row>
    <row r="9953" spans="1:8" x14ac:dyDescent="0.25">
      <c r="A9953" s="2">
        <v>21</v>
      </c>
      <c r="B9953" t="s">
        <v>35</v>
      </c>
      <c r="C9953" t="s">
        <v>196</v>
      </c>
      <c r="D9953" s="2">
        <v>4</v>
      </c>
      <c r="E9953" s="17">
        <v>1</v>
      </c>
      <c r="F9953" t="s">
        <v>70</v>
      </c>
      <c r="G9953">
        <v>15</v>
      </c>
      <c r="H9953">
        <v>1708131.4900000002</v>
      </c>
    </row>
    <row r="9954" spans="1:8" x14ac:dyDescent="0.25">
      <c r="A9954" s="2">
        <v>21</v>
      </c>
      <c r="B9954" t="s">
        <v>35</v>
      </c>
      <c r="C9954" t="s">
        <v>196</v>
      </c>
      <c r="D9954" s="2">
        <v>4</v>
      </c>
      <c r="E9954" s="17">
        <v>1</v>
      </c>
      <c r="F9954" t="s">
        <v>67</v>
      </c>
      <c r="G9954">
        <v>2</v>
      </c>
      <c r="H9954">
        <v>331.77</v>
      </c>
    </row>
    <row r="9955" spans="1:8" x14ac:dyDescent="0.25">
      <c r="A9955" s="2">
        <v>21</v>
      </c>
      <c r="B9955" t="s">
        <v>35</v>
      </c>
      <c r="C9955" t="s">
        <v>196</v>
      </c>
      <c r="D9955" s="2">
        <v>4</v>
      </c>
      <c r="E9955" s="17">
        <v>3</v>
      </c>
      <c r="F9955" t="s">
        <v>70</v>
      </c>
      <c r="G9955">
        <v>5</v>
      </c>
      <c r="H9955">
        <v>508459.04999999993</v>
      </c>
    </row>
    <row r="9956" spans="1:8" x14ac:dyDescent="0.25">
      <c r="A9956" s="2">
        <v>21</v>
      </c>
      <c r="B9956" t="s">
        <v>35</v>
      </c>
      <c r="C9956" t="s">
        <v>196</v>
      </c>
      <c r="D9956" s="2">
        <v>4</v>
      </c>
      <c r="E9956" s="17">
        <v>3</v>
      </c>
      <c r="F9956" t="s">
        <v>75</v>
      </c>
      <c r="G9956">
        <v>5</v>
      </c>
      <c r="H9956">
        <v>63600</v>
      </c>
    </row>
    <row r="9957" spans="1:8" x14ac:dyDescent="0.25">
      <c r="A9957" s="2">
        <v>21</v>
      </c>
      <c r="B9957" t="s">
        <v>35</v>
      </c>
      <c r="C9957" t="s">
        <v>196</v>
      </c>
      <c r="D9957" s="2">
        <v>4</v>
      </c>
      <c r="E9957" s="17">
        <v>3</v>
      </c>
      <c r="F9957" t="s">
        <v>68</v>
      </c>
      <c r="G9957">
        <v>3</v>
      </c>
      <c r="H9957">
        <v>68659</v>
      </c>
    </row>
    <row r="9958" spans="1:8" x14ac:dyDescent="0.25">
      <c r="A9958" s="2">
        <v>21</v>
      </c>
      <c r="B9958" t="s">
        <v>35</v>
      </c>
      <c r="C9958" t="s">
        <v>196</v>
      </c>
      <c r="D9958" s="2">
        <v>4</v>
      </c>
      <c r="E9958" s="17">
        <v>3</v>
      </c>
      <c r="F9958" t="s">
        <v>69</v>
      </c>
      <c r="G9958">
        <v>5</v>
      </c>
      <c r="H9958">
        <v>66283.600000000006</v>
      </c>
    </row>
    <row r="9959" spans="1:8" x14ac:dyDescent="0.25">
      <c r="A9959" s="2">
        <v>21</v>
      </c>
      <c r="B9959" t="s">
        <v>35</v>
      </c>
      <c r="C9959" t="s">
        <v>196</v>
      </c>
      <c r="D9959" s="2">
        <v>4</v>
      </c>
      <c r="E9959" s="17">
        <v>3</v>
      </c>
      <c r="F9959" t="s">
        <v>78</v>
      </c>
      <c r="H9959">
        <v>10287.299999999999</v>
      </c>
    </row>
    <row r="9960" spans="1:8" x14ac:dyDescent="0.25">
      <c r="A9960" s="2">
        <v>21</v>
      </c>
      <c r="B9960" t="s">
        <v>35</v>
      </c>
      <c r="C9960" t="s">
        <v>196</v>
      </c>
      <c r="D9960" s="2">
        <v>4</v>
      </c>
      <c r="E9960" s="17">
        <v>3</v>
      </c>
      <c r="F9960" t="s">
        <v>67</v>
      </c>
      <c r="G9960">
        <v>5</v>
      </c>
      <c r="H9960">
        <v>349.79999999999995</v>
      </c>
    </row>
    <row r="9961" spans="1:8" x14ac:dyDescent="0.25">
      <c r="A9961" s="2">
        <v>21</v>
      </c>
      <c r="B9961" t="s">
        <v>35</v>
      </c>
      <c r="C9961" t="s">
        <v>196</v>
      </c>
      <c r="D9961" s="2">
        <v>4</v>
      </c>
      <c r="E9961" s="17">
        <v>3</v>
      </c>
      <c r="F9961" t="s">
        <v>73</v>
      </c>
      <c r="G9961">
        <v>1</v>
      </c>
      <c r="H9961">
        <v>38468.15</v>
      </c>
    </row>
    <row r="9962" spans="1:8" x14ac:dyDescent="0.25">
      <c r="A9962" s="2">
        <v>21</v>
      </c>
      <c r="B9962" t="s">
        <v>35</v>
      </c>
      <c r="C9962" t="s">
        <v>196</v>
      </c>
      <c r="D9962" s="2">
        <v>4</v>
      </c>
      <c r="E9962" s="17">
        <v>3</v>
      </c>
      <c r="F9962" t="s">
        <v>74</v>
      </c>
      <c r="G9962">
        <v>1</v>
      </c>
      <c r="H9962">
        <v>7206.25</v>
      </c>
    </row>
    <row r="9963" spans="1:8" x14ac:dyDescent="0.25">
      <c r="A9963" s="2">
        <v>21</v>
      </c>
      <c r="B9963" t="s">
        <v>35</v>
      </c>
      <c r="C9963" t="s">
        <v>196</v>
      </c>
      <c r="D9963" s="2">
        <v>4</v>
      </c>
      <c r="E9963" s="17">
        <v>4</v>
      </c>
      <c r="F9963" t="s">
        <v>70</v>
      </c>
      <c r="G9963">
        <v>34</v>
      </c>
      <c r="H9963">
        <v>3562021.28</v>
      </c>
    </row>
    <row r="9964" spans="1:8" x14ac:dyDescent="0.25">
      <c r="A9964" s="2">
        <v>21</v>
      </c>
      <c r="B9964" t="s">
        <v>35</v>
      </c>
      <c r="C9964" t="s">
        <v>196</v>
      </c>
      <c r="D9964" s="2">
        <v>4</v>
      </c>
      <c r="E9964" s="17">
        <v>4</v>
      </c>
      <c r="F9964" t="s">
        <v>75</v>
      </c>
      <c r="G9964">
        <v>27</v>
      </c>
      <c r="H9964">
        <v>331500</v>
      </c>
    </row>
    <row r="9965" spans="1:8" x14ac:dyDescent="0.25">
      <c r="A9965" s="2">
        <v>21</v>
      </c>
      <c r="B9965" t="s">
        <v>35</v>
      </c>
      <c r="C9965" t="s">
        <v>196</v>
      </c>
      <c r="D9965" s="2">
        <v>4</v>
      </c>
      <c r="E9965" s="17">
        <v>4</v>
      </c>
      <c r="F9965" t="s">
        <v>77</v>
      </c>
      <c r="H9965">
        <v>22314.84</v>
      </c>
    </row>
    <row r="9966" spans="1:8" x14ac:dyDescent="0.25">
      <c r="A9966" s="2">
        <v>21</v>
      </c>
      <c r="B9966" t="s">
        <v>35</v>
      </c>
      <c r="C9966" t="s">
        <v>196</v>
      </c>
      <c r="D9966" s="2">
        <v>4</v>
      </c>
      <c r="E9966" s="17">
        <v>4</v>
      </c>
      <c r="F9966" t="s">
        <v>68</v>
      </c>
      <c r="G9966">
        <v>23</v>
      </c>
      <c r="H9966">
        <v>460950.25</v>
      </c>
    </row>
    <row r="9967" spans="1:8" x14ac:dyDescent="0.25">
      <c r="A9967" s="2">
        <v>21</v>
      </c>
      <c r="B9967" t="s">
        <v>35</v>
      </c>
      <c r="C9967" t="s">
        <v>196</v>
      </c>
      <c r="D9967" s="2">
        <v>4</v>
      </c>
      <c r="E9967" s="17">
        <v>4</v>
      </c>
      <c r="F9967" t="s">
        <v>69</v>
      </c>
      <c r="G9967">
        <v>34</v>
      </c>
      <c r="H9967">
        <v>461930.20999999996</v>
      </c>
    </row>
    <row r="9968" spans="1:8" x14ac:dyDescent="0.25">
      <c r="A9968" s="2">
        <v>21</v>
      </c>
      <c r="B9968" t="s">
        <v>35</v>
      </c>
      <c r="C9968" t="s">
        <v>196</v>
      </c>
      <c r="D9968" s="2">
        <v>4</v>
      </c>
      <c r="E9968" s="17">
        <v>4</v>
      </c>
      <c r="F9968" t="s">
        <v>78</v>
      </c>
      <c r="H9968">
        <v>118504.20000000001</v>
      </c>
    </row>
    <row r="9969" spans="1:8" x14ac:dyDescent="0.25">
      <c r="A9969" s="2">
        <v>21</v>
      </c>
      <c r="B9969" t="s">
        <v>35</v>
      </c>
      <c r="C9969" t="s">
        <v>196</v>
      </c>
      <c r="D9969" s="2">
        <v>4</v>
      </c>
      <c r="E9969" s="17">
        <v>4</v>
      </c>
      <c r="F9969" t="s">
        <v>67</v>
      </c>
      <c r="G9969">
        <v>34</v>
      </c>
      <c r="H9969">
        <v>2122.12</v>
      </c>
    </row>
    <row r="9970" spans="1:8" x14ac:dyDescent="0.25">
      <c r="A9970" s="2">
        <v>21</v>
      </c>
      <c r="B9970" t="s">
        <v>35</v>
      </c>
      <c r="C9970" t="s">
        <v>196</v>
      </c>
      <c r="D9970" s="2">
        <v>4</v>
      </c>
      <c r="E9970" s="17">
        <v>4</v>
      </c>
      <c r="F9970" t="s">
        <v>73</v>
      </c>
      <c r="G9970">
        <v>3</v>
      </c>
      <c r="H9970">
        <v>268854.40999999997</v>
      </c>
    </row>
    <row r="9971" spans="1:8" x14ac:dyDescent="0.25">
      <c r="A9971" s="2">
        <v>21</v>
      </c>
      <c r="B9971" t="s">
        <v>35</v>
      </c>
      <c r="C9971" t="s">
        <v>196</v>
      </c>
      <c r="D9971" s="2">
        <v>4</v>
      </c>
      <c r="E9971" s="17">
        <v>4</v>
      </c>
      <c r="F9971" t="s">
        <v>72</v>
      </c>
      <c r="H9971">
        <v>3815.25</v>
      </c>
    </row>
    <row r="9972" spans="1:8" x14ac:dyDescent="0.25">
      <c r="A9972" s="2">
        <v>21</v>
      </c>
      <c r="B9972" t="s">
        <v>35</v>
      </c>
      <c r="C9972" t="s">
        <v>196</v>
      </c>
      <c r="D9972" s="2">
        <v>4</v>
      </c>
      <c r="E9972" s="17">
        <v>4</v>
      </c>
      <c r="F9972" t="s">
        <v>74</v>
      </c>
      <c r="G9972">
        <v>1</v>
      </c>
      <c r="H9972">
        <v>17922</v>
      </c>
    </row>
    <row r="9973" spans="1:8" x14ac:dyDescent="0.25">
      <c r="A9973" s="2">
        <v>21</v>
      </c>
      <c r="B9973" t="s">
        <v>35</v>
      </c>
      <c r="C9973" t="s">
        <v>196</v>
      </c>
      <c r="D9973" s="2">
        <v>4</v>
      </c>
      <c r="E9973" s="17">
        <v>5</v>
      </c>
      <c r="F9973" t="s">
        <v>70</v>
      </c>
      <c r="G9973">
        <v>347</v>
      </c>
      <c r="H9973">
        <v>68221396.659999996</v>
      </c>
    </row>
    <row r="9974" spans="1:8" x14ac:dyDescent="0.25">
      <c r="A9974" s="2">
        <v>21</v>
      </c>
      <c r="B9974" t="s">
        <v>35</v>
      </c>
      <c r="C9974" t="s">
        <v>196</v>
      </c>
      <c r="D9974" s="2">
        <v>4</v>
      </c>
      <c r="E9974" s="17">
        <v>5</v>
      </c>
      <c r="F9974" t="s">
        <v>75</v>
      </c>
      <c r="G9974">
        <v>240</v>
      </c>
      <c r="H9974">
        <v>3037500</v>
      </c>
    </row>
    <row r="9975" spans="1:8" x14ac:dyDescent="0.25">
      <c r="A9975" s="2">
        <v>21</v>
      </c>
      <c r="B9975" t="s">
        <v>35</v>
      </c>
      <c r="C9975" t="s">
        <v>196</v>
      </c>
      <c r="D9975" s="2">
        <v>4</v>
      </c>
      <c r="E9975" s="17">
        <v>5</v>
      </c>
      <c r="F9975" t="s">
        <v>77</v>
      </c>
      <c r="G9975">
        <v>15</v>
      </c>
      <c r="H9975">
        <v>203107.09999999998</v>
      </c>
    </row>
    <row r="9976" spans="1:8" x14ac:dyDescent="0.25">
      <c r="A9976" s="2">
        <v>21</v>
      </c>
      <c r="B9976" t="s">
        <v>35</v>
      </c>
      <c r="C9976" t="s">
        <v>196</v>
      </c>
      <c r="D9976" s="2">
        <v>4</v>
      </c>
      <c r="E9976" s="17">
        <v>5</v>
      </c>
      <c r="F9976" t="s">
        <v>68</v>
      </c>
      <c r="G9976">
        <v>200</v>
      </c>
      <c r="H9976">
        <v>4116294.4800000004</v>
      </c>
    </row>
    <row r="9977" spans="1:8" x14ac:dyDescent="0.25">
      <c r="A9977" s="2">
        <v>21</v>
      </c>
      <c r="B9977" t="s">
        <v>35</v>
      </c>
      <c r="C9977" t="s">
        <v>196</v>
      </c>
      <c r="D9977" s="2">
        <v>4</v>
      </c>
      <c r="E9977" s="17">
        <v>5</v>
      </c>
      <c r="F9977" t="s">
        <v>69</v>
      </c>
      <c r="G9977">
        <v>299</v>
      </c>
      <c r="H9977">
        <v>5062336.2100000046</v>
      </c>
    </row>
    <row r="9978" spans="1:8" x14ac:dyDescent="0.25">
      <c r="A9978" s="2">
        <v>21</v>
      </c>
      <c r="B9978" t="s">
        <v>35</v>
      </c>
      <c r="C9978" t="s">
        <v>196</v>
      </c>
      <c r="D9978" s="2">
        <v>4</v>
      </c>
      <c r="E9978" s="17">
        <v>5</v>
      </c>
      <c r="F9978" t="s">
        <v>78</v>
      </c>
      <c r="H9978">
        <v>1152563.2999999998</v>
      </c>
    </row>
    <row r="9979" spans="1:8" x14ac:dyDescent="0.25">
      <c r="A9979" s="2">
        <v>21</v>
      </c>
      <c r="B9979" t="s">
        <v>35</v>
      </c>
      <c r="C9979" t="s">
        <v>196</v>
      </c>
      <c r="D9979" s="2">
        <v>4</v>
      </c>
      <c r="E9979" s="17">
        <v>5</v>
      </c>
      <c r="F9979" t="s">
        <v>67</v>
      </c>
      <c r="G9979">
        <v>339</v>
      </c>
      <c r="H9979">
        <v>21815.659999999996</v>
      </c>
    </row>
    <row r="9980" spans="1:8" x14ac:dyDescent="0.25">
      <c r="A9980" s="2">
        <v>21</v>
      </c>
      <c r="B9980" t="s">
        <v>35</v>
      </c>
      <c r="C9980" t="s">
        <v>196</v>
      </c>
      <c r="D9980" s="2">
        <v>4</v>
      </c>
      <c r="E9980" s="17">
        <v>5</v>
      </c>
      <c r="F9980" t="s">
        <v>73</v>
      </c>
      <c r="G9980">
        <v>34</v>
      </c>
      <c r="H9980">
        <v>2996309.2600000002</v>
      </c>
    </row>
    <row r="9981" spans="1:8" x14ac:dyDescent="0.25">
      <c r="A9981" s="2">
        <v>21</v>
      </c>
      <c r="B9981" t="s">
        <v>35</v>
      </c>
      <c r="C9981" t="s">
        <v>196</v>
      </c>
      <c r="D9981" s="2">
        <v>4</v>
      </c>
      <c r="E9981" s="17">
        <v>5</v>
      </c>
      <c r="F9981" t="s">
        <v>79</v>
      </c>
      <c r="H9981">
        <v>35528</v>
      </c>
    </row>
    <row r="9982" spans="1:8" x14ac:dyDescent="0.25">
      <c r="A9982" s="2">
        <v>21</v>
      </c>
      <c r="B9982" t="s">
        <v>35</v>
      </c>
      <c r="C9982" t="s">
        <v>196</v>
      </c>
      <c r="D9982" s="2">
        <v>4</v>
      </c>
      <c r="E9982" s="17">
        <v>5</v>
      </c>
      <c r="F9982" t="s">
        <v>72</v>
      </c>
      <c r="G9982">
        <v>47</v>
      </c>
      <c r="H9982">
        <v>2097807.0399999972</v>
      </c>
    </row>
    <row r="9983" spans="1:8" x14ac:dyDescent="0.25">
      <c r="A9983" s="2">
        <v>21</v>
      </c>
      <c r="B9983" t="s">
        <v>35</v>
      </c>
      <c r="C9983" t="s">
        <v>196</v>
      </c>
      <c r="D9983" s="2">
        <v>4</v>
      </c>
      <c r="E9983" s="17">
        <v>5</v>
      </c>
      <c r="F9983" t="s">
        <v>74</v>
      </c>
      <c r="G9983">
        <v>2</v>
      </c>
      <c r="H9983">
        <v>146718.28999999998</v>
      </c>
    </row>
    <row r="9984" spans="1:8" x14ac:dyDescent="0.25">
      <c r="A9984" s="2">
        <v>21</v>
      </c>
      <c r="B9984" t="s">
        <v>35</v>
      </c>
      <c r="C9984" t="s">
        <v>196</v>
      </c>
      <c r="D9984" s="2">
        <v>4</v>
      </c>
      <c r="E9984" s="17">
        <v>6</v>
      </c>
      <c r="F9984" t="s">
        <v>70</v>
      </c>
      <c r="G9984">
        <v>107</v>
      </c>
      <c r="H9984">
        <v>23623523.840000004</v>
      </c>
    </row>
    <row r="9985" spans="1:8" x14ac:dyDescent="0.25">
      <c r="A9985" s="2">
        <v>21</v>
      </c>
      <c r="B9985" t="s">
        <v>35</v>
      </c>
      <c r="C9985" t="s">
        <v>196</v>
      </c>
      <c r="D9985" s="2">
        <v>4</v>
      </c>
      <c r="E9985" s="17">
        <v>6</v>
      </c>
      <c r="F9985" t="s">
        <v>75</v>
      </c>
      <c r="G9985">
        <v>100</v>
      </c>
      <c r="H9985">
        <v>1368300</v>
      </c>
    </row>
    <row r="9986" spans="1:8" x14ac:dyDescent="0.25">
      <c r="A9986" s="2">
        <v>21</v>
      </c>
      <c r="B9986" t="s">
        <v>35</v>
      </c>
      <c r="C9986" t="s">
        <v>196</v>
      </c>
      <c r="D9986" s="2">
        <v>4</v>
      </c>
      <c r="E9986" s="17">
        <v>6</v>
      </c>
      <c r="F9986" t="s">
        <v>77</v>
      </c>
      <c r="G9986">
        <v>5</v>
      </c>
      <c r="H9986">
        <v>156027.85999999999</v>
      </c>
    </row>
    <row r="9987" spans="1:8" x14ac:dyDescent="0.25">
      <c r="A9987" s="2">
        <v>21</v>
      </c>
      <c r="B9987" t="s">
        <v>35</v>
      </c>
      <c r="C9987" t="s">
        <v>196</v>
      </c>
      <c r="D9987" s="2">
        <v>4</v>
      </c>
      <c r="E9987" s="17">
        <v>6</v>
      </c>
      <c r="F9987" t="s">
        <v>68</v>
      </c>
      <c r="G9987">
        <v>84</v>
      </c>
      <c r="H9987">
        <v>1772390</v>
      </c>
    </row>
    <row r="9988" spans="1:8" x14ac:dyDescent="0.25">
      <c r="A9988" s="2">
        <v>21</v>
      </c>
      <c r="B9988" t="s">
        <v>35</v>
      </c>
      <c r="C9988" t="s">
        <v>196</v>
      </c>
      <c r="D9988" s="2">
        <v>4</v>
      </c>
      <c r="E9988" s="17">
        <v>6</v>
      </c>
      <c r="F9988" t="s">
        <v>69</v>
      </c>
      <c r="G9988">
        <v>107</v>
      </c>
      <c r="H9988">
        <v>2596420.7300000004</v>
      </c>
    </row>
    <row r="9989" spans="1:8" x14ac:dyDescent="0.25">
      <c r="A9989" s="2">
        <v>21</v>
      </c>
      <c r="B9989" t="s">
        <v>35</v>
      </c>
      <c r="C9989" t="s">
        <v>196</v>
      </c>
      <c r="D9989" s="2">
        <v>4</v>
      </c>
      <c r="E9989" s="17">
        <v>6</v>
      </c>
      <c r="F9989" t="s">
        <v>78</v>
      </c>
      <c r="H9989">
        <v>494094.84</v>
      </c>
    </row>
    <row r="9990" spans="1:8" x14ac:dyDescent="0.25">
      <c r="A9990" s="2">
        <v>21</v>
      </c>
      <c r="B9990" t="s">
        <v>35</v>
      </c>
      <c r="C9990" t="s">
        <v>196</v>
      </c>
      <c r="D9990" s="2">
        <v>4</v>
      </c>
      <c r="E9990" s="17">
        <v>6</v>
      </c>
      <c r="F9990" t="s">
        <v>67</v>
      </c>
      <c r="G9990">
        <v>105</v>
      </c>
      <c r="H9990">
        <v>7736.3600000000006</v>
      </c>
    </row>
    <row r="9991" spans="1:8" x14ac:dyDescent="0.25">
      <c r="A9991" s="2">
        <v>21</v>
      </c>
      <c r="B9991" t="s">
        <v>35</v>
      </c>
      <c r="C9991" t="s">
        <v>196</v>
      </c>
      <c r="D9991" s="2">
        <v>4</v>
      </c>
      <c r="E9991" s="17">
        <v>6</v>
      </c>
      <c r="F9991" t="s">
        <v>73</v>
      </c>
      <c r="G9991">
        <v>8</v>
      </c>
      <c r="H9991">
        <v>1690999.9100000001</v>
      </c>
    </row>
    <row r="9992" spans="1:8" x14ac:dyDescent="0.25">
      <c r="A9992" s="2">
        <v>21</v>
      </c>
      <c r="B9992" t="s">
        <v>35</v>
      </c>
      <c r="C9992" t="s">
        <v>196</v>
      </c>
      <c r="D9992" s="2">
        <v>4</v>
      </c>
      <c r="E9992" s="17">
        <v>6</v>
      </c>
      <c r="F9992" t="s">
        <v>79</v>
      </c>
      <c r="H9992">
        <v>58066.16</v>
      </c>
    </row>
    <row r="9993" spans="1:8" x14ac:dyDescent="0.25">
      <c r="A9993" s="2">
        <v>21</v>
      </c>
      <c r="B9993" t="s">
        <v>35</v>
      </c>
      <c r="C9993" t="s">
        <v>196</v>
      </c>
      <c r="D9993" s="2">
        <v>4</v>
      </c>
      <c r="E9993" s="17">
        <v>6</v>
      </c>
      <c r="F9993" t="s">
        <v>72</v>
      </c>
      <c r="H9993">
        <v>5057.53</v>
      </c>
    </row>
    <row r="9994" spans="1:8" x14ac:dyDescent="0.25">
      <c r="A9994" s="2">
        <v>21</v>
      </c>
      <c r="B9994" t="s">
        <v>35</v>
      </c>
      <c r="C9994" t="s">
        <v>196</v>
      </c>
      <c r="D9994" s="2">
        <v>4</v>
      </c>
      <c r="E9994" s="17">
        <v>6</v>
      </c>
      <c r="F9994" t="s">
        <v>74</v>
      </c>
      <c r="H9994">
        <v>21566.7</v>
      </c>
    </row>
    <row r="9995" spans="1:8" x14ac:dyDescent="0.25">
      <c r="A9995" s="2">
        <v>21</v>
      </c>
      <c r="B9995" t="s">
        <v>35</v>
      </c>
      <c r="C9995" t="s">
        <v>196</v>
      </c>
      <c r="D9995" s="2">
        <v>4</v>
      </c>
      <c r="E9995" s="17">
        <v>7</v>
      </c>
      <c r="F9995" t="s">
        <v>70</v>
      </c>
      <c r="G9995">
        <v>1197</v>
      </c>
      <c r="H9995">
        <v>243101869.78</v>
      </c>
    </row>
    <row r="9996" spans="1:8" x14ac:dyDescent="0.25">
      <c r="A9996" s="2">
        <v>21</v>
      </c>
      <c r="B9996" t="s">
        <v>35</v>
      </c>
      <c r="C9996" t="s">
        <v>196</v>
      </c>
      <c r="D9996" s="2">
        <v>4</v>
      </c>
      <c r="E9996" s="17">
        <v>7</v>
      </c>
      <c r="F9996" t="s">
        <v>75</v>
      </c>
      <c r="G9996">
        <v>673</v>
      </c>
      <c r="H9996">
        <v>8770500</v>
      </c>
    </row>
    <row r="9997" spans="1:8" x14ac:dyDescent="0.25">
      <c r="A9997" s="2">
        <v>21</v>
      </c>
      <c r="B9997" t="s">
        <v>35</v>
      </c>
      <c r="C9997" t="s">
        <v>196</v>
      </c>
      <c r="D9997" s="2">
        <v>4</v>
      </c>
      <c r="E9997" s="17">
        <v>7</v>
      </c>
      <c r="F9997" t="s">
        <v>77</v>
      </c>
      <c r="G9997">
        <v>32</v>
      </c>
      <c r="H9997">
        <v>745568.35</v>
      </c>
    </row>
    <row r="9998" spans="1:8" x14ac:dyDescent="0.25">
      <c r="A9998" s="2">
        <v>21</v>
      </c>
      <c r="B9998" t="s">
        <v>35</v>
      </c>
      <c r="C9998" t="s">
        <v>196</v>
      </c>
      <c r="D9998" s="2">
        <v>4</v>
      </c>
      <c r="E9998" s="17">
        <v>7</v>
      </c>
      <c r="F9998" t="s">
        <v>68</v>
      </c>
      <c r="G9998">
        <v>583</v>
      </c>
      <c r="H9998">
        <v>11531406.630000001</v>
      </c>
    </row>
    <row r="9999" spans="1:8" x14ac:dyDescent="0.25">
      <c r="A9999" s="2">
        <v>21</v>
      </c>
      <c r="B9999" t="s">
        <v>35</v>
      </c>
      <c r="C9999" t="s">
        <v>196</v>
      </c>
      <c r="D9999" s="2">
        <v>4</v>
      </c>
      <c r="E9999" s="17">
        <v>7</v>
      </c>
      <c r="F9999" t="s">
        <v>69</v>
      </c>
      <c r="G9999">
        <v>1001</v>
      </c>
      <c r="H9999">
        <v>28727105.659999982</v>
      </c>
    </row>
    <row r="10000" spans="1:8" x14ac:dyDescent="0.25">
      <c r="A10000" s="2">
        <v>21</v>
      </c>
      <c r="B10000" t="s">
        <v>35</v>
      </c>
      <c r="C10000" t="s">
        <v>196</v>
      </c>
      <c r="D10000" s="2">
        <v>4</v>
      </c>
      <c r="E10000" s="17">
        <v>7</v>
      </c>
      <c r="F10000" t="s">
        <v>78</v>
      </c>
      <c r="G10000">
        <v>4</v>
      </c>
      <c r="H10000">
        <v>3670355.629999999</v>
      </c>
    </row>
    <row r="10001" spans="1:8" x14ac:dyDescent="0.25">
      <c r="A10001" s="2">
        <v>21</v>
      </c>
      <c r="B10001" t="s">
        <v>35</v>
      </c>
      <c r="C10001" t="s">
        <v>196</v>
      </c>
      <c r="D10001" s="2">
        <v>4</v>
      </c>
      <c r="E10001" s="17">
        <v>7</v>
      </c>
      <c r="F10001" t="s">
        <v>67</v>
      </c>
      <c r="G10001">
        <v>452</v>
      </c>
      <c r="H10001">
        <v>30175.83</v>
      </c>
    </row>
    <row r="10002" spans="1:8" x14ac:dyDescent="0.25">
      <c r="A10002" s="2">
        <v>21</v>
      </c>
      <c r="B10002" t="s">
        <v>35</v>
      </c>
      <c r="C10002" t="s">
        <v>196</v>
      </c>
      <c r="D10002" s="2">
        <v>4</v>
      </c>
      <c r="E10002" s="17">
        <v>7</v>
      </c>
      <c r="F10002" t="s">
        <v>73</v>
      </c>
      <c r="G10002">
        <v>83</v>
      </c>
      <c r="H10002">
        <v>16893263.27</v>
      </c>
    </row>
    <row r="10003" spans="1:8" x14ac:dyDescent="0.25">
      <c r="A10003" s="2">
        <v>21</v>
      </c>
      <c r="B10003" t="s">
        <v>35</v>
      </c>
      <c r="C10003" t="s">
        <v>196</v>
      </c>
      <c r="D10003" s="2">
        <v>4</v>
      </c>
      <c r="E10003" s="17">
        <v>7</v>
      </c>
      <c r="F10003" t="s">
        <v>79</v>
      </c>
      <c r="G10003">
        <v>3</v>
      </c>
      <c r="H10003">
        <v>71056.5</v>
      </c>
    </row>
    <row r="10004" spans="1:8" x14ac:dyDescent="0.25">
      <c r="A10004" s="2">
        <v>21</v>
      </c>
      <c r="B10004" t="s">
        <v>35</v>
      </c>
      <c r="C10004" t="s">
        <v>196</v>
      </c>
      <c r="D10004" s="2">
        <v>4</v>
      </c>
      <c r="E10004" s="17">
        <v>7</v>
      </c>
      <c r="F10004" t="s">
        <v>72</v>
      </c>
      <c r="G10004">
        <v>196</v>
      </c>
      <c r="H10004">
        <v>8071422.7399999984</v>
      </c>
    </row>
    <row r="10005" spans="1:8" x14ac:dyDescent="0.25">
      <c r="A10005" s="2">
        <v>21</v>
      </c>
      <c r="B10005" t="s">
        <v>35</v>
      </c>
      <c r="C10005" t="s">
        <v>196</v>
      </c>
      <c r="D10005" s="2">
        <v>4</v>
      </c>
      <c r="E10005" s="17">
        <v>7</v>
      </c>
      <c r="F10005" t="s">
        <v>74</v>
      </c>
      <c r="G10005">
        <v>30</v>
      </c>
      <c r="H10005">
        <v>567667.72999999986</v>
      </c>
    </row>
    <row r="10006" spans="1:8" x14ac:dyDescent="0.25">
      <c r="A10006" s="2">
        <v>21</v>
      </c>
      <c r="B10006" t="s">
        <v>35</v>
      </c>
      <c r="C10006" t="s">
        <v>196</v>
      </c>
      <c r="D10006" s="2">
        <v>4</v>
      </c>
      <c r="E10006" s="17">
        <v>7</v>
      </c>
      <c r="F10006" t="s">
        <v>111</v>
      </c>
      <c r="G10006">
        <v>1</v>
      </c>
      <c r="H10006">
        <v>2528.2400000000002</v>
      </c>
    </row>
    <row r="10007" spans="1:8" x14ac:dyDescent="0.25">
      <c r="A10007" s="2">
        <v>21</v>
      </c>
      <c r="B10007" t="s">
        <v>35</v>
      </c>
      <c r="C10007" t="s">
        <v>196</v>
      </c>
      <c r="D10007" s="2">
        <v>4</v>
      </c>
      <c r="E10007" s="17">
        <v>8</v>
      </c>
      <c r="F10007" t="s">
        <v>70</v>
      </c>
      <c r="G10007">
        <v>179</v>
      </c>
      <c r="H10007">
        <v>37478443.82</v>
      </c>
    </row>
    <row r="10008" spans="1:8" x14ac:dyDescent="0.25">
      <c r="A10008" s="2">
        <v>21</v>
      </c>
      <c r="B10008" t="s">
        <v>35</v>
      </c>
      <c r="C10008" t="s">
        <v>196</v>
      </c>
      <c r="D10008" s="2">
        <v>4</v>
      </c>
      <c r="E10008" s="17">
        <v>8</v>
      </c>
      <c r="F10008" t="s">
        <v>75</v>
      </c>
      <c r="G10008">
        <v>124</v>
      </c>
      <c r="H10008">
        <v>1576500</v>
      </c>
    </row>
    <row r="10009" spans="1:8" x14ac:dyDescent="0.25">
      <c r="A10009" s="2">
        <v>21</v>
      </c>
      <c r="B10009" t="s">
        <v>35</v>
      </c>
      <c r="C10009" t="s">
        <v>196</v>
      </c>
      <c r="D10009" s="2">
        <v>4</v>
      </c>
      <c r="E10009" s="17">
        <v>8</v>
      </c>
      <c r="F10009" t="s">
        <v>77</v>
      </c>
      <c r="G10009">
        <v>9</v>
      </c>
      <c r="H10009">
        <v>172240.24999999997</v>
      </c>
    </row>
    <row r="10010" spans="1:8" x14ac:dyDescent="0.25">
      <c r="A10010" s="2">
        <v>21</v>
      </c>
      <c r="B10010" t="s">
        <v>35</v>
      </c>
      <c r="C10010" t="s">
        <v>196</v>
      </c>
      <c r="D10010" s="2">
        <v>4</v>
      </c>
      <c r="E10010" s="17">
        <v>8</v>
      </c>
      <c r="F10010" t="s">
        <v>68</v>
      </c>
      <c r="G10010">
        <v>106</v>
      </c>
      <c r="H10010">
        <v>1967422</v>
      </c>
    </row>
    <row r="10011" spans="1:8" x14ac:dyDescent="0.25">
      <c r="A10011" s="2">
        <v>21</v>
      </c>
      <c r="B10011" t="s">
        <v>35</v>
      </c>
      <c r="C10011" t="s">
        <v>196</v>
      </c>
      <c r="D10011" s="2">
        <v>4</v>
      </c>
      <c r="E10011" s="17">
        <v>8</v>
      </c>
      <c r="F10011" t="s">
        <v>69</v>
      </c>
      <c r="G10011">
        <v>178</v>
      </c>
      <c r="H10011">
        <v>4843758.939999992</v>
      </c>
    </row>
    <row r="10012" spans="1:8" x14ac:dyDescent="0.25">
      <c r="A10012" s="2">
        <v>21</v>
      </c>
      <c r="B10012" t="s">
        <v>35</v>
      </c>
      <c r="C10012" t="s">
        <v>196</v>
      </c>
      <c r="D10012" s="2">
        <v>4</v>
      </c>
      <c r="E10012" s="17">
        <v>8</v>
      </c>
      <c r="F10012" t="s">
        <v>78</v>
      </c>
      <c r="H10012">
        <v>1181126.19</v>
      </c>
    </row>
    <row r="10013" spans="1:8" x14ac:dyDescent="0.25">
      <c r="A10013" s="2">
        <v>21</v>
      </c>
      <c r="B10013" t="s">
        <v>35</v>
      </c>
      <c r="C10013" t="s">
        <v>196</v>
      </c>
      <c r="D10013" s="2">
        <v>4</v>
      </c>
      <c r="E10013" s="17">
        <v>8</v>
      </c>
      <c r="F10013" t="s">
        <v>67</v>
      </c>
      <c r="G10013">
        <v>85</v>
      </c>
      <c r="H10013">
        <v>5888.35</v>
      </c>
    </row>
    <row r="10014" spans="1:8" x14ac:dyDescent="0.25">
      <c r="A10014" s="2">
        <v>21</v>
      </c>
      <c r="B10014" t="s">
        <v>35</v>
      </c>
      <c r="C10014" t="s">
        <v>196</v>
      </c>
      <c r="D10014" s="2">
        <v>4</v>
      </c>
      <c r="E10014" s="17">
        <v>8</v>
      </c>
      <c r="F10014" t="s">
        <v>73</v>
      </c>
      <c r="G10014">
        <v>34</v>
      </c>
      <c r="H10014">
        <v>3084200.16</v>
      </c>
    </row>
    <row r="10015" spans="1:8" x14ac:dyDescent="0.25">
      <c r="A10015" s="2">
        <v>21</v>
      </c>
      <c r="B10015" t="s">
        <v>35</v>
      </c>
      <c r="C10015" t="s">
        <v>196</v>
      </c>
      <c r="D10015" s="2">
        <v>4</v>
      </c>
      <c r="E10015" s="17">
        <v>8</v>
      </c>
      <c r="F10015" t="s">
        <v>79</v>
      </c>
      <c r="H10015">
        <v>17253</v>
      </c>
    </row>
    <row r="10016" spans="1:8" x14ac:dyDescent="0.25">
      <c r="A10016" s="2">
        <v>21</v>
      </c>
      <c r="B10016" t="s">
        <v>35</v>
      </c>
      <c r="C10016" t="s">
        <v>196</v>
      </c>
      <c r="D10016" s="2">
        <v>4</v>
      </c>
      <c r="E10016" s="17">
        <v>8</v>
      </c>
      <c r="F10016" t="s">
        <v>72</v>
      </c>
      <c r="G10016">
        <v>1</v>
      </c>
      <c r="H10016">
        <v>90186.359999999986</v>
      </c>
    </row>
    <row r="10017" spans="1:8" x14ac:dyDescent="0.25">
      <c r="A10017" s="2">
        <v>21</v>
      </c>
      <c r="B10017" t="s">
        <v>35</v>
      </c>
      <c r="C10017" t="s">
        <v>196</v>
      </c>
      <c r="D10017" s="2">
        <v>4</v>
      </c>
      <c r="E10017" s="17">
        <v>8</v>
      </c>
      <c r="F10017" t="s">
        <v>74</v>
      </c>
      <c r="G10017">
        <v>9</v>
      </c>
      <c r="H10017">
        <v>370882.83</v>
      </c>
    </row>
    <row r="10018" spans="1:8" x14ac:dyDescent="0.25">
      <c r="A10018" s="2">
        <v>21</v>
      </c>
      <c r="B10018" t="s">
        <v>35</v>
      </c>
      <c r="C10018" t="s">
        <v>196</v>
      </c>
      <c r="D10018" s="2">
        <v>4</v>
      </c>
      <c r="E10018" s="17">
        <v>9</v>
      </c>
      <c r="F10018" t="s">
        <v>70</v>
      </c>
      <c r="G10018">
        <v>603</v>
      </c>
      <c r="H10018">
        <v>208928520.65000001</v>
      </c>
    </row>
    <row r="10019" spans="1:8" x14ac:dyDescent="0.25">
      <c r="A10019" s="2">
        <v>21</v>
      </c>
      <c r="B10019" t="s">
        <v>35</v>
      </c>
      <c r="C10019" t="s">
        <v>196</v>
      </c>
      <c r="D10019" s="2">
        <v>4</v>
      </c>
      <c r="E10019" s="17">
        <v>9</v>
      </c>
      <c r="F10019" t="s">
        <v>75</v>
      </c>
      <c r="G10019">
        <v>435</v>
      </c>
      <c r="H10019">
        <v>5529300</v>
      </c>
    </row>
    <row r="10020" spans="1:8" x14ac:dyDescent="0.25">
      <c r="A10020" s="2">
        <v>21</v>
      </c>
      <c r="B10020" t="s">
        <v>35</v>
      </c>
      <c r="C10020" t="s">
        <v>196</v>
      </c>
      <c r="D10020" s="2">
        <v>4</v>
      </c>
      <c r="E10020" s="17">
        <v>9</v>
      </c>
      <c r="F10020" t="s">
        <v>77</v>
      </c>
      <c r="G10020">
        <v>16</v>
      </c>
      <c r="H10020">
        <v>235915.27</v>
      </c>
    </row>
    <row r="10021" spans="1:8" x14ac:dyDescent="0.25">
      <c r="A10021" s="2">
        <v>21</v>
      </c>
      <c r="B10021" t="s">
        <v>35</v>
      </c>
      <c r="C10021" t="s">
        <v>196</v>
      </c>
      <c r="D10021" s="2">
        <v>4</v>
      </c>
      <c r="E10021" s="17">
        <v>9</v>
      </c>
      <c r="F10021" t="s">
        <v>68</v>
      </c>
      <c r="G10021">
        <v>440</v>
      </c>
      <c r="H10021">
        <v>9568537.790000001</v>
      </c>
    </row>
    <row r="10022" spans="1:8" x14ac:dyDescent="0.25">
      <c r="A10022" s="2">
        <v>21</v>
      </c>
      <c r="B10022" t="s">
        <v>35</v>
      </c>
      <c r="C10022" t="s">
        <v>196</v>
      </c>
      <c r="D10022" s="2">
        <v>4</v>
      </c>
      <c r="E10022" s="17">
        <v>9</v>
      </c>
      <c r="F10022" t="s">
        <v>69</v>
      </c>
      <c r="G10022">
        <v>589</v>
      </c>
      <c r="H10022">
        <v>26548910.620000016</v>
      </c>
    </row>
    <row r="10023" spans="1:8" x14ac:dyDescent="0.25">
      <c r="A10023" s="2">
        <v>21</v>
      </c>
      <c r="B10023" t="s">
        <v>35</v>
      </c>
      <c r="C10023" t="s">
        <v>196</v>
      </c>
      <c r="D10023" s="2">
        <v>4</v>
      </c>
      <c r="E10023" s="17">
        <v>9</v>
      </c>
      <c r="F10023" t="s">
        <v>78</v>
      </c>
      <c r="H10023">
        <v>2573580.1799999997</v>
      </c>
    </row>
    <row r="10024" spans="1:8" x14ac:dyDescent="0.25">
      <c r="A10024" s="2">
        <v>21</v>
      </c>
      <c r="B10024" t="s">
        <v>35</v>
      </c>
      <c r="C10024" t="s">
        <v>196</v>
      </c>
      <c r="D10024" s="2">
        <v>4</v>
      </c>
      <c r="E10024" s="17">
        <v>9</v>
      </c>
      <c r="F10024" t="s">
        <v>67</v>
      </c>
      <c r="G10024">
        <v>187</v>
      </c>
      <c r="H10024">
        <v>14726.480000000001</v>
      </c>
    </row>
    <row r="10025" spans="1:8" x14ac:dyDescent="0.25">
      <c r="A10025" s="2">
        <v>21</v>
      </c>
      <c r="B10025" t="s">
        <v>35</v>
      </c>
      <c r="C10025" t="s">
        <v>196</v>
      </c>
      <c r="D10025" s="2">
        <v>4</v>
      </c>
      <c r="E10025" s="17">
        <v>9</v>
      </c>
      <c r="F10025" t="s">
        <v>73</v>
      </c>
      <c r="G10025">
        <v>57</v>
      </c>
      <c r="H10025">
        <v>16899328.699999999</v>
      </c>
    </row>
    <row r="10026" spans="1:8" x14ac:dyDescent="0.25">
      <c r="A10026" s="2">
        <v>21</v>
      </c>
      <c r="B10026" t="s">
        <v>35</v>
      </c>
      <c r="C10026" t="s">
        <v>196</v>
      </c>
      <c r="D10026" s="2">
        <v>4</v>
      </c>
      <c r="E10026" s="17">
        <v>9</v>
      </c>
      <c r="F10026" t="s">
        <v>79</v>
      </c>
      <c r="G10026">
        <v>2</v>
      </c>
      <c r="H10026">
        <v>50332.5</v>
      </c>
    </row>
    <row r="10027" spans="1:8" x14ac:dyDescent="0.25">
      <c r="A10027" s="2">
        <v>21</v>
      </c>
      <c r="B10027" t="s">
        <v>35</v>
      </c>
      <c r="C10027" t="s">
        <v>196</v>
      </c>
      <c r="D10027" s="2">
        <v>4</v>
      </c>
      <c r="E10027" s="17">
        <v>9</v>
      </c>
      <c r="F10027" t="s">
        <v>72</v>
      </c>
      <c r="G10027">
        <v>14</v>
      </c>
      <c r="H10027">
        <v>1906048.34</v>
      </c>
    </row>
    <row r="10028" spans="1:8" x14ac:dyDescent="0.25">
      <c r="A10028" s="2">
        <v>21</v>
      </c>
      <c r="B10028" t="s">
        <v>35</v>
      </c>
      <c r="C10028" t="s">
        <v>196</v>
      </c>
      <c r="D10028" s="2">
        <v>4</v>
      </c>
      <c r="E10028" s="17">
        <v>9</v>
      </c>
      <c r="F10028" t="s">
        <v>74</v>
      </c>
      <c r="G10028">
        <v>42</v>
      </c>
      <c r="H10028">
        <v>765458.67999999993</v>
      </c>
    </row>
    <row r="10029" spans="1:8" x14ac:dyDescent="0.25">
      <c r="A10029" s="2">
        <v>21</v>
      </c>
      <c r="B10029" t="s">
        <v>35</v>
      </c>
      <c r="C10029" t="s">
        <v>196</v>
      </c>
      <c r="D10029" s="2">
        <v>4</v>
      </c>
      <c r="E10029" s="17">
        <v>9</v>
      </c>
      <c r="F10029" t="s">
        <v>111</v>
      </c>
      <c r="H10029">
        <v>148.72</v>
      </c>
    </row>
    <row r="10030" spans="1:8" x14ac:dyDescent="0.25">
      <c r="A10030" s="2">
        <v>21</v>
      </c>
      <c r="B10030" t="s">
        <v>35</v>
      </c>
      <c r="C10030" t="s">
        <v>196</v>
      </c>
      <c r="D10030" s="2">
        <v>4</v>
      </c>
      <c r="E10030" s="17">
        <v>10</v>
      </c>
      <c r="F10030" t="s">
        <v>70</v>
      </c>
      <c r="G10030">
        <v>417</v>
      </c>
      <c r="H10030">
        <v>164200654.61000001</v>
      </c>
    </row>
    <row r="10031" spans="1:8" x14ac:dyDescent="0.25">
      <c r="A10031" s="2">
        <v>21</v>
      </c>
      <c r="B10031" t="s">
        <v>35</v>
      </c>
      <c r="C10031" t="s">
        <v>196</v>
      </c>
      <c r="D10031" s="2">
        <v>4</v>
      </c>
      <c r="E10031" s="17">
        <v>10</v>
      </c>
      <c r="F10031" t="s">
        <v>75</v>
      </c>
      <c r="G10031">
        <v>299</v>
      </c>
      <c r="H10031">
        <v>3752700</v>
      </c>
    </row>
    <row r="10032" spans="1:8" x14ac:dyDescent="0.25">
      <c r="A10032" s="2">
        <v>21</v>
      </c>
      <c r="B10032" t="s">
        <v>35</v>
      </c>
      <c r="C10032" t="s">
        <v>196</v>
      </c>
      <c r="D10032" s="2">
        <v>4</v>
      </c>
      <c r="E10032" s="17">
        <v>10</v>
      </c>
      <c r="F10032" t="s">
        <v>77</v>
      </c>
      <c r="G10032">
        <v>6</v>
      </c>
      <c r="H10032">
        <v>113807.29000000001</v>
      </c>
    </row>
    <row r="10033" spans="1:8" x14ac:dyDescent="0.25">
      <c r="A10033" s="2">
        <v>21</v>
      </c>
      <c r="B10033" t="s">
        <v>35</v>
      </c>
      <c r="C10033" t="s">
        <v>196</v>
      </c>
      <c r="D10033" s="2">
        <v>4</v>
      </c>
      <c r="E10033" s="17">
        <v>10</v>
      </c>
      <c r="F10033" t="s">
        <v>68</v>
      </c>
      <c r="G10033">
        <v>302</v>
      </c>
      <c r="H10033">
        <v>6212114.25</v>
      </c>
    </row>
    <row r="10034" spans="1:8" x14ac:dyDescent="0.25">
      <c r="A10034" s="2">
        <v>21</v>
      </c>
      <c r="B10034" t="s">
        <v>35</v>
      </c>
      <c r="C10034" t="s">
        <v>196</v>
      </c>
      <c r="D10034" s="2">
        <v>4</v>
      </c>
      <c r="E10034" s="17">
        <v>10</v>
      </c>
      <c r="F10034" t="s">
        <v>69</v>
      </c>
      <c r="G10034">
        <v>413</v>
      </c>
      <c r="H10034">
        <v>21092970.690000001</v>
      </c>
    </row>
    <row r="10035" spans="1:8" x14ac:dyDescent="0.25">
      <c r="A10035" s="2">
        <v>21</v>
      </c>
      <c r="B10035" t="s">
        <v>35</v>
      </c>
      <c r="C10035" t="s">
        <v>196</v>
      </c>
      <c r="D10035" s="2">
        <v>4</v>
      </c>
      <c r="E10035" s="17">
        <v>10</v>
      </c>
      <c r="F10035" t="s">
        <v>78</v>
      </c>
      <c r="H10035">
        <v>2822725.7800000003</v>
      </c>
    </row>
    <row r="10036" spans="1:8" x14ac:dyDescent="0.25">
      <c r="A10036" s="2">
        <v>21</v>
      </c>
      <c r="B10036" t="s">
        <v>35</v>
      </c>
      <c r="C10036" t="s">
        <v>196</v>
      </c>
      <c r="D10036" s="2">
        <v>4</v>
      </c>
      <c r="E10036" s="17">
        <v>10</v>
      </c>
      <c r="F10036" t="s">
        <v>67</v>
      </c>
      <c r="G10036">
        <v>151</v>
      </c>
      <c r="H10036">
        <v>10546.42</v>
      </c>
    </row>
    <row r="10037" spans="1:8" x14ac:dyDescent="0.25">
      <c r="A10037" s="2">
        <v>21</v>
      </c>
      <c r="B10037" t="s">
        <v>35</v>
      </c>
      <c r="C10037" t="s">
        <v>196</v>
      </c>
      <c r="D10037" s="2">
        <v>4</v>
      </c>
      <c r="E10037" s="17">
        <v>10</v>
      </c>
      <c r="F10037" t="s">
        <v>73</v>
      </c>
      <c r="G10037">
        <v>54</v>
      </c>
      <c r="H10037">
        <v>13494813.140000001</v>
      </c>
    </row>
    <row r="10038" spans="1:8" x14ac:dyDescent="0.25">
      <c r="A10038" s="2">
        <v>21</v>
      </c>
      <c r="B10038" t="s">
        <v>35</v>
      </c>
      <c r="C10038" t="s">
        <v>196</v>
      </c>
      <c r="D10038" s="2">
        <v>4</v>
      </c>
      <c r="E10038" s="17">
        <v>10</v>
      </c>
      <c r="F10038" t="s">
        <v>79</v>
      </c>
      <c r="G10038">
        <v>2</v>
      </c>
      <c r="H10038">
        <v>55270.01</v>
      </c>
    </row>
    <row r="10039" spans="1:8" x14ac:dyDescent="0.25">
      <c r="A10039" s="2">
        <v>21</v>
      </c>
      <c r="B10039" t="s">
        <v>35</v>
      </c>
      <c r="C10039" t="s">
        <v>196</v>
      </c>
      <c r="D10039" s="2">
        <v>4</v>
      </c>
      <c r="E10039" s="17">
        <v>10</v>
      </c>
      <c r="F10039" t="s">
        <v>72</v>
      </c>
      <c r="G10039">
        <v>4</v>
      </c>
      <c r="H10039">
        <v>760851.13</v>
      </c>
    </row>
    <row r="10040" spans="1:8" x14ac:dyDescent="0.25">
      <c r="A10040" s="2">
        <v>21</v>
      </c>
      <c r="B10040" t="s">
        <v>35</v>
      </c>
      <c r="C10040" t="s">
        <v>196</v>
      </c>
      <c r="D10040" s="2">
        <v>4</v>
      </c>
      <c r="E10040" s="17">
        <v>10</v>
      </c>
      <c r="F10040" t="s">
        <v>74</v>
      </c>
      <c r="G10040">
        <v>22</v>
      </c>
      <c r="H10040">
        <v>227407.19999999995</v>
      </c>
    </row>
    <row r="10041" spans="1:8" x14ac:dyDescent="0.25">
      <c r="A10041" s="2">
        <v>21</v>
      </c>
      <c r="B10041" t="s">
        <v>35</v>
      </c>
      <c r="C10041" t="s">
        <v>196</v>
      </c>
      <c r="D10041" s="2">
        <v>4</v>
      </c>
      <c r="E10041" s="17">
        <v>10</v>
      </c>
      <c r="F10041" t="s">
        <v>111</v>
      </c>
      <c r="H10041">
        <v>148.72</v>
      </c>
    </row>
    <row r="10042" spans="1:8" x14ac:dyDescent="0.25">
      <c r="A10042" s="2">
        <v>21</v>
      </c>
      <c r="B10042" t="s">
        <v>35</v>
      </c>
      <c r="C10042" t="s">
        <v>196</v>
      </c>
      <c r="D10042" s="2">
        <v>4</v>
      </c>
      <c r="E10042" s="17">
        <v>11</v>
      </c>
      <c r="F10042" t="s">
        <v>70</v>
      </c>
      <c r="G10042">
        <v>327</v>
      </c>
      <c r="H10042">
        <v>155715622.55999994</v>
      </c>
    </row>
    <row r="10043" spans="1:8" x14ac:dyDescent="0.25">
      <c r="A10043" s="2">
        <v>21</v>
      </c>
      <c r="B10043" t="s">
        <v>35</v>
      </c>
      <c r="C10043" t="s">
        <v>196</v>
      </c>
      <c r="D10043" s="2">
        <v>4</v>
      </c>
      <c r="E10043" s="17">
        <v>11</v>
      </c>
      <c r="F10043" t="s">
        <v>75</v>
      </c>
      <c r="G10043">
        <v>65</v>
      </c>
      <c r="H10043">
        <v>561999</v>
      </c>
    </row>
    <row r="10044" spans="1:8" x14ac:dyDescent="0.25">
      <c r="A10044" s="2">
        <v>21</v>
      </c>
      <c r="B10044" t="s">
        <v>35</v>
      </c>
      <c r="C10044" t="s">
        <v>196</v>
      </c>
      <c r="D10044" s="2">
        <v>4</v>
      </c>
      <c r="E10044" s="17">
        <v>11</v>
      </c>
      <c r="F10044" t="s">
        <v>77</v>
      </c>
      <c r="G10044">
        <v>5</v>
      </c>
      <c r="H10044">
        <v>122572.22</v>
      </c>
    </row>
    <row r="10045" spans="1:8" x14ac:dyDescent="0.25">
      <c r="A10045" s="2">
        <v>21</v>
      </c>
      <c r="B10045" t="s">
        <v>35</v>
      </c>
      <c r="C10045" t="s">
        <v>196</v>
      </c>
      <c r="D10045" s="2">
        <v>4</v>
      </c>
      <c r="E10045" s="17">
        <v>11</v>
      </c>
      <c r="F10045" t="s">
        <v>68</v>
      </c>
      <c r="G10045">
        <v>230</v>
      </c>
      <c r="H10045">
        <v>5448181.5199999996</v>
      </c>
    </row>
    <row r="10046" spans="1:8" x14ac:dyDescent="0.25">
      <c r="A10046" s="2">
        <v>21</v>
      </c>
      <c r="B10046" t="s">
        <v>35</v>
      </c>
      <c r="C10046" t="s">
        <v>196</v>
      </c>
      <c r="D10046" s="2">
        <v>4</v>
      </c>
      <c r="E10046" s="17">
        <v>11</v>
      </c>
      <c r="F10046" t="s">
        <v>69</v>
      </c>
      <c r="G10046">
        <v>322</v>
      </c>
      <c r="H10046">
        <v>19952038.790000021</v>
      </c>
    </row>
    <row r="10047" spans="1:8" x14ac:dyDescent="0.25">
      <c r="A10047" s="2">
        <v>21</v>
      </c>
      <c r="B10047" t="s">
        <v>35</v>
      </c>
      <c r="C10047" t="s">
        <v>196</v>
      </c>
      <c r="D10047" s="2">
        <v>4</v>
      </c>
      <c r="E10047" s="17">
        <v>11</v>
      </c>
      <c r="F10047" t="s">
        <v>78</v>
      </c>
      <c r="H10047">
        <v>2161678.59</v>
      </c>
    </row>
    <row r="10048" spans="1:8" x14ac:dyDescent="0.25">
      <c r="A10048" s="2">
        <v>21</v>
      </c>
      <c r="B10048" t="s">
        <v>35</v>
      </c>
      <c r="C10048" t="s">
        <v>196</v>
      </c>
      <c r="D10048" s="2">
        <v>4</v>
      </c>
      <c r="E10048" s="17">
        <v>11</v>
      </c>
      <c r="F10048" t="s">
        <v>67</v>
      </c>
      <c r="G10048">
        <v>174</v>
      </c>
      <c r="H10048">
        <v>12977.53</v>
      </c>
    </row>
    <row r="10049" spans="1:8" x14ac:dyDescent="0.25">
      <c r="A10049" s="2">
        <v>21</v>
      </c>
      <c r="B10049" t="s">
        <v>35</v>
      </c>
      <c r="C10049" t="s">
        <v>196</v>
      </c>
      <c r="D10049" s="2">
        <v>4</v>
      </c>
      <c r="E10049" s="17">
        <v>11</v>
      </c>
      <c r="F10049" t="s">
        <v>73</v>
      </c>
      <c r="G10049">
        <v>33</v>
      </c>
      <c r="H10049">
        <v>12503774.889999993</v>
      </c>
    </row>
    <row r="10050" spans="1:8" x14ac:dyDescent="0.25">
      <c r="A10050" s="2">
        <v>21</v>
      </c>
      <c r="B10050" t="s">
        <v>35</v>
      </c>
      <c r="C10050" t="s">
        <v>196</v>
      </c>
      <c r="D10050" s="2">
        <v>4</v>
      </c>
      <c r="E10050" s="17">
        <v>11</v>
      </c>
      <c r="F10050" t="s">
        <v>79</v>
      </c>
      <c r="G10050">
        <v>1</v>
      </c>
      <c r="H10050">
        <v>112572.56</v>
      </c>
    </row>
    <row r="10051" spans="1:8" x14ac:dyDescent="0.25">
      <c r="A10051" s="2">
        <v>21</v>
      </c>
      <c r="B10051" t="s">
        <v>35</v>
      </c>
      <c r="C10051" t="s">
        <v>196</v>
      </c>
      <c r="D10051" s="2">
        <v>4</v>
      </c>
      <c r="E10051" s="17">
        <v>11</v>
      </c>
      <c r="F10051" t="s">
        <v>72</v>
      </c>
      <c r="G10051">
        <v>326</v>
      </c>
      <c r="H10051">
        <v>29493632.570000034</v>
      </c>
    </row>
    <row r="10052" spans="1:8" x14ac:dyDescent="0.25">
      <c r="A10052" s="2">
        <v>21</v>
      </c>
      <c r="B10052" t="s">
        <v>35</v>
      </c>
      <c r="C10052" t="s">
        <v>196</v>
      </c>
      <c r="D10052" s="2">
        <v>4</v>
      </c>
      <c r="E10052" s="17">
        <v>11</v>
      </c>
      <c r="F10052" t="s">
        <v>74</v>
      </c>
      <c r="G10052">
        <v>11</v>
      </c>
      <c r="H10052">
        <v>362533.55999999994</v>
      </c>
    </row>
    <row r="10053" spans="1:8" x14ac:dyDescent="0.25">
      <c r="A10053" s="2">
        <v>21</v>
      </c>
      <c r="B10053" t="s">
        <v>35</v>
      </c>
      <c r="C10053" t="s">
        <v>196</v>
      </c>
      <c r="D10053" s="2">
        <v>4</v>
      </c>
      <c r="E10053" s="17">
        <v>12</v>
      </c>
      <c r="F10053" t="s">
        <v>70</v>
      </c>
      <c r="G10053">
        <v>838</v>
      </c>
      <c r="H10053">
        <v>433899481.89999974</v>
      </c>
    </row>
    <row r="10054" spans="1:8" x14ac:dyDescent="0.25">
      <c r="A10054" s="2">
        <v>21</v>
      </c>
      <c r="B10054" t="s">
        <v>35</v>
      </c>
      <c r="C10054" t="s">
        <v>196</v>
      </c>
      <c r="D10054" s="2">
        <v>4</v>
      </c>
      <c r="E10054" s="17">
        <v>12</v>
      </c>
      <c r="F10054" t="s">
        <v>75</v>
      </c>
      <c r="G10054">
        <v>107</v>
      </c>
      <c r="H10054">
        <v>1291730.5</v>
      </c>
    </row>
    <row r="10055" spans="1:8" x14ac:dyDescent="0.25">
      <c r="A10055" s="2">
        <v>21</v>
      </c>
      <c r="B10055" t="s">
        <v>35</v>
      </c>
      <c r="C10055" t="s">
        <v>196</v>
      </c>
      <c r="D10055" s="2">
        <v>4</v>
      </c>
      <c r="E10055" s="17">
        <v>12</v>
      </c>
      <c r="F10055" t="s">
        <v>77</v>
      </c>
      <c r="G10055">
        <v>9</v>
      </c>
      <c r="H10055">
        <v>46417.64</v>
      </c>
    </row>
    <row r="10056" spans="1:8" x14ac:dyDescent="0.25">
      <c r="A10056" s="2">
        <v>21</v>
      </c>
      <c r="B10056" t="s">
        <v>35</v>
      </c>
      <c r="C10056" t="s">
        <v>196</v>
      </c>
      <c r="D10056" s="2">
        <v>4</v>
      </c>
      <c r="E10056" s="17">
        <v>12</v>
      </c>
      <c r="F10056" t="s">
        <v>68</v>
      </c>
      <c r="G10056">
        <v>587</v>
      </c>
      <c r="H10056">
        <v>10606211.520000001</v>
      </c>
    </row>
    <row r="10057" spans="1:8" x14ac:dyDescent="0.25">
      <c r="A10057" s="2">
        <v>21</v>
      </c>
      <c r="B10057" t="s">
        <v>35</v>
      </c>
      <c r="C10057" t="s">
        <v>196</v>
      </c>
      <c r="D10057" s="2">
        <v>4</v>
      </c>
      <c r="E10057" s="17">
        <v>12</v>
      </c>
      <c r="F10057" t="s">
        <v>69</v>
      </c>
      <c r="G10057">
        <v>835</v>
      </c>
      <c r="H10057">
        <v>56193864.619999982</v>
      </c>
    </row>
    <row r="10058" spans="1:8" x14ac:dyDescent="0.25">
      <c r="A10058" s="2">
        <v>21</v>
      </c>
      <c r="B10058" t="s">
        <v>35</v>
      </c>
      <c r="C10058" t="s">
        <v>196</v>
      </c>
      <c r="D10058" s="2">
        <v>4</v>
      </c>
      <c r="E10058" s="17">
        <v>12</v>
      </c>
      <c r="F10058" t="s">
        <v>78</v>
      </c>
      <c r="H10058">
        <v>8697483.1300000027</v>
      </c>
    </row>
    <row r="10059" spans="1:8" x14ac:dyDescent="0.25">
      <c r="A10059" s="2">
        <v>21</v>
      </c>
      <c r="B10059" t="s">
        <v>35</v>
      </c>
      <c r="C10059" t="s">
        <v>196</v>
      </c>
      <c r="D10059" s="2">
        <v>4</v>
      </c>
      <c r="E10059" s="17">
        <v>12</v>
      </c>
      <c r="F10059" t="s">
        <v>67</v>
      </c>
      <c r="G10059">
        <v>566</v>
      </c>
      <c r="H10059">
        <v>39766.329999999987</v>
      </c>
    </row>
    <row r="10060" spans="1:8" x14ac:dyDescent="0.25">
      <c r="A10060" s="2">
        <v>21</v>
      </c>
      <c r="B10060" t="s">
        <v>35</v>
      </c>
      <c r="C10060" t="s">
        <v>196</v>
      </c>
      <c r="D10060" s="2">
        <v>4</v>
      </c>
      <c r="E10060" s="17">
        <v>12</v>
      </c>
      <c r="F10060" t="s">
        <v>73</v>
      </c>
      <c r="G10060">
        <v>85</v>
      </c>
      <c r="H10060">
        <v>33231021.529999997</v>
      </c>
    </row>
    <row r="10061" spans="1:8" x14ac:dyDescent="0.25">
      <c r="A10061" s="2">
        <v>21</v>
      </c>
      <c r="B10061" t="s">
        <v>35</v>
      </c>
      <c r="C10061" t="s">
        <v>196</v>
      </c>
      <c r="D10061" s="2">
        <v>4</v>
      </c>
      <c r="E10061" s="17">
        <v>12</v>
      </c>
      <c r="F10061" t="s">
        <v>79</v>
      </c>
      <c r="G10061">
        <v>6</v>
      </c>
      <c r="H10061">
        <v>386337.24999999994</v>
      </c>
    </row>
    <row r="10062" spans="1:8" x14ac:dyDescent="0.25">
      <c r="A10062" s="2">
        <v>21</v>
      </c>
      <c r="B10062" t="s">
        <v>35</v>
      </c>
      <c r="C10062" t="s">
        <v>196</v>
      </c>
      <c r="D10062" s="2">
        <v>4</v>
      </c>
      <c r="E10062" s="17">
        <v>12</v>
      </c>
      <c r="F10062" t="s">
        <v>72</v>
      </c>
      <c r="G10062">
        <v>838</v>
      </c>
      <c r="H10062">
        <v>84113463.620000079</v>
      </c>
    </row>
    <row r="10063" spans="1:8" x14ac:dyDescent="0.25">
      <c r="A10063" s="2">
        <v>21</v>
      </c>
      <c r="B10063" t="s">
        <v>35</v>
      </c>
      <c r="C10063" t="s">
        <v>196</v>
      </c>
      <c r="D10063" s="2">
        <v>4</v>
      </c>
      <c r="E10063" s="17">
        <v>12</v>
      </c>
      <c r="F10063" t="s">
        <v>74</v>
      </c>
      <c r="G10063">
        <v>29</v>
      </c>
      <c r="H10063">
        <v>565277.22999999986</v>
      </c>
    </row>
    <row r="10064" spans="1:8" x14ac:dyDescent="0.25">
      <c r="A10064" s="2">
        <v>21</v>
      </c>
      <c r="B10064" t="s">
        <v>35</v>
      </c>
      <c r="C10064" t="s">
        <v>196</v>
      </c>
      <c r="D10064" s="2">
        <v>4</v>
      </c>
      <c r="E10064" s="17">
        <v>13</v>
      </c>
      <c r="F10064" t="s">
        <v>70</v>
      </c>
      <c r="G10064">
        <v>416</v>
      </c>
      <c r="H10064">
        <v>283131157.28999996</v>
      </c>
    </row>
    <row r="10065" spans="1:8" x14ac:dyDescent="0.25">
      <c r="A10065" s="2">
        <v>21</v>
      </c>
      <c r="B10065" t="s">
        <v>35</v>
      </c>
      <c r="C10065" t="s">
        <v>196</v>
      </c>
      <c r="D10065" s="2">
        <v>4</v>
      </c>
      <c r="E10065" s="17">
        <v>13</v>
      </c>
      <c r="F10065" t="s">
        <v>75</v>
      </c>
      <c r="G10065">
        <v>41</v>
      </c>
      <c r="H10065">
        <v>891057</v>
      </c>
    </row>
    <row r="10066" spans="1:8" x14ac:dyDescent="0.25">
      <c r="A10066" s="2">
        <v>21</v>
      </c>
      <c r="B10066" t="s">
        <v>35</v>
      </c>
      <c r="C10066" t="s">
        <v>196</v>
      </c>
      <c r="D10066" s="2">
        <v>4</v>
      </c>
      <c r="E10066" s="17">
        <v>13</v>
      </c>
      <c r="F10066" t="s">
        <v>77</v>
      </c>
      <c r="G10066">
        <v>1</v>
      </c>
      <c r="H10066">
        <v>35059.67</v>
      </c>
    </row>
    <row r="10067" spans="1:8" x14ac:dyDescent="0.25">
      <c r="A10067" s="2">
        <v>21</v>
      </c>
      <c r="B10067" t="s">
        <v>35</v>
      </c>
      <c r="C10067" t="s">
        <v>196</v>
      </c>
      <c r="D10067" s="2">
        <v>4</v>
      </c>
      <c r="E10067" s="17">
        <v>13</v>
      </c>
      <c r="F10067" t="s">
        <v>68</v>
      </c>
      <c r="G10067">
        <v>309</v>
      </c>
      <c r="H10067">
        <v>5508718.4399999995</v>
      </c>
    </row>
    <row r="10068" spans="1:8" x14ac:dyDescent="0.25">
      <c r="A10068" s="2">
        <v>21</v>
      </c>
      <c r="B10068" t="s">
        <v>35</v>
      </c>
      <c r="C10068" t="s">
        <v>196</v>
      </c>
      <c r="D10068" s="2">
        <v>4</v>
      </c>
      <c r="E10068" s="17">
        <v>13</v>
      </c>
      <c r="F10068" t="s">
        <v>69</v>
      </c>
      <c r="G10068">
        <v>415</v>
      </c>
      <c r="H10068">
        <v>36734411.329999991</v>
      </c>
    </row>
    <row r="10069" spans="1:8" x14ac:dyDescent="0.25">
      <c r="A10069" s="2">
        <v>21</v>
      </c>
      <c r="B10069" t="s">
        <v>35</v>
      </c>
      <c r="C10069" t="s">
        <v>196</v>
      </c>
      <c r="D10069" s="2">
        <v>4</v>
      </c>
      <c r="E10069" s="17">
        <v>13</v>
      </c>
      <c r="F10069" t="s">
        <v>78</v>
      </c>
      <c r="H10069">
        <v>5822556.0499999998</v>
      </c>
    </row>
    <row r="10070" spans="1:8" x14ac:dyDescent="0.25">
      <c r="A10070" s="2">
        <v>21</v>
      </c>
      <c r="B10070" t="s">
        <v>35</v>
      </c>
      <c r="C10070" t="s">
        <v>196</v>
      </c>
      <c r="D10070" s="2">
        <v>4</v>
      </c>
      <c r="E10070" s="17">
        <v>13</v>
      </c>
      <c r="F10070" t="s">
        <v>67</v>
      </c>
      <c r="G10070">
        <v>297</v>
      </c>
      <c r="H10070">
        <v>21157.070000000003</v>
      </c>
    </row>
    <row r="10071" spans="1:8" x14ac:dyDescent="0.25">
      <c r="A10071" s="2">
        <v>21</v>
      </c>
      <c r="B10071" t="s">
        <v>35</v>
      </c>
      <c r="C10071" t="s">
        <v>196</v>
      </c>
      <c r="D10071" s="2">
        <v>4</v>
      </c>
      <c r="E10071" s="17">
        <v>13</v>
      </c>
      <c r="F10071" t="s">
        <v>73</v>
      </c>
      <c r="G10071">
        <v>39</v>
      </c>
      <c r="H10071">
        <v>18724675.52</v>
      </c>
    </row>
    <row r="10072" spans="1:8" x14ac:dyDescent="0.25">
      <c r="A10072" s="2">
        <v>21</v>
      </c>
      <c r="B10072" t="s">
        <v>35</v>
      </c>
      <c r="C10072" t="s">
        <v>196</v>
      </c>
      <c r="D10072" s="2">
        <v>4</v>
      </c>
      <c r="E10072" s="17">
        <v>13</v>
      </c>
      <c r="F10072" t="s">
        <v>79</v>
      </c>
      <c r="G10072">
        <v>2</v>
      </c>
      <c r="H10072">
        <v>161863.85</v>
      </c>
    </row>
    <row r="10073" spans="1:8" x14ac:dyDescent="0.25">
      <c r="A10073" s="2">
        <v>21</v>
      </c>
      <c r="B10073" t="s">
        <v>35</v>
      </c>
      <c r="C10073" t="s">
        <v>196</v>
      </c>
      <c r="D10073" s="2">
        <v>4</v>
      </c>
      <c r="E10073" s="17">
        <v>13</v>
      </c>
      <c r="F10073" t="s">
        <v>72</v>
      </c>
      <c r="G10073">
        <v>416</v>
      </c>
      <c r="H10073">
        <v>64043231.659999974</v>
      </c>
    </row>
    <row r="10074" spans="1:8" x14ac:dyDescent="0.25">
      <c r="A10074" s="2">
        <v>21</v>
      </c>
      <c r="B10074" t="s">
        <v>35</v>
      </c>
      <c r="C10074" t="s">
        <v>196</v>
      </c>
      <c r="D10074" s="2">
        <v>4</v>
      </c>
      <c r="E10074" s="17">
        <v>13</v>
      </c>
      <c r="F10074" t="s">
        <v>74</v>
      </c>
      <c r="G10074">
        <v>6</v>
      </c>
      <c r="H10074">
        <v>430093.42</v>
      </c>
    </row>
    <row r="10075" spans="1:8" x14ac:dyDescent="0.25">
      <c r="A10075" s="2">
        <v>21</v>
      </c>
      <c r="B10075" t="s">
        <v>35</v>
      </c>
      <c r="C10075" t="s">
        <v>196</v>
      </c>
      <c r="D10075" s="2">
        <v>4</v>
      </c>
      <c r="E10075" s="17">
        <v>14</v>
      </c>
      <c r="F10075" t="s">
        <v>70</v>
      </c>
      <c r="G10075">
        <v>390</v>
      </c>
      <c r="H10075">
        <v>306665384.46000022</v>
      </c>
    </row>
    <row r="10076" spans="1:8" x14ac:dyDescent="0.25">
      <c r="A10076" s="2">
        <v>21</v>
      </c>
      <c r="B10076" t="s">
        <v>35</v>
      </c>
      <c r="C10076" t="s">
        <v>196</v>
      </c>
      <c r="D10076" s="2">
        <v>4</v>
      </c>
      <c r="E10076" s="17">
        <v>14</v>
      </c>
      <c r="F10076" t="s">
        <v>75</v>
      </c>
      <c r="G10076">
        <v>37</v>
      </c>
      <c r="H10076">
        <v>513543.10000000009</v>
      </c>
    </row>
    <row r="10077" spans="1:8" x14ac:dyDescent="0.25">
      <c r="A10077" s="2">
        <v>21</v>
      </c>
      <c r="B10077" t="s">
        <v>35</v>
      </c>
      <c r="C10077" t="s">
        <v>196</v>
      </c>
      <c r="D10077" s="2">
        <v>4</v>
      </c>
      <c r="E10077" s="17">
        <v>14</v>
      </c>
      <c r="F10077" t="s">
        <v>77</v>
      </c>
      <c r="G10077">
        <v>1</v>
      </c>
      <c r="H10077">
        <v>3879.6000000000004</v>
      </c>
    </row>
    <row r="10078" spans="1:8" x14ac:dyDescent="0.25">
      <c r="A10078" s="2">
        <v>21</v>
      </c>
      <c r="B10078" t="s">
        <v>35</v>
      </c>
      <c r="C10078" t="s">
        <v>196</v>
      </c>
      <c r="D10078" s="2">
        <v>4</v>
      </c>
      <c r="E10078" s="17">
        <v>14</v>
      </c>
      <c r="F10078" t="s">
        <v>68</v>
      </c>
      <c r="G10078">
        <v>320</v>
      </c>
      <c r="H10078">
        <v>5614722.5</v>
      </c>
    </row>
    <row r="10079" spans="1:8" x14ac:dyDescent="0.25">
      <c r="A10079" s="2">
        <v>21</v>
      </c>
      <c r="B10079" t="s">
        <v>35</v>
      </c>
      <c r="C10079" t="s">
        <v>196</v>
      </c>
      <c r="D10079" s="2">
        <v>4</v>
      </c>
      <c r="E10079" s="17">
        <v>14</v>
      </c>
      <c r="F10079" t="s">
        <v>69</v>
      </c>
      <c r="G10079">
        <v>390</v>
      </c>
      <c r="H10079">
        <v>39870580.010000005</v>
      </c>
    </row>
    <row r="10080" spans="1:8" x14ac:dyDescent="0.25">
      <c r="A10080" s="2">
        <v>21</v>
      </c>
      <c r="B10080" t="s">
        <v>35</v>
      </c>
      <c r="C10080" t="s">
        <v>196</v>
      </c>
      <c r="D10080" s="2">
        <v>4</v>
      </c>
      <c r="E10080" s="17">
        <v>14</v>
      </c>
      <c r="F10080" t="s">
        <v>78</v>
      </c>
      <c r="G10080">
        <v>1</v>
      </c>
      <c r="H10080">
        <v>6648957.0399999991</v>
      </c>
    </row>
    <row r="10081" spans="1:8" x14ac:dyDescent="0.25">
      <c r="A10081" s="2">
        <v>21</v>
      </c>
      <c r="B10081" t="s">
        <v>35</v>
      </c>
      <c r="C10081" t="s">
        <v>196</v>
      </c>
      <c r="D10081" s="2">
        <v>4</v>
      </c>
      <c r="E10081" s="17">
        <v>14</v>
      </c>
      <c r="F10081" t="s">
        <v>67</v>
      </c>
      <c r="G10081">
        <v>342</v>
      </c>
      <c r="H10081">
        <v>23903</v>
      </c>
    </row>
    <row r="10082" spans="1:8" x14ac:dyDescent="0.25">
      <c r="A10082" s="2">
        <v>21</v>
      </c>
      <c r="B10082" t="s">
        <v>35</v>
      </c>
      <c r="C10082" t="s">
        <v>196</v>
      </c>
      <c r="D10082" s="2">
        <v>4</v>
      </c>
      <c r="E10082" s="17">
        <v>14</v>
      </c>
      <c r="F10082" t="s">
        <v>73</v>
      </c>
      <c r="G10082">
        <v>26</v>
      </c>
      <c r="H10082">
        <v>18074621.259999994</v>
      </c>
    </row>
    <row r="10083" spans="1:8" x14ac:dyDescent="0.25">
      <c r="A10083" s="2">
        <v>21</v>
      </c>
      <c r="B10083" t="s">
        <v>35</v>
      </c>
      <c r="C10083" t="s">
        <v>196</v>
      </c>
      <c r="D10083" s="2">
        <v>4</v>
      </c>
      <c r="E10083" s="17">
        <v>14</v>
      </c>
      <c r="F10083" t="s">
        <v>79</v>
      </c>
      <c r="G10083">
        <v>4</v>
      </c>
      <c r="H10083">
        <v>254177</v>
      </c>
    </row>
    <row r="10084" spans="1:8" x14ac:dyDescent="0.25">
      <c r="A10084" s="2">
        <v>21</v>
      </c>
      <c r="B10084" t="s">
        <v>35</v>
      </c>
      <c r="C10084" t="s">
        <v>196</v>
      </c>
      <c r="D10084" s="2">
        <v>4</v>
      </c>
      <c r="E10084" s="17">
        <v>14</v>
      </c>
      <c r="F10084" t="s">
        <v>72</v>
      </c>
      <c r="G10084">
        <v>390</v>
      </c>
      <c r="H10084">
        <v>73104670.820000008</v>
      </c>
    </row>
    <row r="10085" spans="1:8" x14ac:dyDescent="0.25">
      <c r="A10085" s="2">
        <v>21</v>
      </c>
      <c r="B10085" t="s">
        <v>35</v>
      </c>
      <c r="C10085" t="s">
        <v>196</v>
      </c>
      <c r="D10085" s="2">
        <v>4</v>
      </c>
      <c r="E10085" s="17">
        <v>14</v>
      </c>
      <c r="F10085" t="s">
        <v>74</v>
      </c>
      <c r="G10085">
        <v>10</v>
      </c>
      <c r="H10085">
        <v>173412.55</v>
      </c>
    </row>
    <row r="10086" spans="1:8" x14ac:dyDescent="0.25">
      <c r="A10086" s="2">
        <v>21</v>
      </c>
      <c r="B10086" t="s">
        <v>35</v>
      </c>
      <c r="C10086" t="s">
        <v>196</v>
      </c>
      <c r="D10086" s="2">
        <v>4</v>
      </c>
      <c r="E10086" s="17">
        <v>15</v>
      </c>
      <c r="F10086" t="s">
        <v>70</v>
      </c>
      <c r="G10086">
        <v>1</v>
      </c>
      <c r="H10086">
        <v>2350791.6100000003</v>
      </c>
    </row>
    <row r="10087" spans="1:8" x14ac:dyDescent="0.25">
      <c r="A10087" s="2">
        <v>21</v>
      </c>
      <c r="B10087" t="s">
        <v>35</v>
      </c>
      <c r="C10087" t="s">
        <v>196</v>
      </c>
      <c r="D10087" s="2">
        <v>4</v>
      </c>
      <c r="E10087" s="17">
        <v>15</v>
      </c>
      <c r="F10087" t="s">
        <v>68</v>
      </c>
      <c r="G10087">
        <v>1</v>
      </c>
      <c r="H10087">
        <v>20400</v>
      </c>
    </row>
    <row r="10088" spans="1:8" x14ac:dyDescent="0.25">
      <c r="A10088" s="2">
        <v>21</v>
      </c>
      <c r="B10088" t="s">
        <v>35</v>
      </c>
      <c r="C10088" t="s">
        <v>196</v>
      </c>
      <c r="D10088" s="2">
        <v>4</v>
      </c>
      <c r="E10088" s="17">
        <v>15</v>
      </c>
      <c r="F10088" t="s">
        <v>69</v>
      </c>
      <c r="G10088">
        <v>1</v>
      </c>
      <c r="H10088">
        <v>305601.56999999983</v>
      </c>
    </row>
    <row r="10089" spans="1:8" x14ac:dyDescent="0.25">
      <c r="A10089" s="2">
        <v>21</v>
      </c>
      <c r="B10089" t="s">
        <v>35</v>
      </c>
      <c r="C10089" t="s">
        <v>196</v>
      </c>
      <c r="D10089" s="2">
        <v>4</v>
      </c>
      <c r="E10089" s="17">
        <v>15</v>
      </c>
      <c r="F10089" t="s">
        <v>67</v>
      </c>
      <c r="G10089">
        <v>1</v>
      </c>
      <c r="H10089">
        <v>69.959999999999994</v>
      </c>
    </row>
    <row r="10090" spans="1:8" x14ac:dyDescent="0.25">
      <c r="A10090" s="2">
        <v>21</v>
      </c>
      <c r="B10090" t="s">
        <v>35</v>
      </c>
      <c r="C10090" t="s">
        <v>196</v>
      </c>
      <c r="D10090" s="2">
        <v>4</v>
      </c>
      <c r="E10090" s="17">
        <v>15</v>
      </c>
      <c r="F10090" t="s">
        <v>73</v>
      </c>
      <c r="H10090">
        <v>70073.849999999991</v>
      </c>
    </row>
    <row r="10091" spans="1:8" x14ac:dyDescent="0.25">
      <c r="A10091" s="2">
        <v>21</v>
      </c>
      <c r="B10091" t="s">
        <v>35</v>
      </c>
      <c r="C10091" t="s">
        <v>196</v>
      </c>
      <c r="D10091" s="2">
        <v>4</v>
      </c>
      <c r="E10091" s="17">
        <v>15</v>
      </c>
      <c r="F10091" t="s">
        <v>79</v>
      </c>
      <c r="G10091">
        <v>1</v>
      </c>
      <c r="H10091">
        <v>17764.5</v>
      </c>
    </row>
    <row r="10092" spans="1:8" x14ac:dyDescent="0.25">
      <c r="A10092" s="2">
        <v>21</v>
      </c>
      <c r="B10092" t="s">
        <v>35</v>
      </c>
      <c r="C10092" t="s">
        <v>196</v>
      </c>
      <c r="D10092" s="2">
        <v>4</v>
      </c>
      <c r="E10092" s="17">
        <v>15</v>
      </c>
      <c r="F10092" t="s">
        <v>72</v>
      </c>
      <c r="G10092">
        <v>1</v>
      </c>
      <c r="H10092">
        <v>679136.87999999989</v>
      </c>
    </row>
    <row r="10093" spans="1:8" x14ac:dyDescent="0.25">
      <c r="A10093" s="2">
        <v>21</v>
      </c>
      <c r="B10093" t="s">
        <v>35</v>
      </c>
      <c r="C10093" t="s">
        <v>196</v>
      </c>
      <c r="D10093" s="2">
        <v>4</v>
      </c>
      <c r="E10093" s="17">
        <v>16</v>
      </c>
      <c r="F10093" t="s">
        <v>70</v>
      </c>
      <c r="G10093">
        <v>17</v>
      </c>
      <c r="H10093">
        <v>19736348.969999999</v>
      </c>
    </row>
    <row r="10094" spans="1:8" x14ac:dyDescent="0.25">
      <c r="A10094" s="2">
        <v>21</v>
      </c>
      <c r="B10094" t="s">
        <v>35</v>
      </c>
      <c r="C10094" t="s">
        <v>196</v>
      </c>
      <c r="D10094" s="2">
        <v>4</v>
      </c>
      <c r="E10094" s="17">
        <v>16</v>
      </c>
      <c r="F10094" t="s">
        <v>75</v>
      </c>
      <c r="G10094">
        <v>1</v>
      </c>
      <c r="H10094">
        <v>27525</v>
      </c>
    </row>
    <row r="10095" spans="1:8" x14ac:dyDescent="0.25">
      <c r="A10095" s="2">
        <v>21</v>
      </c>
      <c r="B10095" t="s">
        <v>35</v>
      </c>
      <c r="C10095" t="s">
        <v>196</v>
      </c>
      <c r="D10095" s="2">
        <v>4</v>
      </c>
      <c r="E10095" s="17">
        <v>16</v>
      </c>
      <c r="F10095" t="s">
        <v>68</v>
      </c>
      <c r="G10095">
        <v>14</v>
      </c>
      <c r="H10095">
        <v>333279</v>
      </c>
    </row>
    <row r="10096" spans="1:8" x14ac:dyDescent="0.25">
      <c r="A10096" s="2">
        <v>21</v>
      </c>
      <c r="B10096" t="s">
        <v>35</v>
      </c>
      <c r="C10096" t="s">
        <v>196</v>
      </c>
      <c r="D10096" s="2">
        <v>4</v>
      </c>
      <c r="E10096" s="17">
        <v>16</v>
      </c>
      <c r="F10096" t="s">
        <v>69</v>
      </c>
      <c r="G10096">
        <v>17</v>
      </c>
      <c r="H10096">
        <v>2565722.2699999996</v>
      </c>
    </row>
    <row r="10097" spans="1:8" x14ac:dyDescent="0.25">
      <c r="A10097" s="2">
        <v>21</v>
      </c>
      <c r="B10097" t="s">
        <v>35</v>
      </c>
      <c r="C10097" t="s">
        <v>196</v>
      </c>
      <c r="D10097" s="2">
        <v>4</v>
      </c>
      <c r="E10097" s="17">
        <v>16</v>
      </c>
      <c r="F10097" t="s">
        <v>67</v>
      </c>
      <c r="G10097">
        <v>17</v>
      </c>
      <c r="H10097">
        <v>1183.49</v>
      </c>
    </row>
    <row r="10098" spans="1:8" x14ac:dyDescent="0.25">
      <c r="A10098" s="2">
        <v>21</v>
      </c>
      <c r="B10098" t="s">
        <v>35</v>
      </c>
      <c r="C10098" t="s">
        <v>196</v>
      </c>
      <c r="D10098" s="2">
        <v>4</v>
      </c>
      <c r="E10098" s="17">
        <v>16</v>
      </c>
      <c r="F10098" t="s">
        <v>73</v>
      </c>
      <c r="G10098">
        <v>4</v>
      </c>
      <c r="H10098">
        <v>923090.35999999987</v>
      </c>
    </row>
    <row r="10099" spans="1:8" x14ac:dyDescent="0.25">
      <c r="A10099" s="2">
        <v>21</v>
      </c>
      <c r="B10099" t="s">
        <v>35</v>
      </c>
      <c r="C10099" t="s">
        <v>196</v>
      </c>
      <c r="D10099" s="2">
        <v>4</v>
      </c>
      <c r="E10099" s="17">
        <v>16</v>
      </c>
      <c r="F10099" t="s">
        <v>79</v>
      </c>
      <c r="H10099">
        <v>8882</v>
      </c>
    </row>
    <row r="10100" spans="1:8" x14ac:dyDescent="0.25">
      <c r="A10100" s="2">
        <v>21</v>
      </c>
      <c r="B10100" t="s">
        <v>35</v>
      </c>
      <c r="C10100" t="s">
        <v>196</v>
      </c>
      <c r="D10100" s="2">
        <v>4</v>
      </c>
      <c r="E10100" s="17">
        <v>16</v>
      </c>
      <c r="F10100" t="s">
        <v>72</v>
      </c>
      <c r="G10100">
        <v>17</v>
      </c>
      <c r="H10100">
        <v>6058217.0599999987</v>
      </c>
    </row>
    <row r="10101" spans="1:8" x14ac:dyDescent="0.25">
      <c r="A10101" s="2">
        <v>44</v>
      </c>
      <c r="B10101" t="s">
        <v>36</v>
      </c>
      <c r="C10101" t="s">
        <v>197</v>
      </c>
      <c r="D10101" s="2" t="e">
        <v>#N/A</v>
      </c>
      <c r="E10101" s="17">
        <v>1</v>
      </c>
      <c r="F10101" t="s">
        <v>70</v>
      </c>
      <c r="G10101">
        <v>8</v>
      </c>
      <c r="H10101">
        <v>547577.86</v>
      </c>
    </row>
    <row r="10102" spans="1:8" x14ac:dyDescent="0.25">
      <c r="A10102" s="2">
        <v>44</v>
      </c>
      <c r="B10102" t="s">
        <v>36</v>
      </c>
      <c r="C10102" t="s">
        <v>197</v>
      </c>
      <c r="D10102" s="2" t="e">
        <v>#N/A</v>
      </c>
      <c r="E10102" s="17">
        <v>1</v>
      </c>
      <c r="F10102" t="s">
        <v>87</v>
      </c>
      <c r="G10102">
        <v>44</v>
      </c>
      <c r="H10102">
        <v>7945317</v>
      </c>
    </row>
    <row r="10103" spans="1:8" x14ac:dyDescent="0.25">
      <c r="A10103" s="2">
        <v>44</v>
      </c>
      <c r="B10103" t="s">
        <v>36</v>
      </c>
      <c r="C10103" t="s">
        <v>197</v>
      </c>
      <c r="D10103" s="2" t="e">
        <v>#N/A</v>
      </c>
      <c r="E10103" s="17">
        <v>3</v>
      </c>
      <c r="F10103" t="s">
        <v>70</v>
      </c>
      <c r="H10103">
        <v>569.25</v>
      </c>
    </row>
    <row r="10104" spans="1:8" x14ac:dyDescent="0.25">
      <c r="A10104" s="2">
        <v>44</v>
      </c>
      <c r="B10104" t="s">
        <v>36</v>
      </c>
      <c r="C10104" t="s">
        <v>197</v>
      </c>
      <c r="D10104" s="2" t="e">
        <v>#N/A</v>
      </c>
      <c r="E10104" s="17">
        <v>4</v>
      </c>
      <c r="F10104" t="s">
        <v>70</v>
      </c>
      <c r="G10104">
        <v>14</v>
      </c>
      <c r="H10104">
        <v>1380813.8699999999</v>
      </c>
    </row>
    <row r="10105" spans="1:8" x14ac:dyDescent="0.25">
      <c r="A10105" s="2">
        <v>44</v>
      </c>
      <c r="B10105" t="s">
        <v>36</v>
      </c>
      <c r="C10105" t="s">
        <v>197</v>
      </c>
      <c r="D10105" s="2" t="e">
        <v>#N/A</v>
      </c>
      <c r="E10105" s="17">
        <v>4</v>
      </c>
      <c r="F10105" t="s">
        <v>75</v>
      </c>
      <c r="G10105">
        <v>5</v>
      </c>
      <c r="H10105">
        <v>77100</v>
      </c>
    </row>
    <row r="10106" spans="1:8" x14ac:dyDescent="0.25">
      <c r="A10106" s="2">
        <v>44</v>
      </c>
      <c r="B10106" t="s">
        <v>36</v>
      </c>
      <c r="C10106" t="s">
        <v>197</v>
      </c>
      <c r="D10106" s="2" t="e">
        <v>#N/A</v>
      </c>
      <c r="E10106" s="17">
        <v>4</v>
      </c>
      <c r="F10106" t="s">
        <v>77</v>
      </c>
      <c r="G10106">
        <v>2</v>
      </c>
      <c r="H10106">
        <v>15812.65</v>
      </c>
    </row>
    <row r="10107" spans="1:8" x14ac:dyDescent="0.25">
      <c r="A10107" s="2">
        <v>44</v>
      </c>
      <c r="B10107" t="s">
        <v>36</v>
      </c>
      <c r="C10107" t="s">
        <v>197</v>
      </c>
      <c r="D10107" s="2" t="e">
        <v>#N/A</v>
      </c>
      <c r="E10107" s="17">
        <v>4</v>
      </c>
      <c r="F10107" t="s">
        <v>68</v>
      </c>
      <c r="G10107">
        <v>5</v>
      </c>
      <c r="H10107">
        <v>117691</v>
      </c>
    </row>
    <row r="10108" spans="1:8" x14ac:dyDescent="0.25">
      <c r="A10108" s="2">
        <v>44</v>
      </c>
      <c r="B10108" t="s">
        <v>36</v>
      </c>
      <c r="C10108" t="s">
        <v>197</v>
      </c>
      <c r="D10108" s="2" t="e">
        <v>#N/A</v>
      </c>
      <c r="E10108" s="17">
        <v>4</v>
      </c>
      <c r="F10108" t="s">
        <v>69</v>
      </c>
      <c r="G10108">
        <v>5</v>
      </c>
      <c r="H10108">
        <v>97735.640000000014</v>
      </c>
    </row>
    <row r="10109" spans="1:8" x14ac:dyDescent="0.25">
      <c r="A10109" s="2">
        <v>44</v>
      </c>
      <c r="B10109" t="s">
        <v>36</v>
      </c>
      <c r="C10109" t="s">
        <v>197</v>
      </c>
      <c r="D10109" s="2" t="e">
        <v>#N/A</v>
      </c>
      <c r="E10109" s="17">
        <v>4</v>
      </c>
      <c r="F10109" t="s">
        <v>78</v>
      </c>
      <c r="H10109">
        <v>11924.7</v>
      </c>
    </row>
    <row r="10110" spans="1:8" x14ac:dyDescent="0.25">
      <c r="A10110" s="2">
        <v>44</v>
      </c>
      <c r="B10110" t="s">
        <v>36</v>
      </c>
      <c r="C10110" t="s">
        <v>197</v>
      </c>
      <c r="D10110" s="2" t="e">
        <v>#N/A</v>
      </c>
      <c r="E10110" s="17">
        <v>4</v>
      </c>
      <c r="F10110" t="s">
        <v>67</v>
      </c>
      <c r="G10110">
        <v>14</v>
      </c>
      <c r="H10110">
        <v>845.34999999999991</v>
      </c>
    </row>
    <row r="10111" spans="1:8" x14ac:dyDescent="0.25">
      <c r="A10111" s="2">
        <v>44</v>
      </c>
      <c r="B10111" t="s">
        <v>36</v>
      </c>
      <c r="C10111" t="s">
        <v>197</v>
      </c>
      <c r="D10111" s="2" t="e">
        <v>#N/A</v>
      </c>
      <c r="E10111" s="17">
        <v>4</v>
      </c>
      <c r="F10111" t="s">
        <v>73</v>
      </c>
      <c r="H10111">
        <v>62108.75</v>
      </c>
    </row>
    <row r="10112" spans="1:8" x14ac:dyDescent="0.25">
      <c r="A10112" s="2">
        <v>44</v>
      </c>
      <c r="B10112" t="s">
        <v>36</v>
      </c>
      <c r="C10112" t="s">
        <v>197</v>
      </c>
      <c r="D10112" s="2" t="e">
        <v>#N/A</v>
      </c>
      <c r="E10112" s="17">
        <v>4</v>
      </c>
      <c r="F10112" t="s">
        <v>72</v>
      </c>
      <c r="G10112">
        <v>9</v>
      </c>
      <c r="H10112">
        <v>232726.68</v>
      </c>
    </row>
    <row r="10113" spans="1:8" x14ac:dyDescent="0.25">
      <c r="A10113" s="2">
        <v>44</v>
      </c>
      <c r="B10113" t="s">
        <v>36</v>
      </c>
      <c r="C10113" t="s">
        <v>197</v>
      </c>
      <c r="D10113" s="2" t="e">
        <v>#N/A</v>
      </c>
      <c r="E10113" s="17">
        <v>5</v>
      </c>
      <c r="F10113" t="s">
        <v>70</v>
      </c>
      <c r="G10113">
        <v>11</v>
      </c>
      <c r="H10113">
        <v>1438882.75</v>
      </c>
    </row>
    <row r="10114" spans="1:8" x14ac:dyDescent="0.25">
      <c r="A10114" s="2">
        <v>44</v>
      </c>
      <c r="B10114" t="s">
        <v>36</v>
      </c>
      <c r="C10114" t="s">
        <v>197</v>
      </c>
      <c r="D10114" s="2" t="e">
        <v>#N/A</v>
      </c>
      <c r="E10114" s="17">
        <v>5</v>
      </c>
      <c r="F10114" t="s">
        <v>75</v>
      </c>
      <c r="G10114">
        <v>11</v>
      </c>
      <c r="H10114">
        <v>136800</v>
      </c>
    </row>
    <row r="10115" spans="1:8" x14ac:dyDescent="0.25">
      <c r="A10115" s="2">
        <v>44</v>
      </c>
      <c r="B10115" t="s">
        <v>36</v>
      </c>
      <c r="C10115" t="s">
        <v>197</v>
      </c>
      <c r="D10115" s="2" t="e">
        <v>#N/A</v>
      </c>
      <c r="E10115" s="17">
        <v>5</v>
      </c>
      <c r="F10115" t="s">
        <v>68</v>
      </c>
      <c r="G10115">
        <v>8</v>
      </c>
      <c r="H10115">
        <v>130137.75</v>
      </c>
    </row>
    <row r="10116" spans="1:8" x14ac:dyDescent="0.25">
      <c r="A10116" s="2">
        <v>44</v>
      </c>
      <c r="B10116" t="s">
        <v>36</v>
      </c>
      <c r="C10116" t="s">
        <v>197</v>
      </c>
      <c r="D10116" s="2" t="e">
        <v>#N/A</v>
      </c>
      <c r="E10116" s="17">
        <v>5</v>
      </c>
      <c r="F10116" t="s">
        <v>69</v>
      </c>
      <c r="G10116">
        <v>11</v>
      </c>
      <c r="H10116">
        <v>187053.03999999998</v>
      </c>
    </row>
    <row r="10117" spans="1:8" x14ac:dyDescent="0.25">
      <c r="A10117" s="2">
        <v>44</v>
      </c>
      <c r="B10117" t="s">
        <v>36</v>
      </c>
      <c r="C10117" t="s">
        <v>197</v>
      </c>
      <c r="D10117" s="2" t="e">
        <v>#N/A</v>
      </c>
      <c r="E10117" s="17">
        <v>5</v>
      </c>
      <c r="F10117" t="s">
        <v>78</v>
      </c>
      <c r="H10117">
        <v>36183.99</v>
      </c>
    </row>
    <row r="10118" spans="1:8" x14ac:dyDescent="0.25">
      <c r="A10118" s="2">
        <v>44</v>
      </c>
      <c r="B10118" t="s">
        <v>36</v>
      </c>
      <c r="C10118" t="s">
        <v>197</v>
      </c>
      <c r="D10118" s="2" t="e">
        <v>#N/A</v>
      </c>
      <c r="E10118" s="17">
        <v>5</v>
      </c>
      <c r="F10118" t="s">
        <v>67</v>
      </c>
      <c r="G10118">
        <v>11</v>
      </c>
      <c r="H10118">
        <v>740.41</v>
      </c>
    </row>
    <row r="10119" spans="1:8" x14ac:dyDescent="0.25">
      <c r="A10119" s="2">
        <v>44</v>
      </c>
      <c r="B10119" t="s">
        <v>36</v>
      </c>
      <c r="C10119" t="s">
        <v>197</v>
      </c>
      <c r="D10119" s="2" t="e">
        <v>#N/A</v>
      </c>
      <c r="E10119" s="17">
        <v>5</v>
      </c>
      <c r="F10119" t="s">
        <v>73</v>
      </c>
      <c r="H10119">
        <v>112072.45999999999</v>
      </c>
    </row>
    <row r="10120" spans="1:8" x14ac:dyDescent="0.25">
      <c r="A10120" s="2">
        <v>44</v>
      </c>
      <c r="B10120" t="s">
        <v>36</v>
      </c>
      <c r="C10120" t="s">
        <v>197</v>
      </c>
      <c r="D10120" s="2" t="e">
        <v>#N/A</v>
      </c>
      <c r="E10120" s="17">
        <v>6</v>
      </c>
      <c r="F10120" t="s">
        <v>70</v>
      </c>
      <c r="G10120">
        <v>28</v>
      </c>
      <c r="H10120">
        <v>4429576.13</v>
      </c>
    </row>
    <row r="10121" spans="1:8" x14ac:dyDescent="0.25">
      <c r="A10121" s="2">
        <v>44</v>
      </c>
      <c r="B10121" t="s">
        <v>36</v>
      </c>
      <c r="C10121" t="s">
        <v>197</v>
      </c>
      <c r="D10121" s="2" t="e">
        <v>#N/A</v>
      </c>
      <c r="E10121" s="17">
        <v>6</v>
      </c>
      <c r="F10121" t="s">
        <v>75</v>
      </c>
      <c r="G10121">
        <v>22</v>
      </c>
      <c r="H10121">
        <v>297300</v>
      </c>
    </row>
    <row r="10122" spans="1:8" x14ac:dyDescent="0.25">
      <c r="A10122" s="2">
        <v>44</v>
      </c>
      <c r="B10122" t="s">
        <v>36</v>
      </c>
      <c r="C10122" t="s">
        <v>197</v>
      </c>
      <c r="D10122" s="2" t="e">
        <v>#N/A</v>
      </c>
      <c r="E10122" s="17">
        <v>6</v>
      </c>
      <c r="F10122" t="s">
        <v>68</v>
      </c>
      <c r="G10122">
        <v>15</v>
      </c>
      <c r="H10122">
        <v>337159</v>
      </c>
    </row>
    <row r="10123" spans="1:8" x14ac:dyDescent="0.25">
      <c r="A10123" s="2">
        <v>44</v>
      </c>
      <c r="B10123" t="s">
        <v>36</v>
      </c>
      <c r="C10123" t="s">
        <v>197</v>
      </c>
      <c r="D10123" s="2" t="e">
        <v>#N/A</v>
      </c>
      <c r="E10123" s="17">
        <v>6</v>
      </c>
      <c r="F10123" t="s">
        <v>69</v>
      </c>
      <c r="G10123">
        <v>25</v>
      </c>
      <c r="H10123">
        <v>556894.20000000019</v>
      </c>
    </row>
    <row r="10124" spans="1:8" x14ac:dyDescent="0.25">
      <c r="A10124" s="2">
        <v>44</v>
      </c>
      <c r="B10124" t="s">
        <v>36</v>
      </c>
      <c r="C10124" t="s">
        <v>197</v>
      </c>
      <c r="D10124" s="2" t="e">
        <v>#N/A</v>
      </c>
      <c r="E10124" s="17">
        <v>6</v>
      </c>
      <c r="F10124" t="s">
        <v>78</v>
      </c>
      <c r="H10124">
        <v>112165.04999999999</v>
      </c>
    </row>
    <row r="10125" spans="1:8" x14ac:dyDescent="0.25">
      <c r="A10125" s="2">
        <v>44</v>
      </c>
      <c r="B10125" t="s">
        <v>36</v>
      </c>
      <c r="C10125" t="s">
        <v>197</v>
      </c>
      <c r="D10125" s="2" t="e">
        <v>#N/A</v>
      </c>
      <c r="E10125" s="17">
        <v>6</v>
      </c>
      <c r="F10125" t="s">
        <v>67</v>
      </c>
      <c r="G10125">
        <v>28</v>
      </c>
      <c r="H10125">
        <v>1824.74</v>
      </c>
    </row>
    <row r="10126" spans="1:8" x14ac:dyDescent="0.25">
      <c r="A10126" s="2">
        <v>44</v>
      </c>
      <c r="B10126" t="s">
        <v>36</v>
      </c>
      <c r="C10126" t="s">
        <v>197</v>
      </c>
      <c r="D10126" s="2" t="e">
        <v>#N/A</v>
      </c>
      <c r="E10126" s="17">
        <v>6</v>
      </c>
      <c r="F10126" t="s">
        <v>73</v>
      </c>
      <c r="G10126">
        <v>3</v>
      </c>
      <c r="H10126">
        <v>351729.41000000003</v>
      </c>
    </row>
    <row r="10127" spans="1:8" x14ac:dyDescent="0.25">
      <c r="A10127" s="2">
        <v>44</v>
      </c>
      <c r="B10127" t="s">
        <v>36</v>
      </c>
      <c r="C10127" t="s">
        <v>197</v>
      </c>
      <c r="D10127" s="2" t="e">
        <v>#N/A</v>
      </c>
      <c r="E10127" s="17">
        <v>6</v>
      </c>
      <c r="F10127" t="s">
        <v>72</v>
      </c>
      <c r="G10127">
        <v>3</v>
      </c>
      <c r="H10127">
        <v>53922.33</v>
      </c>
    </row>
    <row r="10128" spans="1:8" x14ac:dyDescent="0.25">
      <c r="A10128" s="2">
        <v>44</v>
      </c>
      <c r="B10128" t="s">
        <v>36</v>
      </c>
      <c r="C10128" t="s">
        <v>197</v>
      </c>
      <c r="D10128" s="2" t="e">
        <v>#N/A</v>
      </c>
      <c r="E10128" s="17">
        <v>7</v>
      </c>
      <c r="F10128" t="s">
        <v>70</v>
      </c>
      <c r="G10128">
        <v>34</v>
      </c>
      <c r="H10128">
        <v>7891579.7199999997</v>
      </c>
    </row>
    <row r="10129" spans="1:8" x14ac:dyDescent="0.25">
      <c r="A10129" s="2">
        <v>44</v>
      </c>
      <c r="B10129" t="s">
        <v>36</v>
      </c>
      <c r="C10129" t="s">
        <v>197</v>
      </c>
      <c r="D10129" s="2" t="e">
        <v>#N/A</v>
      </c>
      <c r="E10129" s="17">
        <v>7</v>
      </c>
      <c r="F10129" t="s">
        <v>75</v>
      </c>
      <c r="G10129">
        <v>31</v>
      </c>
      <c r="H10129">
        <v>430500</v>
      </c>
    </row>
    <row r="10130" spans="1:8" x14ac:dyDescent="0.25">
      <c r="A10130" s="2">
        <v>44</v>
      </c>
      <c r="B10130" t="s">
        <v>36</v>
      </c>
      <c r="C10130" t="s">
        <v>197</v>
      </c>
      <c r="D10130" s="2" t="e">
        <v>#N/A</v>
      </c>
      <c r="E10130" s="17">
        <v>7</v>
      </c>
      <c r="F10130" t="s">
        <v>77</v>
      </c>
      <c r="G10130">
        <v>1</v>
      </c>
      <c r="H10130">
        <v>10066.07</v>
      </c>
    </row>
    <row r="10131" spans="1:8" x14ac:dyDescent="0.25">
      <c r="A10131" s="2">
        <v>44</v>
      </c>
      <c r="B10131" t="s">
        <v>36</v>
      </c>
      <c r="C10131" t="s">
        <v>197</v>
      </c>
      <c r="D10131" s="2" t="e">
        <v>#N/A</v>
      </c>
      <c r="E10131" s="17">
        <v>7</v>
      </c>
      <c r="F10131" t="s">
        <v>68</v>
      </c>
      <c r="G10131">
        <v>32</v>
      </c>
      <c r="H10131">
        <v>655777.75</v>
      </c>
    </row>
    <row r="10132" spans="1:8" x14ac:dyDescent="0.25">
      <c r="A10132" s="2">
        <v>44</v>
      </c>
      <c r="B10132" t="s">
        <v>36</v>
      </c>
      <c r="C10132" t="s">
        <v>197</v>
      </c>
      <c r="D10132" s="2" t="e">
        <v>#N/A</v>
      </c>
      <c r="E10132" s="17">
        <v>7</v>
      </c>
      <c r="F10132" t="s">
        <v>69</v>
      </c>
      <c r="G10132">
        <v>34</v>
      </c>
      <c r="H10132">
        <v>1025972.9699999997</v>
      </c>
    </row>
    <row r="10133" spans="1:8" x14ac:dyDescent="0.25">
      <c r="A10133" s="2">
        <v>44</v>
      </c>
      <c r="B10133" t="s">
        <v>36</v>
      </c>
      <c r="C10133" t="s">
        <v>197</v>
      </c>
      <c r="D10133" s="2" t="e">
        <v>#N/A</v>
      </c>
      <c r="E10133" s="17">
        <v>7</v>
      </c>
      <c r="F10133" t="s">
        <v>78</v>
      </c>
      <c r="H10133">
        <v>205077.09000000003</v>
      </c>
    </row>
    <row r="10134" spans="1:8" x14ac:dyDescent="0.25">
      <c r="A10134" s="2">
        <v>44</v>
      </c>
      <c r="B10134" t="s">
        <v>36</v>
      </c>
      <c r="C10134" t="s">
        <v>197</v>
      </c>
      <c r="D10134" s="2" t="e">
        <v>#N/A</v>
      </c>
      <c r="E10134" s="17">
        <v>7</v>
      </c>
      <c r="F10134" t="s">
        <v>67</v>
      </c>
      <c r="G10134">
        <v>34</v>
      </c>
      <c r="H10134">
        <v>2565.1999999999998</v>
      </c>
    </row>
    <row r="10135" spans="1:8" x14ac:dyDescent="0.25">
      <c r="A10135" s="2">
        <v>44</v>
      </c>
      <c r="B10135" t="s">
        <v>36</v>
      </c>
      <c r="C10135" t="s">
        <v>197</v>
      </c>
      <c r="D10135" s="2" t="e">
        <v>#N/A</v>
      </c>
      <c r="E10135" s="17">
        <v>7</v>
      </c>
      <c r="F10135" t="s">
        <v>73</v>
      </c>
      <c r="G10135">
        <v>1</v>
      </c>
      <c r="H10135">
        <v>616355.30000000005</v>
      </c>
    </row>
    <row r="10136" spans="1:8" x14ac:dyDescent="0.25">
      <c r="A10136" s="2">
        <v>44</v>
      </c>
      <c r="B10136" t="s">
        <v>36</v>
      </c>
      <c r="C10136" t="s">
        <v>197</v>
      </c>
      <c r="D10136" s="2" t="e">
        <v>#N/A</v>
      </c>
      <c r="E10136" s="17">
        <v>7</v>
      </c>
      <c r="F10136" t="s">
        <v>79</v>
      </c>
      <c r="H10136">
        <v>8882</v>
      </c>
    </row>
    <row r="10137" spans="1:8" x14ac:dyDescent="0.25">
      <c r="A10137" s="2">
        <v>44</v>
      </c>
      <c r="B10137" t="s">
        <v>36</v>
      </c>
      <c r="C10137" t="s">
        <v>197</v>
      </c>
      <c r="D10137" s="2" t="e">
        <v>#N/A</v>
      </c>
      <c r="E10137" s="17">
        <v>7</v>
      </c>
      <c r="F10137" t="s">
        <v>74</v>
      </c>
      <c r="H10137">
        <v>23326.630000000005</v>
      </c>
    </row>
    <row r="10138" spans="1:8" x14ac:dyDescent="0.25">
      <c r="A10138" s="2">
        <v>44</v>
      </c>
      <c r="B10138" t="s">
        <v>36</v>
      </c>
      <c r="C10138" t="s">
        <v>197</v>
      </c>
      <c r="D10138" s="2" t="e">
        <v>#N/A</v>
      </c>
      <c r="E10138" s="17">
        <v>8</v>
      </c>
      <c r="F10138" t="s">
        <v>70</v>
      </c>
      <c r="G10138">
        <v>12</v>
      </c>
      <c r="H10138">
        <v>3227502.99</v>
      </c>
    </row>
    <row r="10139" spans="1:8" x14ac:dyDescent="0.25">
      <c r="A10139" s="2">
        <v>44</v>
      </c>
      <c r="B10139" t="s">
        <v>36</v>
      </c>
      <c r="C10139" t="s">
        <v>197</v>
      </c>
      <c r="D10139" s="2" t="e">
        <v>#N/A</v>
      </c>
      <c r="E10139" s="17">
        <v>8</v>
      </c>
      <c r="F10139" t="s">
        <v>75</v>
      </c>
      <c r="G10139">
        <v>10</v>
      </c>
      <c r="H10139">
        <v>133200</v>
      </c>
    </row>
    <row r="10140" spans="1:8" x14ac:dyDescent="0.25">
      <c r="A10140" s="2">
        <v>44</v>
      </c>
      <c r="B10140" t="s">
        <v>36</v>
      </c>
      <c r="C10140" t="s">
        <v>197</v>
      </c>
      <c r="D10140" s="2" t="e">
        <v>#N/A</v>
      </c>
      <c r="E10140" s="17">
        <v>8</v>
      </c>
      <c r="F10140" t="s">
        <v>68</v>
      </c>
      <c r="G10140">
        <v>9</v>
      </c>
      <c r="H10140">
        <v>211098</v>
      </c>
    </row>
    <row r="10141" spans="1:8" x14ac:dyDescent="0.25">
      <c r="A10141" s="2">
        <v>44</v>
      </c>
      <c r="B10141" t="s">
        <v>36</v>
      </c>
      <c r="C10141" t="s">
        <v>197</v>
      </c>
      <c r="D10141" s="2" t="e">
        <v>#N/A</v>
      </c>
      <c r="E10141" s="17">
        <v>8</v>
      </c>
      <c r="F10141" t="s">
        <v>69</v>
      </c>
      <c r="G10141">
        <v>12</v>
      </c>
      <c r="H10141">
        <v>419572.98000000004</v>
      </c>
    </row>
    <row r="10142" spans="1:8" x14ac:dyDescent="0.25">
      <c r="A10142" s="2">
        <v>44</v>
      </c>
      <c r="B10142" t="s">
        <v>36</v>
      </c>
      <c r="C10142" t="s">
        <v>197</v>
      </c>
      <c r="D10142" s="2" t="e">
        <v>#N/A</v>
      </c>
      <c r="E10142" s="17">
        <v>8</v>
      </c>
      <c r="F10142" t="s">
        <v>78</v>
      </c>
      <c r="H10142">
        <v>103312.8</v>
      </c>
    </row>
    <row r="10143" spans="1:8" x14ac:dyDescent="0.25">
      <c r="A10143" s="2">
        <v>44</v>
      </c>
      <c r="B10143" t="s">
        <v>36</v>
      </c>
      <c r="C10143" t="s">
        <v>197</v>
      </c>
      <c r="D10143" s="2" t="e">
        <v>#N/A</v>
      </c>
      <c r="E10143" s="17">
        <v>8</v>
      </c>
      <c r="F10143" t="s">
        <v>67</v>
      </c>
      <c r="G10143">
        <v>11</v>
      </c>
      <c r="H10143">
        <v>827.86000000000013</v>
      </c>
    </row>
    <row r="10144" spans="1:8" x14ac:dyDescent="0.25">
      <c r="A10144" s="2">
        <v>44</v>
      </c>
      <c r="B10144" t="s">
        <v>36</v>
      </c>
      <c r="C10144" t="s">
        <v>197</v>
      </c>
      <c r="D10144" s="2" t="e">
        <v>#N/A</v>
      </c>
      <c r="E10144" s="17">
        <v>8</v>
      </c>
      <c r="F10144" t="s">
        <v>73</v>
      </c>
      <c r="G10144">
        <v>1</v>
      </c>
      <c r="H10144">
        <v>273823.25</v>
      </c>
    </row>
    <row r="10145" spans="1:8" x14ac:dyDescent="0.25">
      <c r="A10145" s="2">
        <v>44</v>
      </c>
      <c r="B10145" t="s">
        <v>36</v>
      </c>
      <c r="C10145" t="s">
        <v>197</v>
      </c>
      <c r="D10145" s="2" t="e">
        <v>#N/A</v>
      </c>
      <c r="E10145" s="17">
        <v>9</v>
      </c>
      <c r="F10145" t="s">
        <v>70</v>
      </c>
      <c r="G10145">
        <v>14</v>
      </c>
      <c r="H10145">
        <v>4650178.5</v>
      </c>
    </row>
    <row r="10146" spans="1:8" x14ac:dyDescent="0.25">
      <c r="A10146" s="2">
        <v>44</v>
      </c>
      <c r="B10146" t="s">
        <v>36</v>
      </c>
      <c r="C10146" t="s">
        <v>197</v>
      </c>
      <c r="D10146" s="2" t="e">
        <v>#N/A</v>
      </c>
      <c r="E10146" s="17">
        <v>9</v>
      </c>
      <c r="F10146" t="s">
        <v>75</v>
      </c>
      <c r="G10146">
        <v>13</v>
      </c>
      <c r="H10146">
        <v>166200</v>
      </c>
    </row>
    <row r="10147" spans="1:8" x14ac:dyDescent="0.25">
      <c r="A10147" s="2">
        <v>44</v>
      </c>
      <c r="B10147" t="s">
        <v>36</v>
      </c>
      <c r="C10147" t="s">
        <v>197</v>
      </c>
      <c r="D10147" s="2" t="e">
        <v>#N/A</v>
      </c>
      <c r="E10147" s="17">
        <v>9</v>
      </c>
      <c r="F10147" t="s">
        <v>68</v>
      </c>
      <c r="G10147">
        <v>11</v>
      </c>
      <c r="H10147">
        <v>244730.75</v>
      </c>
    </row>
    <row r="10148" spans="1:8" x14ac:dyDescent="0.25">
      <c r="A10148" s="2">
        <v>44</v>
      </c>
      <c r="B10148" t="s">
        <v>36</v>
      </c>
      <c r="C10148" t="s">
        <v>197</v>
      </c>
      <c r="D10148" s="2" t="e">
        <v>#N/A</v>
      </c>
      <c r="E10148" s="17">
        <v>9</v>
      </c>
      <c r="F10148" t="s">
        <v>69</v>
      </c>
      <c r="G10148">
        <v>14</v>
      </c>
      <c r="H10148">
        <v>604520.34999999986</v>
      </c>
    </row>
    <row r="10149" spans="1:8" x14ac:dyDescent="0.25">
      <c r="A10149" s="2">
        <v>44</v>
      </c>
      <c r="B10149" t="s">
        <v>36</v>
      </c>
      <c r="C10149" t="s">
        <v>197</v>
      </c>
      <c r="D10149" s="2" t="e">
        <v>#N/A</v>
      </c>
      <c r="E10149" s="17">
        <v>9</v>
      </c>
      <c r="F10149" t="s">
        <v>78</v>
      </c>
      <c r="H10149">
        <v>109429.44</v>
      </c>
    </row>
    <row r="10150" spans="1:8" x14ac:dyDescent="0.25">
      <c r="A10150" s="2">
        <v>44</v>
      </c>
      <c r="B10150" t="s">
        <v>36</v>
      </c>
      <c r="C10150" t="s">
        <v>197</v>
      </c>
      <c r="D10150" s="2" t="e">
        <v>#N/A</v>
      </c>
      <c r="E10150" s="17">
        <v>9</v>
      </c>
      <c r="F10150" t="s">
        <v>67</v>
      </c>
      <c r="G10150">
        <v>14</v>
      </c>
      <c r="H10150">
        <v>1031.96</v>
      </c>
    </row>
    <row r="10151" spans="1:8" x14ac:dyDescent="0.25">
      <c r="A10151" s="2">
        <v>44</v>
      </c>
      <c r="B10151" t="s">
        <v>36</v>
      </c>
      <c r="C10151" t="s">
        <v>197</v>
      </c>
      <c r="D10151" s="2" t="e">
        <v>#N/A</v>
      </c>
      <c r="E10151" s="17">
        <v>9</v>
      </c>
      <c r="F10151" t="s">
        <v>73</v>
      </c>
      <c r="H10151">
        <v>366743.75</v>
      </c>
    </row>
    <row r="10152" spans="1:8" x14ac:dyDescent="0.25">
      <c r="A10152" s="2">
        <v>44</v>
      </c>
      <c r="B10152" t="s">
        <v>36</v>
      </c>
      <c r="C10152" t="s">
        <v>197</v>
      </c>
      <c r="D10152" s="2" t="e">
        <v>#N/A</v>
      </c>
      <c r="E10152" s="17">
        <v>9</v>
      </c>
      <c r="F10152" t="s">
        <v>74</v>
      </c>
      <c r="H10152">
        <v>29205.54</v>
      </c>
    </row>
    <row r="10153" spans="1:8" x14ac:dyDescent="0.25">
      <c r="A10153" s="2">
        <v>44</v>
      </c>
      <c r="B10153" t="s">
        <v>36</v>
      </c>
      <c r="C10153" t="s">
        <v>197</v>
      </c>
      <c r="D10153" s="2" t="e">
        <v>#N/A</v>
      </c>
      <c r="E10153" s="17">
        <v>10</v>
      </c>
      <c r="F10153" t="s">
        <v>70</v>
      </c>
      <c r="G10153">
        <v>6</v>
      </c>
      <c r="H10153">
        <v>3159769</v>
      </c>
    </row>
    <row r="10154" spans="1:8" x14ac:dyDescent="0.25">
      <c r="A10154" s="2">
        <v>44</v>
      </c>
      <c r="B10154" t="s">
        <v>36</v>
      </c>
      <c r="C10154" t="s">
        <v>197</v>
      </c>
      <c r="D10154" s="2" t="e">
        <v>#N/A</v>
      </c>
      <c r="E10154" s="17">
        <v>10</v>
      </c>
      <c r="F10154" t="s">
        <v>75</v>
      </c>
      <c r="G10154">
        <v>6</v>
      </c>
      <c r="H10154">
        <v>97800</v>
      </c>
    </row>
    <row r="10155" spans="1:8" x14ac:dyDescent="0.25">
      <c r="A10155" s="2">
        <v>44</v>
      </c>
      <c r="B10155" t="s">
        <v>36</v>
      </c>
      <c r="C10155" t="s">
        <v>197</v>
      </c>
      <c r="D10155" s="2" t="e">
        <v>#N/A</v>
      </c>
      <c r="E10155" s="17">
        <v>10</v>
      </c>
      <c r="F10155" t="s">
        <v>68</v>
      </c>
      <c r="G10155">
        <v>5</v>
      </c>
      <c r="H10155">
        <v>165378</v>
      </c>
    </row>
    <row r="10156" spans="1:8" x14ac:dyDescent="0.25">
      <c r="A10156" s="2">
        <v>44</v>
      </c>
      <c r="B10156" t="s">
        <v>36</v>
      </c>
      <c r="C10156" t="s">
        <v>197</v>
      </c>
      <c r="D10156" s="2" t="e">
        <v>#N/A</v>
      </c>
      <c r="E10156" s="17">
        <v>10</v>
      </c>
      <c r="F10156" t="s">
        <v>69</v>
      </c>
      <c r="G10156">
        <v>6</v>
      </c>
      <c r="H10156">
        <v>410768.48000000004</v>
      </c>
    </row>
    <row r="10157" spans="1:8" x14ac:dyDescent="0.25">
      <c r="A10157" s="2">
        <v>44</v>
      </c>
      <c r="B10157" t="s">
        <v>36</v>
      </c>
      <c r="C10157" t="s">
        <v>197</v>
      </c>
      <c r="D10157" s="2" t="e">
        <v>#N/A</v>
      </c>
      <c r="E10157" s="17">
        <v>10</v>
      </c>
      <c r="F10157" t="s">
        <v>78</v>
      </c>
      <c r="H10157">
        <v>95874.750000000015</v>
      </c>
    </row>
    <row r="10158" spans="1:8" x14ac:dyDescent="0.25">
      <c r="A10158" s="2">
        <v>44</v>
      </c>
      <c r="B10158" t="s">
        <v>36</v>
      </c>
      <c r="C10158" t="s">
        <v>197</v>
      </c>
      <c r="D10158" s="2" t="e">
        <v>#N/A</v>
      </c>
      <c r="E10158" s="17">
        <v>10</v>
      </c>
      <c r="F10158" t="s">
        <v>67</v>
      </c>
      <c r="G10158">
        <v>6</v>
      </c>
      <c r="H10158">
        <v>542.19000000000005</v>
      </c>
    </row>
    <row r="10159" spans="1:8" x14ac:dyDescent="0.25">
      <c r="A10159" s="2">
        <v>44</v>
      </c>
      <c r="B10159" t="s">
        <v>36</v>
      </c>
      <c r="C10159" t="s">
        <v>197</v>
      </c>
      <c r="D10159" s="2" t="e">
        <v>#N/A</v>
      </c>
      <c r="E10159" s="17">
        <v>10</v>
      </c>
      <c r="F10159" t="s">
        <v>73</v>
      </c>
      <c r="G10159">
        <v>1</v>
      </c>
      <c r="H10159">
        <v>235952.75</v>
      </c>
    </row>
    <row r="10160" spans="1:8" x14ac:dyDescent="0.25">
      <c r="A10160" s="2">
        <v>44</v>
      </c>
      <c r="B10160" t="s">
        <v>36</v>
      </c>
      <c r="C10160" t="s">
        <v>197</v>
      </c>
      <c r="D10160" s="2" t="e">
        <v>#N/A</v>
      </c>
      <c r="E10160" s="17">
        <v>10</v>
      </c>
      <c r="F10160" t="s">
        <v>79</v>
      </c>
      <c r="H10160">
        <v>8882</v>
      </c>
    </row>
    <row r="10161" spans="1:8" x14ac:dyDescent="0.25">
      <c r="A10161" s="2">
        <v>44</v>
      </c>
      <c r="B10161" t="s">
        <v>36</v>
      </c>
      <c r="C10161" t="s">
        <v>197</v>
      </c>
      <c r="D10161" s="2" t="e">
        <v>#N/A</v>
      </c>
      <c r="E10161" s="17">
        <v>11</v>
      </c>
      <c r="F10161" t="s">
        <v>70</v>
      </c>
      <c r="G10161">
        <v>33</v>
      </c>
      <c r="H10161">
        <v>13877666.999999989</v>
      </c>
    </row>
    <row r="10162" spans="1:8" x14ac:dyDescent="0.25">
      <c r="A10162" s="2">
        <v>44</v>
      </c>
      <c r="B10162" t="s">
        <v>36</v>
      </c>
      <c r="C10162" t="s">
        <v>197</v>
      </c>
      <c r="D10162" s="2" t="e">
        <v>#N/A</v>
      </c>
      <c r="E10162" s="17">
        <v>11</v>
      </c>
      <c r="F10162" t="s">
        <v>75</v>
      </c>
      <c r="G10162">
        <v>2</v>
      </c>
      <c r="H10162">
        <v>28800</v>
      </c>
    </row>
    <row r="10163" spans="1:8" x14ac:dyDescent="0.25">
      <c r="A10163" s="2">
        <v>44</v>
      </c>
      <c r="B10163" t="s">
        <v>36</v>
      </c>
      <c r="C10163" t="s">
        <v>197</v>
      </c>
      <c r="D10163" s="2" t="e">
        <v>#N/A</v>
      </c>
      <c r="E10163" s="17">
        <v>11</v>
      </c>
      <c r="F10163" t="s">
        <v>68</v>
      </c>
      <c r="G10163">
        <v>14</v>
      </c>
      <c r="H10163">
        <v>234984</v>
      </c>
    </row>
    <row r="10164" spans="1:8" x14ac:dyDescent="0.25">
      <c r="A10164" s="2">
        <v>44</v>
      </c>
      <c r="B10164" t="s">
        <v>36</v>
      </c>
      <c r="C10164" t="s">
        <v>197</v>
      </c>
      <c r="D10164" s="2" t="e">
        <v>#N/A</v>
      </c>
      <c r="E10164" s="17">
        <v>11</v>
      </c>
      <c r="F10164" t="s">
        <v>69</v>
      </c>
      <c r="G10164">
        <v>33</v>
      </c>
      <c r="H10164">
        <v>1804089.91</v>
      </c>
    </row>
    <row r="10165" spans="1:8" x14ac:dyDescent="0.25">
      <c r="A10165" s="2">
        <v>44</v>
      </c>
      <c r="B10165" t="s">
        <v>36</v>
      </c>
      <c r="C10165" t="s">
        <v>197</v>
      </c>
      <c r="D10165" s="2" t="e">
        <v>#N/A</v>
      </c>
      <c r="E10165" s="17">
        <v>11</v>
      </c>
      <c r="F10165" t="s">
        <v>78</v>
      </c>
      <c r="H10165">
        <v>388483.23000000004</v>
      </c>
    </row>
    <row r="10166" spans="1:8" x14ac:dyDescent="0.25">
      <c r="A10166" s="2">
        <v>44</v>
      </c>
      <c r="B10166" t="s">
        <v>36</v>
      </c>
      <c r="C10166" t="s">
        <v>197</v>
      </c>
      <c r="D10166" s="2" t="e">
        <v>#N/A</v>
      </c>
      <c r="E10166" s="17">
        <v>11</v>
      </c>
      <c r="F10166" t="s">
        <v>67</v>
      </c>
      <c r="G10166">
        <v>33</v>
      </c>
      <c r="H10166">
        <v>2192.0299999999997</v>
      </c>
    </row>
    <row r="10167" spans="1:8" x14ac:dyDescent="0.25">
      <c r="A10167" s="2">
        <v>44</v>
      </c>
      <c r="B10167" t="s">
        <v>36</v>
      </c>
      <c r="C10167" t="s">
        <v>197</v>
      </c>
      <c r="D10167" s="2" t="e">
        <v>#N/A</v>
      </c>
      <c r="E10167" s="17">
        <v>11</v>
      </c>
      <c r="F10167" t="s">
        <v>73</v>
      </c>
      <c r="G10167">
        <v>2</v>
      </c>
      <c r="H10167">
        <v>1041950.03</v>
      </c>
    </row>
    <row r="10168" spans="1:8" x14ac:dyDescent="0.25">
      <c r="A10168" s="2">
        <v>44</v>
      </c>
      <c r="B10168" t="s">
        <v>36</v>
      </c>
      <c r="C10168" t="s">
        <v>197</v>
      </c>
      <c r="D10168" s="2" t="e">
        <v>#N/A</v>
      </c>
      <c r="E10168" s="17">
        <v>11</v>
      </c>
      <c r="F10168" t="s">
        <v>79</v>
      </c>
      <c r="G10168">
        <v>1</v>
      </c>
      <c r="H10168">
        <v>17764</v>
      </c>
    </row>
    <row r="10169" spans="1:8" x14ac:dyDescent="0.25">
      <c r="A10169" s="2">
        <v>44</v>
      </c>
      <c r="B10169" t="s">
        <v>36</v>
      </c>
      <c r="C10169" t="s">
        <v>197</v>
      </c>
      <c r="D10169" s="2" t="e">
        <v>#N/A</v>
      </c>
      <c r="E10169" s="17">
        <v>11</v>
      </c>
      <c r="F10169" t="s">
        <v>72</v>
      </c>
      <c r="G10169">
        <v>33</v>
      </c>
      <c r="H10169">
        <v>1980520.2300000002</v>
      </c>
    </row>
    <row r="10170" spans="1:8" x14ac:dyDescent="0.25">
      <c r="A10170" s="2">
        <v>44</v>
      </c>
      <c r="B10170" t="s">
        <v>36</v>
      </c>
      <c r="C10170" t="s">
        <v>197</v>
      </c>
      <c r="D10170" s="2" t="e">
        <v>#N/A</v>
      </c>
      <c r="E10170" s="17">
        <v>11</v>
      </c>
      <c r="F10170" t="s">
        <v>74</v>
      </c>
      <c r="G10170">
        <v>1</v>
      </c>
      <c r="H10170">
        <v>59241.86</v>
      </c>
    </row>
    <row r="10171" spans="1:8" x14ac:dyDescent="0.25">
      <c r="A10171" s="2">
        <v>44</v>
      </c>
      <c r="B10171" t="s">
        <v>36</v>
      </c>
      <c r="C10171" t="s">
        <v>197</v>
      </c>
      <c r="D10171" s="2" t="e">
        <v>#N/A</v>
      </c>
      <c r="E10171" s="17">
        <v>12</v>
      </c>
      <c r="F10171" t="s">
        <v>70</v>
      </c>
      <c r="G10171">
        <v>24</v>
      </c>
      <c r="H10171">
        <v>8922823.1099999994</v>
      </c>
    </row>
    <row r="10172" spans="1:8" x14ac:dyDescent="0.25">
      <c r="A10172" s="2">
        <v>44</v>
      </c>
      <c r="B10172" t="s">
        <v>36</v>
      </c>
      <c r="C10172" t="s">
        <v>197</v>
      </c>
      <c r="D10172" s="2" t="e">
        <v>#N/A</v>
      </c>
      <c r="E10172" s="17">
        <v>12</v>
      </c>
      <c r="F10172" t="s">
        <v>75</v>
      </c>
      <c r="G10172">
        <v>1</v>
      </c>
      <c r="H10172">
        <v>7881.53</v>
      </c>
    </row>
    <row r="10173" spans="1:8" x14ac:dyDescent="0.25">
      <c r="A10173" s="2">
        <v>44</v>
      </c>
      <c r="B10173" t="s">
        <v>36</v>
      </c>
      <c r="C10173" t="s">
        <v>197</v>
      </c>
      <c r="D10173" s="2" t="e">
        <v>#N/A</v>
      </c>
      <c r="E10173" s="17">
        <v>12</v>
      </c>
      <c r="F10173" t="s">
        <v>68</v>
      </c>
      <c r="G10173">
        <v>11</v>
      </c>
      <c r="H10173">
        <v>203483</v>
      </c>
    </row>
    <row r="10174" spans="1:8" x14ac:dyDescent="0.25">
      <c r="A10174" s="2">
        <v>44</v>
      </c>
      <c r="B10174" t="s">
        <v>36</v>
      </c>
      <c r="C10174" t="s">
        <v>197</v>
      </c>
      <c r="D10174" s="2" t="e">
        <v>#N/A</v>
      </c>
      <c r="E10174" s="17">
        <v>12</v>
      </c>
      <c r="F10174" t="s">
        <v>69</v>
      </c>
      <c r="G10174">
        <v>16</v>
      </c>
      <c r="H10174">
        <v>1070462.9900000002</v>
      </c>
    </row>
    <row r="10175" spans="1:8" x14ac:dyDescent="0.25">
      <c r="A10175" s="2">
        <v>44</v>
      </c>
      <c r="B10175" t="s">
        <v>36</v>
      </c>
      <c r="C10175" t="s">
        <v>197</v>
      </c>
      <c r="D10175" s="2" t="e">
        <v>#N/A</v>
      </c>
      <c r="E10175" s="17">
        <v>12</v>
      </c>
      <c r="F10175" t="s">
        <v>78</v>
      </c>
      <c r="H10175">
        <v>138343.04999999999</v>
      </c>
    </row>
    <row r="10176" spans="1:8" x14ac:dyDescent="0.25">
      <c r="A10176" s="2">
        <v>44</v>
      </c>
      <c r="B10176" t="s">
        <v>36</v>
      </c>
      <c r="C10176" t="s">
        <v>197</v>
      </c>
      <c r="D10176" s="2" t="e">
        <v>#N/A</v>
      </c>
      <c r="E10176" s="17">
        <v>12</v>
      </c>
      <c r="F10176" t="s">
        <v>67</v>
      </c>
      <c r="G10176">
        <v>24</v>
      </c>
      <c r="H10176">
        <v>1131.02</v>
      </c>
    </row>
    <row r="10177" spans="1:8" x14ac:dyDescent="0.25">
      <c r="A10177" s="2">
        <v>44</v>
      </c>
      <c r="B10177" t="s">
        <v>36</v>
      </c>
      <c r="C10177" t="s">
        <v>197</v>
      </c>
      <c r="D10177" s="2" t="e">
        <v>#N/A</v>
      </c>
      <c r="E10177" s="17">
        <v>12</v>
      </c>
      <c r="F10177" t="s">
        <v>73</v>
      </c>
      <c r="G10177">
        <v>1</v>
      </c>
      <c r="H10177">
        <v>633513.30999999994</v>
      </c>
    </row>
    <row r="10178" spans="1:8" x14ac:dyDescent="0.25">
      <c r="A10178" s="2">
        <v>44</v>
      </c>
      <c r="B10178" t="s">
        <v>36</v>
      </c>
      <c r="C10178" t="s">
        <v>197</v>
      </c>
      <c r="D10178" s="2" t="e">
        <v>#N/A</v>
      </c>
      <c r="E10178" s="17">
        <v>12</v>
      </c>
      <c r="F10178" t="s">
        <v>72</v>
      </c>
      <c r="G10178">
        <v>24</v>
      </c>
      <c r="H10178">
        <v>1047100.8799999998</v>
      </c>
    </row>
    <row r="10179" spans="1:8" x14ac:dyDescent="0.25">
      <c r="A10179" s="2">
        <v>44</v>
      </c>
      <c r="B10179" t="s">
        <v>36</v>
      </c>
      <c r="C10179" t="s">
        <v>197</v>
      </c>
      <c r="D10179" s="2" t="e">
        <v>#N/A</v>
      </c>
      <c r="E10179" s="17">
        <v>13</v>
      </c>
      <c r="F10179" t="s">
        <v>70</v>
      </c>
      <c r="G10179">
        <v>28</v>
      </c>
      <c r="H10179">
        <v>14465010.480000006</v>
      </c>
    </row>
    <row r="10180" spans="1:8" x14ac:dyDescent="0.25">
      <c r="A10180" s="2">
        <v>44</v>
      </c>
      <c r="B10180" t="s">
        <v>36</v>
      </c>
      <c r="C10180" t="s">
        <v>197</v>
      </c>
      <c r="D10180" s="2" t="e">
        <v>#N/A</v>
      </c>
      <c r="E10180" s="17">
        <v>13</v>
      </c>
      <c r="F10180" t="s">
        <v>75</v>
      </c>
      <c r="G10180">
        <v>6</v>
      </c>
      <c r="H10180">
        <v>263096</v>
      </c>
    </row>
    <row r="10181" spans="1:8" x14ac:dyDescent="0.25">
      <c r="A10181" s="2">
        <v>44</v>
      </c>
      <c r="B10181" t="s">
        <v>36</v>
      </c>
      <c r="C10181" t="s">
        <v>197</v>
      </c>
      <c r="D10181" s="2" t="e">
        <v>#N/A</v>
      </c>
      <c r="E10181" s="17">
        <v>13</v>
      </c>
      <c r="F10181" t="s">
        <v>68</v>
      </c>
      <c r="G10181">
        <v>12</v>
      </c>
      <c r="H10181">
        <v>242768</v>
      </c>
    </row>
    <row r="10182" spans="1:8" x14ac:dyDescent="0.25">
      <c r="A10182" s="2">
        <v>44</v>
      </c>
      <c r="B10182" t="s">
        <v>36</v>
      </c>
      <c r="C10182" t="s">
        <v>197</v>
      </c>
      <c r="D10182" s="2" t="e">
        <v>#N/A</v>
      </c>
      <c r="E10182" s="17">
        <v>13</v>
      </c>
      <c r="F10182" t="s">
        <v>69</v>
      </c>
      <c r="G10182">
        <v>28</v>
      </c>
      <c r="H10182">
        <v>1880446.8799999997</v>
      </c>
    </row>
    <row r="10183" spans="1:8" x14ac:dyDescent="0.25">
      <c r="A10183" s="2">
        <v>44</v>
      </c>
      <c r="B10183" t="s">
        <v>36</v>
      </c>
      <c r="C10183" t="s">
        <v>197</v>
      </c>
      <c r="D10183" s="2" t="e">
        <v>#N/A</v>
      </c>
      <c r="E10183" s="17">
        <v>13</v>
      </c>
      <c r="F10183" t="s">
        <v>78</v>
      </c>
      <c r="H10183">
        <v>182940.78</v>
      </c>
    </row>
    <row r="10184" spans="1:8" x14ac:dyDescent="0.25">
      <c r="A10184" s="2">
        <v>44</v>
      </c>
      <c r="B10184" t="s">
        <v>36</v>
      </c>
      <c r="C10184" t="s">
        <v>197</v>
      </c>
      <c r="D10184" s="2" t="e">
        <v>#N/A</v>
      </c>
      <c r="E10184" s="17">
        <v>13</v>
      </c>
      <c r="F10184" t="s">
        <v>67</v>
      </c>
      <c r="G10184">
        <v>28</v>
      </c>
      <c r="H10184">
        <v>1667.33</v>
      </c>
    </row>
    <row r="10185" spans="1:8" x14ac:dyDescent="0.25">
      <c r="A10185" s="2">
        <v>44</v>
      </c>
      <c r="B10185" t="s">
        <v>36</v>
      </c>
      <c r="C10185" t="s">
        <v>197</v>
      </c>
      <c r="D10185" s="2" t="e">
        <v>#N/A</v>
      </c>
      <c r="E10185" s="17">
        <v>13</v>
      </c>
      <c r="F10185" t="s">
        <v>73</v>
      </c>
      <c r="G10185">
        <v>1</v>
      </c>
      <c r="H10185">
        <v>862715.78</v>
      </c>
    </row>
    <row r="10186" spans="1:8" x14ac:dyDescent="0.25">
      <c r="A10186" s="2">
        <v>44</v>
      </c>
      <c r="B10186" t="s">
        <v>36</v>
      </c>
      <c r="C10186" t="s">
        <v>197</v>
      </c>
      <c r="D10186" s="2" t="e">
        <v>#N/A</v>
      </c>
      <c r="E10186" s="17">
        <v>13</v>
      </c>
      <c r="F10186" t="s">
        <v>72</v>
      </c>
      <c r="G10186">
        <v>28</v>
      </c>
      <c r="H10186">
        <v>4833013.0399999991</v>
      </c>
    </row>
    <row r="10187" spans="1:8" x14ac:dyDescent="0.25">
      <c r="A10187" s="2">
        <v>44</v>
      </c>
      <c r="B10187" t="s">
        <v>36</v>
      </c>
      <c r="C10187" t="s">
        <v>197</v>
      </c>
      <c r="D10187" s="2" t="e">
        <v>#N/A</v>
      </c>
      <c r="E10187" s="17">
        <v>13</v>
      </c>
      <c r="F10187" t="s">
        <v>74</v>
      </c>
      <c r="H10187">
        <v>37153.800000000003</v>
      </c>
    </row>
    <row r="10188" spans="1:8" x14ac:dyDescent="0.25">
      <c r="A10188" s="2">
        <v>44</v>
      </c>
      <c r="B10188" t="s">
        <v>36</v>
      </c>
      <c r="C10188" t="s">
        <v>197</v>
      </c>
      <c r="D10188" s="2" t="e">
        <v>#N/A</v>
      </c>
      <c r="E10188" s="17">
        <v>14</v>
      </c>
      <c r="F10188" t="s">
        <v>70</v>
      </c>
      <c r="G10188">
        <v>15</v>
      </c>
      <c r="H10188">
        <v>11339986.590000002</v>
      </c>
    </row>
    <row r="10189" spans="1:8" x14ac:dyDescent="0.25">
      <c r="A10189" s="2">
        <v>44</v>
      </c>
      <c r="B10189" t="s">
        <v>36</v>
      </c>
      <c r="C10189" t="s">
        <v>197</v>
      </c>
      <c r="D10189" s="2" t="e">
        <v>#N/A</v>
      </c>
      <c r="E10189" s="17">
        <v>14</v>
      </c>
      <c r="F10189" t="s">
        <v>75</v>
      </c>
      <c r="G10189">
        <v>4</v>
      </c>
      <c r="H10189">
        <v>157860</v>
      </c>
    </row>
    <row r="10190" spans="1:8" x14ac:dyDescent="0.25">
      <c r="A10190" s="2">
        <v>44</v>
      </c>
      <c r="B10190" t="s">
        <v>36</v>
      </c>
      <c r="C10190" t="s">
        <v>197</v>
      </c>
      <c r="D10190" s="2" t="e">
        <v>#N/A</v>
      </c>
      <c r="E10190" s="17">
        <v>14</v>
      </c>
      <c r="F10190" t="s">
        <v>68</v>
      </c>
      <c r="G10190">
        <v>6</v>
      </c>
      <c r="H10190">
        <v>91140</v>
      </c>
    </row>
    <row r="10191" spans="1:8" x14ac:dyDescent="0.25">
      <c r="A10191" s="2">
        <v>44</v>
      </c>
      <c r="B10191" t="s">
        <v>36</v>
      </c>
      <c r="C10191" t="s">
        <v>197</v>
      </c>
      <c r="D10191" s="2" t="e">
        <v>#N/A</v>
      </c>
      <c r="E10191" s="17">
        <v>14</v>
      </c>
      <c r="F10191" t="s">
        <v>69</v>
      </c>
      <c r="G10191">
        <v>15</v>
      </c>
      <c r="H10191">
        <v>1476299.7399999995</v>
      </c>
    </row>
    <row r="10192" spans="1:8" x14ac:dyDescent="0.25">
      <c r="A10192" s="2">
        <v>44</v>
      </c>
      <c r="B10192" t="s">
        <v>36</v>
      </c>
      <c r="C10192" t="s">
        <v>197</v>
      </c>
      <c r="D10192" s="2" t="e">
        <v>#N/A</v>
      </c>
      <c r="E10192" s="17">
        <v>14</v>
      </c>
      <c r="F10192" t="s">
        <v>78</v>
      </c>
      <c r="G10192">
        <v>1</v>
      </c>
      <c r="H10192">
        <v>191035.86000000002</v>
      </c>
    </row>
    <row r="10193" spans="1:8" x14ac:dyDescent="0.25">
      <c r="A10193" s="2">
        <v>44</v>
      </c>
      <c r="B10193" t="s">
        <v>36</v>
      </c>
      <c r="C10193" t="s">
        <v>197</v>
      </c>
      <c r="D10193" s="2" t="e">
        <v>#N/A</v>
      </c>
      <c r="E10193" s="17">
        <v>14</v>
      </c>
      <c r="F10193" t="s">
        <v>67</v>
      </c>
      <c r="G10193">
        <v>15</v>
      </c>
      <c r="H10193">
        <v>1049.4000000000001</v>
      </c>
    </row>
    <row r="10194" spans="1:8" x14ac:dyDescent="0.25">
      <c r="A10194" s="2">
        <v>44</v>
      </c>
      <c r="B10194" t="s">
        <v>36</v>
      </c>
      <c r="C10194" t="s">
        <v>197</v>
      </c>
      <c r="D10194" s="2" t="e">
        <v>#N/A</v>
      </c>
      <c r="E10194" s="17">
        <v>14</v>
      </c>
      <c r="F10194" t="s">
        <v>73</v>
      </c>
      <c r="G10194">
        <v>1</v>
      </c>
      <c r="H10194">
        <v>822907.90999999992</v>
      </c>
    </row>
    <row r="10195" spans="1:8" x14ac:dyDescent="0.25">
      <c r="A10195" s="2">
        <v>44</v>
      </c>
      <c r="B10195" t="s">
        <v>36</v>
      </c>
      <c r="C10195" t="s">
        <v>197</v>
      </c>
      <c r="D10195" s="2" t="e">
        <v>#N/A</v>
      </c>
      <c r="E10195" s="17">
        <v>14</v>
      </c>
      <c r="F10195" t="s">
        <v>79</v>
      </c>
      <c r="H10195">
        <v>8882</v>
      </c>
    </row>
    <row r="10196" spans="1:8" x14ac:dyDescent="0.25">
      <c r="A10196" s="2">
        <v>44</v>
      </c>
      <c r="B10196" t="s">
        <v>36</v>
      </c>
      <c r="C10196" t="s">
        <v>197</v>
      </c>
      <c r="D10196" s="2" t="e">
        <v>#N/A</v>
      </c>
      <c r="E10196" s="17">
        <v>14</v>
      </c>
      <c r="F10196" t="s">
        <v>72</v>
      </c>
      <c r="G10196">
        <v>15</v>
      </c>
      <c r="H10196">
        <v>4459847.9800000004</v>
      </c>
    </row>
    <row r="10197" spans="1:8" x14ac:dyDescent="0.25">
      <c r="A10197" s="2">
        <v>44</v>
      </c>
      <c r="B10197" t="s">
        <v>36</v>
      </c>
      <c r="C10197" t="s">
        <v>197</v>
      </c>
      <c r="D10197" s="2" t="e">
        <v>#N/A</v>
      </c>
      <c r="E10197" s="17">
        <v>14</v>
      </c>
      <c r="F10197" t="s">
        <v>74</v>
      </c>
      <c r="G10197">
        <v>1</v>
      </c>
      <c r="H10197">
        <v>30774.83</v>
      </c>
    </row>
    <row r="10198" spans="1:8" x14ac:dyDescent="0.25">
      <c r="A10198" s="2">
        <v>44</v>
      </c>
      <c r="B10198" t="s">
        <v>36</v>
      </c>
      <c r="C10198" t="s">
        <v>197</v>
      </c>
      <c r="D10198" s="2" t="e">
        <v>#N/A</v>
      </c>
      <c r="E10198" s="17">
        <v>15</v>
      </c>
      <c r="F10198" t="s">
        <v>70</v>
      </c>
      <c r="G10198">
        <v>2</v>
      </c>
      <c r="H10198">
        <v>1999386</v>
      </c>
    </row>
    <row r="10199" spans="1:8" x14ac:dyDescent="0.25">
      <c r="A10199" s="2">
        <v>44</v>
      </c>
      <c r="B10199" t="s">
        <v>36</v>
      </c>
      <c r="C10199" t="s">
        <v>197</v>
      </c>
      <c r="D10199" s="2" t="e">
        <v>#N/A</v>
      </c>
      <c r="E10199" s="17">
        <v>15</v>
      </c>
      <c r="F10199" t="s">
        <v>68</v>
      </c>
      <c r="G10199">
        <v>2</v>
      </c>
      <c r="H10199">
        <v>32820</v>
      </c>
    </row>
    <row r="10200" spans="1:8" x14ac:dyDescent="0.25">
      <c r="A10200" s="2">
        <v>44</v>
      </c>
      <c r="B10200" t="s">
        <v>36</v>
      </c>
      <c r="C10200" t="s">
        <v>197</v>
      </c>
      <c r="D10200" s="2" t="e">
        <v>#N/A</v>
      </c>
      <c r="E10200" s="17">
        <v>15</v>
      </c>
      <c r="F10200" t="s">
        <v>69</v>
      </c>
      <c r="G10200">
        <v>2</v>
      </c>
      <c r="H10200">
        <v>259919.74000000002</v>
      </c>
    </row>
    <row r="10201" spans="1:8" x14ac:dyDescent="0.25">
      <c r="A10201" s="2">
        <v>44</v>
      </c>
      <c r="B10201" t="s">
        <v>36</v>
      </c>
      <c r="C10201" t="s">
        <v>197</v>
      </c>
      <c r="D10201" s="2" t="e">
        <v>#N/A</v>
      </c>
      <c r="E10201" s="17">
        <v>15</v>
      </c>
      <c r="F10201" t="s">
        <v>78</v>
      </c>
      <c r="G10201">
        <v>2</v>
      </c>
      <c r="H10201">
        <v>74153.09</v>
      </c>
    </row>
    <row r="10202" spans="1:8" x14ac:dyDescent="0.25">
      <c r="A10202" s="2">
        <v>44</v>
      </c>
      <c r="B10202" t="s">
        <v>36</v>
      </c>
      <c r="C10202" t="s">
        <v>197</v>
      </c>
      <c r="D10202" s="2" t="e">
        <v>#N/A</v>
      </c>
      <c r="E10202" s="17">
        <v>15</v>
      </c>
      <c r="F10202" t="s">
        <v>67</v>
      </c>
      <c r="G10202">
        <v>2</v>
      </c>
      <c r="H10202">
        <v>139.91999999999999</v>
      </c>
    </row>
    <row r="10203" spans="1:8" x14ac:dyDescent="0.25">
      <c r="A10203" s="2">
        <v>44</v>
      </c>
      <c r="B10203" t="s">
        <v>36</v>
      </c>
      <c r="C10203" t="s">
        <v>197</v>
      </c>
      <c r="D10203" s="2" t="e">
        <v>#N/A</v>
      </c>
      <c r="E10203" s="17">
        <v>15</v>
      </c>
      <c r="F10203" t="s">
        <v>73</v>
      </c>
      <c r="G10203">
        <v>1</v>
      </c>
      <c r="H10203">
        <v>81210.3</v>
      </c>
    </row>
    <row r="10204" spans="1:8" x14ac:dyDescent="0.25">
      <c r="A10204" s="2">
        <v>44</v>
      </c>
      <c r="B10204" t="s">
        <v>36</v>
      </c>
      <c r="C10204" t="s">
        <v>197</v>
      </c>
      <c r="D10204" s="2" t="e">
        <v>#N/A</v>
      </c>
      <c r="E10204" s="17">
        <v>15</v>
      </c>
      <c r="F10204" t="s">
        <v>72</v>
      </c>
      <c r="G10204">
        <v>2</v>
      </c>
      <c r="H10204">
        <v>990603.91999999993</v>
      </c>
    </row>
    <row r="10205" spans="1:8" x14ac:dyDescent="0.25">
      <c r="A10205" s="2">
        <v>44</v>
      </c>
      <c r="B10205" t="s">
        <v>36</v>
      </c>
      <c r="C10205" t="s">
        <v>197</v>
      </c>
      <c r="D10205" s="2" t="e">
        <v>#N/A</v>
      </c>
      <c r="E10205" s="17">
        <v>15</v>
      </c>
      <c r="F10205" t="s">
        <v>74</v>
      </c>
      <c r="H10205">
        <v>143259.47999999998</v>
      </c>
    </row>
    <row r="10206" spans="1:8" x14ac:dyDescent="0.25">
      <c r="A10206" s="2">
        <v>44</v>
      </c>
      <c r="B10206" t="s">
        <v>36</v>
      </c>
      <c r="C10206" t="s">
        <v>197</v>
      </c>
      <c r="D10206" s="2" t="e">
        <v>#N/A</v>
      </c>
      <c r="E10206" s="17">
        <v>16</v>
      </c>
      <c r="F10206" t="s">
        <v>70</v>
      </c>
      <c r="G10206">
        <v>1</v>
      </c>
      <c r="H10206">
        <v>1271882.02</v>
      </c>
    </row>
    <row r="10207" spans="1:8" x14ac:dyDescent="0.25">
      <c r="A10207" s="2">
        <v>44</v>
      </c>
      <c r="B10207" t="s">
        <v>36</v>
      </c>
      <c r="C10207" t="s">
        <v>197</v>
      </c>
      <c r="D10207" s="2" t="e">
        <v>#N/A</v>
      </c>
      <c r="E10207" s="17">
        <v>16</v>
      </c>
      <c r="F10207" t="s">
        <v>68</v>
      </c>
      <c r="G10207">
        <v>1</v>
      </c>
      <c r="H10207">
        <v>11040</v>
      </c>
    </row>
    <row r="10208" spans="1:8" x14ac:dyDescent="0.25">
      <c r="A10208" s="2">
        <v>44</v>
      </c>
      <c r="B10208" t="s">
        <v>36</v>
      </c>
      <c r="C10208" t="s">
        <v>197</v>
      </c>
      <c r="D10208" s="2" t="e">
        <v>#N/A</v>
      </c>
      <c r="E10208" s="17">
        <v>16</v>
      </c>
      <c r="F10208" t="s">
        <v>69</v>
      </c>
      <c r="G10208">
        <v>1</v>
      </c>
      <c r="H10208">
        <v>165344.41</v>
      </c>
    </row>
    <row r="10209" spans="1:8" x14ac:dyDescent="0.25">
      <c r="A10209" s="2">
        <v>44</v>
      </c>
      <c r="B10209" t="s">
        <v>36</v>
      </c>
      <c r="C10209" t="s">
        <v>197</v>
      </c>
      <c r="D10209" s="2" t="e">
        <v>#N/A</v>
      </c>
      <c r="E10209" s="17">
        <v>16</v>
      </c>
      <c r="F10209" t="s">
        <v>67</v>
      </c>
      <c r="G10209">
        <v>1</v>
      </c>
      <c r="H10209">
        <v>52.47</v>
      </c>
    </row>
    <row r="10210" spans="1:8" x14ac:dyDescent="0.25">
      <c r="A10210" s="2">
        <v>44</v>
      </c>
      <c r="B10210" t="s">
        <v>36</v>
      </c>
      <c r="C10210" t="s">
        <v>197</v>
      </c>
      <c r="D10210" s="2" t="e">
        <v>#N/A</v>
      </c>
      <c r="E10210" s="17">
        <v>16</v>
      </c>
      <c r="F10210" t="s">
        <v>73</v>
      </c>
      <c r="H10210">
        <v>51715.9</v>
      </c>
    </row>
    <row r="10211" spans="1:8" x14ac:dyDescent="0.25">
      <c r="A10211" s="2">
        <v>44</v>
      </c>
      <c r="B10211" t="s">
        <v>36</v>
      </c>
      <c r="C10211" t="s">
        <v>197</v>
      </c>
      <c r="D10211" s="2" t="e">
        <v>#N/A</v>
      </c>
      <c r="E10211" s="17">
        <v>16</v>
      </c>
      <c r="F10211" t="s">
        <v>72</v>
      </c>
      <c r="G10211">
        <v>1</v>
      </c>
      <c r="H10211">
        <v>513246.36</v>
      </c>
    </row>
    <row r="10212" spans="1:8" x14ac:dyDescent="0.25">
      <c r="A10212" s="2">
        <v>31</v>
      </c>
      <c r="B10212" t="s">
        <v>198</v>
      </c>
      <c r="C10212" t="s">
        <v>117</v>
      </c>
      <c r="D10212" s="2">
        <v>1</v>
      </c>
      <c r="E10212" s="17">
        <v>3</v>
      </c>
      <c r="F10212" t="s">
        <v>70</v>
      </c>
      <c r="G10212">
        <v>1</v>
      </c>
      <c r="H10212">
        <v>98815.5</v>
      </c>
    </row>
    <row r="10213" spans="1:8" x14ac:dyDescent="0.25">
      <c r="A10213" s="2">
        <v>31</v>
      </c>
      <c r="B10213" t="s">
        <v>198</v>
      </c>
      <c r="C10213" t="s">
        <v>117</v>
      </c>
      <c r="D10213" s="2">
        <v>1</v>
      </c>
      <c r="E10213" s="17">
        <v>3</v>
      </c>
      <c r="F10213" t="s">
        <v>75</v>
      </c>
      <c r="G10213">
        <v>1</v>
      </c>
      <c r="H10213">
        <v>13500</v>
      </c>
    </row>
    <row r="10214" spans="1:8" x14ac:dyDescent="0.25">
      <c r="A10214" s="2">
        <v>31</v>
      </c>
      <c r="B10214" t="s">
        <v>198</v>
      </c>
      <c r="C10214" t="s">
        <v>117</v>
      </c>
      <c r="D10214" s="2">
        <v>1</v>
      </c>
      <c r="E10214" s="17">
        <v>3</v>
      </c>
      <c r="F10214" t="s">
        <v>68</v>
      </c>
      <c r="G10214">
        <v>1</v>
      </c>
      <c r="H10214">
        <v>22502</v>
      </c>
    </row>
    <row r="10215" spans="1:8" x14ac:dyDescent="0.25">
      <c r="A10215" s="2">
        <v>31</v>
      </c>
      <c r="B10215" t="s">
        <v>198</v>
      </c>
      <c r="C10215" t="s">
        <v>117</v>
      </c>
      <c r="D10215" s="2">
        <v>1</v>
      </c>
      <c r="E10215" s="17">
        <v>3</v>
      </c>
      <c r="F10215" t="s">
        <v>69</v>
      </c>
      <c r="G10215">
        <v>1</v>
      </c>
      <c r="H10215">
        <v>12845.84</v>
      </c>
    </row>
    <row r="10216" spans="1:8" x14ac:dyDescent="0.25">
      <c r="A10216" s="2">
        <v>31</v>
      </c>
      <c r="B10216" t="s">
        <v>198</v>
      </c>
      <c r="C10216" t="s">
        <v>117</v>
      </c>
      <c r="D10216" s="2">
        <v>1</v>
      </c>
      <c r="E10216" s="17">
        <v>3</v>
      </c>
      <c r="F10216" t="s">
        <v>78</v>
      </c>
      <c r="H10216">
        <v>8218.7999999999993</v>
      </c>
    </row>
    <row r="10217" spans="1:8" x14ac:dyDescent="0.25">
      <c r="A10217" s="2">
        <v>31</v>
      </c>
      <c r="B10217" t="s">
        <v>198</v>
      </c>
      <c r="C10217" t="s">
        <v>117</v>
      </c>
      <c r="D10217" s="2">
        <v>1</v>
      </c>
      <c r="E10217" s="17">
        <v>3</v>
      </c>
      <c r="F10217" t="s">
        <v>67</v>
      </c>
      <c r="G10217">
        <v>1</v>
      </c>
      <c r="H10217">
        <v>69.959999999999994</v>
      </c>
    </row>
    <row r="10218" spans="1:8" x14ac:dyDescent="0.25">
      <c r="A10218" s="2">
        <v>31</v>
      </c>
      <c r="B10218" t="s">
        <v>198</v>
      </c>
      <c r="C10218" t="s">
        <v>117</v>
      </c>
      <c r="D10218" s="2">
        <v>1</v>
      </c>
      <c r="E10218" s="17">
        <v>3</v>
      </c>
      <c r="F10218" t="s">
        <v>73</v>
      </c>
      <c r="H10218">
        <v>8265.25</v>
      </c>
    </row>
    <row r="10219" spans="1:8" x14ac:dyDescent="0.25">
      <c r="A10219" s="2">
        <v>31</v>
      </c>
      <c r="B10219" t="s">
        <v>198</v>
      </c>
      <c r="C10219" t="s">
        <v>117</v>
      </c>
      <c r="D10219" s="2">
        <v>1</v>
      </c>
      <c r="E10219" s="17">
        <v>5</v>
      </c>
      <c r="F10219" t="s">
        <v>70</v>
      </c>
      <c r="G10219">
        <v>4</v>
      </c>
      <c r="H10219">
        <v>496980</v>
      </c>
    </row>
    <row r="10220" spans="1:8" x14ac:dyDescent="0.25">
      <c r="A10220" s="2">
        <v>31</v>
      </c>
      <c r="B10220" t="s">
        <v>198</v>
      </c>
      <c r="C10220" t="s">
        <v>117</v>
      </c>
      <c r="D10220" s="2">
        <v>1</v>
      </c>
      <c r="E10220" s="17">
        <v>5</v>
      </c>
      <c r="F10220" t="s">
        <v>75</v>
      </c>
      <c r="G10220">
        <v>3</v>
      </c>
      <c r="H10220">
        <v>40500</v>
      </c>
    </row>
    <row r="10221" spans="1:8" x14ac:dyDescent="0.25">
      <c r="A10221" s="2">
        <v>31</v>
      </c>
      <c r="B10221" t="s">
        <v>198</v>
      </c>
      <c r="C10221" t="s">
        <v>117</v>
      </c>
      <c r="D10221" s="2">
        <v>1</v>
      </c>
      <c r="E10221" s="17">
        <v>5</v>
      </c>
      <c r="F10221" t="s">
        <v>68</v>
      </c>
      <c r="G10221">
        <v>2</v>
      </c>
      <c r="H10221">
        <v>31272</v>
      </c>
    </row>
    <row r="10222" spans="1:8" x14ac:dyDescent="0.25">
      <c r="A10222" s="2">
        <v>31</v>
      </c>
      <c r="B10222" t="s">
        <v>198</v>
      </c>
      <c r="C10222" t="s">
        <v>117</v>
      </c>
      <c r="D10222" s="2">
        <v>1</v>
      </c>
      <c r="E10222" s="17">
        <v>5</v>
      </c>
      <c r="F10222" t="s">
        <v>69</v>
      </c>
      <c r="G10222">
        <v>4</v>
      </c>
      <c r="H10222">
        <v>64606.859999999986</v>
      </c>
    </row>
    <row r="10223" spans="1:8" x14ac:dyDescent="0.25">
      <c r="A10223" s="2">
        <v>31</v>
      </c>
      <c r="B10223" t="s">
        <v>198</v>
      </c>
      <c r="C10223" t="s">
        <v>117</v>
      </c>
      <c r="D10223" s="2">
        <v>1</v>
      </c>
      <c r="E10223" s="17">
        <v>5</v>
      </c>
      <c r="F10223" t="s">
        <v>78</v>
      </c>
      <c r="H10223">
        <v>11303.01</v>
      </c>
    </row>
    <row r="10224" spans="1:8" x14ac:dyDescent="0.25">
      <c r="A10224" s="2">
        <v>31</v>
      </c>
      <c r="B10224" t="s">
        <v>198</v>
      </c>
      <c r="C10224" t="s">
        <v>117</v>
      </c>
      <c r="D10224" s="2">
        <v>1</v>
      </c>
      <c r="E10224" s="17">
        <v>5</v>
      </c>
      <c r="F10224" t="s">
        <v>67</v>
      </c>
      <c r="G10224">
        <v>4</v>
      </c>
      <c r="H10224">
        <v>256.52</v>
      </c>
    </row>
    <row r="10225" spans="1:8" x14ac:dyDescent="0.25">
      <c r="A10225" s="2">
        <v>31</v>
      </c>
      <c r="B10225" t="s">
        <v>198</v>
      </c>
      <c r="C10225" t="s">
        <v>117</v>
      </c>
      <c r="D10225" s="2">
        <v>1</v>
      </c>
      <c r="E10225" s="17">
        <v>5</v>
      </c>
      <c r="F10225" t="s">
        <v>73</v>
      </c>
      <c r="H10225">
        <v>36860.82</v>
      </c>
    </row>
    <row r="10226" spans="1:8" x14ac:dyDescent="0.25">
      <c r="A10226" s="2">
        <v>31</v>
      </c>
      <c r="B10226" t="s">
        <v>198</v>
      </c>
      <c r="C10226" t="s">
        <v>117</v>
      </c>
      <c r="D10226" s="2">
        <v>1</v>
      </c>
      <c r="E10226" s="17">
        <v>5</v>
      </c>
      <c r="F10226" t="s">
        <v>72</v>
      </c>
      <c r="G10226">
        <v>1</v>
      </c>
      <c r="H10226">
        <v>14880</v>
      </c>
    </row>
    <row r="10227" spans="1:8" x14ac:dyDescent="0.25">
      <c r="A10227" s="2">
        <v>31</v>
      </c>
      <c r="B10227" t="s">
        <v>198</v>
      </c>
      <c r="C10227" t="s">
        <v>117</v>
      </c>
      <c r="D10227" s="2">
        <v>1</v>
      </c>
      <c r="E10227" s="17">
        <v>6</v>
      </c>
      <c r="F10227" t="s">
        <v>70</v>
      </c>
      <c r="G10227">
        <v>3</v>
      </c>
      <c r="H10227">
        <v>332311.33</v>
      </c>
    </row>
    <row r="10228" spans="1:8" x14ac:dyDescent="0.25">
      <c r="A10228" s="2">
        <v>31</v>
      </c>
      <c r="B10228" t="s">
        <v>198</v>
      </c>
      <c r="C10228" t="s">
        <v>117</v>
      </c>
      <c r="D10228" s="2">
        <v>1</v>
      </c>
      <c r="E10228" s="17">
        <v>6</v>
      </c>
      <c r="F10228" t="s">
        <v>75</v>
      </c>
      <c r="G10228">
        <v>1</v>
      </c>
      <c r="H10228">
        <v>13500</v>
      </c>
    </row>
    <row r="10229" spans="1:8" x14ac:dyDescent="0.25">
      <c r="A10229" s="2">
        <v>31</v>
      </c>
      <c r="B10229" t="s">
        <v>198</v>
      </c>
      <c r="C10229" t="s">
        <v>117</v>
      </c>
      <c r="D10229" s="2">
        <v>1</v>
      </c>
      <c r="E10229" s="17">
        <v>6</v>
      </c>
      <c r="F10229" t="s">
        <v>77</v>
      </c>
      <c r="H10229">
        <v>2973.1000000000004</v>
      </c>
    </row>
    <row r="10230" spans="1:8" x14ac:dyDescent="0.25">
      <c r="A10230" s="2">
        <v>31</v>
      </c>
      <c r="B10230" t="s">
        <v>198</v>
      </c>
      <c r="C10230" t="s">
        <v>117</v>
      </c>
      <c r="D10230" s="2">
        <v>1</v>
      </c>
      <c r="E10230" s="17">
        <v>6</v>
      </c>
      <c r="F10230" t="s">
        <v>68</v>
      </c>
      <c r="G10230">
        <v>2</v>
      </c>
      <c r="H10230">
        <v>20316.5</v>
      </c>
    </row>
    <row r="10231" spans="1:8" x14ac:dyDescent="0.25">
      <c r="A10231" s="2">
        <v>31</v>
      </c>
      <c r="B10231" t="s">
        <v>198</v>
      </c>
      <c r="C10231" t="s">
        <v>117</v>
      </c>
      <c r="D10231" s="2">
        <v>1</v>
      </c>
      <c r="E10231" s="17">
        <v>6</v>
      </c>
      <c r="F10231" t="s">
        <v>69</v>
      </c>
      <c r="G10231">
        <v>3</v>
      </c>
      <c r="H10231">
        <v>43200.06</v>
      </c>
    </row>
    <row r="10232" spans="1:8" x14ac:dyDescent="0.25">
      <c r="A10232" s="2">
        <v>31</v>
      </c>
      <c r="B10232" t="s">
        <v>198</v>
      </c>
      <c r="C10232" t="s">
        <v>117</v>
      </c>
      <c r="D10232" s="2">
        <v>1</v>
      </c>
      <c r="E10232" s="17">
        <v>6</v>
      </c>
      <c r="F10232" t="s">
        <v>67</v>
      </c>
      <c r="G10232">
        <v>3</v>
      </c>
      <c r="H10232">
        <v>145.74999999999997</v>
      </c>
    </row>
    <row r="10233" spans="1:8" x14ac:dyDescent="0.25">
      <c r="A10233" s="2">
        <v>31</v>
      </c>
      <c r="B10233" t="s">
        <v>198</v>
      </c>
      <c r="C10233" t="s">
        <v>117</v>
      </c>
      <c r="D10233" s="2">
        <v>1</v>
      </c>
      <c r="E10233" s="17">
        <v>6</v>
      </c>
      <c r="F10233" t="s">
        <v>73</v>
      </c>
      <c r="G10233">
        <v>1</v>
      </c>
      <c r="H10233">
        <v>23158.079999999998</v>
      </c>
    </row>
    <row r="10234" spans="1:8" x14ac:dyDescent="0.25">
      <c r="A10234" s="2">
        <v>31</v>
      </c>
      <c r="B10234" t="s">
        <v>198</v>
      </c>
      <c r="C10234" t="s">
        <v>117</v>
      </c>
      <c r="D10234" s="2">
        <v>1</v>
      </c>
      <c r="E10234" s="17">
        <v>7</v>
      </c>
      <c r="F10234" t="s">
        <v>70</v>
      </c>
      <c r="G10234">
        <v>3</v>
      </c>
      <c r="H10234">
        <v>431697</v>
      </c>
    </row>
    <row r="10235" spans="1:8" x14ac:dyDescent="0.25">
      <c r="A10235" s="2">
        <v>31</v>
      </c>
      <c r="B10235" t="s">
        <v>198</v>
      </c>
      <c r="C10235" t="s">
        <v>117</v>
      </c>
      <c r="D10235" s="2">
        <v>1</v>
      </c>
      <c r="E10235" s="17">
        <v>7</v>
      </c>
      <c r="F10235" t="s">
        <v>75</v>
      </c>
      <c r="G10235">
        <v>2</v>
      </c>
      <c r="H10235">
        <v>14700</v>
      </c>
    </row>
    <row r="10236" spans="1:8" x14ac:dyDescent="0.25">
      <c r="A10236" s="2">
        <v>31</v>
      </c>
      <c r="B10236" t="s">
        <v>198</v>
      </c>
      <c r="C10236" t="s">
        <v>117</v>
      </c>
      <c r="D10236" s="2">
        <v>1</v>
      </c>
      <c r="E10236" s="17">
        <v>7</v>
      </c>
      <c r="F10236" t="s">
        <v>68</v>
      </c>
      <c r="G10236">
        <v>2</v>
      </c>
      <c r="H10236">
        <v>26428</v>
      </c>
    </row>
    <row r="10237" spans="1:8" x14ac:dyDescent="0.25">
      <c r="A10237" s="2">
        <v>31</v>
      </c>
      <c r="B10237" t="s">
        <v>198</v>
      </c>
      <c r="C10237" t="s">
        <v>117</v>
      </c>
      <c r="D10237" s="2">
        <v>1</v>
      </c>
      <c r="E10237" s="17">
        <v>7</v>
      </c>
      <c r="F10237" t="s">
        <v>69</v>
      </c>
      <c r="G10237">
        <v>3</v>
      </c>
      <c r="H10237">
        <v>56120.22</v>
      </c>
    </row>
    <row r="10238" spans="1:8" x14ac:dyDescent="0.25">
      <c r="A10238" s="2">
        <v>31</v>
      </c>
      <c r="B10238" t="s">
        <v>198</v>
      </c>
      <c r="C10238" t="s">
        <v>117</v>
      </c>
      <c r="D10238" s="2">
        <v>1</v>
      </c>
      <c r="E10238" s="17">
        <v>7</v>
      </c>
      <c r="F10238" t="s">
        <v>67</v>
      </c>
      <c r="G10238">
        <v>3</v>
      </c>
      <c r="H10238">
        <v>145.74999999999997</v>
      </c>
    </row>
    <row r="10239" spans="1:8" x14ac:dyDescent="0.25">
      <c r="A10239" s="2">
        <v>31</v>
      </c>
      <c r="B10239" t="s">
        <v>198</v>
      </c>
      <c r="C10239" t="s">
        <v>117</v>
      </c>
      <c r="D10239" s="2">
        <v>1</v>
      </c>
      <c r="E10239" s="17">
        <v>7</v>
      </c>
      <c r="F10239" t="s">
        <v>73</v>
      </c>
      <c r="H10239">
        <v>33144.839999999997</v>
      </c>
    </row>
    <row r="10240" spans="1:8" x14ac:dyDescent="0.25">
      <c r="A10240" s="2">
        <v>31</v>
      </c>
      <c r="B10240" t="s">
        <v>198</v>
      </c>
      <c r="C10240" t="s">
        <v>117</v>
      </c>
      <c r="D10240" s="2">
        <v>1</v>
      </c>
      <c r="E10240" s="17">
        <v>7</v>
      </c>
      <c r="F10240" t="s">
        <v>72</v>
      </c>
      <c r="G10240">
        <v>2</v>
      </c>
      <c r="H10240">
        <v>28520</v>
      </c>
    </row>
    <row r="10241" spans="1:8" x14ac:dyDescent="0.25">
      <c r="A10241" s="2">
        <v>31</v>
      </c>
      <c r="B10241" t="s">
        <v>198</v>
      </c>
      <c r="C10241" t="s">
        <v>117</v>
      </c>
      <c r="D10241" s="2">
        <v>1</v>
      </c>
      <c r="E10241" s="17">
        <v>8</v>
      </c>
      <c r="F10241" t="s">
        <v>70</v>
      </c>
      <c r="G10241">
        <v>5</v>
      </c>
      <c r="H10241">
        <v>1275312.25</v>
      </c>
    </row>
    <row r="10242" spans="1:8" x14ac:dyDescent="0.25">
      <c r="A10242" s="2">
        <v>31</v>
      </c>
      <c r="B10242" t="s">
        <v>198</v>
      </c>
      <c r="C10242" t="s">
        <v>117</v>
      </c>
      <c r="D10242" s="2">
        <v>1</v>
      </c>
      <c r="E10242" s="17">
        <v>8</v>
      </c>
      <c r="F10242" t="s">
        <v>75</v>
      </c>
      <c r="G10242">
        <v>4</v>
      </c>
      <c r="H10242">
        <v>48300</v>
      </c>
    </row>
    <row r="10243" spans="1:8" x14ac:dyDescent="0.25">
      <c r="A10243" s="2">
        <v>31</v>
      </c>
      <c r="B10243" t="s">
        <v>198</v>
      </c>
      <c r="C10243" t="s">
        <v>117</v>
      </c>
      <c r="D10243" s="2">
        <v>1</v>
      </c>
      <c r="E10243" s="17">
        <v>8</v>
      </c>
      <c r="F10243" t="s">
        <v>77</v>
      </c>
      <c r="H10243">
        <v>6389.37</v>
      </c>
    </row>
    <row r="10244" spans="1:8" x14ac:dyDescent="0.25">
      <c r="A10244" s="2">
        <v>31</v>
      </c>
      <c r="B10244" t="s">
        <v>198</v>
      </c>
      <c r="C10244" t="s">
        <v>117</v>
      </c>
      <c r="D10244" s="2">
        <v>1</v>
      </c>
      <c r="E10244" s="17">
        <v>8</v>
      </c>
      <c r="F10244" t="s">
        <v>68</v>
      </c>
      <c r="G10244">
        <v>4</v>
      </c>
      <c r="H10244">
        <v>88595</v>
      </c>
    </row>
    <row r="10245" spans="1:8" x14ac:dyDescent="0.25">
      <c r="A10245" s="2">
        <v>31</v>
      </c>
      <c r="B10245" t="s">
        <v>198</v>
      </c>
      <c r="C10245" t="s">
        <v>117</v>
      </c>
      <c r="D10245" s="2">
        <v>1</v>
      </c>
      <c r="E10245" s="17">
        <v>8</v>
      </c>
      <c r="F10245" t="s">
        <v>69</v>
      </c>
      <c r="G10245">
        <v>4</v>
      </c>
      <c r="H10245">
        <v>134102.78</v>
      </c>
    </row>
    <row r="10246" spans="1:8" x14ac:dyDescent="0.25">
      <c r="A10246" s="2">
        <v>31</v>
      </c>
      <c r="B10246" t="s">
        <v>198</v>
      </c>
      <c r="C10246" t="s">
        <v>117</v>
      </c>
      <c r="D10246" s="2">
        <v>1</v>
      </c>
      <c r="E10246" s="17">
        <v>8</v>
      </c>
      <c r="F10246" t="s">
        <v>78</v>
      </c>
      <c r="H10246">
        <v>68666.19</v>
      </c>
    </row>
    <row r="10247" spans="1:8" x14ac:dyDescent="0.25">
      <c r="A10247" s="2">
        <v>31</v>
      </c>
      <c r="B10247" t="s">
        <v>198</v>
      </c>
      <c r="C10247" t="s">
        <v>117</v>
      </c>
      <c r="D10247" s="2">
        <v>1</v>
      </c>
      <c r="E10247" s="17">
        <v>8</v>
      </c>
      <c r="F10247" t="s">
        <v>67</v>
      </c>
      <c r="G10247">
        <v>5</v>
      </c>
      <c r="H10247">
        <v>355.62999999999994</v>
      </c>
    </row>
    <row r="10248" spans="1:8" x14ac:dyDescent="0.25">
      <c r="A10248" s="2">
        <v>31</v>
      </c>
      <c r="B10248" t="s">
        <v>198</v>
      </c>
      <c r="C10248" t="s">
        <v>117</v>
      </c>
      <c r="D10248" s="2">
        <v>1</v>
      </c>
      <c r="E10248" s="17">
        <v>8</v>
      </c>
      <c r="F10248" t="s">
        <v>73</v>
      </c>
      <c r="H10248">
        <v>104974.75</v>
      </c>
    </row>
    <row r="10249" spans="1:8" x14ac:dyDescent="0.25">
      <c r="A10249" s="2">
        <v>31</v>
      </c>
      <c r="B10249" t="s">
        <v>198</v>
      </c>
      <c r="C10249" t="s">
        <v>117</v>
      </c>
      <c r="D10249" s="2">
        <v>1</v>
      </c>
      <c r="E10249" s="17">
        <v>8</v>
      </c>
      <c r="F10249" t="s">
        <v>72</v>
      </c>
      <c r="G10249">
        <v>1</v>
      </c>
      <c r="H10249">
        <v>90186.36</v>
      </c>
    </row>
    <row r="10250" spans="1:8" x14ac:dyDescent="0.25">
      <c r="A10250" s="2">
        <v>31</v>
      </c>
      <c r="B10250" t="s">
        <v>198</v>
      </c>
      <c r="C10250" t="s">
        <v>117</v>
      </c>
      <c r="D10250" s="2">
        <v>1</v>
      </c>
      <c r="E10250" s="17">
        <v>8</v>
      </c>
      <c r="F10250" t="s">
        <v>74</v>
      </c>
      <c r="G10250">
        <v>1</v>
      </c>
      <c r="H10250">
        <v>11703.1</v>
      </c>
    </row>
    <row r="10251" spans="1:8" x14ac:dyDescent="0.25">
      <c r="A10251" s="2">
        <v>31</v>
      </c>
      <c r="B10251" t="s">
        <v>198</v>
      </c>
      <c r="C10251" t="s">
        <v>117</v>
      </c>
      <c r="D10251" s="2">
        <v>1</v>
      </c>
      <c r="E10251" s="17">
        <v>9</v>
      </c>
      <c r="F10251" t="s">
        <v>70</v>
      </c>
      <c r="G10251">
        <v>2</v>
      </c>
      <c r="H10251">
        <v>127776.5</v>
      </c>
    </row>
    <row r="10252" spans="1:8" x14ac:dyDescent="0.25">
      <c r="A10252" s="2">
        <v>31</v>
      </c>
      <c r="B10252" t="s">
        <v>198</v>
      </c>
      <c r="C10252" t="s">
        <v>117</v>
      </c>
      <c r="D10252" s="2">
        <v>1</v>
      </c>
      <c r="E10252" s="17">
        <v>9</v>
      </c>
      <c r="F10252" t="s">
        <v>75</v>
      </c>
      <c r="G10252">
        <v>2</v>
      </c>
      <c r="H10252">
        <v>6000</v>
      </c>
    </row>
    <row r="10253" spans="1:8" x14ac:dyDescent="0.25">
      <c r="A10253" s="2">
        <v>31</v>
      </c>
      <c r="B10253" t="s">
        <v>198</v>
      </c>
      <c r="C10253" t="s">
        <v>117</v>
      </c>
      <c r="D10253" s="2">
        <v>1</v>
      </c>
      <c r="E10253" s="17">
        <v>9</v>
      </c>
      <c r="F10253" t="s">
        <v>69</v>
      </c>
      <c r="G10253">
        <v>2</v>
      </c>
      <c r="H10253">
        <v>16610.84</v>
      </c>
    </row>
    <row r="10254" spans="1:8" x14ac:dyDescent="0.25">
      <c r="A10254" s="2">
        <v>31</v>
      </c>
      <c r="B10254" t="s">
        <v>198</v>
      </c>
      <c r="C10254" t="s">
        <v>117</v>
      </c>
      <c r="D10254" s="2">
        <v>1</v>
      </c>
      <c r="E10254" s="17">
        <v>9</v>
      </c>
      <c r="F10254" t="s">
        <v>67</v>
      </c>
      <c r="G10254">
        <v>2</v>
      </c>
      <c r="H10254">
        <v>29.15</v>
      </c>
    </row>
    <row r="10255" spans="1:8" x14ac:dyDescent="0.25">
      <c r="A10255" s="2">
        <v>31</v>
      </c>
      <c r="B10255" t="s">
        <v>198</v>
      </c>
      <c r="C10255" t="s">
        <v>117</v>
      </c>
      <c r="D10255" s="2">
        <v>1</v>
      </c>
      <c r="E10255" s="17">
        <v>10</v>
      </c>
      <c r="F10255" t="s">
        <v>70</v>
      </c>
      <c r="G10255">
        <v>4</v>
      </c>
      <c r="H10255">
        <v>1482274</v>
      </c>
    </row>
    <row r="10256" spans="1:8" x14ac:dyDescent="0.25">
      <c r="A10256" s="2">
        <v>31</v>
      </c>
      <c r="B10256" t="s">
        <v>198</v>
      </c>
      <c r="C10256" t="s">
        <v>117</v>
      </c>
      <c r="D10256" s="2">
        <v>1</v>
      </c>
      <c r="E10256" s="17">
        <v>10</v>
      </c>
      <c r="F10256" t="s">
        <v>75</v>
      </c>
      <c r="G10256">
        <v>3</v>
      </c>
      <c r="H10256">
        <v>36900</v>
      </c>
    </row>
    <row r="10257" spans="1:8" x14ac:dyDescent="0.25">
      <c r="A10257" s="2">
        <v>31</v>
      </c>
      <c r="B10257" t="s">
        <v>198</v>
      </c>
      <c r="C10257" t="s">
        <v>117</v>
      </c>
      <c r="D10257" s="2">
        <v>1</v>
      </c>
      <c r="E10257" s="17">
        <v>10</v>
      </c>
      <c r="F10257" t="s">
        <v>68</v>
      </c>
      <c r="G10257">
        <v>3</v>
      </c>
      <c r="H10257">
        <v>69799</v>
      </c>
    </row>
    <row r="10258" spans="1:8" x14ac:dyDescent="0.25">
      <c r="A10258" s="2">
        <v>31</v>
      </c>
      <c r="B10258" t="s">
        <v>198</v>
      </c>
      <c r="C10258" t="s">
        <v>117</v>
      </c>
      <c r="D10258" s="2">
        <v>1</v>
      </c>
      <c r="E10258" s="17">
        <v>10</v>
      </c>
      <c r="F10258" t="s">
        <v>69</v>
      </c>
      <c r="G10258">
        <v>4</v>
      </c>
      <c r="H10258">
        <v>192694.96</v>
      </c>
    </row>
    <row r="10259" spans="1:8" x14ac:dyDescent="0.25">
      <c r="A10259" s="2">
        <v>31</v>
      </c>
      <c r="B10259" t="s">
        <v>198</v>
      </c>
      <c r="C10259" t="s">
        <v>117</v>
      </c>
      <c r="D10259" s="2">
        <v>1</v>
      </c>
      <c r="E10259" s="17">
        <v>10</v>
      </c>
      <c r="F10259" t="s">
        <v>78</v>
      </c>
      <c r="H10259">
        <v>48728.03</v>
      </c>
    </row>
    <row r="10260" spans="1:8" x14ac:dyDescent="0.25">
      <c r="A10260" s="2">
        <v>31</v>
      </c>
      <c r="B10260" t="s">
        <v>198</v>
      </c>
      <c r="C10260" t="s">
        <v>117</v>
      </c>
      <c r="D10260" s="2">
        <v>1</v>
      </c>
      <c r="E10260" s="17">
        <v>10</v>
      </c>
      <c r="F10260" t="s">
        <v>67</v>
      </c>
      <c r="G10260">
        <v>4</v>
      </c>
      <c r="H10260">
        <v>274.00999999999993</v>
      </c>
    </row>
    <row r="10261" spans="1:8" x14ac:dyDescent="0.25">
      <c r="A10261" s="2">
        <v>31</v>
      </c>
      <c r="B10261" t="s">
        <v>198</v>
      </c>
      <c r="C10261" t="s">
        <v>117</v>
      </c>
      <c r="D10261" s="2">
        <v>1</v>
      </c>
      <c r="E10261" s="17">
        <v>10</v>
      </c>
      <c r="F10261" t="s">
        <v>73</v>
      </c>
      <c r="G10261">
        <v>1</v>
      </c>
      <c r="H10261">
        <v>126128</v>
      </c>
    </row>
    <row r="10262" spans="1:8" x14ac:dyDescent="0.25">
      <c r="A10262" s="2">
        <v>31</v>
      </c>
      <c r="B10262" t="s">
        <v>198</v>
      </c>
      <c r="C10262" t="s">
        <v>117</v>
      </c>
      <c r="D10262" s="2">
        <v>1</v>
      </c>
      <c r="E10262" s="17">
        <v>10</v>
      </c>
      <c r="F10262" t="s">
        <v>72</v>
      </c>
      <c r="G10262">
        <v>1</v>
      </c>
      <c r="H10262">
        <v>14880</v>
      </c>
    </row>
    <row r="10263" spans="1:8" x14ac:dyDescent="0.25">
      <c r="A10263" s="2">
        <v>31</v>
      </c>
      <c r="B10263" t="s">
        <v>198</v>
      </c>
      <c r="C10263" t="s">
        <v>117</v>
      </c>
      <c r="D10263" s="2">
        <v>1</v>
      </c>
      <c r="E10263" s="17">
        <v>10</v>
      </c>
      <c r="F10263" t="s">
        <v>74</v>
      </c>
      <c r="G10263">
        <v>1</v>
      </c>
      <c r="H10263">
        <v>56840</v>
      </c>
    </row>
    <row r="10264" spans="1:8" x14ac:dyDescent="0.25">
      <c r="A10264" s="2">
        <v>31</v>
      </c>
      <c r="B10264" t="s">
        <v>198</v>
      </c>
      <c r="C10264" t="s">
        <v>117</v>
      </c>
      <c r="D10264" s="2">
        <v>1</v>
      </c>
      <c r="E10264" s="17">
        <v>11</v>
      </c>
      <c r="F10264" t="s">
        <v>70</v>
      </c>
      <c r="G10264">
        <v>5</v>
      </c>
      <c r="H10264">
        <v>1303055.94</v>
      </c>
    </row>
    <row r="10265" spans="1:8" x14ac:dyDescent="0.25">
      <c r="A10265" s="2">
        <v>31</v>
      </c>
      <c r="B10265" t="s">
        <v>198</v>
      </c>
      <c r="C10265" t="s">
        <v>117</v>
      </c>
      <c r="D10265" s="2">
        <v>1</v>
      </c>
      <c r="E10265" s="17">
        <v>11</v>
      </c>
      <c r="F10265" t="s">
        <v>75</v>
      </c>
      <c r="G10265">
        <v>1</v>
      </c>
      <c r="H10265">
        <v>600</v>
      </c>
    </row>
    <row r="10266" spans="1:8" x14ac:dyDescent="0.25">
      <c r="A10266" s="2">
        <v>31</v>
      </c>
      <c r="B10266" t="s">
        <v>198</v>
      </c>
      <c r="C10266" t="s">
        <v>117</v>
      </c>
      <c r="D10266" s="2">
        <v>1</v>
      </c>
      <c r="E10266" s="17">
        <v>11</v>
      </c>
      <c r="F10266" t="s">
        <v>68</v>
      </c>
      <c r="H10266">
        <v>10692.5</v>
      </c>
    </row>
    <row r="10267" spans="1:8" x14ac:dyDescent="0.25">
      <c r="A10267" s="2">
        <v>31</v>
      </c>
      <c r="B10267" t="s">
        <v>198</v>
      </c>
      <c r="C10267" t="s">
        <v>117</v>
      </c>
      <c r="D10267" s="2">
        <v>1</v>
      </c>
      <c r="E10267" s="17">
        <v>11</v>
      </c>
      <c r="F10267" t="s">
        <v>69</v>
      </c>
      <c r="G10267">
        <v>5</v>
      </c>
      <c r="H10267">
        <v>169396.72</v>
      </c>
    </row>
    <row r="10268" spans="1:8" x14ac:dyDescent="0.25">
      <c r="A10268" s="2">
        <v>31</v>
      </c>
      <c r="B10268" t="s">
        <v>198</v>
      </c>
      <c r="C10268" t="s">
        <v>117</v>
      </c>
      <c r="D10268" s="2">
        <v>1</v>
      </c>
      <c r="E10268" s="17">
        <v>11</v>
      </c>
      <c r="F10268" t="s">
        <v>67</v>
      </c>
      <c r="G10268">
        <v>5</v>
      </c>
      <c r="H10268">
        <v>209.87999999999997</v>
      </c>
    </row>
    <row r="10269" spans="1:8" x14ac:dyDescent="0.25">
      <c r="A10269" s="2">
        <v>31</v>
      </c>
      <c r="B10269" t="s">
        <v>198</v>
      </c>
      <c r="C10269" t="s">
        <v>117</v>
      </c>
      <c r="D10269" s="2">
        <v>1</v>
      </c>
      <c r="E10269" s="17">
        <v>11</v>
      </c>
      <c r="F10269" t="s">
        <v>73</v>
      </c>
      <c r="G10269">
        <v>1</v>
      </c>
      <c r="H10269">
        <v>78621.19</v>
      </c>
    </row>
    <row r="10270" spans="1:8" x14ac:dyDescent="0.25">
      <c r="A10270" s="2">
        <v>31</v>
      </c>
      <c r="B10270" t="s">
        <v>198</v>
      </c>
      <c r="C10270" t="s">
        <v>117</v>
      </c>
      <c r="D10270" s="2">
        <v>1</v>
      </c>
      <c r="E10270" s="17">
        <v>11</v>
      </c>
      <c r="F10270" t="s">
        <v>72</v>
      </c>
      <c r="G10270">
        <v>5</v>
      </c>
      <c r="H10270">
        <v>211775.05</v>
      </c>
    </row>
    <row r="10271" spans="1:8" x14ac:dyDescent="0.25">
      <c r="A10271" s="2">
        <v>31</v>
      </c>
      <c r="B10271" t="s">
        <v>198</v>
      </c>
      <c r="C10271" t="s">
        <v>117</v>
      </c>
      <c r="D10271" s="2">
        <v>1</v>
      </c>
      <c r="E10271" s="17">
        <v>11</v>
      </c>
      <c r="F10271" t="s">
        <v>74</v>
      </c>
      <c r="G10271">
        <v>1</v>
      </c>
      <c r="H10271">
        <v>96663.5</v>
      </c>
    </row>
    <row r="10272" spans="1:8" x14ac:dyDescent="0.25">
      <c r="A10272" s="2">
        <v>31</v>
      </c>
      <c r="B10272" t="s">
        <v>198</v>
      </c>
      <c r="C10272" t="s">
        <v>117</v>
      </c>
      <c r="D10272" s="2">
        <v>1</v>
      </c>
      <c r="E10272" s="17">
        <v>12</v>
      </c>
      <c r="F10272" t="s">
        <v>70</v>
      </c>
      <c r="G10272">
        <v>8</v>
      </c>
      <c r="H10272">
        <v>4392033.2300000004</v>
      </c>
    </row>
    <row r="10273" spans="1:8" x14ac:dyDescent="0.25">
      <c r="A10273" s="2">
        <v>31</v>
      </c>
      <c r="B10273" t="s">
        <v>198</v>
      </c>
      <c r="C10273" t="s">
        <v>117</v>
      </c>
      <c r="D10273" s="2">
        <v>1</v>
      </c>
      <c r="E10273" s="17">
        <v>12</v>
      </c>
      <c r="F10273" t="s">
        <v>75</v>
      </c>
      <c r="H10273">
        <v>10336</v>
      </c>
    </row>
    <row r="10274" spans="1:8" x14ac:dyDescent="0.25">
      <c r="A10274" s="2">
        <v>31</v>
      </c>
      <c r="B10274" t="s">
        <v>198</v>
      </c>
      <c r="C10274" t="s">
        <v>117</v>
      </c>
      <c r="D10274" s="2">
        <v>1</v>
      </c>
      <c r="E10274" s="17">
        <v>12</v>
      </c>
      <c r="F10274" t="s">
        <v>68</v>
      </c>
      <c r="G10274">
        <v>6</v>
      </c>
      <c r="H10274">
        <v>117280</v>
      </c>
    </row>
    <row r="10275" spans="1:8" x14ac:dyDescent="0.25">
      <c r="A10275" s="2">
        <v>31</v>
      </c>
      <c r="B10275" t="s">
        <v>198</v>
      </c>
      <c r="C10275" t="s">
        <v>117</v>
      </c>
      <c r="D10275" s="2">
        <v>1</v>
      </c>
      <c r="E10275" s="17">
        <v>12</v>
      </c>
      <c r="F10275" t="s">
        <v>69</v>
      </c>
      <c r="G10275">
        <v>8</v>
      </c>
      <c r="H10275">
        <v>570962.84000000008</v>
      </c>
    </row>
    <row r="10276" spans="1:8" x14ac:dyDescent="0.25">
      <c r="A10276" s="2">
        <v>31</v>
      </c>
      <c r="B10276" t="s">
        <v>198</v>
      </c>
      <c r="C10276" t="s">
        <v>117</v>
      </c>
      <c r="D10276" s="2">
        <v>1</v>
      </c>
      <c r="E10276" s="17">
        <v>12</v>
      </c>
      <c r="F10276" t="s">
        <v>78</v>
      </c>
      <c r="H10276">
        <v>111610.38</v>
      </c>
    </row>
    <row r="10277" spans="1:8" x14ac:dyDescent="0.25">
      <c r="A10277" s="2">
        <v>31</v>
      </c>
      <c r="B10277" t="s">
        <v>198</v>
      </c>
      <c r="C10277" t="s">
        <v>117</v>
      </c>
      <c r="D10277" s="2">
        <v>1</v>
      </c>
      <c r="E10277" s="17">
        <v>12</v>
      </c>
      <c r="F10277" t="s">
        <v>67</v>
      </c>
      <c r="G10277">
        <v>8</v>
      </c>
      <c r="H10277">
        <v>583</v>
      </c>
    </row>
    <row r="10278" spans="1:8" x14ac:dyDescent="0.25">
      <c r="A10278" s="2">
        <v>31</v>
      </c>
      <c r="B10278" t="s">
        <v>198</v>
      </c>
      <c r="C10278" t="s">
        <v>117</v>
      </c>
      <c r="D10278" s="2">
        <v>1</v>
      </c>
      <c r="E10278" s="17">
        <v>12</v>
      </c>
      <c r="F10278" t="s">
        <v>73</v>
      </c>
      <c r="G10278">
        <v>1</v>
      </c>
      <c r="H10278">
        <v>278155.23000000004</v>
      </c>
    </row>
    <row r="10279" spans="1:8" x14ac:dyDescent="0.25">
      <c r="A10279" s="2">
        <v>31</v>
      </c>
      <c r="B10279" t="s">
        <v>198</v>
      </c>
      <c r="C10279" t="s">
        <v>117</v>
      </c>
      <c r="D10279" s="2">
        <v>1</v>
      </c>
      <c r="E10279" s="17">
        <v>12</v>
      </c>
      <c r="F10279" t="s">
        <v>72</v>
      </c>
      <c r="G10279">
        <v>8</v>
      </c>
      <c r="H10279">
        <v>622730.99</v>
      </c>
    </row>
    <row r="10280" spans="1:8" x14ac:dyDescent="0.25">
      <c r="A10280" s="2">
        <v>31</v>
      </c>
      <c r="B10280" t="s">
        <v>198</v>
      </c>
      <c r="C10280" t="s">
        <v>117</v>
      </c>
      <c r="D10280" s="2">
        <v>1</v>
      </c>
      <c r="E10280" s="17">
        <v>12</v>
      </c>
      <c r="F10280" t="s">
        <v>74</v>
      </c>
      <c r="G10280">
        <v>5</v>
      </c>
      <c r="H10280">
        <v>448978.14999999997</v>
      </c>
    </row>
    <row r="10281" spans="1:8" x14ac:dyDescent="0.25">
      <c r="A10281" s="2">
        <v>31</v>
      </c>
      <c r="B10281" t="s">
        <v>198</v>
      </c>
      <c r="C10281" t="s">
        <v>117</v>
      </c>
      <c r="D10281" s="2">
        <v>1</v>
      </c>
      <c r="E10281" s="17">
        <v>12</v>
      </c>
      <c r="F10281" t="s">
        <v>88</v>
      </c>
      <c r="H10281">
        <v>186331.74</v>
      </c>
    </row>
    <row r="10282" spans="1:8" x14ac:dyDescent="0.25">
      <c r="A10282" s="2">
        <v>31</v>
      </c>
      <c r="B10282" t="s">
        <v>198</v>
      </c>
      <c r="C10282" t="s">
        <v>117</v>
      </c>
      <c r="D10282" s="2">
        <v>1</v>
      </c>
      <c r="E10282" s="17">
        <v>13</v>
      </c>
      <c r="F10282" t="s">
        <v>70</v>
      </c>
      <c r="G10282">
        <v>10</v>
      </c>
      <c r="H10282">
        <v>4954676.25</v>
      </c>
    </row>
    <row r="10283" spans="1:8" x14ac:dyDescent="0.25">
      <c r="A10283" s="2">
        <v>31</v>
      </c>
      <c r="B10283" t="s">
        <v>198</v>
      </c>
      <c r="C10283" t="s">
        <v>117</v>
      </c>
      <c r="D10283" s="2">
        <v>1</v>
      </c>
      <c r="E10283" s="17">
        <v>13</v>
      </c>
      <c r="F10283" t="s">
        <v>75</v>
      </c>
      <c r="G10283">
        <v>1</v>
      </c>
      <c r="H10283">
        <v>-3167</v>
      </c>
    </row>
    <row r="10284" spans="1:8" x14ac:dyDescent="0.25">
      <c r="A10284" s="2">
        <v>31</v>
      </c>
      <c r="B10284" t="s">
        <v>198</v>
      </c>
      <c r="C10284" t="s">
        <v>117</v>
      </c>
      <c r="D10284" s="2">
        <v>1</v>
      </c>
      <c r="E10284" s="17">
        <v>13</v>
      </c>
      <c r="F10284" t="s">
        <v>68</v>
      </c>
      <c r="G10284">
        <v>4</v>
      </c>
      <c r="H10284">
        <v>80610</v>
      </c>
    </row>
    <row r="10285" spans="1:8" x14ac:dyDescent="0.25">
      <c r="A10285" s="2">
        <v>31</v>
      </c>
      <c r="B10285" t="s">
        <v>198</v>
      </c>
      <c r="C10285" t="s">
        <v>117</v>
      </c>
      <c r="D10285" s="2">
        <v>1</v>
      </c>
      <c r="E10285" s="17">
        <v>13</v>
      </c>
      <c r="F10285" t="s">
        <v>69</v>
      </c>
      <c r="G10285">
        <v>9</v>
      </c>
      <c r="H10285">
        <v>552005.01000000013</v>
      </c>
    </row>
    <row r="10286" spans="1:8" x14ac:dyDescent="0.25">
      <c r="A10286" s="2">
        <v>31</v>
      </c>
      <c r="B10286" t="s">
        <v>198</v>
      </c>
      <c r="C10286" t="s">
        <v>117</v>
      </c>
      <c r="D10286" s="2">
        <v>1</v>
      </c>
      <c r="E10286" s="17">
        <v>13</v>
      </c>
      <c r="F10286" t="s">
        <v>67</v>
      </c>
      <c r="G10286">
        <v>10</v>
      </c>
      <c r="H10286">
        <v>571.34</v>
      </c>
    </row>
    <row r="10287" spans="1:8" x14ac:dyDescent="0.25">
      <c r="A10287" s="2">
        <v>31</v>
      </c>
      <c r="B10287" t="s">
        <v>198</v>
      </c>
      <c r="C10287" t="s">
        <v>117</v>
      </c>
      <c r="D10287" s="2">
        <v>1</v>
      </c>
      <c r="E10287" s="17">
        <v>13</v>
      </c>
      <c r="F10287" t="s">
        <v>73</v>
      </c>
      <c r="H10287">
        <v>224665.65999999997</v>
      </c>
    </row>
    <row r="10288" spans="1:8" x14ac:dyDescent="0.25">
      <c r="A10288" s="2">
        <v>31</v>
      </c>
      <c r="B10288" t="s">
        <v>198</v>
      </c>
      <c r="C10288" t="s">
        <v>117</v>
      </c>
      <c r="D10288" s="2">
        <v>1</v>
      </c>
      <c r="E10288" s="17">
        <v>13</v>
      </c>
      <c r="F10288" t="s">
        <v>72</v>
      </c>
      <c r="G10288">
        <v>10</v>
      </c>
      <c r="H10288">
        <v>1528132.2800000003</v>
      </c>
    </row>
    <row r="10289" spans="1:8" x14ac:dyDescent="0.25">
      <c r="A10289" s="2">
        <v>31</v>
      </c>
      <c r="B10289" t="s">
        <v>198</v>
      </c>
      <c r="C10289" t="s">
        <v>117</v>
      </c>
      <c r="D10289" s="2">
        <v>1</v>
      </c>
      <c r="E10289" s="17">
        <v>13</v>
      </c>
      <c r="F10289" t="s">
        <v>74</v>
      </c>
      <c r="G10289">
        <v>3</v>
      </c>
      <c r="H10289">
        <v>379082.98</v>
      </c>
    </row>
    <row r="10290" spans="1:8" x14ac:dyDescent="0.25">
      <c r="A10290" s="2">
        <v>31</v>
      </c>
      <c r="B10290" t="s">
        <v>198</v>
      </c>
      <c r="C10290" t="s">
        <v>117</v>
      </c>
      <c r="D10290" s="2">
        <v>1</v>
      </c>
      <c r="E10290" s="17">
        <v>14</v>
      </c>
      <c r="F10290" t="s">
        <v>70</v>
      </c>
      <c r="G10290">
        <v>6</v>
      </c>
      <c r="H10290">
        <v>3986970.96</v>
      </c>
    </row>
    <row r="10291" spans="1:8" x14ac:dyDescent="0.25">
      <c r="A10291" s="2">
        <v>31</v>
      </c>
      <c r="B10291" t="s">
        <v>198</v>
      </c>
      <c r="C10291" t="s">
        <v>117</v>
      </c>
      <c r="D10291" s="2">
        <v>1</v>
      </c>
      <c r="E10291" s="17">
        <v>14</v>
      </c>
      <c r="F10291" t="s">
        <v>68</v>
      </c>
      <c r="G10291">
        <v>3</v>
      </c>
      <c r="H10291">
        <v>40150</v>
      </c>
    </row>
    <row r="10292" spans="1:8" x14ac:dyDescent="0.25">
      <c r="A10292" s="2">
        <v>31</v>
      </c>
      <c r="B10292" t="s">
        <v>198</v>
      </c>
      <c r="C10292" t="s">
        <v>117</v>
      </c>
      <c r="D10292" s="2">
        <v>1</v>
      </c>
      <c r="E10292" s="17">
        <v>14</v>
      </c>
      <c r="F10292" t="s">
        <v>69</v>
      </c>
      <c r="G10292">
        <v>5</v>
      </c>
      <c r="H10292">
        <v>407342.51</v>
      </c>
    </row>
    <row r="10293" spans="1:8" x14ac:dyDescent="0.25">
      <c r="A10293" s="2">
        <v>31</v>
      </c>
      <c r="B10293" t="s">
        <v>198</v>
      </c>
      <c r="C10293" t="s">
        <v>117</v>
      </c>
      <c r="D10293" s="2">
        <v>1</v>
      </c>
      <c r="E10293" s="17">
        <v>14</v>
      </c>
      <c r="F10293" t="s">
        <v>67</v>
      </c>
      <c r="G10293">
        <v>6</v>
      </c>
      <c r="H10293">
        <v>378.95</v>
      </c>
    </row>
    <row r="10294" spans="1:8" x14ac:dyDescent="0.25">
      <c r="A10294" s="2">
        <v>31</v>
      </c>
      <c r="B10294" t="s">
        <v>198</v>
      </c>
      <c r="C10294" t="s">
        <v>117</v>
      </c>
      <c r="D10294" s="2">
        <v>1</v>
      </c>
      <c r="E10294" s="17">
        <v>14</v>
      </c>
      <c r="F10294" t="s">
        <v>73</v>
      </c>
      <c r="H10294">
        <v>138213.62</v>
      </c>
    </row>
    <row r="10295" spans="1:8" x14ac:dyDescent="0.25">
      <c r="A10295" s="2">
        <v>31</v>
      </c>
      <c r="B10295" t="s">
        <v>198</v>
      </c>
      <c r="C10295" t="s">
        <v>117</v>
      </c>
      <c r="D10295" s="2">
        <v>1</v>
      </c>
      <c r="E10295" s="17">
        <v>14</v>
      </c>
      <c r="F10295" t="s">
        <v>72</v>
      </c>
      <c r="G10295">
        <v>6</v>
      </c>
      <c r="H10295">
        <v>1263110.73</v>
      </c>
    </row>
    <row r="10296" spans="1:8" x14ac:dyDescent="0.25">
      <c r="A10296" s="2">
        <v>31</v>
      </c>
      <c r="B10296" t="s">
        <v>198</v>
      </c>
      <c r="C10296" t="s">
        <v>117</v>
      </c>
      <c r="D10296" s="2">
        <v>1</v>
      </c>
      <c r="E10296" s="17">
        <v>14</v>
      </c>
      <c r="F10296" t="s">
        <v>74</v>
      </c>
      <c r="G10296">
        <v>1</v>
      </c>
      <c r="H10296">
        <v>200361.05000000002</v>
      </c>
    </row>
    <row r="10297" spans="1:8" x14ac:dyDescent="0.25">
      <c r="A10297" s="2">
        <v>31</v>
      </c>
      <c r="B10297" t="s">
        <v>198</v>
      </c>
      <c r="C10297" t="s">
        <v>117</v>
      </c>
      <c r="D10297" s="2">
        <v>1</v>
      </c>
      <c r="E10297" s="17">
        <v>15</v>
      </c>
      <c r="F10297" t="s">
        <v>70</v>
      </c>
      <c r="H10297">
        <v>18952.5</v>
      </c>
    </row>
    <row r="10298" spans="1:8" x14ac:dyDescent="0.25">
      <c r="A10298" s="2">
        <v>31</v>
      </c>
      <c r="B10298" t="s">
        <v>198</v>
      </c>
      <c r="C10298" t="s">
        <v>117</v>
      </c>
      <c r="D10298" s="2">
        <v>1</v>
      </c>
      <c r="E10298" s="17">
        <v>15</v>
      </c>
      <c r="F10298" t="s">
        <v>72</v>
      </c>
      <c r="H10298">
        <v>8122.5</v>
      </c>
    </row>
    <row r="10299" spans="1:8" x14ac:dyDescent="0.25">
      <c r="A10299" s="2">
        <v>31</v>
      </c>
      <c r="B10299" t="s">
        <v>198</v>
      </c>
      <c r="C10299" t="s">
        <v>117</v>
      </c>
      <c r="D10299" s="2">
        <v>1</v>
      </c>
      <c r="E10299" s="17">
        <v>16</v>
      </c>
      <c r="F10299" t="s">
        <v>70</v>
      </c>
      <c r="G10299">
        <v>3</v>
      </c>
      <c r="H10299">
        <v>2840083.2300000004</v>
      </c>
    </row>
    <row r="10300" spans="1:8" x14ac:dyDescent="0.25">
      <c r="A10300" s="2">
        <v>31</v>
      </c>
      <c r="B10300" t="s">
        <v>198</v>
      </c>
      <c r="C10300" t="s">
        <v>117</v>
      </c>
      <c r="D10300" s="2">
        <v>1</v>
      </c>
      <c r="E10300" s="17">
        <v>16</v>
      </c>
      <c r="F10300" t="s">
        <v>69</v>
      </c>
      <c r="G10300">
        <v>3</v>
      </c>
      <c r="H10300">
        <v>557392.07999999996</v>
      </c>
    </row>
    <row r="10301" spans="1:8" x14ac:dyDescent="0.25">
      <c r="A10301" s="2">
        <v>31</v>
      </c>
      <c r="B10301" t="s">
        <v>198</v>
      </c>
      <c r="C10301" t="s">
        <v>117</v>
      </c>
      <c r="D10301" s="2">
        <v>1</v>
      </c>
      <c r="E10301" s="17">
        <v>16</v>
      </c>
      <c r="F10301" t="s">
        <v>67</v>
      </c>
      <c r="G10301">
        <v>1</v>
      </c>
      <c r="H10301">
        <v>34.979999999999997</v>
      </c>
    </row>
    <row r="10302" spans="1:8" x14ac:dyDescent="0.25">
      <c r="A10302" s="2">
        <v>31</v>
      </c>
      <c r="B10302" t="s">
        <v>198</v>
      </c>
      <c r="C10302" t="s">
        <v>117</v>
      </c>
      <c r="D10302" s="2">
        <v>1</v>
      </c>
      <c r="E10302" s="17">
        <v>16</v>
      </c>
      <c r="F10302" t="s">
        <v>72</v>
      </c>
      <c r="G10302">
        <v>3</v>
      </c>
      <c r="H10302">
        <v>1133197.71</v>
      </c>
    </row>
    <row r="10303" spans="1:8" x14ac:dyDescent="0.25">
      <c r="A10303" s="2">
        <v>31</v>
      </c>
      <c r="B10303" t="s">
        <v>198</v>
      </c>
      <c r="C10303" t="s">
        <v>199</v>
      </c>
      <c r="D10303" s="2">
        <v>2</v>
      </c>
      <c r="E10303" s="17">
        <v>7</v>
      </c>
      <c r="F10303" t="s">
        <v>70</v>
      </c>
      <c r="G10303">
        <v>1</v>
      </c>
      <c r="H10303">
        <v>196278</v>
      </c>
    </row>
    <row r="10304" spans="1:8" x14ac:dyDescent="0.25">
      <c r="A10304" s="2">
        <v>31</v>
      </c>
      <c r="B10304" t="s">
        <v>198</v>
      </c>
      <c r="C10304" t="s">
        <v>199</v>
      </c>
      <c r="D10304" s="2">
        <v>2</v>
      </c>
      <c r="E10304" s="17">
        <v>7</v>
      </c>
      <c r="F10304" t="s">
        <v>75</v>
      </c>
      <c r="G10304">
        <v>1</v>
      </c>
      <c r="H10304">
        <v>7200</v>
      </c>
    </row>
    <row r="10305" spans="1:8" x14ac:dyDescent="0.25">
      <c r="A10305" s="2">
        <v>31</v>
      </c>
      <c r="B10305" t="s">
        <v>198</v>
      </c>
      <c r="C10305" t="s">
        <v>199</v>
      </c>
      <c r="D10305" s="2">
        <v>2</v>
      </c>
      <c r="E10305" s="17">
        <v>7</v>
      </c>
      <c r="F10305" t="s">
        <v>68</v>
      </c>
      <c r="G10305">
        <v>1</v>
      </c>
      <c r="H10305">
        <v>25566.5</v>
      </c>
    </row>
    <row r="10306" spans="1:8" x14ac:dyDescent="0.25">
      <c r="A10306" s="2">
        <v>31</v>
      </c>
      <c r="B10306" t="s">
        <v>198</v>
      </c>
      <c r="C10306" t="s">
        <v>199</v>
      </c>
      <c r="D10306" s="2">
        <v>2</v>
      </c>
      <c r="E10306" s="17">
        <v>7</v>
      </c>
      <c r="F10306" t="s">
        <v>69</v>
      </c>
      <c r="G10306">
        <v>1</v>
      </c>
      <c r="H10306">
        <v>25515.949999999997</v>
      </c>
    </row>
    <row r="10307" spans="1:8" x14ac:dyDescent="0.25">
      <c r="A10307" s="2">
        <v>31</v>
      </c>
      <c r="B10307" t="s">
        <v>198</v>
      </c>
      <c r="C10307" t="s">
        <v>199</v>
      </c>
      <c r="D10307" s="2">
        <v>2</v>
      </c>
      <c r="E10307" s="17">
        <v>7</v>
      </c>
      <c r="F10307" t="s">
        <v>67</v>
      </c>
      <c r="G10307">
        <v>1</v>
      </c>
      <c r="H10307">
        <v>69.959999999999994</v>
      </c>
    </row>
    <row r="10308" spans="1:8" x14ac:dyDescent="0.25">
      <c r="A10308" s="2">
        <v>31</v>
      </c>
      <c r="B10308" t="s">
        <v>198</v>
      </c>
      <c r="C10308" t="s">
        <v>199</v>
      </c>
      <c r="D10308" s="2">
        <v>2</v>
      </c>
      <c r="E10308" s="17">
        <v>7</v>
      </c>
      <c r="F10308" t="s">
        <v>73</v>
      </c>
      <c r="H10308">
        <v>16356.5</v>
      </c>
    </row>
    <row r="10309" spans="1:8" x14ac:dyDescent="0.25">
      <c r="A10309" s="2">
        <v>31</v>
      </c>
      <c r="B10309" t="s">
        <v>198</v>
      </c>
      <c r="C10309" t="s">
        <v>199</v>
      </c>
      <c r="D10309" s="2">
        <v>2</v>
      </c>
      <c r="E10309" s="17">
        <v>7</v>
      </c>
      <c r="F10309" t="s">
        <v>74</v>
      </c>
      <c r="H10309">
        <v>19074.3</v>
      </c>
    </row>
    <row r="10310" spans="1:8" x14ac:dyDescent="0.25">
      <c r="A10310" s="2">
        <v>31</v>
      </c>
      <c r="B10310" t="s">
        <v>198</v>
      </c>
      <c r="C10310" t="s">
        <v>199</v>
      </c>
      <c r="D10310" s="2">
        <v>2</v>
      </c>
      <c r="E10310" s="17">
        <v>8</v>
      </c>
      <c r="F10310" t="s">
        <v>70</v>
      </c>
      <c r="G10310">
        <v>2</v>
      </c>
      <c r="H10310">
        <v>393258</v>
      </c>
    </row>
    <row r="10311" spans="1:8" x14ac:dyDescent="0.25">
      <c r="A10311" s="2">
        <v>31</v>
      </c>
      <c r="B10311" t="s">
        <v>198</v>
      </c>
      <c r="C10311" t="s">
        <v>199</v>
      </c>
      <c r="D10311" s="2">
        <v>2</v>
      </c>
      <c r="E10311" s="17">
        <v>8</v>
      </c>
      <c r="F10311" t="s">
        <v>75</v>
      </c>
      <c r="H10311">
        <v>2700</v>
      </c>
    </row>
    <row r="10312" spans="1:8" x14ac:dyDescent="0.25">
      <c r="A10312" s="2">
        <v>31</v>
      </c>
      <c r="B10312" t="s">
        <v>198</v>
      </c>
      <c r="C10312" t="s">
        <v>199</v>
      </c>
      <c r="D10312" s="2">
        <v>2</v>
      </c>
      <c r="E10312" s="17">
        <v>8</v>
      </c>
      <c r="F10312" t="s">
        <v>68</v>
      </c>
      <c r="G10312">
        <v>1</v>
      </c>
      <c r="H10312">
        <v>1850</v>
      </c>
    </row>
    <row r="10313" spans="1:8" x14ac:dyDescent="0.25">
      <c r="A10313" s="2">
        <v>31</v>
      </c>
      <c r="B10313" t="s">
        <v>198</v>
      </c>
      <c r="C10313" t="s">
        <v>199</v>
      </c>
      <c r="D10313" s="2">
        <v>2</v>
      </c>
      <c r="E10313" s="17">
        <v>8</v>
      </c>
      <c r="F10313" t="s">
        <v>69</v>
      </c>
      <c r="G10313">
        <v>2</v>
      </c>
      <c r="H10313">
        <v>51123.189999999995</v>
      </c>
    </row>
    <row r="10314" spans="1:8" x14ac:dyDescent="0.25">
      <c r="A10314" s="2">
        <v>31</v>
      </c>
      <c r="B10314" t="s">
        <v>198</v>
      </c>
      <c r="C10314" t="s">
        <v>199</v>
      </c>
      <c r="D10314" s="2">
        <v>2</v>
      </c>
      <c r="E10314" s="17">
        <v>8</v>
      </c>
      <c r="F10314" t="s">
        <v>67</v>
      </c>
      <c r="G10314">
        <v>2</v>
      </c>
      <c r="H10314">
        <v>110.76999999999998</v>
      </c>
    </row>
    <row r="10315" spans="1:8" x14ac:dyDescent="0.25">
      <c r="A10315" s="2">
        <v>31</v>
      </c>
      <c r="B10315" t="s">
        <v>198</v>
      </c>
      <c r="C10315" t="s">
        <v>199</v>
      </c>
      <c r="D10315" s="2">
        <v>2</v>
      </c>
      <c r="E10315" s="17">
        <v>8</v>
      </c>
      <c r="F10315" t="s">
        <v>73</v>
      </c>
      <c r="H10315">
        <v>20312.25</v>
      </c>
    </row>
    <row r="10316" spans="1:8" x14ac:dyDescent="0.25">
      <c r="A10316" s="2">
        <v>31</v>
      </c>
      <c r="B10316" t="s">
        <v>198</v>
      </c>
      <c r="C10316" t="s">
        <v>199</v>
      </c>
      <c r="D10316" s="2">
        <v>2</v>
      </c>
      <c r="E10316" s="17">
        <v>10</v>
      </c>
      <c r="F10316" t="s">
        <v>70</v>
      </c>
      <c r="G10316">
        <v>2</v>
      </c>
      <c r="H10316">
        <v>736932.75</v>
      </c>
    </row>
    <row r="10317" spans="1:8" x14ac:dyDescent="0.25">
      <c r="A10317" s="2">
        <v>31</v>
      </c>
      <c r="B10317" t="s">
        <v>198</v>
      </c>
      <c r="C10317" t="s">
        <v>199</v>
      </c>
      <c r="D10317" s="2">
        <v>2</v>
      </c>
      <c r="E10317" s="17">
        <v>10</v>
      </c>
      <c r="F10317" t="s">
        <v>75</v>
      </c>
      <c r="G10317">
        <v>1</v>
      </c>
      <c r="H10317">
        <v>21000</v>
      </c>
    </row>
    <row r="10318" spans="1:8" x14ac:dyDescent="0.25">
      <c r="A10318" s="2">
        <v>31</v>
      </c>
      <c r="B10318" t="s">
        <v>198</v>
      </c>
      <c r="C10318" t="s">
        <v>199</v>
      </c>
      <c r="D10318" s="2">
        <v>2</v>
      </c>
      <c r="E10318" s="17">
        <v>10</v>
      </c>
      <c r="F10318" t="s">
        <v>69</v>
      </c>
      <c r="G10318">
        <v>2</v>
      </c>
      <c r="H10318">
        <v>95800.91</v>
      </c>
    </row>
    <row r="10319" spans="1:8" x14ac:dyDescent="0.25">
      <c r="A10319" s="2">
        <v>31</v>
      </c>
      <c r="B10319" t="s">
        <v>198</v>
      </c>
      <c r="C10319" t="s">
        <v>199</v>
      </c>
      <c r="D10319" s="2">
        <v>2</v>
      </c>
      <c r="E10319" s="17">
        <v>10</v>
      </c>
      <c r="F10319" t="s">
        <v>78</v>
      </c>
      <c r="H10319">
        <v>61295.4</v>
      </c>
    </row>
    <row r="10320" spans="1:8" x14ac:dyDescent="0.25">
      <c r="A10320" s="2">
        <v>31</v>
      </c>
      <c r="B10320" t="s">
        <v>198</v>
      </c>
      <c r="C10320" t="s">
        <v>199</v>
      </c>
      <c r="D10320" s="2">
        <v>2</v>
      </c>
      <c r="E10320" s="17">
        <v>10</v>
      </c>
      <c r="F10320" t="s">
        <v>67</v>
      </c>
      <c r="G10320">
        <v>2</v>
      </c>
      <c r="H10320">
        <v>139.91999999999999</v>
      </c>
    </row>
    <row r="10321" spans="1:8" x14ac:dyDescent="0.25">
      <c r="A10321" s="2">
        <v>31</v>
      </c>
      <c r="B10321" t="s">
        <v>198</v>
      </c>
      <c r="C10321" t="s">
        <v>199</v>
      </c>
      <c r="D10321" s="2">
        <v>2</v>
      </c>
      <c r="E10321" s="17">
        <v>10</v>
      </c>
      <c r="F10321" t="s">
        <v>73</v>
      </c>
      <c r="H10321">
        <v>61179.5</v>
      </c>
    </row>
    <row r="10322" spans="1:8" x14ac:dyDescent="0.25">
      <c r="A10322" s="2">
        <v>31</v>
      </c>
      <c r="B10322" t="s">
        <v>198</v>
      </c>
      <c r="C10322" t="s">
        <v>199</v>
      </c>
      <c r="D10322" s="2">
        <v>2</v>
      </c>
      <c r="E10322" s="17">
        <v>12</v>
      </c>
      <c r="F10322" t="s">
        <v>70</v>
      </c>
      <c r="G10322">
        <v>4</v>
      </c>
      <c r="H10322">
        <v>2060491.6500000001</v>
      </c>
    </row>
    <row r="10323" spans="1:8" x14ac:dyDescent="0.25">
      <c r="A10323" s="2">
        <v>31</v>
      </c>
      <c r="B10323" t="s">
        <v>198</v>
      </c>
      <c r="C10323" t="s">
        <v>199</v>
      </c>
      <c r="D10323" s="2">
        <v>2</v>
      </c>
      <c r="E10323" s="17">
        <v>12</v>
      </c>
      <c r="F10323" t="s">
        <v>68</v>
      </c>
      <c r="G10323">
        <v>3</v>
      </c>
      <c r="H10323">
        <v>40056</v>
      </c>
    </row>
    <row r="10324" spans="1:8" x14ac:dyDescent="0.25">
      <c r="A10324" s="2">
        <v>31</v>
      </c>
      <c r="B10324" t="s">
        <v>198</v>
      </c>
      <c r="C10324" t="s">
        <v>199</v>
      </c>
      <c r="D10324" s="2">
        <v>2</v>
      </c>
      <c r="E10324" s="17">
        <v>12</v>
      </c>
      <c r="F10324" t="s">
        <v>69</v>
      </c>
      <c r="G10324">
        <v>4</v>
      </c>
      <c r="H10324">
        <v>267863.20000000007</v>
      </c>
    </row>
    <row r="10325" spans="1:8" x14ac:dyDescent="0.25">
      <c r="A10325" s="2">
        <v>31</v>
      </c>
      <c r="B10325" t="s">
        <v>198</v>
      </c>
      <c r="C10325" t="s">
        <v>199</v>
      </c>
      <c r="D10325" s="2">
        <v>2</v>
      </c>
      <c r="E10325" s="17">
        <v>12</v>
      </c>
      <c r="F10325" t="s">
        <v>78</v>
      </c>
      <c r="H10325">
        <v>119705.04000000001</v>
      </c>
    </row>
    <row r="10326" spans="1:8" x14ac:dyDescent="0.25">
      <c r="A10326" s="2">
        <v>31</v>
      </c>
      <c r="B10326" t="s">
        <v>198</v>
      </c>
      <c r="C10326" t="s">
        <v>199</v>
      </c>
      <c r="D10326" s="2">
        <v>2</v>
      </c>
      <c r="E10326" s="17">
        <v>12</v>
      </c>
      <c r="F10326" t="s">
        <v>67</v>
      </c>
      <c r="G10326">
        <v>4</v>
      </c>
      <c r="H10326">
        <v>279.83999999999997</v>
      </c>
    </row>
    <row r="10327" spans="1:8" x14ac:dyDescent="0.25">
      <c r="A10327" s="2">
        <v>31</v>
      </c>
      <c r="B10327" t="s">
        <v>198</v>
      </c>
      <c r="C10327" t="s">
        <v>199</v>
      </c>
      <c r="D10327" s="2">
        <v>2</v>
      </c>
      <c r="E10327" s="17">
        <v>12</v>
      </c>
      <c r="F10327" t="s">
        <v>73</v>
      </c>
      <c r="G10327">
        <v>1</v>
      </c>
      <c r="H10327">
        <v>171693.64</v>
      </c>
    </row>
    <row r="10328" spans="1:8" x14ac:dyDescent="0.25">
      <c r="A10328" s="2">
        <v>31</v>
      </c>
      <c r="B10328" t="s">
        <v>198</v>
      </c>
      <c r="C10328" t="s">
        <v>199</v>
      </c>
      <c r="D10328" s="2">
        <v>2</v>
      </c>
      <c r="E10328" s="17">
        <v>12</v>
      </c>
      <c r="F10328" t="s">
        <v>72</v>
      </c>
      <c r="G10328">
        <v>4</v>
      </c>
      <c r="H10328">
        <v>284672.45999999996</v>
      </c>
    </row>
    <row r="10329" spans="1:8" x14ac:dyDescent="0.25">
      <c r="A10329" s="2">
        <v>31</v>
      </c>
      <c r="B10329" t="s">
        <v>198</v>
      </c>
      <c r="C10329" t="s">
        <v>199</v>
      </c>
      <c r="D10329" s="2">
        <v>2</v>
      </c>
      <c r="E10329" s="17">
        <v>12</v>
      </c>
      <c r="F10329" t="s">
        <v>74</v>
      </c>
      <c r="G10329">
        <v>1</v>
      </c>
      <c r="H10329">
        <v>97609.76999999999</v>
      </c>
    </row>
    <row r="10330" spans="1:8" x14ac:dyDescent="0.25">
      <c r="A10330" s="2">
        <v>31</v>
      </c>
      <c r="B10330" t="s">
        <v>198</v>
      </c>
      <c r="C10330" t="s">
        <v>199</v>
      </c>
      <c r="D10330" s="2">
        <v>2</v>
      </c>
      <c r="E10330" s="17">
        <v>13</v>
      </c>
      <c r="F10330" t="s">
        <v>70</v>
      </c>
      <c r="G10330">
        <v>4</v>
      </c>
      <c r="H10330">
        <v>2287991.83</v>
      </c>
    </row>
    <row r="10331" spans="1:8" x14ac:dyDescent="0.25">
      <c r="A10331" s="2">
        <v>31</v>
      </c>
      <c r="B10331" t="s">
        <v>198</v>
      </c>
      <c r="C10331" t="s">
        <v>199</v>
      </c>
      <c r="D10331" s="2">
        <v>2</v>
      </c>
      <c r="E10331" s="17">
        <v>13</v>
      </c>
      <c r="F10331" t="s">
        <v>68</v>
      </c>
      <c r="G10331">
        <v>3</v>
      </c>
      <c r="H10331">
        <v>110630.98</v>
      </c>
    </row>
    <row r="10332" spans="1:8" x14ac:dyDescent="0.25">
      <c r="A10332" s="2">
        <v>31</v>
      </c>
      <c r="B10332" t="s">
        <v>198</v>
      </c>
      <c r="C10332" t="s">
        <v>199</v>
      </c>
      <c r="D10332" s="2">
        <v>2</v>
      </c>
      <c r="E10332" s="17">
        <v>13</v>
      </c>
      <c r="F10332" t="s">
        <v>69</v>
      </c>
      <c r="G10332">
        <v>4</v>
      </c>
      <c r="H10332">
        <v>297438.25999999995</v>
      </c>
    </row>
    <row r="10333" spans="1:8" x14ac:dyDescent="0.25">
      <c r="A10333" s="2">
        <v>31</v>
      </c>
      <c r="B10333" t="s">
        <v>198</v>
      </c>
      <c r="C10333" t="s">
        <v>199</v>
      </c>
      <c r="D10333" s="2">
        <v>2</v>
      </c>
      <c r="E10333" s="17">
        <v>13</v>
      </c>
      <c r="F10333" t="s">
        <v>78</v>
      </c>
      <c r="H10333">
        <v>79419.69</v>
      </c>
    </row>
    <row r="10334" spans="1:8" x14ac:dyDescent="0.25">
      <c r="A10334" s="2">
        <v>31</v>
      </c>
      <c r="B10334" t="s">
        <v>198</v>
      </c>
      <c r="C10334" t="s">
        <v>199</v>
      </c>
      <c r="D10334" s="2">
        <v>2</v>
      </c>
      <c r="E10334" s="17">
        <v>13</v>
      </c>
      <c r="F10334" t="s">
        <v>67</v>
      </c>
      <c r="G10334">
        <v>4</v>
      </c>
      <c r="H10334">
        <v>279.83999999999997</v>
      </c>
    </row>
    <row r="10335" spans="1:8" x14ac:dyDescent="0.25">
      <c r="A10335" s="2">
        <v>31</v>
      </c>
      <c r="B10335" t="s">
        <v>198</v>
      </c>
      <c r="C10335" t="s">
        <v>199</v>
      </c>
      <c r="D10335" s="2">
        <v>2</v>
      </c>
      <c r="E10335" s="17">
        <v>13</v>
      </c>
      <c r="F10335" t="s">
        <v>73</v>
      </c>
      <c r="H10335">
        <v>190087.47999999998</v>
      </c>
    </row>
    <row r="10336" spans="1:8" x14ac:dyDescent="0.25">
      <c r="A10336" s="2">
        <v>31</v>
      </c>
      <c r="B10336" t="s">
        <v>198</v>
      </c>
      <c r="C10336" t="s">
        <v>199</v>
      </c>
      <c r="D10336" s="2">
        <v>2</v>
      </c>
      <c r="E10336" s="17">
        <v>13</v>
      </c>
      <c r="F10336" t="s">
        <v>72</v>
      </c>
      <c r="G10336">
        <v>4</v>
      </c>
      <c r="H10336">
        <v>784390.24</v>
      </c>
    </row>
    <row r="10337" spans="1:8" x14ac:dyDescent="0.25">
      <c r="A10337" s="2">
        <v>31</v>
      </c>
      <c r="B10337" t="s">
        <v>198</v>
      </c>
      <c r="C10337" t="s">
        <v>199</v>
      </c>
      <c r="D10337" s="2">
        <v>2</v>
      </c>
      <c r="E10337" s="17">
        <v>13</v>
      </c>
      <c r="F10337" t="s">
        <v>74</v>
      </c>
      <c r="G10337">
        <v>1</v>
      </c>
      <c r="H10337">
        <v>75352.83</v>
      </c>
    </row>
    <row r="10338" spans="1:8" x14ac:dyDescent="0.25">
      <c r="A10338" s="2">
        <v>31</v>
      </c>
      <c r="B10338" t="s">
        <v>198</v>
      </c>
      <c r="C10338" t="s">
        <v>199</v>
      </c>
      <c r="D10338" s="2">
        <v>2</v>
      </c>
      <c r="E10338" s="17">
        <v>14</v>
      </c>
      <c r="F10338" t="s">
        <v>70</v>
      </c>
      <c r="G10338">
        <v>1</v>
      </c>
      <c r="H10338">
        <v>731864.4</v>
      </c>
    </row>
    <row r="10339" spans="1:8" x14ac:dyDescent="0.25">
      <c r="A10339" s="2">
        <v>31</v>
      </c>
      <c r="B10339" t="s">
        <v>198</v>
      </c>
      <c r="C10339" t="s">
        <v>199</v>
      </c>
      <c r="D10339" s="2">
        <v>2</v>
      </c>
      <c r="E10339" s="17">
        <v>14</v>
      </c>
      <c r="F10339" t="s">
        <v>68</v>
      </c>
      <c r="G10339">
        <v>1</v>
      </c>
      <c r="H10339">
        <v>12720</v>
      </c>
    </row>
    <row r="10340" spans="1:8" x14ac:dyDescent="0.25">
      <c r="A10340" s="2">
        <v>31</v>
      </c>
      <c r="B10340" t="s">
        <v>198</v>
      </c>
      <c r="C10340" t="s">
        <v>199</v>
      </c>
      <c r="D10340" s="2">
        <v>2</v>
      </c>
      <c r="E10340" s="17">
        <v>14</v>
      </c>
      <c r="F10340" t="s">
        <v>69</v>
      </c>
      <c r="G10340">
        <v>1</v>
      </c>
      <c r="H10340">
        <v>95142.25</v>
      </c>
    </row>
    <row r="10341" spans="1:8" x14ac:dyDescent="0.25">
      <c r="A10341" s="2">
        <v>31</v>
      </c>
      <c r="B10341" t="s">
        <v>198</v>
      </c>
      <c r="C10341" t="s">
        <v>199</v>
      </c>
      <c r="D10341" s="2">
        <v>2</v>
      </c>
      <c r="E10341" s="17">
        <v>14</v>
      </c>
      <c r="F10341" t="s">
        <v>67</v>
      </c>
      <c r="G10341">
        <v>1</v>
      </c>
      <c r="H10341">
        <v>69.959999999999994</v>
      </c>
    </row>
    <row r="10342" spans="1:8" x14ac:dyDescent="0.25">
      <c r="A10342" s="2">
        <v>31</v>
      </c>
      <c r="B10342" t="s">
        <v>198</v>
      </c>
      <c r="C10342" t="s">
        <v>199</v>
      </c>
      <c r="D10342" s="2">
        <v>2</v>
      </c>
      <c r="E10342" s="17">
        <v>14</v>
      </c>
      <c r="F10342" t="s">
        <v>72</v>
      </c>
      <c r="G10342">
        <v>1</v>
      </c>
      <c r="H10342">
        <v>380047.21000000008</v>
      </c>
    </row>
    <row r="10343" spans="1:8" x14ac:dyDescent="0.25">
      <c r="A10343" s="2">
        <v>31</v>
      </c>
      <c r="B10343" t="s">
        <v>198</v>
      </c>
      <c r="C10343" t="s">
        <v>199</v>
      </c>
      <c r="D10343" s="2">
        <v>2</v>
      </c>
      <c r="E10343" s="17">
        <v>15</v>
      </c>
      <c r="F10343" t="s">
        <v>70</v>
      </c>
      <c r="H10343">
        <v>16005</v>
      </c>
    </row>
    <row r="10344" spans="1:8" x14ac:dyDescent="0.25">
      <c r="A10344" s="2">
        <v>31</v>
      </c>
      <c r="B10344" t="s">
        <v>198</v>
      </c>
      <c r="C10344" t="s">
        <v>199</v>
      </c>
      <c r="D10344" s="2">
        <v>2</v>
      </c>
      <c r="E10344" s="17">
        <v>15</v>
      </c>
      <c r="F10344" t="s">
        <v>69</v>
      </c>
      <c r="H10344">
        <v>2080.64</v>
      </c>
    </row>
    <row r="10345" spans="1:8" x14ac:dyDescent="0.25">
      <c r="A10345" s="2">
        <v>31</v>
      </c>
      <c r="B10345" t="s">
        <v>198</v>
      </c>
      <c r="C10345" t="s">
        <v>199</v>
      </c>
      <c r="D10345" s="2">
        <v>2</v>
      </c>
      <c r="E10345" s="17">
        <v>15</v>
      </c>
      <c r="F10345" t="s">
        <v>72</v>
      </c>
      <c r="H10345">
        <v>8589.35</v>
      </c>
    </row>
    <row r="10346" spans="1:8" x14ac:dyDescent="0.25">
      <c r="A10346" s="2">
        <v>31</v>
      </c>
      <c r="B10346" t="s">
        <v>198</v>
      </c>
      <c r="C10346" t="s">
        <v>200</v>
      </c>
      <c r="D10346" s="2">
        <v>3</v>
      </c>
      <c r="E10346" s="17">
        <v>5</v>
      </c>
      <c r="F10346" t="s">
        <v>70</v>
      </c>
      <c r="H10346">
        <v>35457</v>
      </c>
    </row>
    <row r="10347" spans="1:8" x14ac:dyDescent="0.25">
      <c r="A10347" s="2">
        <v>31</v>
      </c>
      <c r="B10347" t="s">
        <v>198</v>
      </c>
      <c r="C10347" t="s">
        <v>200</v>
      </c>
      <c r="D10347" s="2">
        <v>3</v>
      </c>
      <c r="E10347" s="17">
        <v>5</v>
      </c>
      <c r="F10347" t="s">
        <v>75</v>
      </c>
      <c r="H10347">
        <v>2700</v>
      </c>
    </row>
    <row r="10348" spans="1:8" x14ac:dyDescent="0.25">
      <c r="A10348" s="2">
        <v>31</v>
      </c>
      <c r="B10348" t="s">
        <v>198</v>
      </c>
      <c r="C10348" t="s">
        <v>200</v>
      </c>
      <c r="D10348" s="2">
        <v>3</v>
      </c>
      <c r="E10348" s="17">
        <v>5</v>
      </c>
      <c r="F10348" t="s">
        <v>68</v>
      </c>
      <c r="H10348">
        <v>0</v>
      </c>
    </row>
    <row r="10349" spans="1:8" x14ac:dyDescent="0.25">
      <c r="A10349" s="2">
        <v>31</v>
      </c>
      <c r="B10349" t="s">
        <v>198</v>
      </c>
      <c r="C10349" t="s">
        <v>200</v>
      </c>
      <c r="D10349" s="2">
        <v>3</v>
      </c>
      <c r="E10349" s="17">
        <v>5</v>
      </c>
      <c r="F10349" t="s">
        <v>69</v>
      </c>
      <c r="H10349">
        <v>4609.37</v>
      </c>
    </row>
    <row r="10350" spans="1:8" x14ac:dyDescent="0.25">
      <c r="A10350" s="2">
        <v>31</v>
      </c>
      <c r="B10350" t="s">
        <v>198</v>
      </c>
      <c r="C10350" t="s">
        <v>200</v>
      </c>
      <c r="D10350" s="2">
        <v>3</v>
      </c>
      <c r="E10350" s="17">
        <v>5</v>
      </c>
      <c r="F10350" t="s">
        <v>78</v>
      </c>
      <c r="H10350">
        <v>13372.56</v>
      </c>
    </row>
    <row r="10351" spans="1:8" x14ac:dyDescent="0.25">
      <c r="A10351" s="2">
        <v>31</v>
      </c>
      <c r="B10351" t="s">
        <v>198</v>
      </c>
      <c r="C10351" t="s">
        <v>200</v>
      </c>
      <c r="D10351" s="2">
        <v>3</v>
      </c>
      <c r="E10351" s="17">
        <v>5</v>
      </c>
      <c r="F10351" t="s">
        <v>67</v>
      </c>
      <c r="H10351">
        <v>17.489999999999998</v>
      </c>
    </row>
    <row r="10352" spans="1:8" x14ac:dyDescent="0.25">
      <c r="A10352" s="2">
        <v>31</v>
      </c>
      <c r="B10352" t="s">
        <v>198</v>
      </c>
      <c r="C10352" t="s">
        <v>200</v>
      </c>
      <c r="D10352" s="2">
        <v>3</v>
      </c>
      <c r="E10352" s="17">
        <v>6</v>
      </c>
      <c r="F10352" t="s">
        <v>70</v>
      </c>
      <c r="G10352">
        <v>5</v>
      </c>
      <c r="H10352">
        <v>742727.25</v>
      </c>
    </row>
    <row r="10353" spans="1:8" x14ac:dyDescent="0.25">
      <c r="A10353" s="2">
        <v>31</v>
      </c>
      <c r="B10353" t="s">
        <v>198</v>
      </c>
      <c r="C10353" t="s">
        <v>200</v>
      </c>
      <c r="D10353" s="2">
        <v>3</v>
      </c>
      <c r="E10353" s="17">
        <v>6</v>
      </c>
      <c r="F10353" t="s">
        <v>75</v>
      </c>
      <c r="G10353">
        <v>4</v>
      </c>
      <c r="H10353">
        <v>59400</v>
      </c>
    </row>
    <row r="10354" spans="1:8" x14ac:dyDescent="0.25">
      <c r="A10354" s="2">
        <v>31</v>
      </c>
      <c r="B10354" t="s">
        <v>198</v>
      </c>
      <c r="C10354" t="s">
        <v>200</v>
      </c>
      <c r="D10354" s="2">
        <v>3</v>
      </c>
      <c r="E10354" s="17">
        <v>6</v>
      </c>
      <c r="F10354" t="s">
        <v>68</v>
      </c>
      <c r="G10354">
        <v>4</v>
      </c>
      <c r="H10354">
        <v>73317.5</v>
      </c>
    </row>
    <row r="10355" spans="1:8" x14ac:dyDescent="0.25">
      <c r="A10355" s="2">
        <v>31</v>
      </c>
      <c r="B10355" t="s">
        <v>198</v>
      </c>
      <c r="C10355" t="s">
        <v>200</v>
      </c>
      <c r="D10355" s="2">
        <v>3</v>
      </c>
      <c r="E10355" s="17">
        <v>6</v>
      </c>
      <c r="F10355" t="s">
        <v>69</v>
      </c>
      <c r="G10355">
        <v>4</v>
      </c>
      <c r="H10355">
        <v>94831.37</v>
      </c>
    </row>
    <row r="10356" spans="1:8" x14ac:dyDescent="0.25">
      <c r="A10356" s="2">
        <v>31</v>
      </c>
      <c r="B10356" t="s">
        <v>198</v>
      </c>
      <c r="C10356" t="s">
        <v>200</v>
      </c>
      <c r="D10356" s="2">
        <v>3</v>
      </c>
      <c r="E10356" s="17">
        <v>6</v>
      </c>
      <c r="F10356" t="s">
        <v>67</v>
      </c>
      <c r="G10356">
        <v>5</v>
      </c>
      <c r="H10356">
        <v>320.65000000000003</v>
      </c>
    </row>
    <row r="10357" spans="1:8" x14ac:dyDescent="0.25">
      <c r="A10357" s="2">
        <v>31</v>
      </c>
      <c r="B10357" t="s">
        <v>198</v>
      </c>
      <c r="C10357" t="s">
        <v>200</v>
      </c>
      <c r="D10357" s="2">
        <v>3</v>
      </c>
      <c r="E10357" s="17">
        <v>6</v>
      </c>
      <c r="F10357" t="s">
        <v>73</v>
      </c>
      <c r="H10357">
        <v>51895.15</v>
      </c>
    </row>
    <row r="10358" spans="1:8" x14ac:dyDescent="0.25">
      <c r="A10358" s="2">
        <v>31</v>
      </c>
      <c r="B10358" t="s">
        <v>198</v>
      </c>
      <c r="C10358" t="s">
        <v>200</v>
      </c>
      <c r="D10358" s="2">
        <v>3</v>
      </c>
      <c r="E10358" s="17">
        <v>6</v>
      </c>
      <c r="F10358" t="s">
        <v>74</v>
      </c>
      <c r="H10358">
        <v>145070.46</v>
      </c>
    </row>
    <row r="10359" spans="1:8" x14ac:dyDescent="0.25">
      <c r="A10359" s="2">
        <v>31</v>
      </c>
      <c r="B10359" t="s">
        <v>198</v>
      </c>
      <c r="C10359" t="s">
        <v>200</v>
      </c>
      <c r="D10359" s="2">
        <v>3</v>
      </c>
      <c r="E10359" s="17">
        <v>7</v>
      </c>
      <c r="F10359" t="s">
        <v>70</v>
      </c>
      <c r="G10359">
        <v>7</v>
      </c>
      <c r="H10359">
        <v>1292987.68</v>
      </c>
    </row>
    <row r="10360" spans="1:8" x14ac:dyDescent="0.25">
      <c r="A10360" s="2">
        <v>31</v>
      </c>
      <c r="B10360" t="s">
        <v>198</v>
      </c>
      <c r="C10360" t="s">
        <v>200</v>
      </c>
      <c r="D10360" s="2">
        <v>3</v>
      </c>
      <c r="E10360" s="17">
        <v>7</v>
      </c>
      <c r="F10360" t="s">
        <v>75</v>
      </c>
      <c r="G10360">
        <v>4</v>
      </c>
      <c r="H10360">
        <v>44400</v>
      </c>
    </row>
    <row r="10361" spans="1:8" x14ac:dyDescent="0.25">
      <c r="A10361" s="2">
        <v>31</v>
      </c>
      <c r="B10361" t="s">
        <v>198</v>
      </c>
      <c r="C10361" t="s">
        <v>200</v>
      </c>
      <c r="D10361" s="2">
        <v>3</v>
      </c>
      <c r="E10361" s="17">
        <v>7</v>
      </c>
      <c r="F10361" t="s">
        <v>77</v>
      </c>
      <c r="G10361">
        <v>1</v>
      </c>
      <c r="H10361">
        <v>3043.11</v>
      </c>
    </row>
    <row r="10362" spans="1:8" x14ac:dyDescent="0.25">
      <c r="A10362" s="2">
        <v>31</v>
      </c>
      <c r="B10362" t="s">
        <v>198</v>
      </c>
      <c r="C10362" t="s">
        <v>200</v>
      </c>
      <c r="D10362" s="2">
        <v>3</v>
      </c>
      <c r="E10362" s="17">
        <v>7</v>
      </c>
      <c r="F10362" t="s">
        <v>68</v>
      </c>
      <c r="G10362">
        <v>5</v>
      </c>
      <c r="H10362">
        <v>86839.75</v>
      </c>
    </row>
    <row r="10363" spans="1:8" x14ac:dyDescent="0.25">
      <c r="A10363" s="2">
        <v>31</v>
      </c>
      <c r="B10363" t="s">
        <v>198</v>
      </c>
      <c r="C10363" t="s">
        <v>200</v>
      </c>
      <c r="D10363" s="2">
        <v>3</v>
      </c>
      <c r="E10363" s="17">
        <v>7</v>
      </c>
      <c r="F10363" t="s">
        <v>69</v>
      </c>
      <c r="G10363">
        <v>5</v>
      </c>
      <c r="H10363">
        <v>119042.97</v>
      </c>
    </row>
    <row r="10364" spans="1:8" x14ac:dyDescent="0.25">
      <c r="A10364" s="2">
        <v>31</v>
      </c>
      <c r="B10364" t="s">
        <v>198</v>
      </c>
      <c r="C10364" t="s">
        <v>200</v>
      </c>
      <c r="D10364" s="2">
        <v>3</v>
      </c>
      <c r="E10364" s="17">
        <v>7</v>
      </c>
      <c r="F10364" t="s">
        <v>78</v>
      </c>
      <c r="H10364">
        <v>16509.419999999998</v>
      </c>
    </row>
    <row r="10365" spans="1:8" x14ac:dyDescent="0.25">
      <c r="A10365" s="2">
        <v>31</v>
      </c>
      <c r="B10365" t="s">
        <v>198</v>
      </c>
      <c r="C10365" t="s">
        <v>200</v>
      </c>
      <c r="D10365" s="2">
        <v>3</v>
      </c>
      <c r="E10365" s="17">
        <v>7</v>
      </c>
      <c r="F10365" t="s">
        <v>67</v>
      </c>
      <c r="G10365">
        <v>7</v>
      </c>
      <c r="H10365">
        <v>454.74</v>
      </c>
    </row>
    <row r="10366" spans="1:8" x14ac:dyDescent="0.25">
      <c r="A10366" s="2">
        <v>31</v>
      </c>
      <c r="B10366" t="s">
        <v>198</v>
      </c>
      <c r="C10366" t="s">
        <v>200</v>
      </c>
      <c r="D10366" s="2">
        <v>3</v>
      </c>
      <c r="E10366" s="17">
        <v>7</v>
      </c>
      <c r="F10366" t="s">
        <v>73</v>
      </c>
      <c r="G10366">
        <v>2</v>
      </c>
      <c r="H10366">
        <v>68360.69</v>
      </c>
    </row>
    <row r="10367" spans="1:8" x14ac:dyDescent="0.25">
      <c r="A10367" s="2">
        <v>31</v>
      </c>
      <c r="B10367" t="s">
        <v>198</v>
      </c>
      <c r="C10367" t="s">
        <v>200</v>
      </c>
      <c r="D10367" s="2">
        <v>3</v>
      </c>
      <c r="E10367" s="17">
        <v>7</v>
      </c>
      <c r="F10367" t="s">
        <v>72</v>
      </c>
      <c r="G10367">
        <v>2</v>
      </c>
      <c r="H10367">
        <v>139790.6</v>
      </c>
    </row>
    <row r="10368" spans="1:8" x14ac:dyDescent="0.25">
      <c r="A10368" s="2">
        <v>31</v>
      </c>
      <c r="B10368" t="s">
        <v>198</v>
      </c>
      <c r="C10368" t="s">
        <v>200</v>
      </c>
      <c r="D10368" s="2">
        <v>3</v>
      </c>
      <c r="E10368" s="17">
        <v>8</v>
      </c>
      <c r="F10368" t="s">
        <v>70</v>
      </c>
      <c r="G10368">
        <v>33</v>
      </c>
      <c r="H10368">
        <v>8687977</v>
      </c>
    </row>
    <row r="10369" spans="1:8" x14ac:dyDescent="0.25">
      <c r="A10369" s="2">
        <v>31</v>
      </c>
      <c r="B10369" t="s">
        <v>198</v>
      </c>
      <c r="C10369" t="s">
        <v>200</v>
      </c>
      <c r="D10369" s="2">
        <v>3</v>
      </c>
      <c r="E10369" s="17">
        <v>8</v>
      </c>
      <c r="F10369" t="s">
        <v>75</v>
      </c>
      <c r="G10369">
        <v>28</v>
      </c>
      <c r="H10369">
        <v>359700</v>
      </c>
    </row>
    <row r="10370" spans="1:8" x14ac:dyDescent="0.25">
      <c r="A10370" s="2">
        <v>31</v>
      </c>
      <c r="B10370" t="s">
        <v>198</v>
      </c>
      <c r="C10370" t="s">
        <v>200</v>
      </c>
      <c r="D10370" s="2">
        <v>3</v>
      </c>
      <c r="E10370" s="17">
        <v>8</v>
      </c>
      <c r="F10370" t="s">
        <v>77</v>
      </c>
      <c r="G10370">
        <v>1</v>
      </c>
      <c r="H10370">
        <v>1474.47</v>
      </c>
    </row>
    <row r="10371" spans="1:8" x14ac:dyDescent="0.25">
      <c r="A10371" s="2">
        <v>31</v>
      </c>
      <c r="B10371" t="s">
        <v>198</v>
      </c>
      <c r="C10371" t="s">
        <v>200</v>
      </c>
      <c r="D10371" s="2">
        <v>3</v>
      </c>
      <c r="E10371" s="17">
        <v>8</v>
      </c>
      <c r="F10371" t="s">
        <v>68</v>
      </c>
      <c r="G10371">
        <v>22</v>
      </c>
      <c r="H10371">
        <v>448399.00000000006</v>
      </c>
    </row>
    <row r="10372" spans="1:8" x14ac:dyDescent="0.25">
      <c r="A10372" s="2">
        <v>31</v>
      </c>
      <c r="B10372" t="s">
        <v>198</v>
      </c>
      <c r="C10372" t="s">
        <v>200</v>
      </c>
      <c r="D10372" s="2">
        <v>3</v>
      </c>
      <c r="E10372" s="17">
        <v>8</v>
      </c>
      <c r="F10372" t="s">
        <v>69</v>
      </c>
      <c r="G10372">
        <v>31</v>
      </c>
      <c r="H10372">
        <v>1048899.0999999999</v>
      </c>
    </row>
    <row r="10373" spans="1:8" x14ac:dyDescent="0.25">
      <c r="A10373" s="2">
        <v>31</v>
      </c>
      <c r="B10373" t="s">
        <v>198</v>
      </c>
      <c r="C10373" t="s">
        <v>200</v>
      </c>
      <c r="D10373" s="2">
        <v>3</v>
      </c>
      <c r="E10373" s="17">
        <v>8</v>
      </c>
      <c r="F10373" t="s">
        <v>78</v>
      </c>
      <c r="H10373">
        <v>43199.460000000006</v>
      </c>
    </row>
    <row r="10374" spans="1:8" x14ac:dyDescent="0.25">
      <c r="A10374" s="2">
        <v>31</v>
      </c>
      <c r="B10374" t="s">
        <v>198</v>
      </c>
      <c r="C10374" t="s">
        <v>200</v>
      </c>
      <c r="D10374" s="2">
        <v>3</v>
      </c>
      <c r="E10374" s="17">
        <v>8</v>
      </c>
      <c r="F10374" t="s">
        <v>67</v>
      </c>
      <c r="G10374">
        <v>33</v>
      </c>
      <c r="H10374">
        <v>2349.4399999999996</v>
      </c>
    </row>
    <row r="10375" spans="1:8" x14ac:dyDescent="0.25">
      <c r="A10375" s="2">
        <v>31</v>
      </c>
      <c r="B10375" t="s">
        <v>198</v>
      </c>
      <c r="C10375" t="s">
        <v>200</v>
      </c>
      <c r="D10375" s="2">
        <v>3</v>
      </c>
      <c r="E10375" s="17">
        <v>8</v>
      </c>
      <c r="F10375" t="s">
        <v>73</v>
      </c>
      <c r="G10375">
        <v>1</v>
      </c>
      <c r="H10375">
        <v>655957.1</v>
      </c>
    </row>
    <row r="10376" spans="1:8" x14ac:dyDescent="0.25">
      <c r="A10376" s="2">
        <v>31</v>
      </c>
      <c r="B10376" t="s">
        <v>198</v>
      </c>
      <c r="C10376" t="s">
        <v>200</v>
      </c>
      <c r="D10376" s="2">
        <v>3</v>
      </c>
      <c r="E10376" s="17">
        <v>8</v>
      </c>
      <c r="F10376" t="s">
        <v>79</v>
      </c>
      <c r="H10376">
        <v>8882</v>
      </c>
    </row>
    <row r="10377" spans="1:8" x14ac:dyDescent="0.25">
      <c r="A10377" s="2">
        <v>31</v>
      </c>
      <c r="B10377" t="s">
        <v>198</v>
      </c>
      <c r="C10377" t="s">
        <v>200</v>
      </c>
      <c r="D10377" s="2">
        <v>3</v>
      </c>
      <c r="E10377" s="17">
        <v>8</v>
      </c>
      <c r="F10377" t="s">
        <v>72</v>
      </c>
      <c r="G10377">
        <v>2</v>
      </c>
      <c r="H10377">
        <v>229205.42999999996</v>
      </c>
    </row>
    <row r="10378" spans="1:8" x14ac:dyDescent="0.25">
      <c r="A10378" s="2">
        <v>31</v>
      </c>
      <c r="B10378" t="s">
        <v>198</v>
      </c>
      <c r="C10378" t="s">
        <v>200</v>
      </c>
      <c r="D10378" s="2">
        <v>3</v>
      </c>
      <c r="E10378" s="17">
        <v>10</v>
      </c>
      <c r="F10378" t="s">
        <v>70</v>
      </c>
      <c r="G10378">
        <v>13</v>
      </c>
      <c r="H10378">
        <v>5161299.25</v>
      </c>
    </row>
    <row r="10379" spans="1:8" x14ac:dyDescent="0.25">
      <c r="A10379" s="2">
        <v>31</v>
      </c>
      <c r="B10379" t="s">
        <v>198</v>
      </c>
      <c r="C10379" t="s">
        <v>200</v>
      </c>
      <c r="D10379" s="2">
        <v>3</v>
      </c>
      <c r="E10379" s="17">
        <v>10</v>
      </c>
      <c r="F10379" t="s">
        <v>75</v>
      </c>
      <c r="G10379">
        <v>11</v>
      </c>
      <c r="H10379">
        <v>138000</v>
      </c>
    </row>
    <row r="10380" spans="1:8" x14ac:dyDescent="0.25">
      <c r="A10380" s="2">
        <v>31</v>
      </c>
      <c r="B10380" t="s">
        <v>198</v>
      </c>
      <c r="C10380" t="s">
        <v>200</v>
      </c>
      <c r="D10380" s="2">
        <v>3</v>
      </c>
      <c r="E10380" s="17">
        <v>10</v>
      </c>
      <c r="F10380" t="s">
        <v>68</v>
      </c>
      <c r="G10380">
        <v>10</v>
      </c>
      <c r="H10380">
        <v>207243.3</v>
      </c>
    </row>
    <row r="10381" spans="1:8" x14ac:dyDescent="0.25">
      <c r="A10381" s="2">
        <v>31</v>
      </c>
      <c r="B10381" t="s">
        <v>198</v>
      </c>
      <c r="C10381" t="s">
        <v>200</v>
      </c>
      <c r="D10381" s="2">
        <v>3</v>
      </c>
      <c r="E10381" s="17">
        <v>10</v>
      </c>
      <c r="F10381" t="s">
        <v>69</v>
      </c>
      <c r="G10381">
        <v>13</v>
      </c>
      <c r="H10381">
        <v>670966.44999999995</v>
      </c>
    </row>
    <row r="10382" spans="1:8" x14ac:dyDescent="0.25">
      <c r="A10382" s="2">
        <v>31</v>
      </c>
      <c r="B10382" t="s">
        <v>198</v>
      </c>
      <c r="C10382" t="s">
        <v>200</v>
      </c>
      <c r="D10382" s="2">
        <v>3</v>
      </c>
      <c r="E10382" s="17">
        <v>10</v>
      </c>
      <c r="F10382" t="s">
        <v>67</v>
      </c>
      <c r="G10382">
        <v>13</v>
      </c>
      <c r="H10382">
        <v>950.29000000000008</v>
      </c>
    </row>
    <row r="10383" spans="1:8" x14ac:dyDescent="0.25">
      <c r="A10383" s="2">
        <v>31</v>
      </c>
      <c r="B10383" t="s">
        <v>198</v>
      </c>
      <c r="C10383" t="s">
        <v>200</v>
      </c>
      <c r="D10383" s="2">
        <v>3</v>
      </c>
      <c r="E10383" s="17">
        <v>10</v>
      </c>
      <c r="F10383" t="s">
        <v>73</v>
      </c>
      <c r="G10383">
        <v>1</v>
      </c>
      <c r="H10383">
        <v>411524.5</v>
      </c>
    </row>
    <row r="10384" spans="1:8" x14ac:dyDescent="0.25">
      <c r="A10384" s="2">
        <v>31</v>
      </c>
      <c r="B10384" t="s">
        <v>198</v>
      </c>
      <c r="C10384" t="s">
        <v>200</v>
      </c>
      <c r="D10384" s="2">
        <v>3</v>
      </c>
      <c r="E10384" s="17">
        <v>10</v>
      </c>
      <c r="F10384" t="s">
        <v>74</v>
      </c>
      <c r="G10384">
        <v>2</v>
      </c>
      <c r="H10384">
        <v>38234.089999999997</v>
      </c>
    </row>
    <row r="10385" spans="1:8" x14ac:dyDescent="0.25">
      <c r="A10385" s="2">
        <v>31</v>
      </c>
      <c r="B10385" t="s">
        <v>198</v>
      </c>
      <c r="C10385" t="s">
        <v>200</v>
      </c>
      <c r="D10385" s="2">
        <v>3</v>
      </c>
      <c r="E10385" s="17">
        <v>11</v>
      </c>
      <c r="F10385" t="s">
        <v>70</v>
      </c>
      <c r="G10385">
        <v>4</v>
      </c>
      <c r="H10385">
        <v>1529161.2</v>
      </c>
    </row>
    <row r="10386" spans="1:8" x14ac:dyDescent="0.25">
      <c r="A10386" s="2">
        <v>31</v>
      </c>
      <c r="B10386" t="s">
        <v>198</v>
      </c>
      <c r="C10386" t="s">
        <v>200</v>
      </c>
      <c r="D10386" s="2">
        <v>3</v>
      </c>
      <c r="E10386" s="17">
        <v>11</v>
      </c>
      <c r="F10386" t="s">
        <v>69</v>
      </c>
      <c r="G10386">
        <v>2</v>
      </c>
      <c r="H10386">
        <v>119438.75</v>
      </c>
    </row>
    <row r="10387" spans="1:8" x14ac:dyDescent="0.25">
      <c r="A10387" s="2">
        <v>31</v>
      </c>
      <c r="B10387" t="s">
        <v>198</v>
      </c>
      <c r="C10387" t="s">
        <v>200</v>
      </c>
      <c r="D10387" s="2">
        <v>3</v>
      </c>
      <c r="E10387" s="17">
        <v>11</v>
      </c>
      <c r="F10387" t="s">
        <v>78</v>
      </c>
      <c r="H10387">
        <v>56773.98</v>
      </c>
    </row>
    <row r="10388" spans="1:8" x14ac:dyDescent="0.25">
      <c r="A10388" s="2">
        <v>31</v>
      </c>
      <c r="B10388" t="s">
        <v>198</v>
      </c>
      <c r="C10388" t="s">
        <v>200</v>
      </c>
      <c r="D10388" s="2">
        <v>3</v>
      </c>
      <c r="E10388" s="17">
        <v>11</v>
      </c>
      <c r="F10388" t="s">
        <v>67</v>
      </c>
      <c r="G10388">
        <v>4</v>
      </c>
      <c r="H10388">
        <v>239.02999999999997</v>
      </c>
    </row>
    <row r="10389" spans="1:8" x14ac:dyDescent="0.25">
      <c r="A10389" s="2">
        <v>31</v>
      </c>
      <c r="B10389" t="s">
        <v>198</v>
      </c>
      <c r="C10389" t="s">
        <v>200</v>
      </c>
      <c r="D10389" s="2">
        <v>3</v>
      </c>
      <c r="E10389" s="17">
        <v>11</v>
      </c>
      <c r="F10389" t="s">
        <v>73</v>
      </c>
      <c r="G10389">
        <v>1</v>
      </c>
      <c r="H10389">
        <v>76809.69</v>
      </c>
    </row>
    <row r="10390" spans="1:8" x14ac:dyDescent="0.25">
      <c r="A10390" s="2">
        <v>31</v>
      </c>
      <c r="B10390" t="s">
        <v>198</v>
      </c>
      <c r="C10390" t="s">
        <v>200</v>
      </c>
      <c r="D10390" s="2">
        <v>3</v>
      </c>
      <c r="E10390" s="17">
        <v>11</v>
      </c>
      <c r="F10390" t="s">
        <v>72</v>
      </c>
      <c r="G10390">
        <v>4</v>
      </c>
      <c r="H10390">
        <v>351930.21</v>
      </c>
    </row>
    <row r="10391" spans="1:8" x14ac:dyDescent="0.25">
      <c r="A10391" s="2">
        <v>31</v>
      </c>
      <c r="B10391" t="s">
        <v>198</v>
      </c>
      <c r="C10391" t="s">
        <v>200</v>
      </c>
      <c r="D10391" s="2">
        <v>3</v>
      </c>
      <c r="E10391" s="17">
        <v>11</v>
      </c>
      <c r="F10391" t="s">
        <v>74</v>
      </c>
      <c r="G10391">
        <v>1</v>
      </c>
      <c r="H10391">
        <v>159733.37</v>
      </c>
    </row>
    <row r="10392" spans="1:8" x14ac:dyDescent="0.25">
      <c r="A10392" s="2">
        <v>31</v>
      </c>
      <c r="B10392" t="s">
        <v>198</v>
      </c>
      <c r="C10392" t="s">
        <v>200</v>
      </c>
      <c r="D10392" s="2">
        <v>3</v>
      </c>
      <c r="E10392" s="17">
        <v>12</v>
      </c>
      <c r="F10392" t="s">
        <v>70</v>
      </c>
      <c r="G10392">
        <v>15</v>
      </c>
      <c r="H10392">
        <v>7536419.7600000016</v>
      </c>
    </row>
    <row r="10393" spans="1:8" x14ac:dyDescent="0.25">
      <c r="A10393" s="2">
        <v>31</v>
      </c>
      <c r="B10393" t="s">
        <v>198</v>
      </c>
      <c r="C10393" t="s">
        <v>200</v>
      </c>
      <c r="D10393" s="2">
        <v>3</v>
      </c>
      <c r="E10393" s="17">
        <v>12</v>
      </c>
      <c r="F10393" t="s">
        <v>75</v>
      </c>
      <c r="G10393">
        <v>1</v>
      </c>
      <c r="H10393">
        <v>12000</v>
      </c>
    </row>
    <row r="10394" spans="1:8" x14ac:dyDescent="0.25">
      <c r="A10394" s="2">
        <v>31</v>
      </c>
      <c r="B10394" t="s">
        <v>198</v>
      </c>
      <c r="C10394" t="s">
        <v>200</v>
      </c>
      <c r="D10394" s="2">
        <v>3</v>
      </c>
      <c r="E10394" s="17">
        <v>12</v>
      </c>
      <c r="F10394" t="s">
        <v>68</v>
      </c>
      <c r="G10394">
        <v>8</v>
      </c>
      <c r="H10394">
        <v>148722</v>
      </c>
    </row>
    <row r="10395" spans="1:8" x14ac:dyDescent="0.25">
      <c r="A10395" s="2">
        <v>31</v>
      </c>
      <c r="B10395" t="s">
        <v>198</v>
      </c>
      <c r="C10395" t="s">
        <v>200</v>
      </c>
      <c r="D10395" s="2">
        <v>3</v>
      </c>
      <c r="E10395" s="17">
        <v>12</v>
      </c>
      <c r="F10395" t="s">
        <v>69</v>
      </c>
      <c r="G10395">
        <v>15</v>
      </c>
      <c r="H10395">
        <v>979731.77</v>
      </c>
    </row>
    <row r="10396" spans="1:8" x14ac:dyDescent="0.25">
      <c r="A10396" s="2">
        <v>31</v>
      </c>
      <c r="B10396" t="s">
        <v>198</v>
      </c>
      <c r="C10396" t="s">
        <v>200</v>
      </c>
      <c r="D10396" s="2">
        <v>3</v>
      </c>
      <c r="E10396" s="17">
        <v>12</v>
      </c>
      <c r="F10396" t="s">
        <v>78</v>
      </c>
      <c r="H10396">
        <v>118787.85</v>
      </c>
    </row>
    <row r="10397" spans="1:8" x14ac:dyDescent="0.25">
      <c r="A10397" s="2">
        <v>31</v>
      </c>
      <c r="B10397" t="s">
        <v>198</v>
      </c>
      <c r="C10397" t="s">
        <v>200</v>
      </c>
      <c r="D10397" s="2">
        <v>3</v>
      </c>
      <c r="E10397" s="17">
        <v>12</v>
      </c>
      <c r="F10397" t="s">
        <v>67</v>
      </c>
      <c r="G10397">
        <v>14</v>
      </c>
      <c r="H10397">
        <v>979.44</v>
      </c>
    </row>
    <row r="10398" spans="1:8" x14ac:dyDescent="0.25">
      <c r="A10398" s="2">
        <v>31</v>
      </c>
      <c r="B10398" t="s">
        <v>198</v>
      </c>
      <c r="C10398" t="s">
        <v>200</v>
      </c>
      <c r="D10398" s="2">
        <v>3</v>
      </c>
      <c r="E10398" s="17">
        <v>12</v>
      </c>
      <c r="F10398" t="s">
        <v>73</v>
      </c>
      <c r="G10398">
        <v>1</v>
      </c>
      <c r="H10398">
        <v>495635.76999999996</v>
      </c>
    </row>
    <row r="10399" spans="1:8" x14ac:dyDescent="0.25">
      <c r="A10399" s="2">
        <v>31</v>
      </c>
      <c r="B10399" t="s">
        <v>198</v>
      </c>
      <c r="C10399" t="s">
        <v>200</v>
      </c>
      <c r="D10399" s="2">
        <v>3</v>
      </c>
      <c r="E10399" s="17">
        <v>12</v>
      </c>
      <c r="F10399" t="s">
        <v>72</v>
      </c>
      <c r="G10399">
        <v>15</v>
      </c>
      <c r="H10399">
        <v>1205162.6999999997</v>
      </c>
    </row>
    <row r="10400" spans="1:8" x14ac:dyDescent="0.25">
      <c r="A10400" s="2">
        <v>31</v>
      </c>
      <c r="B10400" t="s">
        <v>198</v>
      </c>
      <c r="C10400" t="s">
        <v>200</v>
      </c>
      <c r="D10400" s="2">
        <v>3</v>
      </c>
      <c r="E10400" s="17">
        <v>12</v>
      </c>
      <c r="F10400" t="s">
        <v>74</v>
      </c>
      <c r="G10400">
        <v>1</v>
      </c>
      <c r="H10400">
        <v>104075.04999999999</v>
      </c>
    </row>
    <row r="10401" spans="1:12" x14ac:dyDescent="0.25">
      <c r="A10401" s="2">
        <v>31</v>
      </c>
      <c r="B10401" t="s">
        <v>198</v>
      </c>
      <c r="C10401" t="s">
        <v>200</v>
      </c>
      <c r="D10401" s="2">
        <v>3</v>
      </c>
      <c r="E10401" s="17">
        <v>13</v>
      </c>
      <c r="F10401" t="s">
        <v>70</v>
      </c>
      <c r="G10401">
        <v>11</v>
      </c>
      <c r="H10401">
        <v>6888591.3399999989</v>
      </c>
    </row>
    <row r="10402" spans="1:12" x14ac:dyDescent="0.25">
      <c r="A10402" s="2">
        <v>31</v>
      </c>
      <c r="B10402" t="s">
        <v>198</v>
      </c>
      <c r="C10402" t="s">
        <v>200</v>
      </c>
      <c r="D10402" s="2">
        <v>3</v>
      </c>
      <c r="E10402" s="17">
        <v>13</v>
      </c>
      <c r="F10402" t="s">
        <v>68</v>
      </c>
      <c r="G10402">
        <v>4</v>
      </c>
      <c r="H10402">
        <v>104390</v>
      </c>
    </row>
    <row r="10403" spans="1:12" x14ac:dyDescent="0.25">
      <c r="A10403" s="2">
        <v>31</v>
      </c>
      <c r="B10403" t="s">
        <v>198</v>
      </c>
      <c r="C10403" t="s">
        <v>200</v>
      </c>
      <c r="D10403" s="2">
        <v>3</v>
      </c>
      <c r="E10403" s="17">
        <v>13</v>
      </c>
      <c r="F10403" t="s">
        <v>69</v>
      </c>
      <c r="G10403">
        <v>10</v>
      </c>
      <c r="H10403">
        <v>814497.49999999988</v>
      </c>
    </row>
    <row r="10404" spans="1:12" x14ac:dyDescent="0.25">
      <c r="A10404" s="2">
        <v>31</v>
      </c>
      <c r="B10404" t="s">
        <v>198</v>
      </c>
      <c r="C10404" t="s">
        <v>200</v>
      </c>
      <c r="D10404" s="2">
        <v>3</v>
      </c>
      <c r="E10404" s="17">
        <v>13</v>
      </c>
      <c r="F10404" t="s">
        <v>67</v>
      </c>
      <c r="G10404">
        <v>11</v>
      </c>
      <c r="H10404">
        <v>822.03</v>
      </c>
    </row>
    <row r="10405" spans="1:12" x14ac:dyDescent="0.25">
      <c r="A10405" s="2">
        <v>31</v>
      </c>
      <c r="B10405" t="s">
        <v>198</v>
      </c>
      <c r="C10405" t="s">
        <v>200</v>
      </c>
      <c r="D10405" s="2">
        <v>3</v>
      </c>
      <c r="E10405" s="17">
        <v>13</v>
      </c>
      <c r="F10405" t="s">
        <v>73</v>
      </c>
      <c r="G10405">
        <v>1</v>
      </c>
      <c r="H10405">
        <v>334453.41000000003</v>
      </c>
    </row>
    <row r="10406" spans="1:12" x14ac:dyDescent="0.25">
      <c r="A10406" s="2">
        <v>31</v>
      </c>
      <c r="B10406" t="s">
        <v>198</v>
      </c>
      <c r="C10406" t="s">
        <v>200</v>
      </c>
      <c r="D10406" s="2">
        <v>3</v>
      </c>
      <c r="E10406" s="17">
        <v>13</v>
      </c>
      <c r="F10406" t="s">
        <v>72</v>
      </c>
      <c r="G10406">
        <v>11</v>
      </c>
      <c r="H10406">
        <v>2464884.71</v>
      </c>
    </row>
    <row r="10407" spans="1:12" x14ac:dyDescent="0.25">
      <c r="A10407" s="2">
        <v>31</v>
      </c>
      <c r="B10407" t="s">
        <v>198</v>
      </c>
      <c r="C10407" t="s">
        <v>200</v>
      </c>
      <c r="D10407" s="2">
        <v>3</v>
      </c>
      <c r="E10407" s="17">
        <v>13</v>
      </c>
      <c r="F10407" t="s">
        <v>74</v>
      </c>
      <c r="G10407">
        <v>4</v>
      </c>
      <c r="H10407">
        <v>388773.38</v>
      </c>
    </row>
    <row r="10408" spans="1:12" x14ac:dyDescent="0.25">
      <c r="A10408" s="2">
        <v>31</v>
      </c>
      <c r="B10408" t="s">
        <v>198</v>
      </c>
      <c r="C10408" t="s">
        <v>200</v>
      </c>
      <c r="D10408" s="2">
        <v>3</v>
      </c>
      <c r="E10408" s="17">
        <v>14</v>
      </c>
      <c r="F10408" t="s">
        <v>70</v>
      </c>
      <c r="G10408">
        <v>3</v>
      </c>
      <c r="H10408">
        <v>2079745.2000000002</v>
      </c>
    </row>
    <row r="10409" spans="1:12" x14ac:dyDescent="0.25">
      <c r="A10409" s="2">
        <v>31</v>
      </c>
      <c r="B10409" t="s">
        <v>198</v>
      </c>
      <c r="C10409" t="s">
        <v>200</v>
      </c>
      <c r="D10409" s="2">
        <v>3</v>
      </c>
      <c r="E10409" s="17">
        <v>14</v>
      </c>
      <c r="F10409" t="s">
        <v>68</v>
      </c>
      <c r="G10409">
        <v>2</v>
      </c>
      <c r="H10409">
        <v>55800</v>
      </c>
    </row>
    <row r="10410" spans="1:12" x14ac:dyDescent="0.25">
      <c r="A10410" s="2">
        <v>31</v>
      </c>
      <c r="B10410" t="s">
        <v>198</v>
      </c>
      <c r="C10410" t="s">
        <v>200</v>
      </c>
      <c r="D10410" s="2">
        <v>3</v>
      </c>
      <c r="E10410" s="17">
        <v>14</v>
      </c>
      <c r="F10410" t="s">
        <v>69</v>
      </c>
      <c r="G10410">
        <v>2</v>
      </c>
      <c r="H10410">
        <v>172630.43</v>
      </c>
    </row>
    <row r="10411" spans="1:12" x14ac:dyDescent="0.25">
      <c r="A10411" s="2">
        <v>31</v>
      </c>
      <c r="B10411" t="s">
        <v>198</v>
      </c>
      <c r="C10411" t="s">
        <v>200</v>
      </c>
      <c r="D10411" s="2">
        <v>3</v>
      </c>
      <c r="E10411" s="17">
        <v>14</v>
      </c>
      <c r="F10411" t="s">
        <v>67</v>
      </c>
      <c r="G10411">
        <v>3</v>
      </c>
      <c r="H10411">
        <v>209.88000000000005</v>
      </c>
    </row>
    <row r="10412" spans="1:12" x14ac:dyDescent="0.25">
      <c r="A10412" s="2">
        <v>31</v>
      </c>
      <c r="B10412" t="s">
        <v>198</v>
      </c>
      <c r="C10412" t="s">
        <v>200</v>
      </c>
      <c r="D10412" s="2">
        <v>3</v>
      </c>
      <c r="E10412" s="17">
        <v>14</v>
      </c>
      <c r="F10412" t="s">
        <v>73</v>
      </c>
      <c r="H10412">
        <v>110660.7</v>
      </c>
    </row>
    <row r="10413" spans="1:12" x14ac:dyDescent="0.25">
      <c r="A10413" s="2">
        <v>31</v>
      </c>
      <c r="B10413" t="s">
        <v>198</v>
      </c>
      <c r="C10413" t="s">
        <v>200</v>
      </c>
      <c r="D10413" s="2">
        <v>3</v>
      </c>
      <c r="E10413" s="17">
        <v>14</v>
      </c>
      <c r="F10413" t="s">
        <v>72</v>
      </c>
      <c r="G10413">
        <v>3</v>
      </c>
      <c r="H10413">
        <v>898035.39000000013</v>
      </c>
    </row>
    <row r="10414" spans="1:12" x14ac:dyDescent="0.25">
      <c r="A10414" s="2">
        <v>31</v>
      </c>
      <c r="B10414" t="s">
        <v>198</v>
      </c>
      <c r="C10414" t="s">
        <v>200</v>
      </c>
      <c r="D10414" s="2">
        <v>3</v>
      </c>
      <c r="E10414" s="17">
        <v>14</v>
      </c>
      <c r="F10414" t="s">
        <v>74</v>
      </c>
      <c r="H10414">
        <v>365641.55000000005</v>
      </c>
    </row>
    <row r="10415" spans="1:12" x14ac:dyDescent="0.25">
      <c r="A10415" s="2">
        <v>7</v>
      </c>
      <c r="B10415" t="s">
        <v>23</v>
      </c>
      <c r="C10415" t="s">
        <v>201</v>
      </c>
      <c r="D10415" s="2">
        <v>1</v>
      </c>
      <c r="E10415" s="17">
        <v>3</v>
      </c>
      <c r="F10415" t="s">
        <v>70</v>
      </c>
      <c r="G10415">
        <v>13</v>
      </c>
      <c r="H10415" s="33">
        <v>1681398</v>
      </c>
      <c r="J10415" s="15" t="s">
        <v>70</v>
      </c>
      <c r="K10415">
        <f>SUMIFS($H$10415:$H$10546,$F$10415:$F$10546,J10415)</f>
        <v>123708644.04999998</v>
      </c>
      <c r="L10415" s="37">
        <f>K10415/SUM($K$10415:$K$10433)</f>
        <v>0.70114485919490366</v>
      </c>
    </row>
    <row r="10416" spans="1:12" x14ac:dyDescent="0.25">
      <c r="A10416" s="2">
        <v>7</v>
      </c>
      <c r="B10416" t="s">
        <v>23</v>
      </c>
      <c r="C10416" t="s">
        <v>201</v>
      </c>
      <c r="D10416" s="2">
        <v>1</v>
      </c>
      <c r="E10416" s="17">
        <v>3</v>
      </c>
      <c r="F10416" t="s">
        <v>75</v>
      </c>
      <c r="G10416">
        <v>12</v>
      </c>
      <c r="H10416" s="33">
        <v>169200</v>
      </c>
      <c r="J10416" s="5" t="s">
        <v>73</v>
      </c>
      <c r="K10416" s="2">
        <f t="shared" ref="K10416:K10433" si="0">SUMIFS($H$10415:$H$10546,$F$10415:$F$10546,J10416)</f>
        <v>6573139.459999999</v>
      </c>
      <c r="L10416" s="37">
        <f t="shared" ref="L10416:L10433" si="1">K10416/SUM($K$10415:$K$10433)</f>
        <v>3.7254655699624613E-2</v>
      </c>
    </row>
    <row r="10417" spans="1:12" x14ac:dyDescent="0.25">
      <c r="A10417" s="2">
        <v>7</v>
      </c>
      <c r="B10417" t="s">
        <v>23</v>
      </c>
      <c r="C10417" t="s">
        <v>201</v>
      </c>
      <c r="D10417" s="2">
        <v>1</v>
      </c>
      <c r="E10417" s="17">
        <v>3</v>
      </c>
      <c r="F10417" t="s">
        <v>77</v>
      </c>
      <c r="G10417">
        <v>3</v>
      </c>
      <c r="H10417" s="33">
        <v>137997.65</v>
      </c>
      <c r="J10417" s="5" t="s">
        <v>75</v>
      </c>
      <c r="K10417" s="2">
        <f t="shared" si="0"/>
        <v>2635388</v>
      </c>
      <c r="L10417" s="37">
        <f t="shared" si="1"/>
        <v>1.4936617908746199E-2</v>
      </c>
    </row>
    <row r="10418" spans="1:12" x14ac:dyDescent="0.25">
      <c r="A10418" s="2">
        <v>7</v>
      </c>
      <c r="B10418" t="s">
        <v>23</v>
      </c>
      <c r="C10418" t="s">
        <v>201</v>
      </c>
      <c r="D10418" s="2">
        <v>1</v>
      </c>
      <c r="E10418" s="17">
        <v>3</v>
      </c>
      <c r="F10418" t="s">
        <v>68</v>
      </c>
      <c r="G10418">
        <v>12</v>
      </c>
      <c r="H10418" s="33">
        <v>322918.75</v>
      </c>
      <c r="J10418" s="5" t="s">
        <v>77</v>
      </c>
      <c r="K10418" s="2">
        <f t="shared" si="0"/>
        <v>826467</v>
      </c>
      <c r="L10418" s="37">
        <f t="shared" si="1"/>
        <v>4.6841762173872479E-3</v>
      </c>
    </row>
    <row r="10419" spans="1:12" x14ac:dyDescent="0.25">
      <c r="A10419" s="2">
        <v>7</v>
      </c>
      <c r="B10419" t="s">
        <v>23</v>
      </c>
      <c r="C10419" t="s">
        <v>201</v>
      </c>
      <c r="D10419" s="2">
        <v>1</v>
      </c>
      <c r="E10419" s="17">
        <v>3</v>
      </c>
      <c r="F10419" t="s">
        <v>69</v>
      </c>
      <c r="G10419">
        <v>13</v>
      </c>
      <c r="H10419" s="33">
        <v>218579.15000000008</v>
      </c>
      <c r="J10419" s="5" t="s">
        <v>68</v>
      </c>
      <c r="K10419" s="2">
        <f t="shared" si="0"/>
        <v>4219745.16</v>
      </c>
      <c r="L10419" s="37">
        <f t="shared" si="1"/>
        <v>2.3916296623951047E-2</v>
      </c>
    </row>
    <row r="10420" spans="1:12" x14ac:dyDescent="0.25">
      <c r="A10420" s="2">
        <v>7</v>
      </c>
      <c r="B10420" t="s">
        <v>23</v>
      </c>
      <c r="C10420" t="s">
        <v>201</v>
      </c>
      <c r="D10420" s="2">
        <v>1</v>
      </c>
      <c r="E10420" s="17">
        <v>3</v>
      </c>
      <c r="F10420" t="s">
        <v>78</v>
      </c>
      <c r="H10420" s="33">
        <v>99144.430000000008</v>
      </c>
      <c r="J10420" s="5" t="s">
        <v>69</v>
      </c>
      <c r="K10420" s="2">
        <f t="shared" si="0"/>
        <v>13762676.210000003</v>
      </c>
      <c r="L10420" s="37">
        <f t="shared" si="1"/>
        <v>7.8002873182454094E-2</v>
      </c>
    </row>
    <row r="10421" spans="1:12" x14ac:dyDescent="0.25">
      <c r="A10421" s="2">
        <v>7</v>
      </c>
      <c r="B10421" t="s">
        <v>23</v>
      </c>
      <c r="C10421" t="s">
        <v>201</v>
      </c>
      <c r="D10421" s="2">
        <v>1</v>
      </c>
      <c r="E10421" s="17">
        <v>3</v>
      </c>
      <c r="F10421" t="s">
        <v>67</v>
      </c>
      <c r="G10421">
        <v>13</v>
      </c>
      <c r="H10421" s="33">
        <v>1101.8699999999999</v>
      </c>
      <c r="J10421" s="2" t="s">
        <v>78</v>
      </c>
      <c r="K10421" s="2">
        <f t="shared" si="0"/>
        <v>3622996.98</v>
      </c>
      <c r="L10421" s="37">
        <f t="shared" si="1"/>
        <v>2.0534100320256977E-2</v>
      </c>
    </row>
    <row r="10422" spans="1:12" x14ac:dyDescent="0.25">
      <c r="A10422" s="2">
        <v>7</v>
      </c>
      <c r="B10422" t="s">
        <v>23</v>
      </c>
      <c r="C10422" t="s">
        <v>201</v>
      </c>
      <c r="D10422" s="2">
        <v>1</v>
      </c>
      <c r="E10422" s="17">
        <v>3</v>
      </c>
      <c r="F10422" t="s">
        <v>73</v>
      </c>
      <c r="G10422">
        <v>1</v>
      </c>
      <c r="H10422" s="33">
        <v>142508.5</v>
      </c>
      <c r="J10422" s="2" t="s">
        <v>67</v>
      </c>
      <c r="K10422" s="2">
        <f t="shared" si="0"/>
        <v>26070.989999999998</v>
      </c>
      <c r="L10422" s="37">
        <f t="shared" si="1"/>
        <v>1.4776284028490038E-4</v>
      </c>
    </row>
    <row r="10423" spans="1:12" x14ac:dyDescent="0.25">
      <c r="A10423" s="2">
        <v>7</v>
      </c>
      <c r="B10423" t="s">
        <v>23</v>
      </c>
      <c r="C10423" t="s">
        <v>201</v>
      </c>
      <c r="D10423" s="2">
        <v>1</v>
      </c>
      <c r="E10423" s="17">
        <v>3</v>
      </c>
      <c r="F10423" t="s">
        <v>79</v>
      </c>
      <c r="H10423" s="33">
        <v>8882</v>
      </c>
      <c r="J10423" s="2" t="s">
        <v>71</v>
      </c>
      <c r="K10423" s="2">
        <f t="shared" si="0"/>
        <v>0</v>
      </c>
      <c r="L10423" s="37">
        <f t="shared" si="1"/>
        <v>0</v>
      </c>
    </row>
    <row r="10424" spans="1:12" x14ac:dyDescent="0.25">
      <c r="A10424" s="2">
        <v>7</v>
      </c>
      <c r="B10424" t="s">
        <v>23</v>
      </c>
      <c r="C10424" t="s">
        <v>201</v>
      </c>
      <c r="D10424" s="2">
        <v>1</v>
      </c>
      <c r="E10424" s="17">
        <v>4</v>
      </c>
      <c r="F10424" t="s">
        <v>70</v>
      </c>
      <c r="G10424">
        <v>4</v>
      </c>
      <c r="H10424">
        <v>333038.5</v>
      </c>
      <c r="J10424" s="2" t="s">
        <v>72</v>
      </c>
      <c r="K10424" s="2">
        <f t="shared" si="0"/>
        <v>20148412.449999996</v>
      </c>
      <c r="L10424" s="37">
        <f t="shared" si="1"/>
        <v>0.11419538156562709</v>
      </c>
    </row>
    <row r="10425" spans="1:12" x14ac:dyDescent="0.25">
      <c r="A10425" s="2">
        <v>7</v>
      </c>
      <c r="B10425" t="s">
        <v>23</v>
      </c>
      <c r="C10425" t="s">
        <v>201</v>
      </c>
      <c r="D10425" s="2">
        <v>1</v>
      </c>
      <c r="E10425" s="17">
        <v>4</v>
      </c>
      <c r="F10425" t="s">
        <v>75</v>
      </c>
      <c r="G10425">
        <v>2</v>
      </c>
      <c r="H10425">
        <v>25500</v>
      </c>
      <c r="J10425" s="2" t="s">
        <v>74</v>
      </c>
      <c r="K10425" s="2">
        <f t="shared" si="0"/>
        <v>790689.27999999991</v>
      </c>
      <c r="L10425" s="37">
        <f t="shared" si="1"/>
        <v>4.4813984354112706E-3</v>
      </c>
    </row>
    <row r="10426" spans="1:12" x14ac:dyDescent="0.25">
      <c r="A10426" s="2">
        <v>7</v>
      </c>
      <c r="B10426" t="s">
        <v>23</v>
      </c>
      <c r="C10426" t="s">
        <v>201</v>
      </c>
      <c r="D10426" s="2">
        <v>1</v>
      </c>
      <c r="E10426" s="17">
        <v>4</v>
      </c>
      <c r="F10426" t="s">
        <v>77</v>
      </c>
      <c r="G10426">
        <v>2</v>
      </c>
      <c r="H10426">
        <v>5259.14</v>
      </c>
      <c r="J10426" s="2" t="s">
        <v>76</v>
      </c>
      <c r="K10426" s="2">
        <f t="shared" si="0"/>
        <v>0</v>
      </c>
      <c r="L10426" s="37">
        <f t="shared" si="1"/>
        <v>0</v>
      </c>
    </row>
    <row r="10427" spans="1:12" x14ac:dyDescent="0.25">
      <c r="A10427" s="2">
        <v>7</v>
      </c>
      <c r="B10427" t="s">
        <v>23</v>
      </c>
      <c r="C10427" t="s">
        <v>201</v>
      </c>
      <c r="D10427" s="2">
        <v>1</v>
      </c>
      <c r="E10427" s="17">
        <v>4</v>
      </c>
      <c r="F10427" t="s">
        <v>68</v>
      </c>
      <c r="G10427">
        <v>4</v>
      </c>
      <c r="H10427">
        <v>26671</v>
      </c>
      <c r="J10427" s="2" t="s">
        <v>79</v>
      </c>
      <c r="K10427" s="2">
        <f t="shared" si="0"/>
        <v>123838</v>
      </c>
      <c r="L10427" s="37">
        <f t="shared" si="1"/>
        <v>7.0187801135290588E-4</v>
      </c>
    </row>
    <row r="10428" spans="1:12" x14ac:dyDescent="0.25">
      <c r="A10428" s="2">
        <v>7</v>
      </c>
      <c r="B10428" t="s">
        <v>23</v>
      </c>
      <c r="C10428" t="s">
        <v>201</v>
      </c>
      <c r="D10428" s="2">
        <v>1</v>
      </c>
      <c r="E10428" s="17">
        <v>4</v>
      </c>
      <c r="F10428" t="s">
        <v>69</v>
      </c>
      <c r="G10428">
        <v>4</v>
      </c>
      <c r="H10428">
        <v>43294.600000000006</v>
      </c>
      <c r="J10428" s="2" t="s">
        <v>87</v>
      </c>
      <c r="K10428" s="2">
        <f t="shared" si="0"/>
        <v>0</v>
      </c>
      <c r="L10428" s="37">
        <f t="shared" si="1"/>
        <v>0</v>
      </c>
    </row>
    <row r="10429" spans="1:12" x14ac:dyDescent="0.25">
      <c r="A10429" s="2">
        <v>7</v>
      </c>
      <c r="B10429" t="s">
        <v>23</v>
      </c>
      <c r="C10429" t="s">
        <v>201</v>
      </c>
      <c r="D10429" s="2">
        <v>1</v>
      </c>
      <c r="E10429" s="17">
        <v>4</v>
      </c>
      <c r="F10429" t="s">
        <v>78</v>
      </c>
      <c r="H10429">
        <v>11703.46</v>
      </c>
      <c r="J10429" s="2" t="s">
        <v>88</v>
      </c>
      <c r="K10429" s="2">
        <f t="shared" si="0"/>
        <v>0</v>
      </c>
      <c r="L10429" s="37">
        <f t="shared" si="1"/>
        <v>0</v>
      </c>
    </row>
    <row r="10430" spans="1:12" x14ac:dyDescent="0.25">
      <c r="A10430" s="2">
        <v>7</v>
      </c>
      <c r="B10430" t="s">
        <v>23</v>
      </c>
      <c r="C10430" t="s">
        <v>201</v>
      </c>
      <c r="D10430" s="2">
        <v>1</v>
      </c>
      <c r="E10430" s="17">
        <v>4</v>
      </c>
      <c r="F10430" t="s">
        <v>67</v>
      </c>
      <c r="G10430">
        <v>4</v>
      </c>
      <c r="H10430">
        <v>157.41</v>
      </c>
      <c r="J10430" s="2" t="s">
        <v>93</v>
      </c>
      <c r="K10430" s="2">
        <f t="shared" si="0"/>
        <v>0</v>
      </c>
      <c r="L10430" s="37">
        <f t="shared" si="1"/>
        <v>0</v>
      </c>
    </row>
    <row r="10431" spans="1:12" x14ac:dyDescent="0.25">
      <c r="A10431" s="2">
        <v>7</v>
      </c>
      <c r="B10431" t="s">
        <v>23</v>
      </c>
      <c r="C10431" t="s">
        <v>201</v>
      </c>
      <c r="D10431" s="2">
        <v>1</v>
      </c>
      <c r="E10431" s="17">
        <v>4</v>
      </c>
      <c r="F10431" t="s">
        <v>73</v>
      </c>
      <c r="H10431">
        <v>23810.75</v>
      </c>
      <c r="J10431" s="2" t="s">
        <v>96</v>
      </c>
      <c r="K10431" s="2">
        <f t="shared" si="0"/>
        <v>0</v>
      </c>
      <c r="L10431" s="37">
        <f t="shared" si="1"/>
        <v>0</v>
      </c>
    </row>
    <row r="10432" spans="1:12" x14ac:dyDescent="0.25">
      <c r="A10432" s="2">
        <v>7</v>
      </c>
      <c r="B10432" t="s">
        <v>23</v>
      </c>
      <c r="C10432" t="s">
        <v>201</v>
      </c>
      <c r="D10432" s="2">
        <v>1</v>
      </c>
      <c r="E10432" s="17">
        <v>4</v>
      </c>
      <c r="F10432" t="s">
        <v>79</v>
      </c>
      <c r="G10432">
        <v>1</v>
      </c>
      <c r="H10432">
        <v>17764</v>
      </c>
      <c r="J10432" s="2" t="s">
        <v>111</v>
      </c>
      <c r="K10432" s="2">
        <f t="shared" si="0"/>
        <v>0</v>
      </c>
      <c r="L10432" s="37">
        <f t="shared" si="1"/>
        <v>0</v>
      </c>
    </row>
    <row r="10433" spans="1:12" x14ac:dyDescent="0.25">
      <c r="A10433" s="2">
        <v>7</v>
      </c>
      <c r="B10433" t="s">
        <v>23</v>
      </c>
      <c r="C10433" t="s">
        <v>201</v>
      </c>
      <c r="D10433" s="2">
        <v>1</v>
      </c>
      <c r="E10433" s="17">
        <v>5</v>
      </c>
      <c r="F10433" t="s">
        <v>70</v>
      </c>
      <c r="G10433">
        <v>24</v>
      </c>
      <c r="H10433">
        <v>3528257.2</v>
      </c>
      <c r="J10433" s="2" t="s">
        <v>158</v>
      </c>
      <c r="K10433" s="2">
        <f t="shared" si="0"/>
        <v>0</v>
      </c>
      <c r="L10433" s="37">
        <f t="shared" si="1"/>
        <v>0</v>
      </c>
    </row>
    <row r="10434" spans="1:12" x14ac:dyDescent="0.25">
      <c r="A10434" s="2">
        <v>7</v>
      </c>
      <c r="B10434" t="s">
        <v>23</v>
      </c>
      <c r="C10434" t="s">
        <v>201</v>
      </c>
      <c r="D10434" s="2">
        <v>1</v>
      </c>
      <c r="E10434" s="17">
        <v>5</v>
      </c>
      <c r="F10434" t="s">
        <v>75</v>
      </c>
      <c r="G10434">
        <v>20</v>
      </c>
      <c r="H10434">
        <v>273600</v>
      </c>
    </row>
    <row r="10435" spans="1:12" x14ac:dyDescent="0.25">
      <c r="A10435" s="2">
        <v>7</v>
      </c>
      <c r="B10435" t="s">
        <v>23</v>
      </c>
      <c r="C10435" t="s">
        <v>201</v>
      </c>
      <c r="D10435" s="2">
        <v>1</v>
      </c>
      <c r="E10435" s="17">
        <v>5</v>
      </c>
      <c r="F10435" t="s">
        <v>77</v>
      </c>
      <c r="G10435">
        <v>7</v>
      </c>
      <c r="H10435">
        <v>196989.92000000004</v>
      </c>
    </row>
    <row r="10436" spans="1:12" x14ac:dyDescent="0.25">
      <c r="A10436" s="2">
        <v>7</v>
      </c>
      <c r="B10436" t="s">
        <v>23</v>
      </c>
      <c r="C10436" t="s">
        <v>201</v>
      </c>
      <c r="D10436" s="2">
        <v>1</v>
      </c>
      <c r="E10436" s="17">
        <v>5</v>
      </c>
      <c r="F10436" t="s">
        <v>68</v>
      </c>
      <c r="G10436">
        <v>11</v>
      </c>
      <c r="H10436">
        <v>252065.25</v>
      </c>
    </row>
    <row r="10437" spans="1:12" x14ac:dyDescent="0.25">
      <c r="A10437" s="2">
        <v>7</v>
      </c>
      <c r="B10437" t="s">
        <v>23</v>
      </c>
      <c r="C10437" t="s">
        <v>201</v>
      </c>
      <c r="D10437" s="2">
        <v>1</v>
      </c>
      <c r="E10437" s="17">
        <v>5</v>
      </c>
      <c r="F10437" t="s">
        <v>69</v>
      </c>
      <c r="G10437">
        <v>24</v>
      </c>
      <c r="H10437">
        <v>457440.98999999976</v>
      </c>
    </row>
    <row r="10438" spans="1:12" x14ac:dyDescent="0.25">
      <c r="A10438" s="2">
        <v>7</v>
      </c>
      <c r="B10438" t="s">
        <v>23</v>
      </c>
      <c r="C10438" t="s">
        <v>201</v>
      </c>
      <c r="D10438" s="2">
        <v>1</v>
      </c>
      <c r="E10438" s="17">
        <v>5</v>
      </c>
      <c r="F10438" t="s">
        <v>78</v>
      </c>
      <c r="H10438">
        <v>121732.79</v>
      </c>
    </row>
    <row r="10439" spans="1:12" x14ac:dyDescent="0.25">
      <c r="A10439" s="2">
        <v>7</v>
      </c>
      <c r="B10439" t="s">
        <v>23</v>
      </c>
      <c r="C10439" t="s">
        <v>201</v>
      </c>
      <c r="D10439" s="2">
        <v>1</v>
      </c>
      <c r="E10439" s="17">
        <v>5</v>
      </c>
      <c r="F10439" t="s">
        <v>67</v>
      </c>
      <c r="G10439">
        <v>23</v>
      </c>
      <c r="H10439">
        <v>1544.9</v>
      </c>
    </row>
    <row r="10440" spans="1:12" x14ac:dyDescent="0.25">
      <c r="A10440" s="2">
        <v>7</v>
      </c>
      <c r="B10440" t="s">
        <v>23</v>
      </c>
      <c r="C10440" t="s">
        <v>201</v>
      </c>
      <c r="D10440" s="2">
        <v>1</v>
      </c>
      <c r="E10440" s="17">
        <v>5</v>
      </c>
      <c r="F10440" t="s">
        <v>73</v>
      </c>
      <c r="G10440">
        <v>1</v>
      </c>
      <c r="H10440">
        <v>278656.41000000003</v>
      </c>
    </row>
    <row r="10441" spans="1:12" x14ac:dyDescent="0.25">
      <c r="A10441" s="2">
        <v>7</v>
      </c>
      <c r="B10441" t="s">
        <v>23</v>
      </c>
      <c r="C10441" t="s">
        <v>201</v>
      </c>
      <c r="D10441" s="2">
        <v>1</v>
      </c>
      <c r="E10441" s="17">
        <v>5</v>
      </c>
      <c r="F10441" t="s">
        <v>79</v>
      </c>
      <c r="H10441">
        <v>8882</v>
      </c>
    </row>
    <row r="10442" spans="1:12" x14ac:dyDescent="0.25">
      <c r="A10442" s="2">
        <v>7</v>
      </c>
      <c r="B10442" t="s">
        <v>23</v>
      </c>
      <c r="C10442" t="s">
        <v>201</v>
      </c>
      <c r="D10442" s="2">
        <v>1</v>
      </c>
      <c r="E10442" s="17">
        <v>5</v>
      </c>
      <c r="F10442" t="s">
        <v>72</v>
      </c>
      <c r="G10442">
        <v>2</v>
      </c>
      <c r="H10442">
        <v>37410.69</v>
      </c>
    </row>
    <row r="10443" spans="1:12" x14ac:dyDescent="0.25">
      <c r="A10443" s="2">
        <v>7</v>
      </c>
      <c r="B10443" t="s">
        <v>23</v>
      </c>
      <c r="C10443" t="s">
        <v>201</v>
      </c>
      <c r="D10443" s="2">
        <v>1</v>
      </c>
      <c r="E10443" s="17">
        <v>5</v>
      </c>
      <c r="F10443" t="s">
        <v>74</v>
      </c>
      <c r="G10443">
        <v>9</v>
      </c>
      <c r="H10443">
        <v>105985.48</v>
      </c>
    </row>
    <row r="10444" spans="1:12" x14ac:dyDescent="0.25">
      <c r="A10444" s="2">
        <v>7</v>
      </c>
      <c r="B10444" t="s">
        <v>23</v>
      </c>
      <c r="C10444" t="s">
        <v>201</v>
      </c>
      <c r="D10444" s="2">
        <v>1</v>
      </c>
      <c r="E10444" s="17">
        <v>6</v>
      </c>
      <c r="F10444" t="s">
        <v>70</v>
      </c>
      <c r="G10444">
        <v>6</v>
      </c>
      <c r="H10444">
        <v>1046800.97</v>
      </c>
    </row>
    <row r="10445" spans="1:12" x14ac:dyDescent="0.25">
      <c r="A10445" s="2">
        <v>7</v>
      </c>
      <c r="B10445" t="s">
        <v>23</v>
      </c>
      <c r="C10445" t="s">
        <v>201</v>
      </c>
      <c r="D10445" s="2">
        <v>1</v>
      </c>
      <c r="E10445" s="17">
        <v>6</v>
      </c>
      <c r="F10445" t="s">
        <v>75</v>
      </c>
      <c r="G10445">
        <v>5</v>
      </c>
      <c r="H10445">
        <v>67500</v>
      </c>
    </row>
    <row r="10446" spans="1:12" x14ac:dyDescent="0.25">
      <c r="A10446" s="2">
        <v>7</v>
      </c>
      <c r="B10446" t="s">
        <v>23</v>
      </c>
      <c r="C10446" t="s">
        <v>201</v>
      </c>
      <c r="D10446" s="2">
        <v>1</v>
      </c>
      <c r="E10446" s="17">
        <v>6</v>
      </c>
      <c r="F10446" t="s">
        <v>77</v>
      </c>
      <c r="G10446">
        <v>2</v>
      </c>
      <c r="H10446">
        <v>58067.68</v>
      </c>
    </row>
    <row r="10447" spans="1:12" x14ac:dyDescent="0.25">
      <c r="A10447" s="2">
        <v>7</v>
      </c>
      <c r="B10447" t="s">
        <v>23</v>
      </c>
      <c r="C10447" t="s">
        <v>201</v>
      </c>
      <c r="D10447" s="2">
        <v>1</v>
      </c>
      <c r="E10447" s="17">
        <v>6</v>
      </c>
      <c r="F10447" t="s">
        <v>68</v>
      </c>
      <c r="G10447">
        <v>5</v>
      </c>
      <c r="H10447">
        <v>124481</v>
      </c>
    </row>
    <row r="10448" spans="1:12" x14ac:dyDescent="0.25">
      <c r="A10448" s="2">
        <v>7</v>
      </c>
      <c r="B10448" t="s">
        <v>23</v>
      </c>
      <c r="C10448" t="s">
        <v>201</v>
      </c>
      <c r="D10448" s="2">
        <v>1</v>
      </c>
      <c r="E10448" s="17">
        <v>6</v>
      </c>
      <c r="F10448" t="s">
        <v>69</v>
      </c>
      <c r="G10448">
        <v>6</v>
      </c>
      <c r="H10448">
        <v>135040.08000000002</v>
      </c>
    </row>
    <row r="10449" spans="1:8" x14ac:dyDescent="0.25">
      <c r="A10449" s="2">
        <v>7</v>
      </c>
      <c r="B10449" t="s">
        <v>23</v>
      </c>
      <c r="C10449" t="s">
        <v>201</v>
      </c>
      <c r="D10449" s="2">
        <v>1</v>
      </c>
      <c r="E10449" s="17">
        <v>6</v>
      </c>
      <c r="F10449" t="s">
        <v>78</v>
      </c>
      <c r="H10449">
        <v>32521.27</v>
      </c>
    </row>
    <row r="10450" spans="1:8" x14ac:dyDescent="0.25">
      <c r="A10450" s="2">
        <v>7</v>
      </c>
      <c r="B10450" t="s">
        <v>23</v>
      </c>
      <c r="C10450" t="s">
        <v>201</v>
      </c>
      <c r="D10450" s="2">
        <v>1</v>
      </c>
      <c r="E10450" s="17">
        <v>6</v>
      </c>
      <c r="F10450" t="s">
        <v>67</v>
      </c>
      <c r="G10450">
        <v>6</v>
      </c>
      <c r="H10450">
        <v>425.59000000000003</v>
      </c>
    </row>
    <row r="10451" spans="1:8" x14ac:dyDescent="0.25">
      <c r="A10451" s="2">
        <v>7</v>
      </c>
      <c r="B10451" t="s">
        <v>23</v>
      </c>
      <c r="C10451" t="s">
        <v>201</v>
      </c>
      <c r="D10451" s="2">
        <v>1</v>
      </c>
      <c r="E10451" s="17">
        <v>6</v>
      </c>
      <c r="F10451" t="s">
        <v>73</v>
      </c>
      <c r="H10451">
        <v>86565</v>
      </c>
    </row>
    <row r="10452" spans="1:8" x14ac:dyDescent="0.25">
      <c r="A10452" s="2">
        <v>7</v>
      </c>
      <c r="B10452" t="s">
        <v>23</v>
      </c>
      <c r="C10452" t="s">
        <v>201</v>
      </c>
      <c r="D10452" s="2">
        <v>1</v>
      </c>
      <c r="E10452" s="17">
        <v>6</v>
      </c>
      <c r="F10452" t="s">
        <v>72</v>
      </c>
      <c r="H10452">
        <v>2967.75</v>
      </c>
    </row>
    <row r="10453" spans="1:8" x14ac:dyDescent="0.25">
      <c r="A10453" s="2">
        <v>7</v>
      </c>
      <c r="B10453" t="s">
        <v>23</v>
      </c>
      <c r="C10453" t="s">
        <v>201</v>
      </c>
      <c r="D10453" s="2">
        <v>1</v>
      </c>
      <c r="E10453" s="17">
        <v>6</v>
      </c>
      <c r="F10453" t="s">
        <v>74</v>
      </c>
      <c r="G10453">
        <v>1</v>
      </c>
      <c r="H10453">
        <v>44134.44</v>
      </c>
    </row>
    <row r="10454" spans="1:8" x14ac:dyDescent="0.25">
      <c r="A10454" s="2">
        <v>7</v>
      </c>
      <c r="B10454" t="s">
        <v>23</v>
      </c>
      <c r="C10454" t="s">
        <v>201</v>
      </c>
      <c r="D10454" s="2">
        <v>1</v>
      </c>
      <c r="E10454" s="17">
        <v>7</v>
      </c>
      <c r="F10454" t="s">
        <v>70</v>
      </c>
      <c r="G10454">
        <v>97</v>
      </c>
      <c r="H10454">
        <v>18374967.41</v>
      </c>
    </row>
    <row r="10455" spans="1:8" x14ac:dyDescent="0.25">
      <c r="A10455" s="2">
        <v>7</v>
      </c>
      <c r="B10455" t="s">
        <v>23</v>
      </c>
      <c r="C10455" t="s">
        <v>201</v>
      </c>
      <c r="D10455" s="2">
        <v>1</v>
      </c>
      <c r="E10455" s="17">
        <v>7</v>
      </c>
      <c r="F10455" t="s">
        <v>75</v>
      </c>
      <c r="G10455">
        <v>20</v>
      </c>
      <c r="H10455">
        <v>264600</v>
      </c>
    </row>
    <row r="10456" spans="1:8" x14ac:dyDescent="0.25">
      <c r="A10456" s="2">
        <v>7</v>
      </c>
      <c r="B10456" t="s">
        <v>23</v>
      </c>
      <c r="C10456" t="s">
        <v>201</v>
      </c>
      <c r="D10456" s="2">
        <v>1</v>
      </c>
      <c r="E10456" s="17">
        <v>7</v>
      </c>
      <c r="F10456" t="s">
        <v>77</v>
      </c>
      <c r="G10456">
        <v>4</v>
      </c>
      <c r="H10456">
        <v>60936.7</v>
      </c>
    </row>
    <row r="10457" spans="1:8" x14ac:dyDescent="0.25">
      <c r="A10457" s="2">
        <v>7</v>
      </c>
      <c r="B10457" t="s">
        <v>23</v>
      </c>
      <c r="C10457" t="s">
        <v>201</v>
      </c>
      <c r="D10457" s="2">
        <v>1</v>
      </c>
      <c r="E10457" s="17">
        <v>7</v>
      </c>
      <c r="F10457" t="s">
        <v>68</v>
      </c>
      <c r="G10457">
        <v>18</v>
      </c>
      <c r="H10457">
        <v>372158.75</v>
      </c>
    </row>
    <row r="10458" spans="1:8" x14ac:dyDescent="0.25">
      <c r="A10458" s="2">
        <v>7</v>
      </c>
      <c r="B10458" t="s">
        <v>23</v>
      </c>
      <c r="C10458" t="s">
        <v>201</v>
      </c>
      <c r="D10458" s="2">
        <v>1</v>
      </c>
      <c r="E10458" s="17">
        <v>7</v>
      </c>
      <c r="F10458" t="s">
        <v>69</v>
      </c>
      <c r="G10458">
        <v>20</v>
      </c>
      <c r="H10458">
        <v>547374.69999999995</v>
      </c>
    </row>
    <row r="10459" spans="1:8" x14ac:dyDescent="0.25">
      <c r="A10459" s="2">
        <v>7</v>
      </c>
      <c r="B10459" t="s">
        <v>23</v>
      </c>
      <c r="C10459" t="s">
        <v>201</v>
      </c>
      <c r="D10459" s="2">
        <v>1</v>
      </c>
      <c r="E10459" s="17">
        <v>7</v>
      </c>
      <c r="F10459" t="s">
        <v>78</v>
      </c>
      <c r="H10459">
        <v>167156.42000000001</v>
      </c>
    </row>
    <row r="10460" spans="1:8" x14ac:dyDescent="0.25">
      <c r="A10460" s="2">
        <v>7</v>
      </c>
      <c r="B10460" t="s">
        <v>23</v>
      </c>
      <c r="C10460" t="s">
        <v>201</v>
      </c>
      <c r="D10460" s="2">
        <v>1</v>
      </c>
      <c r="E10460" s="17">
        <v>7</v>
      </c>
      <c r="F10460" t="s">
        <v>67</v>
      </c>
      <c r="G10460">
        <v>96</v>
      </c>
      <c r="H10460">
        <v>6097.88</v>
      </c>
    </row>
    <row r="10461" spans="1:8" x14ac:dyDescent="0.25">
      <c r="A10461" s="2">
        <v>7</v>
      </c>
      <c r="B10461" t="s">
        <v>23</v>
      </c>
      <c r="C10461" t="s">
        <v>201</v>
      </c>
      <c r="D10461" s="2">
        <v>1</v>
      </c>
      <c r="E10461" s="17">
        <v>7</v>
      </c>
      <c r="F10461" t="s">
        <v>73</v>
      </c>
      <c r="G10461">
        <v>1</v>
      </c>
      <c r="H10461">
        <v>324831.09999999998</v>
      </c>
    </row>
    <row r="10462" spans="1:8" x14ac:dyDescent="0.25">
      <c r="A10462" s="2">
        <v>7</v>
      </c>
      <c r="B10462" t="s">
        <v>23</v>
      </c>
      <c r="C10462" t="s">
        <v>201</v>
      </c>
      <c r="D10462" s="2">
        <v>1</v>
      </c>
      <c r="E10462" s="17">
        <v>7</v>
      </c>
      <c r="F10462" t="s">
        <v>72</v>
      </c>
      <c r="G10462">
        <v>4</v>
      </c>
      <c r="H10462">
        <v>250975.96</v>
      </c>
    </row>
    <row r="10463" spans="1:8" x14ac:dyDescent="0.25">
      <c r="A10463" s="2">
        <v>7</v>
      </c>
      <c r="B10463" t="s">
        <v>23</v>
      </c>
      <c r="C10463" t="s">
        <v>201</v>
      </c>
      <c r="D10463" s="2">
        <v>1</v>
      </c>
      <c r="E10463" s="17">
        <v>7</v>
      </c>
      <c r="F10463" t="s">
        <v>74</v>
      </c>
      <c r="H10463">
        <v>240</v>
      </c>
    </row>
    <row r="10464" spans="1:8" x14ac:dyDescent="0.25">
      <c r="A10464" s="2">
        <v>7</v>
      </c>
      <c r="B10464" t="s">
        <v>23</v>
      </c>
      <c r="C10464" t="s">
        <v>201</v>
      </c>
      <c r="D10464" s="2">
        <v>1</v>
      </c>
      <c r="E10464" s="17">
        <v>8</v>
      </c>
      <c r="F10464" t="s">
        <v>70</v>
      </c>
      <c r="G10464">
        <v>71</v>
      </c>
      <c r="H10464">
        <v>19534617.670000002</v>
      </c>
    </row>
    <row r="10465" spans="1:8" x14ac:dyDescent="0.25">
      <c r="A10465" s="2">
        <v>7</v>
      </c>
      <c r="B10465" t="s">
        <v>23</v>
      </c>
      <c r="C10465" t="s">
        <v>201</v>
      </c>
      <c r="D10465" s="2">
        <v>1</v>
      </c>
      <c r="E10465" s="17">
        <v>8</v>
      </c>
      <c r="F10465" t="s">
        <v>75</v>
      </c>
      <c r="G10465">
        <v>59</v>
      </c>
      <c r="H10465">
        <v>808800</v>
      </c>
    </row>
    <row r="10466" spans="1:8" x14ac:dyDescent="0.25">
      <c r="A10466" s="2">
        <v>7</v>
      </c>
      <c r="B10466" t="s">
        <v>23</v>
      </c>
      <c r="C10466" t="s">
        <v>201</v>
      </c>
      <c r="D10466" s="2">
        <v>1</v>
      </c>
      <c r="E10466" s="17">
        <v>8</v>
      </c>
      <c r="F10466" t="s">
        <v>77</v>
      </c>
      <c r="G10466">
        <v>5</v>
      </c>
      <c r="H10466">
        <v>110158.37</v>
      </c>
    </row>
    <row r="10467" spans="1:8" x14ac:dyDescent="0.25">
      <c r="A10467" s="2">
        <v>7</v>
      </c>
      <c r="B10467" t="s">
        <v>23</v>
      </c>
      <c r="C10467" t="s">
        <v>201</v>
      </c>
      <c r="D10467" s="2">
        <v>1</v>
      </c>
      <c r="E10467" s="17">
        <v>8</v>
      </c>
      <c r="F10467" t="s">
        <v>68</v>
      </c>
      <c r="G10467">
        <v>51</v>
      </c>
      <c r="H10467">
        <v>1062323</v>
      </c>
    </row>
    <row r="10468" spans="1:8" x14ac:dyDescent="0.25">
      <c r="A10468" s="2">
        <v>7</v>
      </c>
      <c r="B10468" t="s">
        <v>23</v>
      </c>
      <c r="C10468" t="s">
        <v>201</v>
      </c>
      <c r="D10468" s="2">
        <v>1</v>
      </c>
      <c r="E10468" s="17">
        <v>8</v>
      </c>
      <c r="F10468" t="s">
        <v>69</v>
      </c>
      <c r="G10468">
        <v>67</v>
      </c>
      <c r="H10468">
        <v>2415258.2700000009</v>
      </c>
    </row>
    <row r="10469" spans="1:8" x14ac:dyDescent="0.25">
      <c r="A10469" s="2">
        <v>7</v>
      </c>
      <c r="B10469" t="s">
        <v>23</v>
      </c>
      <c r="C10469" t="s">
        <v>201</v>
      </c>
      <c r="D10469" s="2">
        <v>1</v>
      </c>
      <c r="E10469" s="17">
        <v>8</v>
      </c>
      <c r="F10469" t="s">
        <v>78</v>
      </c>
      <c r="H10469">
        <v>708707.53000000026</v>
      </c>
    </row>
    <row r="10470" spans="1:8" x14ac:dyDescent="0.25">
      <c r="A10470" s="2">
        <v>7</v>
      </c>
      <c r="B10470" t="s">
        <v>23</v>
      </c>
      <c r="C10470" t="s">
        <v>201</v>
      </c>
      <c r="D10470" s="2">
        <v>1</v>
      </c>
      <c r="E10470" s="17">
        <v>8</v>
      </c>
      <c r="F10470" t="s">
        <v>67</v>
      </c>
      <c r="G10470">
        <v>71</v>
      </c>
      <c r="H10470">
        <v>5118.6899999999996</v>
      </c>
    </row>
    <row r="10471" spans="1:8" x14ac:dyDescent="0.25">
      <c r="A10471" s="2">
        <v>7</v>
      </c>
      <c r="B10471" t="s">
        <v>23</v>
      </c>
      <c r="C10471" t="s">
        <v>201</v>
      </c>
      <c r="D10471" s="2">
        <v>1</v>
      </c>
      <c r="E10471" s="17">
        <v>8</v>
      </c>
      <c r="F10471" t="s">
        <v>73</v>
      </c>
      <c r="G10471">
        <v>3</v>
      </c>
      <c r="H10471">
        <v>1513853.38</v>
      </c>
    </row>
    <row r="10472" spans="1:8" x14ac:dyDescent="0.25">
      <c r="A10472" s="2">
        <v>7</v>
      </c>
      <c r="B10472" t="s">
        <v>23</v>
      </c>
      <c r="C10472" t="s">
        <v>201</v>
      </c>
      <c r="D10472" s="2">
        <v>1</v>
      </c>
      <c r="E10472" s="17">
        <v>8</v>
      </c>
      <c r="F10472" t="s">
        <v>79</v>
      </c>
      <c r="H10472">
        <v>43899</v>
      </c>
    </row>
    <row r="10473" spans="1:8" x14ac:dyDescent="0.25">
      <c r="A10473" s="2">
        <v>7</v>
      </c>
      <c r="B10473" t="s">
        <v>23</v>
      </c>
      <c r="C10473" t="s">
        <v>201</v>
      </c>
      <c r="D10473" s="2">
        <v>1</v>
      </c>
      <c r="E10473" s="17">
        <v>8</v>
      </c>
      <c r="F10473" t="s">
        <v>72</v>
      </c>
      <c r="G10473">
        <v>3</v>
      </c>
      <c r="H10473">
        <v>252310.15999999997</v>
      </c>
    </row>
    <row r="10474" spans="1:8" x14ac:dyDescent="0.25">
      <c r="A10474" s="2">
        <v>7</v>
      </c>
      <c r="B10474" t="s">
        <v>23</v>
      </c>
      <c r="C10474" t="s">
        <v>201</v>
      </c>
      <c r="D10474" s="2">
        <v>1</v>
      </c>
      <c r="E10474" s="17">
        <v>8</v>
      </c>
      <c r="F10474" t="s">
        <v>74</v>
      </c>
      <c r="G10474">
        <v>2</v>
      </c>
      <c r="H10474">
        <v>51553.919999999998</v>
      </c>
    </row>
    <row r="10475" spans="1:8" x14ac:dyDescent="0.25">
      <c r="A10475" s="2">
        <v>7</v>
      </c>
      <c r="B10475" t="s">
        <v>23</v>
      </c>
      <c r="C10475" t="s">
        <v>201</v>
      </c>
      <c r="D10475" s="2">
        <v>1</v>
      </c>
      <c r="E10475" s="17">
        <v>9</v>
      </c>
      <c r="F10475" t="s">
        <v>70</v>
      </c>
      <c r="G10475">
        <v>42</v>
      </c>
      <c r="H10475">
        <v>12784389.450000001</v>
      </c>
    </row>
    <row r="10476" spans="1:8" x14ac:dyDescent="0.25">
      <c r="A10476" s="2">
        <v>7</v>
      </c>
      <c r="B10476" t="s">
        <v>23</v>
      </c>
      <c r="C10476" t="s">
        <v>201</v>
      </c>
      <c r="D10476" s="2">
        <v>1</v>
      </c>
      <c r="E10476" s="17">
        <v>9</v>
      </c>
      <c r="F10476" t="s">
        <v>75</v>
      </c>
      <c r="G10476">
        <v>34</v>
      </c>
      <c r="H10476">
        <v>423900</v>
      </c>
    </row>
    <row r="10477" spans="1:8" x14ac:dyDescent="0.25">
      <c r="A10477" s="2">
        <v>7</v>
      </c>
      <c r="B10477" t="s">
        <v>23</v>
      </c>
      <c r="C10477" t="s">
        <v>201</v>
      </c>
      <c r="D10477" s="2">
        <v>1</v>
      </c>
      <c r="E10477" s="17">
        <v>9</v>
      </c>
      <c r="F10477" t="s">
        <v>77</v>
      </c>
      <c r="G10477">
        <v>8</v>
      </c>
      <c r="H10477">
        <v>89847.13</v>
      </c>
    </row>
    <row r="10478" spans="1:8" x14ac:dyDescent="0.25">
      <c r="A10478" s="2">
        <v>7</v>
      </c>
      <c r="B10478" t="s">
        <v>23</v>
      </c>
      <c r="C10478" t="s">
        <v>201</v>
      </c>
      <c r="D10478" s="2">
        <v>1</v>
      </c>
      <c r="E10478" s="17">
        <v>9</v>
      </c>
      <c r="F10478" t="s">
        <v>68</v>
      </c>
      <c r="G10478">
        <v>29</v>
      </c>
      <c r="H10478">
        <v>510847.5</v>
      </c>
    </row>
    <row r="10479" spans="1:8" x14ac:dyDescent="0.25">
      <c r="A10479" s="2">
        <v>7</v>
      </c>
      <c r="B10479" t="s">
        <v>23</v>
      </c>
      <c r="C10479" t="s">
        <v>201</v>
      </c>
      <c r="D10479" s="2">
        <v>1</v>
      </c>
      <c r="E10479" s="17">
        <v>9</v>
      </c>
      <c r="F10479" t="s">
        <v>69</v>
      </c>
      <c r="G10479">
        <v>38</v>
      </c>
      <c r="H10479">
        <v>1505991.6600000001</v>
      </c>
    </row>
    <row r="10480" spans="1:8" x14ac:dyDescent="0.25">
      <c r="A10480" s="2">
        <v>7</v>
      </c>
      <c r="B10480" t="s">
        <v>23</v>
      </c>
      <c r="C10480" t="s">
        <v>201</v>
      </c>
      <c r="D10480" s="2">
        <v>1</v>
      </c>
      <c r="E10480" s="17">
        <v>9</v>
      </c>
      <c r="F10480" t="s">
        <v>78</v>
      </c>
      <c r="H10480">
        <v>408915.47999999992</v>
      </c>
    </row>
    <row r="10481" spans="1:8" x14ac:dyDescent="0.25">
      <c r="A10481" s="2">
        <v>7</v>
      </c>
      <c r="B10481" t="s">
        <v>23</v>
      </c>
      <c r="C10481" t="s">
        <v>201</v>
      </c>
      <c r="D10481" s="2">
        <v>1</v>
      </c>
      <c r="E10481" s="17">
        <v>9</v>
      </c>
      <c r="F10481" t="s">
        <v>67</v>
      </c>
      <c r="G10481">
        <v>42</v>
      </c>
      <c r="H10481">
        <v>2891.68</v>
      </c>
    </row>
    <row r="10482" spans="1:8" x14ac:dyDescent="0.25">
      <c r="A10482" s="2">
        <v>7</v>
      </c>
      <c r="B10482" t="s">
        <v>23</v>
      </c>
      <c r="C10482" t="s">
        <v>201</v>
      </c>
      <c r="D10482" s="2">
        <v>1</v>
      </c>
      <c r="E10482" s="17">
        <v>9</v>
      </c>
      <c r="F10482" t="s">
        <v>73</v>
      </c>
      <c r="G10482">
        <v>1</v>
      </c>
      <c r="H10482">
        <v>902793.32</v>
      </c>
    </row>
    <row r="10483" spans="1:8" x14ac:dyDescent="0.25">
      <c r="A10483" s="2">
        <v>7</v>
      </c>
      <c r="B10483" t="s">
        <v>23</v>
      </c>
      <c r="C10483" t="s">
        <v>201</v>
      </c>
      <c r="D10483" s="2">
        <v>1</v>
      </c>
      <c r="E10483" s="17">
        <v>9</v>
      </c>
      <c r="F10483" t="s">
        <v>79</v>
      </c>
      <c r="H10483">
        <v>8882</v>
      </c>
    </row>
    <row r="10484" spans="1:8" x14ac:dyDescent="0.25">
      <c r="A10484" s="2">
        <v>7</v>
      </c>
      <c r="B10484" t="s">
        <v>23</v>
      </c>
      <c r="C10484" t="s">
        <v>201</v>
      </c>
      <c r="D10484" s="2">
        <v>1</v>
      </c>
      <c r="E10484" s="17">
        <v>9</v>
      </c>
      <c r="F10484" t="s">
        <v>72</v>
      </c>
      <c r="G10484">
        <v>5</v>
      </c>
      <c r="H10484">
        <v>488963.64</v>
      </c>
    </row>
    <row r="10485" spans="1:8" x14ac:dyDescent="0.25">
      <c r="A10485" s="2">
        <v>7</v>
      </c>
      <c r="B10485" t="s">
        <v>23</v>
      </c>
      <c r="C10485" t="s">
        <v>201</v>
      </c>
      <c r="D10485" s="2">
        <v>1</v>
      </c>
      <c r="E10485" s="17">
        <v>9</v>
      </c>
      <c r="F10485" t="s">
        <v>74</v>
      </c>
      <c r="G10485">
        <v>1</v>
      </c>
      <c r="H10485">
        <v>91072.87000000001</v>
      </c>
    </row>
    <row r="10486" spans="1:8" x14ac:dyDescent="0.25">
      <c r="A10486" s="2">
        <v>7</v>
      </c>
      <c r="B10486" t="s">
        <v>23</v>
      </c>
      <c r="C10486" t="s">
        <v>201</v>
      </c>
      <c r="D10486" s="2">
        <v>1</v>
      </c>
      <c r="E10486" s="17">
        <v>10</v>
      </c>
      <c r="F10486" t="s">
        <v>70</v>
      </c>
      <c r="G10486">
        <v>20</v>
      </c>
      <c r="H10486">
        <v>8235681.1199999992</v>
      </c>
    </row>
    <row r="10487" spans="1:8" x14ac:dyDescent="0.25">
      <c r="A10487" s="2">
        <v>7</v>
      </c>
      <c r="B10487" t="s">
        <v>23</v>
      </c>
      <c r="C10487" t="s">
        <v>201</v>
      </c>
      <c r="D10487" s="2">
        <v>1</v>
      </c>
      <c r="E10487" s="17">
        <v>10</v>
      </c>
      <c r="F10487" t="s">
        <v>75</v>
      </c>
      <c r="G10487">
        <v>15</v>
      </c>
      <c r="H10487">
        <v>222900</v>
      </c>
    </row>
    <row r="10488" spans="1:8" x14ac:dyDescent="0.25">
      <c r="A10488" s="2">
        <v>7</v>
      </c>
      <c r="B10488" t="s">
        <v>23</v>
      </c>
      <c r="C10488" t="s">
        <v>201</v>
      </c>
      <c r="D10488" s="2">
        <v>1</v>
      </c>
      <c r="E10488" s="17">
        <v>10</v>
      </c>
      <c r="F10488" t="s">
        <v>77</v>
      </c>
      <c r="G10488">
        <v>6</v>
      </c>
      <c r="H10488">
        <v>115988.93</v>
      </c>
    </row>
    <row r="10489" spans="1:8" x14ac:dyDescent="0.25">
      <c r="A10489" s="2">
        <v>7</v>
      </c>
      <c r="B10489" t="s">
        <v>23</v>
      </c>
      <c r="C10489" t="s">
        <v>201</v>
      </c>
      <c r="D10489" s="2">
        <v>1</v>
      </c>
      <c r="E10489" s="17">
        <v>10</v>
      </c>
      <c r="F10489" t="s">
        <v>68</v>
      </c>
      <c r="G10489">
        <v>14</v>
      </c>
      <c r="H10489">
        <v>309256</v>
      </c>
    </row>
    <row r="10490" spans="1:8" x14ac:dyDescent="0.25">
      <c r="A10490" s="2">
        <v>7</v>
      </c>
      <c r="B10490" t="s">
        <v>23</v>
      </c>
      <c r="C10490" t="s">
        <v>201</v>
      </c>
      <c r="D10490" s="2">
        <v>1</v>
      </c>
      <c r="E10490" s="17">
        <v>10</v>
      </c>
      <c r="F10490" t="s">
        <v>69</v>
      </c>
      <c r="G10490">
        <v>16</v>
      </c>
      <c r="H10490">
        <v>927482.99</v>
      </c>
    </row>
    <row r="10491" spans="1:8" x14ac:dyDescent="0.25">
      <c r="A10491" s="2">
        <v>7</v>
      </c>
      <c r="B10491" t="s">
        <v>23</v>
      </c>
      <c r="C10491" t="s">
        <v>201</v>
      </c>
      <c r="D10491" s="2">
        <v>1</v>
      </c>
      <c r="E10491" s="17">
        <v>10</v>
      </c>
      <c r="F10491" t="s">
        <v>78</v>
      </c>
      <c r="H10491">
        <v>160605.37</v>
      </c>
    </row>
    <row r="10492" spans="1:8" x14ac:dyDescent="0.25">
      <c r="A10492" s="2">
        <v>7</v>
      </c>
      <c r="B10492" t="s">
        <v>23</v>
      </c>
      <c r="C10492" t="s">
        <v>201</v>
      </c>
      <c r="D10492" s="2">
        <v>1</v>
      </c>
      <c r="E10492" s="17">
        <v>10</v>
      </c>
      <c r="F10492" t="s">
        <v>67</v>
      </c>
      <c r="G10492">
        <v>20</v>
      </c>
      <c r="H10492">
        <v>1451.35</v>
      </c>
    </row>
    <row r="10493" spans="1:8" x14ac:dyDescent="0.25">
      <c r="A10493" s="2">
        <v>7</v>
      </c>
      <c r="B10493" t="s">
        <v>23</v>
      </c>
      <c r="C10493" t="s">
        <v>201</v>
      </c>
      <c r="D10493" s="2">
        <v>1</v>
      </c>
      <c r="E10493" s="17">
        <v>10</v>
      </c>
      <c r="F10493" t="s">
        <v>73</v>
      </c>
      <c r="G10493">
        <v>1</v>
      </c>
      <c r="H10493">
        <v>549649.35</v>
      </c>
    </row>
    <row r="10494" spans="1:8" x14ac:dyDescent="0.25">
      <c r="A10494" s="2">
        <v>7</v>
      </c>
      <c r="B10494" t="s">
        <v>23</v>
      </c>
      <c r="C10494" t="s">
        <v>201</v>
      </c>
      <c r="D10494" s="2">
        <v>1</v>
      </c>
      <c r="E10494" s="17">
        <v>10</v>
      </c>
      <c r="F10494" t="s">
        <v>72</v>
      </c>
      <c r="G10494">
        <v>5</v>
      </c>
      <c r="H10494">
        <v>423091.87</v>
      </c>
    </row>
    <row r="10495" spans="1:8" x14ac:dyDescent="0.25">
      <c r="A10495" s="2">
        <v>7</v>
      </c>
      <c r="B10495" t="s">
        <v>23</v>
      </c>
      <c r="C10495" t="s">
        <v>201</v>
      </c>
      <c r="D10495" s="2">
        <v>1</v>
      </c>
      <c r="E10495" s="17">
        <v>10</v>
      </c>
      <c r="F10495" t="s">
        <v>74</v>
      </c>
      <c r="G10495">
        <v>4</v>
      </c>
      <c r="H10495">
        <v>134549.99</v>
      </c>
    </row>
    <row r="10496" spans="1:8" x14ac:dyDescent="0.25">
      <c r="A10496" s="2">
        <v>7</v>
      </c>
      <c r="B10496" t="s">
        <v>23</v>
      </c>
      <c r="C10496" t="s">
        <v>201</v>
      </c>
      <c r="D10496" s="2">
        <v>1</v>
      </c>
      <c r="E10496" s="17">
        <v>11</v>
      </c>
      <c r="F10496" t="s">
        <v>70</v>
      </c>
      <c r="G10496">
        <v>41</v>
      </c>
      <c r="H10496">
        <v>16568027.849999987</v>
      </c>
    </row>
    <row r="10497" spans="1:8" x14ac:dyDescent="0.25">
      <c r="A10497" s="2">
        <v>7</v>
      </c>
      <c r="B10497" t="s">
        <v>23</v>
      </c>
      <c r="C10497" t="s">
        <v>201</v>
      </c>
      <c r="D10497" s="2">
        <v>1</v>
      </c>
      <c r="E10497" s="17">
        <v>11</v>
      </c>
      <c r="F10497" t="s">
        <v>75</v>
      </c>
      <c r="G10497">
        <v>1</v>
      </c>
      <c r="H10497">
        <v>-3400</v>
      </c>
    </row>
    <row r="10498" spans="1:8" x14ac:dyDescent="0.25">
      <c r="A10498" s="2">
        <v>7</v>
      </c>
      <c r="B10498" t="s">
        <v>23</v>
      </c>
      <c r="C10498" t="s">
        <v>201</v>
      </c>
      <c r="D10498" s="2">
        <v>1</v>
      </c>
      <c r="E10498" s="17">
        <v>11</v>
      </c>
      <c r="F10498" t="s">
        <v>77</v>
      </c>
      <c r="G10498">
        <v>4</v>
      </c>
      <c r="H10498">
        <v>42101.599999999999</v>
      </c>
    </row>
    <row r="10499" spans="1:8" x14ac:dyDescent="0.25">
      <c r="A10499" s="2">
        <v>7</v>
      </c>
      <c r="B10499" t="s">
        <v>23</v>
      </c>
      <c r="C10499" t="s">
        <v>201</v>
      </c>
      <c r="D10499" s="2">
        <v>1</v>
      </c>
      <c r="E10499" s="17">
        <v>11</v>
      </c>
      <c r="F10499" t="s">
        <v>68</v>
      </c>
      <c r="G10499">
        <v>18</v>
      </c>
      <c r="H10499">
        <v>354408</v>
      </c>
    </row>
    <row r="10500" spans="1:8" x14ac:dyDescent="0.25">
      <c r="A10500" s="2">
        <v>7</v>
      </c>
      <c r="B10500" t="s">
        <v>23</v>
      </c>
      <c r="C10500" t="s">
        <v>201</v>
      </c>
      <c r="D10500" s="2">
        <v>1</v>
      </c>
      <c r="E10500" s="17">
        <v>11</v>
      </c>
      <c r="F10500" t="s">
        <v>69</v>
      </c>
      <c r="G10500">
        <v>41</v>
      </c>
      <c r="H10500">
        <v>2154850</v>
      </c>
    </row>
    <row r="10501" spans="1:8" x14ac:dyDescent="0.25">
      <c r="A10501" s="2">
        <v>7</v>
      </c>
      <c r="B10501" t="s">
        <v>23</v>
      </c>
      <c r="C10501" t="s">
        <v>201</v>
      </c>
      <c r="D10501" s="2">
        <v>1</v>
      </c>
      <c r="E10501" s="17">
        <v>11</v>
      </c>
      <c r="F10501" t="s">
        <v>78</v>
      </c>
      <c r="G10501">
        <v>1</v>
      </c>
      <c r="H10501">
        <v>599683.77</v>
      </c>
    </row>
    <row r="10502" spans="1:8" x14ac:dyDescent="0.25">
      <c r="A10502" s="2">
        <v>7</v>
      </c>
      <c r="B10502" t="s">
        <v>23</v>
      </c>
      <c r="C10502" t="s">
        <v>201</v>
      </c>
      <c r="D10502" s="2">
        <v>1</v>
      </c>
      <c r="E10502" s="17">
        <v>11</v>
      </c>
      <c r="F10502" t="s">
        <v>67</v>
      </c>
      <c r="G10502">
        <v>40</v>
      </c>
      <c r="H10502">
        <v>2658.43</v>
      </c>
    </row>
    <row r="10503" spans="1:8" x14ac:dyDescent="0.25">
      <c r="A10503" s="2">
        <v>7</v>
      </c>
      <c r="B10503" t="s">
        <v>23</v>
      </c>
      <c r="C10503" t="s">
        <v>201</v>
      </c>
      <c r="D10503" s="2">
        <v>1</v>
      </c>
      <c r="E10503" s="17">
        <v>11</v>
      </c>
      <c r="F10503" t="s">
        <v>73</v>
      </c>
      <c r="G10503">
        <v>1</v>
      </c>
      <c r="H10503">
        <v>866707.54</v>
      </c>
    </row>
    <row r="10504" spans="1:8" x14ac:dyDescent="0.25">
      <c r="A10504" s="2">
        <v>7</v>
      </c>
      <c r="B10504" t="s">
        <v>23</v>
      </c>
      <c r="C10504" t="s">
        <v>201</v>
      </c>
      <c r="D10504" s="2">
        <v>1</v>
      </c>
      <c r="E10504" s="17">
        <v>11</v>
      </c>
      <c r="F10504" t="s">
        <v>79</v>
      </c>
      <c r="H10504">
        <v>35529</v>
      </c>
    </row>
    <row r="10505" spans="1:8" x14ac:dyDescent="0.25">
      <c r="A10505" s="2">
        <v>7</v>
      </c>
      <c r="B10505" t="s">
        <v>23</v>
      </c>
      <c r="C10505" t="s">
        <v>201</v>
      </c>
      <c r="D10505" s="2">
        <v>1</v>
      </c>
      <c r="E10505" s="17">
        <v>11</v>
      </c>
      <c r="F10505" t="s">
        <v>72</v>
      </c>
      <c r="G10505">
        <v>41</v>
      </c>
      <c r="H10505">
        <v>3054922.6999999993</v>
      </c>
    </row>
    <row r="10506" spans="1:8" x14ac:dyDescent="0.25">
      <c r="A10506" s="2">
        <v>7</v>
      </c>
      <c r="B10506" t="s">
        <v>23</v>
      </c>
      <c r="C10506" t="s">
        <v>201</v>
      </c>
      <c r="D10506" s="2">
        <v>1</v>
      </c>
      <c r="E10506" s="17">
        <v>11</v>
      </c>
      <c r="F10506" t="s">
        <v>74</v>
      </c>
      <c r="G10506">
        <v>3</v>
      </c>
      <c r="H10506">
        <v>154282.23000000001</v>
      </c>
    </row>
    <row r="10507" spans="1:8" x14ac:dyDescent="0.25">
      <c r="A10507" s="2">
        <v>7</v>
      </c>
      <c r="B10507" t="s">
        <v>23</v>
      </c>
      <c r="C10507" t="s">
        <v>201</v>
      </c>
      <c r="D10507" s="2">
        <v>1</v>
      </c>
      <c r="E10507" s="17">
        <v>12</v>
      </c>
      <c r="F10507" t="s">
        <v>70</v>
      </c>
      <c r="G10507">
        <v>24</v>
      </c>
      <c r="H10507">
        <v>12851492.32</v>
      </c>
    </row>
    <row r="10508" spans="1:8" x14ac:dyDescent="0.25">
      <c r="A10508" s="2">
        <v>7</v>
      </c>
      <c r="B10508" t="s">
        <v>23</v>
      </c>
      <c r="C10508" t="s">
        <v>201</v>
      </c>
      <c r="D10508" s="2">
        <v>1</v>
      </c>
      <c r="E10508" s="17">
        <v>12</v>
      </c>
      <c r="F10508" t="s">
        <v>75</v>
      </c>
      <c r="G10508">
        <v>3</v>
      </c>
      <c r="H10508">
        <v>131616</v>
      </c>
    </row>
    <row r="10509" spans="1:8" x14ac:dyDescent="0.25">
      <c r="A10509" s="2">
        <v>7</v>
      </c>
      <c r="B10509" t="s">
        <v>23</v>
      </c>
      <c r="C10509" t="s">
        <v>201</v>
      </c>
      <c r="D10509" s="2">
        <v>1</v>
      </c>
      <c r="E10509" s="17">
        <v>12</v>
      </c>
      <c r="F10509" t="s">
        <v>77</v>
      </c>
      <c r="G10509">
        <v>2</v>
      </c>
      <c r="H10509">
        <v>9119.8799999999992</v>
      </c>
    </row>
    <row r="10510" spans="1:8" x14ac:dyDescent="0.25">
      <c r="A10510" s="2">
        <v>7</v>
      </c>
      <c r="B10510" t="s">
        <v>23</v>
      </c>
      <c r="C10510" t="s">
        <v>201</v>
      </c>
      <c r="D10510" s="2">
        <v>1</v>
      </c>
      <c r="E10510" s="17">
        <v>12</v>
      </c>
      <c r="F10510" t="s">
        <v>68</v>
      </c>
      <c r="G10510">
        <v>18</v>
      </c>
      <c r="H10510">
        <v>322866.90999999997</v>
      </c>
    </row>
    <row r="10511" spans="1:8" x14ac:dyDescent="0.25">
      <c r="A10511" s="2">
        <v>7</v>
      </c>
      <c r="B10511" t="s">
        <v>23</v>
      </c>
      <c r="C10511" t="s">
        <v>201</v>
      </c>
      <c r="D10511" s="2">
        <v>1</v>
      </c>
      <c r="E10511" s="17">
        <v>12</v>
      </c>
      <c r="F10511" t="s">
        <v>69</v>
      </c>
      <c r="G10511">
        <v>23</v>
      </c>
      <c r="H10511">
        <v>1598335.7499999995</v>
      </c>
    </row>
    <row r="10512" spans="1:8" x14ac:dyDescent="0.25">
      <c r="A10512" s="2">
        <v>7</v>
      </c>
      <c r="B10512" t="s">
        <v>23</v>
      </c>
      <c r="C10512" t="s">
        <v>201</v>
      </c>
      <c r="D10512" s="2">
        <v>1</v>
      </c>
      <c r="E10512" s="17">
        <v>12</v>
      </c>
      <c r="F10512" t="s">
        <v>78</v>
      </c>
      <c r="H10512">
        <v>431662.48000000004</v>
      </c>
    </row>
    <row r="10513" spans="1:8" x14ac:dyDescent="0.25">
      <c r="A10513" s="2">
        <v>7</v>
      </c>
      <c r="B10513" t="s">
        <v>23</v>
      </c>
      <c r="C10513" t="s">
        <v>201</v>
      </c>
      <c r="D10513" s="2">
        <v>1</v>
      </c>
      <c r="E10513" s="17">
        <v>12</v>
      </c>
      <c r="F10513" t="s">
        <v>67</v>
      </c>
      <c r="G10513">
        <v>25</v>
      </c>
      <c r="H10513">
        <v>1655.7199999999998</v>
      </c>
    </row>
    <row r="10514" spans="1:8" x14ac:dyDescent="0.25">
      <c r="A10514" s="2">
        <v>7</v>
      </c>
      <c r="B10514" t="s">
        <v>23</v>
      </c>
      <c r="C10514" t="s">
        <v>201</v>
      </c>
      <c r="D10514" s="2">
        <v>1</v>
      </c>
      <c r="E10514" s="17">
        <v>12</v>
      </c>
      <c r="F10514" t="s">
        <v>73</v>
      </c>
      <c r="G10514">
        <v>4</v>
      </c>
      <c r="H10514">
        <v>716293.27</v>
      </c>
    </row>
    <row r="10515" spans="1:8" x14ac:dyDescent="0.25">
      <c r="A10515" s="2">
        <v>7</v>
      </c>
      <c r="B10515" t="s">
        <v>23</v>
      </c>
      <c r="C10515" t="s">
        <v>201</v>
      </c>
      <c r="D10515" s="2">
        <v>1</v>
      </c>
      <c r="E10515" s="17">
        <v>12</v>
      </c>
      <c r="F10515" t="s">
        <v>72</v>
      </c>
      <c r="G10515">
        <v>25</v>
      </c>
      <c r="H10515">
        <v>2509158.3499999996</v>
      </c>
    </row>
    <row r="10516" spans="1:8" x14ac:dyDescent="0.25">
      <c r="A10516" s="2">
        <v>7</v>
      </c>
      <c r="B10516" t="s">
        <v>23</v>
      </c>
      <c r="C10516" t="s">
        <v>201</v>
      </c>
      <c r="D10516" s="2">
        <v>1</v>
      </c>
      <c r="E10516" s="17">
        <v>12</v>
      </c>
      <c r="F10516" t="s">
        <v>74</v>
      </c>
      <c r="G10516">
        <v>2</v>
      </c>
      <c r="H10516">
        <v>85915.35</v>
      </c>
    </row>
    <row r="10517" spans="1:8" x14ac:dyDescent="0.25">
      <c r="A10517" s="2">
        <v>7</v>
      </c>
      <c r="B10517" t="s">
        <v>23</v>
      </c>
      <c r="C10517" t="s">
        <v>201</v>
      </c>
      <c r="D10517" s="2">
        <v>1</v>
      </c>
      <c r="E10517" s="17">
        <v>13</v>
      </c>
      <c r="F10517" t="s">
        <v>70</v>
      </c>
      <c r="G10517">
        <v>25</v>
      </c>
      <c r="H10517">
        <v>15787470.020000001</v>
      </c>
    </row>
    <row r="10518" spans="1:8" x14ac:dyDescent="0.25">
      <c r="A10518" s="2">
        <v>7</v>
      </c>
      <c r="B10518" t="s">
        <v>23</v>
      </c>
      <c r="C10518" t="s">
        <v>201</v>
      </c>
      <c r="D10518" s="2">
        <v>1</v>
      </c>
      <c r="E10518" s="17">
        <v>13</v>
      </c>
      <c r="F10518" t="s">
        <v>75</v>
      </c>
      <c r="G10518">
        <v>3</v>
      </c>
      <c r="H10518">
        <v>167172</v>
      </c>
    </row>
    <row r="10519" spans="1:8" x14ac:dyDescent="0.25">
      <c r="A10519" s="2">
        <v>7</v>
      </c>
      <c r="B10519" t="s">
        <v>23</v>
      </c>
      <c r="C10519" t="s">
        <v>201</v>
      </c>
      <c r="D10519" s="2">
        <v>1</v>
      </c>
      <c r="E10519" s="17">
        <v>13</v>
      </c>
      <c r="F10519" t="s">
        <v>68</v>
      </c>
      <c r="G10519">
        <v>12</v>
      </c>
      <c r="H10519">
        <v>314880.92000000004</v>
      </c>
    </row>
    <row r="10520" spans="1:8" x14ac:dyDescent="0.25">
      <c r="A10520" s="2">
        <v>7</v>
      </c>
      <c r="B10520" t="s">
        <v>23</v>
      </c>
      <c r="C10520" t="s">
        <v>201</v>
      </c>
      <c r="D10520" s="2">
        <v>1</v>
      </c>
      <c r="E10520" s="17">
        <v>13</v>
      </c>
      <c r="F10520" t="s">
        <v>69</v>
      </c>
      <c r="G10520">
        <v>24</v>
      </c>
      <c r="H10520">
        <v>1984960.2100000002</v>
      </c>
    </row>
    <row r="10521" spans="1:8" x14ac:dyDescent="0.25">
      <c r="A10521" s="2">
        <v>7</v>
      </c>
      <c r="B10521" t="s">
        <v>23</v>
      </c>
      <c r="C10521" t="s">
        <v>201</v>
      </c>
      <c r="D10521" s="2">
        <v>1</v>
      </c>
      <c r="E10521" s="17">
        <v>13</v>
      </c>
      <c r="F10521" t="s">
        <v>78</v>
      </c>
      <c r="H10521">
        <v>373730.53</v>
      </c>
    </row>
    <row r="10522" spans="1:8" x14ac:dyDescent="0.25">
      <c r="A10522" s="2">
        <v>7</v>
      </c>
      <c r="B10522" t="s">
        <v>23</v>
      </c>
      <c r="C10522" t="s">
        <v>201</v>
      </c>
      <c r="D10522" s="2">
        <v>1</v>
      </c>
      <c r="E10522" s="17">
        <v>13</v>
      </c>
      <c r="F10522" t="s">
        <v>67</v>
      </c>
      <c r="G10522">
        <v>27</v>
      </c>
      <c r="H10522">
        <v>1999.69</v>
      </c>
    </row>
    <row r="10523" spans="1:8" x14ac:dyDescent="0.25">
      <c r="A10523" s="2">
        <v>7</v>
      </c>
      <c r="B10523" t="s">
        <v>23</v>
      </c>
      <c r="C10523" t="s">
        <v>201</v>
      </c>
      <c r="D10523" s="2">
        <v>1</v>
      </c>
      <c r="E10523" s="17">
        <v>13</v>
      </c>
      <c r="F10523" t="s">
        <v>73</v>
      </c>
      <c r="G10523">
        <v>3</v>
      </c>
      <c r="H10523">
        <v>967719.28</v>
      </c>
    </row>
    <row r="10524" spans="1:8" x14ac:dyDescent="0.25">
      <c r="A10524" s="2">
        <v>7</v>
      </c>
      <c r="B10524" t="s">
        <v>23</v>
      </c>
      <c r="C10524" t="s">
        <v>201</v>
      </c>
      <c r="D10524" s="2">
        <v>1</v>
      </c>
      <c r="E10524" s="17">
        <v>13</v>
      </c>
      <c r="F10524" t="s">
        <v>72</v>
      </c>
      <c r="G10524">
        <v>27</v>
      </c>
      <c r="H10524">
        <v>6820840.3899999969</v>
      </c>
    </row>
    <row r="10525" spans="1:8" x14ac:dyDescent="0.25">
      <c r="A10525" s="2">
        <v>7</v>
      </c>
      <c r="B10525" t="s">
        <v>23</v>
      </c>
      <c r="C10525" t="s">
        <v>201</v>
      </c>
      <c r="D10525" s="2">
        <v>1</v>
      </c>
      <c r="E10525" s="17">
        <v>13</v>
      </c>
      <c r="F10525" t="s">
        <v>74</v>
      </c>
      <c r="G10525">
        <v>1</v>
      </c>
      <c r="H10525">
        <v>77145</v>
      </c>
    </row>
    <row r="10526" spans="1:8" x14ac:dyDescent="0.25">
      <c r="A10526" s="2">
        <v>7</v>
      </c>
      <c r="B10526" t="s">
        <v>23</v>
      </c>
      <c r="C10526" t="s">
        <v>201</v>
      </c>
      <c r="D10526" s="2">
        <v>1</v>
      </c>
      <c r="E10526" s="17">
        <v>14</v>
      </c>
      <c r="F10526" t="s">
        <v>70</v>
      </c>
      <c r="G10526">
        <v>6</v>
      </c>
      <c r="H10526">
        <v>5322647.12</v>
      </c>
    </row>
    <row r="10527" spans="1:8" x14ac:dyDescent="0.25">
      <c r="A10527" s="2">
        <v>7</v>
      </c>
      <c r="B10527" t="s">
        <v>23</v>
      </c>
      <c r="C10527" t="s">
        <v>201</v>
      </c>
      <c r="D10527" s="2">
        <v>1</v>
      </c>
      <c r="E10527" s="17">
        <v>14</v>
      </c>
      <c r="F10527" t="s">
        <v>68</v>
      </c>
      <c r="G10527">
        <v>5</v>
      </c>
      <c r="H10527">
        <v>143386</v>
      </c>
    </row>
    <row r="10528" spans="1:8" x14ac:dyDescent="0.25">
      <c r="A10528" s="2">
        <v>7</v>
      </c>
      <c r="B10528" t="s">
        <v>23</v>
      </c>
      <c r="C10528" t="s">
        <v>201</v>
      </c>
      <c r="D10528" s="2">
        <v>1</v>
      </c>
      <c r="E10528" s="17">
        <v>14</v>
      </c>
      <c r="F10528" t="s">
        <v>69</v>
      </c>
      <c r="G10528">
        <v>5</v>
      </c>
      <c r="H10528">
        <v>668226.05999999994</v>
      </c>
    </row>
    <row r="10529" spans="1:8" x14ac:dyDescent="0.25">
      <c r="A10529" s="2">
        <v>7</v>
      </c>
      <c r="B10529" t="s">
        <v>23</v>
      </c>
      <c r="C10529" t="s">
        <v>201</v>
      </c>
      <c r="D10529" s="2">
        <v>1</v>
      </c>
      <c r="E10529" s="17">
        <v>14</v>
      </c>
      <c r="F10529" t="s">
        <v>78</v>
      </c>
      <c r="H10529">
        <v>312980.63</v>
      </c>
    </row>
    <row r="10530" spans="1:8" x14ac:dyDescent="0.25">
      <c r="A10530" s="2">
        <v>7</v>
      </c>
      <c r="B10530" t="s">
        <v>23</v>
      </c>
      <c r="C10530" t="s">
        <v>201</v>
      </c>
      <c r="D10530" s="2">
        <v>1</v>
      </c>
      <c r="E10530" s="17">
        <v>14</v>
      </c>
      <c r="F10530" t="s">
        <v>67</v>
      </c>
      <c r="G10530">
        <v>7</v>
      </c>
      <c r="H10530">
        <v>577.16999999999996</v>
      </c>
    </row>
    <row r="10531" spans="1:8" x14ac:dyDescent="0.25">
      <c r="A10531" s="2">
        <v>7</v>
      </c>
      <c r="B10531" t="s">
        <v>23</v>
      </c>
      <c r="C10531" t="s">
        <v>201</v>
      </c>
      <c r="D10531" s="2">
        <v>1</v>
      </c>
      <c r="E10531" s="17">
        <v>14</v>
      </c>
      <c r="F10531" t="s">
        <v>73</v>
      </c>
      <c r="H10531">
        <v>120080.18</v>
      </c>
    </row>
    <row r="10532" spans="1:8" x14ac:dyDescent="0.25">
      <c r="A10532" s="2">
        <v>7</v>
      </c>
      <c r="B10532" t="s">
        <v>23</v>
      </c>
      <c r="C10532" t="s">
        <v>201</v>
      </c>
      <c r="D10532" s="2">
        <v>1</v>
      </c>
      <c r="E10532" s="17">
        <v>14</v>
      </c>
      <c r="F10532" t="s">
        <v>72</v>
      </c>
      <c r="G10532">
        <v>7</v>
      </c>
      <c r="H10532">
        <v>2822710.8899999997</v>
      </c>
    </row>
    <row r="10533" spans="1:8" x14ac:dyDescent="0.25">
      <c r="A10533" s="2">
        <v>7</v>
      </c>
      <c r="B10533" t="s">
        <v>23</v>
      </c>
      <c r="C10533" t="s">
        <v>201</v>
      </c>
      <c r="D10533" s="2">
        <v>1</v>
      </c>
      <c r="E10533" s="17">
        <v>14</v>
      </c>
      <c r="F10533" t="s">
        <v>74</v>
      </c>
      <c r="H10533">
        <v>45810</v>
      </c>
    </row>
    <row r="10534" spans="1:8" x14ac:dyDescent="0.25">
      <c r="A10534" s="2">
        <v>7</v>
      </c>
      <c r="B10534" t="s">
        <v>23</v>
      </c>
      <c r="C10534" t="s">
        <v>201</v>
      </c>
      <c r="D10534" s="2">
        <v>1</v>
      </c>
      <c r="E10534" s="17">
        <v>15</v>
      </c>
      <c r="F10534" t="s">
        <v>70</v>
      </c>
      <c r="G10534">
        <v>5</v>
      </c>
      <c r="H10534">
        <v>4067399.0199999996</v>
      </c>
    </row>
    <row r="10535" spans="1:8" x14ac:dyDescent="0.25">
      <c r="A10535" s="2">
        <v>7</v>
      </c>
      <c r="B10535" t="s">
        <v>23</v>
      </c>
      <c r="C10535" t="s">
        <v>201</v>
      </c>
      <c r="D10535" s="2">
        <v>1</v>
      </c>
      <c r="E10535" s="17">
        <v>15</v>
      </c>
      <c r="F10535" t="s">
        <v>75</v>
      </c>
      <c r="G10535">
        <v>1</v>
      </c>
      <c r="H10535">
        <v>84000</v>
      </c>
    </row>
    <row r="10536" spans="1:8" x14ac:dyDescent="0.25">
      <c r="A10536" s="2">
        <v>7</v>
      </c>
      <c r="B10536" t="s">
        <v>23</v>
      </c>
      <c r="C10536" t="s">
        <v>201</v>
      </c>
      <c r="D10536" s="2">
        <v>1</v>
      </c>
      <c r="E10536" s="17">
        <v>15</v>
      </c>
      <c r="F10536" t="s">
        <v>68</v>
      </c>
      <c r="G10536">
        <v>3</v>
      </c>
      <c r="H10536">
        <v>46632.08</v>
      </c>
    </row>
    <row r="10537" spans="1:8" x14ac:dyDescent="0.25">
      <c r="A10537" s="2">
        <v>7</v>
      </c>
      <c r="B10537" t="s">
        <v>23</v>
      </c>
      <c r="C10537" t="s">
        <v>201</v>
      </c>
      <c r="D10537" s="2">
        <v>1</v>
      </c>
      <c r="E10537" s="17">
        <v>15</v>
      </c>
      <c r="F10537" t="s">
        <v>69</v>
      </c>
      <c r="G10537">
        <v>4</v>
      </c>
      <c r="H10537">
        <v>398796.46000000008</v>
      </c>
    </row>
    <row r="10538" spans="1:8" x14ac:dyDescent="0.25">
      <c r="A10538" s="2">
        <v>7</v>
      </c>
      <c r="B10538" t="s">
        <v>23</v>
      </c>
      <c r="C10538" t="s">
        <v>201</v>
      </c>
      <c r="D10538" s="2">
        <v>1</v>
      </c>
      <c r="E10538" s="17">
        <v>15</v>
      </c>
      <c r="F10538" t="s">
        <v>78</v>
      </c>
      <c r="H10538">
        <v>194452.82</v>
      </c>
    </row>
    <row r="10539" spans="1:8" x14ac:dyDescent="0.25">
      <c r="A10539" s="2">
        <v>7</v>
      </c>
      <c r="B10539" t="s">
        <v>23</v>
      </c>
      <c r="C10539" t="s">
        <v>201</v>
      </c>
      <c r="D10539" s="2">
        <v>1</v>
      </c>
      <c r="E10539" s="17">
        <v>15</v>
      </c>
      <c r="F10539" t="s">
        <v>67</v>
      </c>
      <c r="G10539">
        <v>5</v>
      </c>
      <c r="H10539">
        <v>308.99</v>
      </c>
    </row>
    <row r="10540" spans="1:8" x14ac:dyDescent="0.25">
      <c r="A10540" s="2">
        <v>7</v>
      </c>
      <c r="B10540" t="s">
        <v>23</v>
      </c>
      <c r="C10540" t="s">
        <v>201</v>
      </c>
      <c r="D10540" s="2">
        <v>1</v>
      </c>
      <c r="E10540" s="17">
        <v>15</v>
      </c>
      <c r="F10540" t="s">
        <v>73</v>
      </c>
      <c r="H10540">
        <v>79671.38</v>
      </c>
    </row>
    <row r="10541" spans="1:8" x14ac:dyDescent="0.25">
      <c r="A10541" s="2">
        <v>7</v>
      </c>
      <c r="B10541" t="s">
        <v>23</v>
      </c>
      <c r="C10541" t="s">
        <v>201</v>
      </c>
      <c r="D10541" s="2">
        <v>1</v>
      </c>
      <c r="E10541" s="17">
        <v>15</v>
      </c>
      <c r="F10541" t="s">
        <v>72</v>
      </c>
      <c r="G10541">
        <v>5</v>
      </c>
      <c r="H10541">
        <v>1369906.76</v>
      </c>
    </row>
    <row r="10542" spans="1:8" x14ac:dyDescent="0.25">
      <c r="A10542" s="2">
        <v>7</v>
      </c>
      <c r="B10542" t="s">
        <v>23</v>
      </c>
      <c r="C10542" t="s">
        <v>201</v>
      </c>
      <c r="D10542" s="2">
        <v>1</v>
      </c>
      <c r="E10542" s="17">
        <v>16</v>
      </c>
      <c r="F10542" t="s">
        <v>70</v>
      </c>
      <c r="G10542">
        <v>3</v>
      </c>
      <c r="H10542">
        <v>3592457.4000000004</v>
      </c>
    </row>
    <row r="10543" spans="1:8" x14ac:dyDescent="0.25">
      <c r="A10543" s="2">
        <v>7</v>
      </c>
      <c r="B10543" t="s">
        <v>23</v>
      </c>
      <c r="C10543" t="s">
        <v>201</v>
      </c>
      <c r="D10543" s="2">
        <v>1</v>
      </c>
      <c r="E10543" s="17">
        <v>16</v>
      </c>
      <c r="F10543" t="s">
        <v>68</v>
      </c>
      <c r="G10543">
        <v>2</v>
      </c>
      <c r="H10543">
        <v>56850</v>
      </c>
    </row>
    <row r="10544" spans="1:8" x14ac:dyDescent="0.25">
      <c r="A10544" s="2">
        <v>7</v>
      </c>
      <c r="B10544" t="s">
        <v>23</v>
      </c>
      <c r="C10544" t="s">
        <v>201</v>
      </c>
      <c r="D10544" s="2">
        <v>1</v>
      </c>
      <c r="E10544" s="17">
        <v>16</v>
      </c>
      <c r="F10544" t="s">
        <v>69</v>
      </c>
      <c r="G10544">
        <v>3</v>
      </c>
      <c r="H10544">
        <v>707045.28999999992</v>
      </c>
    </row>
    <row r="10545" spans="1:8" x14ac:dyDescent="0.25">
      <c r="A10545" s="2">
        <v>7</v>
      </c>
      <c r="B10545" t="s">
        <v>23</v>
      </c>
      <c r="C10545" t="s">
        <v>201</v>
      </c>
      <c r="D10545" s="2">
        <v>1</v>
      </c>
      <c r="E10545" s="17">
        <v>16</v>
      </c>
      <c r="F10545" t="s">
        <v>67</v>
      </c>
      <c r="G10545">
        <v>2</v>
      </c>
      <c r="H10545">
        <v>81.61999999999999</v>
      </c>
    </row>
    <row r="10546" spans="1:8" x14ac:dyDescent="0.25">
      <c r="A10546" s="2">
        <v>7</v>
      </c>
      <c r="B10546" t="s">
        <v>23</v>
      </c>
      <c r="C10546" t="s">
        <v>201</v>
      </c>
      <c r="D10546" s="2">
        <v>1</v>
      </c>
      <c r="E10546" s="17">
        <v>16</v>
      </c>
      <c r="F10546" t="s">
        <v>72</v>
      </c>
      <c r="G10546">
        <v>4</v>
      </c>
      <c r="H10546">
        <v>2115153.29</v>
      </c>
    </row>
    <row r="10547" spans="1:8" x14ac:dyDescent="0.25">
      <c r="A10547" s="2">
        <v>7</v>
      </c>
      <c r="B10547" t="s">
        <v>23</v>
      </c>
      <c r="C10547" t="s">
        <v>202</v>
      </c>
      <c r="D10547" s="2">
        <v>2</v>
      </c>
      <c r="E10547" s="17">
        <v>5</v>
      </c>
      <c r="F10547" t="s">
        <v>70</v>
      </c>
      <c r="G10547">
        <v>1</v>
      </c>
      <c r="H10547">
        <v>155961</v>
      </c>
    </row>
    <row r="10548" spans="1:8" x14ac:dyDescent="0.25">
      <c r="A10548" s="2">
        <v>7</v>
      </c>
      <c r="B10548" t="s">
        <v>23</v>
      </c>
      <c r="C10548" t="s">
        <v>202</v>
      </c>
      <c r="D10548" s="2">
        <v>2</v>
      </c>
      <c r="E10548" s="17">
        <v>5</v>
      </c>
      <c r="F10548" t="s">
        <v>75</v>
      </c>
      <c r="G10548">
        <v>1</v>
      </c>
      <c r="H10548">
        <v>13500</v>
      </c>
    </row>
    <row r="10549" spans="1:8" x14ac:dyDescent="0.25">
      <c r="A10549" s="2">
        <v>7</v>
      </c>
      <c r="B10549" t="s">
        <v>23</v>
      </c>
      <c r="C10549" t="s">
        <v>202</v>
      </c>
      <c r="D10549" s="2">
        <v>2</v>
      </c>
      <c r="E10549" s="17">
        <v>5</v>
      </c>
      <c r="F10549" t="s">
        <v>68</v>
      </c>
      <c r="G10549">
        <v>1</v>
      </c>
      <c r="H10549">
        <v>22247</v>
      </c>
    </row>
    <row r="10550" spans="1:8" x14ac:dyDescent="0.25">
      <c r="A10550" s="2">
        <v>7</v>
      </c>
      <c r="B10550" t="s">
        <v>23</v>
      </c>
      <c r="C10550" t="s">
        <v>202</v>
      </c>
      <c r="D10550" s="2">
        <v>2</v>
      </c>
      <c r="E10550" s="17">
        <v>5</v>
      </c>
      <c r="F10550" t="s">
        <v>69</v>
      </c>
      <c r="G10550">
        <v>1</v>
      </c>
      <c r="H10550">
        <v>20274.71</v>
      </c>
    </row>
    <row r="10551" spans="1:8" x14ac:dyDescent="0.25">
      <c r="A10551" s="2">
        <v>7</v>
      </c>
      <c r="B10551" t="s">
        <v>23</v>
      </c>
      <c r="C10551" t="s">
        <v>202</v>
      </c>
      <c r="D10551" s="2">
        <v>2</v>
      </c>
      <c r="E10551" s="17">
        <v>5</v>
      </c>
      <c r="F10551" t="s">
        <v>78</v>
      </c>
      <c r="H10551">
        <v>8488.98</v>
      </c>
    </row>
    <row r="10552" spans="1:8" x14ac:dyDescent="0.25">
      <c r="A10552" s="2">
        <v>7</v>
      </c>
      <c r="B10552" t="s">
        <v>23</v>
      </c>
      <c r="C10552" t="s">
        <v>202</v>
      </c>
      <c r="D10552" s="2">
        <v>2</v>
      </c>
      <c r="E10552" s="17">
        <v>5</v>
      </c>
      <c r="F10552" t="s">
        <v>67</v>
      </c>
      <c r="G10552">
        <v>1</v>
      </c>
      <c r="H10552">
        <v>69.959999999999994</v>
      </c>
    </row>
    <row r="10553" spans="1:8" x14ac:dyDescent="0.25">
      <c r="A10553" s="2">
        <v>7</v>
      </c>
      <c r="B10553" t="s">
        <v>23</v>
      </c>
      <c r="C10553" t="s">
        <v>202</v>
      </c>
      <c r="D10553" s="2">
        <v>2</v>
      </c>
      <c r="E10553" s="17">
        <v>5</v>
      </c>
      <c r="F10553" t="s">
        <v>73</v>
      </c>
      <c r="H10553">
        <v>12996.75</v>
      </c>
    </row>
    <row r="10554" spans="1:8" x14ac:dyDescent="0.25">
      <c r="A10554" s="2">
        <v>7</v>
      </c>
      <c r="B10554" t="s">
        <v>23</v>
      </c>
      <c r="C10554" t="s">
        <v>202</v>
      </c>
      <c r="D10554" s="2">
        <v>2</v>
      </c>
      <c r="E10554" s="17">
        <v>7</v>
      </c>
      <c r="F10554" t="s">
        <v>70</v>
      </c>
      <c r="G10554">
        <v>7</v>
      </c>
      <c r="H10554">
        <v>1541178.75</v>
      </c>
    </row>
    <row r="10555" spans="1:8" x14ac:dyDescent="0.25">
      <c r="A10555" s="2">
        <v>7</v>
      </c>
      <c r="B10555" t="s">
        <v>23</v>
      </c>
      <c r="C10555" t="s">
        <v>202</v>
      </c>
      <c r="D10555" s="2">
        <v>2</v>
      </c>
      <c r="E10555" s="17">
        <v>7</v>
      </c>
      <c r="F10555" t="s">
        <v>75</v>
      </c>
      <c r="G10555">
        <v>7</v>
      </c>
      <c r="H10555">
        <v>94500</v>
      </c>
    </row>
    <row r="10556" spans="1:8" x14ac:dyDescent="0.25">
      <c r="A10556" s="2">
        <v>7</v>
      </c>
      <c r="B10556" t="s">
        <v>23</v>
      </c>
      <c r="C10556" t="s">
        <v>202</v>
      </c>
      <c r="D10556" s="2">
        <v>2</v>
      </c>
      <c r="E10556" s="17">
        <v>7</v>
      </c>
      <c r="F10556" t="s">
        <v>68</v>
      </c>
      <c r="G10556">
        <v>7</v>
      </c>
      <c r="H10556">
        <v>130120.5</v>
      </c>
    </row>
    <row r="10557" spans="1:8" x14ac:dyDescent="0.25">
      <c r="A10557" s="2">
        <v>7</v>
      </c>
      <c r="B10557" t="s">
        <v>23</v>
      </c>
      <c r="C10557" t="s">
        <v>202</v>
      </c>
      <c r="D10557" s="2">
        <v>2</v>
      </c>
      <c r="E10557" s="17">
        <v>7</v>
      </c>
      <c r="F10557" t="s">
        <v>69</v>
      </c>
      <c r="G10557">
        <v>7</v>
      </c>
      <c r="H10557">
        <v>200352.22999999998</v>
      </c>
    </row>
    <row r="10558" spans="1:8" x14ac:dyDescent="0.25">
      <c r="A10558" s="2">
        <v>7</v>
      </c>
      <c r="B10558" t="s">
        <v>23</v>
      </c>
      <c r="C10558" t="s">
        <v>202</v>
      </c>
      <c r="D10558" s="2">
        <v>2</v>
      </c>
      <c r="E10558" s="17">
        <v>7</v>
      </c>
      <c r="F10558" t="s">
        <v>78</v>
      </c>
      <c r="H10558">
        <v>83364.810000000012</v>
      </c>
    </row>
    <row r="10559" spans="1:8" x14ac:dyDescent="0.25">
      <c r="A10559" s="2">
        <v>7</v>
      </c>
      <c r="B10559" t="s">
        <v>23</v>
      </c>
      <c r="C10559" t="s">
        <v>202</v>
      </c>
      <c r="D10559" s="2">
        <v>2</v>
      </c>
      <c r="E10559" s="17">
        <v>7</v>
      </c>
      <c r="F10559" t="s">
        <v>67</v>
      </c>
      <c r="G10559">
        <v>7</v>
      </c>
      <c r="H10559">
        <v>489.72</v>
      </c>
    </row>
    <row r="10560" spans="1:8" x14ac:dyDescent="0.25">
      <c r="A10560" s="2">
        <v>7</v>
      </c>
      <c r="B10560" t="s">
        <v>23</v>
      </c>
      <c r="C10560" t="s">
        <v>202</v>
      </c>
      <c r="D10560" s="2">
        <v>2</v>
      </c>
      <c r="E10560" s="17">
        <v>7</v>
      </c>
      <c r="F10560" t="s">
        <v>73</v>
      </c>
      <c r="H10560">
        <v>128256.12</v>
      </c>
    </row>
    <row r="10561" spans="1:8" x14ac:dyDescent="0.25">
      <c r="A10561" s="2">
        <v>7</v>
      </c>
      <c r="B10561" t="s">
        <v>23</v>
      </c>
      <c r="C10561" t="s">
        <v>202</v>
      </c>
      <c r="D10561" s="2">
        <v>2</v>
      </c>
      <c r="E10561" s="17">
        <v>8</v>
      </c>
      <c r="F10561" t="s">
        <v>70</v>
      </c>
      <c r="G10561">
        <v>7</v>
      </c>
      <c r="H10561">
        <v>1992629.28</v>
      </c>
    </row>
    <row r="10562" spans="1:8" x14ac:dyDescent="0.25">
      <c r="A10562" s="2">
        <v>7</v>
      </c>
      <c r="B10562" t="s">
        <v>23</v>
      </c>
      <c r="C10562" t="s">
        <v>202</v>
      </c>
      <c r="D10562" s="2">
        <v>2</v>
      </c>
      <c r="E10562" s="17">
        <v>8</v>
      </c>
      <c r="F10562" t="s">
        <v>75</v>
      </c>
      <c r="G10562">
        <v>7</v>
      </c>
      <c r="H10562">
        <v>95400</v>
      </c>
    </row>
    <row r="10563" spans="1:8" x14ac:dyDescent="0.25">
      <c r="A10563" s="2">
        <v>7</v>
      </c>
      <c r="B10563" t="s">
        <v>23</v>
      </c>
      <c r="C10563" t="s">
        <v>202</v>
      </c>
      <c r="D10563" s="2">
        <v>2</v>
      </c>
      <c r="E10563" s="17">
        <v>8</v>
      </c>
      <c r="F10563" t="s">
        <v>68</v>
      </c>
      <c r="G10563">
        <v>7</v>
      </c>
      <c r="H10563">
        <v>163990</v>
      </c>
    </row>
    <row r="10564" spans="1:8" x14ac:dyDescent="0.25">
      <c r="A10564" s="2">
        <v>7</v>
      </c>
      <c r="B10564" t="s">
        <v>23</v>
      </c>
      <c r="C10564" t="s">
        <v>202</v>
      </c>
      <c r="D10564" s="2">
        <v>2</v>
      </c>
      <c r="E10564" s="17">
        <v>8</v>
      </c>
      <c r="F10564" t="s">
        <v>69</v>
      </c>
      <c r="G10564">
        <v>7</v>
      </c>
      <c r="H10564">
        <v>259226.09</v>
      </c>
    </row>
    <row r="10565" spans="1:8" x14ac:dyDescent="0.25">
      <c r="A10565" s="2">
        <v>7</v>
      </c>
      <c r="B10565" t="s">
        <v>23</v>
      </c>
      <c r="C10565" t="s">
        <v>202</v>
      </c>
      <c r="D10565" s="2">
        <v>2</v>
      </c>
      <c r="E10565" s="17">
        <v>8</v>
      </c>
      <c r="F10565" t="s">
        <v>78</v>
      </c>
      <c r="H10565">
        <v>100441.83999999998</v>
      </c>
    </row>
    <row r="10566" spans="1:8" x14ac:dyDescent="0.25">
      <c r="A10566" s="2">
        <v>7</v>
      </c>
      <c r="B10566" t="s">
        <v>23</v>
      </c>
      <c r="C10566" t="s">
        <v>202</v>
      </c>
      <c r="D10566" s="2">
        <v>2</v>
      </c>
      <c r="E10566" s="17">
        <v>8</v>
      </c>
      <c r="F10566" t="s">
        <v>67</v>
      </c>
      <c r="G10566">
        <v>7</v>
      </c>
      <c r="H10566">
        <v>489.71999999999997</v>
      </c>
    </row>
    <row r="10567" spans="1:8" x14ac:dyDescent="0.25">
      <c r="A10567" s="2">
        <v>7</v>
      </c>
      <c r="B10567" t="s">
        <v>23</v>
      </c>
      <c r="C10567" t="s">
        <v>202</v>
      </c>
      <c r="D10567" s="2">
        <v>2</v>
      </c>
      <c r="E10567" s="17">
        <v>8</v>
      </c>
      <c r="F10567" t="s">
        <v>73</v>
      </c>
      <c r="H10567">
        <v>165958.38</v>
      </c>
    </row>
    <row r="10568" spans="1:8" x14ac:dyDescent="0.25">
      <c r="A10568" s="2">
        <v>7</v>
      </c>
      <c r="B10568" t="s">
        <v>23</v>
      </c>
      <c r="C10568" t="s">
        <v>202</v>
      </c>
      <c r="D10568" s="2">
        <v>2</v>
      </c>
      <c r="E10568" s="17">
        <v>9</v>
      </c>
      <c r="F10568" t="s">
        <v>70</v>
      </c>
      <c r="G10568">
        <v>9</v>
      </c>
      <c r="H10568">
        <v>2593098.15</v>
      </c>
    </row>
    <row r="10569" spans="1:8" x14ac:dyDescent="0.25">
      <c r="A10569" s="2">
        <v>7</v>
      </c>
      <c r="B10569" t="s">
        <v>23</v>
      </c>
      <c r="C10569" t="s">
        <v>202</v>
      </c>
      <c r="D10569" s="2">
        <v>2</v>
      </c>
      <c r="E10569" s="17">
        <v>9</v>
      </c>
      <c r="F10569" t="s">
        <v>75</v>
      </c>
      <c r="G10569">
        <v>5</v>
      </c>
      <c r="H10569">
        <v>88200</v>
      </c>
    </row>
    <row r="10570" spans="1:8" x14ac:dyDescent="0.25">
      <c r="A10570" s="2">
        <v>7</v>
      </c>
      <c r="B10570" t="s">
        <v>23</v>
      </c>
      <c r="C10570" t="s">
        <v>202</v>
      </c>
      <c r="D10570" s="2">
        <v>2</v>
      </c>
      <c r="E10570" s="17">
        <v>9</v>
      </c>
      <c r="F10570" t="s">
        <v>68</v>
      </c>
      <c r="G10570">
        <v>5</v>
      </c>
      <c r="H10570">
        <v>103088</v>
      </c>
    </row>
    <row r="10571" spans="1:8" x14ac:dyDescent="0.25">
      <c r="A10571" s="2">
        <v>7</v>
      </c>
      <c r="B10571" t="s">
        <v>23</v>
      </c>
      <c r="C10571" t="s">
        <v>202</v>
      </c>
      <c r="D10571" s="2">
        <v>2</v>
      </c>
      <c r="E10571" s="17">
        <v>9</v>
      </c>
      <c r="F10571" t="s">
        <v>69</v>
      </c>
      <c r="G10571">
        <v>9</v>
      </c>
      <c r="H10571">
        <v>337100.97999999992</v>
      </c>
    </row>
    <row r="10572" spans="1:8" x14ac:dyDescent="0.25">
      <c r="A10572" s="2">
        <v>7</v>
      </c>
      <c r="B10572" t="s">
        <v>23</v>
      </c>
      <c r="C10572" t="s">
        <v>202</v>
      </c>
      <c r="D10572" s="2">
        <v>2</v>
      </c>
      <c r="E10572" s="17">
        <v>9</v>
      </c>
      <c r="F10572" t="s">
        <v>78</v>
      </c>
      <c r="H10572">
        <v>69263.209999999992</v>
      </c>
    </row>
    <row r="10573" spans="1:8" x14ac:dyDescent="0.25">
      <c r="A10573" s="2">
        <v>7</v>
      </c>
      <c r="B10573" t="s">
        <v>23</v>
      </c>
      <c r="C10573" t="s">
        <v>202</v>
      </c>
      <c r="D10573" s="2">
        <v>2</v>
      </c>
      <c r="E10573" s="17">
        <v>9</v>
      </c>
      <c r="F10573" t="s">
        <v>67</v>
      </c>
      <c r="G10573">
        <v>9</v>
      </c>
      <c r="H10573">
        <v>612.15</v>
      </c>
    </row>
    <row r="10574" spans="1:8" x14ac:dyDescent="0.25">
      <c r="A10574" s="2">
        <v>7</v>
      </c>
      <c r="B10574" t="s">
        <v>23</v>
      </c>
      <c r="C10574" t="s">
        <v>202</v>
      </c>
      <c r="D10574" s="2">
        <v>2</v>
      </c>
      <c r="E10574" s="17">
        <v>9</v>
      </c>
      <c r="F10574" t="s">
        <v>73</v>
      </c>
      <c r="G10574">
        <v>1</v>
      </c>
      <c r="H10574">
        <v>213710.06</v>
      </c>
    </row>
    <row r="10575" spans="1:8" x14ac:dyDescent="0.25">
      <c r="A10575" s="2">
        <v>7</v>
      </c>
      <c r="B10575" t="s">
        <v>23</v>
      </c>
      <c r="C10575" t="s">
        <v>202</v>
      </c>
      <c r="D10575" s="2">
        <v>2</v>
      </c>
      <c r="E10575" s="17">
        <v>10</v>
      </c>
      <c r="F10575" t="s">
        <v>70</v>
      </c>
      <c r="G10575">
        <v>8</v>
      </c>
      <c r="H10575">
        <v>3001009.59</v>
      </c>
    </row>
    <row r="10576" spans="1:8" x14ac:dyDescent="0.25">
      <c r="A10576" s="2">
        <v>7</v>
      </c>
      <c r="B10576" t="s">
        <v>23</v>
      </c>
      <c r="C10576" t="s">
        <v>202</v>
      </c>
      <c r="D10576" s="2">
        <v>2</v>
      </c>
      <c r="E10576" s="17">
        <v>10</v>
      </c>
      <c r="F10576" t="s">
        <v>75</v>
      </c>
      <c r="G10576">
        <v>8</v>
      </c>
      <c r="H10576">
        <v>99900</v>
      </c>
    </row>
    <row r="10577" spans="1:8" x14ac:dyDescent="0.25">
      <c r="A10577" s="2">
        <v>7</v>
      </c>
      <c r="B10577" t="s">
        <v>23</v>
      </c>
      <c r="C10577" t="s">
        <v>202</v>
      </c>
      <c r="D10577" s="2">
        <v>2</v>
      </c>
      <c r="E10577" s="17">
        <v>10</v>
      </c>
      <c r="F10577" t="s">
        <v>68</v>
      </c>
      <c r="G10577">
        <v>6</v>
      </c>
      <c r="H10577">
        <v>135741.5</v>
      </c>
    </row>
    <row r="10578" spans="1:8" x14ac:dyDescent="0.25">
      <c r="A10578" s="2">
        <v>7</v>
      </c>
      <c r="B10578" t="s">
        <v>23</v>
      </c>
      <c r="C10578" t="s">
        <v>202</v>
      </c>
      <c r="D10578" s="2">
        <v>2</v>
      </c>
      <c r="E10578" s="17">
        <v>10</v>
      </c>
      <c r="F10578" t="s">
        <v>69</v>
      </c>
      <c r="G10578">
        <v>8</v>
      </c>
      <c r="H10578">
        <v>390129.59</v>
      </c>
    </row>
    <row r="10579" spans="1:8" x14ac:dyDescent="0.25">
      <c r="A10579" s="2">
        <v>7</v>
      </c>
      <c r="B10579" t="s">
        <v>23</v>
      </c>
      <c r="C10579" t="s">
        <v>202</v>
      </c>
      <c r="D10579" s="2">
        <v>2</v>
      </c>
      <c r="E10579" s="17">
        <v>10</v>
      </c>
      <c r="F10579" t="s">
        <v>78</v>
      </c>
      <c r="H10579">
        <v>136092.4</v>
      </c>
    </row>
    <row r="10580" spans="1:8" x14ac:dyDescent="0.25">
      <c r="A10580" s="2">
        <v>7</v>
      </c>
      <c r="B10580" t="s">
        <v>23</v>
      </c>
      <c r="C10580" t="s">
        <v>202</v>
      </c>
      <c r="D10580" s="2">
        <v>2</v>
      </c>
      <c r="E10580" s="17">
        <v>10</v>
      </c>
      <c r="F10580" t="s">
        <v>67</v>
      </c>
      <c r="G10580">
        <v>8</v>
      </c>
      <c r="H10580">
        <v>524.69999999999993</v>
      </c>
    </row>
    <row r="10581" spans="1:8" x14ac:dyDescent="0.25">
      <c r="A10581" s="2">
        <v>7</v>
      </c>
      <c r="B10581" t="s">
        <v>23</v>
      </c>
      <c r="C10581" t="s">
        <v>202</v>
      </c>
      <c r="D10581" s="2">
        <v>2</v>
      </c>
      <c r="E10581" s="17">
        <v>10</v>
      </c>
      <c r="F10581" t="s">
        <v>73</v>
      </c>
      <c r="H10581">
        <v>231145.52000000002</v>
      </c>
    </row>
    <row r="10582" spans="1:8" x14ac:dyDescent="0.25">
      <c r="A10582" s="2">
        <v>7</v>
      </c>
      <c r="B10582" t="s">
        <v>23</v>
      </c>
      <c r="C10582" t="s">
        <v>202</v>
      </c>
      <c r="D10582" s="2">
        <v>2</v>
      </c>
      <c r="E10582" s="17">
        <v>11</v>
      </c>
      <c r="F10582" t="s">
        <v>70</v>
      </c>
      <c r="G10582">
        <v>10</v>
      </c>
      <c r="H10582">
        <v>3939651.95</v>
      </c>
    </row>
    <row r="10583" spans="1:8" x14ac:dyDescent="0.25">
      <c r="A10583" s="2">
        <v>7</v>
      </c>
      <c r="B10583" t="s">
        <v>23</v>
      </c>
      <c r="C10583" t="s">
        <v>202</v>
      </c>
      <c r="D10583" s="2">
        <v>2</v>
      </c>
      <c r="E10583" s="17">
        <v>11</v>
      </c>
      <c r="F10583" t="s">
        <v>75</v>
      </c>
      <c r="H10583">
        <v>-10800</v>
      </c>
    </row>
    <row r="10584" spans="1:8" x14ac:dyDescent="0.25">
      <c r="A10584" s="2">
        <v>7</v>
      </c>
      <c r="B10584" t="s">
        <v>23</v>
      </c>
      <c r="C10584" t="s">
        <v>202</v>
      </c>
      <c r="D10584" s="2">
        <v>2</v>
      </c>
      <c r="E10584" s="17">
        <v>11</v>
      </c>
      <c r="F10584" t="s">
        <v>77</v>
      </c>
      <c r="H10584">
        <v>7317.77</v>
      </c>
    </row>
    <row r="10585" spans="1:8" x14ac:dyDescent="0.25">
      <c r="A10585" s="2">
        <v>7</v>
      </c>
      <c r="B10585" t="s">
        <v>23</v>
      </c>
      <c r="C10585" t="s">
        <v>202</v>
      </c>
      <c r="D10585" s="2">
        <v>2</v>
      </c>
      <c r="E10585" s="17">
        <v>11</v>
      </c>
      <c r="F10585" t="s">
        <v>68</v>
      </c>
      <c r="G10585">
        <v>5</v>
      </c>
      <c r="H10585">
        <v>78294.73</v>
      </c>
    </row>
    <row r="10586" spans="1:8" x14ac:dyDescent="0.25">
      <c r="A10586" s="2">
        <v>7</v>
      </c>
      <c r="B10586" t="s">
        <v>23</v>
      </c>
      <c r="C10586" t="s">
        <v>202</v>
      </c>
      <c r="D10586" s="2">
        <v>2</v>
      </c>
      <c r="E10586" s="17">
        <v>11</v>
      </c>
      <c r="F10586" t="s">
        <v>69</v>
      </c>
      <c r="G10586">
        <v>10</v>
      </c>
      <c r="H10586">
        <v>518272.24999999994</v>
      </c>
    </row>
    <row r="10587" spans="1:8" x14ac:dyDescent="0.25">
      <c r="A10587" s="2">
        <v>7</v>
      </c>
      <c r="B10587" t="s">
        <v>23</v>
      </c>
      <c r="C10587" t="s">
        <v>202</v>
      </c>
      <c r="D10587" s="2">
        <v>2</v>
      </c>
      <c r="E10587" s="17">
        <v>11</v>
      </c>
      <c r="F10587" t="s">
        <v>78</v>
      </c>
      <c r="H10587">
        <v>118082.18</v>
      </c>
    </row>
    <row r="10588" spans="1:8" x14ac:dyDescent="0.25">
      <c r="A10588" s="2">
        <v>7</v>
      </c>
      <c r="B10588" t="s">
        <v>23</v>
      </c>
      <c r="C10588" t="s">
        <v>202</v>
      </c>
      <c r="D10588" s="2">
        <v>2</v>
      </c>
      <c r="E10588" s="17">
        <v>11</v>
      </c>
      <c r="F10588" t="s">
        <v>67</v>
      </c>
      <c r="G10588">
        <v>9</v>
      </c>
      <c r="H10588">
        <v>571.34</v>
      </c>
    </row>
    <row r="10589" spans="1:8" x14ac:dyDescent="0.25">
      <c r="A10589" s="2">
        <v>7</v>
      </c>
      <c r="B10589" t="s">
        <v>23</v>
      </c>
      <c r="C10589" t="s">
        <v>202</v>
      </c>
      <c r="D10589" s="2">
        <v>2</v>
      </c>
      <c r="E10589" s="17">
        <v>11</v>
      </c>
      <c r="F10589" t="s">
        <v>73</v>
      </c>
      <c r="H10589">
        <v>126633.02</v>
      </c>
    </row>
    <row r="10590" spans="1:8" x14ac:dyDescent="0.25">
      <c r="A10590" s="2">
        <v>7</v>
      </c>
      <c r="B10590" t="s">
        <v>23</v>
      </c>
      <c r="C10590" t="s">
        <v>202</v>
      </c>
      <c r="D10590" s="2">
        <v>2</v>
      </c>
      <c r="E10590" s="17">
        <v>11</v>
      </c>
      <c r="F10590" t="s">
        <v>72</v>
      </c>
      <c r="G10590">
        <v>11</v>
      </c>
      <c r="H10590">
        <v>1430305.96</v>
      </c>
    </row>
    <row r="10591" spans="1:8" x14ac:dyDescent="0.25">
      <c r="A10591" s="2">
        <v>7</v>
      </c>
      <c r="B10591" t="s">
        <v>23</v>
      </c>
      <c r="C10591" t="s">
        <v>202</v>
      </c>
      <c r="D10591" s="2">
        <v>2</v>
      </c>
      <c r="E10591" s="17">
        <v>12</v>
      </c>
      <c r="F10591" t="s">
        <v>70</v>
      </c>
      <c r="G10591">
        <v>15</v>
      </c>
      <c r="H10591">
        <v>9559668.0599999987</v>
      </c>
    </row>
    <row r="10592" spans="1:8" x14ac:dyDescent="0.25">
      <c r="A10592" s="2">
        <v>7</v>
      </c>
      <c r="B10592" t="s">
        <v>23</v>
      </c>
      <c r="C10592" t="s">
        <v>202</v>
      </c>
      <c r="D10592" s="2">
        <v>2</v>
      </c>
      <c r="E10592" s="17">
        <v>12</v>
      </c>
      <c r="F10592" t="s">
        <v>77</v>
      </c>
      <c r="H10592">
        <v>7317.77</v>
      </c>
    </row>
    <row r="10593" spans="1:8" x14ac:dyDescent="0.25">
      <c r="A10593" s="2">
        <v>7</v>
      </c>
      <c r="B10593" t="s">
        <v>23</v>
      </c>
      <c r="C10593" t="s">
        <v>202</v>
      </c>
      <c r="D10593" s="2">
        <v>2</v>
      </c>
      <c r="E10593" s="17">
        <v>12</v>
      </c>
      <c r="F10593" t="s">
        <v>68</v>
      </c>
      <c r="G10593">
        <v>4</v>
      </c>
      <c r="H10593">
        <v>55875.5</v>
      </c>
    </row>
    <row r="10594" spans="1:8" x14ac:dyDescent="0.25">
      <c r="A10594" s="2">
        <v>7</v>
      </c>
      <c r="B10594" t="s">
        <v>23</v>
      </c>
      <c r="C10594" t="s">
        <v>202</v>
      </c>
      <c r="D10594" s="2">
        <v>2</v>
      </c>
      <c r="E10594" s="17">
        <v>12</v>
      </c>
      <c r="F10594" t="s">
        <v>69</v>
      </c>
      <c r="G10594">
        <v>15</v>
      </c>
      <c r="H10594">
        <v>1244807.06</v>
      </c>
    </row>
    <row r="10595" spans="1:8" x14ac:dyDescent="0.25">
      <c r="A10595" s="2">
        <v>7</v>
      </c>
      <c r="B10595" t="s">
        <v>23</v>
      </c>
      <c r="C10595" t="s">
        <v>202</v>
      </c>
      <c r="D10595" s="2">
        <v>2</v>
      </c>
      <c r="E10595" s="17">
        <v>12</v>
      </c>
      <c r="F10595" t="s">
        <v>78</v>
      </c>
      <c r="H10595">
        <v>489956.98999999982</v>
      </c>
    </row>
    <row r="10596" spans="1:8" x14ac:dyDescent="0.25">
      <c r="A10596" s="2">
        <v>7</v>
      </c>
      <c r="B10596" t="s">
        <v>23</v>
      </c>
      <c r="C10596" t="s">
        <v>202</v>
      </c>
      <c r="D10596" s="2">
        <v>2</v>
      </c>
      <c r="E10596" s="17">
        <v>12</v>
      </c>
      <c r="F10596" t="s">
        <v>67</v>
      </c>
      <c r="G10596">
        <v>17</v>
      </c>
      <c r="H10596">
        <v>1445.84</v>
      </c>
    </row>
    <row r="10597" spans="1:8" x14ac:dyDescent="0.25">
      <c r="A10597" s="2">
        <v>7</v>
      </c>
      <c r="B10597" t="s">
        <v>23</v>
      </c>
      <c r="C10597" t="s">
        <v>202</v>
      </c>
      <c r="D10597" s="2">
        <v>2</v>
      </c>
      <c r="E10597" s="17">
        <v>12</v>
      </c>
      <c r="F10597" t="s">
        <v>73</v>
      </c>
      <c r="G10597">
        <v>1</v>
      </c>
      <c r="H10597">
        <v>409976.17</v>
      </c>
    </row>
    <row r="10598" spans="1:8" x14ac:dyDescent="0.25">
      <c r="A10598" s="2">
        <v>7</v>
      </c>
      <c r="B10598" t="s">
        <v>23</v>
      </c>
      <c r="C10598" t="s">
        <v>202</v>
      </c>
      <c r="D10598" s="2">
        <v>2</v>
      </c>
      <c r="E10598" s="17">
        <v>12</v>
      </c>
      <c r="F10598" t="s">
        <v>72</v>
      </c>
      <c r="G10598">
        <v>17</v>
      </c>
      <c r="H10598">
        <v>3444394.6700000009</v>
      </c>
    </row>
    <row r="10599" spans="1:8" x14ac:dyDescent="0.25">
      <c r="A10599" s="2">
        <v>7</v>
      </c>
      <c r="B10599" t="s">
        <v>23</v>
      </c>
      <c r="C10599" t="s">
        <v>202</v>
      </c>
      <c r="D10599" s="2">
        <v>2</v>
      </c>
      <c r="E10599" s="17">
        <v>13</v>
      </c>
      <c r="F10599" t="s">
        <v>70</v>
      </c>
      <c r="G10599">
        <v>34</v>
      </c>
      <c r="H10599">
        <v>19136407.030000005</v>
      </c>
    </row>
    <row r="10600" spans="1:8" x14ac:dyDescent="0.25">
      <c r="A10600" s="2">
        <v>7</v>
      </c>
      <c r="B10600" t="s">
        <v>23</v>
      </c>
      <c r="C10600" t="s">
        <v>202</v>
      </c>
      <c r="D10600" s="2">
        <v>2</v>
      </c>
      <c r="E10600" s="17">
        <v>13</v>
      </c>
      <c r="F10600" t="s">
        <v>75</v>
      </c>
      <c r="G10600">
        <v>2</v>
      </c>
      <c r="H10600">
        <v>24459</v>
      </c>
    </row>
    <row r="10601" spans="1:8" x14ac:dyDescent="0.25">
      <c r="A10601" s="2">
        <v>7</v>
      </c>
      <c r="B10601" t="s">
        <v>23</v>
      </c>
      <c r="C10601" t="s">
        <v>202</v>
      </c>
      <c r="D10601" s="2">
        <v>2</v>
      </c>
      <c r="E10601" s="17">
        <v>13</v>
      </c>
      <c r="F10601" t="s">
        <v>68</v>
      </c>
      <c r="G10601">
        <v>20</v>
      </c>
      <c r="H10601">
        <v>257603.5</v>
      </c>
    </row>
    <row r="10602" spans="1:8" x14ac:dyDescent="0.25">
      <c r="A10602" s="2">
        <v>7</v>
      </c>
      <c r="B10602" t="s">
        <v>23</v>
      </c>
      <c r="C10602" t="s">
        <v>202</v>
      </c>
      <c r="D10602" s="2">
        <v>2</v>
      </c>
      <c r="E10602" s="17">
        <v>13</v>
      </c>
      <c r="F10602" t="s">
        <v>69</v>
      </c>
      <c r="G10602">
        <v>34</v>
      </c>
      <c r="H10602">
        <v>2494005.0799999996</v>
      </c>
    </row>
    <row r="10603" spans="1:8" x14ac:dyDescent="0.25">
      <c r="A10603" s="2">
        <v>7</v>
      </c>
      <c r="B10603" t="s">
        <v>23</v>
      </c>
      <c r="C10603" t="s">
        <v>202</v>
      </c>
      <c r="D10603" s="2">
        <v>2</v>
      </c>
      <c r="E10603" s="17">
        <v>13</v>
      </c>
      <c r="F10603" t="s">
        <v>78</v>
      </c>
      <c r="H10603">
        <v>525322.1399999999</v>
      </c>
    </row>
    <row r="10604" spans="1:8" x14ac:dyDescent="0.25">
      <c r="A10604" s="2">
        <v>7</v>
      </c>
      <c r="B10604" t="s">
        <v>23</v>
      </c>
      <c r="C10604" t="s">
        <v>202</v>
      </c>
      <c r="D10604" s="2">
        <v>2</v>
      </c>
      <c r="E10604" s="17">
        <v>13</v>
      </c>
      <c r="F10604" t="s">
        <v>67</v>
      </c>
      <c r="G10604">
        <v>33</v>
      </c>
      <c r="H10604">
        <v>2262.04</v>
      </c>
    </row>
    <row r="10605" spans="1:8" x14ac:dyDescent="0.25">
      <c r="A10605" s="2">
        <v>7</v>
      </c>
      <c r="B10605" t="s">
        <v>23</v>
      </c>
      <c r="C10605" t="s">
        <v>202</v>
      </c>
      <c r="D10605" s="2">
        <v>2</v>
      </c>
      <c r="E10605" s="17">
        <v>13</v>
      </c>
      <c r="F10605" t="s">
        <v>73</v>
      </c>
      <c r="G10605">
        <v>1</v>
      </c>
      <c r="H10605">
        <v>644109.22000000009</v>
      </c>
    </row>
    <row r="10606" spans="1:8" x14ac:dyDescent="0.25">
      <c r="A10606" s="2">
        <v>7</v>
      </c>
      <c r="B10606" t="s">
        <v>23</v>
      </c>
      <c r="C10606" t="s">
        <v>202</v>
      </c>
      <c r="D10606" s="2">
        <v>2</v>
      </c>
      <c r="E10606" s="17">
        <v>13</v>
      </c>
      <c r="F10606" t="s">
        <v>72</v>
      </c>
      <c r="G10606">
        <v>34</v>
      </c>
      <c r="H10606">
        <v>6459592.7699999986</v>
      </c>
    </row>
    <row r="10607" spans="1:8" x14ac:dyDescent="0.25">
      <c r="A10607" s="2">
        <v>7</v>
      </c>
      <c r="B10607" t="s">
        <v>23</v>
      </c>
      <c r="C10607" t="s">
        <v>202</v>
      </c>
      <c r="D10607" s="2">
        <v>2</v>
      </c>
      <c r="E10607" s="17">
        <v>14</v>
      </c>
      <c r="F10607" t="s">
        <v>70</v>
      </c>
      <c r="G10607">
        <v>7</v>
      </c>
      <c r="H10607">
        <v>4853583.5599999996</v>
      </c>
    </row>
    <row r="10608" spans="1:8" x14ac:dyDescent="0.25">
      <c r="A10608" s="2">
        <v>7</v>
      </c>
      <c r="B10608" t="s">
        <v>23</v>
      </c>
      <c r="C10608" t="s">
        <v>202</v>
      </c>
      <c r="D10608" s="2">
        <v>2</v>
      </c>
      <c r="E10608" s="17">
        <v>14</v>
      </c>
      <c r="F10608" t="s">
        <v>75</v>
      </c>
      <c r="G10608">
        <v>3</v>
      </c>
      <c r="H10608">
        <v>419808</v>
      </c>
    </row>
    <row r="10609" spans="1:8" x14ac:dyDescent="0.25">
      <c r="A10609" s="2">
        <v>7</v>
      </c>
      <c r="B10609" t="s">
        <v>23</v>
      </c>
      <c r="C10609" t="s">
        <v>202</v>
      </c>
      <c r="D10609" s="2">
        <v>2</v>
      </c>
      <c r="E10609" s="17">
        <v>14</v>
      </c>
      <c r="F10609" t="s">
        <v>68</v>
      </c>
      <c r="G10609">
        <v>3</v>
      </c>
      <c r="H10609">
        <v>36410</v>
      </c>
    </row>
    <row r="10610" spans="1:8" x14ac:dyDescent="0.25">
      <c r="A10610" s="2">
        <v>7</v>
      </c>
      <c r="B10610" t="s">
        <v>23</v>
      </c>
      <c r="C10610" t="s">
        <v>202</v>
      </c>
      <c r="D10610" s="2">
        <v>2</v>
      </c>
      <c r="E10610" s="17">
        <v>14</v>
      </c>
      <c r="F10610" t="s">
        <v>69</v>
      </c>
      <c r="G10610">
        <v>7</v>
      </c>
      <c r="H10610">
        <v>646518.92000000004</v>
      </c>
    </row>
    <row r="10611" spans="1:8" x14ac:dyDescent="0.25">
      <c r="A10611" s="2">
        <v>7</v>
      </c>
      <c r="B10611" t="s">
        <v>23</v>
      </c>
      <c r="C10611" t="s">
        <v>202</v>
      </c>
      <c r="D10611" s="2">
        <v>2</v>
      </c>
      <c r="E10611" s="17">
        <v>14</v>
      </c>
      <c r="F10611" t="s">
        <v>78</v>
      </c>
      <c r="H10611">
        <v>255558.23</v>
      </c>
    </row>
    <row r="10612" spans="1:8" x14ac:dyDescent="0.25">
      <c r="A10612" s="2">
        <v>7</v>
      </c>
      <c r="B10612" t="s">
        <v>23</v>
      </c>
      <c r="C10612" t="s">
        <v>202</v>
      </c>
      <c r="D10612" s="2">
        <v>2</v>
      </c>
      <c r="E10612" s="17">
        <v>14</v>
      </c>
      <c r="F10612" t="s">
        <v>67</v>
      </c>
      <c r="G10612">
        <v>7</v>
      </c>
      <c r="H10612">
        <v>483.89000000000004</v>
      </c>
    </row>
    <row r="10613" spans="1:8" x14ac:dyDescent="0.25">
      <c r="A10613" s="2">
        <v>7</v>
      </c>
      <c r="B10613" t="s">
        <v>23</v>
      </c>
      <c r="C10613" t="s">
        <v>202</v>
      </c>
      <c r="D10613" s="2">
        <v>2</v>
      </c>
      <c r="E10613" s="17">
        <v>14</v>
      </c>
      <c r="F10613" t="s">
        <v>73</v>
      </c>
      <c r="H10613">
        <v>199700.40999999997</v>
      </c>
    </row>
    <row r="10614" spans="1:8" x14ac:dyDescent="0.25">
      <c r="A10614" s="2">
        <v>7</v>
      </c>
      <c r="B10614" t="s">
        <v>23</v>
      </c>
      <c r="C10614" t="s">
        <v>202</v>
      </c>
      <c r="D10614" s="2">
        <v>2</v>
      </c>
      <c r="E10614" s="17">
        <v>14</v>
      </c>
      <c r="F10614" t="s">
        <v>72</v>
      </c>
      <c r="G10614">
        <v>7</v>
      </c>
      <c r="H10614">
        <v>1456473.29</v>
      </c>
    </row>
    <row r="10615" spans="1:8" x14ac:dyDescent="0.25">
      <c r="A10615" s="2">
        <v>7</v>
      </c>
      <c r="B10615" t="s">
        <v>23</v>
      </c>
      <c r="C10615" t="s">
        <v>202</v>
      </c>
      <c r="D10615" s="2">
        <v>2</v>
      </c>
      <c r="E10615" s="17">
        <v>15</v>
      </c>
      <c r="F10615" t="s">
        <v>70</v>
      </c>
      <c r="G10615">
        <v>4</v>
      </c>
      <c r="H10615">
        <v>3517942.4600000004</v>
      </c>
    </row>
    <row r="10616" spans="1:8" x14ac:dyDescent="0.25">
      <c r="A10616" s="2">
        <v>7</v>
      </c>
      <c r="B10616" t="s">
        <v>23</v>
      </c>
      <c r="C10616" t="s">
        <v>202</v>
      </c>
      <c r="D10616" s="2">
        <v>2</v>
      </c>
      <c r="E10616" s="17">
        <v>15</v>
      </c>
      <c r="F10616" t="s">
        <v>75</v>
      </c>
      <c r="G10616">
        <v>1</v>
      </c>
      <c r="H10616">
        <v>12000</v>
      </c>
    </row>
    <row r="10617" spans="1:8" x14ac:dyDescent="0.25">
      <c r="A10617" s="2">
        <v>7</v>
      </c>
      <c r="B10617" t="s">
        <v>23</v>
      </c>
      <c r="C10617" t="s">
        <v>202</v>
      </c>
      <c r="D10617" s="2">
        <v>2</v>
      </c>
      <c r="E10617" s="17">
        <v>15</v>
      </c>
      <c r="F10617" t="s">
        <v>68</v>
      </c>
      <c r="G10617">
        <v>4</v>
      </c>
      <c r="H10617">
        <v>49617</v>
      </c>
    </row>
    <row r="10618" spans="1:8" x14ac:dyDescent="0.25">
      <c r="A10618" s="2">
        <v>7</v>
      </c>
      <c r="B10618" t="s">
        <v>23</v>
      </c>
      <c r="C10618" t="s">
        <v>202</v>
      </c>
      <c r="D10618" s="2">
        <v>2</v>
      </c>
      <c r="E10618" s="17">
        <v>15</v>
      </c>
      <c r="F10618" t="s">
        <v>69</v>
      </c>
      <c r="G10618">
        <v>4</v>
      </c>
      <c r="H10618">
        <v>457331.92</v>
      </c>
    </row>
    <row r="10619" spans="1:8" x14ac:dyDescent="0.25">
      <c r="A10619" s="2">
        <v>7</v>
      </c>
      <c r="B10619" t="s">
        <v>23</v>
      </c>
      <c r="C10619" t="s">
        <v>202</v>
      </c>
      <c r="D10619" s="2">
        <v>2</v>
      </c>
      <c r="E10619" s="17">
        <v>15</v>
      </c>
      <c r="F10619" t="s">
        <v>78</v>
      </c>
      <c r="H10619">
        <v>178186.02000000002</v>
      </c>
    </row>
    <row r="10620" spans="1:8" x14ac:dyDescent="0.25">
      <c r="A10620" s="2">
        <v>7</v>
      </c>
      <c r="B10620" t="s">
        <v>23</v>
      </c>
      <c r="C10620" t="s">
        <v>202</v>
      </c>
      <c r="D10620" s="2">
        <v>2</v>
      </c>
      <c r="E10620" s="17">
        <v>15</v>
      </c>
      <c r="F10620" t="s">
        <v>67</v>
      </c>
      <c r="G10620">
        <v>4</v>
      </c>
      <c r="H10620">
        <v>268.18</v>
      </c>
    </row>
    <row r="10621" spans="1:8" x14ac:dyDescent="0.25">
      <c r="A10621" s="2">
        <v>7</v>
      </c>
      <c r="B10621" t="s">
        <v>23</v>
      </c>
      <c r="C10621" t="s">
        <v>202</v>
      </c>
      <c r="D10621" s="2">
        <v>2</v>
      </c>
      <c r="E10621" s="17">
        <v>15</v>
      </c>
      <c r="F10621" t="s">
        <v>73</v>
      </c>
      <c r="H10621">
        <v>147433.82999999999</v>
      </c>
    </row>
    <row r="10622" spans="1:8" x14ac:dyDescent="0.25">
      <c r="A10622" s="2">
        <v>7</v>
      </c>
      <c r="B10622" t="s">
        <v>23</v>
      </c>
      <c r="C10622" t="s">
        <v>202</v>
      </c>
      <c r="D10622" s="2">
        <v>2</v>
      </c>
      <c r="E10622" s="17">
        <v>15</v>
      </c>
      <c r="F10622" t="s">
        <v>79</v>
      </c>
      <c r="G10622">
        <v>1</v>
      </c>
      <c r="H10622">
        <v>8882</v>
      </c>
    </row>
    <row r="10623" spans="1:8" x14ac:dyDescent="0.25">
      <c r="A10623" s="2">
        <v>7</v>
      </c>
      <c r="B10623" t="s">
        <v>23</v>
      </c>
      <c r="C10623" t="s">
        <v>202</v>
      </c>
      <c r="D10623" s="2">
        <v>2</v>
      </c>
      <c r="E10623" s="17">
        <v>15</v>
      </c>
      <c r="F10623" t="s">
        <v>72</v>
      </c>
      <c r="G10623">
        <v>4</v>
      </c>
      <c r="H10623">
        <v>1033089.35</v>
      </c>
    </row>
    <row r="10624" spans="1:8" x14ac:dyDescent="0.25">
      <c r="A10624" s="2">
        <v>7</v>
      </c>
      <c r="B10624" t="s">
        <v>23</v>
      </c>
      <c r="C10624" t="s">
        <v>202</v>
      </c>
      <c r="D10624" s="2">
        <v>2</v>
      </c>
      <c r="E10624" s="17">
        <v>15</v>
      </c>
      <c r="F10624" t="s">
        <v>74</v>
      </c>
      <c r="H10624">
        <v>-11671.5</v>
      </c>
    </row>
    <row r="10625" spans="1:8" x14ac:dyDescent="0.25">
      <c r="A10625" s="2">
        <v>7</v>
      </c>
      <c r="B10625" t="s">
        <v>23</v>
      </c>
      <c r="C10625" t="s">
        <v>203</v>
      </c>
      <c r="D10625" s="2">
        <v>3</v>
      </c>
      <c r="E10625" s="17">
        <v>5</v>
      </c>
      <c r="F10625" t="s">
        <v>70</v>
      </c>
      <c r="G10625">
        <v>1</v>
      </c>
      <c r="H10625">
        <v>285928.5</v>
      </c>
    </row>
    <row r="10626" spans="1:8" x14ac:dyDescent="0.25">
      <c r="A10626" s="2">
        <v>7</v>
      </c>
      <c r="B10626" t="s">
        <v>23</v>
      </c>
      <c r="C10626" t="s">
        <v>203</v>
      </c>
      <c r="D10626" s="2">
        <v>3</v>
      </c>
      <c r="E10626" s="17">
        <v>5</v>
      </c>
      <c r="F10626" t="s">
        <v>75</v>
      </c>
      <c r="G10626">
        <v>1</v>
      </c>
      <c r="H10626">
        <v>22500</v>
      </c>
    </row>
    <row r="10627" spans="1:8" x14ac:dyDescent="0.25">
      <c r="A10627" s="2">
        <v>7</v>
      </c>
      <c r="B10627" t="s">
        <v>23</v>
      </c>
      <c r="C10627" t="s">
        <v>203</v>
      </c>
      <c r="D10627" s="2">
        <v>3</v>
      </c>
      <c r="E10627" s="17">
        <v>5</v>
      </c>
      <c r="F10627" t="s">
        <v>68</v>
      </c>
      <c r="G10627">
        <v>1</v>
      </c>
      <c r="H10627">
        <v>34060</v>
      </c>
    </row>
    <row r="10628" spans="1:8" x14ac:dyDescent="0.25">
      <c r="A10628" s="2">
        <v>7</v>
      </c>
      <c r="B10628" t="s">
        <v>23</v>
      </c>
      <c r="C10628" t="s">
        <v>203</v>
      </c>
      <c r="D10628" s="2">
        <v>3</v>
      </c>
      <c r="E10628" s="17">
        <v>5</v>
      </c>
      <c r="F10628" t="s">
        <v>69</v>
      </c>
      <c r="G10628">
        <v>1</v>
      </c>
      <c r="H10628">
        <v>37170.36</v>
      </c>
    </row>
    <row r="10629" spans="1:8" x14ac:dyDescent="0.25">
      <c r="A10629" s="2">
        <v>7</v>
      </c>
      <c r="B10629" t="s">
        <v>23</v>
      </c>
      <c r="C10629" t="s">
        <v>203</v>
      </c>
      <c r="D10629" s="2">
        <v>3</v>
      </c>
      <c r="E10629" s="17">
        <v>5</v>
      </c>
      <c r="F10629" t="s">
        <v>78</v>
      </c>
      <c r="H10629">
        <v>23612.799999999999</v>
      </c>
    </row>
    <row r="10630" spans="1:8" x14ac:dyDescent="0.25">
      <c r="A10630" s="2">
        <v>7</v>
      </c>
      <c r="B10630" t="s">
        <v>23</v>
      </c>
      <c r="C10630" t="s">
        <v>203</v>
      </c>
      <c r="D10630" s="2">
        <v>3</v>
      </c>
      <c r="E10630" s="17">
        <v>5</v>
      </c>
      <c r="F10630" t="s">
        <v>67</v>
      </c>
      <c r="G10630">
        <v>1</v>
      </c>
      <c r="H10630">
        <v>128.26</v>
      </c>
    </row>
    <row r="10631" spans="1:8" x14ac:dyDescent="0.25">
      <c r="A10631" s="2">
        <v>7</v>
      </c>
      <c r="B10631" t="s">
        <v>23</v>
      </c>
      <c r="C10631" t="s">
        <v>203</v>
      </c>
      <c r="D10631" s="2">
        <v>3</v>
      </c>
      <c r="E10631" s="17">
        <v>5</v>
      </c>
      <c r="F10631" t="s">
        <v>73</v>
      </c>
      <c r="H10631">
        <v>25993.5</v>
      </c>
    </row>
    <row r="10632" spans="1:8" x14ac:dyDescent="0.25">
      <c r="A10632" s="2">
        <v>7</v>
      </c>
      <c r="B10632" t="s">
        <v>23</v>
      </c>
      <c r="C10632" t="s">
        <v>203</v>
      </c>
      <c r="D10632" s="2">
        <v>3</v>
      </c>
      <c r="E10632" s="17">
        <v>6</v>
      </c>
      <c r="F10632" t="s">
        <v>70</v>
      </c>
      <c r="H10632">
        <v>12382</v>
      </c>
    </row>
    <row r="10633" spans="1:8" x14ac:dyDescent="0.25">
      <c r="A10633" s="2">
        <v>7</v>
      </c>
      <c r="B10633" t="s">
        <v>23</v>
      </c>
      <c r="C10633" t="s">
        <v>203</v>
      </c>
      <c r="D10633" s="2">
        <v>3</v>
      </c>
      <c r="E10633" s="17">
        <v>6</v>
      </c>
      <c r="F10633" t="s">
        <v>68</v>
      </c>
      <c r="H10633">
        <v>720</v>
      </c>
    </row>
    <row r="10634" spans="1:8" x14ac:dyDescent="0.25">
      <c r="A10634" s="2">
        <v>7</v>
      </c>
      <c r="B10634" t="s">
        <v>23</v>
      </c>
      <c r="C10634" t="s">
        <v>203</v>
      </c>
      <c r="D10634" s="2">
        <v>3</v>
      </c>
      <c r="E10634" s="17">
        <v>6</v>
      </c>
      <c r="F10634" t="s">
        <v>69</v>
      </c>
      <c r="H10634">
        <v>1609.65</v>
      </c>
    </row>
    <row r="10635" spans="1:8" x14ac:dyDescent="0.25">
      <c r="A10635" s="2">
        <v>7</v>
      </c>
      <c r="B10635" t="s">
        <v>23</v>
      </c>
      <c r="C10635" t="s">
        <v>203</v>
      </c>
      <c r="D10635" s="2">
        <v>3</v>
      </c>
      <c r="E10635" s="17">
        <v>6</v>
      </c>
      <c r="F10635" t="s">
        <v>67</v>
      </c>
      <c r="H10635">
        <v>5.83</v>
      </c>
    </row>
    <row r="10636" spans="1:8" x14ac:dyDescent="0.25">
      <c r="A10636" s="2">
        <v>7</v>
      </c>
      <c r="B10636" t="s">
        <v>23</v>
      </c>
      <c r="C10636" t="s">
        <v>203</v>
      </c>
      <c r="D10636" s="2">
        <v>3</v>
      </c>
      <c r="E10636" s="17">
        <v>7</v>
      </c>
      <c r="F10636" t="s">
        <v>70</v>
      </c>
      <c r="G10636">
        <v>18</v>
      </c>
      <c r="H10636">
        <v>4184526.94</v>
      </c>
    </row>
    <row r="10637" spans="1:8" x14ac:dyDescent="0.25">
      <c r="A10637" s="2">
        <v>7</v>
      </c>
      <c r="B10637" t="s">
        <v>23</v>
      </c>
      <c r="C10637" t="s">
        <v>203</v>
      </c>
      <c r="D10637" s="2">
        <v>3</v>
      </c>
      <c r="E10637" s="17">
        <v>7</v>
      </c>
      <c r="F10637" t="s">
        <v>75</v>
      </c>
      <c r="G10637">
        <v>13</v>
      </c>
      <c r="H10637">
        <v>177000</v>
      </c>
    </row>
    <row r="10638" spans="1:8" x14ac:dyDescent="0.25">
      <c r="A10638" s="2">
        <v>7</v>
      </c>
      <c r="B10638" t="s">
        <v>23</v>
      </c>
      <c r="C10638" t="s">
        <v>203</v>
      </c>
      <c r="D10638" s="2">
        <v>3</v>
      </c>
      <c r="E10638" s="17">
        <v>7</v>
      </c>
      <c r="F10638" t="s">
        <v>77</v>
      </c>
      <c r="G10638">
        <v>2</v>
      </c>
      <c r="H10638">
        <v>43210.799999999996</v>
      </c>
    </row>
    <row r="10639" spans="1:8" x14ac:dyDescent="0.25">
      <c r="A10639" s="2">
        <v>7</v>
      </c>
      <c r="B10639" t="s">
        <v>23</v>
      </c>
      <c r="C10639" t="s">
        <v>203</v>
      </c>
      <c r="D10639" s="2">
        <v>3</v>
      </c>
      <c r="E10639" s="17">
        <v>7</v>
      </c>
      <c r="F10639" t="s">
        <v>68</v>
      </c>
      <c r="G10639">
        <v>13</v>
      </c>
      <c r="H10639">
        <v>258963</v>
      </c>
    </row>
    <row r="10640" spans="1:8" x14ac:dyDescent="0.25">
      <c r="A10640" s="2">
        <v>7</v>
      </c>
      <c r="B10640" t="s">
        <v>23</v>
      </c>
      <c r="C10640" t="s">
        <v>203</v>
      </c>
      <c r="D10640" s="2">
        <v>3</v>
      </c>
      <c r="E10640" s="17">
        <v>7</v>
      </c>
      <c r="F10640" t="s">
        <v>69</v>
      </c>
      <c r="G10640">
        <v>16</v>
      </c>
      <c r="H10640">
        <v>478311</v>
      </c>
    </row>
    <row r="10641" spans="1:8" x14ac:dyDescent="0.25">
      <c r="A10641" s="2">
        <v>7</v>
      </c>
      <c r="B10641" t="s">
        <v>23</v>
      </c>
      <c r="C10641" t="s">
        <v>203</v>
      </c>
      <c r="D10641" s="2">
        <v>3</v>
      </c>
      <c r="E10641" s="17">
        <v>7</v>
      </c>
      <c r="F10641" t="s">
        <v>78</v>
      </c>
      <c r="H10641">
        <v>167043.16</v>
      </c>
    </row>
    <row r="10642" spans="1:8" x14ac:dyDescent="0.25">
      <c r="A10642" s="2">
        <v>7</v>
      </c>
      <c r="B10642" t="s">
        <v>23</v>
      </c>
      <c r="C10642" t="s">
        <v>203</v>
      </c>
      <c r="D10642" s="2">
        <v>3</v>
      </c>
      <c r="E10642" s="17">
        <v>7</v>
      </c>
      <c r="F10642" t="s">
        <v>67</v>
      </c>
      <c r="G10642">
        <v>16</v>
      </c>
      <c r="H10642">
        <v>1201.03</v>
      </c>
    </row>
    <row r="10643" spans="1:8" x14ac:dyDescent="0.25">
      <c r="A10643" s="2">
        <v>7</v>
      </c>
      <c r="B10643" t="s">
        <v>23</v>
      </c>
      <c r="C10643" t="s">
        <v>203</v>
      </c>
      <c r="D10643" s="2">
        <v>3</v>
      </c>
      <c r="E10643" s="17">
        <v>7</v>
      </c>
      <c r="F10643" t="s">
        <v>73</v>
      </c>
      <c r="G10643">
        <v>2</v>
      </c>
      <c r="H10643">
        <v>272375.84999999998</v>
      </c>
    </row>
    <row r="10644" spans="1:8" x14ac:dyDescent="0.25">
      <c r="A10644" s="2">
        <v>7</v>
      </c>
      <c r="B10644" t="s">
        <v>23</v>
      </c>
      <c r="C10644" t="s">
        <v>203</v>
      </c>
      <c r="D10644" s="2">
        <v>3</v>
      </c>
      <c r="E10644" s="17">
        <v>7</v>
      </c>
      <c r="F10644" t="s">
        <v>79</v>
      </c>
      <c r="H10644">
        <v>8371</v>
      </c>
    </row>
    <row r="10645" spans="1:8" x14ac:dyDescent="0.25">
      <c r="A10645" s="2">
        <v>7</v>
      </c>
      <c r="B10645" t="s">
        <v>23</v>
      </c>
      <c r="C10645" t="s">
        <v>203</v>
      </c>
      <c r="D10645" s="2">
        <v>3</v>
      </c>
      <c r="E10645" s="17">
        <v>7</v>
      </c>
      <c r="F10645" t="s">
        <v>72</v>
      </c>
      <c r="G10645">
        <v>2</v>
      </c>
      <c r="H10645">
        <v>158170.44</v>
      </c>
    </row>
    <row r="10646" spans="1:8" x14ac:dyDescent="0.25">
      <c r="A10646" s="2">
        <v>7</v>
      </c>
      <c r="B10646" t="s">
        <v>23</v>
      </c>
      <c r="C10646" t="s">
        <v>203</v>
      </c>
      <c r="D10646" s="2">
        <v>3</v>
      </c>
      <c r="E10646" s="17">
        <v>8</v>
      </c>
      <c r="F10646" t="s">
        <v>70</v>
      </c>
      <c r="G10646">
        <v>17</v>
      </c>
      <c r="H10646">
        <v>5056789.2300000004</v>
      </c>
    </row>
    <row r="10647" spans="1:8" x14ac:dyDescent="0.25">
      <c r="A10647" s="2">
        <v>7</v>
      </c>
      <c r="B10647" t="s">
        <v>23</v>
      </c>
      <c r="C10647" t="s">
        <v>203</v>
      </c>
      <c r="D10647" s="2">
        <v>3</v>
      </c>
      <c r="E10647" s="17">
        <v>8</v>
      </c>
      <c r="F10647" t="s">
        <v>75</v>
      </c>
      <c r="G10647">
        <v>15</v>
      </c>
      <c r="H10647">
        <v>216900</v>
      </c>
    </row>
    <row r="10648" spans="1:8" x14ac:dyDescent="0.25">
      <c r="A10648" s="2">
        <v>7</v>
      </c>
      <c r="B10648" t="s">
        <v>23</v>
      </c>
      <c r="C10648" t="s">
        <v>203</v>
      </c>
      <c r="D10648" s="2">
        <v>3</v>
      </c>
      <c r="E10648" s="17">
        <v>8</v>
      </c>
      <c r="F10648" t="s">
        <v>77</v>
      </c>
      <c r="G10648">
        <v>3</v>
      </c>
      <c r="H10648">
        <v>60435.079999999994</v>
      </c>
    </row>
    <row r="10649" spans="1:8" x14ac:dyDescent="0.25">
      <c r="A10649" s="2">
        <v>7</v>
      </c>
      <c r="B10649" t="s">
        <v>23</v>
      </c>
      <c r="C10649" t="s">
        <v>203</v>
      </c>
      <c r="D10649" s="2">
        <v>3</v>
      </c>
      <c r="E10649" s="17">
        <v>8</v>
      </c>
      <c r="F10649" t="s">
        <v>68</v>
      </c>
      <c r="G10649">
        <v>15</v>
      </c>
      <c r="H10649">
        <v>310942.5</v>
      </c>
    </row>
    <row r="10650" spans="1:8" x14ac:dyDescent="0.25">
      <c r="A10650" s="2">
        <v>7</v>
      </c>
      <c r="B10650" t="s">
        <v>23</v>
      </c>
      <c r="C10650" t="s">
        <v>203</v>
      </c>
      <c r="D10650" s="2">
        <v>3</v>
      </c>
      <c r="E10650" s="17">
        <v>8</v>
      </c>
      <c r="F10650" t="s">
        <v>69</v>
      </c>
      <c r="G10650">
        <v>17</v>
      </c>
      <c r="H10650">
        <v>658458.22</v>
      </c>
    </row>
    <row r="10651" spans="1:8" x14ac:dyDescent="0.25">
      <c r="A10651" s="2">
        <v>7</v>
      </c>
      <c r="B10651" t="s">
        <v>23</v>
      </c>
      <c r="C10651" t="s">
        <v>203</v>
      </c>
      <c r="D10651" s="2">
        <v>3</v>
      </c>
      <c r="E10651" s="17">
        <v>8</v>
      </c>
      <c r="F10651" t="s">
        <v>78</v>
      </c>
      <c r="H10651">
        <v>307373.46000000002</v>
      </c>
    </row>
    <row r="10652" spans="1:8" x14ac:dyDescent="0.25">
      <c r="A10652" s="2">
        <v>7</v>
      </c>
      <c r="B10652" t="s">
        <v>23</v>
      </c>
      <c r="C10652" t="s">
        <v>203</v>
      </c>
      <c r="D10652" s="2">
        <v>3</v>
      </c>
      <c r="E10652" s="17">
        <v>8</v>
      </c>
      <c r="F10652" t="s">
        <v>67</v>
      </c>
      <c r="G10652">
        <v>17</v>
      </c>
      <c r="H10652">
        <v>1282.5999999999999</v>
      </c>
    </row>
    <row r="10653" spans="1:8" x14ac:dyDescent="0.25">
      <c r="A10653" s="2">
        <v>7</v>
      </c>
      <c r="B10653" t="s">
        <v>23</v>
      </c>
      <c r="C10653" t="s">
        <v>203</v>
      </c>
      <c r="D10653" s="2">
        <v>3</v>
      </c>
      <c r="E10653" s="17">
        <v>8</v>
      </c>
      <c r="F10653" t="s">
        <v>73</v>
      </c>
      <c r="G10653">
        <v>1</v>
      </c>
      <c r="H10653">
        <v>410536.75</v>
      </c>
    </row>
    <row r="10654" spans="1:8" x14ac:dyDescent="0.25">
      <c r="A10654" s="2">
        <v>7</v>
      </c>
      <c r="B10654" t="s">
        <v>23</v>
      </c>
      <c r="C10654" t="s">
        <v>203</v>
      </c>
      <c r="D10654" s="2">
        <v>3</v>
      </c>
      <c r="E10654" s="17">
        <v>9</v>
      </c>
      <c r="F10654" t="s">
        <v>70</v>
      </c>
      <c r="G10654">
        <v>41</v>
      </c>
      <c r="H10654">
        <v>11812993.659999998</v>
      </c>
    </row>
    <row r="10655" spans="1:8" x14ac:dyDescent="0.25">
      <c r="A10655" s="2">
        <v>7</v>
      </c>
      <c r="B10655" t="s">
        <v>23</v>
      </c>
      <c r="C10655" t="s">
        <v>203</v>
      </c>
      <c r="D10655" s="2">
        <v>3</v>
      </c>
      <c r="E10655" s="17">
        <v>9</v>
      </c>
      <c r="F10655" t="s">
        <v>75</v>
      </c>
      <c r="G10655">
        <v>22</v>
      </c>
      <c r="H10655">
        <v>275100</v>
      </c>
    </row>
    <row r="10656" spans="1:8" x14ac:dyDescent="0.25">
      <c r="A10656" s="2">
        <v>7</v>
      </c>
      <c r="B10656" t="s">
        <v>23</v>
      </c>
      <c r="C10656" t="s">
        <v>203</v>
      </c>
      <c r="D10656" s="2">
        <v>3</v>
      </c>
      <c r="E10656" s="17">
        <v>9</v>
      </c>
      <c r="F10656" t="s">
        <v>77</v>
      </c>
      <c r="G10656">
        <v>5</v>
      </c>
      <c r="H10656">
        <v>61269.7</v>
      </c>
    </row>
    <row r="10657" spans="1:8" x14ac:dyDescent="0.25">
      <c r="A10657" s="2">
        <v>7</v>
      </c>
      <c r="B10657" t="s">
        <v>23</v>
      </c>
      <c r="C10657" t="s">
        <v>203</v>
      </c>
      <c r="D10657" s="2">
        <v>3</v>
      </c>
      <c r="E10657" s="17">
        <v>9</v>
      </c>
      <c r="F10657" t="s">
        <v>68</v>
      </c>
      <c r="G10657">
        <v>21</v>
      </c>
      <c r="H10657">
        <v>329810.5</v>
      </c>
    </row>
    <row r="10658" spans="1:8" x14ac:dyDescent="0.25">
      <c r="A10658" s="2">
        <v>7</v>
      </c>
      <c r="B10658" t="s">
        <v>23</v>
      </c>
      <c r="C10658" t="s">
        <v>203</v>
      </c>
      <c r="D10658" s="2">
        <v>3</v>
      </c>
      <c r="E10658" s="17">
        <v>9</v>
      </c>
      <c r="F10658" t="s">
        <v>69</v>
      </c>
      <c r="G10658">
        <v>39</v>
      </c>
      <c r="H10658">
        <v>1469760.49</v>
      </c>
    </row>
    <row r="10659" spans="1:8" x14ac:dyDescent="0.25">
      <c r="A10659" s="2">
        <v>7</v>
      </c>
      <c r="B10659" t="s">
        <v>23</v>
      </c>
      <c r="C10659" t="s">
        <v>203</v>
      </c>
      <c r="D10659" s="2">
        <v>3</v>
      </c>
      <c r="E10659" s="17">
        <v>9</v>
      </c>
      <c r="F10659" t="s">
        <v>78</v>
      </c>
      <c r="G10659">
        <v>1</v>
      </c>
      <c r="H10659">
        <v>415330.0199999999</v>
      </c>
    </row>
    <row r="10660" spans="1:8" x14ac:dyDescent="0.25">
      <c r="A10660" s="2">
        <v>7</v>
      </c>
      <c r="B10660" t="s">
        <v>23</v>
      </c>
      <c r="C10660" t="s">
        <v>203</v>
      </c>
      <c r="D10660" s="2">
        <v>3</v>
      </c>
      <c r="E10660" s="17">
        <v>9</v>
      </c>
      <c r="F10660" t="s">
        <v>67</v>
      </c>
      <c r="G10660">
        <v>40</v>
      </c>
      <c r="H10660">
        <v>2734.27</v>
      </c>
    </row>
    <row r="10661" spans="1:8" x14ac:dyDescent="0.25">
      <c r="A10661" s="2">
        <v>7</v>
      </c>
      <c r="B10661" t="s">
        <v>23</v>
      </c>
      <c r="C10661" t="s">
        <v>203</v>
      </c>
      <c r="D10661" s="2">
        <v>3</v>
      </c>
      <c r="E10661" s="17">
        <v>9</v>
      </c>
      <c r="F10661" t="s">
        <v>73</v>
      </c>
      <c r="G10661">
        <v>4</v>
      </c>
      <c r="H10661">
        <v>800525.27</v>
      </c>
    </row>
    <row r="10662" spans="1:8" x14ac:dyDescent="0.25">
      <c r="A10662" s="2">
        <v>7</v>
      </c>
      <c r="B10662" t="s">
        <v>23</v>
      </c>
      <c r="C10662" t="s">
        <v>203</v>
      </c>
      <c r="D10662" s="2">
        <v>3</v>
      </c>
      <c r="E10662" s="17">
        <v>9</v>
      </c>
      <c r="F10662" t="s">
        <v>72</v>
      </c>
      <c r="G10662">
        <v>2</v>
      </c>
      <c r="H10662">
        <v>238979.15</v>
      </c>
    </row>
    <row r="10663" spans="1:8" x14ac:dyDescent="0.25">
      <c r="A10663" s="2">
        <v>7</v>
      </c>
      <c r="B10663" t="s">
        <v>23</v>
      </c>
      <c r="C10663" t="s">
        <v>203</v>
      </c>
      <c r="D10663" s="2">
        <v>3</v>
      </c>
      <c r="E10663" s="17">
        <v>10</v>
      </c>
      <c r="F10663" t="s">
        <v>70</v>
      </c>
      <c r="G10663">
        <v>14</v>
      </c>
      <c r="H10663">
        <v>5719955.6199999992</v>
      </c>
    </row>
    <row r="10664" spans="1:8" x14ac:dyDescent="0.25">
      <c r="A10664" s="2">
        <v>7</v>
      </c>
      <c r="B10664" t="s">
        <v>23</v>
      </c>
      <c r="C10664" t="s">
        <v>203</v>
      </c>
      <c r="D10664" s="2">
        <v>3</v>
      </c>
      <c r="E10664" s="17">
        <v>10</v>
      </c>
      <c r="F10664" t="s">
        <v>75</v>
      </c>
      <c r="G10664">
        <v>8</v>
      </c>
      <c r="H10664">
        <v>113400</v>
      </c>
    </row>
    <row r="10665" spans="1:8" x14ac:dyDescent="0.25">
      <c r="A10665" s="2">
        <v>7</v>
      </c>
      <c r="B10665" t="s">
        <v>23</v>
      </c>
      <c r="C10665" t="s">
        <v>203</v>
      </c>
      <c r="D10665" s="2">
        <v>3</v>
      </c>
      <c r="E10665" s="17">
        <v>10</v>
      </c>
      <c r="F10665" t="s">
        <v>77</v>
      </c>
      <c r="G10665">
        <v>2</v>
      </c>
      <c r="H10665">
        <v>41312.47</v>
      </c>
    </row>
    <row r="10666" spans="1:8" x14ac:dyDescent="0.25">
      <c r="A10666" s="2">
        <v>7</v>
      </c>
      <c r="B10666" t="s">
        <v>23</v>
      </c>
      <c r="C10666" t="s">
        <v>203</v>
      </c>
      <c r="D10666" s="2">
        <v>3</v>
      </c>
      <c r="E10666" s="17">
        <v>10</v>
      </c>
      <c r="F10666" t="s">
        <v>68</v>
      </c>
      <c r="G10666">
        <v>9</v>
      </c>
      <c r="H10666">
        <v>146045</v>
      </c>
    </row>
    <row r="10667" spans="1:8" x14ac:dyDescent="0.25">
      <c r="A10667" s="2">
        <v>7</v>
      </c>
      <c r="B10667" t="s">
        <v>23</v>
      </c>
      <c r="C10667" t="s">
        <v>203</v>
      </c>
      <c r="D10667" s="2">
        <v>3</v>
      </c>
      <c r="E10667" s="17">
        <v>10</v>
      </c>
      <c r="F10667" t="s">
        <v>69</v>
      </c>
      <c r="G10667">
        <v>12</v>
      </c>
      <c r="H10667">
        <v>631960.72</v>
      </c>
    </row>
    <row r="10668" spans="1:8" x14ac:dyDescent="0.25">
      <c r="A10668" s="2">
        <v>7</v>
      </c>
      <c r="B10668" t="s">
        <v>23</v>
      </c>
      <c r="C10668" t="s">
        <v>203</v>
      </c>
      <c r="D10668" s="2">
        <v>3</v>
      </c>
      <c r="E10668" s="17">
        <v>10</v>
      </c>
      <c r="F10668" t="s">
        <v>78</v>
      </c>
      <c r="H10668">
        <v>257133.09999999998</v>
      </c>
    </row>
    <row r="10669" spans="1:8" x14ac:dyDescent="0.25">
      <c r="A10669" s="2">
        <v>7</v>
      </c>
      <c r="B10669" t="s">
        <v>23</v>
      </c>
      <c r="C10669" t="s">
        <v>203</v>
      </c>
      <c r="D10669" s="2">
        <v>3</v>
      </c>
      <c r="E10669" s="17">
        <v>10</v>
      </c>
      <c r="F10669" t="s">
        <v>67</v>
      </c>
      <c r="G10669">
        <v>14</v>
      </c>
      <c r="H10669">
        <v>915.04000000000019</v>
      </c>
    </row>
    <row r="10670" spans="1:8" x14ac:dyDescent="0.25">
      <c r="A10670" s="2">
        <v>7</v>
      </c>
      <c r="B10670" t="s">
        <v>23</v>
      </c>
      <c r="C10670" t="s">
        <v>203</v>
      </c>
      <c r="D10670" s="2">
        <v>3</v>
      </c>
      <c r="E10670" s="17">
        <v>10</v>
      </c>
      <c r="F10670" t="s">
        <v>73</v>
      </c>
      <c r="G10670">
        <v>1</v>
      </c>
      <c r="H10670">
        <v>393951.08</v>
      </c>
    </row>
    <row r="10671" spans="1:8" x14ac:dyDescent="0.25">
      <c r="A10671" s="2">
        <v>7</v>
      </c>
      <c r="B10671" t="s">
        <v>23</v>
      </c>
      <c r="C10671" t="s">
        <v>203</v>
      </c>
      <c r="D10671" s="2">
        <v>3</v>
      </c>
      <c r="E10671" s="17">
        <v>10</v>
      </c>
      <c r="F10671" t="s">
        <v>72</v>
      </c>
      <c r="G10671">
        <v>3</v>
      </c>
      <c r="H10671">
        <v>462665.04</v>
      </c>
    </row>
    <row r="10672" spans="1:8" x14ac:dyDescent="0.25">
      <c r="A10672" s="2">
        <v>7</v>
      </c>
      <c r="B10672" t="s">
        <v>23</v>
      </c>
      <c r="C10672" t="s">
        <v>203</v>
      </c>
      <c r="D10672" s="2">
        <v>3</v>
      </c>
      <c r="E10672" s="17">
        <v>10</v>
      </c>
      <c r="F10672" t="s">
        <v>74</v>
      </c>
      <c r="G10672">
        <v>1</v>
      </c>
      <c r="H10672">
        <v>86371.799999999988</v>
      </c>
    </row>
    <row r="10673" spans="1:8" x14ac:dyDescent="0.25">
      <c r="A10673" s="2">
        <v>7</v>
      </c>
      <c r="B10673" t="s">
        <v>23</v>
      </c>
      <c r="C10673" t="s">
        <v>203</v>
      </c>
      <c r="D10673" s="2">
        <v>3</v>
      </c>
      <c r="E10673" s="17">
        <v>11</v>
      </c>
      <c r="F10673" t="s">
        <v>70</v>
      </c>
      <c r="G10673">
        <v>51</v>
      </c>
      <c r="H10673">
        <v>23699540.019999985</v>
      </c>
    </row>
    <row r="10674" spans="1:8" x14ac:dyDescent="0.25">
      <c r="A10674" s="2">
        <v>7</v>
      </c>
      <c r="B10674" t="s">
        <v>23</v>
      </c>
      <c r="C10674" t="s">
        <v>203</v>
      </c>
      <c r="D10674" s="2">
        <v>3</v>
      </c>
      <c r="E10674" s="17">
        <v>11</v>
      </c>
      <c r="F10674" t="s">
        <v>75</v>
      </c>
      <c r="G10674">
        <v>5</v>
      </c>
      <c r="H10674">
        <v>88487.959999999992</v>
      </c>
    </row>
    <row r="10675" spans="1:8" x14ac:dyDescent="0.25">
      <c r="A10675" s="2">
        <v>7</v>
      </c>
      <c r="B10675" t="s">
        <v>23</v>
      </c>
      <c r="C10675" t="s">
        <v>203</v>
      </c>
      <c r="D10675" s="2">
        <v>3</v>
      </c>
      <c r="E10675" s="17">
        <v>11</v>
      </c>
      <c r="F10675" t="s">
        <v>77</v>
      </c>
      <c r="G10675">
        <v>2</v>
      </c>
      <c r="H10675">
        <v>24924.01</v>
      </c>
    </row>
    <row r="10676" spans="1:8" x14ac:dyDescent="0.25">
      <c r="A10676" s="2">
        <v>7</v>
      </c>
      <c r="B10676" t="s">
        <v>23</v>
      </c>
      <c r="C10676" t="s">
        <v>203</v>
      </c>
      <c r="D10676" s="2">
        <v>3</v>
      </c>
      <c r="E10676" s="17">
        <v>11</v>
      </c>
      <c r="F10676" t="s">
        <v>68</v>
      </c>
      <c r="G10676">
        <v>20</v>
      </c>
      <c r="H10676">
        <v>426163</v>
      </c>
    </row>
    <row r="10677" spans="1:8" x14ac:dyDescent="0.25">
      <c r="A10677" s="2">
        <v>7</v>
      </c>
      <c r="B10677" t="s">
        <v>23</v>
      </c>
      <c r="C10677" t="s">
        <v>203</v>
      </c>
      <c r="D10677" s="2">
        <v>3</v>
      </c>
      <c r="E10677" s="17">
        <v>11</v>
      </c>
      <c r="F10677" t="s">
        <v>69</v>
      </c>
      <c r="G10677">
        <v>50</v>
      </c>
      <c r="H10677">
        <v>3023496.9099999997</v>
      </c>
    </row>
    <row r="10678" spans="1:8" x14ac:dyDescent="0.25">
      <c r="A10678" s="2">
        <v>7</v>
      </c>
      <c r="B10678" t="s">
        <v>23</v>
      </c>
      <c r="C10678" t="s">
        <v>203</v>
      </c>
      <c r="D10678" s="2">
        <v>3</v>
      </c>
      <c r="E10678" s="17">
        <v>11</v>
      </c>
      <c r="F10678" t="s">
        <v>78</v>
      </c>
      <c r="H10678">
        <v>1095088.76</v>
      </c>
    </row>
    <row r="10679" spans="1:8" x14ac:dyDescent="0.25">
      <c r="A10679" s="2">
        <v>7</v>
      </c>
      <c r="B10679" t="s">
        <v>23</v>
      </c>
      <c r="C10679" t="s">
        <v>203</v>
      </c>
      <c r="D10679" s="2">
        <v>3</v>
      </c>
      <c r="E10679" s="17">
        <v>11</v>
      </c>
      <c r="F10679" t="s">
        <v>67</v>
      </c>
      <c r="G10679">
        <v>52</v>
      </c>
      <c r="H10679">
        <v>3906.1</v>
      </c>
    </row>
    <row r="10680" spans="1:8" x14ac:dyDescent="0.25">
      <c r="A10680" s="2">
        <v>7</v>
      </c>
      <c r="B10680" t="s">
        <v>23</v>
      </c>
      <c r="C10680" t="s">
        <v>203</v>
      </c>
      <c r="D10680" s="2">
        <v>3</v>
      </c>
      <c r="E10680" s="17">
        <v>11</v>
      </c>
      <c r="F10680" t="s">
        <v>73</v>
      </c>
      <c r="G10680">
        <v>5</v>
      </c>
      <c r="H10680">
        <v>1374454.24</v>
      </c>
    </row>
    <row r="10681" spans="1:8" x14ac:dyDescent="0.25">
      <c r="A10681" s="2">
        <v>7</v>
      </c>
      <c r="B10681" t="s">
        <v>23</v>
      </c>
      <c r="C10681" t="s">
        <v>203</v>
      </c>
      <c r="D10681" s="2">
        <v>3</v>
      </c>
      <c r="E10681" s="17">
        <v>11</v>
      </c>
      <c r="F10681" t="s">
        <v>72</v>
      </c>
      <c r="G10681">
        <v>55</v>
      </c>
      <c r="H10681">
        <v>7837785.8100000005</v>
      </c>
    </row>
    <row r="10682" spans="1:8" x14ac:dyDescent="0.25">
      <c r="A10682" s="2">
        <v>7</v>
      </c>
      <c r="B10682" t="s">
        <v>23</v>
      </c>
      <c r="C10682" t="s">
        <v>203</v>
      </c>
      <c r="D10682" s="2">
        <v>3</v>
      </c>
      <c r="E10682" s="17">
        <v>12</v>
      </c>
      <c r="F10682" t="s">
        <v>70</v>
      </c>
      <c r="G10682">
        <v>43</v>
      </c>
      <c r="H10682">
        <v>19518801.32</v>
      </c>
    </row>
    <row r="10683" spans="1:8" x14ac:dyDescent="0.25">
      <c r="A10683" s="2">
        <v>7</v>
      </c>
      <c r="B10683" t="s">
        <v>23</v>
      </c>
      <c r="C10683" t="s">
        <v>203</v>
      </c>
      <c r="D10683" s="2">
        <v>3</v>
      </c>
      <c r="E10683" s="17">
        <v>12</v>
      </c>
      <c r="F10683" t="s">
        <v>75</v>
      </c>
      <c r="G10683">
        <v>5</v>
      </c>
      <c r="H10683">
        <v>319002</v>
      </c>
    </row>
    <row r="10684" spans="1:8" x14ac:dyDescent="0.25">
      <c r="A10684" s="2">
        <v>7</v>
      </c>
      <c r="B10684" t="s">
        <v>23</v>
      </c>
      <c r="C10684" t="s">
        <v>203</v>
      </c>
      <c r="D10684" s="2">
        <v>3</v>
      </c>
      <c r="E10684" s="17">
        <v>12</v>
      </c>
      <c r="F10684" t="s">
        <v>77</v>
      </c>
      <c r="G10684">
        <v>3</v>
      </c>
      <c r="H10684">
        <v>51852.22</v>
      </c>
    </row>
    <row r="10685" spans="1:8" x14ac:dyDescent="0.25">
      <c r="A10685" s="2">
        <v>7</v>
      </c>
      <c r="B10685" t="s">
        <v>23</v>
      </c>
      <c r="C10685" t="s">
        <v>203</v>
      </c>
      <c r="D10685" s="2">
        <v>3</v>
      </c>
      <c r="E10685" s="17">
        <v>12</v>
      </c>
      <c r="F10685" t="s">
        <v>68</v>
      </c>
      <c r="G10685">
        <v>19</v>
      </c>
      <c r="H10685">
        <v>240873.5</v>
      </c>
    </row>
    <row r="10686" spans="1:8" x14ac:dyDescent="0.25">
      <c r="A10686" s="2">
        <v>7</v>
      </c>
      <c r="B10686" t="s">
        <v>23</v>
      </c>
      <c r="C10686" t="s">
        <v>203</v>
      </c>
      <c r="D10686" s="2">
        <v>3</v>
      </c>
      <c r="E10686" s="17">
        <v>12</v>
      </c>
      <c r="F10686" t="s">
        <v>69</v>
      </c>
      <c r="G10686">
        <v>43</v>
      </c>
      <c r="H10686">
        <v>2539059.3099999996</v>
      </c>
    </row>
    <row r="10687" spans="1:8" x14ac:dyDescent="0.25">
      <c r="A10687" s="2">
        <v>7</v>
      </c>
      <c r="B10687" t="s">
        <v>23</v>
      </c>
      <c r="C10687" t="s">
        <v>203</v>
      </c>
      <c r="D10687" s="2">
        <v>3</v>
      </c>
      <c r="E10687" s="17">
        <v>12</v>
      </c>
      <c r="F10687" t="s">
        <v>78</v>
      </c>
      <c r="H10687">
        <v>901151.4</v>
      </c>
    </row>
    <row r="10688" spans="1:8" x14ac:dyDescent="0.25">
      <c r="A10688" s="2">
        <v>7</v>
      </c>
      <c r="B10688" t="s">
        <v>23</v>
      </c>
      <c r="C10688" t="s">
        <v>203</v>
      </c>
      <c r="D10688" s="2">
        <v>3</v>
      </c>
      <c r="E10688" s="17">
        <v>12</v>
      </c>
      <c r="F10688" t="s">
        <v>67</v>
      </c>
      <c r="G10688">
        <v>40</v>
      </c>
      <c r="H10688">
        <v>2506.9</v>
      </c>
    </row>
    <row r="10689" spans="1:8" x14ac:dyDescent="0.25">
      <c r="A10689" s="2">
        <v>7</v>
      </c>
      <c r="B10689" t="s">
        <v>23</v>
      </c>
      <c r="C10689" t="s">
        <v>203</v>
      </c>
      <c r="D10689" s="2">
        <v>3</v>
      </c>
      <c r="E10689" s="17">
        <v>12</v>
      </c>
      <c r="F10689" t="s">
        <v>73</v>
      </c>
      <c r="G10689">
        <v>3</v>
      </c>
      <c r="H10689">
        <v>970318.61</v>
      </c>
    </row>
    <row r="10690" spans="1:8" x14ac:dyDescent="0.25">
      <c r="A10690" s="2">
        <v>7</v>
      </c>
      <c r="B10690" t="s">
        <v>23</v>
      </c>
      <c r="C10690" t="s">
        <v>203</v>
      </c>
      <c r="D10690" s="2">
        <v>3</v>
      </c>
      <c r="E10690" s="17">
        <v>12</v>
      </c>
      <c r="F10690" t="s">
        <v>79</v>
      </c>
      <c r="G10690">
        <v>1</v>
      </c>
      <c r="H10690">
        <v>26646.5</v>
      </c>
    </row>
    <row r="10691" spans="1:8" x14ac:dyDescent="0.25">
      <c r="A10691" s="2">
        <v>7</v>
      </c>
      <c r="B10691" t="s">
        <v>23</v>
      </c>
      <c r="C10691" t="s">
        <v>203</v>
      </c>
      <c r="D10691" s="2">
        <v>3</v>
      </c>
      <c r="E10691" s="17">
        <v>12</v>
      </c>
      <c r="F10691" t="s">
        <v>72</v>
      </c>
      <c r="G10691">
        <v>45</v>
      </c>
      <c r="H10691">
        <v>6050029.0099999998</v>
      </c>
    </row>
    <row r="10692" spans="1:8" x14ac:dyDescent="0.25">
      <c r="A10692" s="2">
        <v>7</v>
      </c>
      <c r="B10692" t="s">
        <v>23</v>
      </c>
      <c r="C10692" t="s">
        <v>203</v>
      </c>
      <c r="D10692" s="2">
        <v>3</v>
      </c>
      <c r="E10692" s="17">
        <v>13</v>
      </c>
      <c r="F10692" t="s">
        <v>70</v>
      </c>
      <c r="G10692">
        <v>60</v>
      </c>
      <c r="H10692">
        <v>36878896.440000013</v>
      </c>
    </row>
    <row r="10693" spans="1:8" x14ac:dyDescent="0.25">
      <c r="A10693" s="2">
        <v>7</v>
      </c>
      <c r="B10693" t="s">
        <v>23</v>
      </c>
      <c r="C10693" t="s">
        <v>203</v>
      </c>
      <c r="D10693" s="2">
        <v>3</v>
      </c>
      <c r="E10693" s="17">
        <v>13</v>
      </c>
      <c r="F10693" t="s">
        <v>75</v>
      </c>
      <c r="G10693">
        <v>9</v>
      </c>
      <c r="H10693">
        <v>883893</v>
      </c>
    </row>
    <row r="10694" spans="1:8" x14ac:dyDescent="0.25">
      <c r="A10694" s="2">
        <v>7</v>
      </c>
      <c r="B10694" t="s">
        <v>23</v>
      </c>
      <c r="C10694" t="s">
        <v>203</v>
      </c>
      <c r="D10694" s="2">
        <v>3</v>
      </c>
      <c r="E10694" s="17">
        <v>13</v>
      </c>
      <c r="F10694" t="s">
        <v>68</v>
      </c>
      <c r="G10694">
        <v>26</v>
      </c>
      <c r="H10694">
        <v>502149</v>
      </c>
    </row>
    <row r="10695" spans="1:8" x14ac:dyDescent="0.25">
      <c r="A10695" s="2">
        <v>7</v>
      </c>
      <c r="B10695" t="s">
        <v>23</v>
      </c>
      <c r="C10695" t="s">
        <v>203</v>
      </c>
      <c r="D10695" s="2">
        <v>3</v>
      </c>
      <c r="E10695" s="17">
        <v>13</v>
      </c>
      <c r="F10695" t="s">
        <v>69</v>
      </c>
      <c r="G10695">
        <v>59</v>
      </c>
      <c r="H10695">
        <v>4728490.639999995</v>
      </c>
    </row>
    <row r="10696" spans="1:8" x14ac:dyDescent="0.25">
      <c r="A10696" s="2">
        <v>7</v>
      </c>
      <c r="B10696" t="s">
        <v>23</v>
      </c>
      <c r="C10696" t="s">
        <v>203</v>
      </c>
      <c r="D10696" s="2">
        <v>3</v>
      </c>
      <c r="E10696" s="17">
        <v>13</v>
      </c>
      <c r="F10696" t="s">
        <v>78</v>
      </c>
      <c r="G10696">
        <v>1</v>
      </c>
      <c r="H10696">
        <v>1506005.1499999997</v>
      </c>
    </row>
    <row r="10697" spans="1:8" x14ac:dyDescent="0.25">
      <c r="A10697" s="2">
        <v>7</v>
      </c>
      <c r="B10697" t="s">
        <v>23</v>
      </c>
      <c r="C10697" t="s">
        <v>203</v>
      </c>
      <c r="D10697" s="2">
        <v>3</v>
      </c>
      <c r="E10697" s="17">
        <v>13</v>
      </c>
      <c r="F10697" t="s">
        <v>67</v>
      </c>
      <c r="G10697">
        <v>62</v>
      </c>
      <c r="H10697">
        <v>4454.1200000000008</v>
      </c>
    </row>
    <row r="10698" spans="1:8" x14ac:dyDescent="0.25">
      <c r="A10698" s="2">
        <v>7</v>
      </c>
      <c r="B10698" t="s">
        <v>23</v>
      </c>
      <c r="C10698" t="s">
        <v>203</v>
      </c>
      <c r="D10698" s="2">
        <v>3</v>
      </c>
      <c r="E10698" s="17">
        <v>13</v>
      </c>
      <c r="F10698" t="s">
        <v>73</v>
      </c>
      <c r="G10698">
        <v>6</v>
      </c>
      <c r="H10698">
        <v>1705999.7900000003</v>
      </c>
    </row>
    <row r="10699" spans="1:8" x14ac:dyDescent="0.25">
      <c r="A10699" s="2">
        <v>7</v>
      </c>
      <c r="B10699" t="s">
        <v>23</v>
      </c>
      <c r="C10699" t="s">
        <v>203</v>
      </c>
      <c r="D10699" s="2">
        <v>3</v>
      </c>
      <c r="E10699" s="17">
        <v>13</v>
      </c>
      <c r="F10699" t="s">
        <v>79</v>
      </c>
      <c r="H10699">
        <v>8882</v>
      </c>
    </row>
    <row r="10700" spans="1:8" x14ac:dyDescent="0.25">
      <c r="A10700" s="2">
        <v>7</v>
      </c>
      <c r="B10700" t="s">
        <v>23</v>
      </c>
      <c r="C10700" t="s">
        <v>203</v>
      </c>
      <c r="D10700" s="2">
        <v>3</v>
      </c>
      <c r="E10700" s="17">
        <v>13</v>
      </c>
      <c r="F10700" t="s">
        <v>72</v>
      </c>
      <c r="G10700">
        <v>62</v>
      </c>
      <c r="H10700">
        <v>13525690.509999998</v>
      </c>
    </row>
    <row r="10701" spans="1:8" x14ac:dyDescent="0.25">
      <c r="A10701" s="2">
        <v>7</v>
      </c>
      <c r="B10701" t="s">
        <v>23</v>
      </c>
      <c r="C10701" t="s">
        <v>203</v>
      </c>
      <c r="D10701" s="2">
        <v>3</v>
      </c>
      <c r="E10701" s="17">
        <v>13</v>
      </c>
      <c r="F10701" t="s">
        <v>74</v>
      </c>
      <c r="H10701">
        <v>42451.25</v>
      </c>
    </row>
    <row r="10702" spans="1:8" x14ac:dyDescent="0.25">
      <c r="A10702" s="2">
        <v>7</v>
      </c>
      <c r="B10702" t="s">
        <v>23</v>
      </c>
      <c r="C10702" t="s">
        <v>203</v>
      </c>
      <c r="D10702" s="2">
        <v>3</v>
      </c>
      <c r="E10702" s="17">
        <v>14</v>
      </c>
      <c r="F10702" t="s">
        <v>70</v>
      </c>
      <c r="G10702">
        <v>17</v>
      </c>
      <c r="H10702">
        <v>12894755.179999998</v>
      </c>
    </row>
    <row r="10703" spans="1:8" x14ac:dyDescent="0.25">
      <c r="A10703" s="2">
        <v>7</v>
      </c>
      <c r="B10703" t="s">
        <v>23</v>
      </c>
      <c r="C10703" t="s">
        <v>203</v>
      </c>
      <c r="D10703" s="2">
        <v>3</v>
      </c>
      <c r="E10703" s="17">
        <v>14</v>
      </c>
      <c r="F10703" t="s">
        <v>75</v>
      </c>
      <c r="G10703">
        <v>2</v>
      </c>
      <c r="H10703">
        <v>283200</v>
      </c>
    </row>
    <row r="10704" spans="1:8" x14ac:dyDescent="0.25">
      <c r="A10704" s="2">
        <v>7</v>
      </c>
      <c r="B10704" t="s">
        <v>23</v>
      </c>
      <c r="C10704" t="s">
        <v>203</v>
      </c>
      <c r="D10704" s="2">
        <v>3</v>
      </c>
      <c r="E10704" s="17">
        <v>14</v>
      </c>
      <c r="F10704" t="s">
        <v>68</v>
      </c>
      <c r="G10704">
        <v>11</v>
      </c>
      <c r="H10704">
        <v>345866.01</v>
      </c>
    </row>
    <row r="10705" spans="1:8" x14ac:dyDescent="0.25">
      <c r="A10705" s="2">
        <v>7</v>
      </c>
      <c r="B10705" t="s">
        <v>23</v>
      </c>
      <c r="C10705" t="s">
        <v>203</v>
      </c>
      <c r="D10705" s="2">
        <v>3</v>
      </c>
      <c r="E10705" s="17">
        <v>14</v>
      </c>
      <c r="F10705" t="s">
        <v>69</v>
      </c>
      <c r="G10705">
        <v>17</v>
      </c>
      <c r="H10705">
        <v>1666899.7</v>
      </c>
    </row>
    <row r="10706" spans="1:8" x14ac:dyDescent="0.25">
      <c r="A10706" s="2">
        <v>7</v>
      </c>
      <c r="B10706" t="s">
        <v>23</v>
      </c>
      <c r="C10706" t="s">
        <v>203</v>
      </c>
      <c r="D10706" s="2">
        <v>3</v>
      </c>
      <c r="E10706" s="17">
        <v>14</v>
      </c>
      <c r="F10706" t="s">
        <v>78</v>
      </c>
      <c r="H10706">
        <v>791950.34</v>
      </c>
    </row>
    <row r="10707" spans="1:8" x14ac:dyDescent="0.25">
      <c r="A10707" s="2">
        <v>7</v>
      </c>
      <c r="B10707" t="s">
        <v>23</v>
      </c>
      <c r="C10707" t="s">
        <v>203</v>
      </c>
      <c r="D10707" s="2">
        <v>3</v>
      </c>
      <c r="E10707" s="17">
        <v>14</v>
      </c>
      <c r="F10707" t="s">
        <v>67</v>
      </c>
      <c r="G10707">
        <v>18</v>
      </c>
      <c r="H10707">
        <v>1282.5</v>
      </c>
    </row>
    <row r="10708" spans="1:8" x14ac:dyDescent="0.25">
      <c r="A10708" s="2">
        <v>7</v>
      </c>
      <c r="B10708" t="s">
        <v>23</v>
      </c>
      <c r="C10708" t="s">
        <v>203</v>
      </c>
      <c r="D10708" s="2">
        <v>3</v>
      </c>
      <c r="E10708" s="17">
        <v>14</v>
      </c>
      <c r="F10708" t="s">
        <v>73</v>
      </c>
      <c r="G10708">
        <v>1</v>
      </c>
      <c r="H10708">
        <v>627663.52</v>
      </c>
    </row>
    <row r="10709" spans="1:8" x14ac:dyDescent="0.25">
      <c r="A10709" s="2">
        <v>7</v>
      </c>
      <c r="B10709" t="s">
        <v>23</v>
      </c>
      <c r="C10709" t="s">
        <v>203</v>
      </c>
      <c r="D10709" s="2">
        <v>3</v>
      </c>
      <c r="E10709" s="17">
        <v>14</v>
      </c>
      <c r="F10709" t="s">
        <v>72</v>
      </c>
      <c r="G10709">
        <v>18</v>
      </c>
      <c r="H10709">
        <v>4728358.3600000003</v>
      </c>
    </row>
    <row r="10710" spans="1:8" x14ac:dyDescent="0.25">
      <c r="A10710" s="2">
        <v>7</v>
      </c>
      <c r="B10710" t="s">
        <v>23</v>
      </c>
      <c r="C10710" t="s">
        <v>203</v>
      </c>
      <c r="D10710" s="2">
        <v>3</v>
      </c>
      <c r="E10710" s="17">
        <v>14</v>
      </c>
      <c r="F10710" t="s">
        <v>74</v>
      </c>
      <c r="H10710">
        <v>-5262</v>
      </c>
    </row>
    <row r="10711" spans="1:8" x14ac:dyDescent="0.25">
      <c r="A10711" s="2">
        <v>7</v>
      </c>
      <c r="B10711" t="s">
        <v>23</v>
      </c>
      <c r="C10711" t="s">
        <v>203</v>
      </c>
      <c r="D10711" s="2">
        <v>3</v>
      </c>
      <c r="E10711" s="17">
        <v>15</v>
      </c>
      <c r="F10711" t="s">
        <v>70</v>
      </c>
      <c r="G10711">
        <v>6</v>
      </c>
      <c r="H10711">
        <v>4410831.9000000004</v>
      </c>
    </row>
    <row r="10712" spans="1:8" x14ac:dyDescent="0.25">
      <c r="A10712" s="2">
        <v>7</v>
      </c>
      <c r="B10712" t="s">
        <v>23</v>
      </c>
      <c r="C10712" t="s">
        <v>203</v>
      </c>
      <c r="D10712" s="2">
        <v>3</v>
      </c>
      <c r="E10712" s="17">
        <v>15</v>
      </c>
      <c r="F10712" t="s">
        <v>68</v>
      </c>
      <c r="G10712">
        <v>1</v>
      </c>
      <c r="H10712">
        <v>27840</v>
      </c>
    </row>
    <row r="10713" spans="1:8" x14ac:dyDescent="0.25">
      <c r="A10713" s="2">
        <v>7</v>
      </c>
      <c r="B10713" t="s">
        <v>23</v>
      </c>
      <c r="C10713" t="s">
        <v>203</v>
      </c>
      <c r="D10713" s="2">
        <v>3</v>
      </c>
      <c r="E10713" s="17">
        <v>15</v>
      </c>
      <c r="F10713" t="s">
        <v>69</v>
      </c>
      <c r="G10713">
        <v>5</v>
      </c>
      <c r="H10713">
        <v>517708.11</v>
      </c>
    </row>
    <row r="10714" spans="1:8" x14ac:dyDescent="0.25">
      <c r="A10714" s="2">
        <v>7</v>
      </c>
      <c r="B10714" t="s">
        <v>23</v>
      </c>
      <c r="C10714" t="s">
        <v>203</v>
      </c>
      <c r="D10714" s="2">
        <v>3</v>
      </c>
      <c r="E10714" s="17">
        <v>15</v>
      </c>
      <c r="F10714" t="s">
        <v>78</v>
      </c>
      <c r="H10714">
        <v>366250.63</v>
      </c>
    </row>
    <row r="10715" spans="1:8" x14ac:dyDescent="0.25">
      <c r="A10715" s="2">
        <v>7</v>
      </c>
      <c r="B10715" t="s">
        <v>23</v>
      </c>
      <c r="C10715" t="s">
        <v>203</v>
      </c>
      <c r="D10715" s="2">
        <v>3</v>
      </c>
      <c r="E10715" s="17">
        <v>15</v>
      </c>
      <c r="F10715" t="s">
        <v>67</v>
      </c>
      <c r="G10715">
        <v>6</v>
      </c>
      <c r="H10715">
        <v>355.63</v>
      </c>
    </row>
    <row r="10716" spans="1:8" x14ac:dyDescent="0.25">
      <c r="A10716" s="2">
        <v>7</v>
      </c>
      <c r="B10716" t="s">
        <v>23</v>
      </c>
      <c r="C10716" t="s">
        <v>203</v>
      </c>
      <c r="D10716" s="2">
        <v>3</v>
      </c>
      <c r="E10716" s="17">
        <v>15</v>
      </c>
      <c r="F10716" t="s">
        <v>73</v>
      </c>
      <c r="H10716">
        <v>135321.37</v>
      </c>
    </row>
    <row r="10717" spans="1:8" x14ac:dyDescent="0.25">
      <c r="A10717" s="2">
        <v>7</v>
      </c>
      <c r="B10717" t="s">
        <v>23</v>
      </c>
      <c r="C10717" t="s">
        <v>203</v>
      </c>
      <c r="D10717" s="2">
        <v>3</v>
      </c>
      <c r="E10717" s="17">
        <v>15</v>
      </c>
      <c r="F10717" t="s">
        <v>72</v>
      </c>
      <c r="G10717">
        <v>6</v>
      </c>
      <c r="H10717">
        <v>1736779.44</v>
      </c>
    </row>
    <row r="10718" spans="1:8" x14ac:dyDescent="0.25">
      <c r="A10718" s="2">
        <v>7</v>
      </c>
      <c r="B10718" t="s">
        <v>23</v>
      </c>
      <c r="C10718" t="s">
        <v>204</v>
      </c>
      <c r="D10718" s="2">
        <v>4</v>
      </c>
      <c r="E10718" s="17">
        <v>5</v>
      </c>
      <c r="F10718" t="s">
        <v>70</v>
      </c>
      <c r="G10718">
        <v>2</v>
      </c>
      <c r="H10718">
        <v>358425.49</v>
      </c>
    </row>
    <row r="10719" spans="1:8" x14ac:dyDescent="0.25">
      <c r="A10719" s="2">
        <v>7</v>
      </c>
      <c r="B10719" t="s">
        <v>23</v>
      </c>
      <c r="C10719" t="s">
        <v>204</v>
      </c>
      <c r="D10719" s="2">
        <v>4</v>
      </c>
      <c r="E10719" s="17">
        <v>5</v>
      </c>
      <c r="F10719" t="s">
        <v>75</v>
      </c>
      <c r="G10719">
        <v>1</v>
      </c>
      <c r="H10719">
        <v>13500</v>
      </c>
    </row>
    <row r="10720" spans="1:8" x14ac:dyDescent="0.25">
      <c r="A10720" s="2">
        <v>7</v>
      </c>
      <c r="B10720" t="s">
        <v>23</v>
      </c>
      <c r="C10720" t="s">
        <v>204</v>
      </c>
      <c r="D10720" s="2">
        <v>4</v>
      </c>
      <c r="E10720" s="17">
        <v>5</v>
      </c>
      <c r="F10720" t="s">
        <v>68</v>
      </c>
      <c r="G10720">
        <v>1</v>
      </c>
      <c r="H10720">
        <v>23713</v>
      </c>
    </row>
    <row r="10721" spans="1:8" x14ac:dyDescent="0.25">
      <c r="A10721" s="2">
        <v>7</v>
      </c>
      <c r="B10721" t="s">
        <v>23</v>
      </c>
      <c r="C10721" t="s">
        <v>204</v>
      </c>
      <c r="D10721" s="2">
        <v>4</v>
      </c>
      <c r="E10721" s="17">
        <v>5</v>
      </c>
      <c r="F10721" t="s">
        <v>69</v>
      </c>
      <c r="G10721">
        <v>1</v>
      </c>
      <c r="H10721">
        <v>28000.260000000002</v>
      </c>
    </row>
    <row r="10722" spans="1:8" x14ac:dyDescent="0.25">
      <c r="A10722" s="2">
        <v>7</v>
      </c>
      <c r="B10722" t="s">
        <v>23</v>
      </c>
      <c r="C10722" t="s">
        <v>204</v>
      </c>
      <c r="D10722" s="2">
        <v>4</v>
      </c>
      <c r="E10722" s="17">
        <v>5</v>
      </c>
      <c r="F10722" t="s">
        <v>78</v>
      </c>
      <c r="H10722">
        <v>8745.48</v>
      </c>
    </row>
    <row r="10723" spans="1:8" x14ac:dyDescent="0.25">
      <c r="A10723" s="2">
        <v>7</v>
      </c>
      <c r="B10723" t="s">
        <v>23</v>
      </c>
      <c r="C10723" t="s">
        <v>204</v>
      </c>
      <c r="D10723" s="2">
        <v>4</v>
      </c>
      <c r="E10723" s="17">
        <v>5</v>
      </c>
      <c r="F10723" t="s">
        <v>67</v>
      </c>
      <c r="G10723">
        <v>2</v>
      </c>
      <c r="H10723">
        <v>163.23999999999998</v>
      </c>
    </row>
    <row r="10724" spans="1:8" x14ac:dyDescent="0.25">
      <c r="A10724" s="2">
        <v>7</v>
      </c>
      <c r="B10724" t="s">
        <v>23</v>
      </c>
      <c r="C10724" t="s">
        <v>204</v>
      </c>
      <c r="D10724" s="2">
        <v>4</v>
      </c>
      <c r="E10724" s="17">
        <v>5</v>
      </c>
      <c r="F10724" t="s">
        <v>73</v>
      </c>
      <c r="H10724">
        <v>12996.75</v>
      </c>
    </row>
    <row r="10725" spans="1:8" x14ac:dyDescent="0.25">
      <c r="A10725" s="2">
        <v>7</v>
      </c>
      <c r="B10725" t="s">
        <v>23</v>
      </c>
      <c r="C10725" t="s">
        <v>204</v>
      </c>
      <c r="D10725" s="2">
        <v>4</v>
      </c>
      <c r="E10725" s="17">
        <v>5</v>
      </c>
      <c r="F10725" t="s">
        <v>72</v>
      </c>
      <c r="G10725">
        <v>1</v>
      </c>
      <c r="H10725">
        <v>52815.889999999992</v>
      </c>
    </row>
    <row r="10726" spans="1:8" x14ac:dyDescent="0.25">
      <c r="A10726" s="2">
        <v>7</v>
      </c>
      <c r="B10726" t="s">
        <v>23</v>
      </c>
      <c r="C10726" t="s">
        <v>204</v>
      </c>
      <c r="D10726" s="2">
        <v>4</v>
      </c>
      <c r="E10726" s="17">
        <v>6</v>
      </c>
      <c r="F10726" t="s">
        <v>70</v>
      </c>
      <c r="H10726">
        <v>171668.75</v>
      </c>
    </row>
    <row r="10727" spans="1:8" x14ac:dyDescent="0.25">
      <c r="A10727" s="2">
        <v>7</v>
      </c>
      <c r="B10727" t="s">
        <v>23</v>
      </c>
      <c r="C10727" t="s">
        <v>204</v>
      </c>
      <c r="D10727" s="2">
        <v>4</v>
      </c>
      <c r="E10727" s="17">
        <v>6</v>
      </c>
      <c r="F10727" t="s">
        <v>68</v>
      </c>
      <c r="H10727">
        <v>15840</v>
      </c>
    </row>
    <row r="10728" spans="1:8" x14ac:dyDescent="0.25">
      <c r="A10728" s="2">
        <v>7</v>
      </c>
      <c r="B10728" t="s">
        <v>23</v>
      </c>
      <c r="C10728" t="s">
        <v>204</v>
      </c>
      <c r="D10728" s="2">
        <v>4</v>
      </c>
      <c r="E10728" s="17">
        <v>6</v>
      </c>
      <c r="F10728" t="s">
        <v>69</v>
      </c>
      <c r="H10728">
        <v>22316.71</v>
      </c>
    </row>
    <row r="10729" spans="1:8" x14ac:dyDescent="0.25">
      <c r="A10729" s="2">
        <v>7</v>
      </c>
      <c r="B10729" t="s">
        <v>23</v>
      </c>
      <c r="C10729" t="s">
        <v>204</v>
      </c>
      <c r="D10729" s="2">
        <v>4</v>
      </c>
      <c r="E10729" s="17">
        <v>6</v>
      </c>
      <c r="F10729" t="s">
        <v>78</v>
      </c>
      <c r="H10729">
        <v>15752.07</v>
      </c>
    </row>
    <row r="10730" spans="1:8" x14ac:dyDescent="0.25">
      <c r="A10730" s="2">
        <v>7</v>
      </c>
      <c r="B10730" t="s">
        <v>23</v>
      </c>
      <c r="C10730" t="s">
        <v>204</v>
      </c>
      <c r="D10730" s="2">
        <v>4</v>
      </c>
      <c r="E10730" s="17">
        <v>6</v>
      </c>
      <c r="F10730" t="s">
        <v>67</v>
      </c>
      <c r="H10730">
        <v>64.13</v>
      </c>
    </row>
    <row r="10731" spans="1:8" x14ac:dyDescent="0.25">
      <c r="A10731" s="2">
        <v>7</v>
      </c>
      <c r="B10731" t="s">
        <v>23</v>
      </c>
      <c r="C10731" t="s">
        <v>204</v>
      </c>
      <c r="D10731" s="2">
        <v>4</v>
      </c>
      <c r="E10731" s="17">
        <v>6</v>
      </c>
      <c r="F10731" t="s">
        <v>73</v>
      </c>
      <c r="H10731">
        <v>15606.25</v>
      </c>
    </row>
    <row r="10732" spans="1:8" x14ac:dyDescent="0.25">
      <c r="A10732" s="2">
        <v>7</v>
      </c>
      <c r="B10732" t="s">
        <v>23</v>
      </c>
      <c r="C10732" t="s">
        <v>204</v>
      </c>
      <c r="D10732" s="2">
        <v>4</v>
      </c>
      <c r="E10732" s="17">
        <v>7</v>
      </c>
      <c r="F10732" t="s">
        <v>70</v>
      </c>
      <c r="G10732">
        <v>14</v>
      </c>
      <c r="H10732">
        <v>3142265.75</v>
      </c>
    </row>
    <row r="10733" spans="1:8" x14ac:dyDescent="0.25">
      <c r="A10733" s="2">
        <v>7</v>
      </c>
      <c r="B10733" t="s">
        <v>23</v>
      </c>
      <c r="C10733" t="s">
        <v>204</v>
      </c>
      <c r="D10733" s="2">
        <v>4</v>
      </c>
      <c r="E10733" s="17">
        <v>7</v>
      </c>
      <c r="F10733" t="s">
        <v>75</v>
      </c>
      <c r="G10733">
        <v>10</v>
      </c>
      <c r="H10733">
        <v>130200</v>
      </c>
    </row>
    <row r="10734" spans="1:8" x14ac:dyDescent="0.25">
      <c r="A10734" s="2">
        <v>7</v>
      </c>
      <c r="B10734" t="s">
        <v>23</v>
      </c>
      <c r="C10734" t="s">
        <v>204</v>
      </c>
      <c r="D10734" s="2">
        <v>4</v>
      </c>
      <c r="E10734" s="17">
        <v>7</v>
      </c>
      <c r="F10734" t="s">
        <v>68</v>
      </c>
      <c r="G10734">
        <v>10</v>
      </c>
      <c r="H10734">
        <v>135407.25</v>
      </c>
    </row>
    <row r="10735" spans="1:8" x14ac:dyDescent="0.25">
      <c r="A10735" s="2">
        <v>7</v>
      </c>
      <c r="B10735" t="s">
        <v>23</v>
      </c>
      <c r="C10735" t="s">
        <v>204</v>
      </c>
      <c r="D10735" s="2">
        <v>4</v>
      </c>
      <c r="E10735" s="17">
        <v>7</v>
      </c>
      <c r="F10735" t="s">
        <v>69</v>
      </c>
      <c r="G10735">
        <v>14</v>
      </c>
      <c r="H10735">
        <v>361482.93</v>
      </c>
    </row>
    <row r="10736" spans="1:8" x14ac:dyDescent="0.25">
      <c r="A10736" s="2">
        <v>7</v>
      </c>
      <c r="B10736" t="s">
        <v>23</v>
      </c>
      <c r="C10736" t="s">
        <v>204</v>
      </c>
      <c r="D10736" s="2">
        <v>4</v>
      </c>
      <c r="E10736" s="17">
        <v>7</v>
      </c>
      <c r="F10736" t="s">
        <v>78</v>
      </c>
      <c r="H10736">
        <v>169662.95000000004</v>
      </c>
    </row>
    <row r="10737" spans="1:8" x14ac:dyDescent="0.25">
      <c r="A10737" s="2">
        <v>7</v>
      </c>
      <c r="B10737" t="s">
        <v>23</v>
      </c>
      <c r="C10737" t="s">
        <v>204</v>
      </c>
      <c r="D10737" s="2">
        <v>4</v>
      </c>
      <c r="E10737" s="17">
        <v>7</v>
      </c>
      <c r="F10737" t="s">
        <v>67</v>
      </c>
      <c r="G10737">
        <v>14</v>
      </c>
      <c r="H10737">
        <v>915.31000000000006</v>
      </c>
    </row>
    <row r="10738" spans="1:8" x14ac:dyDescent="0.25">
      <c r="A10738" s="2">
        <v>7</v>
      </c>
      <c r="B10738" t="s">
        <v>23</v>
      </c>
      <c r="C10738" t="s">
        <v>204</v>
      </c>
      <c r="D10738" s="2">
        <v>4</v>
      </c>
      <c r="E10738" s="17">
        <v>7</v>
      </c>
      <c r="F10738" t="s">
        <v>73</v>
      </c>
      <c r="G10738">
        <v>1</v>
      </c>
      <c r="H10738">
        <v>218140.21</v>
      </c>
    </row>
    <row r="10739" spans="1:8" x14ac:dyDescent="0.25">
      <c r="A10739" s="2">
        <v>7</v>
      </c>
      <c r="B10739" t="s">
        <v>23</v>
      </c>
      <c r="C10739" t="s">
        <v>204</v>
      </c>
      <c r="D10739" s="2">
        <v>4</v>
      </c>
      <c r="E10739" s="17">
        <v>7</v>
      </c>
      <c r="F10739" t="s">
        <v>72</v>
      </c>
      <c r="H10739">
        <v>133201.07</v>
      </c>
    </row>
    <row r="10740" spans="1:8" x14ac:dyDescent="0.25">
      <c r="A10740" s="2">
        <v>7</v>
      </c>
      <c r="B10740" t="s">
        <v>23</v>
      </c>
      <c r="C10740" t="s">
        <v>204</v>
      </c>
      <c r="D10740" s="2">
        <v>4</v>
      </c>
      <c r="E10740" s="17">
        <v>8</v>
      </c>
      <c r="F10740" t="s">
        <v>70</v>
      </c>
      <c r="G10740">
        <v>4</v>
      </c>
      <c r="H10740">
        <v>1115304.75</v>
      </c>
    </row>
    <row r="10741" spans="1:8" x14ac:dyDescent="0.25">
      <c r="A10741" s="2">
        <v>7</v>
      </c>
      <c r="B10741" t="s">
        <v>23</v>
      </c>
      <c r="C10741" t="s">
        <v>204</v>
      </c>
      <c r="D10741" s="2">
        <v>4</v>
      </c>
      <c r="E10741" s="17">
        <v>8</v>
      </c>
      <c r="F10741" t="s">
        <v>75</v>
      </c>
      <c r="G10741">
        <v>1</v>
      </c>
      <c r="H10741">
        <v>13500</v>
      </c>
    </row>
    <row r="10742" spans="1:8" x14ac:dyDescent="0.25">
      <c r="A10742" s="2">
        <v>7</v>
      </c>
      <c r="B10742" t="s">
        <v>23</v>
      </c>
      <c r="C10742" t="s">
        <v>204</v>
      </c>
      <c r="D10742" s="2">
        <v>4</v>
      </c>
      <c r="E10742" s="17">
        <v>8</v>
      </c>
      <c r="F10742" t="s">
        <v>68</v>
      </c>
      <c r="H10742">
        <v>10350</v>
      </c>
    </row>
    <row r="10743" spans="1:8" x14ac:dyDescent="0.25">
      <c r="A10743" s="2">
        <v>7</v>
      </c>
      <c r="B10743" t="s">
        <v>23</v>
      </c>
      <c r="C10743" t="s">
        <v>204</v>
      </c>
      <c r="D10743" s="2">
        <v>4</v>
      </c>
      <c r="E10743" s="17">
        <v>8</v>
      </c>
      <c r="F10743" t="s">
        <v>69</v>
      </c>
      <c r="G10743">
        <v>3</v>
      </c>
      <c r="H10743">
        <v>111976.59</v>
      </c>
    </row>
    <row r="10744" spans="1:8" x14ac:dyDescent="0.25">
      <c r="A10744" s="2">
        <v>7</v>
      </c>
      <c r="B10744" t="s">
        <v>23</v>
      </c>
      <c r="C10744" t="s">
        <v>204</v>
      </c>
      <c r="D10744" s="2">
        <v>4</v>
      </c>
      <c r="E10744" s="17">
        <v>8</v>
      </c>
      <c r="F10744" t="s">
        <v>78</v>
      </c>
      <c r="H10744">
        <v>71142.7</v>
      </c>
    </row>
    <row r="10745" spans="1:8" x14ac:dyDescent="0.25">
      <c r="A10745" s="2">
        <v>7</v>
      </c>
      <c r="B10745" t="s">
        <v>23</v>
      </c>
      <c r="C10745" t="s">
        <v>204</v>
      </c>
      <c r="D10745" s="2">
        <v>4</v>
      </c>
      <c r="E10745" s="17">
        <v>8</v>
      </c>
      <c r="F10745" t="s">
        <v>67</v>
      </c>
      <c r="G10745">
        <v>4</v>
      </c>
      <c r="H10745">
        <v>279.83999999999997</v>
      </c>
    </row>
    <row r="10746" spans="1:8" x14ac:dyDescent="0.25">
      <c r="A10746" s="2">
        <v>7</v>
      </c>
      <c r="B10746" t="s">
        <v>23</v>
      </c>
      <c r="C10746" t="s">
        <v>204</v>
      </c>
      <c r="D10746" s="2">
        <v>4</v>
      </c>
      <c r="E10746" s="17">
        <v>8</v>
      </c>
      <c r="F10746" t="s">
        <v>73</v>
      </c>
      <c r="G10746">
        <v>1</v>
      </c>
      <c r="H10746">
        <v>71059.16</v>
      </c>
    </row>
    <row r="10747" spans="1:8" x14ac:dyDescent="0.25">
      <c r="A10747" s="2">
        <v>7</v>
      </c>
      <c r="B10747" t="s">
        <v>23</v>
      </c>
      <c r="C10747" t="s">
        <v>204</v>
      </c>
      <c r="D10747" s="2">
        <v>4</v>
      </c>
      <c r="E10747" s="17">
        <v>8</v>
      </c>
      <c r="F10747" t="s">
        <v>72</v>
      </c>
      <c r="G10747">
        <v>1</v>
      </c>
      <c r="H10747">
        <v>93958.41</v>
      </c>
    </row>
    <row r="10748" spans="1:8" x14ac:dyDescent="0.25">
      <c r="A10748" s="2">
        <v>7</v>
      </c>
      <c r="B10748" t="s">
        <v>23</v>
      </c>
      <c r="C10748" t="s">
        <v>204</v>
      </c>
      <c r="D10748" s="2">
        <v>4</v>
      </c>
      <c r="E10748" s="17">
        <v>9</v>
      </c>
      <c r="F10748" t="s">
        <v>70</v>
      </c>
      <c r="G10748">
        <v>12</v>
      </c>
      <c r="H10748">
        <v>4177193.5</v>
      </c>
    </row>
    <row r="10749" spans="1:8" x14ac:dyDescent="0.25">
      <c r="A10749" s="2">
        <v>7</v>
      </c>
      <c r="B10749" t="s">
        <v>23</v>
      </c>
      <c r="C10749" t="s">
        <v>204</v>
      </c>
      <c r="D10749" s="2">
        <v>4</v>
      </c>
      <c r="E10749" s="17">
        <v>9</v>
      </c>
      <c r="F10749" t="s">
        <v>75</v>
      </c>
      <c r="G10749">
        <v>9</v>
      </c>
      <c r="H10749">
        <v>138600</v>
      </c>
    </row>
    <row r="10750" spans="1:8" x14ac:dyDescent="0.25">
      <c r="A10750" s="2">
        <v>7</v>
      </c>
      <c r="B10750" t="s">
        <v>23</v>
      </c>
      <c r="C10750" t="s">
        <v>204</v>
      </c>
      <c r="D10750" s="2">
        <v>4</v>
      </c>
      <c r="E10750" s="17">
        <v>9</v>
      </c>
      <c r="F10750" t="s">
        <v>68</v>
      </c>
      <c r="G10750">
        <v>10</v>
      </c>
      <c r="H10750">
        <v>168588.75</v>
      </c>
    </row>
    <row r="10751" spans="1:8" x14ac:dyDescent="0.25">
      <c r="A10751" s="2">
        <v>7</v>
      </c>
      <c r="B10751" t="s">
        <v>23</v>
      </c>
      <c r="C10751" t="s">
        <v>204</v>
      </c>
      <c r="D10751" s="2">
        <v>4</v>
      </c>
      <c r="E10751" s="17">
        <v>9</v>
      </c>
      <c r="F10751" t="s">
        <v>69</v>
      </c>
      <c r="G10751">
        <v>11</v>
      </c>
      <c r="H10751">
        <v>536754.50999999989</v>
      </c>
    </row>
    <row r="10752" spans="1:8" x14ac:dyDescent="0.25">
      <c r="A10752" s="2">
        <v>7</v>
      </c>
      <c r="B10752" t="s">
        <v>23</v>
      </c>
      <c r="C10752" t="s">
        <v>204</v>
      </c>
      <c r="D10752" s="2">
        <v>4</v>
      </c>
      <c r="E10752" s="17">
        <v>9</v>
      </c>
      <c r="F10752" t="s">
        <v>78</v>
      </c>
      <c r="H10752">
        <v>227163.5</v>
      </c>
    </row>
    <row r="10753" spans="1:8" x14ac:dyDescent="0.25">
      <c r="A10753" s="2">
        <v>7</v>
      </c>
      <c r="B10753" t="s">
        <v>23</v>
      </c>
      <c r="C10753" t="s">
        <v>204</v>
      </c>
      <c r="D10753" s="2">
        <v>4</v>
      </c>
      <c r="E10753" s="17">
        <v>9</v>
      </c>
      <c r="F10753" t="s">
        <v>67</v>
      </c>
      <c r="G10753">
        <v>12</v>
      </c>
      <c r="H10753">
        <v>909.48000000000013</v>
      </c>
    </row>
    <row r="10754" spans="1:8" x14ac:dyDescent="0.25">
      <c r="A10754" s="2">
        <v>7</v>
      </c>
      <c r="B10754" t="s">
        <v>23</v>
      </c>
      <c r="C10754" t="s">
        <v>204</v>
      </c>
      <c r="D10754" s="2">
        <v>4</v>
      </c>
      <c r="E10754" s="17">
        <v>9</v>
      </c>
      <c r="F10754" t="s">
        <v>73</v>
      </c>
      <c r="G10754">
        <v>2</v>
      </c>
      <c r="H10754">
        <v>338031.01</v>
      </c>
    </row>
    <row r="10755" spans="1:8" x14ac:dyDescent="0.25">
      <c r="A10755" s="2">
        <v>7</v>
      </c>
      <c r="B10755" t="s">
        <v>23</v>
      </c>
      <c r="C10755" t="s">
        <v>204</v>
      </c>
      <c r="D10755" s="2">
        <v>4</v>
      </c>
      <c r="E10755" s="17">
        <v>9</v>
      </c>
      <c r="F10755" t="s">
        <v>72</v>
      </c>
      <c r="G10755">
        <v>1</v>
      </c>
      <c r="H10755">
        <v>17868.580000000002</v>
      </c>
    </row>
    <row r="10756" spans="1:8" x14ac:dyDescent="0.25">
      <c r="A10756" s="2">
        <v>7</v>
      </c>
      <c r="B10756" t="s">
        <v>23</v>
      </c>
      <c r="C10756" t="s">
        <v>204</v>
      </c>
      <c r="D10756" s="2">
        <v>4</v>
      </c>
      <c r="E10756" s="17">
        <v>10</v>
      </c>
      <c r="F10756" t="s">
        <v>70</v>
      </c>
      <c r="G10756">
        <v>19</v>
      </c>
      <c r="H10756">
        <v>7371984.9700000007</v>
      </c>
    </row>
    <row r="10757" spans="1:8" x14ac:dyDescent="0.25">
      <c r="A10757" s="2">
        <v>7</v>
      </c>
      <c r="B10757" t="s">
        <v>23</v>
      </c>
      <c r="C10757" t="s">
        <v>204</v>
      </c>
      <c r="D10757" s="2">
        <v>4</v>
      </c>
      <c r="E10757" s="17">
        <v>10</v>
      </c>
      <c r="F10757" t="s">
        <v>75</v>
      </c>
      <c r="G10757">
        <v>15</v>
      </c>
      <c r="H10757">
        <v>203100</v>
      </c>
    </row>
    <row r="10758" spans="1:8" x14ac:dyDescent="0.25">
      <c r="A10758" s="2">
        <v>7</v>
      </c>
      <c r="B10758" t="s">
        <v>23</v>
      </c>
      <c r="C10758" t="s">
        <v>204</v>
      </c>
      <c r="D10758" s="2">
        <v>4</v>
      </c>
      <c r="E10758" s="17">
        <v>10</v>
      </c>
      <c r="F10758" t="s">
        <v>68</v>
      </c>
      <c r="G10758">
        <v>11</v>
      </c>
      <c r="H10758">
        <v>227381.75</v>
      </c>
    </row>
    <row r="10759" spans="1:8" x14ac:dyDescent="0.25">
      <c r="A10759" s="2">
        <v>7</v>
      </c>
      <c r="B10759" t="s">
        <v>23</v>
      </c>
      <c r="C10759" t="s">
        <v>204</v>
      </c>
      <c r="D10759" s="2">
        <v>4</v>
      </c>
      <c r="E10759" s="17">
        <v>10</v>
      </c>
      <c r="F10759" t="s">
        <v>69</v>
      </c>
      <c r="G10759">
        <v>18</v>
      </c>
      <c r="H10759">
        <v>917905.27999999991</v>
      </c>
    </row>
    <row r="10760" spans="1:8" x14ac:dyDescent="0.25">
      <c r="A10760" s="2">
        <v>7</v>
      </c>
      <c r="B10760" t="s">
        <v>23</v>
      </c>
      <c r="C10760" t="s">
        <v>204</v>
      </c>
      <c r="D10760" s="2">
        <v>4</v>
      </c>
      <c r="E10760" s="17">
        <v>10</v>
      </c>
      <c r="F10760" t="s">
        <v>78</v>
      </c>
      <c r="H10760">
        <v>318790.45999999996</v>
      </c>
    </row>
    <row r="10761" spans="1:8" x14ac:dyDescent="0.25">
      <c r="A10761" s="2">
        <v>7</v>
      </c>
      <c r="B10761" t="s">
        <v>23</v>
      </c>
      <c r="C10761" t="s">
        <v>204</v>
      </c>
      <c r="D10761" s="2">
        <v>4</v>
      </c>
      <c r="E10761" s="17">
        <v>10</v>
      </c>
      <c r="F10761" t="s">
        <v>67</v>
      </c>
      <c r="G10761">
        <v>18</v>
      </c>
      <c r="H10761">
        <v>1177.6599999999999</v>
      </c>
    </row>
    <row r="10762" spans="1:8" x14ac:dyDescent="0.25">
      <c r="A10762" s="2">
        <v>7</v>
      </c>
      <c r="B10762" t="s">
        <v>23</v>
      </c>
      <c r="C10762" t="s">
        <v>204</v>
      </c>
      <c r="D10762" s="2">
        <v>4</v>
      </c>
      <c r="E10762" s="17">
        <v>10</v>
      </c>
      <c r="F10762" t="s">
        <v>73</v>
      </c>
      <c r="G10762">
        <v>1</v>
      </c>
      <c r="H10762">
        <v>560804.06000000006</v>
      </c>
    </row>
    <row r="10763" spans="1:8" x14ac:dyDescent="0.25">
      <c r="A10763" s="2">
        <v>7</v>
      </c>
      <c r="B10763" t="s">
        <v>23</v>
      </c>
      <c r="C10763" t="s">
        <v>204</v>
      </c>
      <c r="D10763" s="2">
        <v>4</v>
      </c>
      <c r="E10763" s="17">
        <v>10</v>
      </c>
      <c r="F10763" t="s">
        <v>79</v>
      </c>
      <c r="H10763">
        <v>8882</v>
      </c>
    </row>
    <row r="10764" spans="1:8" x14ac:dyDescent="0.25">
      <c r="A10764" s="2">
        <v>7</v>
      </c>
      <c r="B10764" t="s">
        <v>23</v>
      </c>
      <c r="C10764" t="s">
        <v>204</v>
      </c>
      <c r="D10764" s="2">
        <v>4</v>
      </c>
      <c r="E10764" s="17">
        <v>10</v>
      </c>
      <c r="F10764" t="s">
        <v>72</v>
      </c>
      <c r="G10764">
        <v>1</v>
      </c>
      <c r="H10764">
        <v>101959.02999999998</v>
      </c>
    </row>
    <row r="10765" spans="1:8" x14ac:dyDescent="0.25">
      <c r="A10765" s="2">
        <v>7</v>
      </c>
      <c r="B10765" t="s">
        <v>23</v>
      </c>
      <c r="C10765" t="s">
        <v>204</v>
      </c>
      <c r="D10765" s="2">
        <v>4</v>
      </c>
      <c r="E10765" s="17">
        <v>11</v>
      </c>
      <c r="F10765" t="s">
        <v>70</v>
      </c>
      <c r="G10765">
        <v>2</v>
      </c>
      <c r="H10765">
        <v>921766.49</v>
      </c>
    </row>
    <row r="10766" spans="1:8" x14ac:dyDescent="0.25">
      <c r="A10766" s="2">
        <v>7</v>
      </c>
      <c r="B10766" t="s">
        <v>23</v>
      </c>
      <c r="C10766" t="s">
        <v>204</v>
      </c>
      <c r="D10766" s="2">
        <v>4</v>
      </c>
      <c r="E10766" s="17">
        <v>11</v>
      </c>
      <c r="F10766" t="s">
        <v>75</v>
      </c>
      <c r="H10766">
        <v>3000</v>
      </c>
    </row>
    <row r="10767" spans="1:8" x14ac:dyDescent="0.25">
      <c r="A10767" s="2">
        <v>7</v>
      </c>
      <c r="B10767" t="s">
        <v>23</v>
      </c>
      <c r="C10767" t="s">
        <v>204</v>
      </c>
      <c r="D10767" s="2">
        <v>4</v>
      </c>
      <c r="E10767" s="17">
        <v>11</v>
      </c>
      <c r="F10767" t="s">
        <v>68</v>
      </c>
      <c r="G10767">
        <v>2</v>
      </c>
      <c r="H10767">
        <v>50400</v>
      </c>
    </row>
    <row r="10768" spans="1:8" x14ac:dyDescent="0.25">
      <c r="A10768" s="2">
        <v>7</v>
      </c>
      <c r="B10768" t="s">
        <v>23</v>
      </c>
      <c r="C10768" t="s">
        <v>204</v>
      </c>
      <c r="D10768" s="2">
        <v>4</v>
      </c>
      <c r="E10768" s="17">
        <v>11</v>
      </c>
      <c r="F10768" t="s">
        <v>69</v>
      </c>
      <c r="G10768">
        <v>2</v>
      </c>
      <c r="H10768">
        <v>124308.88</v>
      </c>
    </row>
    <row r="10769" spans="1:8" x14ac:dyDescent="0.25">
      <c r="A10769" s="2">
        <v>7</v>
      </c>
      <c r="B10769" t="s">
        <v>23</v>
      </c>
      <c r="C10769" t="s">
        <v>204</v>
      </c>
      <c r="D10769" s="2">
        <v>4</v>
      </c>
      <c r="E10769" s="17">
        <v>11</v>
      </c>
      <c r="F10769" t="s">
        <v>78</v>
      </c>
      <c r="H10769">
        <v>76285.84</v>
      </c>
    </row>
    <row r="10770" spans="1:8" x14ac:dyDescent="0.25">
      <c r="A10770" s="2">
        <v>7</v>
      </c>
      <c r="B10770" t="s">
        <v>23</v>
      </c>
      <c r="C10770" t="s">
        <v>204</v>
      </c>
      <c r="D10770" s="2">
        <v>4</v>
      </c>
      <c r="E10770" s="17">
        <v>11</v>
      </c>
      <c r="F10770" t="s">
        <v>67</v>
      </c>
      <c r="G10770">
        <v>3</v>
      </c>
      <c r="H10770">
        <v>174.9</v>
      </c>
    </row>
    <row r="10771" spans="1:8" x14ac:dyDescent="0.25">
      <c r="A10771" s="2">
        <v>7</v>
      </c>
      <c r="B10771" t="s">
        <v>23</v>
      </c>
      <c r="C10771" t="s">
        <v>204</v>
      </c>
      <c r="D10771" s="2">
        <v>4</v>
      </c>
      <c r="E10771" s="17">
        <v>11</v>
      </c>
      <c r="F10771" t="s">
        <v>73</v>
      </c>
      <c r="G10771">
        <v>1</v>
      </c>
      <c r="H10771">
        <v>79835.87999999999</v>
      </c>
    </row>
    <row r="10772" spans="1:8" x14ac:dyDescent="0.25">
      <c r="A10772" s="2">
        <v>7</v>
      </c>
      <c r="B10772" t="s">
        <v>23</v>
      </c>
      <c r="C10772" t="s">
        <v>204</v>
      </c>
      <c r="D10772" s="2">
        <v>4</v>
      </c>
      <c r="E10772" s="17">
        <v>11</v>
      </c>
      <c r="F10772" t="s">
        <v>72</v>
      </c>
      <c r="G10772">
        <v>3</v>
      </c>
      <c r="H10772">
        <v>484675.58999999997</v>
      </c>
    </row>
    <row r="10773" spans="1:8" x14ac:dyDescent="0.25">
      <c r="A10773" s="2">
        <v>7</v>
      </c>
      <c r="B10773" t="s">
        <v>23</v>
      </c>
      <c r="C10773" t="s">
        <v>204</v>
      </c>
      <c r="D10773" s="2">
        <v>4</v>
      </c>
      <c r="E10773" s="17">
        <v>12</v>
      </c>
      <c r="F10773" t="s">
        <v>70</v>
      </c>
      <c r="G10773">
        <v>34</v>
      </c>
      <c r="H10773">
        <v>16766138.969999995</v>
      </c>
    </row>
    <row r="10774" spans="1:8" x14ac:dyDescent="0.25">
      <c r="A10774" s="2">
        <v>7</v>
      </c>
      <c r="B10774" t="s">
        <v>23</v>
      </c>
      <c r="C10774" t="s">
        <v>204</v>
      </c>
      <c r="D10774" s="2">
        <v>4</v>
      </c>
      <c r="E10774" s="17">
        <v>12</v>
      </c>
      <c r="F10774" t="s">
        <v>75</v>
      </c>
      <c r="G10774">
        <v>2</v>
      </c>
      <c r="H10774">
        <v>65256</v>
      </c>
    </row>
    <row r="10775" spans="1:8" x14ac:dyDescent="0.25">
      <c r="A10775" s="2">
        <v>7</v>
      </c>
      <c r="B10775" t="s">
        <v>23</v>
      </c>
      <c r="C10775" t="s">
        <v>204</v>
      </c>
      <c r="D10775" s="2">
        <v>4</v>
      </c>
      <c r="E10775" s="17">
        <v>12</v>
      </c>
      <c r="F10775" t="s">
        <v>68</v>
      </c>
      <c r="G10775">
        <v>18</v>
      </c>
      <c r="H10775">
        <v>271820</v>
      </c>
    </row>
    <row r="10776" spans="1:8" x14ac:dyDescent="0.25">
      <c r="A10776" s="2">
        <v>7</v>
      </c>
      <c r="B10776" t="s">
        <v>23</v>
      </c>
      <c r="C10776" t="s">
        <v>204</v>
      </c>
      <c r="D10776" s="2">
        <v>4</v>
      </c>
      <c r="E10776" s="17">
        <v>12</v>
      </c>
      <c r="F10776" t="s">
        <v>69</v>
      </c>
      <c r="G10776">
        <v>34</v>
      </c>
      <c r="H10776">
        <v>2131816.1400000006</v>
      </c>
    </row>
    <row r="10777" spans="1:8" x14ac:dyDescent="0.25">
      <c r="A10777" s="2">
        <v>7</v>
      </c>
      <c r="B10777" t="s">
        <v>23</v>
      </c>
      <c r="C10777" t="s">
        <v>204</v>
      </c>
      <c r="D10777" s="2">
        <v>4</v>
      </c>
      <c r="E10777" s="17">
        <v>12</v>
      </c>
      <c r="F10777" t="s">
        <v>78</v>
      </c>
      <c r="H10777">
        <v>766835.77999999991</v>
      </c>
    </row>
    <row r="10778" spans="1:8" x14ac:dyDescent="0.25">
      <c r="A10778" s="2">
        <v>7</v>
      </c>
      <c r="B10778" t="s">
        <v>23</v>
      </c>
      <c r="C10778" t="s">
        <v>204</v>
      </c>
      <c r="D10778" s="2">
        <v>4</v>
      </c>
      <c r="E10778" s="17">
        <v>12</v>
      </c>
      <c r="F10778" t="s">
        <v>67</v>
      </c>
      <c r="G10778">
        <v>33</v>
      </c>
      <c r="H10778">
        <v>2174.54</v>
      </c>
    </row>
    <row r="10779" spans="1:8" x14ac:dyDescent="0.25">
      <c r="A10779" s="2">
        <v>7</v>
      </c>
      <c r="B10779" t="s">
        <v>23</v>
      </c>
      <c r="C10779" t="s">
        <v>204</v>
      </c>
      <c r="D10779" s="2">
        <v>4</v>
      </c>
      <c r="E10779" s="17">
        <v>12</v>
      </c>
      <c r="F10779" t="s">
        <v>73</v>
      </c>
      <c r="G10779">
        <v>1</v>
      </c>
      <c r="H10779">
        <v>891618.21</v>
      </c>
    </row>
    <row r="10780" spans="1:8" x14ac:dyDescent="0.25">
      <c r="A10780" s="2">
        <v>7</v>
      </c>
      <c r="B10780" t="s">
        <v>23</v>
      </c>
      <c r="C10780" t="s">
        <v>204</v>
      </c>
      <c r="D10780" s="2">
        <v>4</v>
      </c>
      <c r="E10780" s="17">
        <v>12</v>
      </c>
      <c r="F10780" t="s">
        <v>79</v>
      </c>
      <c r="H10780">
        <v>16743</v>
      </c>
    </row>
    <row r="10781" spans="1:8" x14ac:dyDescent="0.25">
      <c r="A10781" s="2">
        <v>7</v>
      </c>
      <c r="B10781" t="s">
        <v>23</v>
      </c>
      <c r="C10781" t="s">
        <v>204</v>
      </c>
      <c r="D10781" s="2">
        <v>4</v>
      </c>
      <c r="E10781" s="17">
        <v>12</v>
      </c>
      <c r="F10781" t="s">
        <v>72</v>
      </c>
      <c r="G10781">
        <v>35</v>
      </c>
      <c r="H10781">
        <v>3953765.7199999997</v>
      </c>
    </row>
    <row r="10782" spans="1:8" x14ac:dyDescent="0.25">
      <c r="A10782" s="2">
        <v>7</v>
      </c>
      <c r="B10782" t="s">
        <v>23</v>
      </c>
      <c r="C10782" t="s">
        <v>204</v>
      </c>
      <c r="D10782" s="2">
        <v>4</v>
      </c>
      <c r="E10782" s="17">
        <v>13</v>
      </c>
      <c r="F10782" t="s">
        <v>70</v>
      </c>
      <c r="G10782">
        <v>16</v>
      </c>
      <c r="H10782">
        <v>10345749.060000001</v>
      </c>
    </row>
    <row r="10783" spans="1:8" x14ac:dyDescent="0.25">
      <c r="A10783" s="2">
        <v>7</v>
      </c>
      <c r="B10783" t="s">
        <v>23</v>
      </c>
      <c r="C10783" t="s">
        <v>204</v>
      </c>
      <c r="D10783" s="2">
        <v>4</v>
      </c>
      <c r="E10783" s="17">
        <v>13</v>
      </c>
      <c r="F10783" t="s">
        <v>75</v>
      </c>
      <c r="G10783">
        <v>3</v>
      </c>
      <c r="H10783">
        <v>238464</v>
      </c>
    </row>
    <row r="10784" spans="1:8" x14ac:dyDescent="0.25">
      <c r="A10784" s="2">
        <v>7</v>
      </c>
      <c r="B10784" t="s">
        <v>23</v>
      </c>
      <c r="C10784" t="s">
        <v>204</v>
      </c>
      <c r="D10784" s="2">
        <v>4</v>
      </c>
      <c r="E10784" s="17">
        <v>13</v>
      </c>
      <c r="F10784" t="s">
        <v>68</v>
      </c>
      <c r="G10784">
        <v>9</v>
      </c>
      <c r="H10784">
        <v>225840</v>
      </c>
    </row>
    <row r="10785" spans="1:8" x14ac:dyDescent="0.25">
      <c r="A10785" s="2">
        <v>7</v>
      </c>
      <c r="B10785" t="s">
        <v>23</v>
      </c>
      <c r="C10785" t="s">
        <v>204</v>
      </c>
      <c r="D10785" s="2">
        <v>4</v>
      </c>
      <c r="E10785" s="17">
        <v>13</v>
      </c>
      <c r="F10785" t="s">
        <v>69</v>
      </c>
      <c r="G10785">
        <v>16</v>
      </c>
      <c r="H10785">
        <v>1360836.42</v>
      </c>
    </row>
    <row r="10786" spans="1:8" x14ac:dyDescent="0.25">
      <c r="A10786" s="2">
        <v>7</v>
      </c>
      <c r="B10786" t="s">
        <v>23</v>
      </c>
      <c r="C10786" t="s">
        <v>204</v>
      </c>
      <c r="D10786" s="2">
        <v>4</v>
      </c>
      <c r="E10786" s="17">
        <v>13</v>
      </c>
      <c r="F10786" t="s">
        <v>78</v>
      </c>
      <c r="H10786">
        <v>504683.64</v>
      </c>
    </row>
    <row r="10787" spans="1:8" x14ac:dyDescent="0.25">
      <c r="A10787" s="2">
        <v>7</v>
      </c>
      <c r="B10787" t="s">
        <v>23</v>
      </c>
      <c r="C10787" t="s">
        <v>204</v>
      </c>
      <c r="D10787" s="2">
        <v>4</v>
      </c>
      <c r="E10787" s="17">
        <v>13</v>
      </c>
      <c r="F10787" t="s">
        <v>67</v>
      </c>
      <c r="G10787">
        <v>16</v>
      </c>
      <c r="H10787">
        <v>1224.3</v>
      </c>
    </row>
    <row r="10788" spans="1:8" x14ac:dyDescent="0.25">
      <c r="A10788" s="2">
        <v>7</v>
      </c>
      <c r="B10788" t="s">
        <v>23</v>
      </c>
      <c r="C10788" t="s">
        <v>204</v>
      </c>
      <c r="D10788" s="2">
        <v>4</v>
      </c>
      <c r="E10788" s="17">
        <v>13</v>
      </c>
      <c r="F10788" t="s">
        <v>73</v>
      </c>
      <c r="G10788">
        <v>1</v>
      </c>
      <c r="H10788">
        <v>465000.67</v>
      </c>
    </row>
    <row r="10789" spans="1:8" x14ac:dyDescent="0.25">
      <c r="A10789" s="2">
        <v>7</v>
      </c>
      <c r="B10789" t="s">
        <v>23</v>
      </c>
      <c r="C10789" t="s">
        <v>204</v>
      </c>
      <c r="D10789" s="2">
        <v>4</v>
      </c>
      <c r="E10789" s="17">
        <v>13</v>
      </c>
      <c r="F10789" t="s">
        <v>72</v>
      </c>
      <c r="G10789">
        <v>17</v>
      </c>
      <c r="H10789">
        <v>3598775.5100000007</v>
      </c>
    </row>
    <row r="10790" spans="1:8" x14ac:dyDescent="0.25">
      <c r="A10790" s="2">
        <v>7</v>
      </c>
      <c r="B10790" t="s">
        <v>23</v>
      </c>
      <c r="C10790" t="s">
        <v>204</v>
      </c>
      <c r="D10790" s="2">
        <v>4</v>
      </c>
      <c r="E10790" s="17">
        <v>14</v>
      </c>
      <c r="F10790" t="s">
        <v>70</v>
      </c>
      <c r="G10790">
        <v>5</v>
      </c>
      <c r="H10790">
        <v>3411040.61</v>
      </c>
    </row>
    <row r="10791" spans="1:8" x14ac:dyDescent="0.25">
      <c r="A10791" s="2">
        <v>7</v>
      </c>
      <c r="B10791" t="s">
        <v>23</v>
      </c>
      <c r="C10791" t="s">
        <v>204</v>
      </c>
      <c r="D10791" s="2">
        <v>4</v>
      </c>
      <c r="E10791" s="17">
        <v>14</v>
      </c>
      <c r="F10791" t="s">
        <v>68</v>
      </c>
      <c r="G10791">
        <v>2</v>
      </c>
      <c r="H10791">
        <v>40290</v>
      </c>
    </row>
    <row r="10792" spans="1:8" x14ac:dyDescent="0.25">
      <c r="A10792" s="2">
        <v>7</v>
      </c>
      <c r="B10792" t="s">
        <v>23</v>
      </c>
      <c r="C10792" t="s">
        <v>204</v>
      </c>
      <c r="D10792" s="2">
        <v>4</v>
      </c>
      <c r="E10792" s="17">
        <v>14</v>
      </c>
      <c r="F10792" t="s">
        <v>69</v>
      </c>
      <c r="G10792">
        <v>5</v>
      </c>
      <c r="H10792">
        <v>443434.42</v>
      </c>
    </row>
    <row r="10793" spans="1:8" x14ac:dyDescent="0.25">
      <c r="A10793" s="2">
        <v>7</v>
      </c>
      <c r="B10793" t="s">
        <v>23</v>
      </c>
      <c r="C10793" t="s">
        <v>204</v>
      </c>
      <c r="D10793" s="2">
        <v>4</v>
      </c>
      <c r="E10793" s="17">
        <v>14</v>
      </c>
      <c r="F10793" t="s">
        <v>78</v>
      </c>
      <c r="H10793">
        <v>276748.31999999995</v>
      </c>
    </row>
    <row r="10794" spans="1:8" x14ac:dyDescent="0.25">
      <c r="A10794" s="2">
        <v>7</v>
      </c>
      <c r="B10794" t="s">
        <v>23</v>
      </c>
      <c r="C10794" t="s">
        <v>204</v>
      </c>
      <c r="D10794" s="2">
        <v>4</v>
      </c>
      <c r="E10794" s="17">
        <v>14</v>
      </c>
      <c r="F10794" t="s">
        <v>67</v>
      </c>
      <c r="G10794">
        <v>5</v>
      </c>
      <c r="H10794">
        <v>297.33</v>
      </c>
    </row>
    <row r="10795" spans="1:8" x14ac:dyDescent="0.25">
      <c r="A10795" s="2">
        <v>7</v>
      </c>
      <c r="B10795" t="s">
        <v>23</v>
      </c>
      <c r="C10795" t="s">
        <v>204</v>
      </c>
      <c r="D10795" s="2">
        <v>4</v>
      </c>
      <c r="E10795" s="17">
        <v>14</v>
      </c>
      <c r="F10795" t="s">
        <v>73</v>
      </c>
      <c r="H10795">
        <v>131151.10999999999</v>
      </c>
    </row>
    <row r="10796" spans="1:8" x14ac:dyDescent="0.25">
      <c r="A10796" s="2">
        <v>7</v>
      </c>
      <c r="B10796" t="s">
        <v>23</v>
      </c>
      <c r="C10796" t="s">
        <v>204</v>
      </c>
      <c r="D10796" s="2">
        <v>4</v>
      </c>
      <c r="E10796" s="17">
        <v>14</v>
      </c>
      <c r="F10796" t="s">
        <v>72</v>
      </c>
      <c r="G10796">
        <v>5</v>
      </c>
      <c r="H10796">
        <v>869551.65000000014</v>
      </c>
    </row>
    <row r="10797" spans="1:8" x14ac:dyDescent="0.25">
      <c r="A10797" s="2">
        <v>7</v>
      </c>
      <c r="B10797" t="s">
        <v>23</v>
      </c>
      <c r="C10797" t="s">
        <v>204</v>
      </c>
      <c r="D10797" s="2">
        <v>4</v>
      </c>
      <c r="E10797" s="17">
        <v>14</v>
      </c>
      <c r="F10797" t="s">
        <v>74</v>
      </c>
      <c r="H10797">
        <v>18301</v>
      </c>
    </row>
    <row r="10798" spans="1:8" x14ac:dyDescent="0.25">
      <c r="A10798" s="2">
        <v>7</v>
      </c>
      <c r="B10798" t="s">
        <v>23</v>
      </c>
      <c r="C10798" t="s">
        <v>204</v>
      </c>
      <c r="D10798" s="2">
        <v>4</v>
      </c>
      <c r="E10798" s="17">
        <v>15</v>
      </c>
      <c r="F10798" t="s">
        <v>70</v>
      </c>
      <c r="G10798">
        <v>1</v>
      </c>
      <c r="H10798">
        <v>779636.1</v>
      </c>
    </row>
    <row r="10799" spans="1:8" x14ac:dyDescent="0.25">
      <c r="A10799" s="2">
        <v>7</v>
      </c>
      <c r="B10799" t="s">
        <v>23</v>
      </c>
      <c r="C10799" t="s">
        <v>204</v>
      </c>
      <c r="D10799" s="2">
        <v>4</v>
      </c>
      <c r="E10799" s="17">
        <v>15</v>
      </c>
      <c r="F10799" t="s">
        <v>75</v>
      </c>
      <c r="G10799">
        <v>1</v>
      </c>
      <c r="H10799">
        <v>7608</v>
      </c>
    </row>
    <row r="10800" spans="1:8" x14ac:dyDescent="0.25">
      <c r="A10800" s="2">
        <v>7</v>
      </c>
      <c r="B10800" t="s">
        <v>23</v>
      </c>
      <c r="C10800" t="s">
        <v>204</v>
      </c>
      <c r="D10800" s="2">
        <v>4</v>
      </c>
      <c r="E10800" s="17">
        <v>15</v>
      </c>
      <c r="F10800" t="s">
        <v>68</v>
      </c>
      <c r="G10800">
        <v>1</v>
      </c>
      <c r="H10800">
        <v>24422.28</v>
      </c>
    </row>
    <row r="10801" spans="1:8" x14ac:dyDescent="0.25">
      <c r="A10801" s="2">
        <v>7</v>
      </c>
      <c r="B10801" t="s">
        <v>23</v>
      </c>
      <c r="C10801" t="s">
        <v>204</v>
      </c>
      <c r="D10801" s="2">
        <v>4</v>
      </c>
      <c r="E10801" s="17">
        <v>15</v>
      </c>
      <c r="F10801" t="s">
        <v>69</v>
      </c>
      <c r="G10801">
        <v>1</v>
      </c>
      <c r="H10801">
        <v>101352.52999999998</v>
      </c>
    </row>
    <row r="10802" spans="1:8" x14ac:dyDescent="0.25">
      <c r="A10802" s="2">
        <v>7</v>
      </c>
      <c r="B10802" t="s">
        <v>23</v>
      </c>
      <c r="C10802" t="s">
        <v>204</v>
      </c>
      <c r="D10802" s="2">
        <v>4</v>
      </c>
      <c r="E10802" s="17">
        <v>15</v>
      </c>
      <c r="F10802" t="s">
        <v>78</v>
      </c>
      <c r="H10802">
        <v>42532.88</v>
      </c>
    </row>
    <row r="10803" spans="1:8" x14ac:dyDescent="0.25">
      <c r="A10803" s="2">
        <v>7</v>
      </c>
      <c r="B10803" t="s">
        <v>23</v>
      </c>
      <c r="C10803" t="s">
        <v>204</v>
      </c>
      <c r="D10803" s="2">
        <v>4</v>
      </c>
      <c r="E10803" s="17">
        <v>15</v>
      </c>
      <c r="F10803" t="s">
        <v>67</v>
      </c>
      <c r="G10803">
        <v>1</v>
      </c>
      <c r="H10803">
        <v>69.959999999999994</v>
      </c>
    </row>
    <row r="10804" spans="1:8" x14ac:dyDescent="0.25">
      <c r="A10804" s="2">
        <v>7</v>
      </c>
      <c r="B10804" t="s">
        <v>23</v>
      </c>
      <c r="C10804" t="s">
        <v>204</v>
      </c>
      <c r="D10804" s="2">
        <v>4</v>
      </c>
      <c r="E10804" s="17">
        <v>15</v>
      </c>
      <c r="F10804" t="s">
        <v>73</v>
      </c>
      <c r="H10804">
        <v>3790.5</v>
      </c>
    </row>
    <row r="10805" spans="1:8" x14ac:dyDescent="0.25">
      <c r="A10805" s="2">
        <v>7</v>
      </c>
      <c r="B10805" t="s">
        <v>23</v>
      </c>
      <c r="C10805" t="s">
        <v>204</v>
      </c>
      <c r="D10805" s="2">
        <v>4</v>
      </c>
      <c r="E10805" s="17">
        <v>15</v>
      </c>
      <c r="F10805" t="s">
        <v>79</v>
      </c>
      <c r="G10805">
        <v>1</v>
      </c>
      <c r="H10805">
        <v>8882</v>
      </c>
    </row>
    <row r="10806" spans="1:8" x14ac:dyDescent="0.25">
      <c r="A10806" s="2">
        <v>7</v>
      </c>
      <c r="B10806" t="s">
        <v>23</v>
      </c>
      <c r="C10806" t="s">
        <v>204</v>
      </c>
      <c r="D10806" s="2">
        <v>4</v>
      </c>
      <c r="E10806" s="17">
        <v>15</v>
      </c>
      <c r="F10806" t="s">
        <v>72</v>
      </c>
      <c r="G10806">
        <v>1</v>
      </c>
      <c r="H10806">
        <v>380282.54000000004</v>
      </c>
    </row>
    <row r="10807" spans="1:8" x14ac:dyDescent="0.25">
      <c r="A10807" s="2">
        <v>7</v>
      </c>
      <c r="B10807" t="s">
        <v>23</v>
      </c>
      <c r="C10807" t="s">
        <v>205</v>
      </c>
      <c r="D10807" s="2">
        <v>5</v>
      </c>
      <c r="E10807" s="17">
        <v>3</v>
      </c>
      <c r="F10807" t="s">
        <v>70</v>
      </c>
      <c r="G10807">
        <v>2</v>
      </c>
      <c r="H10807">
        <v>205636.5</v>
      </c>
    </row>
    <row r="10808" spans="1:8" x14ac:dyDescent="0.25">
      <c r="A10808" s="2">
        <v>7</v>
      </c>
      <c r="B10808" t="s">
        <v>23</v>
      </c>
      <c r="C10808" t="s">
        <v>205</v>
      </c>
      <c r="D10808" s="2">
        <v>5</v>
      </c>
      <c r="E10808" s="17">
        <v>3</v>
      </c>
      <c r="F10808" t="s">
        <v>75</v>
      </c>
      <c r="G10808">
        <v>1</v>
      </c>
      <c r="H10808">
        <v>13500</v>
      </c>
    </row>
    <row r="10809" spans="1:8" x14ac:dyDescent="0.25">
      <c r="A10809" s="2">
        <v>7</v>
      </c>
      <c r="B10809" t="s">
        <v>23</v>
      </c>
      <c r="C10809" t="s">
        <v>205</v>
      </c>
      <c r="D10809" s="2">
        <v>5</v>
      </c>
      <c r="E10809" s="17">
        <v>3</v>
      </c>
      <c r="F10809" t="s">
        <v>68</v>
      </c>
      <c r="G10809">
        <v>1</v>
      </c>
      <c r="H10809">
        <v>28913</v>
      </c>
    </row>
    <row r="10810" spans="1:8" x14ac:dyDescent="0.25">
      <c r="A10810" s="2">
        <v>7</v>
      </c>
      <c r="B10810" t="s">
        <v>23</v>
      </c>
      <c r="C10810" t="s">
        <v>205</v>
      </c>
      <c r="D10810" s="2">
        <v>5</v>
      </c>
      <c r="E10810" s="17">
        <v>3</v>
      </c>
      <c r="F10810" t="s">
        <v>69</v>
      </c>
      <c r="G10810">
        <v>2</v>
      </c>
      <c r="H10810">
        <v>26732.400000000001</v>
      </c>
    </row>
    <row r="10811" spans="1:8" x14ac:dyDescent="0.25">
      <c r="A10811" s="2">
        <v>7</v>
      </c>
      <c r="B10811" t="s">
        <v>23</v>
      </c>
      <c r="C10811" t="s">
        <v>205</v>
      </c>
      <c r="D10811" s="2">
        <v>5</v>
      </c>
      <c r="E10811" s="17">
        <v>3</v>
      </c>
      <c r="F10811" t="s">
        <v>78</v>
      </c>
      <c r="H10811">
        <v>12460.14</v>
      </c>
    </row>
    <row r="10812" spans="1:8" x14ac:dyDescent="0.25">
      <c r="A10812" s="2">
        <v>7</v>
      </c>
      <c r="B10812" t="s">
        <v>23</v>
      </c>
      <c r="C10812" t="s">
        <v>205</v>
      </c>
      <c r="D10812" s="2">
        <v>5</v>
      </c>
      <c r="E10812" s="17">
        <v>3</v>
      </c>
      <c r="F10812" t="s">
        <v>67</v>
      </c>
      <c r="G10812">
        <v>2</v>
      </c>
      <c r="H10812">
        <v>139.91999999999999</v>
      </c>
    </row>
    <row r="10813" spans="1:8" x14ac:dyDescent="0.25">
      <c r="A10813" s="2">
        <v>7</v>
      </c>
      <c r="B10813" t="s">
        <v>23</v>
      </c>
      <c r="C10813" t="s">
        <v>205</v>
      </c>
      <c r="D10813" s="2">
        <v>5</v>
      </c>
      <c r="E10813" s="17">
        <v>3</v>
      </c>
      <c r="F10813" t="s">
        <v>73</v>
      </c>
      <c r="H10813">
        <v>17195.25</v>
      </c>
    </row>
    <row r="10814" spans="1:8" x14ac:dyDescent="0.25">
      <c r="A10814" s="2">
        <v>7</v>
      </c>
      <c r="B10814" t="s">
        <v>23</v>
      </c>
      <c r="C10814" t="s">
        <v>205</v>
      </c>
      <c r="D10814" s="2">
        <v>5</v>
      </c>
      <c r="E10814" s="17">
        <v>5</v>
      </c>
      <c r="F10814" t="s">
        <v>70</v>
      </c>
      <c r="G10814">
        <v>5</v>
      </c>
      <c r="H10814">
        <v>767242.3</v>
      </c>
    </row>
    <row r="10815" spans="1:8" x14ac:dyDescent="0.25">
      <c r="A10815" s="2">
        <v>7</v>
      </c>
      <c r="B10815" t="s">
        <v>23</v>
      </c>
      <c r="C10815" t="s">
        <v>205</v>
      </c>
      <c r="D10815" s="2">
        <v>5</v>
      </c>
      <c r="E10815" s="17">
        <v>5</v>
      </c>
      <c r="F10815" t="s">
        <v>75</v>
      </c>
      <c r="G10815">
        <v>3</v>
      </c>
      <c r="H10815">
        <v>28200</v>
      </c>
    </row>
    <row r="10816" spans="1:8" x14ac:dyDescent="0.25">
      <c r="A10816" s="2">
        <v>7</v>
      </c>
      <c r="B10816" t="s">
        <v>23</v>
      </c>
      <c r="C10816" t="s">
        <v>205</v>
      </c>
      <c r="D10816" s="2">
        <v>5</v>
      </c>
      <c r="E10816" s="17">
        <v>5</v>
      </c>
      <c r="F10816" t="s">
        <v>68</v>
      </c>
      <c r="G10816">
        <v>2</v>
      </c>
      <c r="H10816">
        <v>46148.75</v>
      </c>
    </row>
    <row r="10817" spans="1:8" x14ac:dyDescent="0.25">
      <c r="A10817" s="2">
        <v>7</v>
      </c>
      <c r="B10817" t="s">
        <v>23</v>
      </c>
      <c r="C10817" t="s">
        <v>205</v>
      </c>
      <c r="D10817" s="2">
        <v>5</v>
      </c>
      <c r="E10817" s="17">
        <v>5</v>
      </c>
      <c r="F10817" t="s">
        <v>69</v>
      </c>
      <c r="G10817">
        <v>5</v>
      </c>
      <c r="H10817">
        <v>58636.619999999995</v>
      </c>
    </row>
    <row r="10818" spans="1:8" x14ac:dyDescent="0.25">
      <c r="A10818" s="2">
        <v>7</v>
      </c>
      <c r="B10818" t="s">
        <v>23</v>
      </c>
      <c r="C10818" t="s">
        <v>205</v>
      </c>
      <c r="D10818" s="2">
        <v>5</v>
      </c>
      <c r="E10818" s="17">
        <v>5</v>
      </c>
      <c r="F10818" t="s">
        <v>78</v>
      </c>
      <c r="H10818">
        <v>29945.839999999997</v>
      </c>
    </row>
    <row r="10819" spans="1:8" x14ac:dyDescent="0.25">
      <c r="A10819" s="2">
        <v>7</v>
      </c>
      <c r="B10819" t="s">
        <v>23</v>
      </c>
      <c r="C10819" t="s">
        <v>205</v>
      </c>
      <c r="D10819" s="2">
        <v>5</v>
      </c>
      <c r="E10819" s="17">
        <v>5</v>
      </c>
      <c r="F10819" t="s">
        <v>67</v>
      </c>
      <c r="G10819">
        <v>5</v>
      </c>
      <c r="H10819">
        <v>373.12</v>
      </c>
    </row>
    <row r="10820" spans="1:8" x14ac:dyDescent="0.25">
      <c r="A10820" s="2">
        <v>7</v>
      </c>
      <c r="B10820" t="s">
        <v>23</v>
      </c>
      <c r="C10820" t="s">
        <v>205</v>
      </c>
      <c r="D10820" s="2">
        <v>5</v>
      </c>
      <c r="E10820" s="17">
        <v>5</v>
      </c>
      <c r="F10820" t="s">
        <v>73</v>
      </c>
      <c r="H10820">
        <v>26786.010000000002</v>
      </c>
    </row>
    <row r="10821" spans="1:8" x14ac:dyDescent="0.25">
      <c r="A10821" s="2">
        <v>7</v>
      </c>
      <c r="B10821" t="s">
        <v>23</v>
      </c>
      <c r="C10821" t="s">
        <v>205</v>
      </c>
      <c r="D10821" s="2">
        <v>5</v>
      </c>
      <c r="E10821" s="17">
        <v>5</v>
      </c>
      <c r="F10821" t="s">
        <v>72</v>
      </c>
      <c r="H10821">
        <v>116989.5</v>
      </c>
    </row>
    <row r="10822" spans="1:8" x14ac:dyDescent="0.25">
      <c r="A10822" s="2">
        <v>7</v>
      </c>
      <c r="B10822" t="s">
        <v>23</v>
      </c>
      <c r="C10822" t="s">
        <v>205</v>
      </c>
      <c r="D10822" s="2">
        <v>5</v>
      </c>
      <c r="E10822" s="17">
        <v>6</v>
      </c>
      <c r="F10822" t="s">
        <v>70</v>
      </c>
      <c r="G10822">
        <v>3</v>
      </c>
      <c r="H10822">
        <v>540181.5</v>
      </c>
    </row>
    <row r="10823" spans="1:8" x14ac:dyDescent="0.25">
      <c r="A10823" s="2">
        <v>7</v>
      </c>
      <c r="B10823" t="s">
        <v>23</v>
      </c>
      <c r="C10823" t="s">
        <v>205</v>
      </c>
      <c r="D10823" s="2">
        <v>5</v>
      </c>
      <c r="E10823" s="17">
        <v>6</v>
      </c>
      <c r="F10823" t="s">
        <v>75</v>
      </c>
      <c r="G10823">
        <v>3</v>
      </c>
      <c r="H10823">
        <v>40500</v>
      </c>
    </row>
    <row r="10824" spans="1:8" x14ac:dyDescent="0.25">
      <c r="A10824" s="2">
        <v>7</v>
      </c>
      <c r="B10824" t="s">
        <v>23</v>
      </c>
      <c r="C10824" t="s">
        <v>205</v>
      </c>
      <c r="D10824" s="2">
        <v>5</v>
      </c>
      <c r="E10824" s="17">
        <v>6</v>
      </c>
      <c r="F10824" t="s">
        <v>68</v>
      </c>
      <c r="G10824">
        <v>2</v>
      </c>
      <c r="H10824">
        <v>31203</v>
      </c>
    </row>
    <row r="10825" spans="1:8" x14ac:dyDescent="0.25">
      <c r="A10825" s="2">
        <v>7</v>
      </c>
      <c r="B10825" t="s">
        <v>23</v>
      </c>
      <c r="C10825" t="s">
        <v>205</v>
      </c>
      <c r="D10825" s="2">
        <v>5</v>
      </c>
      <c r="E10825" s="17">
        <v>6</v>
      </c>
      <c r="F10825" t="s">
        <v>69</v>
      </c>
      <c r="G10825">
        <v>3</v>
      </c>
      <c r="H10825">
        <v>70222.94</v>
      </c>
    </row>
    <row r="10826" spans="1:8" x14ac:dyDescent="0.25">
      <c r="A10826" s="2">
        <v>7</v>
      </c>
      <c r="B10826" t="s">
        <v>23</v>
      </c>
      <c r="C10826" t="s">
        <v>205</v>
      </c>
      <c r="D10826" s="2">
        <v>5</v>
      </c>
      <c r="E10826" s="17">
        <v>6</v>
      </c>
      <c r="F10826" t="s">
        <v>78</v>
      </c>
      <c r="H10826">
        <v>30632.799999999999</v>
      </c>
    </row>
    <row r="10827" spans="1:8" x14ac:dyDescent="0.25">
      <c r="A10827" s="2">
        <v>7</v>
      </c>
      <c r="B10827" t="s">
        <v>23</v>
      </c>
      <c r="C10827" t="s">
        <v>205</v>
      </c>
      <c r="D10827" s="2">
        <v>5</v>
      </c>
      <c r="E10827" s="17">
        <v>6</v>
      </c>
      <c r="F10827" t="s">
        <v>67</v>
      </c>
      <c r="G10827">
        <v>3</v>
      </c>
      <c r="H10827">
        <v>209.88</v>
      </c>
    </row>
    <row r="10828" spans="1:8" x14ac:dyDescent="0.25">
      <c r="A10828" s="2">
        <v>7</v>
      </c>
      <c r="B10828" t="s">
        <v>23</v>
      </c>
      <c r="C10828" t="s">
        <v>205</v>
      </c>
      <c r="D10828" s="2">
        <v>5</v>
      </c>
      <c r="E10828" s="17">
        <v>6</v>
      </c>
      <c r="F10828" t="s">
        <v>73</v>
      </c>
      <c r="H10828">
        <v>45066.25</v>
      </c>
    </row>
    <row r="10829" spans="1:8" x14ac:dyDescent="0.25">
      <c r="A10829" s="2">
        <v>7</v>
      </c>
      <c r="B10829" t="s">
        <v>23</v>
      </c>
      <c r="C10829" t="s">
        <v>205</v>
      </c>
      <c r="D10829" s="2">
        <v>5</v>
      </c>
      <c r="E10829" s="17">
        <v>7</v>
      </c>
      <c r="F10829" t="s">
        <v>70</v>
      </c>
      <c r="G10829">
        <v>36</v>
      </c>
      <c r="H10829">
        <v>6571739.379999999</v>
      </c>
    </row>
    <row r="10830" spans="1:8" x14ac:dyDescent="0.25">
      <c r="A10830" s="2">
        <v>7</v>
      </c>
      <c r="B10830" t="s">
        <v>23</v>
      </c>
      <c r="C10830" t="s">
        <v>205</v>
      </c>
      <c r="D10830" s="2">
        <v>5</v>
      </c>
      <c r="E10830" s="17">
        <v>7</v>
      </c>
      <c r="F10830" t="s">
        <v>75</v>
      </c>
      <c r="G10830">
        <v>27</v>
      </c>
      <c r="H10830">
        <v>338100</v>
      </c>
    </row>
    <row r="10831" spans="1:8" x14ac:dyDescent="0.25">
      <c r="A10831" s="2">
        <v>7</v>
      </c>
      <c r="B10831" t="s">
        <v>23</v>
      </c>
      <c r="C10831" t="s">
        <v>205</v>
      </c>
      <c r="D10831" s="2">
        <v>5</v>
      </c>
      <c r="E10831" s="17">
        <v>7</v>
      </c>
      <c r="F10831" t="s">
        <v>68</v>
      </c>
      <c r="G10831">
        <v>26</v>
      </c>
      <c r="H10831">
        <v>477420.75</v>
      </c>
    </row>
    <row r="10832" spans="1:8" x14ac:dyDescent="0.25">
      <c r="A10832" s="2">
        <v>7</v>
      </c>
      <c r="B10832" t="s">
        <v>23</v>
      </c>
      <c r="C10832" t="s">
        <v>205</v>
      </c>
      <c r="D10832" s="2">
        <v>5</v>
      </c>
      <c r="E10832" s="17">
        <v>7</v>
      </c>
      <c r="F10832" t="s">
        <v>69</v>
      </c>
      <c r="G10832">
        <v>29</v>
      </c>
      <c r="H10832">
        <v>800262.68999999983</v>
      </c>
    </row>
    <row r="10833" spans="1:8" x14ac:dyDescent="0.25">
      <c r="A10833" s="2">
        <v>7</v>
      </c>
      <c r="B10833" t="s">
        <v>23</v>
      </c>
      <c r="C10833" t="s">
        <v>205</v>
      </c>
      <c r="D10833" s="2">
        <v>5</v>
      </c>
      <c r="E10833" s="17">
        <v>7</v>
      </c>
      <c r="F10833" t="s">
        <v>78</v>
      </c>
      <c r="H10833">
        <v>278832.56000000006</v>
      </c>
    </row>
    <row r="10834" spans="1:8" x14ac:dyDescent="0.25">
      <c r="A10834" s="2">
        <v>7</v>
      </c>
      <c r="B10834" t="s">
        <v>23</v>
      </c>
      <c r="C10834" t="s">
        <v>205</v>
      </c>
      <c r="D10834" s="2">
        <v>5</v>
      </c>
      <c r="E10834" s="17">
        <v>7</v>
      </c>
      <c r="F10834" t="s">
        <v>67</v>
      </c>
      <c r="G10834">
        <v>36</v>
      </c>
      <c r="H10834">
        <v>2075.48</v>
      </c>
    </row>
    <row r="10835" spans="1:8" x14ac:dyDescent="0.25">
      <c r="A10835" s="2">
        <v>7</v>
      </c>
      <c r="B10835" t="s">
        <v>23</v>
      </c>
      <c r="C10835" t="s">
        <v>205</v>
      </c>
      <c r="D10835" s="2">
        <v>5</v>
      </c>
      <c r="E10835" s="17">
        <v>7</v>
      </c>
      <c r="F10835" t="s">
        <v>73</v>
      </c>
      <c r="G10835">
        <v>2</v>
      </c>
      <c r="H10835">
        <v>516250.91999999993</v>
      </c>
    </row>
    <row r="10836" spans="1:8" x14ac:dyDescent="0.25">
      <c r="A10836" s="2">
        <v>7</v>
      </c>
      <c r="B10836" t="s">
        <v>23</v>
      </c>
      <c r="C10836" t="s">
        <v>205</v>
      </c>
      <c r="D10836" s="2">
        <v>5</v>
      </c>
      <c r="E10836" s="17">
        <v>7</v>
      </c>
      <c r="F10836" t="s">
        <v>72</v>
      </c>
      <c r="G10836">
        <v>7</v>
      </c>
      <c r="H10836">
        <v>157256.56</v>
      </c>
    </row>
    <row r="10837" spans="1:8" x14ac:dyDescent="0.25">
      <c r="A10837" s="2">
        <v>7</v>
      </c>
      <c r="B10837" t="s">
        <v>23</v>
      </c>
      <c r="C10837" t="s">
        <v>205</v>
      </c>
      <c r="D10837" s="2">
        <v>5</v>
      </c>
      <c r="E10837" s="17">
        <v>7</v>
      </c>
      <c r="F10837" t="s">
        <v>74</v>
      </c>
      <c r="H10837">
        <v>6416.5</v>
      </c>
    </row>
    <row r="10838" spans="1:8" x14ac:dyDescent="0.25">
      <c r="A10838" s="2">
        <v>7</v>
      </c>
      <c r="B10838" t="s">
        <v>23</v>
      </c>
      <c r="C10838" t="s">
        <v>205</v>
      </c>
      <c r="D10838" s="2">
        <v>5</v>
      </c>
      <c r="E10838" s="17">
        <v>8</v>
      </c>
      <c r="F10838" t="s">
        <v>70</v>
      </c>
      <c r="G10838">
        <v>24</v>
      </c>
      <c r="H10838">
        <v>6083376.7200000007</v>
      </c>
    </row>
    <row r="10839" spans="1:8" x14ac:dyDescent="0.25">
      <c r="A10839" s="2">
        <v>7</v>
      </c>
      <c r="B10839" t="s">
        <v>23</v>
      </c>
      <c r="C10839" t="s">
        <v>205</v>
      </c>
      <c r="D10839" s="2">
        <v>5</v>
      </c>
      <c r="E10839" s="17">
        <v>8</v>
      </c>
      <c r="F10839" t="s">
        <v>75</v>
      </c>
      <c r="G10839">
        <v>22</v>
      </c>
      <c r="H10839">
        <v>283800</v>
      </c>
    </row>
    <row r="10840" spans="1:8" x14ac:dyDescent="0.25">
      <c r="A10840" s="2">
        <v>7</v>
      </c>
      <c r="B10840" t="s">
        <v>23</v>
      </c>
      <c r="C10840" t="s">
        <v>205</v>
      </c>
      <c r="D10840" s="2">
        <v>5</v>
      </c>
      <c r="E10840" s="17">
        <v>8</v>
      </c>
      <c r="F10840" t="s">
        <v>68</v>
      </c>
      <c r="G10840">
        <v>21</v>
      </c>
      <c r="H10840">
        <v>380606.5</v>
      </c>
    </row>
    <row r="10841" spans="1:8" x14ac:dyDescent="0.25">
      <c r="A10841" s="2">
        <v>7</v>
      </c>
      <c r="B10841" t="s">
        <v>23</v>
      </c>
      <c r="C10841" t="s">
        <v>205</v>
      </c>
      <c r="D10841" s="2">
        <v>5</v>
      </c>
      <c r="E10841" s="17">
        <v>8</v>
      </c>
      <c r="F10841" t="s">
        <v>69</v>
      </c>
      <c r="G10841">
        <v>24</v>
      </c>
      <c r="H10841">
        <v>791197.32000000007</v>
      </c>
    </row>
    <row r="10842" spans="1:8" x14ac:dyDescent="0.25">
      <c r="A10842" s="2">
        <v>7</v>
      </c>
      <c r="B10842" t="s">
        <v>23</v>
      </c>
      <c r="C10842" t="s">
        <v>205</v>
      </c>
      <c r="D10842" s="2">
        <v>5</v>
      </c>
      <c r="E10842" s="17">
        <v>8</v>
      </c>
      <c r="F10842" t="s">
        <v>78</v>
      </c>
      <c r="H10842">
        <v>286760.47000000003</v>
      </c>
    </row>
    <row r="10843" spans="1:8" x14ac:dyDescent="0.25">
      <c r="A10843" s="2">
        <v>7</v>
      </c>
      <c r="B10843" t="s">
        <v>23</v>
      </c>
      <c r="C10843" t="s">
        <v>205</v>
      </c>
      <c r="D10843" s="2">
        <v>5</v>
      </c>
      <c r="E10843" s="17">
        <v>8</v>
      </c>
      <c r="F10843" t="s">
        <v>67</v>
      </c>
      <c r="G10843">
        <v>24</v>
      </c>
      <c r="H10843">
        <v>1574.1</v>
      </c>
    </row>
    <row r="10844" spans="1:8" x14ac:dyDescent="0.25">
      <c r="A10844" s="2">
        <v>7</v>
      </c>
      <c r="B10844" t="s">
        <v>23</v>
      </c>
      <c r="C10844" t="s">
        <v>205</v>
      </c>
      <c r="D10844" s="2">
        <v>5</v>
      </c>
      <c r="E10844" s="17">
        <v>8</v>
      </c>
      <c r="F10844" t="s">
        <v>73</v>
      </c>
      <c r="G10844">
        <v>3</v>
      </c>
      <c r="H10844">
        <v>500458.18</v>
      </c>
    </row>
    <row r="10845" spans="1:8" x14ac:dyDescent="0.25">
      <c r="A10845" s="2">
        <v>7</v>
      </c>
      <c r="B10845" t="s">
        <v>23</v>
      </c>
      <c r="C10845" t="s">
        <v>205</v>
      </c>
      <c r="D10845" s="2">
        <v>5</v>
      </c>
      <c r="E10845" s="17">
        <v>8</v>
      </c>
      <c r="F10845" t="s">
        <v>79</v>
      </c>
      <c r="G10845">
        <v>1</v>
      </c>
      <c r="H10845">
        <v>17764.5</v>
      </c>
    </row>
    <row r="10846" spans="1:8" x14ac:dyDescent="0.25">
      <c r="A10846" s="2">
        <v>7</v>
      </c>
      <c r="B10846" t="s">
        <v>23</v>
      </c>
      <c r="C10846" t="s">
        <v>205</v>
      </c>
      <c r="D10846" s="2">
        <v>5</v>
      </c>
      <c r="E10846" s="17">
        <v>9</v>
      </c>
      <c r="F10846" t="s">
        <v>70</v>
      </c>
      <c r="G10846">
        <v>55</v>
      </c>
      <c r="H10846">
        <v>14754930.309999999</v>
      </c>
    </row>
    <row r="10847" spans="1:8" x14ac:dyDescent="0.25">
      <c r="A10847" s="2">
        <v>7</v>
      </c>
      <c r="B10847" t="s">
        <v>23</v>
      </c>
      <c r="C10847" t="s">
        <v>205</v>
      </c>
      <c r="D10847" s="2">
        <v>5</v>
      </c>
      <c r="E10847" s="17">
        <v>9</v>
      </c>
      <c r="F10847" t="s">
        <v>75</v>
      </c>
      <c r="G10847">
        <v>20</v>
      </c>
      <c r="H10847">
        <v>229200</v>
      </c>
    </row>
    <row r="10848" spans="1:8" x14ac:dyDescent="0.25">
      <c r="A10848" s="2">
        <v>7</v>
      </c>
      <c r="B10848" t="s">
        <v>23</v>
      </c>
      <c r="C10848" t="s">
        <v>205</v>
      </c>
      <c r="D10848" s="2">
        <v>5</v>
      </c>
      <c r="E10848" s="17">
        <v>9</v>
      </c>
      <c r="F10848" t="s">
        <v>68</v>
      </c>
      <c r="G10848">
        <v>16</v>
      </c>
      <c r="H10848">
        <v>310823.75</v>
      </c>
    </row>
    <row r="10849" spans="1:8" x14ac:dyDescent="0.25">
      <c r="A10849" s="2">
        <v>7</v>
      </c>
      <c r="B10849" t="s">
        <v>23</v>
      </c>
      <c r="C10849" t="s">
        <v>205</v>
      </c>
      <c r="D10849" s="2">
        <v>5</v>
      </c>
      <c r="E10849" s="17">
        <v>9</v>
      </c>
      <c r="F10849" t="s">
        <v>69</v>
      </c>
      <c r="G10849">
        <v>22</v>
      </c>
      <c r="H10849">
        <v>857770.55999999982</v>
      </c>
    </row>
    <row r="10850" spans="1:8" x14ac:dyDescent="0.25">
      <c r="A10850" s="2">
        <v>7</v>
      </c>
      <c r="B10850" t="s">
        <v>23</v>
      </c>
      <c r="C10850" t="s">
        <v>205</v>
      </c>
      <c r="D10850" s="2">
        <v>5</v>
      </c>
      <c r="E10850" s="17">
        <v>9</v>
      </c>
      <c r="F10850" t="s">
        <v>78</v>
      </c>
      <c r="H10850">
        <v>257745.66000000003</v>
      </c>
    </row>
    <row r="10851" spans="1:8" x14ac:dyDescent="0.25">
      <c r="A10851" s="2">
        <v>7</v>
      </c>
      <c r="B10851" t="s">
        <v>23</v>
      </c>
      <c r="C10851" t="s">
        <v>205</v>
      </c>
      <c r="D10851" s="2">
        <v>5</v>
      </c>
      <c r="E10851" s="17">
        <v>9</v>
      </c>
      <c r="F10851" t="s">
        <v>67</v>
      </c>
      <c r="G10851">
        <v>54</v>
      </c>
      <c r="H10851">
        <v>3136.44</v>
      </c>
    </row>
    <row r="10852" spans="1:8" x14ac:dyDescent="0.25">
      <c r="A10852" s="2">
        <v>7</v>
      </c>
      <c r="B10852" t="s">
        <v>23</v>
      </c>
      <c r="C10852" t="s">
        <v>205</v>
      </c>
      <c r="D10852" s="2">
        <v>5</v>
      </c>
      <c r="E10852" s="17">
        <v>9</v>
      </c>
      <c r="F10852" t="s">
        <v>73</v>
      </c>
      <c r="G10852">
        <v>2</v>
      </c>
      <c r="H10852">
        <v>572308.70000000007</v>
      </c>
    </row>
    <row r="10853" spans="1:8" x14ac:dyDescent="0.25">
      <c r="A10853" s="2">
        <v>7</v>
      </c>
      <c r="B10853" t="s">
        <v>23</v>
      </c>
      <c r="C10853" t="s">
        <v>205</v>
      </c>
      <c r="D10853" s="2">
        <v>5</v>
      </c>
      <c r="E10853" s="17">
        <v>9</v>
      </c>
      <c r="F10853" t="s">
        <v>79</v>
      </c>
      <c r="H10853">
        <v>17764</v>
      </c>
    </row>
    <row r="10854" spans="1:8" x14ac:dyDescent="0.25">
      <c r="A10854" s="2">
        <v>7</v>
      </c>
      <c r="B10854" t="s">
        <v>23</v>
      </c>
      <c r="C10854" t="s">
        <v>205</v>
      </c>
      <c r="D10854" s="2">
        <v>5</v>
      </c>
      <c r="E10854" s="17">
        <v>9</v>
      </c>
      <c r="F10854" t="s">
        <v>72</v>
      </c>
      <c r="G10854">
        <v>33</v>
      </c>
      <c r="H10854">
        <v>3024111.8800000008</v>
      </c>
    </row>
    <row r="10855" spans="1:8" x14ac:dyDescent="0.25">
      <c r="A10855" s="2">
        <v>7</v>
      </c>
      <c r="B10855" t="s">
        <v>23</v>
      </c>
      <c r="C10855" t="s">
        <v>205</v>
      </c>
      <c r="D10855" s="2">
        <v>5</v>
      </c>
      <c r="E10855" s="17">
        <v>9</v>
      </c>
      <c r="F10855" t="s">
        <v>74</v>
      </c>
      <c r="H10855">
        <v>21440.74</v>
      </c>
    </row>
    <row r="10856" spans="1:8" x14ac:dyDescent="0.25">
      <c r="A10856" s="2">
        <v>7</v>
      </c>
      <c r="B10856" t="s">
        <v>23</v>
      </c>
      <c r="C10856" t="s">
        <v>205</v>
      </c>
      <c r="D10856" s="2">
        <v>5</v>
      </c>
      <c r="E10856" s="17">
        <v>10</v>
      </c>
      <c r="F10856" t="s">
        <v>70</v>
      </c>
      <c r="G10856">
        <v>20</v>
      </c>
      <c r="H10856">
        <v>8807574.25</v>
      </c>
    </row>
    <row r="10857" spans="1:8" x14ac:dyDescent="0.25">
      <c r="A10857" s="2">
        <v>7</v>
      </c>
      <c r="B10857" t="s">
        <v>23</v>
      </c>
      <c r="C10857" t="s">
        <v>205</v>
      </c>
      <c r="D10857" s="2">
        <v>5</v>
      </c>
      <c r="E10857" s="17">
        <v>10</v>
      </c>
      <c r="F10857" t="s">
        <v>75</v>
      </c>
      <c r="G10857">
        <v>13</v>
      </c>
      <c r="H10857">
        <v>164100</v>
      </c>
    </row>
    <row r="10858" spans="1:8" x14ac:dyDescent="0.25">
      <c r="A10858" s="2">
        <v>7</v>
      </c>
      <c r="B10858" t="s">
        <v>23</v>
      </c>
      <c r="C10858" t="s">
        <v>205</v>
      </c>
      <c r="D10858" s="2">
        <v>5</v>
      </c>
      <c r="E10858" s="17">
        <v>10</v>
      </c>
      <c r="F10858" t="s">
        <v>68</v>
      </c>
      <c r="G10858">
        <v>10</v>
      </c>
      <c r="H10858">
        <v>182154</v>
      </c>
    </row>
    <row r="10859" spans="1:8" x14ac:dyDescent="0.25">
      <c r="A10859" s="2">
        <v>7</v>
      </c>
      <c r="B10859" t="s">
        <v>23</v>
      </c>
      <c r="C10859" t="s">
        <v>205</v>
      </c>
      <c r="D10859" s="2">
        <v>5</v>
      </c>
      <c r="E10859" s="17">
        <v>10</v>
      </c>
      <c r="F10859" t="s">
        <v>69</v>
      </c>
      <c r="G10859">
        <v>17</v>
      </c>
      <c r="H10859">
        <v>875391.62999999966</v>
      </c>
    </row>
    <row r="10860" spans="1:8" x14ac:dyDescent="0.25">
      <c r="A10860" s="2">
        <v>7</v>
      </c>
      <c r="B10860" t="s">
        <v>23</v>
      </c>
      <c r="C10860" t="s">
        <v>205</v>
      </c>
      <c r="D10860" s="2">
        <v>5</v>
      </c>
      <c r="E10860" s="17">
        <v>10</v>
      </c>
      <c r="F10860" t="s">
        <v>78</v>
      </c>
      <c r="H10860">
        <v>343745.66</v>
      </c>
    </row>
    <row r="10861" spans="1:8" x14ac:dyDescent="0.25">
      <c r="A10861" s="2">
        <v>7</v>
      </c>
      <c r="B10861" t="s">
        <v>23</v>
      </c>
      <c r="C10861" t="s">
        <v>205</v>
      </c>
      <c r="D10861" s="2">
        <v>5</v>
      </c>
      <c r="E10861" s="17">
        <v>10</v>
      </c>
      <c r="F10861" t="s">
        <v>67</v>
      </c>
      <c r="G10861">
        <v>18</v>
      </c>
      <c r="H10861">
        <v>1282.5999999999999</v>
      </c>
    </row>
    <row r="10862" spans="1:8" x14ac:dyDescent="0.25">
      <c r="A10862" s="2">
        <v>7</v>
      </c>
      <c r="B10862" t="s">
        <v>23</v>
      </c>
      <c r="C10862" t="s">
        <v>205</v>
      </c>
      <c r="D10862" s="2">
        <v>5</v>
      </c>
      <c r="E10862" s="17">
        <v>10</v>
      </c>
      <c r="F10862" t="s">
        <v>73</v>
      </c>
      <c r="G10862">
        <v>2</v>
      </c>
      <c r="H10862">
        <v>557098.5</v>
      </c>
    </row>
    <row r="10863" spans="1:8" x14ac:dyDescent="0.25">
      <c r="A10863" s="2">
        <v>7</v>
      </c>
      <c r="B10863" t="s">
        <v>23</v>
      </c>
      <c r="C10863" t="s">
        <v>205</v>
      </c>
      <c r="D10863" s="2">
        <v>5</v>
      </c>
      <c r="E10863" s="17">
        <v>10</v>
      </c>
      <c r="F10863" t="s">
        <v>79</v>
      </c>
      <c r="H10863">
        <v>16743</v>
      </c>
    </row>
    <row r="10864" spans="1:8" x14ac:dyDescent="0.25">
      <c r="A10864" s="2">
        <v>7</v>
      </c>
      <c r="B10864" t="s">
        <v>23</v>
      </c>
      <c r="C10864" t="s">
        <v>205</v>
      </c>
      <c r="D10864" s="2">
        <v>5</v>
      </c>
      <c r="E10864" s="17">
        <v>10</v>
      </c>
      <c r="F10864" t="s">
        <v>72</v>
      </c>
      <c r="G10864">
        <v>3</v>
      </c>
      <c r="H10864">
        <v>767293.90999999992</v>
      </c>
    </row>
    <row r="10865" spans="1:8" x14ac:dyDescent="0.25">
      <c r="A10865" s="2">
        <v>7</v>
      </c>
      <c r="B10865" t="s">
        <v>23</v>
      </c>
      <c r="C10865" t="s">
        <v>205</v>
      </c>
      <c r="D10865" s="2">
        <v>5</v>
      </c>
      <c r="E10865" s="17">
        <v>11</v>
      </c>
      <c r="F10865" t="s">
        <v>70</v>
      </c>
      <c r="G10865">
        <v>39</v>
      </c>
      <c r="H10865">
        <v>16067355.86999999</v>
      </c>
    </row>
    <row r="10866" spans="1:8" x14ac:dyDescent="0.25">
      <c r="A10866" s="2">
        <v>7</v>
      </c>
      <c r="B10866" t="s">
        <v>23</v>
      </c>
      <c r="C10866" t="s">
        <v>205</v>
      </c>
      <c r="D10866" s="2">
        <v>5</v>
      </c>
      <c r="E10866" s="17">
        <v>11</v>
      </c>
      <c r="F10866" t="s">
        <v>75</v>
      </c>
      <c r="G10866">
        <v>4</v>
      </c>
      <c r="H10866">
        <v>200832</v>
      </c>
    </row>
    <row r="10867" spans="1:8" x14ac:dyDescent="0.25">
      <c r="A10867" s="2">
        <v>7</v>
      </c>
      <c r="B10867" t="s">
        <v>23</v>
      </c>
      <c r="C10867" t="s">
        <v>205</v>
      </c>
      <c r="D10867" s="2">
        <v>5</v>
      </c>
      <c r="E10867" s="17">
        <v>11</v>
      </c>
      <c r="F10867" t="s">
        <v>68</v>
      </c>
      <c r="G10867">
        <v>20</v>
      </c>
      <c r="H10867">
        <v>379642</v>
      </c>
    </row>
    <row r="10868" spans="1:8" x14ac:dyDescent="0.25">
      <c r="A10868" s="2">
        <v>7</v>
      </c>
      <c r="B10868" t="s">
        <v>23</v>
      </c>
      <c r="C10868" t="s">
        <v>205</v>
      </c>
      <c r="D10868" s="2">
        <v>5</v>
      </c>
      <c r="E10868" s="17">
        <v>11</v>
      </c>
      <c r="F10868" t="s">
        <v>69</v>
      </c>
      <c r="G10868">
        <v>39</v>
      </c>
      <c r="H10868">
        <v>2071586.0700000008</v>
      </c>
    </row>
    <row r="10869" spans="1:8" x14ac:dyDescent="0.25">
      <c r="A10869" s="2">
        <v>7</v>
      </c>
      <c r="B10869" t="s">
        <v>23</v>
      </c>
      <c r="C10869" t="s">
        <v>205</v>
      </c>
      <c r="D10869" s="2">
        <v>5</v>
      </c>
      <c r="E10869" s="17">
        <v>11</v>
      </c>
      <c r="F10869" t="s">
        <v>78</v>
      </c>
      <c r="H10869">
        <v>633101.87000000011</v>
      </c>
    </row>
    <row r="10870" spans="1:8" x14ac:dyDescent="0.25">
      <c r="A10870" s="2">
        <v>7</v>
      </c>
      <c r="B10870" t="s">
        <v>23</v>
      </c>
      <c r="C10870" t="s">
        <v>205</v>
      </c>
      <c r="D10870" s="2">
        <v>5</v>
      </c>
      <c r="E10870" s="17">
        <v>11</v>
      </c>
      <c r="F10870" t="s">
        <v>67</v>
      </c>
      <c r="G10870">
        <v>40</v>
      </c>
      <c r="H10870">
        <v>2623.6</v>
      </c>
    </row>
    <row r="10871" spans="1:8" x14ac:dyDescent="0.25">
      <c r="A10871" s="2">
        <v>7</v>
      </c>
      <c r="B10871" t="s">
        <v>23</v>
      </c>
      <c r="C10871" t="s">
        <v>205</v>
      </c>
      <c r="D10871" s="2">
        <v>5</v>
      </c>
      <c r="E10871" s="17">
        <v>11</v>
      </c>
      <c r="F10871" t="s">
        <v>73</v>
      </c>
      <c r="G10871">
        <v>3</v>
      </c>
      <c r="H10871">
        <v>1026452.9500000001</v>
      </c>
    </row>
    <row r="10872" spans="1:8" x14ac:dyDescent="0.25">
      <c r="A10872" s="2">
        <v>7</v>
      </c>
      <c r="B10872" t="s">
        <v>23</v>
      </c>
      <c r="C10872" t="s">
        <v>205</v>
      </c>
      <c r="D10872" s="2">
        <v>5</v>
      </c>
      <c r="E10872" s="17">
        <v>11</v>
      </c>
      <c r="F10872" t="s">
        <v>79</v>
      </c>
      <c r="H10872">
        <v>8882</v>
      </c>
    </row>
    <row r="10873" spans="1:8" x14ac:dyDescent="0.25">
      <c r="A10873" s="2">
        <v>7</v>
      </c>
      <c r="B10873" t="s">
        <v>23</v>
      </c>
      <c r="C10873" t="s">
        <v>205</v>
      </c>
      <c r="D10873" s="2">
        <v>5</v>
      </c>
      <c r="E10873" s="17">
        <v>11</v>
      </c>
      <c r="F10873" t="s">
        <v>72</v>
      </c>
      <c r="G10873">
        <v>41</v>
      </c>
      <c r="H10873">
        <v>4038645.1099999994</v>
      </c>
    </row>
    <row r="10874" spans="1:8" x14ac:dyDescent="0.25">
      <c r="A10874" s="2">
        <v>7</v>
      </c>
      <c r="B10874" t="s">
        <v>23</v>
      </c>
      <c r="C10874" t="s">
        <v>205</v>
      </c>
      <c r="D10874" s="2">
        <v>5</v>
      </c>
      <c r="E10874" s="17">
        <v>12</v>
      </c>
      <c r="F10874" t="s">
        <v>70</v>
      </c>
      <c r="G10874">
        <v>38</v>
      </c>
      <c r="H10874">
        <v>19671936.509999998</v>
      </c>
    </row>
    <row r="10875" spans="1:8" x14ac:dyDescent="0.25">
      <c r="A10875" s="2">
        <v>7</v>
      </c>
      <c r="B10875" t="s">
        <v>23</v>
      </c>
      <c r="C10875" t="s">
        <v>205</v>
      </c>
      <c r="D10875" s="2">
        <v>5</v>
      </c>
      <c r="E10875" s="17">
        <v>12</v>
      </c>
      <c r="F10875" t="s">
        <v>75</v>
      </c>
      <c r="G10875">
        <v>5</v>
      </c>
      <c r="H10875">
        <v>122010</v>
      </c>
    </row>
    <row r="10876" spans="1:8" x14ac:dyDescent="0.25">
      <c r="A10876" s="2">
        <v>7</v>
      </c>
      <c r="B10876" t="s">
        <v>23</v>
      </c>
      <c r="C10876" t="s">
        <v>205</v>
      </c>
      <c r="D10876" s="2">
        <v>5</v>
      </c>
      <c r="E10876" s="17">
        <v>12</v>
      </c>
      <c r="F10876" t="s">
        <v>68</v>
      </c>
      <c r="G10876">
        <v>16</v>
      </c>
      <c r="H10876">
        <v>279098.92000000004</v>
      </c>
    </row>
    <row r="10877" spans="1:8" x14ac:dyDescent="0.25">
      <c r="A10877" s="2">
        <v>7</v>
      </c>
      <c r="B10877" t="s">
        <v>23</v>
      </c>
      <c r="C10877" t="s">
        <v>205</v>
      </c>
      <c r="D10877" s="2">
        <v>5</v>
      </c>
      <c r="E10877" s="17">
        <v>12</v>
      </c>
      <c r="F10877" t="s">
        <v>69</v>
      </c>
      <c r="G10877">
        <v>38</v>
      </c>
      <c r="H10877">
        <v>2557847.1899999995</v>
      </c>
    </row>
    <row r="10878" spans="1:8" x14ac:dyDescent="0.25">
      <c r="A10878" s="2">
        <v>7</v>
      </c>
      <c r="B10878" t="s">
        <v>23</v>
      </c>
      <c r="C10878" t="s">
        <v>205</v>
      </c>
      <c r="D10878" s="2">
        <v>5</v>
      </c>
      <c r="E10878" s="17">
        <v>12</v>
      </c>
      <c r="F10878" t="s">
        <v>78</v>
      </c>
      <c r="H10878">
        <v>808862.66000000015</v>
      </c>
    </row>
    <row r="10879" spans="1:8" x14ac:dyDescent="0.25">
      <c r="A10879" s="2">
        <v>7</v>
      </c>
      <c r="B10879" t="s">
        <v>23</v>
      </c>
      <c r="C10879" t="s">
        <v>205</v>
      </c>
      <c r="D10879" s="2">
        <v>5</v>
      </c>
      <c r="E10879" s="17">
        <v>12</v>
      </c>
      <c r="F10879" t="s">
        <v>67</v>
      </c>
      <c r="G10879">
        <v>37</v>
      </c>
      <c r="H10879">
        <v>2477.6999999999998</v>
      </c>
    </row>
    <row r="10880" spans="1:8" x14ac:dyDescent="0.25">
      <c r="A10880" s="2">
        <v>7</v>
      </c>
      <c r="B10880" t="s">
        <v>23</v>
      </c>
      <c r="C10880" t="s">
        <v>205</v>
      </c>
      <c r="D10880" s="2">
        <v>5</v>
      </c>
      <c r="E10880" s="17">
        <v>12</v>
      </c>
      <c r="F10880" t="s">
        <v>73</v>
      </c>
      <c r="H10880">
        <v>1182440.6399999999</v>
      </c>
    </row>
    <row r="10881" spans="1:8" x14ac:dyDescent="0.25">
      <c r="A10881" s="2">
        <v>7</v>
      </c>
      <c r="B10881" t="s">
        <v>23</v>
      </c>
      <c r="C10881" t="s">
        <v>205</v>
      </c>
      <c r="D10881" s="2">
        <v>5</v>
      </c>
      <c r="E10881" s="17">
        <v>12</v>
      </c>
      <c r="F10881" t="s">
        <v>72</v>
      </c>
      <c r="G10881">
        <v>38</v>
      </c>
      <c r="H10881">
        <v>2988674.4700000007</v>
      </c>
    </row>
    <row r="10882" spans="1:8" x14ac:dyDescent="0.25">
      <c r="A10882" s="2">
        <v>7</v>
      </c>
      <c r="B10882" t="s">
        <v>23</v>
      </c>
      <c r="C10882" t="s">
        <v>205</v>
      </c>
      <c r="D10882" s="2">
        <v>5</v>
      </c>
      <c r="E10882" s="17">
        <v>12</v>
      </c>
      <c r="F10882" t="s">
        <v>88</v>
      </c>
      <c r="H10882">
        <v>37456.35</v>
      </c>
    </row>
    <row r="10883" spans="1:8" x14ac:dyDescent="0.25">
      <c r="A10883" s="2">
        <v>7</v>
      </c>
      <c r="B10883" t="s">
        <v>23</v>
      </c>
      <c r="C10883" t="s">
        <v>205</v>
      </c>
      <c r="D10883" s="2">
        <v>5</v>
      </c>
      <c r="E10883" s="17">
        <v>13</v>
      </c>
      <c r="F10883" t="s">
        <v>70</v>
      </c>
      <c r="G10883">
        <v>63</v>
      </c>
      <c r="H10883">
        <v>38154539.210000001</v>
      </c>
    </row>
    <row r="10884" spans="1:8" x14ac:dyDescent="0.25">
      <c r="A10884" s="2">
        <v>7</v>
      </c>
      <c r="B10884" t="s">
        <v>23</v>
      </c>
      <c r="C10884" t="s">
        <v>205</v>
      </c>
      <c r="D10884" s="2">
        <v>5</v>
      </c>
      <c r="E10884" s="17">
        <v>13</v>
      </c>
      <c r="F10884" t="s">
        <v>75</v>
      </c>
      <c r="G10884">
        <v>11</v>
      </c>
      <c r="H10884">
        <v>545228</v>
      </c>
    </row>
    <row r="10885" spans="1:8" x14ac:dyDescent="0.25">
      <c r="A10885" s="2">
        <v>7</v>
      </c>
      <c r="B10885" t="s">
        <v>23</v>
      </c>
      <c r="C10885" t="s">
        <v>205</v>
      </c>
      <c r="D10885" s="2">
        <v>5</v>
      </c>
      <c r="E10885" s="17">
        <v>13</v>
      </c>
      <c r="F10885" t="s">
        <v>68</v>
      </c>
      <c r="G10885">
        <v>17</v>
      </c>
      <c r="H10885">
        <v>292733</v>
      </c>
    </row>
    <row r="10886" spans="1:8" x14ac:dyDescent="0.25">
      <c r="A10886" s="2">
        <v>7</v>
      </c>
      <c r="B10886" t="s">
        <v>23</v>
      </c>
      <c r="C10886" t="s">
        <v>205</v>
      </c>
      <c r="D10886" s="2">
        <v>5</v>
      </c>
      <c r="E10886" s="17">
        <v>13</v>
      </c>
      <c r="F10886" t="s">
        <v>69</v>
      </c>
      <c r="G10886">
        <v>63</v>
      </c>
      <c r="H10886">
        <v>4961003.7399999974</v>
      </c>
    </row>
    <row r="10887" spans="1:8" x14ac:dyDescent="0.25">
      <c r="A10887" s="2">
        <v>7</v>
      </c>
      <c r="B10887" t="s">
        <v>23</v>
      </c>
      <c r="C10887" t="s">
        <v>205</v>
      </c>
      <c r="D10887" s="2">
        <v>5</v>
      </c>
      <c r="E10887" s="17">
        <v>13</v>
      </c>
      <c r="F10887" t="s">
        <v>78</v>
      </c>
      <c r="H10887">
        <v>1072668.5499999998</v>
      </c>
    </row>
    <row r="10888" spans="1:8" x14ac:dyDescent="0.25">
      <c r="A10888" s="2">
        <v>7</v>
      </c>
      <c r="B10888" t="s">
        <v>23</v>
      </c>
      <c r="C10888" t="s">
        <v>205</v>
      </c>
      <c r="D10888" s="2">
        <v>5</v>
      </c>
      <c r="E10888" s="17">
        <v>13</v>
      </c>
      <c r="F10888" t="s">
        <v>67</v>
      </c>
      <c r="G10888">
        <v>64</v>
      </c>
      <c r="H10888">
        <v>4477.3899999999994</v>
      </c>
    </row>
    <row r="10889" spans="1:8" x14ac:dyDescent="0.25">
      <c r="A10889" s="2">
        <v>7</v>
      </c>
      <c r="B10889" t="s">
        <v>23</v>
      </c>
      <c r="C10889" t="s">
        <v>205</v>
      </c>
      <c r="D10889" s="2">
        <v>5</v>
      </c>
      <c r="E10889" s="17">
        <v>13</v>
      </c>
      <c r="F10889" t="s">
        <v>73</v>
      </c>
      <c r="G10889">
        <v>3</v>
      </c>
      <c r="H10889">
        <v>1699953.46</v>
      </c>
    </row>
    <row r="10890" spans="1:8" x14ac:dyDescent="0.25">
      <c r="A10890" s="2">
        <v>7</v>
      </c>
      <c r="B10890" t="s">
        <v>23</v>
      </c>
      <c r="C10890" t="s">
        <v>205</v>
      </c>
      <c r="D10890" s="2">
        <v>5</v>
      </c>
      <c r="E10890" s="17">
        <v>13</v>
      </c>
      <c r="F10890" t="s">
        <v>79</v>
      </c>
      <c r="H10890">
        <v>17764.5</v>
      </c>
    </row>
    <row r="10891" spans="1:8" x14ac:dyDescent="0.25">
      <c r="A10891" s="2">
        <v>7</v>
      </c>
      <c r="B10891" t="s">
        <v>23</v>
      </c>
      <c r="C10891" t="s">
        <v>205</v>
      </c>
      <c r="D10891" s="2">
        <v>5</v>
      </c>
      <c r="E10891" s="17">
        <v>13</v>
      </c>
      <c r="F10891" t="s">
        <v>72</v>
      </c>
      <c r="G10891">
        <v>64</v>
      </c>
      <c r="H10891">
        <v>13018423.899999995</v>
      </c>
    </row>
    <row r="10892" spans="1:8" x14ac:dyDescent="0.25">
      <c r="A10892" s="2">
        <v>7</v>
      </c>
      <c r="B10892" t="s">
        <v>23</v>
      </c>
      <c r="C10892" t="s">
        <v>205</v>
      </c>
      <c r="D10892" s="2">
        <v>5</v>
      </c>
      <c r="E10892" s="17">
        <v>14</v>
      </c>
      <c r="F10892" t="s">
        <v>70</v>
      </c>
      <c r="G10892">
        <v>11</v>
      </c>
      <c r="H10892">
        <v>7893967.370000001</v>
      </c>
    </row>
    <row r="10893" spans="1:8" x14ac:dyDescent="0.25">
      <c r="A10893" s="2">
        <v>7</v>
      </c>
      <c r="B10893" t="s">
        <v>23</v>
      </c>
      <c r="C10893" t="s">
        <v>205</v>
      </c>
      <c r="D10893" s="2">
        <v>5</v>
      </c>
      <c r="E10893" s="17">
        <v>14</v>
      </c>
      <c r="F10893" t="s">
        <v>68</v>
      </c>
      <c r="G10893">
        <v>1</v>
      </c>
      <c r="H10893">
        <v>8400</v>
      </c>
    </row>
    <row r="10894" spans="1:8" x14ac:dyDescent="0.25">
      <c r="A10894" s="2">
        <v>7</v>
      </c>
      <c r="B10894" t="s">
        <v>23</v>
      </c>
      <c r="C10894" t="s">
        <v>205</v>
      </c>
      <c r="D10894" s="2">
        <v>5</v>
      </c>
      <c r="E10894" s="17">
        <v>14</v>
      </c>
      <c r="F10894" t="s">
        <v>69</v>
      </c>
      <c r="G10894">
        <v>11</v>
      </c>
      <c r="H10894">
        <v>1026213.5299999999</v>
      </c>
    </row>
    <row r="10895" spans="1:8" x14ac:dyDescent="0.25">
      <c r="A10895" s="2">
        <v>7</v>
      </c>
      <c r="B10895" t="s">
        <v>23</v>
      </c>
      <c r="C10895" t="s">
        <v>205</v>
      </c>
      <c r="D10895" s="2">
        <v>5</v>
      </c>
      <c r="E10895" s="17">
        <v>14</v>
      </c>
      <c r="F10895" t="s">
        <v>78</v>
      </c>
      <c r="H10895">
        <v>359813.77</v>
      </c>
    </row>
    <row r="10896" spans="1:8" x14ac:dyDescent="0.25">
      <c r="A10896" s="2">
        <v>7</v>
      </c>
      <c r="B10896" t="s">
        <v>23</v>
      </c>
      <c r="C10896" t="s">
        <v>205</v>
      </c>
      <c r="D10896" s="2">
        <v>5</v>
      </c>
      <c r="E10896" s="17">
        <v>14</v>
      </c>
      <c r="F10896" t="s">
        <v>67</v>
      </c>
      <c r="G10896">
        <v>11</v>
      </c>
      <c r="H10896">
        <v>722.91999999999985</v>
      </c>
    </row>
    <row r="10897" spans="1:8" x14ac:dyDescent="0.25">
      <c r="A10897" s="2">
        <v>7</v>
      </c>
      <c r="B10897" t="s">
        <v>23</v>
      </c>
      <c r="C10897" t="s">
        <v>205</v>
      </c>
      <c r="D10897" s="2">
        <v>5</v>
      </c>
      <c r="E10897" s="17">
        <v>14</v>
      </c>
      <c r="F10897" t="s">
        <v>73</v>
      </c>
      <c r="G10897">
        <v>1</v>
      </c>
      <c r="H10897">
        <v>392879.12000000005</v>
      </c>
    </row>
    <row r="10898" spans="1:8" x14ac:dyDescent="0.25">
      <c r="A10898" s="2">
        <v>7</v>
      </c>
      <c r="B10898" t="s">
        <v>23</v>
      </c>
      <c r="C10898" t="s">
        <v>205</v>
      </c>
      <c r="D10898" s="2">
        <v>5</v>
      </c>
      <c r="E10898" s="17">
        <v>14</v>
      </c>
      <c r="F10898" t="s">
        <v>79</v>
      </c>
      <c r="H10898">
        <v>8882</v>
      </c>
    </row>
    <row r="10899" spans="1:8" x14ac:dyDescent="0.25">
      <c r="A10899" s="2">
        <v>7</v>
      </c>
      <c r="B10899" t="s">
        <v>23</v>
      </c>
      <c r="C10899" t="s">
        <v>205</v>
      </c>
      <c r="D10899" s="2">
        <v>5</v>
      </c>
      <c r="E10899" s="17">
        <v>14</v>
      </c>
      <c r="F10899" t="s">
        <v>72</v>
      </c>
      <c r="G10899">
        <v>11</v>
      </c>
      <c r="H10899">
        <v>2856780.81</v>
      </c>
    </row>
    <row r="10900" spans="1:8" x14ac:dyDescent="0.25">
      <c r="A10900" s="2">
        <v>7</v>
      </c>
      <c r="B10900" t="s">
        <v>23</v>
      </c>
      <c r="C10900" t="s">
        <v>205</v>
      </c>
      <c r="D10900" s="2">
        <v>5</v>
      </c>
      <c r="E10900" s="17">
        <v>14</v>
      </c>
      <c r="F10900" t="s">
        <v>74</v>
      </c>
      <c r="G10900">
        <v>1</v>
      </c>
      <c r="H10900">
        <v>72361.5</v>
      </c>
    </row>
    <row r="10901" spans="1:8" x14ac:dyDescent="0.25">
      <c r="A10901" s="2">
        <v>7</v>
      </c>
      <c r="B10901" t="s">
        <v>23</v>
      </c>
      <c r="C10901" t="s">
        <v>205</v>
      </c>
      <c r="D10901" s="2">
        <v>5</v>
      </c>
      <c r="E10901" s="17">
        <v>15</v>
      </c>
      <c r="F10901" t="s">
        <v>70</v>
      </c>
      <c r="G10901">
        <v>2</v>
      </c>
      <c r="H10901">
        <v>1866227.15</v>
      </c>
    </row>
    <row r="10902" spans="1:8" x14ac:dyDescent="0.25">
      <c r="A10902" s="2">
        <v>7</v>
      </c>
      <c r="B10902" t="s">
        <v>23</v>
      </c>
      <c r="C10902" t="s">
        <v>205</v>
      </c>
      <c r="D10902" s="2">
        <v>5</v>
      </c>
      <c r="E10902" s="17">
        <v>15</v>
      </c>
      <c r="F10902" t="s">
        <v>69</v>
      </c>
      <c r="G10902">
        <v>2</v>
      </c>
      <c r="H10902">
        <v>242609.24</v>
      </c>
    </row>
    <row r="10903" spans="1:8" x14ac:dyDescent="0.25">
      <c r="A10903" s="2">
        <v>7</v>
      </c>
      <c r="B10903" t="s">
        <v>23</v>
      </c>
      <c r="C10903" t="s">
        <v>205</v>
      </c>
      <c r="D10903" s="2">
        <v>5</v>
      </c>
      <c r="E10903" s="17">
        <v>15</v>
      </c>
      <c r="F10903" t="s">
        <v>78</v>
      </c>
      <c r="H10903">
        <v>388368.87</v>
      </c>
    </row>
    <row r="10904" spans="1:8" x14ac:dyDescent="0.25">
      <c r="A10904" s="2">
        <v>7</v>
      </c>
      <c r="B10904" t="s">
        <v>23</v>
      </c>
      <c r="C10904" t="s">
        <v>205</v>
      </c>
      <c r="D10904" s="2">
        <v>5</v>
      </c>
      <c r="E10904" s="17">
        <v>15</v>
      </c>
      <c r="F10904" t="s">
        <v>67</v>
      </c>
      <c r="G10904">
        <v>2</v>
      </c>
      <c r="H10904">
        <v>180.73</v>
      </c>
    </row>
    <row r="10905" spans="1:8" x14ac:dyDescent="0.25">
      <c r="A10905" s="2">
        <v>7</v>
      </c>
      <c r="B10905" t="s">
        <v>23</v>
      </c>
      <c r="C10905" t="s">
        <v>205</v>
      </c>
      <c r="D10905" s="2">
        <v>5</v>
      </c>
      <c r="E10905" s="17">
        <v>15</v>
      </c>
      <c r="F10905" t="s">
        <v>73</v>
      </c>
      <c r="H10905">
        <v>3790.5</v>
      </c>
    </row>
    <row r="10906" spans="1:8" x14ac:dyDescent="0.25">
      <c r="A10906" s="2">
        <v>7</v>
      </c>
      <c r="B10906" t="s">
        <v>23</v>
      </c>
      <c r="C10906" t="s">
        <v>205</v>
      </c>
      <c r="D10906" s="2">
        <v>5</v>
      </c>
      <c r="E10906" s="17">
        <v>15</v>
      </c>
      <c r="F10906" t="s">
        <v>72</v>
      </c>
      <c r="G10906">
        <v>2</v>
      </c>
      <c r="H10906">
        <v>1303573.4300000002</v>
      </c>
    </row>
    <row r="10907" spans="1:8" x14ac:dyDescent="0.25">
      <c r="A10907" s="2">
        <v>7</v>
      </c>
      <c r="B10907" t="s">
        <v>23</v>
      </c>
      <c r="C10907" t="s">
        <v>205</v>
      </c>
      <c r="D10907" s="2">
        <v>5</v>
      </c>
      <c r="E10907" s="17">
        <v>16</v>
      </c>
      <c r="F10907" t="s">
        <v>70</v>
      </c>
      <c r="G10907">
        <v>1</v>
      </c>
      <c r="H10907">
        <v>1159632.6000000001</v>
      </c>
    </row>
    <row r="10908" spans="1:8" x14ac:dyDescent="0.25">
      <c r="A10908" s="2">
        <v>7</v>
      </c>
      <c r="B10908" t="s">
        <v>23</v>
      </c>
      <c r="C10908" t="s">
        <v>205</v>
      </c>
      <c r="D10908" s="2">
        <v>5</v>
      </c>
      <c r="E10908" s="17">
        <v>16</v>
      </c>
      <c r="F10908" t="s">
        <v>68</v>
      </c>
      <c r="G10908">
        <v>1</v>
      </c>
      <c r="H10908">
        <v>15000</v>
      </c>
    </row>
    <row r="10909" spans="1:8" x14ac:dyDescent="0.25">
      <c r="A10909" s="2">
        <v>7</v>
      </c>
      <c r="B10909" t="s">
        <v>23</v>
      </c>
      <c r="C10909" t="s">
        <v>205</v>
      </c>
      <c r="D10909" s="2">
        <v>5</v>
      </c>
      <c r="E10909" s="17">
        <v>16</v>
      </c>
      <c r="F10909" t="s">
        <v>69</v>
      </c>
      <c r="G10909">
        <v>1</v>
      </c>
      <c r="H10909">
        <v>150752.06999999998</v>
      </c>
    </row>
    <row r="10910" spans="1:8" x14ac:dyDescent="0.25">
      <c r="A10910" s="2">
        <v>7</v>
      </c>
      <c r="B10910" t="s">
        <v>23</v>
      </c>
      <c r="C10910" t="s">
        <v>205</v>
      </c>
      <c r="D10910" s="2">
        <v>5</v>
      </c>
      <c r="E10910" s="17">
        <v>16</v>
      </c>
      <c r="F10910" t="s">
        <v>78</v>
      </c>
      <c r="H10910">
        <v>97468.7</v>
      </c>
    </row>
    <row r="10911" spans="1:8" x14ac:dyDescent="0.25">
      <c r="A10911" s="2">
        <v>7</v>
      </c>
      <c r="B10911" t="s">
        <v>23</v>
      </c>
      <c r="C10911" t="s">
        <v>205</v>
      </c>
      <c r="D10911" s="2">
        <v>5</v>
      </c>
      <c r="E10911" s="17">
        <v>16</v>
      </c>
      <c r="F10911" t="s">
        <v>67</v>
      </c>
      <c r="G10911">
        <v>1</v>
      </c>
      <c r="H10911">
        <v>69.959999999999994</v>
      </c>
    </row>
    <row r="10912" spans="1:8" x14ac:dyDescent="0.25">
      <c r="A10912" s="2">
        <v>7</v>
      </c>
      <c r="B10912" t="s">
        <v>23</v>
      </c>
      <c r="C10912" t="s">
        <v>205</v>
      </c>
      <c r="D10912" s="2">
        <v>5</v>
      </c>
      <c r="E10912" s="17">
        <v>16</v>
      </c>
      <c r="F10912" t="s">
        <v>73</v>
      </c>
      <c r="H10912">
        <v>96636.05</v>
      </c>
    </row>
    <row r="10913" spans="1:8" x14ac:dyDescent="0.25">
      <c r="A10913" s="2">
        <v>7</v>
      </c>
      <c r="B10913" t="s">
        <v>23</v>
      </c>
      <c r="C10913" t="s">
        <v>205</v>
      </c>
      <c r="D10913" s="2">
        <v>5</v>
      </c>
      <c r="E10913" s="17">
        <v>16</v>
      </c>
      <c r="F10913" t="s">
        <v>72</v>
      </c>
      <c r="G10913">
        <v>1</v>
      </c>
      <c r="H10913">
        <v>234597.12</v>
      </c>
    </row>
    <row r="10914" spans="1:8" x14ac:dyDescent="0.25">
      <c r="A10914" s="2">
        <v>7</v>
      </c>
      <c r="B10914" t="s">
        <v>23</v>
      </c>
      <c r="C10914" t="s">
        <v>206</v>
      </c>
      <c r="D10914" s="2">
        <v>6</v>
      </c>
      <c r="E10914" s="17">
        <v>5</v>
      </c>
      <c r="F10914" t="s">
        <v>70</v>
      </c>
      <c r="H10914">
        <v>51696</v>
      </c>
    </row>
    <row r="10915" spans="1:8" x14ac:dyDescent="0.25">
      <c r="A10915" s="2">
        <v>7</v>
      </c>
      <c r="B10915" t="s">
        <v>23</v>
      </c>
      <c r="C10915" t="s">
        <v>206</v>
      </c>
      <c r="D10915" s="2">
        <v>6</v>
      </c>
      <c r="E10915" s="17">
        <v>5</v>
      </c>
      <c r="F10915" t="s">
        <v>75</v>
      </c>
      <c r="H10915">
        <v>3600</v>
      </c>
    </row>
    <row r="10916" spans="1:8" x14ac:dyDescent="0.25">
      <c r="A10916" s="2">
        <v>7</v>
      </c>
      <c r="B10916" t="s">
        <v>23</v>
      </c>
      <c r="C10916" t="s">
        <v>206</v>
      </c>
      <c r="D10916" s="2">
        <v>6</v>
      </c>
      <c r="E10916" s="17">
        <v>5</v>
      </c>
      <c r="F10916" t="s">
        <v>68</v>
      </c>
      <c r="H10916">
        <v>11040</v>
      </c>
    </row>
    <row r="10917" spans="1:8" x14ac:dyDescent="0.25">
      <c r="A10917" s="2">
        <v>7</v>
      </c>
      <c r="B10917" t="s">
        <v>23</v>
      </c>
      <c r="C10917" t="s">
        <v>206</v>
      </c>
      <c r="D10917" s="2">
        <v>6</v>
      </c>
      <c r="E10917" s="17">
        <v>5</v>
      </c>
      <c r="F10917" t="s">
        <v>69</v>
      </c>
      <c r="H10917">
        <v>6720.42</v>
      </c>
    </row>
    <row r="10918" spans="1:8" x14ac:dyDescent="0.25">
      <c r="A10918" s="2">
        <v>7</v>
      </c>
      <c r="B10918" t="s">
        <v>23</v>
      </c>
      <c r="C10918" t="s">
        <v>206</v>
      </c>
      <c r="D10918" s="2">
        <v>6</v>
      </c>
      <c r="E10918" s="17">
        <v>5</v>
      </c>
      <c r="F10918" t="s">
        <v>67</v>
      </c>
      <c r="H10918">
        <v>23.32</v>
      </c>
    </row>
    <row r="10919" spans="1:8" x14ac:dyDescent="0.25">
      <c r="A10919" s="2">
        <v>7</v>
      </c>
      <c r="B10919" t="s">
        <v>23</v>
      </c>
      <c r="C10919" t="s">
        <v>206</v>
      </c>
      <c r="D10919" s="2">
        <v>6</v>
      </c>
      <c r="E10919" s="17">
        <v>7</v>
      </c>
      <c r="F10919" t="s">
        <v>70</v>
      </c>
      <c r="G10919">
        <v>4</v>
      </c>
      <c r="H10919">
        <v>844808.75</v>
      </c>
    </row>
    <row r="10920" spans="1:8" x14ac:dyDescent="0.25">
      <c r="A10920" s="2">
        <v>7</v>
      </c>
      <c r="B10920" t="s">
        <v>23</v>
      </c>
      <c r="C10920" t="s">
        <v>206</v>
      </c>
      <c r="D10920" s="2">
        <v>6</v>
      </c>
      <c r="E10920" s="17">
        <v>7</v>
      </c>
      <c r="F10920" t="s">
        <v>75</v>
      </c>
      <c r="G10920">
        <v>4</v>
      </c>
      <c r="H10920">
        <v>50400</v>
      </c>
    </row>
    <row r="10921" spans="1:8" x14ac:dyDescent="0.25">
      <c r="A10921" s="2">
        <v>7</v>
      </c>
      <c r="B10921" t="s">
        <v>23</v>
      </c>
      <c r="C10921" t="s">
        <v>206</v>
      </c>
      <c r="D10921" s="2">
        <v>6</v>
      </c>
      <c r="E10921" s="17">
        <v>7</v>
      </c>
      <c r="F10921" t="s">
        <v>68</v>
      </c>
      <c r="G10921">
        <v>4</v>
      </c>
      <c r="H10921">
        <v>113861</v>
      </c>
    </row>
    <row r="10922" spans="1:8" x14ac:dyDescent="0.25">
      <c r="A10922" s="2">
        <v>7</v>
      </c>
      <c r="B10922" t="s">
        <v>23</v>
      </c>
      <c r="C10922" t="s">
        <v>206</v>
      </c>
      <c r="D10922" s="2">
        <v>6</v>
      </c>
      <c r="E10922" s="17">
        <v>7</v>
      </c>
      <c r="F10922" t="s">
        <v>69</v>
      </c>
      <c r="G10922">
        <v>4</v>
      </c>
      <c r="H10922">
        <v>104959.98999999999</v>
      </c>
    </row>
    <row r="10923" spans="1:8" x14ac:dyDescent="0.25">
      <c r="A10923" s="2">
        <v>7</v>
      </c>
      <c r="B10923" t="s">
        <v>23</v>
      </c>
      <c r="C10923" t="s">
        <v>206</v>
      </c>
      <c r="D10923" s="2">
        <v>6</v>
      </c>
      <c r="E10923" s="17">
        <v>7</v>
      </c>
      <c r="F10923" t="s">
        <v>78</v>
      </c>
      <c r="H10923">
        <v>50526.869999999995</v>
      </c>
    </row>
    <row r="10924" spans="1:8" x14ac:dyDescent="0.25">
      <c r="A10924" s="2">
        <v>7</v>
      </c>
      <c r="B10924" t="s">
        <v>23</v>
      </c>
      <c r="C10924" t="s">
        <v>206</v>
      </c>
      <c r="D10924" s="2">
        <v>6</v>
      </c>
      <c r="E10924" s="17">
        <v>7</v>
      </c>
      <c r="F10924" t="s">
        <v>67</v>
      </c>
      <c r="G10924">
        <v>4</v>
      </c>
      <c r="H10924">
        <v>268.17999999999995</v>
      </c>
    </row>
    <row r="10925" spans="1:8" x14ac:dyDescent="0.25">
      <c r="A10925" s="2">
        <v>7</v>
      </c>
      <c r="B10925" t="s">
        <v>23</v>
      </c>
      <c r="C10925" t="s">
        <v>206</v>
      </c>
      <c r="D10925" s="2">
        <v>6</v>
      </c>
      <c r="E10925" s="17">
        <v>7</v>
      </c>
      <c r="F10925" t="s">
        <v>73</v>
      </c>
      <c r="G10925">
        <v>1</v>
      </c>
      <c r="H10925">
        <v>72776.25</v>
      </c>
    </row>
    <row r="10926" spans="1:8" x14ac:dyDescent="0.25">
      <c r="A10926" s="2">
        <v>7</v>
      </c>
      <c r="B10926" t="s">
        <v>23</v>
      </c>
      <c r="C10926" t="s">
        <v>206</v>
      </c>
      <c r="D10926" s="2">
        <v>6</v>
      </c>
      <c r="E10926" s="17">
        <v>8</v>
      </c>
      <c r="F10926" t="s">
        <v>70</v>
      </c>
      <c r="G10926">
        <v>1</v>
      </c>
      <c r="H10926">
        <v>480879.75</v>
      </c>
    </row>
    <row r="10927" spans="1:8" x14ac:dyDescent="0.25">
      <c r="A10927" s="2">
        <v>7</v>
      </c>
      <c r="B10927" t="s">
        <v>23</v>
      </c>
      <c r="C10927" t="s">
        <v>206</v>
      </c>
      <c r="D10927" s="2">
        <v>6</v>
      </c>
      <c r="E10927" s="17">
        <v>8</v>
      </c>
      <c r="F10927" t="s">
        <v>75</v>
      </c>
      <c r="G10927">
        <v>1</v>
      </c>
      <c r="H10927">
        <v>21600</v>
      </c>
    </row>
    <row r="10928" spans="1:8" x14ac:dyDescent="0.25">
      <c r="A10928" s="2">
        <v>7</v>
      </c>
      <c r="B10928" t="s">
        <v>23</v>
      </c>
      <c r="C10928" t="s">
        <v>206</v>
      </c>
      <c r="D10928" s="2">
        <v>6</v>
      </c>
      <c r="E10928" s="17">
        <v>8</v>
      </c>
      <c r="F10928" t="s">
        <v>68</v>
      </c>
      <c r="G10928">
        <v>1</v>
      </c>
      <c r="H10928">
        <v>38622.25</v>
      </c>
    </row>
    <row r="10929" spans="1:8" x14ac:dyDescent="0.25">
      <c r="A10929" s="2">
        <v>7</v>
      </c>
      <c r="B10929" t="s">
        <v>23</v>
      </c>
      <c r="C10929" t="s">
        <v>206</v>
      </c>
      <c r="D10929" s="2">
        <v>6</v>
      </c>
      <c r="E10929" s="17">
        <v>8</v>
      </c>
      <c r="F10929" t="s">
        <v>69</v>
      </c>
      <c r="G10929">
        <v>1</v>
      </c>
      <c r="H10929">
        <v>62513.969999999994</v>
      </c>
    </row>
    <row r="10930" spans="1:8" x14ac:dyDescent="0.25">
      <c r="A10930" s="2">
        <v>7</v>
      </c>
      <c r="B10930" t="s">
        <v>23</v>
      </c>
      <c r="C10930" t="s">
        <v>206</v>
      </c>
      <c r="D10930" s="2">
        <v>6</v>
      </c>
      <c r="E10930" s="17">
        <v>8</v>
      </c>
      <c r="F10930" t="s">
        <v>78</v>
      </c>
      <c r="H10930">
        <v>36471.39</v>
      </c>
    </row>
    <row r="10931" spans="1:8" x14ac:dyDescent="0.25">
      <c r="A10931" s="2">
        <v>7</v>
      </c>
      <c r="B10931" t="s">
        <v>23</v>
      </c>
      <c r="C10931" t="s">
        <v>206</v>
      </c>
      <c r="D10931" s="2">
        <v>6</v>
      </c>
      <c r="E10931" s="17">
        <v>8</v>
      </c>
      <c r="F10931" t="s">
        <v>67</v>
      </c>
      <c r="G10931">
        <v>1</v>
      </c>
      <c r="H10931">
        <v>122.42999999999998</v>
      </c>
    </row>
    <row r="10932" spans="1:8" x14ac:dyDescent="0.25">
      <c r="A10932" s="2">
        <v>7</v>
      </c>
      <c r="B10932" t="s">
        <v>23</v>
      </c>
      <c r="C10932" t="s">
        <v>206</v>
      </c>
      <c r="D10932" s="2">
        <v>6</v>
      </c>
      <c r="E10932" s="17">
        <v>8</v>
      </c>
      <c r="F10932" t="s">
        <v>73</v>
      </c>
      <c r="H10932">
        <v>46137</v>
      </c>
    </row>
    <row r="10933" spans="1:8" x14ac:dyDescent="0.25">
      <c r="A10933" s="2">
        <v>7</v>
      </c>
      <c r="B10933" t="s">
        <v>23</v>
      </c>
      <c r="C10933" t="s">
        <v>206</v>
      </c>
      <c r="D10933" s="2">
        <v>6</v>
      </c>
      <c r="E10933" s="17">
        <v>9</v>
      </c>
      <c r="F10933" t="s">
        <v>70</v>
      </c>
      <c r="G10933">
        <v>6</v>
      </c>
      <c r="H10933">
        <v>1422572.5</v>
      </c>
    </row>
    <row r="10934" spans="1:8" x14ac:dyDescent="0.25">
      <c r="A10934" s="2">
        <v>7</v>
      </c>
      <c r="B10934" t="s">
        <v>23</v>
      </c>
      <c r="C10934" t="s">
        <v>206</v>
      </c>
      <c r="D10934" s="2">
        <v>6</v>
      </c>
      <c r="E10934" s="17">
        <v>9</v>
      </c>
      <c r="F10934" t="s">
        <v>75</v>
      </c>
      <c r="G10934">
        <v>4</v>
      </c>
      <c r="H10934">
        <v>55800</v>
      </c>
    </row>
    <row r="10935" spans="1:8" x14ac:dyDescent="0.25">
      <c r="A10935" s="2">
        <v>7</v>
      </c>
      <c r="B10935" t="s">
        <v>23</v>
      </c>
      <c r="C10935" t="s">
        <v>206</v>
      </c>
      <c r="D10935" s="2">
        <v>6</v>
      </c>
      <c r="E10935" s="17">
        <v>9</v>
      </c>
      <c r="F10935" t="s">
        <v>77</v>
      </c>
      <c r="H10935">
        <v>7900.25</v>
      </c>
    </row>
    <row r="10936" spans="1:8" x14ac:dyDescent="0.25">
      <c r="A10936" s="2">
        <v>7</v>
      </c>
      <c r="B10936" t="s">
        <v>23</v>
      </c>
      <c r="C10936" t="s">
        <v>206</v>
      </c>
      <c r="D10936" s="2">
        <v>6</v>
      </c>
      <c r="E10936" s="17">
        <v>9</v>
      </c>
      <c r="F10936" t="s">
        <v>68</v>
      </c>
      <c r="G10936">
        <v>3</v>
      </c>
      <c r="H10936">
        <v>35227.75</v>
      </c>
    </row>
    <row r="10937" spans="1:8" x14ac:dyDescent="0.25">
      <c r="A10937" s="2">
        <v>7</v>
      </c>
      <c r="B10937" t="s">
        <v>23</v>
      </c>
      <c r="C10937" t="s">
        <v>206</v>
      </c>
      <c r="D10937" s="2">
        <v>6</v>
      </c>
      <c r="E10937" s="17">
        <v>9</v>
      </c>
      <c r="F10937" t="s">
        <v>69</v>
      </c>
      <c r="G10937">
        <v>6</v>
      </c>
      <c r="H10937">
        <v>187438.34</v>
      </c>
    </row>
    <row r="10938" spans="1:8" x14ac:dyDescent="0.25">
      <c r="A10938" s="2">
        <v>7</v>
      </c>
      <c r="B10938" t="s">
        <v>23</v>
      </c>
      <c r="C10938" t="s">
        <v>206</v>
      </c>
      <c r="D10938" s="2">
        <v>6</v>
      </c>
      <c r="E10938" s="17">
        <v>9</v>
      </c>
      <c r="F10938" t="s">
        <v>78</v>
      </c>
      <c r="G10938">
        <v>1</v>
      </c>
      <c r="H10938">
        <v>80200.44</v>
      </c>
    </row>
    <row r="10939" spans="1:8" x14ac:dyDescent="0.25">
      <c r="A10939" s="2">
        <v>7</v>
      </c>
      <c r="B10939" t="s">
        <v>23</v>
      </c>
      <c r="C10939" t="s">
        <v>206</v>
      </c>
      <c r="D10939" s="2">
        <v>6</v>
      </c>
      <c r="E10939" s="17">
        <v>9</v>
      </c>
      <c r="F10939" t="s">
        <v>67</v>
      </c>
      <c r="G10939">
        <v>6</v>
      </c>
      <c r="H10939">
        <v>326.47999999999996</v>
      </c>
    </row>
    <row r="10940" spans="1:8" x14ac:dyDescent="0.25">
      <c r="A10940" s="2">
        <v>7</v>
      </c>
      <c r="B10940" t="s">
        <v>23</v>
      </c>
      <c r="C10940" t="s">
        <v>206</v>
      </c>
      <c r="D10940" s="2">
        <v>6</v>
      </c>
      <c r="E10940" s="17">
        <v>9</v>
      </c>
      <c r="F10940" t="s">
        <v>73</v>
      </c>
      <c r="G10940">
        <v>2</v>
      </c>
      <c r="H10940">
        <v>101752.5</v>
      </c>
    </row>
    <row r="10941" spans="1:8" x14ac:dyDescent="0.25">
      <c r="A10941" s="2">
        <v>7</v>
      </c>
      <c r="B10941" t="s">
        <v>23</v>
      </c>
      <c r="C10941" t="s">
        <v>206</v>
      </c>
      <c r="D10941" s="2">
        <v>6</v>
      </c>
      <c r="E10941" s="17">
        <v>10</v>
      </c>
      <c r="F10941" t="s">
        <v>70</v>
      </c>
      <c r="G10941">
        <v>2</v>
      </c>
      <c r="H10941">
        <v>1061147.19</v>
      </c>
    </row>
    <row r="10942" spans="1:8" x14ac:dyDescent="0.25">
      <c r="A10942" s="2">
        <v>7</v>
      </c>
      <c r="B10942" t="s">
        <v>23</v>
      </c>
      <c r="C10942" t="s">
        <v>206</v>
      </c>
      <c r="D10942" s="2">
        <v>6</v>
      </c>
      <c r="E10942" s="17">
        <v>10</v>
      </c>
      <c r="F10942" t="s">
        <v>75</v>
      </c>
      <c r="G10942">
        <v>1</v>
      </c>
      <c r="H10942">
        <v>13500</v>
      </c>
    </row>
    <row r="10943" spans="1:8" x14ac:dyDescent="0.25">
      <c r="A10943" s="2">
        <v>7</v>
      </c>
      <c r="B10943" t="s">
        <v>23</v>
      </c>
      <c r="C10943" t="s">
        <v>206</v>
      </c>
      <c r="D10943" s="2">
        <v>6</v>
      </c>
      <c r="E10943" s="17">
        <v>10</v>
      </c>
      <c r="F10943" t="s">
        <v>68</v>
      </c>
      <c r="G10943">
        <v>1</v>
      </c>
      <c r="H10943">
        <v>29951</v>
      </c>
    </row>
    <row r="10944" spans="1:8" x14ac:dyDescent="0.25">
      <c r="A10944" s="2">
        <v>7</v>
      </c>
      <c r="B10944" t="s">
        <v>23</v>
      </c>
      <c r="C10944" t="s">
        <v>206</v>
      </c>
      <c r="D10944" s="2">
        <v>6</v>
      </c>
      <c r="E10944" s="17">
        <v>10</v>
      </c>
      <c r="F10944" t="s">
        <v>69</v>
      </c>
      <c r="G10944">
        <v>1</v>
      </c>
      <c r="H10944">
        <v>73968.92</v>
      </c>
    </row>
    <row r="10945" spans="1:8" x14ac:dyDescent="0.25">
      <c r="A10945" s="2">
        <v>7</v>
      </c>
      <c r="B10945" t="s">
        <v>23</v>
      </c>
      <c r="C10945" t="s">
        <v>206</v>
      </c>
      <c r="D10945" s="2">
        <v>6</v>
      </c>
      <c r="E10945" s="17">
        <v>10</v>
      </c>
      <c r="F10945" t="s">
        <v>78</v>
      </c>
      <c r="H10945">
        <v>32376.199999999997</v>
      </c>
    </row>
    <row r="10946" spans="1:8" x14ac:dyDescent="0.25">
      <c r="A10946" s="2">
        <v>7</v>
      </c>
      <c r="B10946" t="s">
        <v>23</v>
      </c>
      <c r="C10946" t="s">
        <v>206</v>
      </c>
      <c r="D10946" s="2">
        <v>6</v>
      </c>
      <c r="E10946" s="17">
        <v>10</v>
      </c>
      <c r="F10946" t="s">
        <v>67</v>
      </c>
      <c r="G10946">
        <v>2</v>
      </c>
      <c r="H10946">
        <v>174.89999999999998</v>
      </c>
    </row>
    <row r="10947" spans="1:8" x14ac:dyDescent="0.25">
      <c r="A10947" s="2">
        <v>7</v>
      </c>
      <c r="B10947" t="s">
        <v>23</v>
      </c>
      <c r="C10947" t="s">
        <v>206</v>
      </c>
      <c r="D10947" s="2">
        <v>6</v>
      </c>
      <c r="E10947" s="17">
        <v>10</v>
      </c>
      <c r="F10947" t="s">
        <v>73</v>
      </c>
      <c r="G10947">
        <v>1</v>
      </c>
      <c r="H10947">
        <v>32467</v>
      </c>
    </row>
    <row r="10948" spans="1:8" x14ac:dyDescent="0.25">
      <c r="A10948" s="2">
        <v>7</v>
      </c>
      <c r="B10948" t="s">
        <v>23</v>
      </c>
      <c r="C10948" t="s">
        <v>206</v>
      </c>
      <c r="D10948" s="2">
        <v>6</v>
      </c>
      <c r="E10948" s="17">
        <v>10</v>
      </c>
      <c r="F10948" t="s">
        <v>72</v>
      </c>
      <c r="G10948">
        <v>1</v>
      </c>
      <c r="H10948">
        <v>91946.890000000014</v>
      </c>
    </row>
    <row r="10949" spans="1:8" x14ac:dyDescent="0.25">
      <c r="A10949" s="2">
        <v>7</v>
      </c>
      <c r="B10949" t="s">
        <v>23</v>
      </c>
      <c r="C10949" t="s">
        <v>206</v>
      </c>
      <c r="D10949" s="2">
        <v>6</v>
      </c>
      <c r="E10949" s="17">
        <v>11</v>
      </c>
      <c r="F10949" t="s">
        <v>70</v>
      </c>
      <c r="G10949">
        <v>5</v>
      </c>
      <c r="H10949">
        <v>1895707.3400000003</v>
      </c>
    </row>
    <row r="10950" spans="1:8" x14ac:dyDescent="0.25">
      <c r="A10950" s="2">
        <v>7</v>
      </c>
      <c r="B10950" t="s">
        <v>23</v>
      </c>
      <c r="C10950" t="s">
        <v>206</v>
      </c>
      <c r="D10950" s="2">
        <v>6</v>
      </c>
      <c r="E10950" s="17">
        <v>11</v>
      </c>
      <c r="F10950" t="s">
        <v>75</v>
      </c>
      <c r="H10950">
        <v>-900</v>
      </c>
    </row>
    <row r="10951" spans="1:8" x14ac:dyDescent="0.25">
      <c r="A10951" s="2">
        <v>7</v>
      </c>
      <c r="B10951" t="s">
        <v>23</v>
      </c>
      <c r="C10951" t="s">
        <v>206</v>
      </c>
      <c r="D10951" s="2">
        <v>6</v>
      </c>
      <c r="E10951" s="17">
        <v>11</v>
      </c>
      <c r="F10951" t="s">
        <v>68</v>
      </c>
      <c r="G10951">
        <v>2</v>
      </c>
      <c r="H10951">
        <v>37582</v>
      </c>
    </row>
    <row r="10952" spans="1:8" x14ac:dyDescent="0.25">
      <c r="A10952" s="2">
        <v>7</v>
      </c>
      <c r="B10952" t="s">
        <v>23</v>
      </c>
      <c r="C10952" t="s">
        <v>206</v>
      </c>
      <c r="D10952" s="2">
        <v>6</v>
      </c>
      <c r="E10952" s="17">
        <v>11</v>
      </c>
      <c r="F10952" t="s">
        <v>69</v>
      </c>
      <c r="G10952">
        <v>5</v>
      </c>
      <c r="H10952">
        <v>246441.07999999996</v>
      </c>
    </row>
    <row r="10953" spans="1:8" x14ac:dyDescent="0.25">
      <c r="A10953" s="2">
        <v>7</v>
      </c>
      <c r="B10953" t="s">
        <v>23</v>
      </c>
      <c r="C10953" t="s">
        <v>206</v>
      </c>
      <c r="D10953" s="2">
        <v>6</v>
      </c>
      <c r="E10953" s="17">
        <v>11</v>
      </c>
      <c r="F10953" t="s">
        <v>78</v>
      </c>
      <c r="H10953">
        <v>83370.649999999994</v>
      </c>
    </row>
    <row r="10954" spans="1:8" x14ac:dyDescent="0.25">
      <c r="A10954" s="2">
        <v>7</v>
      </c>
      <c r="B10954" t="s">
        <v>23</v>
      </c>
      <c r="C10954" t="s">
        <v>206</v>
      </c>
      <c r="D10954" s="2">
        <v>6</v>
      </c>
      <c r="E10954" s="17">
        <v>11</v>
      </c>
      <c r="F10954" t="s">
        <v>67</v>
      </c>
      <c r="G10954">
        <v>5</v>
      </c>
      <c r="H10954">
        <v>314.82</v>
      </c>
    </row>
    <row r="10955" spans="1:8" x14ac:dyDescent="0.25">
      <c r="A10955" s="2">
        <v>7</v>
      </c>
      <c r="B10955" t="s">
        <v>23</v>
      </c>
      <c r="C10955" t="s">
        <v>206</v>
      </c>
      <c r="D10955" s="2">
        <v>6</v>
      </c>
      <c r="E10955" s="17">
        <v>11</v>
      </c>
      <c r="F10955" t="s">
        <v>73</v>
      </c>
      <c r="G10955">
        <v>1</v>
      </c>
      <c r="H10955">
        <v>112903.12000000001</v>
      </c>
    </row>
    <row r="10956" spans="1:8" x14ac:dyDescent="0.25">
      <c r="A10956" s="2">
        <v>7</v>
      </c>
      <c r="B10956" t="s">
        <v>23</v>
      </c>
      <c r="C10956" t="s">
        <v>206</v>
      </c>
      <c r="D10956" s="2">
        <v>6</v>
      </c>
      <c r="E10956" s="17">
        <v>11</v>
      </c>
      <c r="F10956" t="s">
        <v>72</v>
      </c>
      <c r="G10956">
        <v>5</v>
      </c>
      <c r="H10956">
        <v>304141.31</v>
      </c>
    </row>
    <row r="10957" spans="1:8" x14ac:dyDescent="0.25">
      <c r="A10957" s="2">
        <v>7</v>
      </c>
      <c r="B10957" t="s">
        <v>23</v>
      </c>
      <c r="C10957" t="s">
        <v>206</v>
      </c>
      <c r="D10957" s="2">
        <v>6</v>
      </c>
      <c r="E10957" s="17">
        <v>12</v>
      </c>
      <c r="F10957" t="s">
        <v>70</v>
      </c>
      <c r="G10957">
        <v>4</v>
      </c>
      <c r="H10957">
        <v>2330646.5</v>
      </c>
    </row>
    <row r="10958" spans="1:8" x14ac:dyDescent="0.25">
      <c r="A10958" s="2">
        <v>7</v>
      </c>
      <c r="B10958" t="s">
        <v>23</v>
      </c>
      <c r="C10958" t="s">
        <v>206</v>
      </c>
      <c r="D10958" s="2">
        <v>6</v>
      </c>
      <c r="E10958" s="17">
        <v>12</v>
      </c>
      <c r="F10958" t="s">
        <v>75</v>
      </c>
      <c r="G10958">
        <v>1</v>
      </c>
      <c r="H10958">
        <v>24038.89</v>
      </c>
    </row>
    <row r="10959" spans="1:8" x14ac:dyDescent="0.25">
      <c r="A10959" s="2">
        <v>7</v>
      </c>
      <c r="B10959" t="s">
        <v>23</v>
      </c>
      <c r="C10959" t="s">
        <v>206</v>
      </c>
      <c r="D10959" s="2">
        <v>6</v>
      </c>
      <c r="E10959" s="17">
        <v>12</v>
      </c>
      <c r="F10959" t="s">
        <v>77</v>
      </c>
      <c r="H10959">
        <v>7791.1</v>
      </c>
    </row>
    <row r="10960" spans="1:8" x14ac:dyDescent="0.25">
      <c r="A10960" s="2">
        <v>7</v>
      </c>
      <c r="B10960" t="s">
        <v>23</v>
      </c>
      <c r="C10960" t="s">
        <v>206</v>
      </c>
      <c r="D10960" s="2">
        <v>6</v>
      </c>
      <c r="E10960" s="17">
        <v>12</v>
      </c>
      <c r="F10960" t="s">
        <v>68</v>
      </c>
      <c r="G10960">
        <v>3</v>
      </c>
      <c r="H10960">
        <v>58755</v>
      </c>
    </row>
    <row r="10961" spans="1:8" x14ac:dyDescent="0.25">
      <c r="A10961" s="2">
        <v>7</v>
      </c>
      <c r="B10961" t="s">
        <v>23</v>
      </c>
      <c r="C10961" t="s">
        <v>206</v>
      </c>
      <c r="D10961" s="2">
        <v>6</v>
      </c>
      <c r="E10961" s="17">
        <v>12</v>
      </c>
      <c r="F10961" t="s">
        <v>69</v>
      </c>
      <c r="G10961">
        <v>4</v>
      </c>
      <c r="H10961">
        <v>302983.2</v>
      </c>
    </row>
    <row r="10962" spans="1:8" x14ac:dyDescent="0.25">
      <c r="A10962" s="2">
        <v>7</v>
      </c>
      <c r="B10962" t="s">
        <v>23</v>
      </c>
      <c r="C10962" t="s">
        <v>206</v>
      </c>
      <c r="D10962" s="2">
        <v>6</v>
      </c>
      <c r="E10962" s="17">
        <v>12</v>
      </c>
      <c r="F10962" t="s">
        <v>78</v>
      </c>
      <c r="H10962">
        <v>53561</v>
      </c>
    </row>
    <row r="10963" spans="1:8" x14ac:dyDescent="0.25">
      <c r="A10963" s="2">
        <v>7</v>
      </c>
      <c r="B10963" t="s">
        <v>23</v>
      </c>
      <c r="C10963" t="s">
        <v>206</v>
      </c>
      <c r="D10963" s="2">
        <v>6</v>
      </c>
      <c r="E10963" s="17">
        <v>12</v>
      </c>
      <c r="F10963" t="s">
        <v>67</v>
      </c>
      <c r="G10963">
        <v>4</v>
      </c>
      <c r="H10963">
        <v>314.81999999999994</v>
      </c>
    </row>
    <row r="10964" spans="1:8" x14ac:dyDescent="0.25">
      <c r="A10964" s="2">
        <v>7</v>
      </c>
      <c r="B10964" t="s">
        <v>23</v>
      </c>
      <c r="C10964" t="s">
        <v>206</v>
      </c>
      <c r="D10964" s="2">
        <v>6</v>
      </c>
      <c r="E10964" s="17">
        <v>12</v>
      </c>
      <c r="F10964" t="s">
        <v>73</v>
      </c>
      <c r="G10964">
        <v>1</v>
      </c>
      <c r="H10964">
        <v>174043.07</v>
      </c>
    </row>
    <row r="10965" spans="1:8" x14ac:dyDescent="0.25">
      <c r="A10965" s="2">
        <v>7</v>
      </c>
      <c r="B10965" t="s">
        <v>23</v>
      </c>
      <c r="C10965" t="s">
        <v>206</v>
      </c>
      <c r="D10965" s="2">
        <v>6</v>
      </c>
      <c r="E10965" s="17">
        <v>12</v>
      </c>
      <c r="F10965" t="s">
        <v>72</v>
      </c>
      <c r="G10965">
        <v>4</v>
      </c>
      <c r="H10965">
        <v>352990.7</v>
      </c>
    </row>
    <row r="10966" spans="1:8" x14ac:dyDescent="0.25">
      <c r="A10966" s="2">
        <v>7</v>
      </c>
      <c r="B10966" t="s">
        <v>23</v>
      </c>
      <c r="C10966" t="s">
        <v>206</v>
      </c>
      <c r="D10966" s="2">
        <v>6</v>
      </c>
      <c r="E10966" s="17">
        <v>13</v>
      </c>
      <c r="F10966" t="s">
        <v>70</v>
      </c>
      <c r="G10966">
        <v>10</v>
      </c>
      <c r="H10966">
        <v>5275770.1999999993</v>
      </c>
    </row>
    <row r="10967" spans="1:8" x14ac:dyDescent="0.25">
      <c r="A10967" s="2">
        <v>7</v>
      </c>
      <c r="B10967" t="s">
        <v>23</v>
      </c>
      <c r="C10967" t="s">
        <v>206</v>
      </c>
      <c r="D10967" s="2">
        <v>6</v>
      </c>
      <c r="E10967" s="17">
        <v>13</v>
      </c>
      <c r="F10967" t="s">
        <v>68</v>
      </c>
      <c r="G10967">
        <v>3</v>
      </c>
      <c r="H10967">
        <v>36069.5</v>
      </c>
    </row>
    <row r="10968" spans="1:8" x14ac:dyDescent="0.25">
      <c r="A10968" s="2">
        <v>7</v>
      </c>
      <c r="B10968" t="s">
        <v>23</v>
      </c>
      <c r="C10968" t="s">
        <v>206</v>
      </c>
      <c r="D10968" s="2">
        <v>6</v>
      </c>
      <c r="E10968" s="17">
        <v>13</v>
      </c>
      <c r="F10968" t="s">
        <v>69</v>
      </c>
      <c r="G10968">
        <v>10</v>
      </c>
      <c r="H10968">
        <v>685848.46000000008</v>
      </c>
    </row>
    <row r="10969" spans="1:8" x14ac:dyDescent="0.25">
      <c r="A10969" s="2">
        <v>7</v>
      </c>
      <c r="B10969" t="s">
        <v>23</v>
      </c>
      <c r="C10969" t="s">
        <v>206</v>
      </c>
      <c r="D10969" s="2">
        <v>6</v>
      </c>
      <c r="E10969" s="17">
        <v>13</v>
      </c>
      <c r="F10969" t="s">
        <v>78</v>
      </c>
      <c r="H10969">
        <v>184059.06</v>
      </c>
    </row>
    <row r="10970" spans="1:8" x14ac:dyDescent="0.25">
      <c r="A10970" s="2">
        <v>7</v>
      </c>
      <c r="B10970" t="s">
        <v>23</v>
      </c>
      <c r="C10970" t="s">
        <v>206</v>
      </c>
      <c r="D10970" s="2">
        <v>6</v>
      </c>
      <c r="E10970" s="17">
        <v>13</v>
      </c>
      <c r="F10970" t="s">
        <v>67</v>
      </c>
      <c r="G10970">
        <v>10</v>
      </c>
      <c r="H10970">
        <v>617.98</v>
      </c>
    </row>
    <row r="10971" spans="1:8" x14ac:dyDescent="0.25">
      <c r="A10971" s="2">
        <v>7</v>
      </c>
      <c r="B10971" t="s">
        <v>23</v>
      </c>
      <c r="C10971" t="s">
        <v>206</v>
      </c>
      <c r="D10971" s="2">
        <v>6</v>
      </c>
      <c r="E10971" s="17">
        <v>13</v>
      </c>
      <c r="F10971" t="s">
        <v>73</v>
      </c>
      <c r="G10971">
        <v>1</v>
      </c>
      <c r="H10971">
        <v>275335.88</v>
      </c>
    </row>
    <row r="10972" spans="1:8" x14ac:dyDescent="0.25">
      <c r="A10972" s="2">
        <v>7</v>
      </c>
      <c r="B10972" t="s">
        <v>23</v>
      </c>
      <c r="C10972" t="s">
        <v>206</v>
      </c>
      <c r="D10972" s="2">
        <v>6</v>
      </c>
      <c r="E10972" s="17">
        <v>13</v>
      </c>
      <c r="F10972" t="s">
        <v>72</v>
      </c>
      <c r="G10972">
        <v>10</v>
      </c>
      <c r="H10972">
        <v>1771810.23</v>
      </c>
    </row>
    <row r="10973" spans="1:8" x14ac:dyDescent="0.25">
      <c r="A10973" s="2">
        <v>7</v>
      </c>
      <c r="B10973" t="s">
        <v>23</v>
      </c>
      <c r="C10973" t="s">
        <v>206</v>
      </c>
      <c r="D10973" s="2">
        <v>6</v>
      </c>
      <c r="E10973" s="17">
        <v>14</v>
      </c>
      <c r="F10973" t="s">
        <v>70</v>
      </c>
      <c r="G10973">
        <v>3</v>
      </c>
      <c r="H10973">
        <v>2331654.7400000002</v>
      </c>
    </row>
    <row r="10974" spans="1:8" x14ac:dyDescent="0.25">
      <c r="A10974" s="2">
        <v>7</v>
      </c>
      <c r="B10974" t="s">
        <v>23</v>
      </c>
      <c r="C10974" t="s">
        <v>206</v>
      </c>
      <c r="D10974" s="2">
        <v>6</v>
      </c>
      <c r="E10974" s="17">
        <v>14</v>
      </c>
      <c r="F10974" t="s">
        <v>68</v>
      </c>
      <c r="G10974">
        <v>2</v>
      </c>
      <c r="H10974">
        <v>21330</v>
      </c>
    </row>
    <row r="10975" spans="1:8" x14ac:dyDescent="0.25">
      <c r="A10975" s="2">
        <v>7</v>
      </c>
      <c r="B10975" t="s">
        <v>23</v>
      </c>
      <c r="C10975" t="s">
        <v>206</v>
      </c>
      <c r="D10975" s="2">
        <v>6</v>
      </c>
      <c r="E10975" s="17">
        <v>14</v>
      </c>
      <c r="F10975" t="s">
        <v>69</v>
      </c>
      <c r="G10975">
        <v>3</v>
      </c>
      <c r="H10975">
        <v>303114.52999999997</v>
      </c>
    </row>
    <row r="10976" spans="1:8" x14ac:dyDescent="0.25">
      <c r="A10976" s="2">
        <v>7</v>
      </c>
      <c r="B10976" t="s">
        <v>23</v>
      </c>
      <c r="C10976" t="s">
        <v>206</v>
      </c>
      <c r="D10976" s="2">
        <v>6</v>
      </c>
      <c r="E10976" s="17">
        <v>14</v>
      </c>
      <c r="F10976" t="s">
        <v>78</v>
      </c>
      <c r="H10976">
        <v>111654.72</v>
      </c>
    </row>
    <row r="10977" spans="1:8" x14ac:dyDescent="0.25">
      <c r="A10977" s="2">
        <v>7</v>
      </c>
      <c r="B10977" t="s">
        <v>23</v>
      </c>
      <c r="C10977" t="s">
        <v>206</v>
      </c>
      <c r="D10977" s="2">
        <v>6</v>
      </c>
      <c r="E10977" s="17">
        <v>14</v>
      </c>
      <c r="F10977" t="s">
        <v>67</v>
      </c>
      <c r="G10977">
        <v>3</v>
      </c>
      <c r="H10977">
        <v>227.36999999999998</v>
      </c>
    </row>
    <row r="10978" spans="1:8" x14ac:dyDescent="0.25">
      <c r="A10978" s="2">
        <v>7</v>
      </c>
      <c r="B10978" t="s">
        <v>23</v>
      </c>
      <c r="C10978" t="s">
        <v>206</v>
      </c>
      <c r="D10978" s="2">
        <v>6</v>
      </c>
      <c r="E10978" s="17">
        <v>14</v>
      </c>
      <c r="F10978" t="s">
        <v>73</v>
      </c>
      <c r="H10978">
        <v>184255.75</v>
      </c>
    </row>
    <row r="10979" spans="1:8" x14ac:dyDescent="0.25">
      <c r="A10979" s="2">
        <v>7</v>
      </c>
      <c r="B10979" t="s">
        <v>23</v>
      </c>
      <c r="C10979" t="s">
        <v>206</v>
      </c>
      <c r="D10979" s="2">
        <v>6</v>
      </c>
      <c r="E10979" s="17">
        <v>14</v>
      </c>
      <c r="F10979" t="s">
        <v>72</v>
      </c>
      <c r="G10979">
        <v>3</v>
      </c>
      <c r="H10979">
        <v>826429.05</v>
      </c>
    </row>
    <row r="10980" spans="1:8" x14ac:dyDescent="0.25">
      <c r="A10980" s="2">
        <v>7</v>
      </c>
      <c r="B10980" t="s">
        <v>23</v>
      </c>
      <c r="C10980" t="s">
        <v>206</v>
      </c>
      <c r="D10980" s="2">
        <v>6</v>
      </c>
      <c r="E10980" s="17">
        <v>14</v>
      </c>
      <c r="F10980" t="s">
        <v>74</v>
      </c>
      <c r="G10980">
        <v>1</v>
      </c>
      <c r="H10980">
        <v>11853.42</v>
      </c>
    </row>
    <row r="10981" spans="1:8" x14ac:dyDescent="0.25">
      <c r="A10981" s="2">
        <v>7</v>
      </c>
      <c r="B10981" t="s">
        <v>23</v>
      </c>
      <c r="C10981" t="s">
        <v>206</v>
      </c>
      <c r="D10981" s="2">
        <v>6</v>
      </c>
      <c r="E10981" s="17">
        <v>15</v>
      </c>
      <c r="F10981" t="s">
        <v>70</v>
      </c>
      <c r="G10981">
        <v>1</v>
      </c>
      <c r="H10981">
        <v>807370.2</v>
      </c>
    </row>
    <row r="10982" spans="1:8" x14ac:dyDescent="0.25">
      <c r="A10982" s="2">
        <v>7</v>
      </c>
      <c r="B10982" t="s">
        <v>23</v>
      </c>
      <c r="C10982" t="s">
        <v>206</v>
      </c>
      <c r="D10982" s="2">
        <v>6</v>
      </c>
      <c r="E10982" s="17">
        <v>15</v>
      </c>
      <c r="F10982" t="s">
        <v>69</v>
      </c>
      <c r="G10982">
        <v>1</v>
      </c>
      <c r="H10982">
        <v>104957.95</v>
      </c>
    </row>
    <row r="10983" spans="1:8" x14ac:dyDescent="0.25">
      <c r="A10983" s="2">
        <v>7</v>
      </c>
      <c r="B10983" t="s">
        <v>23</v>
      </c>
      <c r="C10983" t="s">
        <v>206</v>
      </c>
      <c r="D10983" s="2">
        <v>6</v>
      </c>
      <c r="E10983" s="17">
        <v>15</v>
      </c>
      <c r="F10983" t="s">
        <v>78</v>
      </c>
      <c r="H10983">
        <v>45237.96</v>
      </c>
    </row>
    <row r="10984" spans="1:8" x14ac:dyDescent="0.25">
      <c r="A10984" s="2">
        <v>7</v>
      </c>
      <c r="B10984" t="s">
        <v>23</v>
      </c>
      <c r="C10984" t="s">
        <v>206</v>
      </c>
      <c r="D10984" s="2">
        <v>6</v>
      </c>
      <c r="E10984" s="17">
        <v>15</v>
      </c>
      <c r="F10984" t="s">
        <v>67</v>
      </c>
      <c r="G10984">
        <v>1</v>
      </c>
      <c r="H10984">
        <v>69.959999999999994</v>
      </c>
    </row>
    <row r="10985" spans="1:8" x14ac:dyDescent="0.25">
      <c r="A10985" s="2">
        <v>7</v>
      </c>
      <c r="B10985" t="s">
        <v>23</v>
      </c>
      <c r="C10985" t="s">
        <v>206</v>
      </c>
      <c r="D10985" s="2">
        <v>6</v>
      </c>
      <c r="E10985" s="17">
        <v>15</v>
      </c>
      <c r="F10985" t="s">
        <v>73</v>
      </c>
      <c r="G10985">
        <v>1</v>
      </c>
      <c r="H10985">
        <v>112257.62999999999</v>
      </c>
    </row>
    <row r="10986" spans="1:8" x14ac:dyDescent="0.25">
      <c r="A10986" s="2">
        <v>7</v>
      </c>
      <c r="B10986" t="s">
        <v>23</v>
      </c>
      <c r="C10986" t="s">
        <v>206</v>
      </c>
      <c r="D10986" s="2">
        <v>6</v>
      </c>
      <c r="E10986" s="17">
        <v>15</v>
      </c>
      <c r="F10986" t="s">
        <v>72</v>
      </c>
      <c r="G10986">
        <v>1</v>
      </c>
      <c r="H10986">
        <v>366007.79999999993</v>
      </c>
    </row>
    <row r="10987" spans="1:8" x14ac:dyDescent="0.25">
      <c r="A10987" s="2">
        <v>7</v>
      </c>
      <c r="B10987" t="s">
        <v>23</v>
      </c>
      <c r="C10987" t="s">
        <v>207</v>
      </c>
      <c r="D10987" s="2">
        <v>8</v>
      </c>
      <c r="E10987" s="17">
        <v>5</v>
      </c>
      <c r="F10987" t="s">
        <v>70</v>
      </c>
      <c r="H10987">
        <v>77980.5</v>
      </c>
    </row>
    <row r="10988" spans="1:8" x14ac:dyDescent="0.25">
      <c r="A10988" s="2">
        <v>7</v>
      </c>
      <c r="B10988" t="s">
        <v>23</v>
      </c>
      <c r="C10988" t="s">
        <v>207</v>
      </c>
      <c r="D10988" s="2">
        <v>8</v>
      </c>
      <c r="E10988" s="17">
        <v>5</v>
      </c>
      <c r="F10988" t="s">
        <v>75</v>
      </c>
      <c r="H10988">
        <v>5400</v>
      </c>
    </row>
    <row r="10989" spans="1:8" x14ac:dyDescent="0.25">
      <c r="A10989" s="2">
        <v>7</v>
      </c>
      <c r="B10989" t="s">
        <v>23</v>
      </c>
      <c r="C10989" t="s">
        <v>207</v>
      </c>
      <c r="D10989" s="2">
        <v>8</v>
      </c>
      <c r="E10989" s="17">
        <v>5</v>
      </c>
      <c r="F10989" t="s">
        <v>68</v>
      </c>
      <c r="H10989">
        <v>3295</v>
      </c>
    </row>
    <row r="10990" spans="1:8" x14ac:dyDescent="0.25">
      <c r="A10990" s="2">
        <v>7</v>
      </c>
      <c r="B10990" t="s">
        <v>23</v>
      </c>
      <c r="C10990" t="s">
        <v>207</v>
      </c>
      <c r="D10990" s="2">
        <v>8</v>
      </c>
      <c r="E10990" s="17">
        <v>5</v>
      </c>
      <c r="F10990" t="s">
        <v>69</v>
      </c>
      <c r="H10990">
        <v>10137.379999999999</v>
      </c>
    </row>
    <row r="10991" spans="1:8" x14ac:dyDescent="0.25">
      <c r="A10991" s="2">
        <v>7</v>
      </c>
      <c r="B10991" t="s">
        <v>23</v>
      </c>
      <c r="C10991" t="s">
        <v>207</v>
      </c>
      <c r="D10991" s="2">
        <v>8</v>
      </c>
      <c r="E10991" s="17">
        <v>5</v>
      </c>
      <c r="F10991" t="s">
        <v>78</v>
      </c>
      <c r="H10991">
        <v>13118.22</v>
      </c>
    </row>
    <row r="10992" spans="1:8" x14ac:dyDescent="0.25">
      <c r="A10992" s="2">
        <v>7</v>
      </c>
      <c r="B10992" t="s">
        <v>23</v>
      </c>
      <c r="C10992" t="s">
        <v>207</v>
      </c>
      <c r="D10992" s="2">
        <v>8</v>
      </c>
      <c r="E10992" s="17">
        <v>5</v>
      </c>
      <c r="F10992" t="s">
        <v>67</v>
      </c>
      <c r="H10992">
        <v>34.979999999999997</v>
      </c>
    </row>
    <row r="10993" spans="1:8" x14ac:dyDescent="0.25">
      <c r="A10993" s="2">
        <v>7</v>
      </c>
      <c r="B10993" t="s">
        <v>23</v>
      </c>
      <c r="C10993" t="s">
        <v>207</v>
      </c>
      <c r="D10993" s="2">
        <v>8</v>
      </c>
      <c r="E10993" s="17">
        <v>5</v>
      </c>
      <c r="F10993" t="s">
        <v>73</v>
      </c>
      <c r="H10993">
        <v>12996.75</v>
      </c>
    </row>
    <row r="10994" spans="1:8" x14ac:dyDescent="0.25">
      <c r="A10994" s="2">
        <v>7</v>
      </c>
      <c r="B10994" t="s">
        <v>23</v>
      </c>
      <c r="C10994" t="s">
        <v>207</v>
      </c>
      <c r="D10994" s="2">
        <v>8</v>
      </c>
      <c r="E10994" s="17">
        <v>6</v>
      </c>
      <c r="F10994" t="s">
        <v>70</v>
      </c>
      <c r="H10994">
        <v>178008</v>
      </c>
    </row>
    <row r="10995" spans="1:8" x14ac:dyDescent="0.25">
      <c r="A10995" s="2">
        <v>7</v>
      </c>
      <c r="B10995" t="s">
        <v>23</v>
      </c>
      <c r="C10995" t="s">
        <v>207</v>
      </c>
      <c r="D10995" s="2">
        <v>8</v>
      </c>
      <c r="E10995" s="17">
        <v>6</v>
      </c>
      <c r="F10995" t="s">
        <v>75</v>
      </c>
      <c r="H10995">
        <v>5400</v>
      </c>
    </row>
    <row r="10996" spans="1:8" x14ac:dyDescent="0.25">
      <c r="A10996" s="2">
        <v>7</v>
      </c>
      <c r="B10996" t="s">
        <v>23</v>
      </c>
      <c r="C10996" t="s">
        <v>207</v>
      </c>
      <c r="D10996" s="2">
        <v>8</v>
      </c>
      <c r="E10996" s="17">
        <v>6</v>
      </c>
      <c r="F10996" t="s">
        <v>68</v>
      </c>
      <c r="H10996">
        <v>9295</v>
      </c>
    </row>
    <row r="10997" spans="1:8" x14ac:dyDescent="0.25">
      <c r="A10997" s="2">
        <v>7</v>
      </c>
      <c r="B10997" t="s">
        <v>23</v>
      </c>
      <c r="C10997" t="s">
        <v>207</v>
      </c>
      <c r="D10997" s="2">
        <v>8</v>
      </c>
      <c r="E10997" s="17">
        <v>6</v>
      </c>
      <c r="F10997" t="s">
        <v>69</v>
      </c>
      <c r="H10997">
        <v>23140.91</v>
      </c>
    </row>
    <row r="10998" spans="1:8" x14ac:dyDescent="0.25">
      <c r="A10998" s="2">
        <v>7</v>
      </c>
      <c r="B10998" t="s">
        <v>23</v>
      </c>
      <c r="C10998" t="s">
        <v>207</v>
      </c>
      <c r="D10998" s="2">
        <v>8</v>
      </c>
      <c r="E10998" s="17">
        <v>6</v>
      </c>
      <c r="F10998" t="s">
        <v>78</v>
      </c>
      <c r="H10998">
        <v>12232.08</v>
      </c>
    </row>
    <row r="10999" spans="1:8" x14ac:dyDescent="0.25">
      <c r="A10999" s="2">
        <v>7</v>
      </c>
      <c r="B10999" t="s">
        <v>23</v>
      </c>
      <c r="C10999" t="s">
        <v>207</v>
      </c>
      <c r="D10999" s="2">
        <v>8</v>
      </c>
      <c r="E10999" s="17">
        <v>6</v>
      </c>
      <c r="F10999" t="s">
        <v>67</v>
      </c>
      <c r="H10999">
        <v>69.959999999999994</v>
      </c>
    </row>
    <row r="11000" spans="1:8" x14ac:dyDescent="0.25">
      <c r="A11000" s="2">
        <v>7</v>
      </c>
      <c r="B11000" t="s">
        <v>23</v>
      </c>
      <c r="C11000" t="s">
        <v>207</v>
      </c>
      <c r="D11000" s="2">
        <v>8</v>
      </c>
      <c r="E11000" s="17">
        <v>6</v>
      </c>
      <c r="F11000" t="s">
        <v>73</v>
      </c>
      <c r="H11000">
        <v>15606.25</v>
      </c>
    </row>
    <row r="11001" spans="1:8" x14ac:dyDescent="0.25">
      <c r="A11001" s="2">
        <v>7</v>
      </c>
      <c r="B11001" t="s">
        <v>23</v>
      </c>
      <c r="C11001" t="s">
        <v>207</v>
      </c>
      <c r="D11001" s="2">
        <v>8</v>
      </c>
      <c r="E11001" s="17">
        <v>7</v>
      </c>
      <c r="F11001" t="s">
        <v>70</v>
      </c>
      <c r="H11001">
        <v>517044</v>
      </c>
    </row>
    <row r="11002" spans="1:8" x14ac:dyDescent="0.25">
      <c r="A11002" s="2">
        <v>7</v>
      </c>
      <c r="B11002" t="s">
        <v>23</v>
      </c>
      <c r="C11002" t="s">
        <v>207</v>
      </c>
      <c r="D11002" s="2">
        <v>8</v>
      </c>
      <c r="E11002" s="17">
        <v>7</v>
      </c>
      <c r="F11002" t="s">
        <v>75</v>
      </c>
      <c r="H11002">
        <v>5400</v>
      </c>
    </row>
    <row r="11003" spans="1:8" x14ac:dyDescent="0.25">
      <c r="A11003" s="2">
        <v>7</v>
      </c>
      <c r="B11003" t="s">
        <v>23</v>
      </c>
      <c r="C11003" t="s">
        <v>207</v>
      </c>
      <c r="D11003" s="2">
        <v>8</v>
      </c>
      <c r="E11003" s="17">
        <v>7</v>
      </c>
      <c r="F11003" t="s">
        <v>68</v>
      </c>
      <c r="H11003">
        <v>19225</v>
      </c>
    </row>
    <row r="11004" spans="1:8" x14ac:dyDescent="0.25">
      <c r="A11004" s="2">
        <v>7</v>
      </c>
      <c r="B11004" t="s">
        <v>23</v>
      </c>
      <c r="C11004" t="s">
        <v>207</v>
      </c>
      <c r="D11004" s="2">
        <v>8</v>
      </c>
      <c r="E11004" s="17">
        <v>7</v>
      </c>
      <c r="F11004" t="s">
        <v>69</v>
      </c>
      <c r="H11004">
        <v>28358.32</v>
      </c>
    </row>
    <row r="11005" spans="1:8" x14ac:dyDescent="0.25">
      <c r="A11005" s="2">
        <v>7</v>
      </c>
      <c r="B11005" t="s">
        <v>23</v>
      </c>
      <c r="C11005" t="s">
        <v>207</v>
      </c>
      <c r="D11005" s="2">
        <v>8</v>
      </c>
      <c r="E11005" s="17">
        <v>7</v>
      </c>
      <c r="F11005" t="s">
        <v>78</v>
      </c>
      <c r="H11005">
        <v>23569.919999999998</v>
      </c>
    </row>
    <row r="11006" spans="1:8" x14ac:dyDescent="0.25">
      <c r="A11006" s="2">
        <v>7</v>
      </c>
      <c r="B11006" t="s">
        <v>23</v>
      </c>
      <c r="C11006" t="s">
        <v>207</v>
      </c>
      <c r="D11006" s="2">
        <v>8</v>
      </c>
      <c r="E11006" s="17">
        <v>7</v>
      </c>
      <c r="F11006" t="s">
        <v>67</v>
      </c>
      <c r="H11006">
        <v>174.9</v>
      </c>
    </row>
    <row r="11007" spans="1:8" x14ac:dyDescent="0.25">
      <c r="A11007" s="2">
        <v>7</v>
      </c>
      <c r="B11007" t="s">
        <v>23</v>
      </c>
      <c r="C11007" t="s">
        <v>207</v>
      </c>
      <c r="D11007" s="2">
        <v>8</v>
      </c>
      <c r="E11007" s="17">
        <v>7</v>
      </c>
      <c r="F11007" t="s">
        <v>73</v>
      </c>
      <c r="H11007">
        <v>36627.75</v>
      </c>
    </row>
    <row r="11008" spans="1:8" x14ac:dyDescent="0.25">
      <c r="A11008" s="2">
        <v>7</v>
      </c>
      <c r="B11008" t="s">
        <v>23</v>
      </c>
      <c r="C11008" t="s">
        <v>207</v>
      </c>
      <c r="D11008" s="2">
        <v>8</v>
      </c>
      <c r="E11008" s="17">
        <v>7</v>
      </c>
      <c r="F11008" t="s">
        <v>72</v>
      </c>
      <c r="H11008">
        <v>110593.68</v>
      </c>
    </row>
    <row r="11009" spans="1:8" x14ac:dyDescent="0.25">
      <c r="A11009" s="2">
        <v>7</v>
      </c>
      <c r="B11009" t="s">
        <v>23</v>
      </c>
      <c r="C11009" t="s">
        <v>207</v>
      </c>
      <c r="D11009" s="2">
        <v>8</v>
      </c>
      <c r="E11009" s="17">
        <v>8</v>
      </c>
      <c r="F11009" t="s">
        <v>70</v>
      </c>
      <c r="H11009">
        <v>830377.5</v>
      </c>
    </row>
    <row r="11010" spans="1:8" x14ac:dyDescent="0.25">
      <c r="A11010" s="2">
        <v>7</v>
      </c>
      <c r="B11010" t="s">
        <v>23</v>
      </c>
      <c r="C11010" t="s">
        <v>207</v>
      </c>
      <c r="D11010" s="2">
        <v>8</v>
      </c>
      <c r="E11010" s="17">
        <v>8</v>
      </c>
      <c r="F11010" t="s">
        <v>75</v>
      </c>
      <c r="H11010">
        <v>16200</v>
      </c>
    </row>
    <row r="11011" spans="1:8" x14ac:dyDescent="0.25">
      <c r="A11011" s="2">
        <v>7</v>
      </c>
      <c r="B11011" t="s">
        <v>23</v>
      </c>
      <c r="C11011" t="s">
        <v>207</v>
      </c>
      <c r="D11011" s="2">
        <v>8</v>
      </c>
      <c r="E11011" s="17">
        <v>8</v>
      </c>
      <c r="F11011" t="s">
        <v>68</v>
      </c>
      <c r="H11011">
        <v>44803.5</v>
      </c>
    </row>
    <row r="11012" spans="1:8" x14ac:dyDescent="0.25">
      <c r="A11012" s="2">
        <v>7</v>
      </c>
      <c r="B11012" t="s">
        <v>23</v>
      </c>
      <c r="C11012" t="s">
        <v>207</v>
      </c>
      <c r="D11012" s="2">
        <v>8</v>
      </c>
      <c r="E11012" s="17">
        <v>8</v>
      </c>
      <c r="F11012" t="s">
        <v>69</v>
      </c>
      <c r="H11012">
        <v>92105.06</v>
      </c>
    </row>
    <row r="11013" spans="1:8" x14ac:dyDescent="0.25">
      <c r="A11013" s="2">
        <v>7</v>
      </c>
      <c r="B11013" t="s">
        <v>23</v>
      </c>
      <c r="C11013" t="s">
        <v>207</v>
      </c>
      <c r="D11013" s="2">
        <v>8</v>
      </c>
      <c r="E11013" s="17">
        <v>8</v>
      </c>
      <c r="F11013" t="s">
        <v>78</v>
      </c>
      <c r="H11013">
        <v>79498.23</v>
      </c>
    </row>
    <row r="11014" spans="1:8" x14ac:dyDescent="0.25">
      <c r="A11014" s="2">
        <v>7</v>
      </c>
      <c r="B11014" t="s">
        <v>23</v>
      </c>
      <c r="C11014" t="s">
        <v>207</v>
      </c>
      <c r="D11014" s="2">
        <v>8</v>
      </c>
      <c r="E11014" s="17">
        <v>8</v>
      </c>
      <c r="F11014" t="s">
        <v>67</v>
      </c>
      <c r="H11014">
        <v>209.88</v>
      </c>
    </row>
    <row r="11015" spans="1:8" x14ac:dyDescent="0.25">
      <c r="A11015" s="2">
        <v>7</v>
      </c>
      <c r="B11015" t="s">
        <v>23</v>
      </c>
      <c r="C11015" t="s">
        <v>207</v>
      </c>
      <c r="D11015" s="2">
        <v>8</v>
      </c>
      <c r="E11015" s="17">
        <v>8</v>
      </c>
      <c r="F11015" t="s">
        <v>73</v>
      </c>
      <c r="H11015">
        <v>47853.5</v>
      </c>
    </row>
    <row r="11016" spans="1:8" x14ac:dyDescent="0.25">
      <c r="A11016" s="2">
        <v>7</v>
      </c>
      <c r="B11016" t="s">
        <v>23</v>
      </c>
      <c r="C11016" t="s">
        <v>207</v>
      </c>
      <c r="D11016" s="2">
        <v>8</v>
      </c>
      <c r="E11016" s="17">
        <v>8</v>
      </c>
      <c r="F11016" t="s">
        <v>72</v>
      </c>
      <c r="H11016">
        <v>45093.18</v>
      </c>
    </row>
    <row r="11017" spans="1:8" x14ac:dyDescent="0.25">
      <c r="A11017" s="2">
        <v>7</v>
      </c>
      <c r="B11017" t="s">
        <v>23</v>
      </c>
      <c r="C11017" t="s">
        <v>207</v>
      </c>
      <c r="D11017" s="2">
        <v>8</v>
      </c>
      <c r="E11017" s="17">
        <v>9</v>
      </c>
      <c r="F11017" t="s">
        <v>70</v>
      </c>
      <c r="H11017">
        <v>853505.5</v>
      </c>
    </row>
    <row r="11018" spans="1:8" x14ac:dyDescent="0.25">
      <c r="A11018" s="2">
        <v>7</v>
      </c>
      <c r="B11018" t="s">
        <v>23</v>
      </c>
      <c r="C11018" t="s">
        <v>207</v>
      </c>
      <c r="D11018" s="2">
        <v>8</v>
      </c>
      <c r="E11018" s="17">
        <v>9</v>
      </c>
      <c r="F11018" t="s">
        <v>75</v>
      </c>
      <c r="H11018">
        <v>3600</v>
      </c>
    </row>
    <row r="11019" spans="1:8" x14ac:dyDescent="0.25">
      <c r="A11019" s="2">
        <v>7</v>
      </c>
      <c r="B11019" t="s">
        <v>23</v>
      </c>
      <c r="C11019" t="s">
        <v>207</v>
      </c>
      <c r="D11019" s="2">
        <v>8</v>
      </c>
      <c r="E11019" s="17">
        <v>9</v>
      </c>
      <c r="F11019" t="s">
        <v>68</v>
      </c>
      <c r="H11019">
        <v>10925</v>
      </c>
    </row>
    <row r="11020" spans="1:8" x14ac:dyDescent="0.25">
      <c r="A11020" s="2">
        <v>7</v>
      </c>
      <c r="B11020" t="s">
        <v>23</v>
      </c>
      <c r="C11020" t="s">
        <v>207</v>
      </c>
      <c r="D11020" s="2">
        <v>8</v>
      </c>
      <c r="E11020" s="17">
        <v>9</v>
      </c>
      <c r="F11020" t="s">
        <v>69</v>
      </c>
      <c r="H11020">
        <v>23595.13</v>
      </c>
    </row>
    <row r="11021" spans="1:8" x14ac:dyDescent="0.25">
      <c r="A11021" s="2">
        <v>7</v>
      </c>
      <c r="B11021" t="s">
        <v>23</v>
      </c>
      <c r="C11021" t="s">
        <v>207</v>
      </c>
      <c r="D11021" s="2">
        <v>8</v>
      </c>
      <c r="E11021" s="17">
        <v>9</v>
      </c>
      <c r="F11021" t="s">
        <v>78</v>
      </c>
      <c r="H11021">
        <v>64193.22</v>
      </c>
    </row>
    <row r="11022" spans="1:8" x14ac:dyDescent="0.25">
      <c r="A11022" s="2">
        <v>7</v>
      </c>
      <c r="B11022" t="s">
        <v>23</v>
      </c>
      <c r="C11022" t="s">
        <v>207</v>
      </c>
      <c r="D11022" s="2">
        <v>8</v>
      </c>
      <c r="E11022" s="17">
        <v>9</v>
      </c>
      <c r="F11022" t="s">
        <v>67</v>
      </c>
      <c r="H11022">
        <v>192.34</v>
      </c>
    </row>
    <row r="11023" spans="1:8" x14ac:dyDescent="0.25">
      <c r="A11023" s="2">
        <v>7</v>
      </c>
      <c r="B11023" t="s">
        <v>23</v>
      </c>
      <c r="C11023" t="s">
        <v>207</v>
      </c>
      <c r="D11023" s="2">
        <v>8</v>
      </c>
      <c r="E11023" s="17">
        <v>9</v>
      </c>
      <c r="F11023" t="s">
        <v>73</v>
      </c>
      <c r="H11023">
        <v>26012.5</v>
      </c>
    </row>
    <row r="11024" spans="1:8" x14ac:dyDescent="0.25">
      <c r="A11024" s="2">
        <v>7</v>
      </c>
      <c r="B11024" t="s">
        <v>23</v>
      </c>
      <c r="C11024" t="s">
        <v>207</v>
      </c>
      <c r="D11024" s="2">
        <v>8</v>
      </c>
      <c r="E11024" s="17">
        <v>9</v>
      </c>
      <c r="F11024" t="s">
        <v>72</v>
      </c>
      <c r="H11024">
        <v>245013.38</v>
      </c>
    </row>
    <row r="11025" spans="1:8" x14ac:dyDescent="0.25">
      <c r="A11025" s="2">
        <v>7</v>
      </c>
      <c r="B11025" t="s">
        <v>23</v>
      </c>
      <c r="C11025" t="s">
        <v>207</v>
      </c>
      <c r="D11025" s="2">
        <v>8</v>
      </c>
      <c r="E11025" s="17">
        <v>10</v>
      </c>
      <c r="F11025" t="s">
        <v>70</v>
      </c>
      <c r="H11025">
        <v>230302.75</v>
      </c>
    </row>
    <row r="11026" spans="1:8" x14ac:dyDescent="0.25">
      <c r="A11026" s="2">
        <v>7</v>
      </c>
      <c r="B11026" t="s">
        <v>23</v>
      </c>
      <c r="C11026" t="s">
        <v>207</v>
      </c>
      <c r="D11026" s="2">
        <v>8</v>
      </c>
      <c r="E11026" s="17">
        <v>10</v>
      </c>
      <c r="F11026" t="s">
        <v>67</v>
      </c>
      <c r="H11026">
        <v>40.809999999999995</v>
      </c>
    </row>
    <row r="11027" spans="1:8" x14ac:dyDescent="0.25">
      <c r="A11027" s="2">
        <v>7</v>
      </c>
      <c r="B11027" t="s">
        <v>23</v>
      </c>
      <c r="C11027" t="s">
        <v>207</v>
      </c>
      <c r="D11027" s="2">
        <v>8</v>
      </c>
      <c r="E11027" s="17">
        <v>10</v>
      </c>
      <c r="F11027" t="s">
        <v>72</v>
      </c>
      <c r="H11027">
        <v>85212.010000000009</v>
      </c>
    </row>
    <row r="11028" spans="1:8" x14ac:dyDescent="0.25">
      <c r="A11028" s="2">
        <v>7</v>
      </c>
      <c r="B11028" t="s">
        <v>23</v>
      </c>
      <c r="C11028" t="s">
        <v>207</v>
      </c>
      <c r="D11028" s="2">
        <v>8</v>
      </c>
      <c r="E11028" s="17">
        <v>11</v>
      </c>
      <c r="F11028" t="s">
        <v>70</v>
      </c>
      <c r="H11028">
        <v>3162721.14</v>
      </c>
    </row>
    <row r="11029" spans="1:8" x14ac:dyDescent="0.25">
      <c r="A11029" s="2">
        <v>7</v>
      </c>
      <c r="B11029" t="s">
        <v>23</v>
      </c>
      <c r="C11029" t="s">
        <v>207</v>
      </c>
      <c r="D11029" s="2">
        <v>8</v>
      </c>
      <c r="E11029" s="17">
        <v>11</v>
      </c>
      <c r="F11029" t="s">
        <v>75</v>
      </c>
      <c r="H11029">
        <v>3000</v>
      </c>
    </row>
    <row r="11030" spans="1:8" x14ac:dyDescent="0.25">
      <c r="A11030" s="2">
        <v>7</v>
      </c>
      <c r="B11030" t="s">
        <v>23</v>
      </c>
      <c r="C11030" t="s">
        <v>207</v>
      </c>
      <c r="D11030" s="2">
        <v>8</v>
      </c>
      <c r="E11030" s="17">
        <v>11</v>
      </c>
      <c r="F11030" t="s">
        <v>68</v>
      </c>
      <c r="H11030">
        <v>19860</v>
      </c>
    </row>
    <row r="11031" spans="1:8" x14ac:dyDescent="0.25">
      <c r="A11031" s="2">
        <v>7</v>
      </c>
      <c r="B11031" t="s">
        <v>23</v>
      </c>
      <c r="C11031" t="s">
        <v>207</v>
      </c>
      <c r="D11031" s="2">
        <v>8</v>
      </c>
      <c r="E11031" s="17">
        <v>11</v>
      </c>
      <c r="F11031" t="s">
        <v>69</v>
      </c>
      <c r="H11031">
        <v>356533.12999999995</v>
      </c>
    </row>
    <row r="11032" spans="1:8" x14ac:dyDescent="0.25">
      <c r="A11032" s="2">
        <v>7</v>
      </c>
      <c r="B11032" t="s">
        <v>23</v>
      </c>
      <c r="C11032" t="s">
        <v>207</v>
      </c>
      <c r="D11032" s="2">
        <v>8</v>
      </c>
      <c r="E11032" s="17">
        <v>11</v>
      </c>
      <c r="F11032" t="s">
        <v>78</v>
      </c>
      <c r="H11032">
        <v>284439.24</v>
      </c>
    </row>
    <row r="11033" spans="1:8" x14ac:dyDescent="0.25">
      <c r="A11033" s="2">
        <v>7</v>
      </c>
      <c r="B11033" t="s">
        <v>23</v>
      </c>
      <c r="C11033" t="s">
        <v>207</v>
      </c>
      <c r="D11033" s="2">
        <v>8</v>
      </c>
      <c r="E11033" s="17">
        <v>11</v>
      </c>
      <c r="F11033" t="s">
        <v>67</v>
      </c>
      <c r="H11033">
        <v>600.4899999999999</v>
      </c>
    </row>
    <row r="11034" spans="1:8" x14ac:dyDescent="0.25">
      <c r="A11034" s="2">
        <v>7</v>
      </c>
      <c r="B11034" t="s">
        <v>23</v>
      </c>
      <c r="C11034" t="s">
        <v>207</v>
      </c>
      <c r="D11034" s="2">
        <v>8</v>
      </c>
      <c r="E11034" s="17">
        <v>11</v>
      </c>
      <c r="F11034" t="s">
        <v>73</v>
      </c>
      <c r="H11034">
        <v>184627.19</v>
      </c>
    </row>
    <row r="11035" spans="1:8" x14ac:dyDescent="0.25">
      <c r="A11035" s="2">
        <v>7</v>
      </c>
      <c r="B11035" t="s">
        <v>23</v>
      </c>
      <c r="C11035" t="s">
        <v>207</v>
      </c>
      <c r="D11035" s="2">
        <v>8</v>
      </c>
      <c r="E11035" s="17">
        <v>11</v>
      </c>
      <c r="F11035" t="s">
        <v>72</v>
      </c>
      <c r="H11035">
        <v>1499592.2399999998</v>
      </c>
    </row>
    <row r="11036" spans="1:8" x14ac:dyDescent="0.25">
      <c r="A11036" s="2">
        <v>7</v>
      </c>
      <c r="B11036" t="s">
        <v>23</v>
      </c>
      <c r="C11036" t="s">
        <v>207</v>
      </c>
      <c r="D11036" s="2">
        <v>8</v>
      </c>
      <c r="E11036" s="17">
        <v>12</v>
      </c>
      <c r="F11036" t="s">
        <v>70</v>
      </c>
      <c r="H11036">
        <v>760476.16999999993</v>
      </c>
    </row>
    <row r="11037" spans="1:8" x14ac:dyDescent="0.25">
      <c r="A11037" s="2">
        <v>7</v>
      </c>
      <c r="B11037" t="s">
        <v>23</v>
      </c>
      <c r="C11037" t="s">
        <v>207</v>
      </c>
      <c r="D11037" s="2">
        <v>8</v>
      </c>
      <c r="E11037" s="17">
        <v>12</v>
      </c>
      <c r="F11037" t="s">
        <v>69</v>
      </c>
      <c r="H11037">
        <v>70528.100000000006</v>
      </c>
    </row>
    <row r="11038" spans="1:8" x14ac:dyDescent="0.25">
      <c r="A11038" s="2">
        <v>7</v>
      </c>
      <c r="B11038" t="s">
        <v>23</v>
      </c>
      <c r="C11038" t="s">
        <v>207</v>
      </c>
      <c r="D11038" s="2">
        <v>8</v>
      </c>
      <c r="E11038" s="17">
        <v>12</v>
      </c>
      <c r="F11038" t="s">
        <v>78</v>
      </c>
      <c r="H11038">
        <v>52828.520000000004</v>
      </c>
    </row>
    <row r="11039" spans="1:8" x14ac:dyDescent="0.25">
      <c r="A11039" s="2">
        <v>7</v>
      </c>
      <c r="B11039" t="s">
        <v>23</v>
      </c>
      <c r="C11039" t="s">
        <v>207</v>
      </c>
      <c r="D11039" s="2">
        <v>8</v>
      </c>
      <c r="E11039" s="17">
        <v>12</v>
      </c>
      <c r="F11039" t="s">
        <v>67</v>
      </c>
      <c r="H11039">
        <v>367.28999999999996</v>
      </c>
    </row>
    <row r="11040" spans="1:8" x14ac:dyDescent="0.25">
      <c r="A11040" s="2">
        <v>7</v>
      </c>
      <c r="B11040" t="s">
        <v>23</v>
      </c>
      <c r="C11040" t="s">
        <v>207</v>
      </c>
      <c r="D11040" s="2">
        <v>8</v>
      </c>
      <c r="E11040" s="17">
        <v>12</v>
      </c>
      <c r="F11040" t="s">
        <v>73</v>
      </c>
      <c r="H11040">
        <v>36680.44</v>
      </c>
    </row>
    <row r="11041" spans="1:8" x14ac:dyDescent="0.25">
      <c r="A11041" s="2">
        <v>7</v>
      </c>
      <c r="B11041" t="s">
        <v>23</v>
      </c>
      <c r="C11041" t="s">
        <v>207</v>
      </c>
      <c r="D11041" s="2">
        <v>8</v>
      </c>
      <c r="E11041" s="17">
        <v>12</v>
      </c>
      <c r="F11041" t="s">
        <v>72</v>
      </c>
      <c r="H11041">
        <v>2855786.94</v>
      </c>
    </row>
    <row r="11042" spans="1:8" x14ac:dyDescent="0.25">
      <c r="A11042" s="2">
        <v>7</v>
      </c>
      <c r="B11042" t="s">
        <v>23</v>
      </c>
      <c r="C11042" t="s">
        <v>207</v>
      </c>
      <c r="D11042" s="2">
        <v>8</v>
      </c>
      <c r="E11042" s="17">
        <v>13</v>
      </c>
      <c r="F11042" t="s">
        <v>70</v>
      </c>
      <c r="H11042">
        <v>2990515.4400000004</v>
      </c>
    </row>
    <row r="11043" spans="1:8" x14ac:dyDescent="0.25">
      <c r="A11043" s="2">
        <v>7</v>
      </c>
      <c r="B11043" t="s">
        <v>23</v>
      </c>
      <c r="C11043" t="s">
        <v>207</v>
      </c>
      <c r="D11043" s="2">
        <v>8</v>
      </c>
      <c r="E11043" s="17">
        <v>13</v>
      </c>
      <c r="F11043" t="s">
        <v>75</v>
      </c>
      <c r="H11043">
        <v>28125</v>
      </c>
    </row>
    <row r="11044" spans="1:8" x14ac:dyDescent="0.25">
      <c r="A11044" s="2">
        <v>7</v>
      </c>
      <c r="B11044" t="s">
        <v>23</v>
      </c>
      <c r="C11044" t="s">
        <v>207</v>
      </c>
      <c r="D11044" s="2">
        <v>8</v>
      </c>
      <c r="E11044" s="17">
        <v>13</v>
      </c>
      <c r="F11044" t="s">
        <v>68</v>
      </c>
      <c r="H11044">
        <v>38211</v>
      </c>
    </row>
    <row r="11045" spans="1:8" x14ac:dyDescent="0.25">
      <c r="A11045" s="2">
        <v>7</v>
      </c>
      <c r="B11045" t="s">
        <v>23</v>
      </c>
      <c r="C11045" t="s">
        <v>207</v>
      </c>
      <c r="D11045" s="2">
        <v>8</v>
      </c>
      <c r="E11045" s="17">
        <v>13</v>
      </c>
      <c r="F11045" t="s">
        <v>69</v>
      </c>
      <c r="H11045">
        <v>388765.88</v>
      </c>
    </row>
    <row r="11046" spans="1:8" x14ac:dyDescent="0.25">
      <c r="A11046" s="2">
        <v>7</v>
      </c>
      <c r="B11046" t="s">
        <v>23</v>
      </c>
      <c r="C11046" t="s">
        <v>207</v>
      </c>
      <c r="D11046" s="2">
        <v>8</v>
      </c>
      <c r="E11046" s="17">
        <v>13</v>
      </c>
      <c r="F11046" t="s">
        <v>78</v>
      </c>
      <c r="H11046">
        <v>229488.55000000005</v>
      </c>
    </row>
    <row r="11047" spans="1:8" x14ac:dyDescent="0.25">
      <c r="A11047" s="2">
        <v>7</v>
      </c>
      <c r="B11047" t="s">
        <v>23</v>
      </c>
      <c r="C11047" t="s">
        <v>207</v>
      </c>
      <c r="D11047" s="2">
        <v>8</v>
      </c>
      <c r="E11047" s="17">
        <v>13</v>
      </c>
      <c r="F11047" t="s">
        <v>67</v>
      </c>
      <c r="H11047">
        <v>548.02</v>
      </c>
    </row>
    <row r="11048" spans="1:8" x14ac:dyDescent="0.25">
      <c r="A11048" s="2">
        <v>7</v>
      </c>
      <c r="B11048" t="s">
        <v>23</v>
      </c>
      <c r="C11048" t="s">
        <v>207</v>
      </c>
      <c r="D11048" s="2">
        <v>8</v>
      </c>
      <c r="E11048" s="17">
        <v>13</v>
      </c>
      <c r="F11048" t="s">
        <v>73</v>
      </c>
      <c r="H11048">
        <v>160484.24</v>
      </c>
    </row>
    <row r="11049" spans="1:8" x14ac:dyDescent="0.25">
      <c r="A11049" s="2">
        <v>7</v>
      </c>
      <c r="B11049" t="s">
        <v>23</v>
      </c>
      <c r="C11049" t="s">
        <v>207</v>
      </c>
      <c r="D11049" s="2">
        <v>8</v>
      </c>
      <c r="E11049" s="17">
        <v>13</v>
      </c>
      <c r="F11049" t="s">
        <v>72</v>
      </c>
      <c r="H11049">
        <v>3500927.11</v>
      </c>
    </row>
    <row r="11050" spans="1:8" x14ac:dyDescent="0.25">
      <c r="A11050" s="2">
        <v>7</v>
      </c>
      <c r="B11050" t="s">
        <v>23</v>
      </c>
      <c r="C11050" t="s">
        <v>207</v>
      </c>
      <c r="D11050" s="2">
        <v>8</v>
      </c>
      <c r="E11050" s="17">
        <v>14</v>
      </c>
      <c r="F11050" t="s">
        <v>70</v>
      </c>
      <c r="H11050">
        <v>3007604.6199999996</v>
      </c>
    </row>
    <row r="11051" spans="1:8" x14ac:dyDescent="0.25">
      <c r="A11051" s="2">
        <v>7</v>
      </c>
      <c r="B11051" t="s">
        <v>23</v>
      </c>
      <c r="C11051" t="s">
        <v>207</v>
      </c>
      <c r="D11051" s="2">
        <v>8</v>
      </c>
      <c r="E11051" s="17">
        <v>14</v>
      </c>
      <c r="F11051" t="s">
        <v>75</v>
      </c>
      <c r="H11051">
        <v>3653</v>
      </c>
    </row>
    <row r="11052" spans="1:8" x14ac:dyDescent="0.25">
      <c r="A11052" s="2">
        <v>7</v>
      </c>
      <c r="B11052" t="s">
        <v>23</v>
      </c>
      <c r="C11052" t="s">
        <v>207</v>
      </c>
      <c r="D11052" s="2">
        <v>8</v>
      </c>
      <c r="E11052" s="17">
        <v>14</v>
      </c>
      <c r="F11052" t="s">
        <v>68</v>
      </c>
      <c r="H11052">
        <v>8910</v>
      </c>
    </row>
    <row r="11053" spans="1:8" x14ac:dyDescent="0.25">
      <c r="A11053" s="2">
        <v>7</v>
      </c>
      <c r="B11053" t="s">
        <v>23</v>
      </c>
      <c r="C11053" t="s">
        <v>207</v>
      </c>
      <c r="D11053" s="2">
        <v>8</v>
      </c>
      <c r="E11053" s="17">
        <v>14</v>
      </c>
      <c r="F11053" t="s">
        <v>69</v>
      </c>
      <c r="H11053">
        <v>298400.86</v>
      </c>
    </row>
    <row r="11054" spans="1:8" x14ac:dyDescent="0.25">
      <c r="A11054" s="2">
        <v>7</v>
      </c>
      <c r="B11054" t="s">
        <v>23</v>
      </c>
      <c r="C11054" t="s">
        <v>207</v>
      </c>
      <c r="D11054" s="2">
        <v>8</v>
      </c>
      <c r="E11054" s="17">
        <v>14</v>
      </c>
      <c r="F11054" t="s">
        <v>78</v>
      </c>
      <c r="H11054">
        <v>211256.85</v>
      </c>
    </row>
    <row r="11055" spans="1:8" x14ac:dyDescent="0.25">
      <c r="A11055" s="2">
        <v>7</v>
      </c>
      <c r="B11055" t="s">
        <v>23</v>
      </c>
      <c r="C11055" t="s">
        <v>207</v>
      </c>
      <c r="D11055" s="2">
        <v>8</v>
      </c>
      <c r="E11055" s="17">
        <v>14</v>
      </c>
      <c r="F11055" t="s">
        <v>67</v>
      </c>
      <c r="H11055">
        <v>373.12</v>
      </c>
    </row>
    <row r="11056" spans="1:8" x14ac:dyDescent="0.25">
      <c r="A11056" s="2">
        <v>7</v>
      </c>
      <c r="B11056" t="s">
        <v>23</v>
      </c>
      <c r="C11056" t="s">
        <v>207</v>
      </c>
      <c r="D11056" s="2">
        <v>8</v>
      </c>
      <c r="E11056" s="17">
        <v>14</v>
      </c>
      <c r="F11056" t="s">
        <v>73</v>
      </c>
      <c r="H11056">
        <v>69029.279999999999</v>
      </c>
    </row>
    <row r="11057" spans="1:8" x14ac:dyDescent="0.25">
      <c r="A11057" s="2">
        <v>7</v>
      </c>
      <c r="B11057" t="s">
        <v>23</v>
      </c>
      <c r="C11057" t="s">
        <v>207</v>
      </c>
      <c r="D11057" s="2">
        <v>8</v>
      </c>
      <c r="E11057" s="17">
        <v>14</v>
      </c>
      <c r="F11057" t="s">
        <v>72</v>
      </c>
      <c r="H11057">
        <v>2328326.3499999996</v>
      </c>
    </row>
    <row r="11058" spans="1:8" x14ac:dyDescent="0.25">
      <c r="A11058" s="2">
        <v>7</v>
      </c>
      <c r="B11058" t="s">
        <v>23</v>
      </c>
      <c r="C11058" t="s">
        <v>207</v>
      </c>
      <c r="D11058" s="2">
        <v>8</v>
      </c>
      <c r="E11058" s="17">
        <v>15</v>
      </c>
      <c r="F11058" t="s">
        <v>70</v>
      </c>
      <c r="H11058">
        <v>1711942.08</v>
      </c>
    </row>
    <row r="11059" spans="1:8" x14ac:dyDescent="0.25">
      <c r="A11059" s="2">
        <v>7</v>
      </c>
      <c r="B11059" t="s">
        <v>23</v>
      </c>
      <c r="C11059" t="s">
        <v>207</v>
      </c>
      <c r="D11059" s="2">
        <v>8</v>
      </c>
      <c r="E11059" s="17">
        <v>15</v>
      </c>
      <c r="F11059" t="s">
        <v>68</v>
      </c>
      <c r="H11059">
        <v>28038</v>
      </c>
    </row>
    <row r="11060" spans="1:8" x14ac:dyDescent="0.25">
      <c r="A11060" s="2">
        <v>7</v>
      </c>
      <c r="B11060" t="s">
        <v>23</v>
      </c>
      <c r="C11060" t="s">
        <v>207</v>
      </c>
      <c r="D11060" s="2">
        <v>8</v>
      </c>
      <c r="E11060" s="17">
        <v>15</v>
      </c>
      <c r="F11060" t="s">
        <v>69</v>
      </c>
      <c r="H11060">
        <v>175652.09999999998</v>
      </c>
    </row>
    <row r="11061" spans="1:8" x14ac:dyDescent="0.25">
      <c r="A11061" s="2">
        <v>7</v>
      </c>
      <c r="B11061" t="s">
        <v>23</v>
      </c>
      <c r="C11061" t="s">
        <v>207</v>
      </c>
      <c r="D11061" s="2">
        <v>8</v>
      </c>
      <c r="E11061" s="17">
        <v>15</v>
      </c>
      <c r="F11061" t="s">
        <v>78</v>
      </c>
      <c r="H11061">
        <v>325086.42000000004</v>
      </c>
    </row>
    <row r="11062" spans="1:8" x14ac:dyDescent="0.25">
      <c r="A11062" s="2">
        <v>7</v>
      </c>
      <c r="B11062" t="s">
        <v>23</v>
      </c>
      <c r="C11062" t="s">
        <v>207</v>
      </c>
      <c r="D11062" s="2">
        <v>8</v>
      </c>
      <c r="E11062" s="17">
        <v>15</v>
      </c>
      <c r="F11062" t="s">
        <v>67</v>
      </c>
      <c r="H11062">
        <v>204.05</v>
      </c>
    </row>
    <row r="11063" spans="1:8" x14ac:dyDescent="0.25">
      <c r="A11063" s="2">
        <v>7</v>
      </c>
      <c r="B11063" t="s">
        <v>23</v>
      </c>
      <c r="C11063" t="s">
        <v>207</v>
      </c>
      <c r="D11063" s="2">
        <v>8</v>
      </c>
      <c r="E11063" s="17">
        <v>15</v>
      </c>
      <c r="F11063" t="s">
        <v>72</v>
      </c>
      <c r="H11063">
        <v>2108523.12</v>
      </c>
    </row>
    <row r="11064" spans="1:8" x14ac:dyDescent="0.25">
      <c r="A11064" s="2">
        <v>8</v>
      </c>
      <c r="B11064" t="s">
        <v>39</v>
      </c>
      <c r="C11064" t="s">
        <v>117</v>
      </c>
      <c r="D11064" s="2">
        <v>1</v>
      </c>
      <c r="E11064" s="17">
        <v>1</v>
      </c>
      <c r="F11064" t="s">
        <v>70</v>
      </c>
      <c r="G11064">
        <v>4</v>
      </c>
      <c r="H11064">
        <v>231979.16999999998</v>
      </c>
    </row>
    <row r="11065" spans="1:8" x14ac:dyDescent="0.25">
      <c r="A11065" s="2">
        <v>8</v>
      </c>
      <c r="B11065" t="s">
        <v>39</v>
      </c>
      <c r="C11065" t="s">
        <v>117</v>
      </c>
      <c r="D11065" s="2">
        <v>1</v>
      </c>
      <c r="E11065" s="17">
        <v>2</v>
      </c>
      <c r="F11065" t="s">
        <v>70</v>
      </c>
      <c r="G11065">
        <v>5</v>
      </c>
      <c r="H11065">
        <v>466144.75</v>
      </c>
    </row>
    <row r="11066" spans="1:8" x14ac:dyDescent="0.25">
      <c r="A11066" s="2">
        <v>8</v>
      </c>
      <c r="B11066" t="s">
        <v>39</v>
      </c>
      <c r="C11066" t="s">
        <v>117</v>
      </c>
      <c r="D11066" s="2">
        <v>1</v>
      </c>
      <c r="E11066" s="17">
        <v>2</v>
      </c>
      <c r="F11066" t="s">
        <v>75</v>
      </c>
      <c r="G11066">
        <v>4</v>
      </c>
      <c r="H11066">
        <v>63900</v>
      </c>
    </row>
    <row r="11067" spans="1:8" x14ac:dyDescent="0.25">
      <c r="A11067" s="2">
        <v>8</v>
      </c>
      <c r="B11067" t="s">
        <v>39</v>
      </c>
      <c r="C11067" t="s">
        <v>117</v>
      </c>
      <c r="D11067" s="2">
        <v>1</v>
      </c>
      <c r="E11067" s="17">
        <v>2</v>
      </c>
      <c r="F11067" t="s">
        <v>68</v>
      </c>
      <c r="G11067">
        <v>5</v>
      </c>
      <c r="H11067">
        <v>111062.5</v>
      </c>
    </row>
    <row r="11068" spans="1:8" x14ac:dyDescent="0.25">
      <c r="A11068" s="2">
        <v>8</v>
      </c>
      <c r="B11068" t="s">
        <v>39</v>
      </c>
      <c r="C11068" t="s">
        <v>117</v>
      </c>
      <c r="D11068" s="2">
        <v>1</v>
      </c>
      <c r="E11068" s="17">
        <v>2</v>
      </c>
      <c r="F11068" t="s">
        <v>69</v>
      </c>
      <c r="G11068">
        <v>5</v>
      </c>
      <c r="H11068">
        <v>60597.830000000009</v>
      </c>
    </row>
    <row r="11069" spans="1:8" x14ac:dyDescent="0.25">
      <c r="A11069" s="2">
        <v>8</v>
      </c>
      <c r="B11069" t="s">
        <v>39</v>
      </c>
      <c r="C11069" t="s">
        <v>117</v>
      </c>
      <c r="D11069" s="2">
        <v>1</v>
      </c>
      <c r="E11069" s="17">
        <v>2</v>
      </c>
      <c r="F11069" t="s">
        <v>78</v>
      </c>
      <c r="H11069">
        <v>4582.9799999999996</v>
      </c>
    </row>
    <row r="11070" spans="1:8" x14ac:dyDescent="0.25">
      <c r="A11070" s="2">
        <v>8</v>
      </c>
      <c r="B11070" t="s">
        <v>39</v>
      </c>
      <c r="C11070" t="s">
        <v>117</v>
      </c>
      <c r="D11070" s="2">
        <v>1</v>
      </c>
      <c r="E11070" s="17">
        <v>2</v>
      </c>
      <c r="F11070" t="s">
        <v>67</v>
      </c>
      <c r="G11070">
        <v>5</v>
      </c>
      <c r="H11070">
        <v>413.93000000000006</v>
      </c>
    </row>
    <row r="11071" spans="1:8" x14ac:dyDescent="0.25">
      <c r="A11071" s="2">
        <v>8</v>
      </c>
      <c r="B11071" t="s">
        <v>39</v>
      </c>
      <c r="C11071" t="s">
        <v>117</v>
      </c>
      <c r="D11071" s="2">
        <v>1</v>
      </c>
      <c r="E11071" s="17">
        <v>2</v>
      </c>
      <c r="F11071" t="s">
        <v>73</v>
      </c>
      <c r="H11071">
        <v>33043.019999999997</v>
      </c>
    </row>
    <row r="11072" spans="1:8" x14ac:dyDescent="0.25">
      <c r="A11072" s="2">
        <v>8</v>
      </c>
      <c r="B11072" t="s">
        <v>39</v>
      </c>
      <c r="C11072" t="s">
        <v>117</v>
      </c>
      <c r="D11072" s="2">
        <v>1</v>
      </c>
      <c r="E11072" s="17">
        <v>4</v>
      </c>
      <c r="F11072" t="s">
        <v>70</v>
      </c>
      <c r="G11072">
        <v>6</v>
      </c>
      <c r="H11072">
        <v>518587.7</v>
      </c>
    </row>
    <row r="11073" spans="1:8" x14ac:dyDescent="0.25">
      <c r="A11073" s="2">
        <v>8</v>
      </c>
      <c r="B11073" t="s">
        <v>39</v>
      </c>
      <c r="C11073" t="s">
        <v>117</v>
      </c>
      <c r="D11073" s="2">
        <v>1</v>
      </c>
      <c r="E11073" s="17">
        <v>4</v>
      </c>
      <c r="F11073" t="s">
        <v>75</v>
      </c>
      <c r="G11073">
        <v>5</v>
      </c>
      <c r="H11073">
        <v>53400</v>
      </c>
    </row>
    <row r="11074" spans="1:8" x14ac:dyDescent="0.25">
      <c r="A11074" s="2">
        <v>8</v>
      </c>
      <c r="B11074" t="s">
        <v>39</v>
      </c>
      <c r="C11074" t="s">
        <v>117</v>
      </c>
      <c r="D11074" s="2">
        <v>1</v>
      </c>
      <c r="E11074" s="17">
        <v>4</v>
      </c>
      <c r="F11074" t="s">
        <v>77</v>
      </c>
      <c r="G11074">
        <v>3</v>
      </c>
      <c r="H11074">
        <v>47740.520000000004</v>
      </c>
    </row>
    <row r="11075" spans="1:8" x14ac:dyDescent="0.25">
      <c r="A11075" s="2">
        <v>8</v>
      </c>
      <c r="B11075" t="s">
        <v>39</v>
      </c>
      <c r="C11075" t="s">
        <v>117</v>
      </c>
      <c r="D11075" s="2">
        <v>1</v>
      </c>
      <c r="E11075" s="17">
        <v>4</v>
      </c>
      <c r="F11075" t="s">
        <v>68</v>
      </c>
      <c r="G11075">
        <v>5</v>
      </c>
      <c r="H11075">
        <v>82788</v>
      </c>
    </row>
    <row r="11076" spans="1:8" x14ac:dyDescent="0.25">
      <c r="A11076" s="2">
        <v>8</v>
      </c>
      <c r="B11076" t="s">
        <v>39</v>
      </c>
      <c r="C11076" t="s">
        <v>117</v>
      </c>
      <c r="D11076" s="2">
        <v>1</v>
      </c>
      <c r="E11076" s="17">
        <v>4</v>
      </c>
      <c r="F11076" t="s">
        <v>69</v>
      </c>
      <c r="G11076">
        <v>6</v>
      </c>
      <c r="H11076">
        <v>67415.359999999986</v>
      </c>
    </row>
    <row r="11077" spans="1:8" x14ac:dyDescent="0.25">
      <c r="A11077" s="2">
        <v>8</v>
      </c>
      <c r="B11077" t="s">
        <v>39</v>
      </c>
      <c r="C11077" t="s">
        <v>117</v>
      </c>
      <c r="D11077" s="2">
        <v>1</v>
      </c>
      <c r="E11077" s="17">
        <v>4</v>
      </c>
      <c r="F11077" t="s">
        <v>78</v>
      </c>
      <c r="H11077">
        <v>11540.64</v>
      </c>
    </row>
    <row r="11078" spans="1:8" x14ac:dyDescent="0.25">
      <c r="A11078" s="2">
        <v>8</v>
      </c>
      <c r="B11078" t="s">
        <v>39</v>
      </c>
      <c r="C11078" t="s">
        <v>117</v>
      </c>
      <c r="D11078" s="2">
        <v>1</v>
      </c>
      <c r="E11078" s="17">
        <v>4</v>
      </c>
      <c r="F11078" t="s">
        <v>67</v>
      </c>
      <c r="G11078">
        <v>6</v>
      </c>
      <c r="H11078">
        <v>326.48</v>
      </c>
    </row>
    <row r="11079" spans="1:8" x14ac:dyDescent="0.25">
      <c r="A11079" s="2">
        <v>8</v>
      </c>
      <c r="B11079" t="s">
        <v>39</v>
      </c>
      <c r="C11079" t="s">
        <v>117</v>
      </c>
      <c r="D11079" s="2">
        <v>1</v>
      </c>
      <c r="E11079" s="17">
        <v>4</v>
      </c>
      <c r="F11079" t="s">
        <v>73</v>
      </c>
      <c r="H11079">
        <v>30235.35</v>
      </c>
    </row>
    <row r="11080" spans="1:8" x14ac:dyDescent="0.25">
      <c r="A11080" s="2">
        <v>8</v>
      </c>
      <c r="B11080" t="s">
        <v>39</v>
      </c>
      <c r="C11080" t="s">
        <v>117</v>
      </c>
      <c r="D11080" s="2">
        <v>1</v>
      </c>
      <c r="E11080" s="17">
        <v>5</v>
      </c>
      <c r="F11080" t="s">
        <v>70</v>
      </c>
      <c r="G11080">
        <v>11</v>
      </c>
      <c r="H11080">
        <v>1246042.6000000001</v>
      </c>
    </row>
    <row r="11081" spans="1:8" x14ac:dyDescent="0.25">
      <c r="A11081" s="2">
        <v>8</v>
      </c>
      <c r="B11081" t="s">
        <v>39</v>
      </c>
      <c r="C11081" t="s">
        <v>117</v>
      </c>
      <c r="D11081" s="2">
        <v>1</v>
      </c>
      <c r="E11081" s="17">
        <v>5</v>
      </c>
      <c r="F11081" t="s">
        <v>75</v>
      </c>
      <c r="G11081">
        <v>8</v>
      </c>
      <c r="H11081">
        <v>97800</v>
      </c>
    </row>
    <row r="11082" spans="1:8" x14ac:dyDescent="0.25">
      <c r="A11082" s="2">
        <v>8</v>
      </c>
      <c r="B11082" t="s">
        <v>39</v>
      </c>
      <c r="C11082" t="s">
        <v>117</v>
      </c>
      <c r="D11082" s="2">
        <v>1</v>
      </c>
      <c r="E11082" s="17">
        <v>5</v>
      </c>
      <c r="F11082" t="s">
        <v>77</v>
      </c>
      <c r="G11082">
        <v>8</v>
      </c>
      <c r="H11082">
        <v>112346.53</v>
      </c>
    </row>
    <row r="11083" spans="1:8" x14ac:dyDescent="0.25">
      <c r="A11083" s="2">
        <v>8</v>
      </c>
      <c r="B11083" t="s">
        <v>39</v>
      </c>
      <c r="C11083" t="s">
        <v>117</v>
      </c>
      <c r="D11083" s="2">
        <v>1</v>
      </c>
      <c r="E11083" s="17">
        <v>5</v>
      </c>
      <c r="F11083" t="s">
        <v>68</v>
      </c>
      <c r="G11083">
        <v>6</v>
      </c>
      <c r="H11083">
        <v>104012</v>
      </c>
    </row>
    <row r="11084" spans="1:8" x14ac:dyDescent="0.25">
      <c r="A11084" s="2">
        <v>8</v>
      </c>
      <c r="B11084" t="s">
        <v>39</v>
      </c>
      <c r="C11084" t="s">
        <v>117</v>
      </c>
      <c r="D11084" s="2">
        <v>1</v>
      </c>
      <c r="E11084" s="17">
        <v>5</v>
      </c>
      <c r="F11084" t="s">
        <v>69</v>
      </c>
      <c r="G11084">
        <v>9</v>
      </c>
      <c r="H11084">
        <v>144811.74000000002</v>
      </c>
    </row>
    <row r="11085" spans="1:8" x14ac:dyDescent="0.25">
      <c r="A11085" s="2">
        <v>8</v>
      </c>
      <c r="B11085" t="s">
        <v>39</v>
      </c>
      <c r="C11085" t="s">
        <v>117</v>
      </c>
      <c r="D11085" s="2">
        <v>1</v>
      </c>
      <c r="E11085" s="17">
        <v>5</v>
      </c>
      <c r="F11085" t="s">
        <v>78</v>
      </c>
      <c r="H11085">
        <v>21222.66</v>
      </c>
    </row>
    <row r="11086" spans="1:8" x14ac:dyDescent="0.25">
      <c r="A11086" s="2">
        <v>8</v>
      </c>
      <c r="B11086" t="s">
        <v>39</v>
      </c>
      <c r="C11086" t="s">
        <v>117</v>
      </c>
      <c r="D11086" s="2">
        <v>1</v>
      </c>
      <c r="E11086" s="17">
        <v>5</v>
      </c>
      <c r="F11086" t="s">
        <v>67</v>
      </c>
      <c r="G11086">
        <v>11</v>
      </c>
      <c r="H11086">
        <v>647.13</v>
      </c>
    </row>
    <row r="11087" spans="1:8" x14ac:dyDescent="0.25">
      <c r="A11087" s="2">
        <v>8</v>
      </c>
      <c r="B11087" t="s">
        <v>39</v>
      </c>
      <c r="C11087" t="s">
        <v>117</v>
      </c>
      <c r="D11087" s="2">
        <v>1</v>
      </c>
      <c r="E11087" s="17">
        <v>5</v>
      </c>
      <c r="F11087" t="s">
        <v>73</v>
      </c>
      <c r="G11087">
        <v>1</v>
      </c>
      <c r="H11087">
        <v>79767.460000000006</v>
      </c>
    </row>
    <row r="11088" spans="1:8" x14ac:dyDescent="0.25">
      <c r="A11088" s="2">
        <v>8</v>
      </c>
      <c r="B11088" t="s">
        <v>39</v>
      </c>
      <c r="C11088" t="s">
        <v>117</v>
      </c>
      <c r="D11088" s="2">
        <v>1</v>
      </c>
      <c r="E11088" s="17">
        <v>5</v>
      </c>
      <c r="F11088" t="s">
        <v>72</v>
      </c>
      <c r="G11088">
        <v>4</v>
      </c>
      <c r="H11088">
        <v>66235.600000000006</v>
      </c>
    </row>
    <row r="11089" spans="1:8" x14ac:dyDescent="0.25">
      <c r="A11089" s="2">
        <v>8</v>
      </c>
      <c r="B11089" t="s">
        <v>39</v>
      </c>
      <c r="C11089" t="s">
        <v>117</v>
      </c>
      <c r="D11089" s="2">
        <v>1</v>
      </c>
      <c r="E11089" s="17">
        <v>5</v>
      </c>
      <c r="F11089" t="s">
        <v>74</v>
      </c>
      <c r="G11089">
        <v>2</v>
      </c>
      <c r="H11089">
        <v>39873</v>
      </c>
    </row>
    <row r="11090" spans="1:8" x14ac:dyDescent="0.25">
      <c r="A11090" s="2">
        <v>8</v>
      </c>
      <c r="B11090" t="s">
        <v>39</v>
      </c>
      <c r="C11090" t="s">
        <v>117</v>
      </c>
      <c r="D11090" s="2">
        <v>1</v>
      </c>
      <c r="E11090" s="17">
        <v>6</v>
      </c>
      <c r="F11090" t="s">
        <v>70</v>
      </c>
      <c r="G11090">
        <v>18</v>
      </c>
      <c r="H11090">
        <v>2509876.88</v>
      </c>
    </row>
    <row r="11091" spans="1:8" x14ac:dyDescent="0.25">
      <c r="A11091" s="2">
        <v>8</v>
      </c>
      <c r="B11091" t="s">
        <v>39</v>
      </c>
      <c r="C11091" t="s">
        <v>117</v>
      </c>
      <c r="D11091" s="2">
        <v>1</v>
      </c>
      <c r="E11091" s="17">
        <v>6</v>
      </c>
      <c r="F11091" t="s">
        <v>75</v>
      </c>
      <c r="G11091">
        <v>14</v>
      </c>
      <c r="H11091">
        <v>175200</v>
      </c>
    </row>
    <row r="11092" spans="1:8" x14ac:dyDescent="0.25">
      <c r="A11092" s="2">
        <v>8</v>
      </c>
      <c r="B11092" t="s">
        <v>39</v>
      </c>
      <c r="C11092" t="s">
        <v>117</v>
      </c>
      <c r="D11092" s="2">
        <v>1</v>
      </c>
      <c r="E11092" s="17">
        <v>6</v>
      </c>
      <c r="F11092" t="s">
        <v>77</v>
      </c>
      <c r="G11092">
        <v>5</v>
      </c>
      <c r="H11092">
        <v>30484.04</v>
      </c>
    </row>
    <row r="11093" spans="1:8" x14ac:dyDescent="0.25">
      <c r="A11093" s="2">
        <v>8</v>
      </c>
      <c r="B11093" t="s">
        <v>39</v>
      </c>
      <c r="C11093" t="s">
        <v>117</v>
      </c>
      <c r="D11093" s="2">
        <v>1</v>
      </c>
      <c r="E11093" s="17">
        <v>6</v>
      </c>
      <c r="F11093" t="s">
        <v>68</v>
      </c>
      <c r="G11093">
        <v>6</v>
      </c>
      <c r="H11093">
        <v>148274</v>
      </c>
    </row>
    <row r="11094" spans="1:8" x14ac:dyDescent="0.25">
      <c r="A11094" s="2">
        <v>8</v>
      </c>
      <c r="B11094" t="s">
        <v>39</v>
      </c>
      <c r="C11094" t="s">
        <v>117</v>
      </c>
      <c r="D11094" s="2">
        <v>1</v>
      </c>
      <c r="E11094" s="17">
        <v>6</v>
      </c>
      <c r="F11094" t="s">
        <v>69</v>
      </c>
      <c r="G11094">
        <v>17</v>
      </c>
      <c r="H11094">
        <v>302340.83</v>
      </c>
    </row>
    <row r="11095" spans="1:8" x14ac:dyDescent="0.25">
      <c r="A11095" s="2">
        <v>8</v>
      </c>
      <c r="B11095" t="s">
        <v>39</v>
      </c>
      <c r="C11095" t="s">
        <v>117</v>
      </c>
      <c r="D11095" s="2">
        <v>1</v>
      </c>
      <c r="E11095" s="17">
        <v>6</v>
      </c>
      <c r="F11095" t="s">
        <v>78</v>
      </c>
      <c r="H11095">
        <v>38201.99</v>
      </c>
    </row>
    <row r="11096" spans="1:8" x14ac:dyDescent="0.25">
      <c r="A11096" s="2">
        <v>8</v>
      </c>
      <c r="B11096" t="s">
        <v>39</v>
      </c>
      <c r="C11096" t="s">
        <v>117</v>
      </c>
      <c r="D11096" s="2">
        <v>1</v>
      </c>
      <c r="E11096" s="17">
        <v>6</v>
      </c>
      <c r="F11096" t="s">
        <v>67</v>
      </c>
      <c r="G11096">
        <v>17</v>
      </c>
      <c r="H11096">
        <v>1101.8200000000002</v>
      </c>
    </row>
    <row r="11097" spans="1:8" x14ac:dyDescent="0.25">
      <c r="A11097" s="2">
        <v>8</v>
      </c>
      <c r="B11097" t="s">
        <v>39</v>
      </c>
      <c r="C11097" t="s">
        <v>117</v>
      </c>
      <c r="D11097" s="2">
        <v>1</v>
      </c>
      <c r="E11097" s="17">
        <v>6</v>
      </c>
      <c r="F11097" t="s">
        <v>73</v>
      </c>
      <c r="G11097">
        <v>2</v>
      </c>
      <c r="H11097">
        <v>124097.66</v>
      </c>
    </row>
    <row r="11098" spans="1:8" x14ac:dyDescent="0.25">
      <c r="A11098" s="2">
        <v>8</v>
      </c>
      <c r="B11098" t="s">
        <v>39</v>
      </c>
      <c r="C11098" t="s">
        <v>117</v>
      </c>
      <c r="D11098" s="2">
        <v>1</v>
      </c>
      <c r="E11098" s="17">
        <v>6</v>
      </c>
      <c r="F11098" t="s">
        <v>72</v>
      </c>
      <c r="G11098">
        <v>2</v>
      </c>
      <c r="H11098">
        <v>87228.42</v>
      </c>
    </row>
    <row r="11099" spans="1:8" x14ac:dyDescent="0.25">
      <c r="A11099" s="2">
        <v>8</v>
      </c>
      <c r="B11099" t="s">
        <v>39</v>
      </c>
      <c r="C11099" t="s">
        <v>117</v>
      </c>
      <c r="D11099" s="2">
        <v>1</v>
      </c>
      <c r="E11099" s="17">
        <v>6</v>
      </c>
      <c r="F11099" t="s">
        <v>74</v>
      </c>
      <c r="G11099">
        <v>1</v>
      </c>
      <c r="H11099">
        <v>14480.699999999999</v>
      </c>
    </row>
    <row r="11100" spans="1:8" x14ac:dyDescent="0.25">
      <c r="A11100" s="2">
        <v>8</v>
      </c>
      <c r="B11100" t="s">
        <v>39</v>
      </c>
      <c r="C11100" t="s">
        <v>117</v>
      </c>
      <c r="D11100" s="2">
        <v>1</v>
      </c>
      <c r="E11100" s="17">
        <v>7</v>
      </c>
      <c r="F11100" t="s">
        <v>70</v>
      </c>
      <c r="G11100">
        <v>14</v>
      </c>
      <c r="H11100">
        <v>2238285.06</v>
      </c>
    </row>
    <row r="11101" spans="1:8" x14ac:dyDescent="0.25">
      <c r="A11101" s="2">
        <v>8</v>
      </c>
      <c r="B11101" t="s">
        <v>39</v>
      </c>
      <c r="C11101" t="s">
        <v>117</v>
      </c>
      <c r="D11101" s="2">
        <v>1</v>
      </c>
      <c r="E11101" s="17">
        <v>7</v>
      </c>
      <c r="F11101" t="s">
        <v>75</v>
      </c>
      <c r="G11101">
        <v>13</v>
      </c>
      <c r="H11101">
        <v>142500</v>
      </c>
    </row>
    <row r="11102" spans="1:8" x14ac:dyDescent="0.25">
      <c r="A11102" s="2">
        <v>8</v>
      </c>
      <c r="B11102" t="s">
        <v>39</v>
      </c>
      <c r="C11102" t="s">
        <v>117</v>
      </c>
      <c r="D11102" s="2">
        <v>1</v>
      </c>
      <c r="E11102" s="17">
        <v>7</v>
      </c>
      <c r="F11102" t="s">
        <v>77</v>
      </c>
      <c r="G11102">
        <v>6</v>
      </c>
      <c r="H11102">
        <v>39189.06</v>
      </c>
    </row>
    <row r="11103" spans="1:8" x14ac:dyDescent="0.25">
      <c r="A11103" s="2">
        <v>8</v>
      </c>
      <c r="B11103" t="s">
        <v>39</v>
      </c>
      <c r="C11103" t="s">
        <v>117</v>
      </c>
      <c r="D11103" s="2">
        <v>1</v>
      </c>
      <c r="E11103" s="17">
        <v>7</v>
      </c>
      <c r="F11103" t="s">
        <v>68</v>
      </c>
      <c r="G11103">
        <v>10</v>
      </c>
      <c r="H11103">
        <v>151400.25</v>
      </c>
    </row>
    <row r="11104" spans="1:8" x14ac:dyDescent="0.25">
      <c r="A11104" s="2">
        <v>8</v>
      </c>
      <c r="B11104" t="s">
        <v>39</v>
      </c>
      <c r="C11104" t="s">
        <v>117</v>
      </c>
      <c r="D11104" s="2">
        <v>1</v>
      </c>
      <c r="E11104" s="17">
        <v>7</v>
      </c>
      <c r="F11104" t="s">
        <v>69</v>
      </c>
      <c r="G11104">
        <v>14</v>
      </c>
      <c r="H11104">
        <v>290974.99000000011</v>
      </c>
    </row>
    <row r="11105" spans="1:8" x14ac:dyDescent="0.25">
      <c r="A11105" s="2">
        <v>8</v>
      </c>
      <c r="B11105" t="s">
        <v>39</v>
      </c>
      <c r="C11105" t="s">
        <v>117</v>
      </c>
      <c r="D11105" s="2">
        <v>1</v>
      </c>
      <c r="E11105" s="17">
        <v>7</v>
      </c>
      <c r="F11105" t="s">
        <v>78</v>
      </c>
      <c r="H11105">
        <v>45061.56</v>
      </c>
    </row>
    <row r="11106" spans="1:8" x14ac:dyDescent="0.25">
      <c r="A11106" s="2">
        <v>8</v>
      </c>
      <c r="B11106" t="s">
        <v>39</v>
      </c>
      <c r="C11106" t="s">
        <v>117</v>
      </c>
      <c r="D11106" s="2">
        <v>1</v>
      </c>
      <c r="E11106" s="17">
        <v>7</v>
      </c>
      <c r="F11106" t="s">
        <v>67</v>
      </c>
      <c r="G11106">
        <v>14</v>
      </c>
      <c r="H11106">
        <v>781.17</v>
      </c>
    </row>
    <row r="11107" spans="1:8" x14ac:dyDescent="0.25">
      <c r="A11107" s="2">
        <v>8</v>
      </c>
      <c r="B11107" t="s">
        <v>39</v>
      </c>
      <c r="C11107" t="s">
        <v>117</v>
      </c>
      <c r="D11107" s="2">
        <v>1</v>
      </c>
      <c r="E11107" s="17">
        <v>7</v>
      </c>
      <c r="F11107" t="s">
        <v>73</v>
      </c>
      <c r="G11107">
        <v>1</v>
      </c>
      <c r="H11107">
        <v>170829.91</v>
      </c>
    </row>
    <row r="11108" spans="1:8" x14ac:dyDescent="0.25">
      <c r="A11108" s="2">
        <v>8</v>
      </c>
      <c r="B11108" t="s">
        <v>39</v>
      </c>
      <c r="C11108" t="s">
        <v>117</v>
      </c>
      <c r="D11108" s="2">
        <v>1</v>
      </c>
      <c r="E11108" s="17">
        <v>7</v>
      </c>
      <c r="F11108" t="s">
        <v>74</v>
      </c>
      <c r="G11108">
        <v>2</v>
      </c>
      <c r="H11108">
        <v>88928.47</v>
      </c>
    </row>
    <row r="11109" spans="1:8" x14ac:dyDescent="0.25">
      <c r="A11109" s="2">
        <v>8</v>
      </c>
      <c r="B11109" t="s">
        <v>39</v>
      </c>
      <c r="C11109" t="s">
        <v>117</v>
      </c>
      <c r="D11109" s="2">
        <v>1</v>
      </c>
      <c r="E11109" s="17">
        <v>8</v>
      </c>
      <c r="F11109" t="s">
        <v>70</v>
      </c>
      <c r="G11109">
        <v>15</v>
      </c>
      <c r="H11109">
        <v>2864349.23</v>
      </c>
    </row>
    <row r="11110" spans="1:8" x14ac:dyDescent="0.25">
      <c r="A11110" s="2">
        <v>8</v>
      </c>
      <c r="B11110" t="s">
        <v>39</v>
      </c>
      <c r="C11110" t="s">
        <v>117</v>
      </c>
      <c r="D11110" s="2">
        <v>1</v>
      </c>
      <c r="E11110" s="17">
        <v>8</v>
      </c>
      <c r="F11110" t="s">
        <v>75</v>
      </c>
      <c r="G11110">
        <v>14</v>
      </c>
      <c r="H11110">
        <v>146100</v>
      </c>
    </row>
    <row r="11111" spans="1:8" x14ac:dyDescent="0.25">
      <c r="A11111" s="2">
        <v>8</v>
      </c>
      <c r="B11111" t="s">
        <v>39</v>
      </c>
      <c r="C11111" t="s">
        <v>117</v>
      </c>
      <c r="D11111" s="2">
        <v>1</v>
      </c>
      <c r="E11111" s="17">
        <v>8</v>
      </c>
      <c r="F11111" t="s">
        <v>77</v>
      </c>
      <c r="G11111">
        <v>5</v>
      </c>
      <c r="H11111">
        <v>42854.2</v>
      </c>
    </row>
    <row r="11112" spans="1:8" x14ac:dyDescent="0.25">
      <c r="A11112" s="2">
        <v>8</v>
      </c>
      <c r="B11112" t="s">
        <v>39</v>
      </c>
      <c r="C11112" t="s">
        <v>117</v>
      </c>
      <c r="D11112" s="2">
        <v>1</v>
      </c>
      <c r="E11112" s="17">
        <v>8</v>
      </c>
      <c r="F11112" t="s">
        <v>68</v>
      </c>
      <c r="G11112">
        <v>12</v>
      </c>
      <c r="H11112">
        <v>166975</v>
      </c>
    </row>
    <row r="11113" spans="1:8" x14ac:dyDescent="0.25">
      <c r="A11113" s="2">
        <v>8</v>
      </c>
      <c r="B11113" t="s">
        <v>39</v>
      </c>
      <c r="C11113" t="s">
        <v>117</v>
      </c>
      <c r="D11113" s="2">
        <v>1</v>
      </c>
      <c r="E11113" s="17">
        <v>8</v>
      </c>
      <c r="F11113" t="s">
        <v>69</v>
      </c>
      <c r="G11113">
        <v>15</v>
      </c>
      <c r="H11113">
        <v>372507.13</v>
      </c>
    </row>
    <row r="11114" spans="1:8" x14ac:dyDescent="0.25">
      <c r="A11114" s="2">
        <v>8</v>
      </c>
      <c r="B11114" t="s">
        <v>39</v>
      </c>
      <c r="C11114" t="s">
        <v>117</v>
      </c>
      <c r="D11114" s="2">
        <v>1</v>
      </c>
      <c r="E11114" s="17">
        <v>8</v>
      </c>
      <c r="F11114" t="s">
        <v>78</v>
      </c>
      <c r="H11114">
        <v>28531.67</v>
      </c>
    </row>
    <row r="11115" spans="1:8" x14ac:dyDescent="0.25">
      <c r="A11115" s="2">
        <v>8</v>
      </c>
      <c r="B11115" t="s">
        <v>39</v>
      </c>
      <c r="C11115" t="s">
        <v>117</v>
      </c>
      <c r="D11115" s="2">
        <v>1</v>
      </c>
      <c r="E11115" s="17">
        <v>8</v>
      </c>
      <c r="F11115" t="s">
        <v>67</v>
      </c>
      <c r="G11115">
        <v>15</v>
      </c>
      <c r="H11115">
        <v>798.70999999999992</v>
      </c>
    </row>
    <row r="11116" spans="1:8" x14ac:dyDescent="0.25">
      <c r="A11116" s="2">
        <v>8</v>
      </c>
      <c r="B11116" t="s">
        <v>39</v>
      </c>
      <c r="C11116" t="s">
        <v>117</v>
      </c>
      <c r="D11116" s="2">
        <v>1</v>
      </c>
      <c r="E11116" s="17">
        <v>8</v>
      </c>
      <c r="F11116" t="s">
        <v>73</v>
      </c>
      <c r="H11116">
        <v>243917.69</v>
      </c>
    </row>
    <row r="11117" spans="1:8" x14ac:dyDescent="0.25">
      <c r="A11117" s="2">
        <v>8</v>
      </c>
      <c r="B11117" t="s">
        <v>39</v>
      </c>
      <c r="C11117" t="s">
        <v>117</v>
      </c>
      <c r="D11117" s="2">
        <v>1</v>
      </c>
      <c r="E11117" s="17">
        <v>9</v>
      </c>
      <c r="F11117" t="s">
        <v>70</v>
      </c>
      <c r="G11117">
        <v>14</v>
      </c>
      <c r="H11117">
        <v>3683466.96</v>
      </c>
    </row>
    <row r="11118" spans="1:8" x14ac:dyDescent="0.25">
      <c r="A11118" s="2">
        <v>8</v>
      </c>
      <c r="B11118" t="s">
        <v>39</v>
      </c>
      <c r="C11118" t="s">
        <v>117</v>
      </c>
      <c r="D11118" s="2">
        <v>1</v>
      </c>
      <c r="E11118" s="17">
        <v>9</v>
      </c>
      <c r="F11118" t="s">
        <v>75</v>
      </c>
      <c r="G11118">
        <v>12</v>
      </c>
      <c r="H11118">
        <v>153300</v>
      </c>
    </row>
    <row r="11119" spans="1:8" x14ac:dyDescent="0.25">
      <c r="A11119" s="2">
        <v>8</v>
      </c>
      <c r="B11119" t="s">
        <v>39</v>
      </c>
      <c r="C11119" t="s">
        <v>117</v>
      </c>
      <c r="D11119" s="2">
        <v>1</v>
      </c>
      <c r="E11119" s="17">
        <v>9</v>
      </c>
      <c r="F11119" t="s">
        <v>77</v>
      </c>
      <c r="G11119">
        <v>6</v>
      </c>
      <c r="H11119">
        <v>81196.899999999994</v>
      </c>
    </row>
    <row r="11120" spans="1:8" x14ac:dyDescent="0.25">
      <c r="A11120" s="2">
        <v>8</v>
      </c>
      <c r="B11120" t="s">
        <v>39</v>
      </c>
      <c r="C11120" t="s">
        <v>117</v>
      </c>
      <c r="D11120" s="2">
        <v>1</v>
      </c>
      <c r="E11120" s="17">
        <v>9</v>
      </c>
      <c r="F11120" t="s">
        <v>68</v>
      </c>
      <c r="G11120">
        <v>11</v>
      </c>
      <c r="H11120">
        <v>218312.75</v>
      </c>
    </row>
    <row r="11121" spans="1:8" x14ac:dyDescent="0.25">
      <c r="A11121" s="2">
        <v>8</v>
      </c>
      <c r="B11121" t="s">
        <v>39</v>
      </c>
      <c r="C11121" t="s">
        <v>117</v>
      </c>
      <c r="D11121" s="2">
        <v>1</v>
      </c>
      <c r="E11121" s="17">
        <v>9</v>
      </c>
      <c r="F11121" t="s">
        <v>69</v>
      </c>
      <c r="G11121">
        <v>14</v>
      </c>
      <c r="H11121">
        <v>478848.24999999988</v>
      </c>
    </row>
    <row r="11122" spans="1:8" x14ac:dyDescent="0.25">
      <c r="A11122" s="2">
        <v>8</v>
      </c>
      <c r="B11122" t="s">
        <v>39</v>
      </c>
      <c r="C11122" t="s">
        <v>117</v>
      </c>
      <c r="D11122" s="2">
        <v>1</v>
      </c>
      <c r="E11122" s="17">
        <v>9</v>
      </c>
      <c r="F11122" t="s">
        <v>78</v>
      </c>
      <c r="H11122">
        <v>65957.33</v>
      </c>
    </row>
    <row r="11123" spans="1:8" x14ac:dyDescent="0.25">
      <c r="A11123" s="2">
        <v>8</v>
      </c>
      <c r="B11123" t="s">
        <v>39</v>
      </c>
      <c r="C11123" t="s">
        <v>117</v>
      </c>
      <c r="D11123" s="2">
        <v>1</v>
      </c>
      <c r="E11123" s="17">
        <v>9</v>
      </c>
      <c r="F11123" t="s">
        <v>67</v>
      </c>
      <c r="G11123">
        <v>14</v>
      </c>
      <c r="H11123">
        <v>868.67000000000007</v>
      </c>
    </row>
    <row r="11124" spans="1:8" x14ac:dyDescent="0.25">
      <c r="A11124" s="2">
        <v>8</v>
      </c>
      <c r="B11124" t="s">
        <v>39</v>
      </c>
      <c r="C11124" t="s">
        <v>117</v>
      </c>
      <c r="D11124" s="2">
        <v>1</v>
      </c>
      <c r="E11124" s="17">
        <v>9</v>
      </c>
      <c r="F11124" t="s">
        <v>73</v>
      </c>
      <c r="G11124">
        <v>1</v>
      </c>
      <c r="H11124">
        <v>271980.25</v>
      </c>
    </row>
    <row r="11125" spans="1:8" x14ac:dyDescent="0.25">
      <c r="A11125" s="2">
        <v>8</v>
      </c>
      <c r="B11125" t="s">
        <v>39</v>
      </c>
      <c r="C11125" t="s">
        <v>117</v>
      </c>
      <c r="D11125" s="2">
        <v>1</v>
      </c>
      <c r="E11125" s="17">
        <v>9</v>
      </c>
      <c r="F11125" t="s">
        <v>74</v>
      </c>
      <c r="G11125">
        <v>2</v>
      </c>
      <c r="H11125">
        <v>39930.800000000003</v>
      </c>
    </row>
    <row r="11126" spans="1:8" x14ac:dyDescent="0.25">
      <c r="A11126" s="2">
        <v>8</v>
      </c>
      <c r="B11126" t="s">
        <v>39</v>
      </c>
      <c r="C11126" t="s">
        <v>117</v>
      </c>
      <c r="D11126" s="2">
        <v>1</v>
      </c>
      <c r="E11126" s="17">
        <v>10</v>
      </c>
      <c r="F11126" t="s">
        <v>70</v>
      </c>
      <c r="G11126">
        <v>3</v>
      </c>
      <c r="H11126">
        <v>990925.75</v>
      </c>
    </row>
    <row r="11127" spans="1:8" x14ac:dyDescent="0.25">
      <c r="A11127" s="2">
        <v>8</v>
      </c>
      <c r="B11127" t="s">
        <v>39</v>
      </c>
      <c r="C11127" t="s">
        <v>117</v>
      </c>
      <c r="D11127" s="2">
        <v>1</v>
      </c>
      <c r="E11127" s="17">
        <v>10</v>
      </c>
      <c r="F11127" t="s">
        <v>75</v>
      </c>
      <c r="G11127">
        <v>2</v>
      </c>
      <c r="H11127">
        <v>27000</v>
      </c>
    </row>
    <row r="11128" spans="1:8" x14ac:dyDescent="0.25">
      <c r="A11128" s="2">
        <v>8</v>
      </c>
      <c r="B11128" t="s">
        <v>39</v>
      </c>
      <c r="C11128" t="s">
        <v>117</v>
      </c>
      <c r="D11128" s="2">
        <v>1</v>
      </c>
      <c r="E11128" s="17">
        <v>10</v>
      </c>
      <c r="F11128" t="s">
        <v>77</v>
      </c>
      <c r="G11128">
        <v>1</v>
      </c>
      <c r="H11128">
        <v>8901.43</v>
      </c>
    </row>
    <row r="11129" spans="1:8" x14ac:dyDescent="0.25">
      <c r="A11129" s="2">
        <v>8</v>
      </c>
      <c r="B11129" t="s">
        <v>39</v>
      </c>
      <c r="C11129" t="s">
        <v>117</v>
      </c>
      <c r="D11129" s="2">
        <v>1</v>
      </c>
      <c r="E11129" s="17">
        <v>10</v>
      </c>
      <c r="F11129" t="s">
        <v>68</v>
      </c>
      <c r="G11129">
        <v>2</v>
      </c>
      <c r="H11129">
        <v>51108</v>
      </c>
    </row>
    <row r="11130" spans="1:8" x14ac:dyDescent="0.25">
      <c r="A11130" s="2">
        <v>8</v>
      </c>
      <c r="B11130" t="s">
        <v>39</v>
      </c>
      <c r="C11130" t="s">
        <v>117</v>
      </c>
      <c r="D11130" s="2">
        <v>1</v>
      </c>
      <c r="E11130" s="17">
        <v>10</v>
      </c>
      <c r="F11130" t="s">
        <v>69</v>
      </c>
      <c r="G11130">
        <v>2</v>
      </c>
      <c r="H11130">
        <v>96514.32</v>
      </c>
    </row>
    <row r="11131" spans="1:8" x14ac:dyDescent="0.25">
      <c r="A11131" s="2">
        <v>8</v>
      </c>
      <c r="B11131" t="s">
        <v>39</v>
      </c>
      <c r="C11131" t="s">
        <v>117</v>
      </c>
      <c r="D11131" s="2">
        <v>1</v>
      </c>
      <c r="E11131" s="17">
        <v>10</v>
      </c>
      <c r="F11131" t="s">
        <v>78</v>
      </c>
      <c r="H11131">
        <v>37525.22</v>
      </c>
    </row>
    <row r="11132" spans="1:8" x14ac:dyDescent="0.25">
      <c r="A11132" s="2">
        <v>8</v>
      </c>
      <c r="B11132" t="s">
        <v>39</v>
      </c>
      <c r="C11132" t="s">
        <v>117</v>
      </c>
      <c r="D11132" s="2">
        <v>1</v>
      </c>
      <c r="E11132" s="17">
        <v>10</v>
      </c>
      <c r="F11132" t="s">
        <v>67</v>
      </c>
      <c r="G11132">
        <v>3</v>
      </c>
      <c r="H11132">
        <v>180.73000000000002</v>
      </c>
    </row>
    <row r="11133" spans="1:8" x14ac:dyDescent="0.25">
      <c r="A11133" s="2">
        <v>8</v>
      </c>
      <c r="B11133" t="s">
        <v>39</v>
      </c>
      <c r="C11133" t="s">
        <v>117</v>
      </c>
      <c r="D11133" s="2">
        <v>1</v>
      </c>
      <c r="E11133" s="17">
        <v>10</v>
      </c>
      <c r="F11133" t="s">
        <v>73</v>
      </c>
      <c r="G11133">
        <v>1</v>
      </c>
      <c r="H11133">
        <v>61638.75</v>
      </c>
    </row>
    <row r="11134" spans="1:8" x14ac:dyDescent="0.25">
      <c r="A11134" s="2">
        <v>8</v>
      </c>
      <c r="B11134" t="s">
        <v>39</v>
      </c>
      <c r="C11134" t="s">
        <v>117</v>
      </c>
      <c r="D11134" s="2">
        <v>1</v>
      </c>
      <c r="E11134" s="17">
        <v>10</v>
      </c>
      <c r="F11134" t="s">
        <v>72</v>
      </c>
      <c r="G11134">
        <v>1</v>
      </c>
      <c r="H11134">
        <v>91946.890000000014</v>
      </c>
    </row>
    <row r="11135" spans="1:8" x14ac:dyDescent="0.25">
      <c r="A11135" s="2">
        <v>8</v>
      </c>
      <c r="B11135" t="s">
        <v>39</v>
      </c>
      <c r="C11135" t="s">
        <v>117</v>
      </c>
      <c r="D11135" s="2">
        <v>1</v>
      </c>
      <c r="E11135" s="17">
        <v>10</v>
      </c>
      <c r="F11135" t="s">
        <v>74</v>
      </c>
      <c r="G11135">
        <v>1</v>
      </c>
      <c r="H11135">
        <v>38220</v>
      </c>
    </row>
    <row r="11136" spans="1:8" x14ac:dyDescent="0.25">
      <c r="A11136" s="2">
        <v>8</v>
      </c>
      <c r="B11136" t="s">
        <v>39</v>
      </c>
      <c r="C11136" t="s">
        <v>117</v>
      </c>
      <c r="D11136" s="2">
        <v>1</v>
      </c>
      <c r="E11136" s="17">
        <v>10</v>
      </c>
      <c r="F11136" t="s">
        <v>76</v>
      </c>
      <c r="H11136">
        <v>3857.83</v>
      </c>
    </row>
    <row r="11137" spans="1:8" x14ac:dyDescent="0.25">
      <c r="A11137" s="2">
        <v>8</v>
      </c>
      <c r="B11137" t="s">
        <v>39</v>
      </c>
      <c r="C11137" t="s">
        <v>117</v>
      </c>
      <c r="D11137" s="2">
        <v>1</v>
      </c>
      <c r="E11137" s="17">
        <v>11</v>
      </c>
      <c r="F11137" t="s">
        <v>70</v>
      </c>
      <c r="G11137">
        <v>10</v>
      </c>
      <c r="H11137">
        <v>4489916.3000000007</v>
      </c>
    </row>
    <row r="11138" spans="1:8" x14ac:dyDescent="0.25">
      <c r="A11138" s="2">
        <v>8</v>
      </c>
      <c r="B11138" t="s">
        <v>39</v>
      </c>
      <c r="C11138" t="s">
        <v>117</v>
      </c>
      <c r="D11138" s="2">
        <v>1</v>
      </c>
      <c r="E11138" s="17">
        <v>11</v>
      </c>
      <c r="F11138" t="s">
        <v>75</v>
      </c>
      <c r="G11138">
        <v>2</v>
      </c>
      <c r="H11138">
        <v>40020</v>
      </c>
    </row>
    <row r="11139" spans="1:8" x14ac:dyDescent="0.25">
      <c r="A11139" s="2">
        <v>8</v>
      </c>
      <c r="B11139" t="s">
        <v>39</v>
      </c>
      <c r="C11139" t="s">
        <v>117</v>
      </c>
      <c r="D11139" s="2">
        <v>1</v>
      </c>
      <c r="E11139" s="17">
        <v>11</v>
      </c>
      <c r="F11139" t="s">
        <v>77</v>
      </c>
      <c r="G11139">
        <v>1</v>
      </c>
      <c r="H11139">
        <v>31191.439999999995</v>
      </c>
    </row>
    <row r="11140" spans="1:8" x14ac:dyDescent="0.25">
      <c r="A11140" s="2">
        <v>8</v>
      </c>
      <c r="B11140" t="s">
        <v>39</v>
      </c>
      <c r="C11140" t="s">
        <v>117</v>
      </c>
      <c r="D11140" s="2">
        <v>1</v>
      </c>
      <c r="E11140" s="17">
        <v>11</v>
      </c>
      <c r="F11140" t="s">
        <v>68</v>
      </c>
      <c r="G11140">
        <v>5</v>
      </c>
      <c r="H11140">
        <v>138360</v>
      </c>
    </row>
    <row r="11141" spans="1:8" x14ac:dyDescent="0.25">
      <c r="A11141" s="2">
        <v>8</v>
      </c>
      <c r="B11141" t="s">
        <v>39</v>
      </c>
      <c r="C11141" t="s">
        <v>117</v>
      </c>
      <c r="D11141" s="2">
        <v>1</v>
      </c>
      <c r="E11141" s="17">
        <v>11</v>
      </c>
      <c r="F11141" t="s">
        <v>69</v>
      </c>
      <c r="G11141">
        <v>10</v>
      </c>
      <c r="H11141">
        <v>584364.04</v>
      </c>
    </row>
    <row r="11142" spans="1:8" x14ac:dyDescent="0.25">
      <c r="A11142" s="2">
        <v>8</v>
      </c>
      <c r="B11142" t="s">
        <v>39</v>
      </c>
      <c r="C11142" t="s">
        <v>117</v>
      </c>
      <c r="D11142" s="2">
        <v>1</v>
      </c>
      <c r="E11142" s="17">
        <v>11</v>
      </c>
      <c r="F11142" t="s">
        <v>78</v>
      </c>
      <c r="H11142">
        <v>114523.23000000001</v>
      </c>
    </row>
    <row r="11143" spans="1:8" x14ac:dyDescent="0.25">
      <c r="A11143" s="2">
        <v>8</v>
      </c>
      <c r="B11143" t="s">
        <v>39</v>
      </c>
      <c r="C11143" t="s">
        <v>117</v>
      </c>
      <c r="D11143" s="2">
        <v>1</v>
      </c>
      <c r="E11143" s="17">
        <v>11</v>
      </c>
      <c r="F11143" t="s">
        <v>67</v>
      </c>
      <c r="G11143">
        <v>10</v>
      </c>
      <c r="H11143">
        <v>722.92</v>
      </c>
    </row>
    <row r="11144" spans="1:8" x14ac:dyDescent="0.25">
      <c r="A11144" s="2">
        <v>8</v>
      </c>
      <c r="B11144" t="s">
        <v>39</v>
      </c>
      <c r="C11144" t="s">
        <v>117</v>
      </c>
      <c r="D11144" s="2">
        <v>1</v>
      </c>
      <c r="E11144" s="17">
        <v>11</v>
      </c>
      <c r="F11144" t="s">
        <v>73</v>
      </c>
      <c r="H11144">
        <v>304774.37</v>
      </c>
    </row>
    <row r="11145" spans="1:8" x14ac:dyDescent="0.25">
      <c r="A11145" s="2">
        <v>8</v>
      </c>
      <c r="B11145" t="s">
        <v>39</v>
      </c>
      <c r="C11145" t="s">
        <v>117</v>
      </c>
      <c r="D11145" s="2">
        <v>1</v>
      </c>
      <c r="E11145" s="17">
        <v>11</v>
      </c>
      <c r="F11145" t="s">
        <v>72</v>
      </c>
      <c r="G11145">
        <v>10</v>
      </c>
      <c r="H11145">
        <v>579434.77</v>
      </c>
    </row>
    <row r="11146" spans="1:8" x14ac:dyDescent="0.25">
      <c r="A11146" s="2">
        <v>8</v>
      </c>
      <c r="B11146" t="s">
        <v>39</v>
      </c>
      <c r="C11146" t="s">
        <v>117</v>
      </c>
      <c r="D11146" s="2">
        <v>1</v>
      </c>
      <c r="E11146" s="17">
        <v>11</v>
      </c>
      <c r="F11146" t="s">
        <v>74</v>
      </c>
      <c r="G11146">
        <v>2</v>
      </c>
      <c r="H11146">
        <v>63672.62</v>
      </c>
    </row>
    <row r="11147" spans="1:8" x14ac:dyDescent="0.25">
      <c r="A11147" s="2">
        <v>8</v>
      </c>
      <c r="B11147" t="s">
        <v>39</v>
      </c>
      <c r="C11147" t="s">
        <v>117</v>
      </c>
      <c r="D11147" s="2">
        <v>1</v>
      </c>
      <c r="E11147" s="17">
        <v>11</v>
      </c>
      <c r="F11147" t="s">
        <v>76</v>
      </c>
      <c r="H11147">
        <v>2184.5300000000002</v>
      </c>
    </row>
    <row r="11148" spans="1:8" x14ac:dyDescent="0.25">
      <c r="A11148" s="2">
        <v>8</v>
      </c>
      <c r="B11148" t="s">
        <v>39</v>
      </c>
      <c r="C11148" t="s">
        <v>117</v>
      </c>
      <c r="D11148" s="2">
        <v>1</v>
      </c>
      <c r="E11148" s="17">
        <v>12</v>
      </c>
      <c r="F11148" t="s">
        <v>70</v>
      </c>
      <c r="G11148">
        <v>6</v>
      </c>
      <c r="H11148">
        <v>2599701.2999999998</v>
      </c>
    </row>
    <row r="11149" spans="1:8" x14ac:dyDescent="0.25">
      <c r="A11149" s="2">
        <v>8</v>
      </c>
      <c r="B11149" t="s">
        <v>39</v>
      </c>
      <c r="C11149" t="s">
        <v>117</v>
      </c>
      <c r="D11149" s="2">
        <v>1</v>
      </c>
      <c r="E11149" s="17">
        <v>12</v>
      </c>
      <c r="F11149" t="s">
        <v>75</v>
      </c>
      <c r="G11149">
        <v>2</v>
      </c>
      <c r="H11149">
        <v>15900</v>
      </c>
    </row>
    <row r="11150" spans="1:8" x14ac:dyDescent="0.25">
      <c r="A11150" s="2">
        <v>8</v>
      </c>
      <c r="B11150" t="s">
        <v>39</v>
      </c>
      <c r="C11150" t="s">
        <v>117</v>
      </c>
      <c r="D11150" s="2">
        <v>1</v>
      </c>
      <c r="E11150" s="17">
        <v>12</v>
      </c>
      <c r="F11150" t="s">
        <v>68</v>
      </c>
      <c r="G11150">
        <v>3</v>
      </c>
      <c r="H11150">
        <v>64660</v>
      </c>
    </row>
    <row r="11151" spans="1:8" x14ac:dyDescent="0.25">
      <c r="A11151" s="2">
        <v>8</v>
      </c>
      <c r="B11151" t="s">
        <v>39</v>
      </c>
      <c r="C11151" t="s">
        <v>117</v>
      </c>
      <c r="D11151" s="2">
        <v>1</v>
      </c>
      <c r="E11151" s="17">
        <v>12</v>
      </c>
      <c r="F11151" t="s">
        <v>69</v>
      </c>
      <c r="G11151">
        <v>6</v>
      </c>
      <c r="H11151">
        <v>337960.10000000003</v>
      </c>
    </row>
    <row r="11152" spans="1:8" x14ac:dyDescent="0.25">
      <c r="A11152" s="2">
        <v>8</v>
      </c>
      <c r="B11152" t="s">
        <v>39</v>
      </c>
      <c r="C11152" t="s">
        <v>117</v>
      </c>
      <c r="D11152" s="2">
        <v>1</v>
      </c>
      <c r="E11152" s="17">
        <v>12</v>
      </c>
      <c r="F11152" t="s">
        <v>78</v>
      </c>
      <c r="H11152">
        <v>96223.9</v>
      </c>
    </row>
    <row r="11153" spans="1:8" x14ac:dyDescent="0.25">
      <c r="A11153" s="2">
        <v>8</v>
      </c>
      <c r="B11153" t="s">
        <v>39</v>
      </c>
      <c r="C11153" t="s">
        <v>117</v>
      </c>
      <c r="D11153" s="2">
        <v>1</v>
      </c>
      <c r="E11153" s="17">
        <v>12</v>
      </c>
      <c r="F11153" t="s">
        <v>67</v>
      </c>
      <c r="G11153">
        <v>6</v>
      </c>
      <c r="H11153">
        <v>343.97</v>
      </c>
    </row>
    <row r="11154" spans="1:8" x14ac:dyDescent="0.25">
      <c r="A11154" s="2">
        <v>8</v>
      </c>
      <c r="B11154" t="s">
        <v>39</v>
      </c>
      <c r="C11154" t="s">
        <v>117</v>
      </c>
      <c r="D11154" s="2">
        <v>1</v>
      </c>
      <c r="E11154" s="17">
        <v>12</v>
      </c>
      <c r="F11154" t="s">
        <v>73</v>
      </c>
      <c r="G11154">
        <v>2</v>
      </c>
      <c r="H11154">
        <v>220427.58000000002</v>
      </c>
    </row>
    <row r="11155" spans="1:8" x14ac:dyDescent="0.25">
      <c r="A11155" s="2">
        <v>8</v>
      </c>
      <c r="B11155" t="s">
        <v>39</v>
      </c>
      <c r="C11155" t="s">
        <v>117</v>
      </c>
      <c r="D11155" s="2">
        <v>1</v>
      </c>
      <c r="E11155" s="17">
        <v>12</v>
      </c>
      <c r="F11155" t="s">
        <v>72</v>
      </c>
      <c r="G11155">
        <v>6</v>
      </c>
      <c r="H11155">
        <v>293014.45</v>
      </c>
    </row>
    <row r="11156" spans="1:8" x14ac:dyDescent="0.25">
      <c r="A11156" s="2">
        <v>8</v>
      </c>
      <c r="B11156" t="s">
        <v>39</v>
      </c>
      <c r="C11156" t="s">
        <v>117</v>
      </c>
      <c r="D11156" s="2">
        <v>1</v>
      </c>
      <c r="E11156" s="17">
        <v>12</v>
      </c>
      <c r="F11156" t="s">
        <v>74</v>
      </c>
      <c r="G11156">
        <v>3</v>
      </c>
      <c r="H11156">
        <v>142793</v>
      </c>
    </row>
    <row r="11157" spans="1:8" x14ac:dyDescent="0.25">
      <c r="A11157" s="2">
        <v>8</v>
      </c>
      <c r="B11157" t="s">
        <v>39</v>
      </c>
      <c r="C11157" t="s">
        <v>117</v>
      </c>
      <c r="D11157" s="2">
        <v>1</v>
      </c>
      <c r="E11157" s="17">
        <v>13</v>
      </c>
      <c r="F11157" t="s">
        <v>70</v>
      </c>
      <c r="G11157">
        <v>11</v>
      </c>
      <c r="H11157">
        <v>5549829.3099999987</v>
      </c>
    </row>
    <row r="11158" spans="1:8" x14ac:dyDescent="0.25">
      <c r="A11158" s="2">
        <v>8</v>
      </c>
      <c r="B11158" t="s">
        <v>39</v>
      </c>
      <c r="C11158" t="s">
        <v>117</v>
      </c>
      <c r="D11158" s="2">
        <v>1</v>
      </c>
      <c r="E11158" s="17">
        <v>13</v>
      </c>
      <c r="F11158" t="s">
        <v>75</v>
      </c>
      <c r="G11158">
        <v>3</v>
      </c>
      <c r="H11158">
        <v>249055</v>
      </c>
    </row>
    <row r="11159" spans="1:8" x14ac:dyDescent="0.25">
      <c r="A11159" s="2">
        <v>8</v>
      </c>
      <c r="B11159" t="s">
        <v>39</v>
      </c>
      <c r="C11159" t="s">
        <v>117</v>
      </c>
      <c r="D11159" s="2">
        <v>1</v>
      </c>
      <c r="E11159" s="17">
        <v>13</v>
      </c>
      <c r="F11159" t="s">
        <v>68</v>
      </c>
      <c r="G11159">
        <v>4</v>
      </c>
      <c r="H11159">
        <v>87522</v>
      </c>
    </row>
    <row r="11160" spans="1:8" x14ac:dyDescent="0.25">
      <c r="A11160" s="2">
        <v>8</v>
      </c>
      <c r="B11160" t="s">
        <v>39</v>
      </c>
      <c r="C11160" t="s">
        <v>117</v>
      </c>
      <c r="D11160" s="2">
        <v>1</v>
      </c>
      <c r="E11160" s="17">
        <v>13</v>
      </c>
      <c r="F11160" t="s">
        <v>69</v>
      </c>
      <c r="G11160">
        <v>11</v>
      </c>
      <c r="H11160">
        <v>682676.84</v>
      </c>
    </row>
    <row r="11161" spans="1:8" x14ac:dyDescent="0.25">
      <c r="A11161" s="2">
        <v>8</v>
      </c>
      <c r="B11161" t="s">
        <v>39</v>
      </c>
      <c r="C11161" t="s">
        <v>117</v>
      </c>
      <c r="D11161" s="2">
        <v>1</v>
      </c>
      <c r="E11161" s="17">
        <v>13</v>
      </c>
      <c r="F11161" t="s">
        <v>78</v>
      </c>
      <c r="H11161">
        <v>225003.79</v>
      </c>
    </row>
    <row r="11162" spans="1:8" x14ac:dyDescent="0.25">
      <c r="A11162" s="2">
        <v>8</v>
      </c>
      <c r="B11162" t="s">
        <v>39</v>
      </c>
      <c r="C11162" t="s">
        <v>117</v>
      </c>
      <c r="D11162" s="2">
        <v>1</v>
      </c>
      <c r="E11162" s="17">
        <v>13</v>
      </c>
      <c r="F11162" t="s">
        <v>67</v>
      </c>
      <c r="G11162">
        <v>11</v>
      </c>
      <c r="H11162">
        <v>670.45</v>
      </c>
    </row>
    <row r="11163" spans="1:8" x14ac:dyDescent="0.25">
      <c r="A11163" s="2">
        <v>8</v>
      </c>
      <c r="B11163" t="s">
        <v>39</v>
      </c>
      <c r="C11163" t="s">
        <v>117</v>
      </c>
      <c r="D11163" s="2">
        <v>1</v>
      </c>
      <c r="E11163" s="17">
        <v>13</v>
      </c>
      <c r="F11163" t="s">
        <v>73</v>
      </c>
      <c r="G11163">
        <v>1</v>
      </c>
      <c r="H11163">
        <v>393839.9</v>
      </c>
    </row>
    <row r="11164" spans="1:8" x14ac:dyDescent="0.25">
      <c r="A11164" s="2">
        <v>8</v>
      </c>
      <c r="B11164" t="s">
        <v>39</v>
      </c>
      <c r="C11164" t="s">
        <v>117</v>
      </c>
      <c r="D11164" s="2">
        <v>1</v>
      </c>
      <c r="E11164" s="17">
        <v>13</v>
      </c>
      <c r="F11164" t="s">
        <v>72</v>
      </c>
      <c r="G11164">
        <v>11</v>
      </c>
      <c r="H11164">
        <v>1852883.9100000001</v>
      </c>
    </row>
    <row r="11165" spans="1:8" x14ac:dyDescent="0.25">
      <c r="A11165" s="2">
        <v>8</v>
      </c>
      <c r="B11165" t="s">
        <v>39</v>
      </c>
      <c r="C11165" t="s">
        <v>117</v>
      </c>
      <c r="D11165" s="2">
        <v>1</v>
      </c>
      <c r="E11165" s="17">
        <v>13</v>
      </c>
      <c r="F11165" t="s">
        <v>74</v>
      </c>
      <c r="G11165">
        <v>5</v>
      </c>
      <c r="H11165">
        <v>275112</v>
      </c>
    </row>
    <row r="11166" spans="1:8" x14ac:dyDescent="0.25">
      <c r="A11166" s="2">
        <v>8</v>
      </c>
      <c r="B11166" t="s">
        <v>39</v>
      </c>
      <c r="C11166" t="s">
        <v>117</v>
      </c>
      <c r="D11166" s="2">
        <v>1</v>
      </c>
      <c r="E11166" s="17">
        <v>14</v>
      </c>
      <c r="F11166" t="s">
        <v>70</v>
      </c>
      <c r="G11166">
        <v>2</v>
      </c>
      <c r="H11166">
        <v>1341976.5</v>
      </c>
    </row>
    <row r="11167" spans="1:8" x14ac:dyDescent="0.25">
      <c r="A11167" s="2">
        <v>8</v>
      </c>
      <c r="B11167" t="s">
        <v>39</v>
      </c>
      <c r="C11167" t="s">
        <v>117</v>
      </c>
      <c r="D11167" s="2">
        <v>1</v>
      </c>
      <c r="E11167" s="17">
        <v>14</v>
      </c>
      <c r="F11167" t="s">
        <v>75</v>
      </c>
      <c r="H11167">
        <v>5000</v>
      </c>
    </row>
    <row r="11168" spans="1:8" x14ac:dyDescent="0.25">
      <c r="A11168" s="2">
        <v>8</v>
      </c>
      <c r="B11168" t="s">
        <v>39</v>
      </c>
      <c r="C11168" t="s">
        <v>117</v>
      </c>
      <c r="D11168" s="2">
        <v>1</v>
      </c>
      <c r="E11168" s="17">
        <v>14</v>
      </c>
      <c r="F11168" t="s">
        <v>68</v>
      </c>
      <c r="G11168">
        <v>2</v>
      </c>
      <c r="H11168">
        <v>62796</v>
      </c>
    </row>
    <row r="11169" spans="1:8" x14ac:dyDescent="0.25">
      <c r="A11169" s="2">
        <v>8</v>
      </c>
      <c r="B11169" t="s">
        <v>39</v>
      </c>
      <c r="C11169" t="s">
        <v>117</v>
      </c>
      <c r="D11169" s="2">
        <v>1</v>
      </c>
      <c r="E11169" s="17">
        <v>14</v>
      </c>
      <c r="F11169" t="s">
        <v>69</v>
      </c>
      <c r="G11169">
        <v>2</v>
      </c>
      <c r="H11169">
        <v>174456.63000000003</v>
      </c>
    </row>
    <row r="11170" spans="1:8" x14ac:dyDescent="0.25">
      <c r="A11170" s="2">
        <v>8</v>
      </c>
      <c r="B11170" t="s">
        <v>39</v>
      </c>
      <c r="C11170" t="s">
        <v>117</v>
      </c>
      <c r="D11170" s="2">
        <v>1</v>
      </c>
      <c r="E11170" s="17">
        <v>14</v>
      </c>
      <c r="F11170" t="s">
        <v>78</v>
      </c>
      <c r="H11170">
        <v>35605.83</v>
      </c>
    </row>
    <row r="11171" spans="1:8" x14ac:dyDescent="0.25">
      <c r="A11171" s="2">
        <v>8</v>
      </c>
      <c r="B11171" t="s">
        <v>39</v>
      </c>
      <c r="C11171" t="s">
        <v>117</v>
      </c>
      <c r="D11171" s="2">
        <v>1</v>
      </c>
      <c r="E11171" s="17">
        <v>14</v>
      </c>
      <c r="F11171" t="s">
        <v>67</v>
      </c>
      <c r="G11171">
        <v>2</v>
      </c>
      <c r="H11171">
        <v>145.69999999999999</v>
      </c>
    </row>
    <row r="11172" spans="1:8" x14ac:dyDescent="0.25">
      <c r="A11172" s="2">
        <v>8</v>
      </c>
      <c r="B11172" t="s">
        <v>39</v>
      </c>
      <c r="C11172" t="s">
        <v>117</v>
      </c>
      <c r="D11172" s="2">
        <v>1</v>
      </c>
      <c r="E11172" s="17">
        <v>14</v>
      </c>
      <c r="F11172" t="s">
        <v>73</v>
      </c>
      <c r="H11172">
        <v>106608.45</v>
      </c>
    </row>
    <row r="11173" spans="1:8" x14ac:dyDescent="0.25">
      <c r="A11173" s="2">
        <v>8</v>
      </c>
      <c r="B11173" t="s">
        <v>39</v>
      </c>
      <c r="C11173" t="s">
        <v>117</v>
      </c>
      <c r="D11173" s="2">
        <v>1</v>
      </c>
      <c r="E11173" s="17">
        <v>14</v>
      </c>
      <c r="F11173" t="s">
        <v>72</v>
      </c>
      <c r="G11173">
        <v>2</v>
      </c>
      <c r="H11173">
        <v>541672.27999999991</v>
      </c>
    </row>
    <row r="11174" spans="1:8" x14ac:dyDescent="0.25">
      <c r="A11174" s="2">
        <v>8</v>
      </c>
      <c r="B11174" t="s">
        <v>39</v>
      </c>
      <c r="C11174" t="s">
        <v>117</v>
      </c>
      <c r="D11174" s="2">
        <v>1</v>
      </c>
      <c r="E11174" s="17">
        <v>14</v>
      </c>
      <c r="F11174" t="s">
        <v>76</v>
      </c>
      <c r="H11174">
        <v>36527.79</v>
      </c>
    </row>
    <row r="11175" spans="1:8" x14ac:dyDescent="0.25">
      <c r="A11175" s="2">
        <v>8</v>
      </c>
      <c r="B11175" t="s">
        <v>39</v>
      </c>
      <c r="C11175" t="s">
        <v>117</v>
      </c>
      <c r="D11175" s="2">
        <v>1</v>
      </c>
      <c r="E11175" s="17">
        <v>16</v>
      </c>
      <c r="F11175" t="s">
        <v>70</v>
      </c>
      <c r="G11175">
        <v>3</v>
      </c>
      <c r="H11175">
        <v>2161111.16</v>
      </c>
    </row>
    <row r="11176" spans="1:8" x14ac:dyDescent="0.25">
      <c r="A11176" s="2">
        <v>8</v>
      </c>
      <c r="B11176" t="s">
        <v>39</v>
      </c>
      <c r="C11176" t="s">
        <v>117</v>
      </c>
      <c r="D11176" s="2">
        <v>1</v>
      </c>
      <c r="E11176" s="17">
        <v>16</v>
      </c>
      <c r="F11176" t="s">
        <v>68</v>
      </c>
      <c r="G11176">
        <v>1</v>
      </c>
      <c r="H11176">
        <v>16240</v>
      </c>
    </row>
    <row r="11177" spans="1:8" x14ac:dyDescent="0.25">
      <c r="A11177" s="2">
        <v>8</v>
      </c>
      <c r="B11177" t="s">
        <v>39</v>
      </c>
      <c r="C11177" t="s">
        <v>117</v>
      </c>
      <c r="D11177" s="2">
        <v>1</v>
      </c>
      <c r="E11177" s="17">
        <v>16</v>
      </c>
      <c r="F11177" t="s">
        <v>69</v>
      </c>
      <c r="G11177">
        <v>2</v>
      </c>
      <c r="H11177">
        <v>334048.04999999993</v>
      </c>
    </row>
    <row r="11178" spans="1:8" x14ac:dyDescent="0.25">
      <c r="A11178" s="2">
        <v>8</v>
      </c>
      <c r="B11178" t="s">
        <v>39</v>
      </c>
      <c r="C11178" t="s">
        <v>117</v>
      </c>
      <c r="D11178" s="2">
        <v>1</v>
      </c>
      <c r="E11178" s="17">
        <v>16</v>
      </c>
      <c r="F11178" t="s">
        <v>67</v>
      </c>
      <c r="G11178">
        <v>1</v>
      </c>
      <c r="H11178">
        <v>40.81</v>
      </c>
    </row>
    <row r="11179" spans="1:8" x14ac:dyDescent="0.25">
      <c r="A11179" s="2">
        <v>8</v>
      </c>
      <c r="B11179" t="s">
        <v>39</v>
      </c>
      <c r="C11179" t="s">
        <v>117</v>
      </c>
      <c r="D11179" s="2">
        <v>1</v>
      </c>
      <c r="E11179" s="17">
        <v>16</v>
      </c>
      <c r="F11179" t="s">
        <v>72</v>
      </c>
      <c r="G11179">
        <v>3</v>
      </c>
      <c r="H11179">
        <v>879333.65</v>
      </c>
    </row>
    <row r="11180" spans="1:8" x14ac:dyDescent="0.25">
      <c r="A11180" s="2">
        <v>8</v>
      </c>
      <c r="B11180" t="s">
        <v>39</v>
      </c>
      <c r="C11180" t="s">
        <v>208</v>
      </c>
      <c r="D11180" s="2">
        <v>4</v>
      </c>
      <c r="E11180" s="17">
        <v>1</v>
      </c>
      <c r="F11180" t="s">
        <v>70</v>
      </c>
      <c r="G11180">
        <v>5</v>
      </c>
      <c r="H11180">
        <v>211028.54</v>
      </c>
    </row>
    <row r="11181" spans="1:8" x14ac:dyDescent="0.25">
      <c r="A11181" s="2">
        <v>8</v>
      </c>
      <c r="B11181" t="s">
        <v>39</v>
      </c>
      <c r="C11181" t="s">
        <v>208</v>
      </c>
      <c r="D11181" s="2">
        <v>4</v>
      </c>
      <c r="E11181" s="17">
        <v>1</v>
      </c>
      <c r="F11181" t="s">
        <v>67</v>
      </c>
      <c r="H11181">
        <v>5.83</v>
      </c>
    </row>
    <row r="11182" spans="1:8" x14ac:dyDescent="0.25">
      <c r="A11182" s="2">
        <v>8</v>
      </c>
      <c r="B11182" t="s">
        <v>39</v>
      </c>
      <c r="C11182" t="s">
        <v>208</v>
      </c>
      <c r="D11182" s="2">
        <v>4</v>
      </c>
      <c r="E11182" s="17">
        <v>7</v>
      </c>
      <c r="F11182" t="s">
        <v>70</v>
      </c>
      <c r="G11182">
        <v>1</v>
      </c>
      <c r="H11182">
        <v>139917.32</v>
      </c>
    </row>
    <row r="11183" spans="1:8" x14ac:dyDescent="0.25">
      <c r="A11183" s="2">
        <v>8</v>
      </c>
      <c r="B11183" t="s">
        <v>39</v>
      </c>
      <c r="C11183" t="s">
        <v>208</v>
      </c>
      <c r="D11183" s="2">
        <v>4</v>
      </c>
      <c r="E11183" s="17">
        <v>7</v>
      </c>
      <c r="F11183" t="s">
        <v>75</v>
      </c>
      <c r="G11183">
        <v>1</v>
      </c>
      <c r="H11183">
        <v>9900</v>
      </c>
    </row>
    <row r="11184" spans="1:8" x14ac:dyDescent="0.25">
      <c r="A11184" s="2">
        <v>8</v>
      </c>
      <c r="B11184" t="s">
        <v>39</v>
      </c>
      <c r="C11184" t="s">
        <v>208</v>
      </c>
      <c r="D11184" s="2">
        <v>4</v>
      </c>
      <c r="E11184" s="17">
        <v>7</v>
      </c>
      <c r="F11184" t="s">
        <v>68</v>
      </c>
      <c r="G11184">
        <v>1</v>
      </c>
      <c r="H11184">
        <v>19011</v>
      </c>
    </row>
    <row r="11185" spans="1:8" x14ac:dyDescent="0.25">
      <c r="A11185" s="2">
        <v>8</v>
      </c>
      <c r="B11185" t="s">
        <v>39</v>
      </c>
      <c r="C11185" t="s">
        <v>208</v>
      </c>
      <c r="D11185" s="2">
        <v>4</v>
      </c>
      <c r="E11185" s="17">
        <v>7</v>
      </c>
      <c r="F11185" t="s">
        <v>69</v>
      </c>
      <c r="G11185">
        <v>1</v>
      </c>
      <c r="H11185">
        <v>17053.239999999998</v>
      </c>
    </row>
    <row r="11186" spans="1:8" x14ac:dyDescent="0.25">
      <c r="A11186" s="2">
        <v>8</v>
      </c>
      <c r="B11186" t="s">
        <v>39</v>
      </c>
      <c r="C11186" t="s">
        <v>208</v>
      </c>
      <c r="D11186" s="2">
        <v>4</v>
      </c>
      <c r="E11186" s="17">
        <v>7</v>
      </c>
      <c r="F11186" t="s">
        <v>78</v>
      </c>
      <c r="H11186">
        <v>12246</v>
      </c>
    </row>
    <row r="11187" spans="1:8" x14ac:dyDescent="0.25">
      <c r="A11187" s="2">
        <v>8</v>
      </c>
      <c r="B11187" t="s">
        <v>39</v>
      </c>
      <c r="C11187" t="s">
        <v>208</v>
      </c>
      <c r="D11187" s="2">
        <v>4</v>
      </c>
      <c r="E11187" s="17">
        <v>7</v>
      </c>
      <c r="F11187" t="s">
        <v>67</v>
      </c>
      <c r="G11187">
        <v>1</v>
      </c>
      <c r="H11187">
        <v>58.3</v>
      </c>
    </row>
    <row r="11188" spans="1:8" x14ac:dyDescent="0.25">
      <c r="A11188" s="2">
        <v>8</v>
      </c>
      <c r="B11188" t="s">
        <v>39</v>
      </c>
      <c r="C11188" t="s">
        <v>208</v>
      </c>
      <c r="D11188" s="2">
        <v>4</v>
      </c>
      <c r="E11188" s="17">
        <v>7</v>
      </c>
      <c r="F11188" t="s">
        <v>73</v>
      </c>
      <c r="H11188">
        <v>16356.5</v>
      </c>
    </row>
    <row r="11189" spans="1:8" x14ac:dyDescent="0.25">
      <c r="A11189" s="2">
        <v>8</v>
      </c>
      <c r="B11189" t="s">
        <v>39</v>
      </c>
      <c r="C11189" t="s">
        <v>208</v>
      </c>
      <c r="D11189" s="2">
        <v>4</v>
      </c>
      <c r="E11189" s="17">
        <v>7</v>
      </c>
      <c r="F11189" t="s">
        <v>72</v>
      </c>
      <c r="H11189">
        <v>3232.9</v>
      </c>
    </row>
    <row r="11190" spans="1:8" x14ac:dyDescent="0.25">
      <c r="A11190" s="2">
        <v>8</v>
      </c>
      <c r="B11190" t="s">
        <v>39</v>
      </c>
      <c r="C11190" t="s">
        <v>208</v>
      </c>
      <c r="D11190" s="2">
        <v>4</v>
      </c>
      <c r="E11190" s="17">
        <v>8</v>
      </c>
      <c r="F11190" t="s">
        <v>70</v>
      </c>
      <c r="G11190">
        <v>1</v>
      </c>
      <c r="H11190">
        <v>280698.05</v>
      </c>
    </row>
    <row r="11191" spans="1:8" x14ac:dyDescent="0.25">
      <c r="A11191" s="2">
        <v>8</v>
      </c>
      <c r="B11191" t="s">
        <v>39</v>
      </c>
      <c r="C11191" t="s">
        <v>208</v>
      </c>
      <c r="D11191" s="2">
        <v>4</v>
      </c>
      <c r="E11191" s="17">
        <v>8</v>
      </c>
      <c r="F11191" t="s">
        <v>67</v>
      </c>
      <c r="G11191">
        <v>1</v>
      </c>
      <c r="H11191">
        <v>81.61999999999999</v>
      </c>
    </row>
    <row r="11192" spans="1:8" x14ac:dyDescent="0.25">
      <c r="A11192" s="2">
        <v>8</v>
      </c>
      <c r="B11192" t="s">
        <v>39</v>
      </c>
      <c r="C11192" t="s">
        <v>208</v>
      </c>
      <c r="D11192" s="2">
        <v>4</v>
      </c>
      <c r="E11192" s="17">
        <v>8</v>
      </c>
      <c r="F11192" t="s">
        <v>72</v>
      </c>
      <c r="G11192">
        <v>1</v>
      </c>
      <c r="H11192">
        <v>96342.76</v>
      </c>
    </row>
    <row r="11193" spans="1:8" x14ac:dyDescent="0.25">
      <c r="A11193" s="2">
        <v>8</v>
      </c>
      <c r="B11193" t="s">
        <v>39</v>
      </c>
      <c r="C11193" t="s">
        <v>208</v>
      </c>
      <c r="D11193" s="2">
        <v>4</v>
      </c>
      <c r="E11193" s="17">
        <v>9</v>
      </c>
      <c r="F11193" t="s">
        <v>70</v>
      </c>
      <c r="G11193">
        <v>2</v>
      </c>
      <c r="H11193">
        <v>614957.25</v>
      </c>
    </row>
    <row r="11194" spans="1:8" x14ac:dyDescent="0.25">
      <c r="A11194" s="2">
        <v>8</v>
      </c>
      <c r="B11194" t="s">
        <v>39</v>
      </c>
      <c r="C11194" t="s">
        <v>208</v>
      </c>
      <c r="D11194" s="2">
        <v>4</v>
      </c>
      <c r="E11194" s="17">
        <v>9</v>
      </c>
      <c r="F11194" t="s">
        <v>75</v>
      </c>
      <c r="G11194">
        <v>1</v>
      </c>
      <c r="H11194">
        <v>13500</v>
      </c>
    </row>
    <row r="11195" spans="1:8" x14ac:dyDescent="0.25">
      <c r="A11195" s="2">
        <v>8</v>
      </c>
      <c r="B11195" t="s">
        <v>39</v>
      </c>
      <c r="C11195" t="s">
        <v>208</v>
      </c>
      <c r="D11195" s="2">
        <v>4</v>
      </c>
      <c r="E11195" s="17">
        <v>9</v>
      </c>
      <c r="F11195" t="s">
        <v>68</v>
      </c>
      <c r="G11195">
        <v>1</v>
      </c>
      <c r="H11195">
        <v>12168</v>
      </c>
    </row>
    <row r="11196" spans="1:8" x14ac:dyDescent="0.25">
      <c r="A11196" s="2">
        <v>8</v>
      </c>
      <c r="B11196" t="s">
        <v>39</v>
      </c>
      <c r="C11196" t="s">
        <v>208</v>
      </c>
      <c r="D11196" s="2">
        <v>4</v>
      </c>
      <c r="E11196" s="17">
        <v>9</v>
      </c>
      <c r="F11196" t="s">
        <v>69</v>
      </c>
      <c r="G11196">
        <v>2</v>
      </c>
      <c r="H11196">
        <v>57970.619999999995</v>
      </c>
    </row>
    <row r="11197" spans="1:8" x14ac:dyDescent="0.25">
      <c r="A11197" s="2">
        <v>8</v>
      </c>
      <c r="B11197" t="s">
        <v>39</v>
      </c>
      <c r="C11197" t="s">
        <v>208</v>
      </c>
      <c r="D11197" s="2">
        <v>4</v>
      </c>
      <c r="E11197" s="17">
        <v>9</v>
      </c>
      <c r="F11197" t="s">
        <v>78</v>
      </c>
      <c r="H11197">
        <v>25647.97</v>
      </c>
    </row>
    <row r="11198" spans="1:8" x14ac:dyDescent="0.25">
      <c r="A11198" s="2">
        <v>8</v>
      </c>
      <c r="B11198" t="s">
        <v>39</v>
      </c>
      <c r="C11198" t="s">
        <v>208</v>
      </c>
      <c r="D11198" s="2">
        <v>4</v>
      </c>
      <c r="E11198" s="17">
        <v>9</v>
      </c>
      <c r="F11198" t="s">
        <v>67</v>
      </c>
      <c r="G11198">
        <v>2</v>
      </c>
      <c r="H11198">
        <v>139.91999999999999</v>
      </c>
    </row>
    <row r="11199" spans="1:8" x14ac:dyDescent="0.25">
      <c r="A11199" s="2">
        <v>8</v>
      </c>
      <c r="B11199" t="s">
        <v>39</v>
      </c>
      <c r="C11199" t="s">
        <v>208</v>
      </c>
      <c r="D11199" s="2">
        <v>4</v>
      </c>
      <c r="E11199" s="17">
        <v>9</v>
      </c>
      <c r="F11199" t="s">
        <v>73</v>
      </c>
      <c r="H11199">
        <v>27200.25</v>
      </c>
    </row>
    <row r="11200" spans="1:8" x14ac:dyDescent="0.25">
      <c r="A11200" s="2">
        <v>8</v>
      </c>
      <c r="B11200" t="s">
        <v>39</v>
      </c>
      <c r="C11200" t="s">
        <v>208</v>
      </c>
      <c r="D11200" s="2">
        <v>4</v>
      </c>
      <c r="E11200" s="17">
        <v>9</v>
      </c>
      <c r="F11200" t="s">
        <v>72</v>
      </c>
      <c r="H11200">
        <v>62389.64</v>
      </c>
    </row>
    <row r="11201" spans="1:8" x14ac:dyDescent="0.25">
      <c r="A11201" s="2">
        <v>8</v>
      </c>
      <c r="B11201" t="s">
        <v>39</v>
      </c>
      <c r="C11201" t="s">
        <v>208</v>
      </c>
      <c r="D11201" s="2">
        <v>4</v>
      </c>
      <c r="E11201" s="17">
        <v>9</v>
      </c>
      <c r="F11201" t="s">
        <v>74</v>
      </c>
      <c r="G11201">
        <v>1</v>
      </c>
      <c r="H11201">
        <v>28921.84</v>
      </c>
    </row>
    <row r="11202" spans="1:8" x14ac:dyDescent="0.25">
      <c r="A11202" s="2">
        <v>8</v>
      </c>
      <c r="B11202" t="s">
        <v>39</v>
      </c>
      <c r="C11202" t="s">
        <v>208</v>
      </c>
      <c r="D11202" s="2">
        <v>4</v>
      </c>
      <c r="E11202" s="17">
        <v>10</v>
      </c>
      <c r="F11202" t="s">
        <v>70</v>
      </c>
      <c r="G11202">
        <v>2</v>
      </c>
      <c r="H11202">
        <v>760664.25</v>
      </c>
    </row>
    <row r="11203" spans="1:8" x14ac:dyDescent="0.25">
      <c r="A11203" s="2">
        <v>8</v>
      </c>
      <c r="B11203" t="s">
        <v>39</v>
      </c>
      <c r="C11203" t="s">
        <v>208</v>
      </c>
      <c r="D11203" s="2">
        <v>4</v>
      </c>
      <c r="E11203" s="17">
        <v>10</v>
      </c>
      <c r="F11203" t="s">
        <v>75</v>
      </c>
      <c r="G11203">
        <v>2</v>
      </c>
      <c r="H11203">
        <v>26100</v>
      </c>
    </row>
    <row r="11204" spans="1:8" x14ac:dyDescent="0.25">
      <c r="A11204" s="2">
        <v>8</v>
      </c>
      <c r="B11204" t="s">
        <v>39</v>
      </c>
      <c r="C11204" t="s">
        <v>208</v>
      </c>
      <c r="D11204" s="2">
        <v>4</v>
      </c>
      <c r="E11204" s="17">
        <v>10</v>
      </c>
      <c r="F11204" t="s">
        <v>68</v>
      </c>
      <c r="G11204">
        <v>2</v>
      </c>
      <c r="H11204">
        <v>38960</v>
      </c>
    </row>
    <row r="11205" spans="1:8" x14ac:dyDescent="0.25">
      <c r="A11205" s="2">
        <v>8</v>
      </c>
      <c r="B11205" t="s">
        <v>39</v>
      </c>
      <c r="C11205" t="s">
        <v>208</v>
      </c>
      <c r="D11205" s="2">
        <v>4</v>
      </c>
      <c r="E11205" s="17">
        <v>10</v>
      </c>
      <c r="F11205" t="s">
        <v>69</v>
      </c>
      <c r="G11205">
        <v>2</v>
      </c>
      <c r="H11205">
        <v>98885.9</v>
      </c>
    </row>
    <row r="11206" spans="1:8" x14ac:dyDescent="0.25">
      <c r="A11206" s="2">
        <v>8</v>
      </c>
      <c r="B11206" t="s">
        <v>39</v>
      </c>
      <c r="C11206" t="s">
        <v>208</v>
      </c>
      <c r="D11206" s="2">
        <v>4</v>
      </c>
      <c r="E11206" s="17">
        <v>10</v>
      </c>
      <c r="F11206" t="s">
        <v>78</v>
      </c>
      <c r="H11206">
        <v>22614.3</v>
      </c>
    </row>
    <row r="11207" spans="1:8" x14ac:dyDescent="0.25">
      <c r="A11207" s="2">
        <v>8</v>
      </c>
      <c r="B11207" t="s">
        <v>39</v>
      </c>
      <c r="C11207" t="s">
        <v>208</v>
      </c>
      <c r="D11207" s="2">
        <v>4</v>
      </c>
      <c r="E11207" s="17">
        <v>10</v>
      </c>
      <c r="F11207" t="s">
        <v>67</v>
      </c>
      <c r="G11207">
        <v>2</v>
      </c>
      <c r="H11207">
        <v>134.08999999999997</v>
      </c>
    </row>
    <row r="11208" spans="1:8" x14ac:dyDescent="0.25">
      <c r="A11208" s="2">
        <v>8</v>
      </c>
      <c r="B11208" t="s">
        <v>39</v>
      </c>
      <c r="C11208" t="s">
        <v>208</v>
      </c>
      <c r="D11208" s="2">
        <v>4</v>
      </c>
      <c r="E11208" s="17">
        <v>10</v>
      </c>
      <c r="F11208" t="s">
        <v>73</v>
      </c>
      <c r="H11208">
        <v>65639</v>
      </c>
    </row>
    <row r="11209" spans="1:8" x14ac:dyDescent="0.25">
      <c r="A11209" s="2">
        <v>8</v>
      </c>
      <c r="B11209" t="s">
        <v>39</v>
      </c>
      <c r="C11209" t="s">
        <v>208</v>
      </c>
      <c r="D11209" s="2">
        <v>4</v>
      </c>
      <c r="E11209" s="17">
        <v>11</v>
      </c>
      <c r="F11209" t="s">
        <v>70</v>
      </c>
      <c r="G11209">
        <v>2</v>
      </c>
      <c r="H11209">
        <v>577648.47000000009</v>
      </c>
    </row>
    <row r="11210" spans="1:8" x14ac:dyDescent="0.25">
      <c r="A11210" s="2">
        <v>8</v>
      </c>
      <c r="B11210" t="s">
        <v>39</v>
      </c>
      <c r="C11210" t="s">
        <v>208</v>
      </c>
      <c r="D11210" s="2">
        <v>4</v>
      </c>
      <c r="E11210" s="17">
        <v>11</v>
      </c>
      <c r="F11210" t="s">
        <v>75</v>
      </c>
      <c r="H11210">
        <v>-900</v>
      </c>
    </row>
    <row r="11211" spans="1:8" x14ac:dyDescent="0.25">
      <c r="A11211" s="2">
        <v>8</v>
      </c>
      <c r="B11211" t="s">
        <v>39</v>
      </c>
      <c r="C11211" t="s">
        <v>208</v>
      </c>
      <c r="D11211" s="2">
        <v>4</v>
      </c>
      <c r="E11211" s="17">
        <v>11</v>
      </c>
      <c r="F11211" t="s">
        <v>68</v>
      </c>
      <c r="G11211">
        <v>1</v>
      </c>
      <c r="H11211">
        <v>21088</v>
      </c>
    </row>
    <row r="11212" spans="1:8" x14ac:dyDescent="0.25">
      <c r="A11212" s="2">
        <v>8</v>
      </c>
      <c r="B11212" t="s">
        <v>39</v>
      </c>
      <c r="C11212" t="s">
        <v>208</v>
      </c>
      <c r="D11212" s="2">
        <v>4</v>
      </c>
      <c r="E11212" s="17">
        <v>11</v>
      </c>
      <c r="F11212" t="s">
        <v>69</v>
      </c>
      <c r="G11212">
        <v>2</v>
      </c>
      <c r="H11212">
        <v>75094.009999999995</v>
      </c>
    </row>
    <row r="11213" spans="1:8" x14ac:dyDescent="0.25">
      <c r="A11213" s="2">
        <v>8</v>
      </c>
      <c r="B11213" t="s">
        <v>39</v>
      </c>
      <c r="C11213" t="s">
        <v>208</v>
      </c>
      <c r="D11213" s="2">
        <v>4</v>
      </c>
      <c r="E11213" s="17">
        <v>11</v>
      </c>
      <c r="F11213" t="s">
        <v>78</v>
      </c>
      <c r="H11213">
        <v>14398.71</v>
      </c>
    </row>
    <row r="11214" spans="1:8" x14ac:dyDescent="0.25">
      <c r="A11214" s="2">
        <v>8</v>
      </c>
      <c r="B11214" t="s">
        <v>39</v>
      </c>
      <c r="C11214" t="s">
        <v>208</v>
      </c>
      <c r="D11214" s="2">
        <v>4</v>
      </c>
      <c r="E11214" s="17">
        <v>11</v>
      </c>
      <c r="F11214" t="s">
        <v>67</v>
      </c>
      <c r="G11214">
        <v>2</v>
      </c>
      <c r="H11214">
        <v>99.109999999999985</v>
      </c>
    </row>
    <row r="11215" spans="1:8" x14ac:dyDescent="0.25">
      <c r="A11215" s="2">
        <v>8</v>
      </c>
      <c r="B11215" t="s">
        <v>39</v>
      </c>
      <c r="C11215" t="s">
        <v>208</v>
      </c>
      <c r="D11215" s="2">
        <v>4</v>
      </c>
      <c r="E11215" s="17">
        <v>11</v>
      </c>
      <c r="F11215" t="s">
        <v>73</v>
      </c>
      <c r="H11215">
        <v>8847.67</v>
      </c>
    </row>
    <row r="11216" spans="1:8" x14ac:dyDescent="0.25">
      <c r="A11216" s="2">
        <v>8</v>
      </c>
      <c r="B11216" t="s">
        <v>39</v>
      </c>
      <c r="C11216" t="s">
        <v>208</v>
      </c>
      <c r="D11216" s="2">
        <v>4</v>
      </c>
      <c r="E11216" s="17">
        <v>11</v>
      </c>
      <c r="F11216" t="s">
        <v>72</v>
      </c>
      <c r="G11216">
        <v>2</v>
      </c>
      <c r="H11216">
        <v>108318.42</v>
      </c>
    </row>
    <row r="11217" spans="1:8" x14ac:dyDescent="0.25">
      <c r="A11217" s="2">
        <v>8</v>
      </c>
      <c r="B11217" t="s">
        <v>39</v>
      </c>
      <c r="C11217" t="s">
        <v>208</v>
      </c>
      <c r="D11217" s="2">
        <v>4</v>
      </c>
      <c r="E11217" s="17">
        <v>12</v>
      </c>
      <c r="F11217" t="s">
        <v>70</v>
      </c>
      <c r="G11217">
        <v>4</v>
      </c>
      <c r="H11217">
        <v>1817093.6199999999</v>
      </c>
    </row>
    <row r="11218" spans="1:8" x14ac:dyDescent="0.25">
      <c r="A11218" s="2">
        <v>8</v>
      </c>
      <c r="B11218" t="s">
        <v>39</v>
      </c>
      <c r="C11218" t="s">
        <v>208</v>
      </c>
      <c r="D11218" s="2">
        <v>4</v>
      </c>
      <c r="E11218" s="17">
        <v>12</v>
      </c>
      <c r="F11218" t="s">
        <v>75</v>
      </c>
      <c r="H11218">
        <v>-100</v>
      </c>
    </row>
    <row r="11219" spans="1:8" x14ac:dyDescent="0.25">
      <c r="A11219" s="2">
        <v>8</v>
      </c>
      <c r="B11219" t="s">
        <v>39</v>
      </c>
      <c r="C11219" t="s">
        <v>208</v>
      </c>
      <c r="D11219" s="2">
        <v>4</v>
      </c>
      <c r="E11219" s="17">
        <v>12</v>
      </c>
      <c r="F11219" t="s">
        <v>68</v>
      </c>
      <c r="G11219">
        <v>4</v>
      </c>
      <c r="H11219">
        <v>45420</v>
      </c>
    </row>
    <row r="11220" spans="1:8" x14ac:dyDescent="0.25">
      <c r="A11220" s="2">
        <v>8</v>
      </c>
      <c r="B11220" t="s">
        <v>39</v>
      </c>
      <c r="C11220" t="s">
        <v>208</v>
      </c>
      <c r="D11220" s="2">
        <v>4</v>
      </c>
      <c r="E11220" s="17">
        <v>12</v>
      </c>
      <c r="F11220" t="s">
        <v>69</v>
      </c>
      <c r="G11220">
        <v>4</v>
      </c>
      <c r="H11220">
        <v>236221.49</v>
      </c>
    </row>
    <row r="11221" spans="1:8" x14ac:dyDescent="0.25">
      <c r="A11221" s="2">
        <v>8</v>
      </c>
      <c r="B11221" t="s">
        <v>39</v>
      </c>
      <c r="C11221" t="s">
        <v>208</v>
      </c>
      <c r="D11221" s="2">
        <v>4</v>
      </c>
      <c r="E11221" s="17">
        <v>12</v>
      </c>
      <c r="F11221" t="s">
        <v>78</v>
      </c>
      <c r="H11221">
        <v>53436.55</v>
      </c>
    </row>
    <row r="11222" spans="1:8" x14ac:dyDescent="0.25">
      <c r="A11222" s="2">
        <v>8</v>
      </c>
      <c r="B11222" t="s">
        <v>39</v>
      </c>
      <c r="C11222" t="s">
        <v>208</v>
      </c>
      <c r="D11222" s="2">
        <v>4</v>
      </c>
      <c r="E11222" s="17">
        <v>12</v>
      </c>
      <c r="F11222" t="s">
        <v>67</v>
      </c>
      <c r="G11222">
        <v>4</v>
      </c>
      <c r="H11222">
        <v>244.95999999999998</v>
      </c>
    </row>
    <row r="11223" spans="1:8" x14ac:dyDescent="0.25">
      <c r="A11223" s="2">
        <v>8</v>
      </c>
      <c r="B11223" t="s">
        <v>39</v>
      </c>
      <c r="C11223" t="s">
        <v>208</v>
      </c>
      <c r="D11223" s="2">
        <v>4</v>
      </c>
      <c r="E11223" s="17">
        <v>12</v>
      </c>
      <c r="F11223" t="s">
        <v>73</v>
      </c>
      <c r="H11223">
        <v>83414.45</v>
      </c>
    </row>
    <row r="11224" spans="1:8" x14ac:dyDescent="0.25">
      <c r="A11224" s="2">
        <v>8</v>
      </c>
      <c r="B11224" t="s">
        <v>39</v>
      </c>
      <c r="C11224" t="s">
        <v>208</v>
      </c>
      <c r="D11224" s="2">
        <v>4</v>
      </c>
      <c r="E11224" s="17">
        <v>12</v>
      </c>
      <c r="F11224" t="s">
        <v>72</v>
      </c>
      <c r="G11224">
        <v>4</v>
      </c>
      <c r="H11224">
        <v>341767.92</v>
      </c>
    </row>
    <row r="11225" spans="1:8" x14ac:dyDescent="0.25">
      <c r="A11225" s="2">
        <v>8</v>
      </c>
      <c r="B11225" t="s">
        <v>39</v>
      </c>
      <c r="C11225" t="s">
        <v>208</v>
      </c>
      <c r="D11225" s="2">
        <v>4</v>
      </c>
      <c r="E11225" s="17">
        <v>13</v>
      </c>
      <c r="F11225" t="s">
        <v>70</v>
      </c>
      <c r="G11225">
        <v>11</v>
      </c>
      <c r="H11225">
        <v>7010173.3599999994</v>
      </c>
    </row>
    <row r="11226" spans="1:8" x14ac:dyDescent="0.25">
      <c r="A11226" s="2">
        <v>8</v>
      </c>
      <c r="B11226" t="s">
        <v>39</v>
      </c>
      <c r="C11226" t="s">
        <v>208</v>
      </c>
      <c r="D11226" s="2">
        <v>4</v>
      </c>
      <c r="E11226" s="17">
        <v>13</v>
      </c>
      <c r="F11226" t="s">
        <v>75</v>
      </c>
      <c r="G11226">
        <v>2</v>
      </c>
      <c r="H11226">
        <v>207871</v>
      </c>
    </row>
    <row r="11227" spans="1:8" x14ac:dyDescent="0.25">
      <c r="A11227" s="2">
        <v>8</v>
      </c>
      <c r="B11227" t="s">
        <v>39</v>
      </c>
      <c r="C11227" t="s">
        <v>208</v>
      </c>
      <c r="D11227" s="2">
        <v>4</v>
      </c>
      <c r="E11227" s="17">
        <v>13</v>
      </c>
      <c r="F11227" t="s">
        <v>68</v>
      </c>
      <c r="G11227">
        <v>4</v>
      </c>
      <c r="H11227">
        <v>67170</v>
      </c>
    </row>
    <row r="11228" spans="1:8" x14ac:dyDescent="0.25">
      <c r="A11228" s="2">
        <v>8</v>
      </c>
      <c r="B11228" t="s">
        <v>39</v>
      </c>
      <c r="C11228" t="s">
        <v>208</v>
      </c>
      <c r="D11228" s="2">
        <v>4</v>
      </c>
      <c r="E11228" s="17">
        <v>13</v>
      </c>
      <c r="F11228" t="s">
        <v>69</v>
      </c>
      <c r="G11228">
        <v>11</v>
      </c>
      <c r="H11228">
        <v>884082.29999999993</v>
      </c>
    </row>
    <row r="11229" spans="1:8" x14ac:dyDescent="0.25">
      <c r="A11229" s="2">
        <v>8</v>
      </c>
      <c r="B11229" t="s">
        <v>39</v>
      </c>
      <c r="C11229" t="s">
        <v>208</v>
      </c>
      <c r="D11229" s="2">
        <v>4</v>
      </c>
      <c r="E11229" s="17">
        <v>13</v>
      </c>
      <c r="F11229" t="s">
        <v>78</v>
      </c>
      <c r="H11229">
        <v>88761.82</v>
      </c>
    </row>
    <row r="11230" spans="1:8" x14ac:dyDescent="0.25">
      <c r="A11230" s="2">
        <v>8</v>
      </c>
      <c r="B11230" t="s">
        <v>39</v>
      </c>
      <c r="C11230" t="s">
        <v>208</v>
      </c>
      <c r="D11230" s="2">
        <v>4</v>
      </c>
      <c r="E11230" s="17">
        <v>13</v>
      </c>
      <c r="F11230" t="s">
        <v>67</v>
      </c>
      <c r="G11230">
        <v>11</v>
      </c>
      <c r="H11230">
        <v>781.27000000000021</v>
      </c>
    </row>
    <row r="11231" spans="1:8" x14ac:dyDescent="0.25">
      <c r="A11231" s="2">
        <v>8</v>
      </c>
      <c r="B11231" t="s">
        <v>39</v>
      </c>
      <c r="C11231" t="s">
        <v>208</v>
      </c>
      <c r="D11231" s="2">
        <v>4</v>
      </c>
      <c r="E11231" s="17">
        <v>13</v>
      </c>
      <c r="F11231" t="s">
        <v>73</v>
      </c>
      <c r="G11231">
        <v>1</v>
      </c>
      <c r="H11231">
        <v>367712.41000000003</v>
      </c>
    </row>
    <row r="11232" spans="1:8" x14ac:dyDescent="0.25">
      <c r="A11232" s="2">
        <v>8</v>
      </c>
      <c r="B11232" t="s">
        <v>39</v>
      </c>
      <c r="C11232" t="s">
        <v>208</v>
      </c>
      <c r="D11232" s="2">
        <v>4</v>
      </c>
      <c r="E11232" s="17">
        <v>13</v>
      </c>
      <c r="F11232" t="s">
        <v>72</v>
      </c>
      <c r="G11232">
        <v>11</v>
      </c>
      <c r="H11232">
        <v>1725909.7299999997</v>
      </c>
    </row>
    <row r="11233" spans="1:8" x14ac:dyDescent="0.25">
      <c r="A11233" s="2">
        <v>8</v>
      </c>
      <c r="B11233" t="s">
        <v>39</v>
      </c>
      <c r="C11233" t="s">
        <v>208</v>
      </c>
      <c r="D11233" s="2">
        <v>4</v>
      </c>
      <c r="E11233" s="17">
        <v>14</v>
      </c>
      <c r="F11233" t="s">
        <v>70</v>
      </c>
      <c r="G11233">
        <v>4</v>
      </c>
      <c r="H11233">
        <v>3350040.8600000003</v>
      </c>
    </row>
    <row r="11234" spans="1:8" x14ac:dyDescent="0.25">
      <c r="A11234" s="2">
        <v>8</v>
      </c>
      <c r="B11234" t="s">
        <v>39</v>
      </c>
      <c r="C11234" t="s">
        <v>208</v>
      </c>
      <c r="D11234" s="2">
        <v>4</v>
      </c>
      <c r="E11234" s="17">
        <v>14</v>
      </c>
      <c r="F11234" t="s">
        <v>75</v>
      </c>
      <c r="G11234">
        <v>2</v>
      </c>
      <c r="H11234">
        <v>101000</v>
      </c>
    </row>
    <row r="11235" spans="1:8" x14ac:dyDescent="0.25">
      <c r="A11235" s="2">
        <v>8</v>
      </c>
      <c r="B11235" t="s">
        <v>39</v>
      </c>
      <c r="C11235" t="s">
        <v>208</v>
      </c>
      <c r="D11235" s="2">
        <v>4</v>
      </c>
      <c r="E11235" s="17">
        <v>14</v>
      </c>
      <c r="F11235" t="s">
        <v>68</v>
      </c>
      <c r="G11235">
        <v>4</v>
      </c>
      <c r="H11235">
        <v>54760</v>
      </c>
    </row>
    <row r="11236" spans="1:8" x14ac:dyDescent="0.25">
      <c r="A11236" s="2">
        <v>8</v>
      </c>
      <c r="B11236" t="s">
        <v>39</v>
      </c>
      <c r="C11236" t="s">
        <v>208</v>
      </c>
      <c r="D11236" s="2">
        <v>4</v>
      </c>
      <c r="E11236" s="17">
        <v>14</v>
      </c>
      <c r="F11236" t="s">
        <v>69</v>
      </c>
      <c r="G11236">
        <v>4</v>
      </c>
      <c r="H11236">
        <v>435504.47</v>
      </c>
    </row>
    <row r="11237" spans="1:8" x14ac:dyDescent="0.25">
      <c r="A11237" s="2">
        <v>8</v>
      </c>
      <c r="B11237" t="s">
        <v>39</v>
      </c>
      <c r="C11237" t="s">
        <v>208</v>
      </c>
      <c r="D11237" s="2">
        <v>4</v>
      </c>
      <c r="E11237" s="17">
        <v>14</v>
      </c>
      <c r="F11237" t="s">
        <v>78</v>
      </c>
      <c r="H11237">
        <v>35605.83</v>
      </c>
    </row>
    <row r="11238" spans="1:8" x14ac:dyDescent="0.25">
      <c r="A11238" s="2">
        <v>8</v>
      </c>
      <c r="B11238" t="s">
        <v>39</v>
      </c>
      <c r="C11238" t="s">
        <v>208</v>
      </c>
      <c r="D11238" s="2">
        <v>4</v>
      </c>
      <c r="E11238" s="17">
        <v>14</v>
      </c>
      <c r="F11238" t="s">
        <v>67</v>
      </c>
      <c r="G11238">
        <v>4</v>
      </c>
      <c r="H11238">
        <v>338.18999999999994</v>
      </c>
    </row>
    <row r="11239" spans="1:8" x14ac:dyDescent="0.25">
      <c r="A11239" s="2">
        <v>8</v>
      </c>
      <c r="B11239" t="s">
        <v>39</v>
      </c>
      <c r="C11239" t="s">
        <v>208</v>
      </c>
      <c r="D11239" s="2">
        <v>4</v>
      </c>
      <c r="E11239" s="17">
        <v>14</v>
      </c>
      <c r="F11239" t="s">
        <v>73</v>
      </c>
      <c r="H11239">
        <v>131023.38</v>
      </c>
    </row>
    <row r="11240" spans="1:8" x14ac:dyDescent="0.25">
      <c r="A11240" s="2">
        <v>8</v>
      </c>
      <c r="B11240" t="s">
        <v>39</v>
      </c>
      <c r="C11240" t="s">
        <v>208</v>
      </c>
      <c r="D11240" s="2">
        <v>4</v>
      </c>
      <c r="E11240" s="17">
        <v>14</v>
      </c>
      <c r="F11240" t="s">
        <v>72</v>
      </c>
      <c r="G11240">
        <v>4</v>
      </c>
      <c r="H11240">
        <v>1082106.05</v>
      </c>
    </row>
    <row r="11241" spans="1:8" x14ac:dyDescent="0.25">
      <c r="A11241" s="2">
        <v>8</v>
      </c>
      <c r="B11241" t="s">
        <v>39</v>
      </c>
      <c r="C11241" t="s">
        <v>208</v>
      </c>
      <c r="D11241" s="2">
        <v>4</v>
      </c>
      <c r="E11241" s="17">
        <v>14</v>
      </c>
      <c r="F11241" t="s">
        <v>74</v>
      </c>
      <c r="G11241">
        <v>1</v>
      </c>
      <c r="H11241">
        <v>371528.27</v>
      </c>
    </row>
    <row r="11242" spans="1:8" x14ac:dyDescent="0.25">
      <c r="A11242" s="2">
        <v>8</v>
      </c>
      <c r="B11242" t="s">
        <v>39</v>
      </c>
      <c r="C11242" t="s">
        <v>208</v>
      </c>
      <c r="D11242" s="2">
        <v>4</v>
      </c>
      <c r="E11242" s="17">
        <v>15</v>
      </c>
      <c r="F11242" t="s">
        <v>70</v>
      </c>
      <c r="G11242">
        <v>2</v>
      </c>
      <c r="H11242">
        <v>911851.65</v>
      </c>
    </row>
    <row r="11243" spans="1:8" x14ac:dyDescent="0.25">
      <c r="A11243" s="2">
        <v>8</v>
      </c>
      <c r="B11243" t="s">
        <v>39</v>
      </c>
      <c r="C11243" t="s">
        <v>208</v>
      </c>
      <c r="D11243" s="2">
        <v>4</v>
      </c>
      <c r="E11243" s="17">
        <v>15</v>
      </c>
      <c r="F11243" t="s">
        <v>69</v>
      </c>
      <c r="G11243">
        <v>2</v>
      </c>
      <c r="H11243">
        <v>118540.54</v>
      </c>
    </row>
    <row r="11244" spans="1:8" x14ac:dyDescent="0.25">
      <c r="A11244" s="2">
        <v>8</v>
      </c>
      <c r="B11244" t="s">
        <v>39</v>
      </c>
      <c r="C11244" t="s">
        <v>208</v>
      </c>
      <c r="D11244" s="2">
        <v>4</v>
      </c>
      <c r="E11244" s="17">
        <v>15</v>
      </c>
      <c r="F11244" t="s">
        <v>67</v>
      </c>
      <c r="G11244">
        <v>2</v>
      </c>
      <c r="H11244">
        <v>81.61999999999999</v>
      </c>
    </row>
    <row r="11245" spans="1:8" x14ac:dyDescent="0.25">
      <c r="A11245" s="2">
        <v>8</v>
      </c>
      <c r="B11245" t="s">
        <v>39</v>
      </c>
      <c r="C11245" t="s">
        <v>208</v>
      </c>
      <c r="D11245" s="2">
        <v>4</v>
      </c>
      <c r="E11245" s="17">
        <v>15</v>
      </c>
      <c r="F11245" t="s">
        <v>73</v>
      </c>
      <c r="H11245">
        <v>63390.3</v>
      </c>
    </row>
    <row r="11246" spans="1:8" x14ac:dyDescent="0.25">
      <c r="A11246" s="2">
        <v>8</v>
      </c>
      <c r="B11246" t="s">
        <v>39</v>
      </c>
      <c r="C11246" t="s">
        <v>208</v>
      </c>
      <c r="D11246" s="2">
        <v>4</v>
      </c>
      <c r="E11246" s="17">
        <v>15</v>
      </c>
      <c r="F11246" t="s">
        <v>72</v>
      </c>
      <c r="G11246">
        <v>2</v>
      </c>
      <c r="H11246">
        <v>425970.01</v>
      </c>
    </row>
    <row r="11247" spans="1:8" x14ac:dyDescent="0.25">
      <c r="A11247" s="2">
        <v>8</v>
      </c>
      <c r="B11247" t="s">
        <v>39</v>
      </c>
      <c r="C11247" t="s">
        <v>208</v>
      </c>
      <c r="D11247" s="2">
        <v>4</v>
      </c>
      <c r="E11247" s="17">
        <v>16</v>
      </c>
      <c r="F11247" t="s">
        <v>70</v>
      </c>
      <c r="G11247">
        <v>1</v>
      </c>
      <c r="H11247">
        <v>714006.74</v>
      </c>
    </row>
    <row r="11248" spans="1:8" x14ac:dyDescent="0.25">
      <c r="A11248" s="2">
        <v>8</v>
      </c>
      <c r="B11248" t="s">
        <v>39</v>
      </c>
      <c r="C11248" t="s">
        <v>208</v>
      </c>
      <c r="D11248" s="2">
        <v>4</v>
      </c>
      <c r="E11248" s="17">
        <v>16</v>
      </c>
      <c r="F11248" t="s">
        <v>69</v>
      </c>
      <c r="G11248">
        <v>1</v>
      </c>
      <c r="H11248">
        <v>92820.819999999992</v>
      </c>
    </row>
    <row r="11249" spans="1:8" x14ac:dyDescent="0.25">
      <c r="A11249" s="2">
        <v>8</v>
      </c>
      <c r="B11249" t="s">
        <v>39</v>
      </c>
      <c r="C11249" t="s">
        <v>208</v>
      </c>
      <c r="D11249" s="2">
        <v>4</v>
      </c>
      <c r="E11249" s="17">
        <v>16</v>
      </c>
      <c r="F11249" t="s">
        <v>67</v>
      </c>
      <c r="G11249">
        <v>1</v>
      </c>
      <c r="H11249">
        <v>40.81</v>
      </c>
    </row>
    <row r="11250" spans="1:8" x14ac:dyDescent="0.25">
      <c r="A11250" s="2">
        <v>8</v>
      </c>
      <c r="B11250" t="s">
        <v>39</v>
      </c>
      <c r="C11250" t="s">
        <v>208</v>
      </c>
      <c r="D11250" s="2">
        <v>4</v>
      </c>
      <c r="E11250" s="17">
        <v>16</v>
      </c>
      <c r="F11250" t="s">
        <v>73</v>
      </c>
      <c r="G11250">
        <v>1</v>
      </c>
      <c r="H11250">
        <v>27140.6</v>
      </c>
    </row>
    <row r="11251" spans="1:8" x14ac:dyDescent="0.25">
      <c r="A11251" s="2">
        <v>8</v>
      </c>
      <c r="B11251" t="s">
        <v>39</v>
      </c>
      <c r="C11251" t="s">
        <v>208</v>
      </c>
      <c r="D11251" s="2">
        <v>4</v>
      </c>
      <c r="E11251" s="17">
        <v>16</v>
      </c>
      <c r="F11251" t="s">
        <v>72</v>
      </c>
      <c r="G11251">
        <v>1</v>
      </c>
      <c r="H11251">
        <v>256101.32999999996</v>
      </c>
    </row>
    <row r="11252" spans="1:8" x14ac:dyDescent="0.25">
      <c r="A11252" s="2">
        <v>8</v>
      </c>
      <c r="B11252" t="s">
        <v>39</v>
      </c>
      <c r="C11252" t="s">
        <v>209</v>
      </c>
      <c r="D11252" s="2">
        <v>5</v>
      </c>
      <c r="E11252" s="17">
        <v>1</v>
      </c>
      <c r="F11252" t="s">
        <v>70</v>
      </c>
      <c r="G11252">
        <v>1</v>
      </c>
      <c r="H11252">
        <v>43500</v>
      </c>
    </row>
    <row r="11253" spans="1:8" x14ac:dyDescent="0.25">
      <c r="A11253" s="2">
        <v>8</v>
      </c>
      <c r="B11253" t="s">
        <v>39</v>
      </c>
      <c r="C11253" t="s">
        <v>209</v>
      </c>
      <c r="D11253" s="2">
        <v>5</v>
      </c>
      <c r="E11253" s="17">
        <v>6</v>
      </c>
      <c r="F11253" t="s">
        <v>70</v>
      </c>
      <c r="G11253">
        <v>1</v>
      </c>
      <c r="H11253">
        <v>146603</v>
      </c>
    </row>
    <row r="11254" spans="1:8" x14ac:dyDescent="0.25">
      <c r="A11254" s="2">
        <v>8</v>
      </c>
      <c r="B11254" t="s">
        <v>39</v>
      </c>
      <c r="C11254" t="s">
        <v>209</v>
      </c>
      <c r="D11254" s="2">
        <v>5</v>
      </c>
      <c r="E11254" s="17">
        <v>6</v>
      </c>
      <c r="F11254" t="s">
        <v>75</v>
      </c>
      <c r="G11254">
        <v>1</v>
      </c>
      <c r="H11254">
        <v>13500</v>
      </c>
    </row>
    <row r="11255" spans="1:8" x14ac:dyDescent="0.25">
      <c r="A11255" s="2">
        <v>8</v>
      </c>
      <c r="B11255" t="s">
        <v>39</v>
      </c>
      <c r="C11255" t="s">
        <v>209</v>
      </c>
      <c r="D11255" s="2">
        <v>5</v>
      </c>
      <c r="E11255" s="17">
        <v>6</v>
      </c>
      <c r="F11255" t="s">
        <v>68</v>
      </c>
      <c r="G11255">
        <v>1</v>
      </c>
      <c r="H11255">
        <v>21062</v>
      </c>
    </row>
    <row r="11256" spans="1:8" x14ac:dyDescent="0.25">
      <c r="A11256" s="2">
        <v>8</v>
      </c>
      <c r="B11256" t="s">
        <v>39</v>
      </c>
      <c r="C11256" t="s">
        <v>209</v>
      </c>
      <c r="D11256" s="2">
        <v>5</v>
      </c>
      <c r="E11256" s="17">
        <v>6</v>
      </c>
      <c r="F11256" t="s">
        <v>69</v>
      </c>
      <c r="G11256">
        <v>1</v>
      </c>
      <c r="H11256">
        <v>19058.210000000003</v>
      </c>
    </row>
    <row r="11257" spans="1:8" x14ac:dyDescent="0.25">
      <c r="A11257" s="2">
        <v>8</v>
      </c>
      <c r="B11257" t="s">
        <v>39</v>
      </c>
      <c r="C11257" t="s">
        <v>209</v>
      </c>
      <c r="D11257" s="2">
        <v>5</v>
      </c>
      <c r="E11257" s="17">
        <v>6</v>
      </c>
      <c r="F11257" t="s">
        <v>67</v>
      </c>
      <c r="G11257">
        <v>1</v>
      </c>
      <c r="H11257">
        <v>64.179999999999993</v>
      </c>
    </row>
    <row r="11258" spans="1:8" x14ac:dyDescent="0.25">
      <c r="A11258" s="2">
        <v>8</v>
      </c>
      <c r="B11258" t="s">
        <v>39</v>
      </c>
      <c r="C11258" t="s">
        <v>209</v>
      </c>
      <c r="D11258" s="2">
        <v>5</v>
      </c>
      <c r="E11258" s="17">
        <v>6</v>
      </c>
      <c r="F11258" t="s">
        <v>73</v>
      </c>
      <c r="H11258">
        <v>8892.99</v>
      </c>
    </row>
    <row r="11259" spans="1:8" x14ac:dyDescent="0.25">
      <c r="A11259" s="2">
        <v>8</v>
      </c>
      <c r="B11259" t="s">
        <v>39</v>
      </c>
      <c r="C11259" t="s">
        <v>209</v>
      </c>
      <c r="D11259" s="2">
        <v>5</v>
      </c>
      <c r="E11259" s="17">
        <v>7</v>
      </c>
      <c r="F11259" t="s">
        <v>70</v>
      </c>
      <c r="G11259">
        <v>1</v>
      </c>
      <c r="H11259">
        <v>196053.93</v>
      </c>
    </row>
    <row r="11260" spans="1:8" x14ac:dyDescent="0.25">
      <c r="A11260" s="2">
        <v>8</v>
      </c>
      <c r="B11260" t="s">
        <v>39</v>
      </c>
      <c r="C11260" t="s">
        <v>209</v>
      </c>
      <c r="D11260" s="2">
        <v>5</v>
      </c>
      <c r="E11260" s="17">
        <v>7</v>
      </c>
      <c r="F11260" t="s">
        <v>67</v>
      </c>
      <c r="G11260">
        <v>1</v>
      </c>
      <c r="H11260">
        <v>75.789999999999992</v>
      </c>
    </row>
    <row r="11261" spans="1:8" x14ac:dyDescent="0.25">
      <c r="A11261" s="2">
        <v>8</v>
      </c>
      <c r="B11261" t="s">
        <v>39</v>
      </c>
      <c r="C11261" t="s">
        <v>209</v>
      </c>
      <c r="D11261" s="2">
        <v>5</v>
      </c>
      <c r="E11261" s="17">
        <v>7</v>
      </c>
      <c r="F11261" t="s">
        <v>72</v>
      </c>
      <c r="G11261">
        <v>1</v>
      </c>
      <c r="H11261">
        <v>72539.87999999999</v>
      </c>
    </row>
    <row r="11262" spans="1:8" x14ac:dyDescent="0.25">
      <c r="A11262" s="2">
        <v>8</v>
      </c>
      <c r="B11262" t="s">
        <v>39</v>
      </c>
      <c r="C11262" t="s">
        <v>209</v>
      </c>
      <c r="D11262" s="2">
        <v>5</v>
      </c>
      <c r="E11262" s="17">
        <v>13</v>
      </c>
      <c r="F11262" t="s">
        <v>70</v>
      </c>
      <c r="G11262">
        <v>1</v>
      </c>
      <c r="H11262">
        <v>356290.19999999995</v>
      </c>
    </row>
    <row r="11263" spans="1:8" x14ac:dyDescent="0.25">
      <c r="A11263" s="2">
        <v>8</v>
      </c>
      <c r="B11263" t="s">
        <v>39</v>
      </c>
      <c r="C11263" t="s">
        <v>209</v>
      </c>
      <c r="D11263" s="2">
        <v>5</v>
      </c>
      <c r="E11263" s="17">
        <v>13</v>
      </c>
      <c r="F11263" t="s">
        <v>67</v>
      </c>
      <c r="G11263">
        <v>1</v>
      </c>
      <c r="H11263">
        <v>34.980000000000004</v>
      </c>
    </row>
    <row r="11264" spans="1:8" x14ac:dyDescent="0.25">
      <c r="A11264" s="2">
        <v>8</v>
      </c>
      <c r="B11264" t="s">
        <v>39</v>
      </c>
      <c r="C11264" t="s">
        <v>209</v>
      </c>
      <c r="D11264" s="2">
        <v>5</v>
      </c>
      <c r="E11264" s="17">
        <v>13</v>
      </c>
      <c r="F11264" t="s">
        <v>72</v>
      </c>
      <c r="G11264">
        <v>1</v>
      </c>
      <c r="H11264">
        <v>152695.79999999999</v>
      </c>
    </row>
    <row r="11265" spans="1:8" x14ac:dyDescent="0.25">
      <c r="A11265" s="2">
        <v>8</v>
      </c>
      <c r="B11265" t="s">
        <v>39</v>
      </c>
      <c r="C11265" t="s">
        <v>209</v>
      </c>
      <c r="D11265" s="2">
        <v>5</v>
      </c>
      <c r="E11265" s="17">
        <v>14</v>
      </c>
      <c r="F11265" t="s">
        <v>70</v>
      </c>
      <c r="G11265">
        <v>1</v>
      </c>
      <c r="H11265">
        <v>576092.4</v>
      </c>
    </row>
    <row r="11266" spans="1:8" x14ac:dyDescent="0.25">
      <c r="A11266" s="2">
        <v>8</v>
      </c>
      <c r="B11266" t="s">
        <v>39</v>
      </c>
      <c r="C11266" t="s">
        <v>209</v>
      </c>
      <c r="D11266" s="2">
        <v>5</v>
      </c>
      <c r="E11266" s="17">
        <v>14</v>
      </c>
      <c r="F11266" t="s">
        <v>75</v>
      </c>
      <c r="G11266">
        <v>1</v>
      </c>
      <c r="H11266">
        <v>55000</v>
      </c>
    </row>
    <row r="11267" spans="1:8" x14ac:dyDescent="0.25">
      <c r="A11267" s="2">
        <v>8</v>
      </c>
      <c r="B11267" t="s">
        <v>39</v>
      </c>
      <c r="C11267" t="s">
        <v>209</v>
      </c>
      <c r="D11267" s="2">
        <v>5</v>
      </c>
      <c r="E11267" s="17">
        <v>14</v>
      </c>
      <c r="F11267" t="s">
        <v>68</v>
      </c>
      <c r="G11267">
        <v>1</v>
      </c>
      <c r="H11267">
        <v>12540</v>
      </c>
    </row>
    <row r="11268" spans="1:8" x14ac:dyDescent="0.25">
      <c r="A11268" s="2">
        <v>8</v>
      </c>
      <c r="B11268" t="s">
        <v>39</v>
      </c>
      <c r="C11268" t="s">
        <v>209</v>
      </c>
      <c r="D11268" s="2">
        <v>5</v>
      </c>
      <c r="E11268" s="17">
        <v>14</v>
      </c>
      <c r="F11268" t="s">
        <v>69</v>
      </c>
      <c r="G11268">
        <v>1</v>
      </c>
      <c r="H11268">
        <v>74891.899999999994</v>
      </c>
    </row>
    <row r="11269" spans="1:8" x14ac:dyDescent="0.25">
      <c r="A11269" s="2">
        <v>8</v>
      </c>
      <c r="B11269" t="s">
        <v>39</v>
      </c>
      <c r="C11269" t="s">
        <v>209</v>
      </c>
      <c r="D11269" s="2">
        <v>5</v>
      </c>
      <c r="E11269" s="17">
        <v>14</v>
      </c>
      <c r="F11269" t="s">
        <v>67</v>
      </c>
      <c r="G11269">
        <v>1</v>
      </c>
      <c r="H11269">
        <v>64.179999999999993</v>
      </c>
    </row>
    <row r="11270" spans="1:8" x14ac:dyDescent="0.25">
      <c r="A11270" s="2">
        <v>8</v>
      </c>
      <c r="B11270" t="s">
        <v>39</v>
      </c>
      <c r="C11270" t="s">
        <v>209</v>
      </c>
      <c r="D11270" s="2">
        <v>5</v>
      </c>
      <c r="E11270" s="17">
        <v>14</v>
      </c>
      <c r="F11270" t="s">
        <v>73</v>
      </c>
      <c r="H11270">
        <v>52125</v>
      </c>
    </row>
    <row r="11271" spans="1:8" x14ac:dyDescent="0.25">
      <c r="A11271" s="2">
        <v>8</v>
      </c>
      <c r="B11271" t="s">
        <v>39</v>
      </c>
      <c r="C11271" t="s">
        <v>209</v>
      </c>
      <c r="D11271" s="2">
        <v>5</v>
      </c>
      <c r="E11271" s="17">
        <v>14</v>
      </c>
      <c r="F11271" t="s">
        <v>72</v>
      </c>
      <c r="G11271">
        <v>1</v>
      </c>
      <c r="H11271">
        <v>193621.89</v>
      </c>
    </row>
    <row r="11272" spans="1:8" x14ac:dyDescent="0.25">
      <c r="A11272" s="2">
        <v>8</v>
      </c>
      <c r="B11272" t="s">
        <v>39</v>
      </c>
      <c r="C11272" t="s">
        <v>210</v>
      </c>
      <c r="D11272" s="2">
        <v>3</v>
      </c>
      <c r="E11272" s="17">
        <v>1</v>
      </c>
      <c r="F11272" t="s">
        <v>70</v>
      </c>
      <c r="G11272">
        <v>1</v>
      </c>
      <c r="H11272">
        <v>86828.38</v>
      </c>
    </row>
    <row r="11273" spans="1:8" x14ac:dyDescent="0.25">
      <c r="A11273" s="2">
        <v>8</v>
      </c>
      <c r="B11273" t="s">
        <v>39</v>
      </c>
      <c r="C11273" t="s">
        <v>210</v>
      </c>
      <c r="D11273" s="2">
        <v>3</v>
      </c>
      <c r="E11273" s="17">
        <v>7</v>
      </c>
      <c r="F11273" t="s">
        <v>70</v>
      </c>
      <c r="G11273">
        <v>1</v>
      </c>
      <c r="H11273">
        <v>196278</v>
      </c>
    </row>
    <row r="11274" spans="1:8" x14ac:dyDescent="0.25">
      <c r="A11274" s="2">
        <v>8</v>
      </c>
      <c r="B11274" t="s">
        <v>39</v>
      </c>
      <c r="C11274" t="s">
        <v>210</v>
      </c>
      <c r="D11274" s="2">
        <v>3</v>
      </c>
      <c r="E11274" s="17">
        <v>7</v>
      </c>
      <c r="F11274" t="s">
        <v>75</v>
      </c>
      <c r="G11274">
        <v>1</v>
      </c>
      <c r="H11274">
        <v>13500</v>
      </c>
    </row>
    <row r="11275" spans="1:8" x14ac:dyDescent="0.25">
      <c r="A11275" s="2">
        <v>8</v>
      </c>
      <c r="B11275" t="s">
        <v>39</v>
      </c>
      <c r="C11275" t="s">
        <v>210</v>
      </c>
      <c r="D11275" s="2">
        <v>3</v>
      </c>
      <c r="E11275" s="17">
        <v>7</v>
      </c>
      <c r="F11275" t="s">
        <v>69</v>
      </c>
      <c r="G11275">
        <v>1</v>
      </c>
      <c r="H11275">
        <v>25515.949999999997</v>
      </c>
    </row>
    <row r="11276" spans="1:8" x14ac:dyDescent="0.25">
      <c r="A11276" s="2">
        <v>8</v>
      </c>
      <c r="B11276" t="s">
        <v>39</v>
      </c>
      <c r="C11276" t="s">
        <v>210</v>
      </c>
      <c r="D11276" s="2">
        <v>3</v>
      </c>
      <c r="E11276" s="17">
        <v>7</v>
      </c>
      <c r="F11276" t="s">
        <v>67</v>
      </c>
      <c r="G11276">
        <v>1</v>
      </c>
      <c r="H11276">
        <v>69.959999999999994</v>
      </c>
    </row>
    <row r="11277" spans="1:8" x14ac:dyDescent="0.25">
      <c r="A11277" s="2">
        <v>8</v>
      </c>
      <c r="B11277" t="s">
        <v>39</v>
      </c>
      <c r="C11277" t="s">
        <v>210</v>
      </c>
      <c r="D11277" s="2">
        <v>3</v>
      </c>
      <c r="E11277" s="17">
        <v>7</v>
      </c>
      <c r="F11277" t="s">
        <v>73</v>
      </c>
      <c r="H11277">
        <v>9500.1999999999989</v>
      </c>
    </row>
    <row r="11278" spans="1:8" x14ac:dyDescent="0.25">
      <c r="A11278" s="2">
        <v>8</v>
      </c>
      <c r="B11278" t="s">
        <v>39</v>
      </c>
      <c r="C11278" t="s">
        <v>210</v>
      </c>
      <c r="D11278" s="2">
        <v>3</v>
      </c>
      <c r="E11278" s="17">
        <v>10</v>
      </c>
      <c r="F11278" t="s">
        <v>70</v>
      </c>
      <c r="G11278">
        <v>1</v>
      </c>
      <c r="H11278">
        <v>423858.25</v>
      </c>
    </row>
    <row r="11279" spans="1:8" x14ac:dyDescent="0.25">
      <c r="A11279" s="2">
        <v>8</v>
      </c>
      <c r="B11279" t="s">
        <v>39</v>
      </c>
      <c r="C11279" t="s">
        <v>210</v>
      </c>
      <c r="D11279" s="2">
        <v>3</v>
      </c>
      <c r="E11279" s="17">
        <v>10</v>
      </c>
      <c r="F11279" t="s">
        <v>75</v>
      </c>
      <c r="G11279">
        <v>1</v>
      </c>
      <c r="H11279">
        <v>15300</v>
      </c>
    </row>
    <row r="11280" spans="1:8" x14ac:dyDescent="0.25">
      <c r="A11280" s="2">
        <v>8</v>
      </c>
      <c r="B11280" t="s">
        <v>39</v>
      </c>
      <c r="C11280" t="s">
        <v>210</v>
      </c>
      <c r="D11280" s="2">
        <v>3</v>
      </c>
      <c r="E11280" s="17">
        <v>10</v>
      </c>
      <c r="F11280" t="s">
        <v>68</v>
      </c>
      <c r="G11280">
        <v>1</v>
      </c>
      <c r="H11280">
        <v>33953.25</v>
      </c>
    </row>
    <row r="11281" spans="1:8" x14ac:dyDescent="0.25">
      <c r="A11281" s="2">
        <v>8</v>
      </c>
      <c r="B11281" t="s">
        <v>39</v>
      </c>
      <c r="C11281" t="s">
        <v>210</v>
      </c>
      <c r="D11281" s="2">
        <v>3</v>
      </c>
      <c r="E11281" s="17">
        <v>10</v>
      </c>
      <c r="F11281" t="s">
        <v>69</v>
      </c>
      <c r="G11281">
        <v>1</v>
      </c>
      <c r="H11281">
        <v>55101.36</v>
      </c>
    </row>
    <row r="11282" spans="1:8" x14ac:dyDescent="0.25">
      <c r="A11282" s="2">
        <v>8</v>
      </c>
      <c r="B11282" t="s">
        <v>39</v>
      </c>
      <c r="C11282" t="s">
        <v>210</v>
      </c>
      <c r="D11282" s="2">
        <v>3</v>
      </c>
      <c r="E11282" s="17">
        <v>10</v>
      </c>
      <c r="F11282" t="s">
        <v>67</v>
      </c>
      <c r="G11282">
        <v>1</v>
      </c>
      <c r="H11282">
        <v>81.669999999999987</v>
      </c>
    </row>
    <row r="11283" spans="1:8" x14ac:dyDescent="0.25">
      <c r="A11283" s="2">
        <v>8</v>
      </c>
      <c r="B11283" t="s">
        <v>39</v>
      </c>
      <c r="C11283" t="s">
        <v>210</v>
      </c>
      <c r="D11283" s="2">
        <v>3</v>
      </c>
      <c r="E11283" s="17">
        <v>10</v>
      </c>
      <c r="F11283" t="s">
        <v>73</v>
      </c>
      <c r="H11283">
        <v>30589.75</v>
      </c>
    </row>
    <row r="11284" spans="1:8" x14ac:dyDescent="0.25">
      <c r="A11284" s="2">
        <v>8</v>
      </c>
      <c r="B11284" t="s">
        <v>39</v>
      </c>
      <c r="C11284" t="s">
        <v>210</v>
      </c>
      <c r="D11284" s="2">
        <v>3</v>
      </c>
      <c r="E11284" s="17">
        <v>12</v>
      </c>
      <c r="F11284" t="s">
        <v>70</v>
      </c>
      <c r="G11284">
        <v>3</v>
      </c>
      <c r="H11284">
        <v>1524488.1600000001</v>
      </c>
    </row>
    <row r="11285" spans="1:8" x14ac:dyDescent="0.25">
      <c r="A11285" s="2">
        <v>8</v>
      </c>
      <c r="B11285" t="s">
        <v>39</v>
      </c>
      <c r="C11285" t="s">
        <v>210</v>
      </c>
      <c r="D11285" s="2">
        <v>3</v>
      </c>
      <c r="E11285" s="17">
        <v>12</v>
      </c>
      <c r="F11285" t="s">
        <v>68</v>
      </c>
      <c r="G11285">
        <v>1</v>
      </c>
      <c r="H11285">
        <v>44400</v>
      </c>
    </row>
    <row r="11286" spans="1:8" x14ac:dyDescent="0.25">
      <c r="A11286" s="2">
        <v>8</v>
      </c>
      <c r="B11286" t="s">
        <v>39</v>
      </c>
      <c r="C11286" t="s">
        <v>210</v>
      </c>
      <c r="D11286" s="2">
        <v>3</v>
      </c>
      <c r="E11286" s="17">
        <v>12</v>
      </c>
      <c r="F11286" t="s">
        <v>69</v>
      </c>
      <c r="G11286">
        <v>3</v>
      </c>
      <c r="H11286">
        <v>198182.94999999998</v>
      </c>
    </row>
    <row r="11287" spans="1:8" x14ac:dyDescent="0.25">
      <c r="A11287" s="2">
        <v>8</v>
      </c>
      <c r="B11287" t="s">
        <v>39</v>
      </c>
      <c r="C11287" t="s">
        <v>210</v>
      </c>
      <c r="D11287" s="2">
        <v>3</v>
      </c>
      <c r="E11287" s="17">
        <v>12</v>
      </c>
      <c r="F11287" t="s">
        <v>78</v>
      </c>
      <c r="H11287">
        <v>45460.380000000005</v>
      </c>
    </row>
    <row r="11288" spans="1:8" x14ac:dyDescent="0.25">
      <c r="A11288" s="2">
        <v>8</v>
      </c>
      <c r="B11288" t="s">
        <v>39</v>
      </c>
      <c r="C11288" t="s">
        <v>210</v>
      </c>
      <c r="D11288" s="2">
        <v>3</v>
      </c>
      <c r="E11288" s="17">
        <v>12</v>
      </c>
      <c r="F11288" t="s">
        <v>67</v>
      </c>
      <c r="G11288">
        <v>3</v>
      </c>
      <c r="H11288">
        <v>209.87999999999994</v>
      </c>
    </row>
    <row r="11289" spans="1:8" x14ac:dyDescent="0.25">
      <c r="A11289" s="2">
        <v>8</v>
      </c>
      <c r="B11289" t="s">
        <v>39</v>
      </c>
      <c r="C11289" t="s">
        <v>210</v>
      </c>
      <c r="D11289" s="2">
        <v>3</v>
      </c>
      <c r="E11289" s="17">
        <v>12</v>
      </c>
      <c r="F11289" t="s">
        <v>73</v>
      </c>
      <c r="H11289">
        <v>119154.74</v>
      </c>
    </row>
    <row r="11290" spans="1:8" x14ac:dyDescent="0.25">
      <c r="A11290" s="2">
        <v>8</v>
      </c>
      <c r="B11290" t="s">
        <v>39</v>
      </c>
      <c r="C11290" t="s">
        <v>210</v>
      </c>
      <c r="D11290" s="2">
        <v>3</v>
      </c>
      <c r="E11290" s="17">
        <v>12</v>
      </c>
      <c r="F11290" t="s">
        <v>72</v>
      </c>
      <c r="G11290">
        <v>3</v>
      </c>
      <c r="H11290">
        <v>166488.66</v>
      </c>
    </row>
    <row r="11291" spans="1:8" x14ac:dyDescent="0.25">
      <c r="A11291" s="2">
        <v>8</v>
      </c>
      <c r="B11291" t="s">
        <v>39</v>
      </c>
      <c r="C11291" t="s">
        <v>210</v>
      </c>
      <c r="D11291" s="2">
        <v>3</v>
      </c>
      <c r="E11291" s="17">
        <v>13</v>
      </c>
      <c r="F11291" t="s">
        <v>70</v>
      </c>
      <c r="G11291">
        <v>1</v>
      </c>
      <c r="H11291">
        <v>1222959.0900000001</v>
      </c>
    </row>
    <row r="11292" spans="1:8" x14ac:dyDescent="0.25">
      <c r="A11292" s="2">
        <v>8</v>
      </c>
      <c r="B11292" t="s">
        <v>39</v>
      </c>
      <c r="C11292" t="s">
        <v>210</v>
      </c>
      <c r="D11292" s="2">
        <v>3</v>
      </c>
      <c r="E11292" s="17">
        <v>13</v>
      </c>
      <c r="F11292" t="s">
        <v>68</v>
      </c>
      <c r="G11292">
        <v>1</v>
      </c>
      <c r="H11292">
        <v>27840</v>
      </c>
    </row>
    <row r="11293" spans="1:8" x14ac:dyDescent="0.25">
      <c r="A11293" s="2">
        <v>8</v>
      </c>
      <c r="B11293" t="s">
        <v>39</v>
      </c>
      <c r="C11293" t="s">
        <v>210</v>
      </c>
      <c r="D11293" s="2">
        <v>3</v>
      </c>
      <c r="E11293" s="17">
        <v>13</v>
      </c>
      <c r="F11293" t="s">
        <v>69</v>
      </c>
      <c r="G11293">
        <v>1</v>
      </c>
      <c r="H11293">
        <v>158984.23000000001</v>
      </c>
    </row>
    <row r="11294" spans="1:8" x14ac:dyDescent="0.25">
      <c r="A11294" s="2">
        <v>8</v>
      </c>
      <c r="B11294" t="s">
        <v>39</v>
      </c>
      <c r="C11294" t="s">
        <v>210</v>
      </c>
      <c r="D11294" s="2">
        <v>3</v>
      </c>
      <c r="E11294" s="17">
        <v>13</v>
      </c>
      <c r="F11294" t="s">
        <v>78</v>
      </c>
      <c r="H11294">
        <v>29515.52</v>
      </c>
    </row>
    <row r="11295" spans="1:8" x14ac:dyDescent="0.25">
      <c r="A11295" s="2">
        <v>8</v>
      </c>
      <c r="B11295" t="s">
        <v>39</v>
      </c>
      <c r="C11295" t="s">
        <v>210</v>
      </c>
      <c r="D11295" s="2">
        <v>3</v>
      </c>
      <c r="E11295" s="17">
        <v>13</v>
      </c>
      <c r="F11295" t="s">
        <v>67</v>
      </c>
      <c r="G11295">
        <v>1</v>
      </c>
      <c r="H11295">
        <v>134.08999999999997</v>
      </c>
    </row>
    <row r="11296" spans="1:8" x14ac:dyDescent="0.25">
      <c r="A11296" s="2">
        <v>8</v>
      </c>
      <c r="B11296" t="s">
        <v>39</v>
      </c>
      <c r="C11296" t="s">
        <v>210</v>
      </c>
      <c r="D11296" s="2">
        <v>3</v>
      </c>
      <c r="E11296" s="17">
        <v>13</v>
      </c>
      <c r="F11296" t="s">
        <v>72</v>
      </c>
      <c r="G11296">
        <v>1</v>
      </c>
      <c r="H11296">
        <v>289694.18</v>
      </c>
    </row>
    <row r="11297" spans="1:8" x14ac:dyDescent="0.25">
      <c r="A11297" s="2">
        <v>8</v>
      </c>
      <c r="B11297" t="s">
        <v>39</v>
      </c>
      <c r="C11297" t="s">
        <v>210</v>
      </c>
      <c r="D11297" s="2">
        <v>3</v>
      </c>
      <c r="E11297" s="17">
        <v>14</v>
      </c>
      <c r="F11297" t="s">
        <v>70</v>
      </c>
      <c r="G11297">
        <v>1</v>
      </c>
      <c r="H11297">
        <v>654078.6</v>
      </c>
    </row>
    <row r="11298" spans="1:8" x14ac:dyDescent="0.25">
      <c r="A11298" s="2">
        <v>8</v>
      </c>
      <c r="B11298" t="s">
        <v>39</v>
      </c>
      <c r="C11298" t="s">
        <v>210</v>
      </c>
      <c r="D11298" s="2">
        <v>3</v>
      </c>
      <c r="E11298" s="17">
        <v>14</v>
      </c>
      <c r="F11298" t="s">
        <v>68</v>
      </c>
      <c r="G11298">
        <v>1</v>
      </c>
      <c r="H11298">
        <v>12720</v>
      </c>
    </row>
    <row r="11299" spans="1:8" x14ac:dyDescent="0.25">
      <c r="A11299" s="2">
        <v>8</v>
      </c>
      <c r="B11299" t="s">
        <v>39</v>
      </c>
      <c r="C11299" t="s">
        <v>210</v>
      </c>
      <c r="D11299" s="2">
        <v>3</v>
      </c>
      <c r="E11299" s="17">
        <v>14</v>
      </c>
      <c r="F11299" t="s">
        <v>69</v>
      </c>
      <c r="G11299">
        <v>1</v>
      </c>
      <c r="H11299">
        <v>85030.1</v>
      </c>
    </row>
    <row r="11300" spans="1:8" x14ac:dyDescent="0.25">
      <c r="A11300" s="2">
        <v>8</v>
      </c>
      <c r="B11300" t="s">
        <v>39</v>
      </c>
      <c r="C11300" t="s">
        <v>210</v>
      </c>
      <c r="D11300" s="2">
        <v>3</v>
      </c>
      <c r="E11300" s="17">
        <v>14</v>
      </c>
      <c r="F11300" t="s">
        <v>67</v>
      </c>
      <c r="G11300">
        <v>1</v>
      </c>
      <c r="H11300">
        <v>69.959999999999994</v>
      </c>
    </row>
    <row r="11301" spans="1:8" x14ac:dyDescent="0.25">
      <c r="A11301" s="2">
        <v>8</v>
      </c>
      <c r="B11301" t="s">
        <v>39</v>
      </c>
      <c r="C11301" t="s">
        <v>210</v>
      </c>
      <c r="D11301" s="2">
        <v>3</v>
      </c>
      <c r="E11301" s="17">
        <v>14</v>
      </c>
      <c r="F11301" t="s">
        <v>73</v>
      </c>
      <c r="H11301">
        <v>54506.549999999996</v>
      </c>
    </row>
    <row r="11302" spans="1:8" x14ac:dyDescent="0.25">
      <c r="A11302" s="2">
        <v>8</v>
      </c>
      <c r="B11302" t="s">
        <v>39</v>
      </c>
      <c r="C11302" t="s">
        <v>210</v>
      </c>
      <c r="D11302" s="2">
        <v>3</v>
      </c>
      <c r="E11302" s="17">
        <v>14</v>
      </c>
      <c r="F11302" t="s">
        <v>72</v>
      </c>
      <c r="G11302">
        <v>1</v>
      </c>
      <c r="H11302">
        <v>283795.56</v>
      </c>
    </row>
    <row r="11303" spans="1:8" x14ac:dyDescent="0.25">
      <c r="A11303" s="2">
        <v>8</v>
      </c>
      <c r="B11303" t="s">
        <v>39</v>
      </c>
      <c r="C11303" t="s">
        <v>210</v>
      </c>
      <c r="D11303" s="2">
        <v>3</v>
      </c>
      <c r="E11303" s="17">
        <v>14</v>
      </c>
      <c r="F11303" t="s">
        <v>74</v>
      </c>
      <c r="H11303">
        <v>108830.75</v>
      </c>
    </row>
    <row r="11304" spans="1:8" x14ac:dyDescent="0.25">
      <c r="A11304" s="2">
        <v>8</v>
      </c>
      <c r="B11304" t="s">
        <v>39</v>
      </c>
      <c r="C11304" t="s">
        <v>211</v>
      </c>
      <c r="D11304" s="2">
        <v>2</v>
      </c>
      <c r="E11304" s="17">
        <v>1</v>
      </c>
      <c r="F11304" t="s">
        <v>70</v>
      </c>
      <c r="G11304">
        <v>9</v>
      </c>
      <c r="H11304">
        <v>460285.45999999996</v>
      </c>
    </row>
    <row r="11305" spans="1:8" x14ac:dyDescent="0.25">
      <c r="A11305" s="2">
        <v>8</v>
      </c>
      <c r="B11305" t="s">
        <v>39</v>
      </c>
      <c r="C11305" t="s">
        <v>211</v>
      </c>
      <c r="D11305" s="2">
        <v>2</v>
      </c>
      <c r="E11305" s="17">
        <v>6</v>
      </c>
      <c r="F11305" t="s">
        <v>70</v>
      </c>
      <c r="G11305">
        <v>2</v>
      </c>
      <c r="H11305">
        <v>319763.25</v>
      </c>
    </row>
    <row r="11306" spans="1:8" x14ac:dyDescent="0.25">
      <c r="A11306" s="2">
        <v>8</v>
      </c>
      <c r="B11306" t="s">
        <v>39</v>
      </c>
      <c r="C11306" t="s">
        <v>211</v>
      </c>
      <c r="D11306" s="2">
        <v>2</v>
      </c>
      <c r="E11306" s="17">
        <v>6</v>
      </c>
      <c r="F11306" t="s">
        <v>75</v>
      </c>
      <c r="G11306">
        <v>1</v>
      </c>
      <c r="H11306">
        <v>13500</v>
      </c>
    </row>
    <row r="11307" spans="1:8" x14ac:dyDescent="0.25">
      <c r="A11307" s="2">
        <v>8</v>
      </c>
      <c r="B11307" t="s">
        <v>39</v>
      </c>
      <c r="C11307" t="s">
        <v>211</v>
      </c>
      <c r="D11307" s="2">
        <v>2</v>
      </c>
      <c r="E11307" s="17">
        <v>6</v>
      </c>
      <c r="F11307" t="s">
        <v>68</v>
      </c>
      <c r="G11307">
        <v>1</v>
      </c>
      <c r="H11307">
        <v>8844.75</v>
      </c>
    </row>
    <row r="11308" spans="1:8" x14ac:dyDescent="0.25">
      <c r="A11308" s="2">
        <v>8</v>
      </c>
      <c r="B11308" t="s">
        <v>39</v>
      </c>
      <c r="C11308" t="s">
        <v>211</v>
      </c>
      <c r="D11308" s="2">
        <v>2</v>
      </c>
      <c r="E11308" s="17">
        <v>6</v>
      </c>
      <c r="F11308" t="s">
        <v>69</v>
      </c>
      <c r="G11308">
        <v>1</v>
      </c>
      <c r="H11308">
        <v>20900.990000000002</v>
      </c>
    </row>
    <row r="11309" spans="1:8" x14ac:dyDescent="0.25">
      <c r="A11309" s="2">
        <v>8</v>
      </c>
      <c r="B11309" t="s">
        <v>39</v>
      </c>
      <c r="C11309" t="s">
        <v>211</v>
      </c>
      <c r="D11309" s="2">
        <v>2</v>
      </c>
      <c r="E11309" s="17">
        <v>6</v>
      </c>
      <c r="F11309" t="s">
        <v>67</v>
      </c>
      <c r="G11309">
        <v>2</v>
      </c>
      <c r="H11309">
        <v>139.91999999999999</v>
      </c>
    </row>
    <row r="11310" spans="1:8" x14ac:dyDescent="0.25">
      <c r="A11310" s="2">
        <v>8</v>
      </c>
      <c r="B11310" t="s">
        <v>39</v>
      </c>
      <c r="C11310" t="s">
        <v>211</v>
      </c>
      <c r="D11310" s="2">
        <v>2</v>
      </c>
      <c r="E11310" s="17">
        <v>6</v>
      </c>
      <c r="F11310" t="s">
        <v>73</v>
      </c>
      <c r="H11310">
        <v>13448</v>
      </c>
    </row>
    <row r="11311" spans="1:8" x14ac:dyDescent="0.25">
      <c r="A11311" s="2">
        <v>8</v>
      </c>
      <c r="B11311" t="s">
        <v>39</v>
      </c>
      <c r="C11311" t="s">
        <v>211</v>
      </c>
      <c r="D11311" s="2">
        <v>2</v>
      </c>
      <c r="E11311" s="17">
        <v>6</v>
      </c>
      <c r="F11311" t="s">
        <v>72</v>
      </c>
      <c r="G11311">
        <v>1</v>
      </c>
      <c r="H11311">
        <v>58824.359999999986</v>
      </c>
    </row>
    <row r="11312" spans="1:8" x14ac:dyDescent="0.25">
      <c r="A11312" s="2">
        <v>8</v>
      </c>
      <c r="B11312" t="s">
        <v>39</v>
      </c>
      <c r="C11312" t="s">
        <v>211</v>
      </c>
      <c r="D11312" s="2">
        <v>2</v>
      </c>
      <c r="E11312" s="17">
        <v>7</v>
      </c>
      <c r="F11312" t="s">
        <v>70</v>
      </c>
      <c r="G11312">
        <v>2</v>
      </c>
      <c r="H11312">
        <v>246341.5</v>
      </c>
    </row>
    <row r="11313" spans="1:8" x14ac:dyDescent="0.25">
      <c r="A11313" s="2">
        <v>8</v>
      </c>
      <c r="B11313" t="s">
        <v>39</v>
      </c>
      <c r="C11313" t="s">
        <v>211</v>
      </c>
      <c r="D11313" s="2">
        <v>2</v>
      </c>
      <c r="E11313" s="17">
        <v>7</v>
      </c>
      <c r="F11313" t="s">
        <v>75</v>
      </c>
      <c r="G11313">
        <v>2</v>
      </c>
      <c r="H11313">
        <v>16500</v>
      </c>
    </row>
    <row r="11314" spans="1:8" x14ac:dyDescent="0.25">
      <c r="A11314" s="2">
        <v>8</v>
      </c>
      <c r="B11314" t="s">
        <v>39</v>
      </c>
      <c r="C11314" t="s">
        <v>211</v>
      </c>
      <c r="D11314" s="2">
        <v>2</v>
      </c>
      <c r="E11314" s="17">
        <v>7</v>
      </c>
      <c r="F11314" t="s">
        <v>68</v>
      </c>
      <c r="H11314">
        <v>4414.5</v>
      </c>
    </row>
    <row r="11315" spans="1:8" x14ac:dyDescent="0.25">
      <c r="A11315" s="2">
        <v>8</v>
      </c>
      <c r="B11315" t="s">
        <v>39</v>
      </c>
      <c r="C11315" t="s">
        <v>211</v>
      </c>
      <c r="D11315" s="2">
        <v>2</v>
      </c>
      <c r="E11315" s="17">
        <v>7</v>
      </c>
      <c r="F11315" t="s">
        <v>69</v>
      </c>
      <c r="G11315">
        <v>2</v>
      </c>
      <c r="H11315">
        <v>32024.17</v>
      </c>
    </row>
    <row r="11316" spans="1:8" x14ac:dyDescent="0.25">
      <c r="A11316" s="2">
        <v>8</v>
      </c>
      <c r="B11316" t="s">
        <v>39</v>
      </c>
      <c r="C11316" t="s">
        <v>211</v>
      </c>
      <c r="D11316" s="2">
        <v>2</v>
      </c>
      <c r="E11316" s="17">
        <v>7</v>
      </c>
      <c r="F11316" t="s">
        <v>78</v>
      </c>
      <c r="H11316">
        <v>8805.02</v>
      </c>
    </row>
    <row r="11317" spans="1:8" x14ac:dyDescent="0.25">
      <c r="A11317" s="2">
        <v>8</v>
      </c>
      <c r="B11317" t="s">
        <v>39</v>
      </c>
      <c r="C11317" t="s">
        <v>211</v>
      </c>
      <c r="D11317" s="2">
        <v>2</v>
      </c>
      <c r="E11317" s="17">
        <v>7</v>
      </c>
      <c r="F11317" t="s">
        <v>67</v>
      </c>
      <c r="G11317">
        <v>2</v>
      </c>
      <c r="H11317">
        <v>87.449999999999989</v>
      </c>
    </row>
    <row r="11318" spans="1:8" x14ac:dyDescent="0.25">
      <c r="A11318" s="2">
        <v>8</v>
      </c>
      <c r="B11318" t="s">
        <v>39</v>
      </c>
      <c r="C11318" t="s">
        <v>211</v>
      </c>
      <c r="D11318" s="2">
        <v>2</v>
      </c>
      <c r="E11318" s="17">
        <v>7</v>
      </c>
      <c r="F11318" t="s">
        <v>73</v>
      </c>
      <c r="H11318">
        <v>16602</v>
      </c>
    </row>
    <row r="11319" spans="1:8" x14ac:dyDescent="0.25">
      <c r="A11319" s="2">
        <v>8</v>
      </c>
      <c r="B11319" t="s">
        <v>39</v>
      </c>
      <c r="C11319" t="s">
        <v>211</v>
      </c>
      <c r="D11319" s="2">
        <v>2</v>
      </c>
      <c r="E11319" s="17">
        <v>8</v>
      </c>
      <c r="F11319" t="s">
        <v>70</v>
      </c>
      <c r="G11319">
        <v>5</v>
      </c>
      <c r="H11319">
        <v>1208901.21</v>
      </c>
    </row>
    <row r="11320" spans="1:8" x14ac:dyDescent="0.25">
      <c r="A11320" s="2">
        <v>8</v>
      </c>
      <c r="B11320" t="s">
        <v>39</v>
      </c>
      <c r="C11320" t="s">
        <v>211</v>
      </c>
      <c r="D11320" s="2">
        <v>2</v>
      </c>
      <c r="E11320" s="17">
        <v>8</v>
      </c>
      <c r="F11320" t="s">
        <v>75</v>
      </c>
      <c r="G11320">
        <v>4</v>
      </c>
      <c r="H11320">
        <v>42300</v>
      </c>
    </row>
    <row r="11321" spans="1:8" x14ac:dyDescent="0.25">
      <c r="A11321" s="2">
        <v>8</v>
      </c>
      <c r="B11321" t="s">
        <v>39</v>
      </c>
      <c r="C11321" t="s">
        <v>211</v>
      </c>
      <c r="D11321" s="2">
        <v>2</v>
      </c>
      <c r="E11321" s="17">
        <v>8</v>
      </c>
      <c r="F11321" t="s">
        <v>68</v>
      </c>
      <c r="G11321">
        <v>3</v>
      </c>
      <c r="H11321">
        <v>35152</v>
      </c>
    </row>
    <row r="11322" spans="1:8" x14ac:dyDescent="0.25">
      <c r="A11322" s="2">
        <v>8</v>
      </c>
      <c r="B11322" t="s">
        <v>39</v>
      </c>
      <c r="C11322" t="s">
        <v>211</v>
      </c>
      <c r="D11322" s="2">
        <v>2</v>
      </c>
      <c r="E11322" s="17">
        <v>8</v>
      </c>
      <c r="F11322" t="s">
        <v>69</v>
      </c>
      <c r="G11322">
        <v>4</v>
      </c>
      <c r="H11322">
        <v>129215.43000000001</v>
      </c>
    </row>
    <row r="11323" spans="1:8" x14ac:dyDescent="0.25">
      <c r="A11323" s="2">
        <v>8</v>
      </c>
      <c r="B11323" t="s">
        <v>39</v>
      </c>
      <c r="C11323" t="s">
        <v>211</v>
      </c>
      <c r="D11323" s="2">
        <v>2</v>
      </c>
      <c r="E11323" s="17">
        <v>8</v>
      </c>
      <c r="F11323" t="s">
        <v>78</v>
      </c>
      <c r="H11323">
        <v>8086.97</v>
      </c>
    </row>
    <row r="11324" spans="1:8" x14ac:dyDescent="0.25">
      <c r="A11324" s="2">
        <v>8</v>
      </c>
      <c r="B11324" t="s">
        <v>39</v>
      </c>
      <c r="C11324" t="s">
        <v>211</v>
      </c>
      <c r="D11324" s="2">
        <v>2</v>
      </c>
      <c r="E11324" s="17">
        <v>8</v>
      </c>
      <c r="F11324" t="s">
        <v>67</v>
      </c>
      <c r="G11324">
        <v>5</v>
      </c>
      <c r="H11324">
        <v>367.24</v>
      </c>
    </row>
    <row r="11325" spans="1:8" x14ac:dyDescent="0.25">
      <c r="A11325" s="2">
        <v>8</v>
      </c>
      <c r="B11325" t="s">
        <v>39</v>
      </c>
      <c r="C11325" t="s">
        <v>211</v>
      </c>
      <c r="D11325" s="2">
        <v>2</v>
      </c>
      <c r="E11325" s="17">
        <v>8</v>
      </c>
      <c r="F11325" t="s">
        <v>73</v>
      </c>
      <c r="G11325">
        <v>1</v>
      </c>
      <c r="H11325">
        <v>81249</v>
      </c>
    </row>
    <row r="11326" spans="1:8" x14ac:dyDescent="0.25">
      <c r="A11326" s="2">
        <v>8</v>
      </c>
      <c r="B11326" t="s">
        <v>39</v>
      </c>
      <c r="C11326" t="s">
        <v>211</v>
      </c>
      <c r="D11326" s="2">
        <v>2</v>
      </c>
      <c r="E11326" s="17">
        <v>8</v>
      </c>
      <c r="F11326" t="s">
        <v>72</v>
      </c>
      <c r="G11326">
        <v>1</v>
      </c>
      <c r="H11326">
        <v>104620.29</v>
      </c>
    </row>
    <row r="11327" spans="1:8" x14ac:dyDescent="0.25">
      <c r="A11327" s="2">
        <v>8</v>
      </c>
      <c r="B11327" t="s">
        <v>39</v>
      </c>
      <c r="C11327" t="s">
        <v>211</v>
      </c>
      <c r="D11327" s="2">
        <v>2</v>
      </c>
      <c r="E11327" s="17">
        <v>10</v>
      </c>
      <c r="F11327" t="s">
        <v>70</v>
      </c>
      <c r="G11327">
        <v>19</v>
      </c>
      <c r="H11327">
        <v>6149998.6699999999</v>
      </c>
    </row>
    <row r="11328" spans="1:8" x14ac:dyDescent="0.25">
      <c r="A11328" s="2">
        <v>8</v>
      </c>
      <c r="B11328" t="s">
        <v>39</v>
      </c>
      <c r="C11328" t="s">
        <v>211</v>
      </c>
      <c r="D11328" s="2">
        <v>2</v>
      </c>
      <c r="E11328" s="17">
        <v>10</v>
      </c>
      <c r="F11328" t="s">
        <v>75</v>
      </c>
      <c r="G11328">
        <v>18</v>
      </c>
      <c r="H11328">
        <v>209100</v>
      </c>
    </row>
    <row r="11329" spans="1:8" x14ac:dyDescent="0.25">
      <c r="A11329" s="2">
        <v>8</v>
      </c>
      <c r="B11329" t="s">
        <v>39</v>
      </c>
      <c r="C11329" t="s">
        <v>211</v>
      </c>
      <c r="D11329" s="2">
        <v>2</v>
      </c>
      <c r="E11329" s="17">
        <v>10</v>
      </c>
      <c r="F11329" t="s">
        <v>68</v>
      </c>
      <c r="G11329">
        <v>14</v>
      </c>
      <c r="H11329">
        <v>249978.25</v>
      </c>
    </row>
    <row r="11330" spans="1:8" x14ac:dyDescent="0.25">
      <c r="A11330" s="2">
        <v>8</v>
      </c>
      <c r="B11330" t="s">
        <v>39</v>
      </c>
      <c r="C11330" t="s">
        <v>211</v>
      </c>
      <c r="D11330" s="2">
        <v>2</v>
      </c>
      <c r="E11330" s="17">
        <v>10</v>
      </c>
      <c r="F11330" t="s">
        <v>69</v>
      </c>
      <c r="G11330">
        <v>19</v>
      </c>
      <c r="H11330">
        <v>799496.36999999988</v>
      </c>
    </row>
    <row r="11331" spans="1:8" x14ac:dyDescent="0.25">
      <c r="A11331" s="2">
        <v>8</v>
      </c>
      <c r="B11331" t="s">
        <v>39</v>
      </c>
      <c r="C11331" t="s">
        <v>211</v>
      </c>
      <c r="D11331" s="2">
        <v>2</v>
      </c>
      <c r="E11331" s="17">
        <v>10</v>
      </c>
      <c r="F11331" t="s">
        <v>78</v>
      </c>
      <c r="H11331">
        <v>115228.42000000001</v>
      </c>
    </row>
    <row r="11332" spans="1:8" x14ac:dyDescent="0.25">
      <c r="A11332" s="2">
        <v>8</v>
      </c>
      <c r="B11332" t="s">
        <v>39</v>
      </c>
      <c r="C11332" t="s">
        <v>211</v>
      </c>
      <c r="D11332" s="2">
        <v>2</v>
      </c>
      <c r="E11332" s="17">
        <v>10</v>
      </c>
      <c r="F11332" t="s">
        <v>67</v>
      </c>
      <c r="G11332">
        <v>19</v>
      </c>
      <c r="H11332">
        <v>1177.71</v>
      </c>
    </row>
    <row r="11333" spans="1:8" x14ac:dyDescent="0.25">
      <c r="A11333" s="2">
        <v>8</v>
      </c>
      <c r="B11333" t="s">
        <v>39</v>
      </c>
      <c r="C11333" t="s">
        <v>211</v>
      </c>
      <c r="D11333" s="2">
        <v>2</v>
      </c>
      <c r="E11333" s="17">
        <v>10</v>
      </c>
      <c r="F11333" t="s">
        <v>73</v>
      </c>
      <c r="G11333">
        <v>3</v>
      </c>
      <c r="H11333">
        <v>518235.25</v>
      </c>
    </row>
    <row r="11334" spans="1:8" x14ac:dyDescent="0.25">
      <c r="A11334" s="2">
        <v>8</v>
      </c>
      <c r="B11334" t="s">
        <v>39</v>
      </c>
      <c r="C11334" t="s">
        <v>211</v>
      </c>
      <c r="D11334" s="2">
        <v>2</v>
      </c>
      <c r="E11334" s="17">
        <v>10</v>
      </c>
      <c r="F11334" t="s">
        <v>74</v>
      </c>
      <c r="H11334">
        <v>13156.89</v>
      </c>
    </row>
    <row r="11335" spans="1:8" x14ac:dyDescent="0.25">
      <c r="A11335" s="2">
        <v>8</v>
      </c>
      <c r="B11335" t="s">
        <v>39</v>
      </c>
      <c r="C11335" t="s">
        <v>211</v>
      </c>
      <c r="D11335" s="2">
        <v>2</v>
      </c>
      <c r="E11335" s="17">
        <v>11</v>
      </c>
      <c r="F11335" t="s">
        <v>70</v>
      </c>
      <c r="H11335">
        <v>141585.76</v>
      </c>
    </row>
    <row r="11336" spans="1:8" x14ac:dyDescent="0.25">
      <c r="A11336" s="2">
        <v>8</v>
      </c>
      <c r="B11336" t="s">
        <v>39</v>
      </c>
      <c r="C11336" t="s">
        <v>211</v>
      </c>
      <c r="D11336" s="2">
        <v>2</v>
      </c>
      <c r="E11336" s="17">
        <v>11</v>
      </c>
      <c r="F11336" t="s">
        <v>67</v>
      </c>
      <c r="H11336">
        <v>23.32</v>
      </c>
    </row>
    <row r="11337" spans="1:8" x14ac:dyDescent="0.25">
      <c r="A11337" s="2">
        <v>8</v>
      </c>
      <c r="B11337" t="s">
        <v>39</v>
      </c>
      <c r="C11337" t="s">
        <v>211</v>
      </c>
      <c r="D11337" s="2">
        <v>2</v>
      </c>
      <c r="E11337" s="17">
        <v>11</v>
      </c>
      <c r="F11337" t="s">
        <v>72</v>
      </c>
      <c r="H11337">
        <v>47195.24</v>
      </c>
    </row>
    <row r="11338" spans="1:8" x14ac:dyDescent="0.25">
      <c r="A11338" s="2">
        <v>8</v>
      </c>
      <c r="B11338" t="s">
        <v>39</v>
      </c>
      <c r="C11338" t="s">
        <v>211</v>
      </c>
      <c r="D11338" s="2">
        <v>2</v>
      </c>
      <c r="E11338" s="17">
        <v>12</v>
      </c>
      <c r="F11338" t="s">
        <v>70</v>
      </c>
      <c r="G11338">
        <v>24</v>
      </c>
      <c r="H11338">
        <v>12092867.829999998</v>
      </c>
    </row>
    <row r="11339" spans="1:8" x14ac:dyDescent="0.25">
      <c r="A11339" s="2">
        <v>8</v>
      </c>
      <c r="B11339" t="s">
        <v>39</v>
      </c>
      <c r="C11339" t="s">
        <v>211</v>
      </c>
      <c r="D11339" s="2">
        <v>2</v>
      </c>
      <c r="E11339" s="17">
        <v>12</v>
      </c>
      <c r="F11339" t="s">
        <v>75</v>
      </c>
      <c r="G11339">
        <v>1</v>
      </c>
      <c r="H11339">
        <v>8000</v>
      </c>
    </row>
    <row r="11340" spans="1:8" x14ac:dyDescent="0.25">
      <c r="A11340" s="2">
        <v>8</v>
      </c>
      <c r="B11340" t="s">
        <v>39</v>
      </c>
      <c r="C11340" t="s">
        <v>211</v>
      </c>
      <c r="D11340" s="2">
        <v>2</v>
      </c>
      <c r="E11340" s="17">
        <v>12</v>
      </c>
      <c r="F11340" t="s">
        <v>68</v>
      </c>
      <c r="G11340">
        <v>11</v>
      </c>
      <c r="H11340">
        <v>226432</v>
      </c>
    </row>
    <row r="11341" spans="1:8" x14ac:dyDescent="0.25">
      <c r="A11341" s="2">
        <v>8</v>
      </c>
      <c r="B11341" t="s">
        <v>39</v>
      </c>
      <c r="C11341" t="s">
        <v>211</v>
      </c>
      <c r="D11341" s="2">
        <v>2</v>
      </c>
      <c r="E11341" s="17">
        <v>12</v>
      </c>
      <c r="F11341" t="s">
        <v>69</v>
      </c>
      <c r="G11341">
        <v>23</v>
      </c>
      <c r="H11341">
        <v>1527436.97</v>
      </c>
    </row>
    <row r="11342" spans="1:8" x14ac:dyDescent="0.25">
      <c r="A11342" s="2">
        <v>8</v>
      </c>
      <c r="B11342" t="s">
        <v>39</v>
      </c>
      <c r="C11342" t="s">
        <v>211</v>
      </c>
      <c r="D11342" s="2">
        <v>2</v>
      </c>
      <c r="E11342" s="17">
        <v>12</v>
      </c>
      <c r="F11342" t="s">
        <v>78</v>
      </c>
      <c r="H11342">
        <v>239072.06</v>
      </c>
    </row>
    <row r="11343" spans="1:8" x14ac:dyDescent="0.25">
      <c r="A11343" s="2">
        <v>8</v>
      </c>
      <c r="B11343" t="s">
        <v>39</v>
      </c>
      <c r="C11343" t="s">
        <v>211</v>
      </c>
      <c r="D11343" s="2">
        <v>2</v>
      </c>
      <c r="E11343" s="17">
        <v>12</v>
      </c>
      <c r="F11343" t="s">
        <v>67</v>
      </c>
      <c r="G11343">
        <v>24</v>
      </c>
      <c r="H11343">
        <v>1649.8899999999999</v>
      </c>
    </row>
    <row r="11344" spans="1:8" x14ac:dyDescent="0.25">
      <c r="A11344" s="2">
        <v>8</v>
      </c>
      <c r="B11344" t="s">
        <v>39</v>
      </c>
      <c r="C11344" t="s">
        <v>211</v>
      </c>
      <c r="D11344" s="2">
        <v>2</v>
      </c>
      <c r="E11344" s="17">
        <v>12</v>
      </c>
      <c r="F11344" t="s">
        <v>73</v>
      </c>
      <c r="G11344">
        <v>1</v>
      </c>
      <c r="H11344">
        <v>983364.71</v>
      </c>
    </row>
    <row r="11345" spans="1:8" x14ac:dyDescent="0.25">
      <c r="A11345" s="2">
        <v>8</v>
      </c>
      <c r="B11345" t="s">
        <v>39</v>
      </c>
      <c r="C11345" t="s">
        <v>211</v>
      </c>
      <c r="D11345" s="2">
        <v>2</v>
      </c>
      <c r="E11345" s="17">
        <v>12</v>
      </c>
      <c r="F11345" t="s">
        <v>72</v>
      </c>
      <c r="G11345">
        <v>24</v>
      </c>
      <c r="H11345">
        <v>1694120.95</v>
      </c>
    </row>
    <row r="11346" spans="1:8" x14ac:dyDescent="0.25">
      <c r="A11346" s="2">
        <v>8</v>
      </c>
      <c r="B11346" t="s">
        <v>39</v>
      </c>
      <c r="C11346" t="s">
        <v>211</v>
      </c>
      <c r="D11346" s="2">
        <v>2</v>
      </c>
      <c r="E11346" s="17">
        <v>12</v>
      </c>
      <c r="F11346" t="s">
        <v>74</v>
      </c>
      <c r="H11346">
        <v>29806.5</v>
      </c>
    </row>
    <row r="11347" spans="1:8" x14ac:dyDescent="0.25">
      <c r="A11347" s="2">
        <v>8</v>
      </c>
      <c r="B11347" t="s">
        <v>39</v>
      </c>
      <c r="C11347" t="s">
        <v>211</v>
      </c>
      <c r="D11347" s="2">
        <v>2</v>
      </c>
      <c r="E11347" s="17">
        <v>13</v>
      </c>
      <c r="F11347" t="s">
        <v>70</v>
      </c>
      <c r="G11347">
        <v>15</v>
      </c>
      <c r="H11347">
        <v>9294495.8099999987</v>
      </c>
    </row>
    <row r="11348" spans="1:8" x14ac:dyDescent="0.25">
      <c r="A11348" s="2">
        <v>8</v>
      </c>
      <c r="B11348" t="s">
        <v>39</v>
      </c>
      <c r="C11348" t="s">
        <v>211</v>
      </c>
      <c r="D11348" s="2">
        <v>2</v>
      </c>
      <c r="E11348" s="17">
        <v>13</v>
      </c>
      <c r="F11348" t="s">
        <v>75</v>
      </c>
      <c r="G11348">
        <v>3</v>
      </c>
      <c r="H11348">
        <v>258513</v>
      </c>
    </row>
    <row r="11349" spans="1:8" x14ac:dyDescent="0.25">
      <c r="A11349" s="2">
        <v>8</v>
      </c>
      <c r="B11349" t="s">
        <v>39</v>
      </c>
      <c r="C11349" t="s">
        <v>211</v>
      </c>
      <c r="D11349" s="2">
        <v>2</v>
      </c>
      <c r="E11349" s="17">
        <v>13</v>
      </c>
      <c r="F11349" t="s">
        <v>68</v>
      </c>
      <c r="G11349">
        <v>5</v>
      </c>
      <c r="H11349">
        <v>92258</v>
      </c>
    </row>
    <row r="11350" spans="1:8" x14ac:dyDescent="0.25">
      <c r="A11350" s="2">
        <v>8</v>
      </c>
      <c r="B11350" t="s">
        <v>39</v>
      </c>
      <c r="C11350" t="s">
        <v>211</v>
      </c>
      <c r="D11350" s="2">
        <v>2</v>
      </c>
      <c r="E11350" s="17">
        <v>13</v>
      </c>
      <c r="F11350" t="s">
        <v>69</v>
      </c>
      <c r="G11350">
        <v>14</v>
      </c>
      <c r="H11350">
        <v>1129641.7199999997</v>
      </c>
    </row>
    <row r="11351" spans="1:8" x14ac:dyDescent="0.25">
      <c r="A11351" s="2">
        <v>8</v>
      </c>
      <c r="B11351" t="s">
        <v>39</v>
      </c>
      <c r="C11351" t="s">
        <v>211</v>
      </c>
      <c r="D11351" s="2">
        <v>2</v>
      </c>
      <c r="E11351" s="17">
        <v>13</v>
      </c>
      <c r="F11351" t="s">
        <v>78</v>
      </c>
      <c r="H11351">
        <v>72241</v>
      </c>
    </row>
    <row r="11352" spans="1:8" x14ac:dyDescent="0.25">
      <c r="A11352" s="2">
        <v>8</v>
      </c>
      <c r="B11352" t="s">
        <v>39</v>
      </c>
      <c r="C11352" t="s">
        <v>211</v>
      </c>
      <c r="D11352" s="2">
        <v>2</v>
      </c>
      <c r="E11352" s="17">
        <v>13</v>
      </c>
      <c r="F11352" t="s">
        <v>67</v>
      </c>
      <c r="G11352">
        <v>15</v>
      </c>
      <c r="H11352">
        <v>1061.1100000000001</v>
      </c>
    </row>
    <row r="11353" spans="1:8" x14ac:dyDescent="0.25">
      <c r="A11353" s="2">
        <v>8</v>
      </c>
      <c r="B11353" t="s">
        <v>39</v>
      </c>
      <c r="C11353" t="s">
        <v>211</v>
      </c>
      <c r="D11353" s="2">
        <v>2</v>
      </c>
      <c r="E11353" s="17">
        <v>13</v>
      </c>
      <c r="F11353" t="s">
        <v>73</v>
      </c>
      <c r="G11353">
        <v>2</v>
      </c>
      <c r="H11353">
        <v>504194.52999999997</v>
      </c>
    </row>
    <row r="11354" spans="1:8" x14ac:dyDescent="0.25">
      <c r="A11354" s="2">
        <v>8</v>
      </c>
      <c r="B11354" t="s">
        <v>39</v>
      </c>
      <c r="C11354" t="s">
        <v>211</v>
      </c>
      <c r="D11354" s="2">
        <v>2</v>
      </c>
      <c r="E11354" s="17">
        <v>13</v>
      </c>
      <c r="F11354" t="s">
        <v>72</v>
      </c>
      <c r="G11354">
        <v>15</v>
      </c>
      <c r="H11354">
        <v>2187609.2399999998</v>
      </c>
    </row>
    <row r="11355" spans="1:8" x14ac:dyDescent="0.25">
      <c r="A11355" s="2">
        <v>8</v>
      </c>
      <c r="B11355" t="s">
        <v>39</v>
      </c>
      <c r="C11355" t="s">
        <v>211</v>
      </c>
      <c r="D11355" s="2">
        <v>2</v>
      </c>
      <c r="E11355" s="17">
        <v>13</v>
      </c>
      <c r="F11355" t="s">
        <v>74</v>
      </c>
      <c r="H11355">
        <v>14941.75</v>
      </c>
    </row>
    <row r="11356" spans="1:8" x14ac:dyDescent="0.25">
      <c r="A11356" s="2">
        <v>8</v>
      </c>
      <c r="B11356" t="s">
        <v>39</v>
      </c>
      <c r="C11356" t="s">
        <v>211</v>
      </c>
      <c r="D11356" s="2">
        <v>2</v>
      </c>
      <c r="E11356" s="17">
        <v>14</v>
      </c>
      <c r="F11356" t="s">
        <v>70</v>
      </c>
      <c r="G11356">
        <v>5</v>
      </c>
      <c r="H11356">
        <v>3003689.99</v>
      </c>
    </row>
    <row r="11357" spans="1:8" x14ac:dyDescent="0.25">
      <c r="A11357" s="2">
        <v>8</v>
      </c>
      <c r="B11357" t="s">
        <v>39</v>
      </c>
      <c r="C11357" t="s">
        <v>211</v>
      </c>
      <c r="D11357" s="2">
        <v>2</v>
      </c>
      <c r="E11357" s="17">
        <v>14</v>
      </c>
      <c r="F11357" t="s">
        <v>68</v>
      </c>
      <c r="G11357">
        <v>2</v>
      </c>
      <c r="H11357">
        <v>37238.92</v>
      </c>
    </row>
    <row r="11358" spans="1:8" x14ac:dyDescent="0.25">
      <c r="A11358" s="2">
        <v>8</v>
      </c>
      <c r="B11358" t="s">
        <v>39</v>
      </c>
      <c r="C11358" t="s">
        <v>211</v>
      </c>
      <c r="D11358" s="2">
        <v>2</v>
      </c>
      <c r="E11358" s="17">
        <v>14</v>
      </c>
      <c r="F11358" t="s">
        <v>69</v>
      </c>
      <c r="G11358">
        <v>3</v>
      </c>
      <c r="H11358">
        <v>231542.44999999998</v>
      </c>
    </row>
    <row r="11359" spans="1:8" x14ac:dyDescent="0.25">
      <c r="A11359" s="2">
        <v>8</v>
      </c>
      <c r="B11359" t="s">
        <v>39</v>
      </c>
      <c r="C11359" t="s">
        <v>211</v>
      </c>
      <c r="D11359" s="2">
        <v>2</v>
      </c>
      <c r="E11359" s="17">
        <v>14</v>
      </c>
      <c r="F11359" t="s">
        <v>78</v>
      </c>
      <c r="H11359">
        <v>72870.39</v>
      </c>
    </row>
    <row r="11360" spans="1:8" x14ac:dyDescent="0.25">
      <c r="A11360" s="2">
        <v>8</v>
      </c>
      <c r="B11360" t="s">
        <v>39</v>
      </c>
      <c r="C11360" t="s">
        <v>211</v>
      </c>
      <c r="D11360" s="2">
        <v>2</v>
      </c>
      <c r="E11360" s="17">
        <v>14</v>
      </c>
      <c r="F11360" t="s">
        <v>67</v>
      </c>
      <c r="G11360">
        <v>5</v>
      </c>
      <c r="H11360">
        <v>285.66999999999996</v>
      </c>
    </row>
    <row r="11361" spans="1:8" x14ac:dyDescent="0.25">
      <c r="A11361" s="2">
        <v>8</v>
      </c>
      <c r="B11361" t="s">
        <v>39</v>
      </c>
      <c r="C11361" t="s">
        <v>211</v>
      </c>
      <c r="D11361" s="2">
        <v>2</v>
      </c>
      <c r="E11361" s="17">
        <v>14</v>
      </c>
      <c r="F11361" t="s">
        <v>73</v>
      </c>
      <c r="H11361">
        <v>56996.7</v>
      </c>
    </row>
    <row r="11362" spans="1:8" x14ac:dyDescent="0.25">
      <c r="A11362" s="2">
        <v>8</v>
      </c>
      <c r="B11362" t="s">
        <v>39</v>
      </c>
      <c r="C11362" t="s">
        <v>211</v>
      </c>
      <c r="D11362" s="2">
        <v>2</v>
      </c>
      <c r="E11362" s="17">
        <v>14</v>
      </c>
      <c r="F11362" t="s">
        <v>72</v>
      </c>
      <c r="G11362">
        <v>5</v>
      </c>
      <c r="H11362">
        <v>1078354.6999999997</v>
      </c>
    </row>
    <row r="11363" spans="1:8" x14ac:dyDescent="0.25">
      <c r="A11363" s="2">
        <v>8</v>
      </c>
      <c r="B11363" t="s">
        <v>39</v>
      </c>
      <c r="C11363" t="s">
        <v>211</v>
      </c>
      <c r="D11363" s="2">
        <v>2</v>
      </c>
      <c r="E11363" s="17">
        <v>15</v>
      </c>
      <c r="F11363" t="s">
        <v>70</v>
      </c>
      <c r="G11363">
        <v>9</v>
      </c>
      <c r="H11363">
        <v>9066371.6900000013</v>
      </c>
    </row>
    <row r="11364" spans="1:8" x14ac:dyDescent="0.25">
      <c r="A11364" s="2">
        <v>8</v>
      </c>
      <c r="B11364" t="s">
        <v>39</v>
      </c>
      <c r="C11364" t="s">
        <v>211</v>
      </c>
      <c r="D11364" s="2">
        <v>2</v>
      </c>
      <c r="E11364" s="17">
        <v>15</v>
      </c>
      <c r="F11364" t="s">
        <v>75</v>
      </c>
      <c r="G11364">
        <v>3</v>
      </c>
      <c r="H11364">
        <v>88108</v>
      </c>
    </row>
    <row r="11365" spans="1:8" x14ac:dyDescent="0.25">
      <c r="A11365" s="2">
        <v>8</v>
      </c>
      <c r="B11365" t="s">
        <v>39</v>
      </c>
      <c r="C11365" t="s">
        <v>211</v>
      </c>
      <c r="D11365" s="2">
        <v>2</v>
      </c>
      <c r="E11365" s="17">
        <v>15</v>
      </c>
      <c r="F11365" t="s">
        <v>68</v>
      </c>
      <c r="G11365">
        <v>4</v>
      </c>
      <c r="H11365">
        <v>94200</v>
      </c>
    </row>
    <row r="11366" spans="1:8" x14ac:dyDescent="0.25">
      <c r="A11366" s="2">
        <v>8</v>
      </c>
      <c r="B11366" t="s">
        <v>39</v>
      </c>
      <c r="C11366" t="s">
        <v>211</v>
      </c>
      <c r="D11366" s="2">
        <v>2</v>
      </c>
      <c r="E11366" s="17">
        <v>15</v>
      </c>
      <c r="F11366" t="s">
        <v>69</v>
      </c>
      <c r="G11366">
        <v>9</v>
      </c>
      <c r="H11366">
        <v>1170971.3999999999</v>
      </c>
    </row>
    <row r="11367" spans="1:8" x14ac:dyDescent="0.25">
      <c r="A11367" s="2">
        <v>8</v>
      </c>
      <c r="B11367" t="s">
        <v>39</v>
      </c>
      <c r="C11367" t="s">
        <v>211</v>
      </c>
      <c r="D11367" s="2">
        <v>2</v>
      </c>
      <c r="E11367" s="17">
        <v>15</v>
      </c>
      <c r="F11367" t="s">
        <v>78</v>
      </c>
      <c r="H11367">
        <v>313222.51</v>
      </c>
    </row>
    <row r="11368" spans="1:8" x14ac:dyDescent="0.25">
      <c r="A11368" s="2">
        <v>8</v>
      </c>
      <c r="B11368" t="s">
        <v>39</v>
      </c>
      <c r="C11368" t="s">
        <v>211</v>
      </c>
      <c r="D11368" s="2">
        <v>2</v>
      </c>
      <c r="E11368" s="17">
        <v>15</v>
      </c>
      <c r="F11368" t="s">
        <v>67</v>
      </c>
      <c r="G11368">
        <v>9</v>
      </c>
      <c r="H11368">
        <v>740.36</v>
      </c>
    </row>
    <row r="11369" spans="1:8" x14ac:dyDescent="0.25">
      <c r="A11369" s="2">
        <v>8</v>
      </c>
      <c r="B11369" t="s">
        <v>39</v>
      </c>
      <c r="C11369" t="s">
        <v>211</v>
      </c>
      <c r="D11369" s="2">
        <v>2</v>
      </c>
      <c r="E11369" s="17">
        <v>15</v>
      </c>
      <c r="F11369" t="s">
        <v>73</v>
      </c>
      <c r="H11369">
        <v>349767.5</v>
      </c>
    </row>
    <row r="11370" spans="1:8" x14ac:dyDescent="0.25">
      <c r="A11370" s="2">
        <v>8</v>
      </c>
      <c r="B11370" t="s">
        <v>39</v>
      </c>
      <c r="C11370" t="s">
        <v>211</v>
      </c>
      <c r="D11370" s="2">
        <v>2</v>
      </c>
      <c r="E11370" s="17">
        <v>15</v>
      </c>
      <c r="F11370" t="s">
        <v>72</v>
      </c>
      <c r="G11370">
        <v>9</v>
      </c>
      <c r="H11370">
        <v>3621523.5799999996</v>
      </c>
    </row>
    <row r="11371" spans="1:8" x14ac:dyDescent="0.25">
      <c r="A11371" s="2">
        <v>8</v>
      </c>
      <c r="B11371" t="s">
        <v>39</v>
      </c>
      <c r="C11371" t="s">
        <v>211</v>
      </c>
      <c r="D11371" s="2">
        <v>2</v>
      </c>
      <c r="E11371" s="17">
        <v>15</v>
      </c>
      <c r="F11371" t="s">
        <v>74</v>
      </c>
      <c r="H11371">
        <v>95623.06</v>
      </c>
    </row>
    <row r="11372" spans="1:8" x14ac:dyDescent="0.25">
      <c r="A11372" s="2">
        <v>8</v>
      </c>
      <c r="B11372" t="s">
        <v>39</v>
      </c>
      <c r="C11372" t="s">
        <v>212</v>
      </c>
      <c r="D11372" s="2">
        <v>4</v>
      </c>
      <c r="E11372" s="17">
        <v>1</v>
      </c>
      <c r="F11372" t="s">
        <v>70</v>
      </c>
      <c r="G11372">
        <v>5</v>
      </c>
      <c r="H11372">
        <v>213247.64</v>
      </c>
    </row>
    <row r="11373" spans="1:8" x14ac:dyDescent="0.25">
      <c r="A11373" s="2">
        <v>8</v>
      </c>
      <c r="B11373" t="s">
        <v>39</v>
      </c>
      <c r="C11373" t="s">
        <v>212</v>
      </c>
      <c r="D11373" s="2">
        <v>4</v>
      </c>
      <c r="E11373" s="17">
        <v>6</v>
      </c>
      <c r="F11373" t="s">
        <v>70</v>
      </c>
      <c r="G11373">
        <v>1</v>
      </c>
      <c r="H11373">
        <v>158985</v>
      </c>
    </row>
    <row r="11374" spans="1:8" x14ac:dyDescent="0.25">
      <c r="A11374" s="2">
        <v>8</v>
      </c>
      <c r="B11374" t="s">
        <v>39</v>
      </c>
      <c r="C11374" t="s">
        <v>212</v>
      </c>
      <c r="D11374" s="2">
        <v>4</v>
      </c>
      <c r="E11374" s="17">
        <v>6</v>
      </c>
      <c r="F11374" t="s">
        <v>75</v>
      </c>
      <c r="G11374">
        <v>1</v>
      </c>
      <c r="H11374">
        <v>13500</v>
      </c>
    </row>
    <row r="11375" spans="1:8" x14ac:dyDescent="0.25">
      <c r="A11375" s="2">
        <v>8</v>
      </c>
      <c r="B11375" t="s">
        <v>39</v>
      </c>
      <c r="C11375" t="s">
        <v>212</v>
      </c>
      <c r="D11375" s="2">
        <v>4</v>
      </c>
      <c r="E11375" s="17">
        <v>6</v>
      </c>
      <c r="F11375" t="s">
        <v>68</v>
      </c>
      <c r="H11375">
        <v>5760</v>
      </c>
    </row>
    <row r="11376" spans="1:8" x14ac:dyDescent="0.25">
      <c r="A11376" s="2">
        <v>8</v>
      </c>
      <c r="B11376" t="s">
        <v>39</v>
      </c>
      <c r="C11376" t="s">
        <v>212</v>
      </c>
      <c r="D11376" s="2">
        <v>4</v>
      </c>
      <c r="E11376" s="17">
        <v>6</v>
      </c>
      <c r="F11376" t="s">
        <v>69</v>
      </c>
      <c r="G11376">
        <v>1</v>
      </c>
      <c r="H11376">
        <v>20667.86</v>
      </c>
    </row>
    <row r="11377" spans="1:8" x14ac:dyDescent="0.25">
      <c r="A11377" s="2">
        <v>8</v>
      </c>
      <c r="B11377" t="s">
        <v>39</v>
      </c>
      <c r="C11377" t="s">
        <v>212</v>
      </c>
      <c r="D11377" s="2">
        <v>4</v>
      </c>
      <c r="E11377" s="17">
        <v>6</v>
      </c>
      <c r="F11377" t="s">
        <v>78</v>
      </c>
      <c r="H11377">
        <v>6686.28</v>
      </c>
    </row>
    <row r="11378" spans="1:8" x14ac:dyDescent="0.25">
      <c r="A11378" s="2">
        <v>8</v>
      </c>
      <c r="B11378" t="s">
        <v>39</v>
      </c>
      <c r="C11378" t="s">
        <v>212</v>
      </c>
      <c r="D11378" s="2">
        <v>4</v>
      </c>
      <c r="E11378" s="17">
        <v>6</v>
      </c>
      <c r="F11378" t="s">
        <v>67</v>
      </c>
      <c r="G11378">
        <v>1</v>
      </c>
      <c r="H11378">
        <v>69.959999999999994</v>
      </c>
    </row>
    <row r="11379" spans="1:8" x14ac:dyDescent="0.25">
      <c r="A11379" s="2">
        <v>8</v>
      </c>
      <c r="B11379" t="s">
        <v>39</v>
      </c>
      <c r="C11379" t="s">
        <v>212</v>
      </c>
      <c r="D11379" s="2">
        <v>4</v>
      </c>
      <c r="E11379" s="17">
        <v>6</v>
      </c>
      <c r="F11379" t="s">
        <v>73</v>
      </c>
      <c r="H11379">
        <v>13248.75</v>
      </c>
    </row>
    <row r="11380" spans="1:8" x14ac:dyDescent="0.25">
      <c r="A11380" s="2">
        <v>8</v>
      </c>
      <c r="B11380" t="s">
        <v>39</v>
      </c>
      <c r="C11380" t="s">
        <v>212</v>
      </c>
      <c r="D11380" s="2">
        <v>4</v>
      </c>
      <c r="E11380" s="17">
        <v>7</v>
      </c>
      <c r="F11380" t="s">
        <v>70</v>
      </c>
      <c r="G11380">
        <v>6</v>
      </c>
      <c r="H11380">
        <v>1252505.0099999998</v>
      </c>
    </row>
    <row r="11381" spans="1:8" x14ac:dyDescent="0.25">
      <c r="A11381" s="2">
        <v>8</v>
      </c>
      <c r="B11381" t="s">
        <v>39</v>
      </c>
      <c r="C11381" t="s">
        <v>212</v>
      </c>
      <c r="D11381" s="2">
        <v>4</v>
      </c>
      <c r="E11381" s="17">
        <v>7</v>
      </c>
      <c r="F11381" t="s">
        <v>75</v>
      </c>
      <c r="G11381">
        <v>4</v>
      </c>
      <c r="H11381">
        <v>61200</v>
      </c>
    </row>
    <row r="11382" spans="1:8" x14ac:dyDescent="0.25">
      <c r="A11382" s="2">
        <v>8</v>
      </c>
      <c r="B11382" t="s">
        <v>39</v>
      </c>
      <c r="C11382" t="s">
        <v>212</v>
      </c>
      <c r="D11382" s="2">
        <v>4</v>
      </c>
      <c r="E11382" s="17">
        <v>7</v>
      </c>
      <c r="F11382" t="s">
        <v>68</v>
      </c>
      <c r="G11382">
        <v>4</v>
      </c>
      <c r="H11382">
        <v>75512.5</v>
      </c>
    </row>
    <row r="11383" spans="1:8" x14ac:dyDescent="0.25">
      <c r="A11383" s="2">
        <v>8</v>
      </c>
      <c r="B11383" t="s">
        <v>39</v>
      </c>
      <c r="C11383" t="s">
        <v>212</v>
      </c>
      <c r="D11383" s="2">
        <v>4</v>
      </c>
      <c r="E11383" s="17">
        <v>7</v>
      </c>
      <c r="F11383" t="s">
        <v>69</v>
      </c>
      <c r="G11383">
        <v>6</v>
      </c>
      <c r="H11383">
        <v>139577.87</v>
      </c>
    </row>
    <row r="11384" spans="1:8" x14ac:dyDescent="0.25">
      <c r="A11384" s="2">
        <v>8</v>
      </c>
      <c r="B11384" t="s">
        <v>39</v>
      </c>
      <c r="C11384" t="s">
        <v>212</v>
      </c>
      <c r="D11384" s="2">
        <v>4</v>
      </c>
      <c r="E11384" s="17">
        <v>7</v>
      </c>
      <c r="F11384" t="s">
        <v>78</v>
      </c>
      <c r="H11384">
        <v>29905.68</v>
      </c>
    </row>
    <row r="11385" spans="1:8" x14ac:dyDescent="0.25">
      <c r="A11385" s="2">
        <v>8</v>
      </c>
      <c r="B11385" t="s">
        <v>39</v>
      </c>
      <c r="C11385" t="s">
        <v>212</v>
      </c>
      <c r="D11385" s="2">
        <v>4</v>
      </c>
      <c r="E11385" s="17">
        <v>7</v>
      </c>
      <c r="F11385" t="s">
        <v>67</v>
      </c>
      <c r="G11385">
        <v>6</v>
      </c>
      <c r="H11385">
        <v>431.41999999999996</v>
      </c>
    </row>
    <row r="11386" spans="1:8" x14ac:dyDescent="0.25">
      <c r="A11386" s="2">
        <v>8</v>
      </c>
      <c r="B11386" t="s">
        <v>39</v>
      </c>
      <c r="C11386" t="s">
        <v>212</v>
      </c>
      <c r="D11386" s="2">
        <v>4</v>
      </c>
      <c r="E11386" s="17">
        <v>7</v>
      </c>
      <c r="F11386" t="s">
        <v>73</v>
      </c>
      <c r="G11386">
        <v>2</v>
      </c>
      <c r="H11386">
        <v>68861.69</v>
      </c>
    </row>
    <row r="11387" spans="1:8" x14ac:dyDescent="0.25">
      <c r="A11387" s="2">
        <v>8</v>
      </c>
      <c r="B11387" t="s">
        <v>39</v>
      </c>
      <c r="C11387" t="s">
        <v>212</v>
      </c>
      <c r="D11387" s="2">
        <v>4</v>
      </c>
      <c r="E11387" s="17">
        <v>7</v>
      </c>
      <c r="F11387" t="s">
        <v>72</v>
      </c>
      <c r="H11387">
        <v>66570.899999999994</v>
      </c>
    </row>
    <row r="11388" spans="1:8" x14ac:dyDescent="0.25">
      <c r="A11388" s="2">
        <v>8</v>
      </c>
      <c r="B11388" t="s">
        <v>39</v>
      </c>
      <c r="C11388" t="s">
        <v>212</v>
      </c>
      <c r="D11388" s="2">
        <v>4</v>
      </c>
      <c r="E11388" s="17">
        <v>8</v>
      </c>
      <c r="F11388" t="s">
        <v>70</v>
      </c>
      <c r="G11388">
        <v>2</v>
      </c>
      <c r="H11388">
        <v>490241.25</v>
      </c>
    </row>
    <row r="11389" spans="1:8" x14ac:dyDescent="0.25">
      <c r="A11389" s="2">
        <v>8</v>
      </c>
      <c r="B11389" t="s">
        <v>39</v>
      </c>
      <c r="C11389" t="s">
        <v>212</v>
      </c>
      <c r="D11389" s="2">
        <v>4</v>
      </c>
      <c r="E11389" s="17">
        <v>8</v>
      </c>
      <c r="F11389" t="s">
        <v>75</v>
      </c>
      <c r="G11389">
        <v>2</v>
      </c>
      <c r="H11389">
        <v>27000</v>
      </c>
    </row>
    <row r="11390" spans="1:8" x14ac:dyDescent="0.25">
      <c r="A11390" s="2">
        <v>8</v>
      </c>
      <c r="B11390" t="s">
        <v>39</v>
      </c>
      <c r="C11390" t="s">
        <v>212</v>
      </c>
      <c r="D11390" s="2">
        <v>4</v>
      </c>
      <c r="E11390" s="17">
        <v>8</v>
      </c>
      <c r="F11390" t="s">
        <v>68</v>
      </c>
      <c r="G11390">
        <v>2</v>
      </c>
      <c r="H11390">
        <v>26285</v>
      </c>
    </row>
    <row r="11391" spans="1:8" x14ac:dyDescent="0.25">
      <c r="A11391" s="2">
        <v>8</v>
      </c>
      <c r="B11391" t="s">
        <v>39</v>
      </c>
      <c r="C11391" t="s">
        <v>212</v>
      </c>
      <c r="D11391" s="2">
        <v>4</v>
      </c>
      <c r="E11391" s="17">
        <v>8</v>
      </c>
      <c r="F11391" t="s">
        <v>69</v>
      </c>
      <c r="G11391">
        <v>2</v>
      </c>
      <c r="H11391">
        <v>63730.97</v>
      </c>
    </row>
    <row r="11392" spans="1:8" x14ac:dyDescent="0.25">
      <c r="A11392" s="2">
        <v>8</v>
      </c>
      <c r="B11392" t="s">
        <v>39</v>
      </c>
      <c r="C11392" t="s">
        <v>212</v>
      </c>
      <c r="D11392" s="2">
        <v>4</v>
      </c>
      <c r="E11392" s="17">
        <v>8</v>
      </c>
      <c r="F11392" t="s">
        <v>78</v>
      </c>
      <c r="H11392">
        <v>19408.73</v>
      </c>
    </row>
    <row r="11393" spans="1:8" x14ac:dyDescent="0.25">
      <c r="A11393" s="2">
        <v>8</v>
      </c>
      <c r="B11393" t="s">
        <v>39</v>
      </c>
      <c r="C11393" t="s">
        <v>212</v>
      </c>
      <c r="D11393" s="2">
        <v>4</v>
      </c>
      <c r="E11393" s="17">
        <v>8</v>
      </c>
      <c r="F11393" t="s">
        <v>67</v>
      </c>
      <c r="G11393">
        <v>2</v>
      </c>
      <c r="H11393">
        <v>139.91999999999999</v>
      </c>
    </row>
    <row r="11394" spans="1:8" x14ac:dyDescent="0.25">
      <c r="A11394" s="2">
        <v>8</v>
      </c>
      <c r="B11394" t="s">
        <v>39</v>
      </c>
      <c r="C11394" t="s">
        <v>212</v>
      </c>
      <c r="D11394" s="2">
        <v>4</v>
      </c>
      <c r="E11394" s="17">
        <v>8</v>
      </c>
      <c r="F11394" t="s">
        <v>73</v>
      </c>
      <c r="H11394">
        <v>40624.5</v>
      </c>
    </row>
    <row r="11395" spans="1:8" x14ac:dyDescent="0.25">
      <c r="A11395" s="2">
        <v>8</v>
      </c>
      <c r="B11395" t="s">
        <v>39</v>
      </c>
      <c r="C11395" t="s">
        <v>212</v>
      </c>
      <c r="D11395" s="2">
        <v>4</v>
      </c>
      <c r="E11395" s="17">
        <v>10</v>
      </c>
      <c r="F11395" t="s">
        <v>70</v>
      </c>
      <c r="G11395">
        <v>15</v>
      </c>
      <c r="H11395">
        <v>5360636.1199999992</v>
      </c>
    </row>
    <row r="11396" spans="1:8" x14ac:dyDescent="0.25">
      <c r="A11396" s="2">
        <v>8</v>
      </c>
      <c r="B11396" t="s">
        <v>39</v>
      </c>
      <c r="C11396" t="s">
        <v>212</v>
      </c>
      <c r="D11396" s="2">
        <v>4</v>
      </c>
      <c r="E11396" s="17">
        <v>10</v>
      </c>
      <c r="F11396" t="s">
        <v>75</v>
      </c>
      <c r="G11396">
        <v>15</v>
      </c>
      <c r="H11396">
        <v>195300</v>
      </c>
    </row>
    <row r="11397" spans="1:8" x14ac:dyDescent="0.25">
      <c r="A11397" s="2">
        <v>8</v>
      </c>
      <c r="B11397" t="s">
        <v>39</v>
      </c>
      <c r="C11397" t="s">
        <v>212</v>
      </c>
      <c r="D11397" s="2">
        <v>4</v>
      </c>
      <c r="E11397" s="17">
        <v>10</v>
      </c>
      <c r="F11397" t="s">
        <v>77</v>
      </c>
      <c r="H11397">
        <v>4751.07</v>
      </c>
    </row>
    <row r="11398" spans="1:8" x14ac:dyDescent="0.25">
      <c r="A11398" s="2">
        <v>8</v>
      </c>
      <c r="B11398" t="s">
        <v>39</v>
      </c>
      <c r="C11398" t="s">
        <v>212</v>
      </c>
      <c r="D11398" s="2">
        <v>4</v>
      </c>
      <c r="E11398" s="17">
        <v>10</v>
      </c>
      <c r="F11398" t="s">
        <v>68</v>
      </c>
      <c r="G11398">
        <v>13</v>
      </c>
      <c r="H11398">
        <v>225397.75</v>
      </c>
    </row>
    <row r="11399" spans="1:8" x14ac:dyDescent="0.25">
      <c r="A11399" s="2">
        <v>8</v>
      </c>
      <c r="B11399" t="s">
        <v>39</v>
      </c>
      <c r="C11399" t="s">
        <v>212</v>
      </c>
      <c r="D11399" s="2">
        <v>4</v>
      </c>
      <c r="E11399" s="17">
        <v>10</v>
      </c>
      <c r="F11399" t="s">
        <v>69</v>
      </c>
      <c r="G11399">
        <v>15</v>
      </c>
      <c r="H11399">
        <v>697404.96</v>
      </c>
    </row>
    <row r="11400" spans="1:8" x14ac:dyDescent="0.25">
      <c r="A11400" s="2">
        <v>8</v>
      </c>
      <c r="B11400" t="s">
        <v>39</v>
      </c>
      <c r="C11400" t="s">
        <v>212</v>
      </c>
      <c r="D11400" s="2">
        <v>4</v>
      </c>
      <c r="E11400" s="17">
        <v>10</v>
      </c>
      <c r="F11400" t="s">
        <v>78</v>
      </c>
      <c r="H11400">
        <v>214699.15000000002</v>
      </c>
    </row>
    <row r="11401" spans="1:8" x14ac:dyDescent="0.25">
      <c r="A11401" s="2">
        <v>8</v>
      </c>
      <c r="B11401" t="s">
        <v>39</v>
      </c>
      <c r="C11401" t="s">
        <v>212</v>
      </c>
      <c r="D11401" s="2">
        <v>4</v>
      </c>
      <c r="E11401" s="17">
        <v>10</v>
      </c>
      <c r="F11401" t="s">
        <v>67</v>
      </c>
      <c r="G11401">
        <v>15</v>
      </c>
      <c r="H11401">
        <v>1008.5400000000006</v>
      </c>
    </row>
    <row r="11402" spans="1:8" x14ac:dyDescent="0.25">
      <c r="A11402" s="2">
        <v>8</v>
      </c>
      <c r="B11402" t="s">
        <v>39</v>
      </c>
      <c r="C11402" t="s">
        <v>212</v>
      </c>
      <c r="D11402" s="2">
        <v>4</v>
      </c>
      <c r="E11402" s="17">
        <v>10</v>
      </c>
      <c r="F11402" t="s">
        <v>73</v>
      </c>
      <c r="G11402">
        <v>3</v>
      </c>
      <c r="H11402">
        <v>494741.3</v>
      </c>
    </row>
    <row r="11403" spans="1:8" x14ac:dyDescent="0.25">
      <c r="A11403" s="2">
        <v>8</v>
      </c>
      <c r="B11403" t="s">
        <v>39</v>
      </c>
      <c r="C11403" t="s">
        <v>212</v>
      </c>
      <c r="D11403" s="2">
        <v>4</v>
      </c>
      <c r="E11403" s="17">
        <v>12</v>
      </c>
      <c r="F11403" t="s">
        <v>70</v>
      </c>
      <c r="G11403">
        <v>18</v>
      </c>
      <c r="H11403">
        <v>9471905.4400000013</v>
      </c>
    </row>
    <row r="11404" spans="1:8" x14ac:dyDescent="0.25">
      <c r="A11404" s="2">
        <v>8</v>
      </c>
      <c r="B11404" t="s">
        <v>39</v>
      </c>
      <c r="C11404" t="s">
        <v>212</v>
      </c>
      <c r="D11404" s="2">
        <v>4</v>
      </c>
      <c r="E11404" s="17">
        <v>12</v>
      </c>
      <c r="F11404" t="s">
        <v>75</v>
      </c>
      <c r="H11404">
        <v>16000</v>
      </c>
    </row>
    <row r="11405" spans="1:8" x14ac:dyDescent="0.25">
      <c r="A11405" s="2">
        <v>8</v>
      </c>
      <c r="B11405" t="s">
        <v>39</v>
      </c>
      <c r="C11405" t="s">
        <v>212</v>
      </c>
      <c r="D11405" s="2">
        <v>4</v>
      </c>
      <c r="E11405" s="17">
        <v>12</v>
      </c>
      <c r="F11405" t="s">
        <v>77</v>
      </c>
      <c r="H11405">
        <v>19086.199999999997</v>
      </c>
    </row>
    <row r="11406" spans="1:8" x14ac:dyDescent="0.25">
      <c r="A11406" s="2">
        <v>8</v>
      </c>
      <c r="B11406" t="s">
        <v>39</v>
      </c>
      <c r="C11406" t="s">
        <v>212</v>
      </c>
      <c r="D11406" s="2">
        <v>4</v>
      </c>
      <c r="E11406" s="17">
        <v>12</v>
      </c>
      <c r="F11406" t="s">
        <v>68</v>
      </c>
      <c r="G11406">
        <v>10</v>
      </c>
      <c r="H11406">
        <v>205240</v>
      </c>
    </row>
    <row r="11407" spans="1:8" x14ac:dyDescent="0.25">
      <c r="A11407" s="2">
        <v>8</v>
      </c>
      <c r="B11407" t="s">
        <v>39</v>
      </c>
      <c r="C11407" t="s">
        <v>212</v>
      </c>
      <c r="D11407" s="2">
        <v>4</v>
      </c>
      <c r="E11407" s="17">
        <v>12</v>
      </c>
      <c r="F11407" t="s">
        <v>69</v>
      </c>
      <c r="G11407">
        <v>18</v>
      </c>
      <c r="H11407">
        <v>1231344.2199999997</v>
      </c>
    </row>
    <row r="11408" spans="1:8" x14ac:dyDescent="0.25">
      <c r="A11408" s="2">
        <v>8</v>
      </c>
      <c r="B11408" t="s">
        <v>39</v>
      </c>
      <c r="C11408" t="s">
        <v>212</v>
      </c>
      <c r="D11408" s="2">
        <v>4</v>
      </c>
      <c r="E11408" s="17">
        <v>12</v>
      </c>
      <c r="F11408" t="s">
        <v>78</v>
      </c>
      <c r="H11408">
        <v>362370.56</v>
      </c>
    </row>
    <row r="11409" spans="1:8" x14ac:dyDescent="0.25">
      <c r="A11409" s="2">
        <v>8</v>
      </c>
      <c r="B11409" t="s">
        <v>39</v>
      </c>
      <c r="C11409" t="s">
        <v>212</v>
      </c>
      <c r="D11409" s="2">
        <v>4</v>
      </c>
      <c r="E11409" s="17">
        <v>12</v>
      </c>
      <c r="F11409" t="s">
        <v>67</v>
      </c>
      <c r="G11409">
        <v>18</v>
      </c>
      <c r="H11409">
        <v>1346.6300000000008</v>
      </c>
    </row>
    <row r="11410" spans="1:8" x14ac:dyDescent="0.25">
      <c r="A11410" s="2">
        <v>8</v>
      </c>
      <c r="B11410" t="s">
        <v>39</v>
      </c>
      <c r="C11410" t="s">
        <v>212</v>
      </c>
      <c r="D11410" s="2">
        <v>4</v>
      </c>
      <c r="E11410" s="17">
        <v>12</v>
      </c>
      <c r="F11410" t="s">
        <v>73</v>
      </c>
      <c r="G11410">
        <v>6</v>
      </c>
      <c r="H11410">
        <v>698695.63</v>
      </c>
    </row>
    <row r="11411" spans="1:8" x14ac:dyDescent="0.25">
      <c r="A11411" s="2">
        <v>8</v>
      </c>
      <c r="B11411" t="s">
        <v>39</v>
      </c>
      <c r="C11411" t="s">
        <v>212</v>
      </c>
      <c r="D11411" s="2">
        <v>4</v>
      </c>
      <c r="E11411" s="17">
        <v>12</v>
      </c>
      <c r="F11411" t="s">
        <v>72</v>
      </c>
      <c r="G11411">
        <v>18</v>
      </c>
      <c r="H11411">
        <v>1746504.6199999999</v>
      </c>
    </row>
    <row r="11412" spans="1:8" x14ac:dyDescent="0.25">
      <c r="A11412" s="2">
        <v>8</v>
      </c>
      <c r="B11412" t="s">
        <v>39</v>
      </c>
      <c r="C11412" t="s">
        <v>212</v>
      </c>
      <c r="D11412" s="2">
        <v>4</v>
      </c>
      <c r="E11412" s="17">
        <v>12</v>
      </c>
      <c r="F11412" t="s">
        <v>74</v>
      </c>
      <c r="G11412">
        <v>1</v>
      </c>
      <c r="H11412">
        <v>67155.740000000005</v>
      </c>
    </row>
    <row r="11413" spans="1:8" x14ac:dyDescent="0.25">
      <c r="A11413" s="2">
        <v>8</v>
      </c>
      <c r="B11413" t="s">
        <v>39</v>
      </c>
      <c r="C11413" t="s">
        <v>212</v>
      </c>
      <c r="D11413" s="2">
        <v>4</v>
      </c>
      <c r="E11413" s="17">
        <v>13</v>
      </c>
      <c r="F11413" t="s">
        <v>70</v>
      </c>
      <c r="G11413">
        <v>6</v>
      </c>
      <c r="H11413">
        <v>4063166.6199999996</v>
      </c>
    </row>
    <row r="11414" spans="1:8" x14ac:dyDescent="0.25">
      <c r="A11414" s="2">
        <v>8</v>
      </c>
      <c r="B11414" t="s">
        <v>39</v>
      </c>
      <c r="C11414" t="s">
        <v>212</v>
      </c>
      <c r="D11414" s="2">
        <v>4</v>
      </c>
      <c r="E11414" s="17">
        <v>13</v>
      </c>
      <c r="F11414" t="s">
        <v>75</v>
      </c>
      <c r="G11414">
        <v>1</v>
      </c>
      <c r="H11414">
        <v>151772</v>
      </c>
    </row>
    <row r="11415" spans="1:8" x14ac:dyDescent="0.25">
      <c r="A11415" s="2">
        <v>8</v>
      </c>
      <c r="B11415" t="s">
        <v>39</v>
      </c>
      <c r="C11415" t="s">
        <v>212</v>
      </c>
      <c r="D11415" s="2">
        <v>4</v>
      </c>
      <c r="E11415" s="17">
        <v>13</v>
      </c>
      <c r="F11415" t="s">
        <v>68</v>
      </c>
      <c r="G11415">
        <v>3</v>
      </c>
      <c r="H11415">
        <v>57150</v>
      </c>
    </row>
    <row r="11416" spans="1:8" x14ac:dyDescent="0.25">
      <c r="A11416" s="2">
        <v>8</v>
      </c>
      <c r="B11416" t="s">
        <v>39</v>
      </c>
      <c r="C11416" t="s">
        <v>212</v>
      </c>
      <c r="D11416" s="2">
        <v>4</v>
      </c>
      <c r="E11416" s="17">
        <v>13</v>
      </c>
      <c r="F11416" t="s">
        <v>69</v>
      </c>
      <c r="G11416">
        <v>6</v>
      </c>
      <c r="H11416">
        <v>528210.31999999995</v>
      </c>
    </row>
    <row r="11417" spans="1:8" x14ac:dyDescent="0.25">
      <c r="A11417" s="2">
        <v>8</v>
      </c>
      <c r="B11417" t="s">
        <v>39</v>
      </c>
      <c r="C11417" t="s">
        <v>212</v>
      </c>
      <c r="D11417" s="2">
        <v>4</v>
      </c>
      <c r="E11417" s="17">
        <v>13</v>
      </c>
      <c r="F11417" t="s">
        <v>78</v>
      </c>
      <c r="H11417">
        <v>154937.44</v>
      </c>
    </row>
    <row r="11418" spans="1:8" x14ac:dyDescent="0.25">
      <c r="A11418" s="2">
        <v>8</v>
      </c>
      <c r="B11418" t="s">
        <v>39</v>
      </c>
      <c r="C11418" t="s">
        <v>212</v>
      </c>
      <c r="D11418" s="2">
        <v>4</v>
      </c>
      <c r="E11418" s="17">
        <v>13</v>
      </c>
      <c r="F11418" t="s">
        <v>67</v>
      </c>
      <c r="G11418">
        <v>6</v>
      </c>
      <c r="H11418">
        <v>460.4199999999999</v>
      </c>
    </row>
    <row r="11419" spans="1:8" x14ac:dyDescent="0.25">
      <c r="A11419" s="2">
        <v>8</v>
      </c>
      <c r="B11419" t="s">
        <v>39</v>
      </c>
      <c r="C11419" t="s">
        <v>212</v>
      </c>
      <c r="D11419" s="2">
        <v>4</v>
      </c>
      <c r="E11419" s="17">
        <v>13</v>
      </c>
      <c r="F11419" t="s">
        <v>73</v>
      </c>
      <c r="G11419">
        <v>2</v>
      </c>
      <c r="H11419">
        <v>233336.62000000002</v>
      </c>
    </row>
    <row r="11420" spans="1:8" x14ac:dyDescent="0.25">
      <c r="A11420" s="2">
        <v>8</v>
      </c>
      <c r="B11420" t="s">
        <v>39</v>
      </c>
      <c r="C11420" t="s">
        <v>212</v>
      </c>
      <c r="D11420" s="2">
        <v>4</v>
      </c>
      <c r="E11420" s="17">
        <v>13</v>
      </c>
      <c r="F11420" t="s">
        <v>79</v>
      </c>
      <c r="G11420">
        <v>1</v>
      </c>
      <c r="H11420">
        <v>8882</v>
      </c>
    </row>
    <row r="11421" spans="1:8" x14ac:dyDescent="0.25">
      <c r="A11421" s="2">
        <v>8</v>
      </c>
      <c r="B11421" t="s">
        <v>39</v>
      </c>
      <c r="C11421" t="s">
        <v>212</v>
      </c>
      <c r="D11421" s="2">
        <v>4</v>
      </c>
      <c r="E11421" s="17">
        <v>13</v>
      </c>
      <c r="F11421" t="s">
        <v>72</v>
      </c>
      <c r="G11421">
        <v>6</v>
      </c>
      <c r="H11421">
        <v>862602.17000000016</v>
      </c>
    </row>
    <row r="11422" spans="1:8" x14ac:dyDescent="0.25">
      <c r="A11422" s="2">
        <v>8</v>
      </c>
      <c r="B11422" t="s">
        <v>39</v>
      </c>
      <c r="C11422" t="s">
        <v>212</v>
      </c>
      <c r="D11422" s="2">
        <v>4</v>
      </c>
      <c r="E11422" s="17">
        <v>13</v>
      </c>
      <c r="F11422" t="s">
        <v>74</v>
      </c>
      <c r="G11422">
        <v>1</v>
      </c>
      <c r="H11422">
        <v>69284.5</v>
      </c>
    </row>
    <row r="11423" spans="1:8" x14ac:dyDescent="0.25">
      <c r="A11423" s="2">
        <v>8</v>
      </c>
      <c r="B11423" t="s">
        <v>39</v>
      </c>
      <c r="C11423" t="s">
        <v>212</v>
      </c>
      <c r="D11423" s="2">
        <v>4</v>
      </c>
      <c r="E11423" s="17">
        <v>14</v>
      </c>
      <c r="F11423" t="s">
        <v>70</v>
      </c>
      <c r="G11423">
        <v>1</v>
      </c>
      <c r="H11423">
        <v>665272.84</v>
      </c>
    </row>
    <row r="11424" spans="1:8" x14ac:dyDescent="0.25">
      <c r="A11424" s="2">
        <v>8</v>
      </c>
      <c r="B11424" t="s">
        <v>39</v>
      </c>
      <c r="C11424" t="s">
        <v>212</v>
      </c>
      <c r="D11424" s="2">
        <v>4</v>
      </c>
      <c r="E11424" s="17">
        <v>14</v>
      </c>
      <c r="F11424" t="s">
        <v>75</v>
      </c>
      <c r="H11424">
        <v>7000</v>
      </c>
    </row>
    <row r="11425" spans="1:8" x14ac:dyDescent="0.25">
      <c r="A11425" s="2">
        <v>8</v>
      </c>
      <c r="B11425" t="s">
        <v>39</v>
      </c>
      <c r="C11425" t="s">
        <v>212</v>
      </c>
      <c r="D11425" s="2">
        <v>4</v>
      </c>
      <c r="E11425" s="17">
        <v>14</v>
      </c>
      <c r="F11425" t="s">
        <v>68</v>
      </c>
      <c r="G11425">
        <v>1</v>
      </c>
      <c r="H11425">
        <v>25080</v>
      </c>
    </row>
    <row r="11426" spans="1:8" x14ac:dyDescent="0.25">
      <c r="A11426" s="2">
        <v>8</v>
      </c>
      <c r="B11426" t="s">
        <v>39</v>
      </c>
      <c r="C11426" t="s">
        <v>212</v>
      </c>
      <c r="D11426" s="2">
        <v>4</v>
      </c>
      <c r="E11426" s="17">
        <v>14</v>
      </c>
      <c r="F11426" t="s">
        <v>69</v>
      </c>
      <c r="G11426">
        <v>1</v>
      </c>
      <c r="H11426">
        <v>86485.27</v>
      </c>
    </row>
    <row r="11427" spans="1:8" x14ac:dyDescent="0.25">
      <c r="A11427" s="2">
        <v>8</v>
      </c>
      <c r="B11427" t="s">
        <v>39</v>
      </c>
      <c r="C11427" t="s">
        <v>212</v>
      </c>
      <c r="D11427" s="2">
        <v>4</v>
      </c>
      <c r="E11427" s="17">
        <v>14</v>
      </c>
      <c r="F11427" t="s">
        <v>78</v>
      </c>
      <c r="H11427">
        <v>32248.87</v>
      </c>
    </row>
    <row r="11428" spans="1:8" x14ac:dyDescent="0.25">
      <c r="A11428" s="2">
        <v>8</v>
      </c>
      <c r="B11428" t="s">
        <v>39</v>
      </c>
      <c r="C11428" t="s">
        <v>212</v>
      </c>
      <c r="D11428" s="2">
        <v>4</v>
      </c>
      <c r="E11428" s="17">
        <v>14</v>
      </c>
      <c r="F11428" t="s">
        <v>67</v>
      </c>
      <c r="G11428">
        <v>1</v>
      </c>
      <c r="H11428">
        <v>64.08</v>
      </c>
    </row>
    <row r="11429" spans="1:8" x14ac:dyDescent="0.25">
      <c r="A11429" s="2">
        <v>8</v>
      </c>
      <c r="B11429" t="s">
        <v>39</v>
      </c>
      <c r="C11429" t="s">
        <v>212</v>
      </c>
      <c r="D11429" s="2">
        <v>4</v>
      </c>
      <c r="E11429" s="17">
        <v>14</v>
      </c>
      <c r="F11429" t="s">
        <v>73</v>
      </c>
      <c r="H11429">
        <v>110220.1</v>
      </c>
    </row>
    <row r="11430" spans="1:8" x14ac:dyDescent="0.25">
      <c r="A11430" s="2">
        <v>8</v>
      </c>
      <c r="B11430" t="s">
        <v>39</v>
      </c>
      <c r="C11430" t="s">
        <v>212</v>
      </c>
      <c r="D11430" s="2">
        <v>4</v>
      </c>
      <c r="E11430" s="17">
        <v>14</v>
      </c>
      <c r="F11430" t="s">
        <v>72</v>
      </c>
      <c r="G11430">
        <v>1</v>
      </c>
      <c r="H11430">
        <v>122875.70999999999</v>
      </c>
    </row>
    <row r="11431" spans="1:8" x14ac:dyDescent="0.25">
      <c r="A11431" s="2">
        <v>8</v>
      </c>
      <c r="B11431" t="s">
        <v>39</v>
      </c>
      <c r="C11431" t="s">
        <v>212</v>
      </c>
      <c r="D11431" s="2">
        <v>4</v>
      </c>
      <c r="E11431" s="17">
        <v>15</v>
      </c>
      <c r="F11431" t="s">
        <v>70</v>
      </c>
      <c r="G11431">
        <v>2</v>
      </c>
      <c r="H11431">
        <v>1059478</v>
      </c>
    </row>
    <row r="11432" spans="1:8" x14ac:dyDescent="0.25">
      <c r="A11432" s="2">
        <v>8</v>
      </c>
      <c r="B11432" t="s">
        <v>39</v>
      </c>
      <c r="C11432" t="s">
        <v>212</v>
      </c>
      <c r="D11432" s="2">
        <v>4</v>
      </c>
      <c r="E11432" s="17">
        <v>15</v>
      </c>
      <c r="F11432" t="s">
        <v>68</v>
      </c>
      <c r="H11432">
        <v>12060</v>
      </c>
    </row>
    <row r="11433" spans="1:8" x14ac:dyDescent="0.25">
      <c r="A11433" s="2">
        <v>8</v>
      </c>
      <c r="B11433" t="s">
        <v>39</v>
      </c>
      <c r="C11433" t="s">
        <v>212</v>
      </c>
      <c r="D11433" s="2">
        <v>4</v>
      </c>
      <c r="E11433" s="17">
        <v>15</v>
      </c>
      <c r="F11433" t="s">
        <v>69</v>
      </c>
      <c r="G11433">
        <v>2</v>
      </c>
      <c r="H11433">
        <v>137731.94</v>
      </c>
    </row>
    <row r="11434" spans="1:8" x14ac:dyDescent="0.25">
      <c r="A11434" s="2">
        <v>8</v>
      </c>
      <c r="B11434" t="s">
        <v>39</v>
      </c>
      <c r="C11434" t="s">
        <v>212</v>
      </c>
      <c r="D11434" s="2">
        <v>4</v>
      </c>
      <c r="E11434" s="17">
        <v>15</v>
      </c>
      <c r="F11434" t="s">
        <v>67</v>
      </c>
      <c r="G11434">
        <v>2</v>
      </c>
      <c r="H11434">
        <v>87.449999999999989</v>
      </c>
    </row>
    <row r="11435" spans="1:8" x14ac:dyDescent="0.25">
      <c r="A11435" s="2">
        <v>8</v>
      </c>
      <c r="B11435" t="s">
        <v>39</v>
      </c>
      <c r="C11435" t="s">
        <v>212</v>
      </c>
      <c r="D11435" s="2">
        <v>4</v>
      </c>
      <c r="E11435" s="17">
        <v>15</v>
      </c>
      <c r="F11435" t="s">
        <v>73</v>
      </c>
      <c r="H11435">
        <v>95483.5</v>
      </c>
    </row>
    <row r="11436" spans="1:8" x14ac:dyDescent="0.25">
      <c r="A11436" s="2">
        <v>8</v>
      </c>
      <c r="B11436" t="s">
        <v>39</v>
      </c>
      <c r="C11436" t="s">
        <v>212</v>
      </c>
      <c r="D11436" s="2">
        <v>4</v>
      </c>
      <c r="E11436" s="17">
        <v>15</v>
      </c>
      <c r="F11436" t="s">
        <v>72</v>
      </c>
      <c r="G11436">
        <v>2</v>
      </c>
      <c r="H11436">
        <v>408394.95000000007</v>
      </c>
    </row>
    <row r="11437" spans="1:8" x14ac:dyDescent="0.25">
      <c r="A11437" s="2">
        <v>9</v>
      </c>
      <c r="B11437" t="s">
        <v>41</v>
      </c>
      <c r="C11437" t="s">
        <v>213</v>
      </c>
      <c r="D11437" s="2">
        <v>1</v>
      </c>
      <c r="E11437" s="17">
        <v>1</v>
      </c>
      <c r="F11437" t="s">
        <v>111</v>
      </c>
      <c r="H11437">
        <v>126.48</v>
      </c>
    </row>
    <row r="11438" spans="1:8" x14ac:dyDescent="0.25">
      <c r="A11438" s="2">
        <v>9</v>
      </c>
      <c r="B11438" t="s">
        <v>41</v>
      </c>
      <c r="C11438" t="s">
        <v>213</v>
      </c>
      <c r="D11438" s="2">
        <v>1</v>
      </c>
      <c r="E11438" s="17">
        <v>1</v>
      </c>
      <c r="F11438" t="s">
        <v>87</v>
      </c>
      <c r="G11438">
        <v>3</v>
      </c>
      <c r="H11438">
        <v>114596.93000000001</v>
      </c>
    </row>
    <row r="11439" spans="1:8" x14ac:dyDescent="0.25">
      <c r="A11439" s="2">
        <v>9</v>
      </c>
      <c r="B11439" t="s">
        <v>41</v>
      </c>
      <c r="C11439" t="s">
        <v>213</v>
      </c>
      <c r="D11439" s="2">
        <v>1</v>
      </c>
      <c r="E11439" s="17">
        <v>1</v>
      </c>
      <c r="F11439" t="s">
        <v>96</v>
      </c>
      <c r="G11439">
        <v>17</v>
      </c>
      <c r="H11439">
        <v>1713804</v>
      </c>
    </row>
    <row r="11440" spans="1:8" x14ac:dyDescent="0.25">
      <c r="A11440" s="2">
        <v>9</v>
      </c>
      <c r="B11440" t="s">
        <v>41</v>
      </c>
      <c r="C11440" t="s">
        <v>213</v>
      </c>
      <c r="D11440" s="2">
        <v>1</v>
      </c>
      <c r="E11440" s="17">
        <v>4</v>
      </c>
      <c r="F11440" t="s">
        <v>70</v>
      </c>
      <c r="H11440">
        <v>8840.52</v>
      </c>
    </row>
    <row r="11441" spans="1:8" x14ac:dyDescent="0.25">
      <c r="A11441" s="2">
        <v>9</v>
      </c>
      <c r="B11441" t="s">
        <v>41</v>
      </c>
      <c r="C11441" t="s">
        <v>213</v>
      </c>
      <c r="D11441" s="2">
        <v>1</v>
      </c>
      <c r="E11441" s="17">
        <v>5</v>
      </c>
      <c r="F11441" t="s">
        <v>70</v>
      </c>
      <c r="G11441">
        <v>7</v>
      </c>
      <c r="H11441">
        <v>969882.15</v>
      </c>
    </row>
    <row r="11442" spans="1:8" x14ac:dyDescent="0.25">
      <c r="A11442" s="2">
        <v>9</v>
      </c>
      <c r="B11442" t="s">
        <v>41</v>
      </c>
      <c r="C11442" t="s">
        <v>213</v>
      </c>
      <c r="D11442" s="2">
        <v>1</v>
      </c>
      <c r="E11442" s="17">
        <v>5</v>
      </c>
      <c r="F11442" t="s">
        <v>75</v>
      </c>
      <c r="G11442">
        <v>5</v>
      </c>
      <c r="H11442">
        <v>63000</v>
      </c>
    </row>
    <row r="11443" spans="1:8" x14ac:dyDescent="0.25">
      <c r="A11443" s="2">
        <v>9</v>
      </c>
      <c r="B11443" t="s">
        <v>41</v>
      </c>
      <c r="C11443" t="s">
        <v>213</v>
      </c>
      <c r="D11443" s="2">
        <v>1</v>
      </c>
      <c r="E11443" s="17">
        <v>5</v>
      </c>
      <c r="F11443" t="s">
        <v>77</v>
      </c>
      <c r="H11443">
        <v>10138.290000000001</v>
      </c>
    </row>
    <row r="11444" spans="1:8" x14ac:dyDescent="0.25">
      <c r="A11444" s="2">
        <v>9</v>
      </c>
      <c r="B11444" t="s">
        <v>41</v>
      </c>
      <c r="C11444" t="s">
        <v>213</v>
      </c>
      <c r="D11444" s="2">
        <v>1</v>
      </c>
      <c r="E11444" s="17">
        <v>5</v>
      </c>
      <c r="F11444" t="s">
        <v>68</v>
      </c>
      <c r="G11444">
        <v>5</v>
      </c>
      <c r="H11444">
        <v>81572</v>
      </c>
    </row>
    <row r="11445" spans="1:8" x14ac:dyDescent="0.25">
      <c r="A11445" s="2">
        <v>9</v>
      </c>
      <c r="B11445" t="s">
        <v>41</v>
      </c>
      <c r="C11445" t="s">
        <v>213</v>
      </c>
      <c r="D11445" s="2">
        <v>1</v>
      </c>
      <c r="E11445" s="17">
        <v>5</v>
      </c>
      <c r="F11445" t="s">
        <v>69</v>
      </c>
      <c r="G11445">
        <v>6</v>
      </c>
      <c r="H11445">
        <v>95603.840000000011</v>
      </c>
    </row>
    <row r="11446" spans="1:8" x14ac:dyDescent="0.25">
      <c r="A11446" s="2">
        <v>9</v>
      </c>
      <c r="B11446" t="s">
        <v>41</v>
      </c>
      <c r="C11446" t="s">
        <v>213</v>
      </c>
      <c r="D11446" s="2">
        <v>1</v>
      </c>
      <c r="E11446" s="17">
        <v>5</v>
      </c>
      <c r="F11446" t="s">
        <v>78</v>
      </c>
      <c r="H11446">
        <v>29615.14</v>
      </c>
    </row>
    <row r="11447" spans="1:8" x14ac:dyDescent="0.25">
      <c r="A11447" s="2">
        <v>9</v>
      </c>
      <c r="B11447" t="s">
        <v>41</v>
      </c>
      <c r="C11447" t="s">
        <v>213</v>
      </c>
      <c r="D11447" s="2">
        <v>1</v>
      </c>
      <c r="E11447" s="17">
        <v>5</v>
      </c>
      <c r="F11447" t="s">
        <v>67</v>
      </c>
      <c r="G11447">
        <v>7</v>
      </c>
      <c r="H11447">
        <v>507.21000000000004</v>
      </c>
    </row>
    <row r="11448" spans="1:8" x14ac:dyDescent="0.25">
      <c r="A11448" s="2">
        <v>9</v>
      </c>
      <c r="B11448" t="s">
        <v>41</v>
      </c>
      <c r="C11448" t="s">
        <v>213</v>
      </c>
      <c r="D11448" s="2">
        <v>1</v>
      </c>
      <c r="E11448" s="17">
        <v>5</v>
      </c>
      <c r="F11448" t="s">
        <v>73</v>
      </c>
      <c r="H11448">
        <v>56678.5</v>
      </c>
    </row>
    <row r="11449" spans="1:8" x14ac:dyDescent="0.25">
      <c r="A11449" s="2">
        <v>9</v>
      </c>
      <c r="B11449" t="s">
        <v>41</v>
      </c>
      <c r="C11449" t="s">
        <v>213</v>
      </c>
      <c r="D11449" s="2">
        <v>1</v>
      </c>
      <c r="E11449" s="17">
        <v>5</v>
      </c>
      <c r="F11449" t="s">
        <v>72</v>
      </c>
      <c r="G11449">
        <v>1</v>
      </c>
      <c r="H11449">
        <v>86750.27</v>
      </c>
    </row>
    <row r="11450" spans="1:8" x14ac:dyDescent="0.25">
      <c r="A11450" s="2">
        <v>9</v>
      </c>
      <c r="B11450" t="s">
        <v>41</v>
      </c>
      <c r="C11450" t="s">
        <v>213</v>
      </c>
      <c r="D11450" s="2">
        <v>1</v>
      </c>
      <c r="E11450" s="17">
        <v>5</v>
      </c>
      <c r="F11450" t="s">
        <v>88</v>
      </c>
      <c r="H11450">
        <v>9209.86</v>
      </c>
    </row>
    <row r="11451" spans="1:8" x14ac:dyDescent="0.25">
      <c r="A11451" s="2">
        <v>9</v>
      </c>
      <c r="B11451" t="s">
        <v>41</v>
      </c>
      <c r="C11451" t="s">
        <v>213</v>
      </c>
      <c r="D11451" s="2">
        <v>1</v>
      </c>
      <c r="E11451" s="17">
        <v>6</v>
      </c>
      <c r="F11451" t="s">
        <v>70</v>
      </c>
      <c r="G11451">
        <v>6</v>
      </c>
      <c r="H11451">
        <v>1460987.44</v>
      </c>
    </row>
    <row r="11452" spans="1:8" x14ac:dyDescent="0.25">
      <c r="A11452" s="2">
        <v>9</v>
      </c>
      <c r="B11452" t="s">
        <v>41</v>
      </c>
      <c r="C11452" t="s">
        <v>213</v>
      </c>
      <c r="D11452" s="2">
        <v>1</v>
      </c>
      <c r="E11452" s="17">
        <v>6</v>
      </c>
      <c r="F11452" t="s">
        <v>75</v>
      </c>
      <c r="G11452">
        <v>6</v>
      </c>
      <c r="H11452">
        <v>96900</v>
      </c>
    </row>
    <row r="11453" spans="1:8" x14ac:dyDescent="0.25">
      <c r="A11453" s="2">
        <v>9</v>
      </c>
      <c r="B11453" t="s">
        <v>41</v>
      </c>
      <c r="C11453" t="s">
        <v>213</v>
      </c>
      <c r="D11453" s="2">
        <v>1</v>
      </c>
      <c r="E11453" s="17">
        <v>6</v>
      </c>
      <c r="F11453" t="s">
        <v>77</v>
      </c>
      <c r="G11453">
        <v>1</v>
      </c>
      <c r="H11453">
        <v>51862.59</v>
      </c>
    </row>
    <row r="11454" spans="1:8" x14ac:dyDescent="0.25">
      <c r="A11454" s="2">
        <v>9</v>
      </c>
      <c r="B11454" t="s">
        <v>41</v>
      </c>
      <c r="C11454" t="s">
        <v>213</v>
      </c>
      <c r="D11454" s="2">
        <v>1</v>
      </c>
      <c r="E11454" s="17">
        <v>6</v>
      </c>
      <c r="F11454" t="s">
        <v>68</v>
      </c>
      <c r="G11454">
        <v>4</v>
      </c>
      <c r="H11454">
        <v>73999</v>
      </c>
    </row>
    <row r="11455" spans="1:8" x14ac:dyDescent="0.25">
      <c r="A11455" s="2">
        <v>9</v>
      </c>
      <c r="B11455" t="s">
        <v>41</v>
      </c>
      <c r="C11455" t="s">
        <v>213</v>
      </c>
      <c r="D11455" s="2">
        <v>1</v>
      </c>
      <c r="E11455" s="17">
        <v>6</v>
      </c>
      <c r="F11455" t="s">
        <v>69</v>
      </c>
      <c r="G11455">
        <v>6</v>
      </c>
      <c r="H11455">
        <v>165140.02000000002</v>
      </c>
    </row>
    <row r="11456" spans="1:8" x14ac:dyDescent="0.25">
      <c r="A11456" s="2">
        <v>9</v>
      </c>
      <c r="B11456" t="s">
        <v>41</v>
      </c>
      <c r="C11456" t="s">
        <v>213</v>
      </c>
      <c r="D11456" s="2">
        <v>1</v>
      </c>
      <c r="E11456" s="17">
        <v>6</v>
      </c>
      <c r="F11456" t="s">
        <v>78</v>
      </c>
      <c r="H11456">
        <v>61183.86</v>
      </c>
    </row>
    <row r="11457" spans="1:8" x14ac:dyDescent="0.25">
      <c r="A11457" s="2">
        <v>9</v>
      </c>
      <c r="B11457" t="s">
        <v>41</v>
      </c>
      <c r="C11457" t="s">
        <v>213</v>
      </c>
      <c r="D11457" s="2">
        <v>1</v>
      </c>
      <c r="E11457" s="17">
        <v>6</v>
      </c>
      <c r="F11457" t="s">
        <v>67</v>
      </c>
      <c r="G11457">
        <v>6</v>
      </c>
      <c r="H11457">
        <v>588.82999999999993</v>
      </c>
    </row>
    <row r="11458" spans="1:8" x14ac:dyDescent="0.25">
      <c r="A11458" s="2">
        <v>9</v>
      </c>
      <c r="B11458" t="s">
        <v>41</v>
      </c>
      <c r="C11458" t="s">
        <v>213</v>
      </c>
      <c r="D11458" s="2">
        <v>1</v>
      </c>
      <c r="E11458" s="17">
        <v>6</v>
      </c>
      <c r="F11458" t="s">
        <v>73</v>
      </c>
      <c r="H11458">
        <v>102769</v>
      </c>
    </row>
    <row r="11459" spans="1:8" x14ac:dyDescent="0.25">
      <c r="A11459" s="2">
        <v>9</v>
      </c>
      <c r="B11459" t="s">
        <v>41</v>
      </c>
      <c r="C11459" t="s">
        <v>213</v>
      </c>
      <c r="D11459" s="2">
        <v>1</v>
      </c>
      <c r="E11459" s="17">
        <v>6</v>
      </c>
      <c r="F11459" t="s">
        <v>72</v>
      </c>
      <c r="H11459">
        <v>68463.599999999991</v>
      </c>
    </row>
    <row r="11460" spans="1:8" x14ac:dyDescent="0.25">
      <c r="A11460" s="2">
        <v>9</v>
      </c>
      <c r="B11460" t="s">
        <v>41</v>
      </c>
      <c r="C11460" t="s">
        <v>213</v>
      </c>
      <c r="D11460" s="2">
        <v>1</v>
      </c>
      <c r="E11460" s="17">
        <v>6</v>
      </c>
      <c r="F11460" t="s">
        <v>74</v>
      </c>
      <c r="G11460">
        <v>1</v>
      </c>
      <c r="H11460">
        <v>19050</v>
      </c>
    </row>
    <row r="11461" spans="1:8" x14ac:dyDescent="0.25">
      <c r="A11461" s="2">
        <v>9</v>
      </c>
      <c r="B11461" t="s">
        <v>41</v>
      </c>
      <c r="C11461" t="s">
        <v>213</v>
      </c>
      <c r="D11461" s="2">
        <v>1</v>
      </c>
      <c r="E11461" s="17">
        <v>6</v>
      </c>
      <c r="F11461" t="s">
        <v>88</v>
      </c>
      <c r="H11461">
        <v>11060.06</v>
      </c>
    </row>
    <row r="11462" spans="1:8" x14ac:dyDescent="0.25">
      <c r="A11462" s="2">
        <v>9</v>
      </c>
      <c r="B11462" t="s">
        <v>41</v>
      </c>
      <c r="C11462" t="s">
        <v>213</v>
      </c>
      <c r="D11462" s="2">
        <v>1</v>
      </c>
      <c r="E11462" s="17">
        <v>6</v>
      </c>
      <c r="F11462" t="s">
        <v>71</v>
      </c>
      <c r="H11462">
        <v>45830.039999999994</v>
      </c>
    </row>
    <row r="11463" spans="1:8" x14ac:dyDescent="0.25">
      <c r="A11463" s="2">
        <v>9</v>
      </c>
      <c r="B11463" t="s">
        <v>41</v>
      </c>
      <c r="C11463" t="s">
        <v>213</v>
      </c>
      <c r="D11463" s="2">
        <v>1</v>
      </c>
      <c r="E11463" s="17">
        <v>7</v>
      </c>
      <c r="F11463" t="s">
        <v>70</v>
      </c>
      <c r="G11463">
        <v>13</v>
      </c>
      <c r="H11463">
        <v>3704100.7600000007</v>
      </c>
    </row>
    <row r="11464" spans="1:8" x14ac:dyDescent="0.25">
      <c r="A11464" s="2">
        <v>9</v>
      </c>
      <c r="B11464" t="s">
        <v>41</v>
      </c>
      <c r="C11464" t="s">
        <v>213</v>
      </c>
      <c r="D11464" s="2">
        <v>1</v>
      </c>
      <c r="E11464" s="17">
        <v>7</v>
      </c>
      <c r="F11464" t="s">
        <v>75</v>
      </c>
      <c r="G11464">
        <v>9</v>
      </c>
      <c r="H11464">
        <v>137400</v>
      </c>
    </row>
    <row r="11465" spans="1:8" x14ac:dyDescent="0.25">
      <c r="A11465" s="2">
        <v>9</v>
      </c>
      <c r="B11465" t="s">
        <v>41</v>
      </c>
      <c r="C11465" t="s">
        <v>213</v>
      </c>
      <c r="D11465" s="2">
        <v>1</v>
      </c>
      <c r="E11465" s="17">
        <v>7</v>
      </c>
      <c r="F11465" t="s">
        <v>77</v>
      </c>
      <c r="G11465">
        <v>4</v>
      </c>
      <c r="H11465">
        <v>130666.28</v>
      </c>
    </row>
    <row r="11466" spans="1:8" x14ac:dyDescent="0.25">
      <c r="A11466" s="2">
        <v>9</v>
      </c>
      <c r="B11466" t="s">
        <v>41</v>
      </c>
      <c r="C11466" t="s">
        <v>213</v>
      </c>
      <c r="D11466" s="2">
        <v>1</v>
      </c>
      <c r="E11466" s="17">
        <v>7</v>
      </c>
      <c r="F11466" t="s">
        <v>68</v>
      </c>
      <c r="G11466">
        <v>5</v>
      </c>
      <c r="H11466">
        <v>110075</v>
      </c>
    </row>
    <row r="11467" spans="1:8" x14ac:dyDescent="0.25">
      <c r="A11467" s="2">
        <v>9</v>
      </c>
      <c r="B11467" t="s">
        <v>41</v>
      </c>
      <c r="C11467" t="s">
        <v>213</v>
      </c>
      <c r="D11467" s="2">
        <v>1</v>
      </c>
      <c r="E11467" s="17">
        <v>7</v>
      </c>
      <c r="F11467" t="s">
        <v>69</v>
      </c>
      <c r="G11467">
        <v>11</v>
      </c>
      <c r="H11467">
        <v>338575.48000000004</v>
      </c>
    </row>
    <row r="11468" spans="1:8" x14ac:dyDescent="0.25">
      <c r="A11468" s="2">
        <v>9</v>
      </c>
      <c r="B11468" t="s">
        <v>41</v>
      </c>
      <c r="C11468" t="s">
        <v>213</v>
      </c>
      <c r="D11468" s="2">
        <v>1</v>
      </c>
      <c r="E11468" s="17">
        <v>7</v>
      </c>
      <c r="F11468" t="s">
        <v>78</v>
      </c>
      <c r="H11468">
        <v>131813.76000000001</v>
      </c>
    </row>
    <row r="11469" spans="1:8" x14ac:dyDescent="0.25">
      <c r="A11469" s="2">
        <v>9</v>
      </c>
      <c r="B11469" t="s">
        <v>41</v>
      </c>
      <c r="C11469" t="s">
        <v>213</v>
      </c>
      <c r="D11469" s="2">
        <v>1</v>
      </c>
      <c r="E11469" s="17">
        <v>7</v>
      </c>
      <c r="F11469" t="s">
        <v>67</v>
      </c>
      <c r="G11469">
        <v>13</v>
      </c>
      <c r="H11469">
        <v>1270.99</v>
      </c>
    </row>
    <row r="11470" spans="1:8" x14ac:dyDescent="0.25">
      <c r="A11470" s="2">
        <v>9</v>
      </c>
      <c r="B11470" t="s">
        <v>41</v>
      </c>
      <c r="C11470" t="s">
        <v>213</v>
      </c>
      <c r="D11470" s="2">
        <v>1</v>
      </c>
      <c r="E11470" s="17">
        <v>7</v>
      </c>
      <c r="F11470" t="s">
        <v>73</v>
      </c>
      <c r="G11470">
        <v>1</v>
      </c>
      <c r="H11470">
        <v>204696.75999999998</v>
      </c>
    </row>
    <row r="11471" spans="1:8" x14ac:dyDescent="0.25">
      <c r="A11471" s="2">
        <v>9</v>
      </c>
      <c r="B11471" t="s">
        <v>41</v>
      </c>
      <c r="C11471" t="s">
        <v>213</v>
      </c>
      <c r="D11471" s="2">
        <v>1</v>
      </c>
      <c r="E11471" s="17">
        <v>7</v>
      </c>
      <c r="F11471" t="s">
        <v>72</v>
      </c>
      <c r="G11471">
        <v>2</v>
      </c>
      <c r="H11471">
        <v>394963.18</v>
      </c>
    </row>
    <row r="11472" spans="1:8" x14ac:dyDescent="0.25">
      <c r="A11472" s="2">
        <v>9</v>
      </c>
      <c r="B11472" t="s">
        <v>41</v>
      </c>
      <c r="C11472" t="s">
        <v>213</v>
      </c>
      <c r="D11472" s="2">
        <v>1</v>
      </c>
      <c r="E11472" s="17">
        <v>7</v>
      </c>
      <c r="F11472" t="s">
        <v>74</v>
      </c>
      <c r="G11472">
        <v>2</v>
      </c>
      <c r="H11472">
        <v>39844.400000000001</v>
      </c>
    </row>
    <row r="11473" spans="1:8" x14ac:dyDescent="0.25">
      <c r="A11473" s="2">
        <v>9</v>
      </c>
      <c r="B11473" t="s">
        <v>41</v>
      </c>
      <c r="C11473" t="s">
        <v>213</v>
      </c>
      <c r="D11473" s="2">
        <v>1</v>
      </c>
      <c r="E11473" s="17">
        <v>7</v>
      </c>
      <c r="F11473" t="s">
        <v>88</v>
      </c>
      <c r="H11473">
        <v>23046.04</v>
      </c>
    </row>
    <row r="11474" spans="1:8" x14ac:dyDescent="0.25">
      <c r="A11474" s="2">
        <v>9</v>
      </c>
      <c r="B11474" t="s">
        <v>41</v>
      </c>
      <c r="C11474" t="s">
        <v>213</v>
      </c>
      <c r="D11474" s="2">
        <v>1</v>
      </c>
      <c r="E11474" s="17">
        <v>8</v>
      </c>
      <c r="F11474" t="s">
        <v>70</v>
      </c>
      <c r="G11474">
        <v>15</v>
      </c>
      <c r="H11474">
        <v>3749267.25</v>
      </c>
    </row>
    <row r="11475" spans="1:8" x14ac:dyDescent="0.25">
      <c r="A11475" s="2">
        <v>9</v>
      </c>
      <c r="B11475" t="s">
        <v>41</v>
      </c>
      <c r="C11475" t="s">
        <v>213</v>
      </c>
      <c r="D11475" s="2">
        <v>1</v>
      </c>
      <c r="E11475" s="17">
        <v>8</v>
      </c>
      <c r="F11475" t="s">
        <v>75</v>
      </c>
      <c r="G11475">
        <v>13</v>
      </c>
      <c r="H11475">
        <v>163800</v>
      </c>
    </row>
    <row r="11476" spans="1:8" x14ac:dyDescent="0.25">
      <c r="A11476" s="2">
        <v>9</v>
      </c>
      <c r="B11476" t="s">
        <v>41</v>
      </c>
      <c r="C11476" t="s">
        <v>213</v>
      </c>
      <c r="D11476" s="2">
        <v>1</v>
      </c>
      <c r="E11476" s="17">
        <v>8</v>
      </c>
      <c r="F11476" t="s">
        <v>77</v>
      </c>
      <c r="G11476">
        <v>8</v>
      </c>
      <c r="H11476">
        <v>267802.98000000004</v>
      </c>
    </row>
    <row r="11477" spans="1:8" x14ac:dyDescent="0.25">
      <c r="A11477" s="2">
        <v>9</v>
      </c>
      <c r="B11477" t="s">
        <v>41</v>
      </c>
      <c r="C11477" t="s">
        <v>213</v>
      </c>
      <c r="D11477" s="2">
        <v>1</v>
      </c>
      <c r="E11477" s="17">
        <v>8</v>
      </c>
      <c r="F11477" t="s">
        <v>68</v>
      </c>
      <c r="G11477">
        <v>8</v>
      </c>
      <c r="H11477">
        <v>140873.5</v>
      </c>
    </row>
    <row r="11478" spans="1:8" x14ac:dyDescent="0.25">
      <c r="A11478" s="2">
        <v>9</v>
      </c>
      <c r="B11478" t="s">
        <v>41</v>
      </c>
      <c r="C11478" t="s">
        <v>213</v>
      </c>
      <c r="D11478" s="2">
        <v>1</v>
      </c>
      <c r="E11478" s="17">
        <v>8</v>
      </c>
      <c r="F11478" t="s">
        <v>69</v>
      </c>
      <c r="G11478">
        <v>13</v>
      </c>
      <c r="H11478">
        <v>393596.06000000006</v>
      </c>
    </row>
    <row r="11479" spans="1:8" x14ac:dyDescent="0.25">
      <c r="A11479" s="2">
        <v>9</v>
      </c>
      <c r="B11479" t="s">
        <v>41</v>
      </c>
      <c r="C11479" t="s">
        <v>213</v>
      </c>
      <c r="D11479" s="2">
        <v>1</v>
      </c>
      <c r="E11479" s="17">
        <v>8</v>
      </c>
      <c r="F11479" t="s">
        <v>78</v>
      </c>
      <c r="H11479">
        <v>155405.4</v>
      </c>
    </row>
    <row r="11480" spans="1:8" x14ac:dyDescent="0.25">
      <c r="A11480" s="2">
        <v>9</v>
      </c>
      <c r="B11480" t="s">
        <v>41</v>
      </c>
      <c r="C11480" t="s">
        <v>213</v>
      </c>
      <c r="D11480" s="2">
        <v>1</v>
      </c>
      <c r="E11480" s="17">
        <v>8</v>
      </c>
      <c r="F11480" t="s">
        <v>67</v>
      </c>
      <c r="G11480">
        <v>15</v>
      </c>
      <c r="H11480">
        <v>1031.8600000000001</v>
      </c>
    </row>
    <row r="11481" spans="1:8" x14ac:dyDescent="0.25">
      <c r="A11481" s="2">
        <v>9</v>
      </c>
      <c r="B11481" t="s">
        <v>41</v>
      </c>
      <c r="C11481" t="s">
        <v>213</v>
      </c>
      <c r="D11481" s="2">
        <v>1</v>
      </c>
      <c r="E11481" s="17">
        <v>8</v>
      </c>
      <c r="F11481" t="s">
        <v>73</v>
      </c>
      <c r="G11481">
        <v>2</v>
      </c>
      <c r="H11481">
        <v>253348.75</v>
      </c>
    </row>
    <row r="11482" spans="1:8" x14ac:dyDescent="0.25">
      <c r="A11482" s="2">
        <v>9</v>
      </c>
      <c r="B11482" t="s">
        <v>41</v>
      </c>
      <c r="C11482" t="s">
        <v>213</v>
      </c>
      <c r="D11482" s="2">
        <v>1</v>
      </c>
      <c r="E11482" s="17">
        <v>8</v>
      </c>
      <c r="F11482" t="s">
        <v>72</v>
      </c>
      <c r="G11482">
        <v>2</v>
      </c>
      <c r="H11482">
        <v>267183.43999999994</v>
      </c>
    </row>
    <row r="11483" spans="1:8" x14ac:dyDescent="0.25">
      <c r="A11483" s="2">
        <v>9</v>
      </c>
      <c r="B11483" t="s">
        <v>41</v>
      </c>
      <c r="C11483" t="s">
        <v>213</v>
      </c>
      <c r="D11483" s="2">
        <v>1</v>
      </c>
      <c r="E11483" s="17">
        <v>8</v>
      </c>
      <c r="F11483" t="s">
        <v>74</v>
      </c>
      <c r="G11483">
        <v>1</v>
      </c>
      <c r="H11483">
        <v>18825</v>
      </c>
    </row>
    <row r="11484" spans="1:8" x14ac:dyDescent="0.25">
      <c r="A11484" s="2">
        <v>9</v>
      </c>
      <c r="B11484" t="s">
        <v>41</v>
      </c>
      <c r="C11484" t="s">
        <v>213</v>
      </c>
      <c r="D11484" s="2">
        <v>1</v>
      </c>
      <c r="E11484" s="17">
        <v>8</v>
      </c>
      <c r="F11484" t="s">
        <v>88</v>
      </c>
      <c r="H11484">
        <v>37793.759999999995</v>
      </c>
    </row>
    <row r="11485" spans="1:8" x14ac:dyDescent="0.25">
      <c r="A11485" s="2">
        <v>9</v>
      </c>
      <c r="B11485" t="s">
        <v>41</v>
      </c>
      <c r="C11485" t="s">
        <v>213</v>
      </c>
      <c r="D11485" s="2">
        <v>1</v>
      </c>
      <c r="E11485" s="17">
        <v>9</v>
      </c>
      <c r="F11485" t="s">
        <v>70</v>
      </c>
      <c r="G11485">
        <v>23</v>
      </c>
      <c r="H11485">
        <v>6919791.1400000006</v>
      </c>
    </row>
    <row r="11486" spans="1:8" x14ac:dyDescent="0.25">
      <c r="A11486" s="2">
        <v>9</v>
      </c>
      <c r="B11486" t="s">
        <v>41</v>
      </c>
      <c r="C11486" t="s">
        <v>213</v>
      </c>
      <c r="D11486" s="2">
        <v>1</v>
      </c>
      <c r="E11486" s="17">
        <v>9</v>
      </c>
      <c r="F11486" t="s">
        <v>75</v>
      </c>
      <c r="G11486">
        <v>13</v>
      </c>
      <c r="H11486">
        <v>184800</v>
      </c>
    </row>
    <row r="11487" spans="1:8" x14ac:dyDescent="0.25">
      <c r="A11487" s="2">
        <v>9</v>
      </c>
      <c r="B11487" t="s">
        <v>41</v>
      </c>
      <c r="C11487" t="s">
        <v>213</v>
      </c>
      <c r="D11487" s="2">
        <v>1</v>
      </c>
      <c r="E11487" s="17">
        <v>9</v>
      </c>
      <c r="F11487" t="s">
        <v>77</v>
      </c>
      <c r="G11487">
        <v>4</v>
      </c>
      <c r="H11487">
        <v>79848.92</v>
      </c>
    </row>
    <row r="11488" spans="1:8" x14ac:dyDescent="0.25">
      <c r="A11488" s="2">
        <v>9</v>
      </c>
      <c r="B11488" t="s">
        <v>41</v>
      </c>
      <c r="C11488" t="s">
        <v>213</v>
      </c>
      <c r="D11488" s="2">
        <v>1</v>
      </c>
      <c r="E11488" s="17">
        <v>9</v>
      </c>
      <c r="F11488" t="s">
        <v>68</v>
      </c>
      <c r="G11488">
        <v>14</v>
      </c>
      <c r="H11488">
        <v>312710</v>
      </c>
    </row>
    <row r="11489" spans="1:8" x14ac:dyDescent="0.25">
      <c r="A11489" s="2">
        <v>9</v>
      </c>
      <c r="B11489" t="s">
        <v>41</v>
      </c>
      <c r="C11489" t="s">
        <v>213</v>
      </c>
      <c r="D11489" s="2">
        <v>1</v>
      </c>
      <c r="E11489" s="17">
        <v>9</v>
      </c>
      <c r="F11489" t="s">
        <v>69</v>
      </c>
      <c r="G11489">
        <v>19</v>
      </c>
      <c r="H11489">
        <v>717506.11999999988</v>
      </c>
    </row>
    <row r="11490" spans="1:8" x14ac:dyDescent="0.25">
      <c r="A11490" s="2">
        <v>9</v>
      </c>
      <c r="B11490" t="s">
        <v>41</v>
      </c>
      <c r="C11490" t="s">
        <v>213</v>
      </c>
      <c r="D11490" s="2">
        <v>1</v>
      </c>
      <c r="E11490" s="17">
        <v>9</v>
      </c>
      <c r="F11490" t="s">
        <v>78</v>
      </c>
      <c r="H11490">
        <v>241492.56</v>
      </c>
    </row>
    <row r="11491" spans="1:8" x14ac:dyDescent="0.25">
      <c r="A11491" s="2">
        <v>9</v>
      </c>
      <c r="B11491" t="s">
        <v>41</v>
      </c>
      <c r="C11491" t="s">
        <v>213</v>
      </c>
      <c r="D11491" s="2">
        <v>1</v>
      </c>
      <c r="E11491" s="17">
        <v>9</v>
      </c>
      <c r="F11491" t="s">
        <v>67</v>
      </c>
      <c r="G11491">
        <v>22</v>
      </c>
      <c r="H11491">
        <v>1609.13</v>
      </c>
    </row>
    <row r="11492" spans="1:8" x14ac:dyDescent="0.25">
      <c r="A11492" s="2">
        <v>9</v>
      </c>
      <c r="B11492" t="s">
        <v>41</v>
      </c>
      <c r="C11492" t="s">
        <v>213</v>
      </c>
      <c r="D11492" s="2">
        <v>1</v>
      </c>
      <c r="E11492" s="17">
        <v>9</v>
      </c>
      <c r="F11492" t="s">
        <v>73</v>
      </c>
      <c r="G11492">
        <v>1</v>
      </c>
      <c r="H11492">
        <v>446554.09</v>
      </c>
    </row>
    <row r="11493" spans="1:8" x14ac:dyDescent="0.25">
      <c r="A11493" s="2">
        <v>9</v>
      </c>
      <c r="B11493" t="s">
        <v>41</v>
      </c>
      <c r="C11493" t="s">
        <v>213</v>
      </c>
      <c r="D11493" s="2">
        <v>1</v>
      </c>
      <c r="E11493" s="17">
        <v>9</v>
      </c>
      <c r="F11493" t="s">
        <v>72</v>
      </c>
      <c r="G11493">
        <v>4</v>
      </c>
      <c r="H11493">
        <v>518472.54000000015</v>
      </c>
    </row>
    <row r="11494" spans="1:8" x14ac:dyDescent="0.25">
      <c r="A11494" s="2">
        <v>9</v>
      </c>
      <c r="B11494" t="s">
        <v>41</v>
      </c>
      <c r="C11494" t="s">
        <v>213</v>
      </c>
      <c r="D11494" s="2">
        <v>1</v>
      </c>
      <c r="E11494" s="17">
        <v>9</v>
      </c>
      <c r="F11494" t="s">
        <v>74</v>
      </c>
      <c r="G11494">
        <v>3</v>
      </c>
      <c r="H11494">
        <v>64991.3</v>
      </c>
    </row>
    <row r="11495" spans="1:8" x14ac:dyDescent="0.25">
      <c r="A11495" s="2">
        <v>9</v>
      </c>
      <c r="B11495" t="s">
        <v>41</v>
      </c>
      <c r="C11495" t="s">
        <v>213</v>
      </c>
      <c r="D11495" s="2">
        <v>1</v>
      </c>
      <c r="E11495" s="17">
        <v>10</v>
      </c>
      <c r="F11495" t="s">
        <v>70</v>
      </c>
      <c r="G11495">
        <v>4</v>
      </c>
      <c r="H11495">
        <v>1650235.5</v>
      </c>
    </row>
    <row r="11496" spans="1:8" x14ac:dyDescent="0.25">
      <c r="A11496" s="2">
        <v>9</v>
      </c>
      <c r="B11496" t="s">
        <v>41</v>
      </c>
      <c r="C11496" t="s">
        <v>213</v>
      </c>
      <c r="D11496" s="2">
        <v>1</v>
      </c>
      <c r="E11496" s="17">
        <v>10</v>
      </c>
      <c r="F11496" t="s">
        <v>75</v>
      </c>
      <c r="G11496">
        <v>4</v>
      </c>
      <c r="H11496">
        <v>54000</v>
      </c>
    </row>
    <row r="11497" spans="1:8" x14ac:dyDescent="0.25">
      <c r="A11497" s="2">
        <v>9</v>
      </c>
      <c r="B11497" t="s">
        <v>41</v>
      </c>
      <c r="C11497" t="s">
        <v>213</v>
      </c>
      <c r="D11497" s="2">
        <v>1</v>
      </c>
      <c r="E11497" s="17">
        <v>10</v>
      </c>
      <c r="F11497" t="s">
        <v>77</v>
      </c>
      <c r="G11497">
        <v>3</v>
      </c>
      <c r="H11497">
        <v>50908.79</v>
      </c>
    </row>
    <row r="11498" spans="1:8" x14ac:dyDescent="0.25">
      <c r="A11498" s="2">
        <v>9</v>
      </c>
      <c r="B11498" t="s">
        <v>41</v>
      </c>
      <c r="C11498" t="s">
        <v>213</v>
      </c>
      <c r="D11498" s="2">
        <v>1</v>
      </c>
      <c r="E11498" s="17">
        <v>10</v>
      </c>
      <c r="F11498" t="s">
        <v>68</v>
      </c>
      <c r="G11498">
        <v>4</v>
      </c>
      <c r="H11498">
        <v>80799</v>
      </c>
    </row>
    <row r="11499" spans="1:8" x14ac:dyDescent="0.25">
      <c r="A11499" s="2">
        <v>9</v>
      </c>
      <c r="B11499" t="s">
        <v>41</v>
      </c>
      <c r="C11499" t="s">
        <v>213</v>
      </c>
      <c r="D11499" s="2">
        <v>1</v>
      </c>
      <c r="E11499" s="17">
        <v>10</v>
      </c>
      <c r="F11499" t="s">
        <v>69</v>
      </c>
      <c r="G11499">
        <v>4</v>
      </c>
      <c r="H11499">
        <v>214529.88</v>
      </c>
    </row>
    <row r="11500" spans="1:8" x14ac:dyDescent="0.25">
      <c r="A11500" s="2">
        <v>9</v>
      </c>
      <c r="B11500" t="s">
        <v>41</v>
      </c>
      <c r="C11500" t="s">
        <v>213</v>
      </c>
      <c r="D11500" s="2">
        <v>1</v>
      </c>
      <c r="E11500" s="17">
        <v>10</v>
      </c>
      <c r="F11500" t="s">
        <v>78</v>
      </c>
      <c r="H11500">
        <v>92797.68</v>
      </c>
    </row>
    <row r="11501" spans="1:8" x14ac:dyDescent="0.25">
      <c r="A11501" s="2">
        <v>9</v>
      </c>
      <c r="B11501" t="s">
        <v>41</v>
      </c>
      <c r="C11501" t="s">
        <v>213</v>
      </c>
      <c r="D11501" s="2">
        <v>1</v>
      </c>
      <c r="E11501" s="17">
        <v>10</v>
      </c>
      <c r="F11501" t="s">
        <v>67</v>
      </c>
      <c r="G11501">
        <v>4</v>
      </c>
      <c r="H11501">
        <v>279.83999999999997</v>
      </c>
    </row>
    <row r="11502" spans="1:8" x14ac:dyDescent="0.25">
      <c r="A11502" s="2">
        <v>9</v>
      </c>
      <c r="B11502" t="s">
        <v>41</v>
      </c>
      <c r="C11502" t="s">
        <v>213</v>
      </c>
      <c r="D11502" s="2">
        <v>1</v>
      </c>
      <c r="E11502" s="17">
        <v>10</v>
      </c>
      <c r="F11502" t="s">
        <v>73</v>
      </c>
      <c r="H11502">
        <v>137898</v>
      </c>
    </row>
    <row r="11503" spans="1:8" x14ac:dyDescent="0.25">
      <c r="A11503" s="2">
        <v>9</v>
      </c>
      <c r="B11503" t="s">
        <v>41</v>
      </c>
      <c r="C11503" t="s">
        <v>213</v>
      </c>
      <c r="D11503" s="2">
        <v>1</v>
      </c>
      <c r="E11503" s="17">
        <v>10</v>
      </c>
      <c r="F11503" t="s">
        <v>79</v>
      </c>
      <c r="H11503">
        <v>8882</v>
      </c>
    </row>
    <row r="11504" spans="1:8" x14ac:dyDescent="0.25">
      <c r="A11504" s="2">
        <v>9</v>
      </c>
      <c r="B11504" t="s">
        <v>41</v>
      </c>
      <c r="C11504" t="s">
        <v>213</v>
      </c>
      <c r="D11504" s="2">
        <v>1</v>
      </c>
      <c r="E11504" s="17">
        <v>10</v>
      </c>
      <c r="F11504" t="s">
        <v>74</v>
      </c>
      <c r="G11504">
        <v>1</v>
      </c>
      <c r="H11504">
        <v>15824.900000000001</v>
      </c>
    </row>
    <row r="11505" spans="1:8" x14ac:dyDescent="0.25">
      <c r="A11505" s="2">
        <v>9</v>
      </c>
      <c r="B11505" t="s">
        <v>41</v>
      </c>
      <c r="C11505" t="s">
        <v>213</v>
      </c>
      <c r="D11505" s="2">
        <v>1</v>
      </c>
      <c r="E11505" s="17">
        <v>11</v>
      </c>
      <c r="F11505" t="s">
        <v>70</v>
      </c>
      <c r="G11505">
        <v>22</v>
      </c>
      <c r="H11505">
        <v>8867207.8999999985</v>
      </c>
    </row>
    <row r="11506" spans="1:8" x14ac:dyDescent="0.25">
      <c r="A11506" s="2">
        <v>9</v>
      </c>
      <c r="B11506" t="s">
        <v>41</v>
      </c>
      <c r="C11506" t="s">
        <v>213</v>
      </c>
      <c r="D11506" s="2">
        <v>1</v>
      </c>
      <c r="E11506" s="17">
        <v>11</v>
      </c>
      <c r="F11506" t="s">
        <v>75</v>
      </c>
      <c r="G11506">
        <v>2</v>
      </c>
      <c r="H11506">
        <v>60000</v>
      </c>
    </row>
    <row r="11507" spans="1:8" x14ac:dyDescent="0.25">
      <c r="A11507" s="2">
        <v>9</v>
      </c>
      <c r="B11507" t="s">
        <v>41</v>
      </c>
      <c r="C11507" t="s">
        <v>213</v>
      </c>
      <c r="D11507" s="2">
        <v>1</v>
      </c>
      <c r="E11507" s="17">
        <v>11</v>
      </c>
      <c r="F11507" t="s">
        <v>77</v>
      </c>
      <c r="G11507">
        <v>1</v>
      </c>
      <c r="H11507">
        <v>66583.25</v>
      </c>
    </row>
    <row r="11508" spans="1:8" x14ac:dyDescent="0.25">
      <c r="A11508" s="2">
        <v>9</v>
      </c>
      <c r="B11508" t="s">
        <v>41</v>
      </c>
      <c r="C11508" t="s">
        <v>213</v>
      </c>
      <c r="D11508" s="2">
        <v>1</v>
      </c>
      <c r="E11508" s="17">
        <v>11</v>
      </c>
      <c r="F11508" t="s">
        <v>68</v>
      </c>
      <c r="G11508">
        <v>5</v>
      </c>
      <c r="H11508">
        <v>96184</v>
      </c>
    </row>
    <row r="11509" spans="1:8" x14ac:dyDescent="0.25">
      <c r="A11509" s="2">
        <v>9</v>
      </c>
      <c r="B11509" t="s">
        <v>41</v>
      </c>
      <c r="C11509" t="s">
        <v>213</v>
      </c>
      <c r="D11509" s="2">
        <v>1</v>
      </c>
      <c r="E11509" s="17">
        <v>11</v>
      </c>
      <c r="F11509" t="s">
        <v>69</v>
      </c>
      <c r="G11509">
        <v>20</v>
      </c>
      <c r="H11509">
        <v>1034218.9100000001</v>
      </c>
    </row>
    <row r="11510" spans="1:8" x14ac:dyDescent="0.25">
      <c r="A11510" s="2">
        <v>9</v>
      </c>
      <c r="B11510" t="s">
        <v>41</v>
      </c>
      <c r="C11510" t="s">
        <v>213</v>
      </c>
      <c r="D11510" s="2">
        <v>1</v>
      </c>
      <c r="E11510" s="17">
        <v>11</v>
      </c>
      <c r="F11510" t="s">
        <v>78</v>
      </c>
      <c r="H11510">
        <v>298756.8</v>
      </c>
    </row>
    <row r="11511" spans="1:8" x14ac:dyDescent="0.25">
      <c r="A11511" s="2">
        <v>9</v>
      </c>
      <c r="B11511" t="s">
        <v>41</v>
      </c>
      <c r="C11511" t="s">
        <v>213</v>
      </c>
      <c r="D11511" s="2">
        <v>1</v>
      </c>
      <c r="E11511" s="17">
        <v>11</v>
      </c>
      <c r="F11511" t="s">
        <v>67</v>
      </c>
      <c r="G11511">
        <v>22</v>
      </c>
      <c r="H11511">
        <v>1428.3499999999997</v>
      </c>
    </row>
    <row r="11512" spans="1:8" x14ac:dyDescent="0.25">
      <c r="A11512" s="2">
        <v>9</v>
      </c>
      <c r="B11512" t="s">
        <v>41</v>
      </c>
      <c r="C11512" t="s">
        <v>213</v>
      </c>
      <c r="D11512" s="2">
        <v>1</v>
      </c>
      <c r="E11512" s="17">
        <v>11</v>
      </c>
      <c r="F11512" t="s">
        <v>73</v>
      </c>
      <c r="H11512">
        <v>577749.53</v>
      </c>
    </row>
    <row r="11513" spans="1:8" x14ac:dyDescent="0.25">
      <c r="A11513" s="2">
        <v>9</v>
      </c>
      <c r="B11513" t="s">
        <v>41</v>
      </c>
      <c r="C11513" t="s">
        <v>213</v>
      </c>
      <c r="D11513" s="2">
        <v>1</v>
      </c>
      <c r="E11513" s="17">
        <v>11</v>
      </c>
      <c r="F11513" t="s">
        <v>72</v>
      </c>
      <c r="G11513">
        <v>22</v>
      </c>
      <c r="H11513">
        <v>1592782.4999999998</v>
      </c>
    </row>
    <row r="11514" spans="1:8" x14ac:dyDescent="0.25">
      <c r="A11514" s="2">
        <v>9</v>
      </c>
      <c r="B11514" t="s">
        <v>41</v>
      </c>
      <c r="C11514" t="s">
        <v>213</v>
      </c>
      <c r="D11514" s="2">
        <v>1</v>
      </c>
      <c r="E11514" s="17">
        <v>11</v>
      </c>
      <c r="F11514" t="s">
        <v>74</v>
      </c>
      <c r="G11514">
        <v>8</v>
      </c>
      <c r="H11514">
        <v>1093165.7</v>
      </c>
    </row>
    <row r="11515" spans="1:8" x14ac:dyDescent="0.25">
      <c r="A11515" s="2">
        <v>9</v>
      </c>
      <c r="B11515" t="s">
        <v>41</v>
      </c>
      <c r="C11515" t="s">
        <v>213</v>
      </c>
      <c r="D11515" s="2">
        <v>1</v>
      </c>
      <c r="E11515" s="17">
        <v>11</v>
      </c>
      <c r="F11515" t="s">
        <v>88</v>
      </c>
      <c r="H11515">
        <v>50566.41</v>
      </c>
    </row>
    <row r="11516" spans="1:8" x14ac:dyDescent="0.25">
      <c r="A11516" s="2">
        <v>9</v>
      </c>
      <c r="B11516" t="s">
        <v>41</v>
      </c>
      <c r="C11516" t="s">
        <v>213</v>
      </c>
      <c r="D11516" s="2">
        <v>1</v>
      </c>
      <c r="E11516" s="17">
        <v>12</v>
      </c>
      <c r="F11516" t="s">
        <v>70</v>
      </c>
      <c r="G11516">
        <v>5</v>
      </c>
      <c r="H11516">
        <v>2715770.95</v>
      </c>
    </row>
    <row r="11517" spans="1:8" x14ac:dyDescent="0.25">
      <c r="A11517" s="2">
        <v>9</v>
      </c>
      <c r="B11517" t="s">
        <v>41</v>
      </c>
      <c r="C11517" t="s">
        <v>213</v>
      </c>
      <c r="D11517" s="2">
        <v>1</v>
      </c>
      <c r="E11517" s="17">
        <v>12</v>
      </c>
      <c r="F11517" t="s">
        <v>77</v>
      </c>
      <c r="G11517">
        <v>2</v>
      </c>
      <c r="H11517">
        <v>6880.86</v>
      </c>
    </row>
    <row r="11518" spans="1:8" x14ac:dyDescent="0.25">
      <c r="A11518" s="2">
        <v>9</v>
      </c>
      <c r="B11518" t="s">
        <v>41</v>
      </c>
      <c r="C11518" t="s">
        <v>213</v>
      </c>
      <c r="D11518" s="2">
        <v>1</v>
      </c>
      <c r="E11518" s="17">
        <v>12</v>
      </c>
      <c r="F11518" t="s">
        <v>68</v>
      </c>
      <c r="G11518">
        <v>3</v>
      </c>
      <c r="H11518">
        <v>42960</v>
      </c>
    </row>
    <row r="11519" spans="1:8" x14ac:dyDescent="0.25">
      <c r="A11519" s="2">
        <v>9</v>
      </c>
      <c r="B11519" t="s">
        <v>41</v>
      </c>
      <c r="C11519" t="s">
        <v>213</v>
      </c>
      <c r="D11519" s="2">
        <v>1</v>
      </c>
      <c r="E11519" s="17">
        <v>12</v>
      </c>
      <c r="F11519" t="s">
        <v>69</v>
      </c>
      <c r="G11519">
        <v>5</v>
      </c>
      <c r="H11519">
        <v>336599.36000000004</v>
      </c>
    </row>
    <row r="11520" spans="1:8" x14ac:dyDescent="0.25">
      <c r="A11520" s="2">
        <v>9</v>
      </c>
      <c r="B11520" t="s">
        <v>41</v>
      </c>
      <c r="C11520" t="s">
        <v>213</v>
      </c>
      <c r="D11520" s="2">
        <v>1</v>
      </c>
      <c r="E11520" s="17">
        <v>12</v>
      </c>
      <c r="F11520" t="s">
        <v>78</v>
      </c>
      <c r="H11520">
        <v>167498.28</v>
      </c>
    </row>
    <row r="11521" spans="1:8" x14ac:dyDescent="0.25">
      <c r="A11521" s="2">
        <v>9</v>
      </c>
      <c r="B11521" t="s">
        <v>41</v>
      </c>
      <c r="C11521" t="s">
        <v>213</v>
      </c>
      <c r="D11521" s="2">
        <v>1</v>
      </c>
      <c r="E11521" s="17">
        <v>12</v>
      </c>
      <c r="F11521" t="s">
        <v>67</v>
      </c>
      <c r="G11521">
        <v>5</v>
      </c>
      <c r="H11521">
        <v>349.79999999999995</v>
      </c>
    </row>
    <row r="11522" spans="1:8" x14ac:dyDescent="0.25">
      <c r="A11522" s="2">
        <v>9</v>
      </c>
      <c r="B11522" t="s">
        <v>41</v>
      </c>
      <c r="C11522" t="s">
        <v>213</v>
      </c>
      <c r="D11522" s="2">
        <v>1</v>
      </c>
      <c r="E11522" s="17">
        <v>12</v>
      </c>
      <c r="F11522" t="s">
        <v>73</v>
      </c>
      <c r="G11522">
        <v>1</v>
      </c>
      <c r="H11522">
        <v>227632.4</v>
      </c>
    </row>
    <row r="11523" spans="1:8" x14ac:dyDescent="0.25">
      <c r="A11523" s="2">
        <v>9</v>
      </c>
      <c r="B11523" t="s">
        <v>41</v>
      </c>
      <c r="C11523" t="s">
        <v>213</v>
      </c>
      <c r="D11523" s="2">
        <v>1</v>
      </c>
      <c r="E11523" s="17">
        <v>12</v>
      </c>
      <c r="F11523" t="s">
        <v>72</v>
      </c>
      <c r="G11523">
        <v>5</v>
      </c>
      <c r="H11523">
        <v>403311.51</v>
      </c>
    </row>
    <row r="11524" spans="1:8" x14ac:dyDescent="0.25">
      <c r="A11524" s="2">
        <v>9</v>
      </c>
      <c r="B11524" t="s">
        <v>41</v>
      </c>
      <c r="C11524" t="s">
        <v>213</v>
      </c>
      <c r="D11524" s="2">
        <v>1</v>
      </c>
      <c r="E11524" s="17">
        <v>12</v>
      </c>
      <c r="F11524" t="s">
        <v>74</v>
      </c>
      <c r="G11524">
        <v>1</v>
      </c>
      <c r="H11524">
        <v>126864.88</v>
      </c>
    </row>
    <row r="11525" spans="1:8" x14ac:dyDescent="0.25">
      <c r="A11525" s="2">
        <v>9</v>
      </c>
      <c r="B11525" t="s">
        <v>41</v>
      </c>
      <c r="C11525" t="s">
        <v>213</v>
      </c>
      <c r="D11525" s="2">
        <v>1</v>
      </c>
      <c r="E11525" s="17">
        <v>13</v>
      </c>
      <c r="F11525" t="s">
        <v>70</v>
      </c>
      <c r="G11525">
        <v>13</v>
      </c>
      <c r="H11525">
        <v>8356831.6299999999</v>
      </c>
    </row>
    <row r="11526" spans="1:8" x14ac:dyDescent="0.25">
      <c r="A11526" s="2">
        <v>9</v>
      </c>
      <c r="B11526" t="s">
        <v>41</v>
      </c>
      <c r="C11526" t="s">
        <v>213</v>
      </c>
      <c r="D11526" s="2">
        <v>1</v>
      </c>
      <c r="E11526" s="17">
        <v>13</v>
      </c>
      <c r="F11526" t="s">
        <v>75</v>
      </c>
      <c r="G11526">
        <v>3</v>
      </c>
      <c r="H11526">
        <v>73656</v>
      </c>
    </row>
    <row r="11527" spans="1:8" x14ac:dyDescent="0.25">
      <c r="A11527" s="2">
        <v>9</v>
      </c>
      <c r="B11527" t="s">
        <v>41</v>
      </c>
      <c r="C11527" t="s">
        <v>213</v>
      </c>
      <c r="D11527" s="2">
        <v>1</v>
      </c>
      <c r="E11527" s="17">
        <v>13</v>
      </c>
      <c r="F11527" t="s">
        <v>68</v>
      </c>
      <c r="G11527">
        <v>3</v>
      </c>
      <c r="H11527">
        <v>75720</v>
      </c>
    </row>
    <row r="11528" spans="1:8" x14ac:dyDescent="0.25">
      <c r="A11528" s="2">
        <v>9</v>
      </c>
      <c r="B11528" t="s">
        <v>41</v>
      </c>
      <c r="C11528" t="s">
        <v>213</v>
      </c>
      <c r="D11528" s="2">
        <v>1</v>
      </c>
      <c r="E11528" s="17">
        <v>13</v>
      </c>
      <c r="F11528" t="s">
        <v>69</v>
      </c>
      <c r="G11528">
        <v>11</v>
      </c>
      <c r="H11528">
        <v>883320.66000000015</v>
      </c>
    </row>
    <row r="11529" spans="1:8" x14ac:dyDescent="0.25">
      <c r="A11529" s="2">
        <v>9</v>
      </c>
      <c r="B11529" t="s">
        <v>41</v>
      </c>
      <c r="C11529" t="s">
        <v>213</v>
      </c>
      <c r="D11529" s="2">
        <v>1</v>
      </c>
      <c r="E11529" s="17">
        <v>13</v>
      </c>
      <c r="F11529" t="s">
        <v>67</v>
      </c>
      <c r="G11529">
        <v>13</v>
      </c>
      <c r="H11529">
        <v>967.78</v>
      </c>
    </row>
    <row r="11530" spans="1:8" x14ac:dyDescent="0.25">
      <c r="A11530" s="2">
        <v>9</v>
      </c>
      <c r="B11530" t="s">
        <v>41</v>
      </c>
      <c r="C11530" t="s">
        <v>213</v>
      </c>
      <c r="D11530" s="2">
        <v>1</v>
      </c>
      <c r="E11530" s="17">
        <v>13</v>
      </c>
      <c r="F11530" t="s">
        <v>73</v>
      </c>
      <c r="G11530">
        <v>2</v>
      </c>
      <c r="H11530">
        <v>410809.79</v>
      </c>
    </row>
    <row r="11531" spans="1:8" x14ac:dyDescent="0.25">
      <c r="A11531" s="2">
        <v>9</v>
      </c>
      <c r="B11531" t="s">
        <v>41</v>
      </c>
      <c r="C11531" t="s">
        <v>213</v>
      </c>
      <c r="D11531" s="2">
        <v>1</v>
      </c>
      <c r="E11531" s="17">
        <v>13</v>
      </c>
      <c r="F11531" t="s">
        <v>79</v>
      </c>
      <c r="H11531">
        <v>17764.5</v>
      </c>
    </row>
    <row r="11532" spans="1:8" x14ac:dyDescent="0.25">
      <c r="A11532" s="2">
        <v>9</v>
      </c>
      <c r="B11532" t="s">
        <v>41</v>
      </c>
      <c r="C11532" t="s">
        <v>213</v>
      </c>
      <c r="D11532" s="2">
        <v>1</v>
      </c>
      <c r="E11532" s="17">
        <v>13</v>
      </c>
      <c r="F11532" t="s">
        <v>72</v>
      </c>
      <c r="G11532">
        <v>13</v>
      </c>
      <c r="H11532">
        <v>2693423.4800000004</v>
      </c>
    </row>
    <row r="11533" spans="1:8" x14ac:dyDescent="0.25">
      <c r="A11533" s="2">
        <v>9</v>
      </c>
      <c r="B11533" t="s">
        <v>41</v>
      </c>
      <c r="C11533" t="s">
        <v>213</v>
      </c>
      <c r="D11533" s="2">
        <v>1</v>
      </c>
      <c r="E11533" s="17">
        <v>13</v>
      </c>
      <c r="F11533" t="s">
        <v>74</v>
      </c>
      <c r="G11533">
        <v>3</v>
      </c>
      <c r="H11533">
        <v>241575.2</v>
      </c>
    </row>
    <row r="11534" spans="1:8" x14ac:dyDescent="0.25">
      <c r="A11534" s="2">
        <v>9</v>
      </c>
      <c r="B11534" t="s">
        <v>41</v>
      </c>
      <c r="C11534" t="s">
        <v>213</v>
      </c>
      <c r="D11534" s="2">
        <v>1</v>
      </c>
      <c r="E11534" s="17">
        <v>13</v>
      </c>
      <c r="F11534" t="s">
        <v>88</v>
      </c>
      <c r="H11534">
        <v>22324</v>
      </c>
    </row>
    <row r="11535" spans="1:8" x14ac:dyDescent="0.25">
      <c r="A11535" s="2">
        <v>9</v>
      </c>
      <c r="B11535" t="s">
        <v>41</v>
      </c>
      <c r="C11535" t="s">
        <v>213</v>
      </c>
      <c r="D11535" s="2">
        <v>1</v>
      </c>
      <c r="E11535" s="17">
        <v>14</v>
      </c>
      <c r="F11535" t="s">
        <v>70</v>
      </c>
      <c r="G11535">
        <v>4</v>
      </c>
      <c r="H11535">
        <v>3203491.55</v>
      </c>
    </row>
    <row r="11536" spans="1:8" x14ac:dyDescent="0.25">
      <c r="A11536" s="2">
        <v>9</v>
      </c>
      <c r="B11536" t="s">
        <v>41</v>
      </c>
      <c r="C11536" t="s">
        <v>213</v>
      </c>
      <c r="D11536" s="2">
        <v>1</v>
      </c>
      <c r="E11536" s="17">
        <v>14</v>
      </c>
      <c r="F11536" t="s">
        <v>75</v>
      </c>
      <c r="G11536">
        <v>1</v>
      </c>
      <c r="H11536">
        <v>72000</v>
      </c>
    </row>
    <row r="11537" spans="1:8" x14ac:dyDescent="0.25">
      <c r="A11537" s="2">
        <v>9</v>
      </c>
      <c r="B11537" t="s">
        <v>41</v>
      </c>
      <c r="C11537" t="s">
        <v>213</v>
      </c>
      <c r="D11537" s="2">
        <v>1</v>
      </c>
      <c r="E11537" s="17">
        <v>14</v>
      </c>
      <c r="F11537" t="s">
        <v>68</v>
      </c>
      <c r="G11537">
        <v>2</v>
      </c>
      <c r="H11537">
        <v>89177</v>
      </c>
    </row>
    <row r="11538" spans="1:8" x14ac:dyDescent="0.25">
      <c r="A11538" s="2">
        <v>9</v>
      </c>
      <c r="B11538" t="s">
        <v>41</v>
      </c>
      <c r="C11538" t="s">
        <v>213</v>
      </c>
      <c r="D11538" s="2">
        <v>1</v>
      </c>
      <c r="E11538" s="17">
        <v>14</v>
      </c>
      <c r="F11538" t="s">
        <v>69</v>
      </c>
      <c r="G11538">
        <v>3</v>
      </c>
      <c r="H11538">
        <v>321585.70999999996</v>
      </c>
    </row>
    <row r="11539" spans="1:8" x14ac:dyDescent="0.25">
      <c r="A11539" s="2">
        <v>9</v>
      </c>
      <c r="B11539" t="s">
        <v>41</v>
      </c>
      <c r="C11539" t="s">
        <v>213</v>
      </c>
      <c r="D11539" s="2">
        <v>1</v>
      </c>
      <c r="E11539" s="17">
        <v>14</v>
      </c>
      <c r="F11539" t="s">
        <v>67</v>
      </c>
      <c r="G11539">
        <v>4</v>
      </c>
      <c r="H11539">
        <v>320.64999999999998</v>
      </c>
    </row>
    <row r="11540" spans="1:8" x14ac:dyDescent="0.25">
      <c r="A11540" s="2">
        <v>9</v>
      </c>
      <c r="B11540" t="s">
        <v>41</v>
      </c>
      <c r="C11540" t="s">
        <v>213</v>
      </c>
      <c r="D11540" s="2">
        <v>1</v>
      </c>
      <c r="E11540" s="17">
        <v>14</v>
      </c>
      <c r="F11540" t="s">
        <v>73</v>
      </c>
      <c r="G11540">
        <v>1</v>
      </c>
      <c r="H11540">
        <v>156041.99</v>
      </c>
    </row>
    <row r="11541" spans="1:8" x14ac:dyDescent="0.25">
      <c r="A11541" s="2">
        <v>9</v>
      </c>
      <c r="B11541" t="s">
        <v>41</v>
      </c>
      <c r="C11541" t="s">
        <v>213</v>
      </c>
      <c r="D11541" s="2">
        <v>1</v>
      </c>
      <c r="E11541" s="17">
        <v>14</v>
      </c>
      <c r="F11541" t="s">
        <v>72</v>
      </c>
      <c r="G11541">
        <v>4</v>
      </c>
      <c r="H11541">
        <v>1390523.45</v>
      </c>
    </row>
    <row r="11542" spans="1:8" x14ac:dyDescent="0.25">
      <c r="A11542" s="2">
        <v>9</v>
      </c>
      <c r="B11542" t="s">
        <v>41</v>
      </c>
      <c r="C11542" t="s">
        <v>213</v>
      </c>
      <c r="D11542" s="2">
        <v>1</v>
      </c>
      <c r="E11542" s="17">
        <v>14</v>
      </c>
      <c r="F11542" t="s">
        <v>74</v>
      </c>
      <c r="G11542">
        <v>2</v>
      </c>
      <c r="H11542">
        <v>121280</v>
      </c>
    </row>
    <row r="11543" spans="1:8" x14ac:dyDescent="0.25">
      <c r="A11543" s="2">
        <v>9</v>
      </c>
      <c r="B11543" t="s">
        <v>41</v>
      </c>
      <c r="C11543" t="s">
        <v>213</v>
      </c>
      <c r="D11543" s="2">
        <v>1</v>
      </c>
      <c r="E11543" s="17">
        <v>15</v>
      </c>
      <c r="F11543" t="s">
        <v>70</v>
      </c>
      <c r="G11543">
        <v>1</v>
      </c>
      <c r="H11543">
        <v>1774042.2600000002</v>
      </c>
    </row>
    <row r="11544" spans="1:8" x14ac:dyDescent="0.25">
      <c r="A11544" s="2">
        <v>9</v>
      </c>
      <c r="B11544" t="s">
        <v>41</v>
      </c>
      <c r="C11544" t="s">
        <v>213</v>
      </c>
      <c r="D11544" s="2">
        <v>1</v>
      </c>
      <c r="E11544" s="17">
        <v>15</v>
      </c>
      <c r="F11544" t="s">
        <v>69</v>
      </c>
      <c r="H11544">
        <v>2049.92</v>
      </c>
    </row>
    <row r="11545" spans="1:8" x14ac:dyDescent="0.25">
      <c r="A11545" s="2">
        <v>9</v>
      </c>
      <c r="B11545" t="s">
        <v>41</v>
      </c>
      <c r="C11545" t="s">
        <v>213</v>
      </c>
      <c r="D11545" s="2">
        <v>1</v>
      </c>
      <c r="E11545" s="17">
        <v>15</v>
      </c>
      <c r="F11545" t="s">
        <v>67</v>
      </c>
      <c r="H11545">
        <v>64.13</v>
      </c>
    </row>
    <row r="11546" spans="1:8" x14ac:dyDescent="0.25">
      <c r="A11546" s="2">
        <v>9</v>
      </c>
      <c r="B11546" t="s">
        <v>41</v>
      </c>
      <c r="C11546" t="s">
        <v>213</v>
      </c>
      <c r="D11546" s="2">
        <v>1</v>
      </c>
      <c r="E11546" s="17">
        <v>15</v>
      </c>
      <c r="F11546" t="s">
        <v>73</v>
      </c>
      <c r="H11546">
        <v>3153.75</v>
      </c>
    </row>
    <row r="11547" spans="1:8" x14ac:dyDescent="0.25">
      <c r="A11547" s="2">
        <v>9</v>
      </c>
      <c r="B11547" t="s">
        <v>41</v>
      </c>
      <c r="C11547" t="s">
        <v>213</v>
      </c>
      <c r="D11547" s="2">
        <v>1</v>
      </c>
      <c r="E11547" s="17">
        <v>15</v>
      </c>
      <c r="F11547" t="s">
        <v>72</v>
      </c>
      <c r="G11547">
        <v>1</v>
      </c>
      <c r="H11547">
        <v>788643.12000000011</v>
      </c>
    </row>
    <row r="11548" spans="1:8" x14ac:dyDescent="0.25">
      <c r="A11548" s="2">
        <v>9</v>
      </c>
      <c r="B11548" t="s">
        <v>41</v>
      </c>
      <c r="C11548" t="s">
        <v>213</v>
      </c>
      <c r="D11548" s="2">
        <v>1</v>
      </c>
      <c r="E11548" s="17">
        <v>16</v>
      </c>
      <c r="F11548" t="s">
        <v>70</v>
      </c>
      <c r="G11548">
        <v>4</v>
      </c>
      <c r="H11548">
        <v>3444132.7600000002</v>
      </c>
    </row>
    <row r="11549" spans="1:8" x14ac:dyDescent="0.25">
      <c r="A11549" s="2">
        <v>9</v>
      </c>
      <c r="B11549" t="s">
        <v>41</v>
      </c>
      <c r="C11549" t="s">
        <v>213</v>
      </c>
      <c r="D11549" s="2">
        <v>1</v>
      </c>
      <c r="E11549" s="17">
        <v>16</v>
      </c>
      <c r="F11549" t="s">
        <v>68</v>
      </c>
      <c r="G11549">
        <v>1</v>
      </c>
      <c r="H11549">
        <v>42180</v>
      </c>
    </row>
    <row r="11550" spans="1:8" x14ac:dyDescent="0.25">
      <c r="A11550" s="2">
        <v>9</v>
      </c>
      <c r="B11550" t="s">
        <v>41</v>
      </c>
      <c r="C11550" t="s">
        <v>213</v>
      </c>
      <c r="D11550" s="2">
        <v>1</v>
      </c>
      <c r="E11550" s="17">
        <v>16</v>
      </c>
      <c r="F11550" t="s">
        <v>69</v>
      </c>
      <c r="G11550">
        <v>3</v>
      </c>
      <c r="H11550">
        <v>617003.76</v>
      </c>
    </row>
    <row r="11551" spans="1:8" x14ac:dyDescent="0.25">
      <c r="A11551" s="2">
        <v>9</v>
      </c>
      <c r="B11551" t="s">
        <v>41</v>
      </c>
      <c r="C11551" t="s">
        <v>213</v>
      </c>
      <c r="D11551" s="2">
        <v>1</v>
      </c>
      <c r="E11551" s="17">
        <v>16</v>
      </c>
      <c r="F11551" t="s">
        <v>67</v>
      </c>
      <c r="G11551">
        <v>2</v>
      </c>
      <c r="H11551">
        <v>52.47</v>
      </c>
    </row>
    <row r="11552" spans="1:8" x14ac:dyDescent="0.25">
      <c r="A11552" s="2">
        <v>9</v>
      </c>
      <c r="B11552" t="s">
        <v>41</v>
      </c>
      <c r="C11552" t="s">
        <v>213</v>
      </c>
      <c r="D11552" s="2">
        <v>1</v>
      </c>
      <c r="E11552" s="17">
        <v>16</v>
      </c>
      <c r="F11552" t="s">
        <v>72</v>
      </c>
      <c r="G11552">
        <v>4</v>
      </c>
      <c r="H11552">
        <v>1538411.21</v>
      </c>
    </row>
    <row r="11553" spans="1:8" x14ac:dyDescent="0.25">
      <c r="A11553" s="2">
        <v>9</v>
      </c>
      <c r="B11553" t="s">
        <v>41</v>
      </c>
      <c r="C11553" t="s">
        <v>214</v>
      </c>
      <c r="D11553" s="2">
        <v>2</v>
      </c>
      <c r="E11553" s="17">
        <v>1</v>
      </c>
      <c r="F11553" t="s">
        <v>87</v>
      </c>
      <c r="G11553">
        <v>2</v>
      </c>
      <c r="H11553">
        <v>299401.56000000006</v>
      </c>
    </row>
    <row r="11554" spans="1:8" x14ac:dyDescent="0.25">
      <c r="A11554" s="2">
        <v>9</v>
      </c>
      <c r="B11554" t="s">
        <v>41</v>
      </c>
      <c r="C11554" t="s">
        <v>214</v>
      </c>
      <c r="D11554" s="2">
        <v>2</v>
      </c>
      <c r="E11554" s="17">
        <v>7</v>
      </c>
      <c r="F11554" t="s">
        <v>77</v>
      </c>
      <c r="H11554">
        <v>1594.12</v>
      </c>
    </row>
    <row r="11555" spans="1:8" x14ac:dyDescent="0.25">
      <c r="A11555" s="2">
        <v>9</v>
      </c>
      <c r="B11555" t="s">
        <v>41</v>
      </c>
      <c r="C11555" t="s">
        <v>214</v>
      </c>
      <c r="D11555" s="2">
        <v>2</v>
      </c>
      <c r="E11555" s="17">
        <v>8</v>
      </c>
      <c r="F11555" t="s">
        <v>70</v>
      </c>
      <c r="G11555">
        <v>3</v>
      </c>
      <c r="H11555">
        <v>738567</v>
      </c>
    </row>
    <row r="11556" spans="1:8" x14ac:dyDescent="0.25">
      <c r="A11556" s="2">
        <v>9</v>
      </c>
      <c r="B11556" t="s">
        <v>41</v>
      </c>
      <c r="C11556" t="s">
        <v>214</v>
      </c>
      <c r="D11556" s="2">
        <v>2</v>
      </c>
      <c r="E11556" s="17">
        <v>8</v>
      </c>
      <c r="F11556" t="s">
        <v>75</v>
      </c>
      <c r="G11556">
        <v>2</v>
      </c>
      <c r="H11556">
        <v>27000</v>
      </c>
    </row>
    <row r="11557" spans="1:8" x14ac:dyDescent="0.25">
      <c r="A11557" s="2">
        <v>9</v>
      </c>
      <c r="B11557" t="s">
        <v>41</v>
      </c>
      <c r="C11557" t="s">
        <v>214</v>
      </c>
      <c r="D11557" s="2">
        <v>2</v>
      </c>
      <c r="E11557" s="17">
        <v>8</v>
      </c>
      <c r="F11557" t="s">
        <v>68</v>
      </c>
      <c r="G11557">
        <v>3</v>
      </c>
      <c r="H11557">
        <v>44215</v>
      </c>
    </row>
    <row r="11558" spans="1:8" x14ac:dyDescent="0.25">
      <c r="A11558" s="2">
        <v>9</v>
      </c>
      <c r="B11558" t="s">
        <v>41</v>
      </c>
      <c r="C11558" t="s">
        <v>214</v>
      </c>
      <c r="D11558" s="2">
        <v>2</v>
      </c>
      <c r="E11558" s="17">
        <v>8</v>
      </c>
      <c r="F11558" t="s">
        <v>69</v>
      </c>
      <c r="G11558">
        <v>3</v>
      </c>
      <c r="H11558">
        <v>96013.27</v>
      </c>
    </row>
    <row r="11559" spans="1:8" x14ac:dyDescent="0.25">
      <c r="A11559" s="2">
        <v>9</v>
      </c>
      <c r="B11559" t="s">
        <v>41</v>
      </c>
      <c r="C11559" t="s">
        <v>214</v>
      </c>
      <c r="D11559" s="2">
        <v>2</v>
      </c>
      <c r="E11559" s="17">
        <v>8</v>
      </c>
      <c r="F11559" t="s">
        <v>78</v>
      </c>
      <c r="H11559">
        <v>55220.160000000003</v>
      </c>
    </row>
    <row r="11560" spans="1:8" x14ac:dyDescent="0.25">
      <c r="A11560" s="2">
        <v>9</v>
      </c>
      <c r="B11560" t="s">
        <v>41</v>
      </c>
      <c r="C11560" t="s">
        <v>214</v>
      </c>
      <c r="D11560" s="2">
        <v>2</v>
      </c>
      <c r="E11560" s="17">
        <v>8</v>
      </c>
      <c r="F11560" t="s">
        <v>67</v>
      </c>
      <c r="G11560">
        <v>3</v>
      </c>
      <c r="H11560">
        <v>209.88</v>
      </c>
    </row>
    <row r="11561" spans="1:8" x14ac:dyDescent="0.25">
      <c r="A11561" s="2">
        <v>9</v>
      </c>
      <c r="B11561" t="s">
        <v>41</v>
      </c>
      <c r="C11561" t="s">
        <v>214</v>
      </c>
      <c r="D11561" s="2">
        <v>2</v>
      </c>
      <c r="E11561" s="17">
        <v>8</v>
      </c>
      <c r="F11561" t="s">
        <v>73</v>
      </c>
      <c r="H11561">
        <v>61547.25</v>
      </c>
    </row>
    <row r="11562" spans="1:8" x14ac:dyDescent="0.25">
      <c r="A11562" s="2">
        <v>9</v>
      </c>
      <c r="B11562" t="s">
        <v>41</v>
      </c>
      <c r="C11562" t="s">
        <v>214</v>
      </c>
      <c r="D11562" s="2">
        <v>2</v>
      </c>
      <c r="E11562" s="17">
        <v>8</v>
      </c>
      <c r="F11562" t="s">
        <v>88</v>
      </c>
      <c r="H11562">
        <v>7167</v>
      </c>
    </row>
    <row r="11563" spans="1:8" x14ac:dyDescent="0.25">
      <c r="A11563" s="2">
        <v>9</v>
      </c>
      <c r="B11563" t="s">
        <v>41</v>
      </c>
      <c r="C11563" t="s">
        <v>214</v>
      </c>
      <c r="D11563" s="2">
        <v>2</v>
      </c>
      <c r="E11563" s="17">
        <v>9</v>
      </c>
      <c r="F11563" t="s">
        <v>70</v>
      </c>
      <c r="G11563">
        <v>1</v>
      </c>
      <c r="H11563">
        <v>289761</v>
      </c>
    </row>
    <row r="11564" spans="1:8" x14ac:dyDescent="0.25">
      <c r="A11564" s="2">
        <v>9</v>
      </c>
      <c r="B11564" t="s">
        <v>41</v>
      </c>
      <c r="C11564" t="s">
        <v>214</v>
      </c>
      <c r="D11564" s="2">
        <v>2</v>
      </c>
      <c r="E11564" s="17">
        <v>9</v>
      </c>
      <c r="F11564" t="s">
        <v>75</v>
      </c>
      <c r="G11564">
        <v>1</v>
      </c>
      <c r="H11564">
        <v>11700</v>
      </c>
    </row>
    <row r="11565" spans="1:8" x14ac:dyDescent="0.25">
      <c r="A11565" s="2">
        <v>9</v>
      </c>
      <c r="B11565" t="s">
        <v>41</v>
      </c>
      <c r="C11565" t="s">
        <v>214</v>
      </c>
      <c r="D11565" s="2">
        <v>2</v>
      </c>
      <c r="E11565" s="17">
        <v>9</v>
      </c>
      <c r="F11565" t="s">
        <v>68</v>
      </c>
      <c r="G11565">
        <v>1</v>
      </c>
      <c r="H11565">
        <v>18248</v>
      </c>
    </row>
    <row r="11566" spans="1:8" x14ac:dyDescent="0.25">
      <c r="A11566" s="2">
        <v>9</v>
      </c>
      <c r="B11566" t="s">
        <v>41</v>
      </c>
      <c r="C11566" t="s">
        <v>214</v>
      </c>
      <c r="D11566" s="2">
        <v>2</v>
      </c>
      <c r="E11566" s="17">
        <v>9</v>
      </c>
      <c r="F11566" t="s">
        <v>69</v>
      </c>
      <c r="G11566">
        <v>1</v>
      </c>
      <c r="H11566">
        <v>37668.729999999996</v>
      </c>
    </row>
    <row r="11567" spans="1:8" x14ac:dyDescent="0.25">
      <c r="A11567" s="2">
        <v>9</v>
      </c>
      <c r="B11567" t="s">
        <v>41</v>
      </c>
      <c r="C11567" t="s">
        <v>214</v>
      </c>
      <c r="D11567" s="2">
        <v>2</v>
      </c>
      <c r="E11567" s="17">
        <v>9</v>
      </c>
      <c r="F11567" t="s">
        <v>67</v>
      </c>
      <c r="G11567">
        <v>1</v>
      </c>
      <c r="H11567">
        <v>69.959999999999994</v>
      </c>
    </row>
    <row r="11568" spans="1:8" x14ac:dyDescent="0.25">
      <c r="A11568" s="2">
        <v>9</v>
      </c>
      <c r="B11568" t="s">
        <v>41</v>
      </c>
      <c r="C11568" t="s">
        <v>214</v>
      </c>
      <c r="D11568" s="2">
        <v>2</v>
      </c>
      <c r="E11568" s="17">
        <v>9</v>
      </c>
      <c r="F11568" t="s">
        <v>73</v>
      </c>
      <c r="H11568">
        <v>24146.75</v>
      </c>
    </row>
    <row r="11569" spans="1:8" x14ac:dyDescent="0.25">
      <c r="A11569" s="2">
        <v>9</v>
      </c>
      <c r="B11569" t="s">
        <v>41</v>
      </c>
      <c r="C11569" t="s">
        <v>214</v>
      </c>
      <c r="D11569" s="2">
        <v>2</v>
      </c>
      <c r="E11569" s="17">
        <v>11</v>
      </c>
      <c r="F11569" t="s">
        <v>70</v>
      </c>
      <c r="G11569">
        <v>2</v>
      </c>
      <c r="H11569">
        <v>860376.55999999982</v>
      </c>
    </row>
    <row r="11570" spans="1:8" x14ac:dyDescent="0.25">
      <c r="A11570" s="2">
        <v>9</v>
      </c>
      <c r="B11570" t="s">
        <v>41</v>
      </c>
      <c r="C11570" t="s">
        <v>214</v>
      </c>
      <c r="D11570" s="2">
        <v>2</v>
      </c>
      <c r="E11570" s="17">
        <v>11</v>
      </c>
      <c r="F11570" t="s">
        <v>69</v>
      </c>
      <c r="G11570">
        <v>2</v>
      </c>
      <c r="H11570">
        <v>111848.47</v>
      </c>
    </row>
    <row r="11571" spans="1:8" x14ac:dyDescent="0.25">
      <c r="A11571" s="2">
        <v>9</v>
      </c>
      <c r="B11571" t="s">
        <v>41</v>
      </c>
      <c r="C11571" t="s">
        <v>214</v>
      </c>
      <c r="D11571" s="2">
        <v>2</v>
      </c>
      <c r="E11571" s="17">
        <v>11</v>
      </c>
      <c r="F11571" t="s">
        <v>78</v>
      </c>
      <c r="G11571">
        <v>1</v>
      </c>
      <c r="H11571">
        <v>31936.68</v>
      </c>
    </row>
    <row r="11572" spans="1:8" x14ac:dyDescent="0.25">
      <c r="A11572" s="2">
        <v>9</v>
      </c>
      <c r="B11572" t="s">
        <v>41</v>
      </c>
      <c r="C11572" t="s">
        <v>214</v>
      </c>
      <c r="D11572" s="2">
        <v>2</v>
      </c>
      <c r="E11572" s="17">
        <v>11</v>
      </c>
      <c r="F11572" t="s">
        <v>67</v>
      </c>
      <c r="G11572">
        <v>2</v>
      </c>
      <c r="H11572">
        <v>145.74999999999997</v>
      </c>
    </row>
    <row r="11573" spans="1:8" x14ac:dyDescent="0.25">
      <c r="A11573" s="2">
        <v>9</v>
      </c>
      <c r="B11573" t="s">
        <v>41</v>
      </c>
      <c r="C11573" t="s">
        <v>214</v>
      </c>
      <c r="D11573" s="2">
        <v>2</v>
      </c>
      <c r="E11573" s="17">
        <v>11</v>
      </c>
      <c r="F11573" t="s">
        <v>73</v>
      </c>
      <c r="H11573">
        <v>68819.179999999993</v>
      </c>
    </row>
    <row r="11574" spans="1:8" x14ac:dyDescent="0.25">
      <c r="A11574" s="2">
        <v>9</v>
      </c>
      <c r="B11574" t="s">
        <v>41</v>
      </c>
      <c r="C11574" t="s">
        <v>214</v>
      </c>
      <c r="D11574" s="2">
        <v>2</v>
      </c>
      <c r="E11574" s="17">
        <v>11</v>
      </c>
      <c r="F11574" t="s">
        <v>72</v>
      </c>
      <c r="G11574">
        <v>2</v>
      </c>
      <c r="H11574">
        <v>144504.38</v>
      </c>
    </row>
    <row r="11575" spans="1:8" x14ac:dyDescent="0.25">
      <c r="A11575" s="2">
        <v>9</v>
      </c>
      <c r="B11575" t="s">
        <v>41</v>
      </c>
      <c r="C11575" t="s">
        <v>214</v>
      </c>
      <c r="D11575" s="2">
        <v>2</v>
      </c>
      <c r="E11575" s="17">
        <v>11</v>
      </c>
      <c r="F11575" t="s">
        <v>88</v>
      </c>
      <c r="H11575">
        <v>23952.51</v>
      </c>
    </row>
    <row r="11576" spans="1:8" x14ac:dyDescent="0.25">
      <c r="A11576" s="2">
        <v>9</v>
      </c>
      <c r="B11576" t="s">
        <v>41</v>
      </c>
      <c r="C11576" t="s">
        <v>214</v>
      </c>
      <c r="D11576" s="2">
        <v>2</v>
      </c>
      <c r="E11576" s="17">
        <v>12</v>
      </c>
      <c r="F11576" t="s">
        <v>70</v>
      </c>
      <c r="H11576">
        <v>49431.9</v>
      </c>
    </row>
    <row r="11577" spans="1:8" x14ac:dyDescent="0.25">
      <c r="A11577" s="2">
        <v>9</v>
      </c>
      <c r="B11577" t="s">
        <v>41</v>
      </c>
      <c r="C11577" t="s">
        <v>214</v>
      </c>
      <c r="D11577" s="2">
        <v>2</v>
      </c>
      <c r="E11577" s="17">
        <v>12</v>
      </c>
      <c r="F11577" t="s">
        <v>68</v>
      </c>
      <c r="H11577">
        <v>720</v>
      </c>
    </row>
    <row r="11578" spans="1:8" x14ac:dyDescent="0.25">
      <c r="A11578" s="2">
        <v>9</v>
      </c>
      <c r="B11578" t="s">
        <v>41</v>
      </c>
      <c r="C11578" t="s">
        <v>214</v>
      </c>
      <c r="D11578" s="2">
        <v>2</v>
      </c>
      <c r="E11578" s="17">
        <v>12</v>
      </c>
      <c r="F11578" t="s">
        <v>69</v>
      </c>
      <c r="H11578">
        <v>6426.14</v>
      </c>
    </row>
    <row r="11579" spans="1:8" x14ac:dyDescent="0.25">
      <c r="A11579" s="2">
        <v>9</v>
      </c>
      <c r="B11579" t="s">
        <v>41</v>
      </c>
      <c r="C11579" t="s">
        <v>214</v>
      </c>
      <c r="D11579" s="2">
        <v>2</v>
      </c>
      <c r="E11579" s="17">
        <v>12</v>
      </c>
      <c r="F11579" t="s">
        <v>67</v>
      </c>
      <c r="H11579">
        <v>5.83</v>
      </c>
    </row>
    <row r="11580" spans="1:8" x14ac:dyDescent="0.25">
      <c r="A11580" s="2">
        <v>9</v>
      </c>
      <c r="B11580" t="s">
        <v>41</v>
      </c>
      <c r="C11580" t="s">
        <v>214</v>
      </c>
      <c r="D11580" s="2">
        <v>2</v>
      </c>
      <c r="E11580" s="17">
        <v>12</v>
      </c>
      <c r="F11580" t="s">
        <v>72</v>
      </c>
      <c r="H11580">
        <v>14038.95</v>
      </c>
    </row>
    <row r="11581" spans="1:8" x14ac:dyDescent="0.25">
      <c r="A11581" s="2">
        <v>9</v>
      </c>
      <c r="B11581" t="s">
        <v>41</v>
      </c>
      <c r="C11581" t="s">
        <v>214</v>
      </c>
      <c r="D11581" s="2">
        <v>2</v>
      </c>
      <c r="E11581" s="17">
        <v>13</v>
      </c>
      <c r="F11581" t="s">
        <v>70</v>
      </c>
      <c r="G11581">
        <v>8</v>
      </c>
      <c r="H11581">
        <v>4286860.5100000007</v>
      </c>
    </row>
    <row r="11582" spans="1:8" x14ac:dyDescent="0.25">
      <c r="A11582" s="2">
        <v>9</v>
      </c>
      <c r="B11582" t="s">
        <v>41</v>
      </c>
      <c r="C11582" t="s">
        <v>214</v>
      </c>
      <c r="D11582" s="2">
        <v>2</v>
      </c>
      <c r="E11582" s="17">
        <v>13</v>
      </c>
      <c r="F11582" t="s">
        <v>75</v>
      </c>
      <c r="G11582">
        <v>1</v>
      </c>
      <c r="H11582">
        <v>5028</v>
      </c>
    </row>
    <row r="11583" spans="1:8" x14ac:dyDescent="0.25">
      <c r="A11583" s="2">
        <v>9</v>
      </c>
      <c r="B11583" t="s">
        <v>41</v>
      </c>
      <c r="C11583" t="s">
        <v>214</v>
      </c>
      <c r="D11583" s="2">
        <v>2</v>
      </c>
      <c r="E11583" s="17">
        <v>13</v>
      </c>
      <c r="F11583" t="s">
        <v>68</v>
      </c>
      <c r="G11583">
        <v>3</v>
      </c>
      <c r="H11583">
        <v>45040</v>
      </c>
    </row>
    <row r="11584" spans="1:8" x14ac:dyDescent="0.25">
      <c r="A11584" s="2">
        <v>9</v>
      </c>
      <c r="B11584" t="s">
        <v>41</v>
      </c>
      <c r="C11584" t="s">
        <v>214</v>
      </c>
      <c r="D11584" s="2">
        <v>2</v>
      </c>
      <c r="E11584" s="17">
        <v>13</v>
      </c>
      <c r="F11584" t="s">
        <v>69</v>
      </c>
      <c r="G11584">
        <v>7</v>
      </c>
      <c r="H11584">
        <v>481357.24000000005</v>
      </c>
    </row>
    <row r="11585" spans="1:8" x14ac:dyDescent="0.25">
      <c r="A11585" s="2">
        <v>9</v>
      </c>
      <c r="B11585" t="s">
        <v>41</v>
      </c>
      <c r="C11585" t="s">
        <v>214</v>
      </c>
      <c r="D11585" s="2">
        <v>2</v>
      </c>
      <c r="E11585" s="17">
        <v>13</v>
      </c>
      <c r="F11585" t="s">
        <v>67</v>
      </c>
      <c r="G11585">
        <v>8</v>
      </c>
      <c r="H11585">
        <v>507.20999999999992</v>
      </c>
    </row>
    <row r="11586" spans="1:8" x14ac:dyDescent="0.25">
      <c r="A11586" s="2">
        <v>9</v>
      </c>
      <c r="B11586" t="s">
        <v>41</v>
      </c>
      <c r="C11586" t="s">
        <v>214</v>
      </c>
      <c r="D11586" s="2">
        <v>2</v>
      </c>
      <c r="E11586" s="17">
        <v>13</v>
      </c>
      <c r="F11586" t="s">
        <v>73</v>
      </c>
      <c r="H11586">
        <v>51934.23</v>
      </c>
    </row>
    <row r="11587" spans="1:8" x14ac:dyDescent="0.25">
      <c r="A11587" s="2">
        <v>9</v>
      </c>
      <c r="B11587" t="s">
        <v>41</v>
      </c>
      <c r="C11587" t="s">
        <v>214</v>
      </c>
      <c r="D11587" s="2">
        <v>2</v>
      </c>
      <c r="E11587" s="17">
        <v>13</v>
      </c>
      <c r="F11587" t="s">
        <v>72</v>
      </c>
      <c r="G11587">
        <v>8</v>
      </c>
      <c r="H11587">
        <v>1784999.6799999997</v>
      </c>
    </row>
    <row r="11588" spans="1:8" x14ac:dyDescent="0.25">
      <c r="A11588" s="2">
        <v>9</v>
      </c>
      <c r="B11588" t="s">
        <v>41</v>
      </c>
      <c r="C11588" t="s">
        <v>214</v>
      </c>
      <c r="D11588" s="2">
        <v>2</v>
      </c>
      <c r="E11588" s="17">
        <v>14</v>
      </c>
      <c r="F11588" t="s">
        <v>70</v>
      </c>
      <c r="G11588">
        <v>5</v>
      </c>
      <c r="H11588">
        <v>3398772.5999999996</v>
      </c>
    </row>
    <row r="11589" spans="1:8" x14ac:dyDescent="0.25">
      <c r="A11589" s="2">
        <v>9</v>
      </c>
      <c r="B11589" t="s">
        <v>41</v>
      </c>
      <c r="C11589" t="s">
        <v>214</v>
      </c>
      <c r="D11589" s="2">
        <v>2</v>
      </c>
      <c r="E11589" s="17">
        <v>14</v>
      </c>
      <c r="F11589" t="s">
        <v>68</v>
      </c>
      <c r="G11589">
        <v>3</v>
      </c>
      <c r="H11589">
        <v>117240</v>
      </c>
    </row>
    <row r="11590" spans="1:8" x14ac:dyDescent="0.25">
      <c r="A11590" s="2">
        <v>9</v>
      </c>
      <c r="B11590" t="s">
        <v>41</v>
      </c>
      <c r="C11590" t="s">
        <v>214</v>
      </c>
      <c r="D11590" s="2">
        <v>2</v>
      </c>
      <c r="E11590" s="17">
        <v>14</v>
      </c>
      <c r="F11590" t="s">
        <v>69</v>
      </c>
      <c r="G11590">
        <v>5</v>
      </c>
      <c r="H11590">
        <v>441839.56000000006</v>
      </c>
    </row>
    <row r="11591" spans="1:8" x14ac:dyDescent="0.25">
      <c r="A11591" s="2">
        <v>9</v>
      </c>
      <c r="B11591" t="s">
        <v>41</v>
      </c>
      <c r="C11591" t="s">
        <v>214</v>
      </c>
      <c r="D11591" s="2">
        <v>2</v>
      </c>
      <c r="E11591" s="17">
        <v>14</v>
      </c>
      <c r="F11591" t="s">
        <v>67</v>
      </c>
      <c r="G11591">
        <v>5</v>
      </c>
      <c r="H11591">
        <v>349.7999999999999</v>
      </c>
    </row>
    <row r="11592" spans="1:8" x14ac:dyDescent="0.25">
      <c r="A11592" s="2">
        <v>9</v>
      </c>
      <c r="B11592" t="s">
        <v>41</v>
      </c>
      <c r="C11592" t="s">
        <v>214</v>
      </c>
      <c r="D11592" s="2">
        <v>2</v>
      </c>
      <c r="E11592" s="17">
        <v>14</v>
      </c>
      <c r="F11592" t="s">
        <v>72</v>
      </c>
      <c r="G11592">
        <v>5</v>
      </c>
      <c r="H11592">
        <v>1705415.03</v>
      </c>
    </row>
    <row r="11593" spans="1:8" x14ac:dyDescent="0.25">
      <c r="A11593" s="2">
        <v>9</v>
      </c>
      <c r="B11593" t="s">
        <v>41</v>
      </c>
      <c r="C11593" t="s">
        <v>214</v>
      </c>
      <c r="D11593" s="2">
        <v>2</v>
      </c>
      <c r="E11593" s="17">
        <v>15</v>
      </c>
      <c r="F11593" t="s">
        <v>70</v>
      </c>
      <c r="G11593">
        <v>1</v>
      </c>
      <c r="H11593">
        <v>865638</v>
      </c>
    </row>
    <row r="11594" spans="1:8" x14ac:dyDescent="0.25">
      <c r="A11594" s="2">
        <v>9</v>
      </c>
      <c r="B11594" t="s">
        <v>41</v>
      </c>
      <c r="C11594" t="s">
        <v>214</v>
      </c>
      <c r="D11594" s="2">
        <v>2</v>
      </c>
      <c r="E11594" s="17">
        <v>15</v>
      </c>
      <c r="F11594" t="s">
        <v>67</v>
      </c>
      <c r="G11594">
        <v>1</v>
      </c>
      <c r="H11594">
        <v>69.959999999999994</v>
      </c>
    </row>
    <row r="11595" spans="1:8" x14ac:dyDescent="0.25">
      <c r="A11595" s="2">
        <v>9</v>
      </c>
      <c r="B11595" t="s">
        <v>41</v>
      </c>
      <c r="C11595" t="s">
        <v>214</v>
      </c>
      <c r="D11595" s="2">
        <v>2</v>
      </c>
      <c r="E11595" s="17">
        <v>15</v>
      </c>
      <c r="F11595" t="s">
        <v>72</v>
      </c>
      <c r="G11595">
        <v>1</v>
      </c>
      <c r="H11595">
        <v>685296.75</v>
      </c>
    </row>
    <row r="11596" spans="1:8" x14ac:dyDescent="0.25">
      <c r="A11596" s="2">
        <v>9</v>
      </c>
      <c r="B11596" t="s">
        <v>41</v>
      </c>
      <c r="C11596" t="s">
        <v>214</v>
      </c>
      <c r="D11596" s="2">
        <v>2</v>
      </c>
      <c r="E11596" s="17">
        <v>15</v>
      </c>
      <c r="F11596" t="s">
        <v>74</v>
      </c>
      <c r="H11596">
        <v>200345.48</v>
      </c>
    </row>
    <row r="11597" spans="1:8" x14ac:dyDescent="0.25">
      <c r="A11597" s="2">
        <v>9</v>
      </c>
      <c r="B11597" t="s">
        <v>41</v>
      </c>
      <c r="C11597" t="s">
        <v>215</v>
      </c>
      <c r="D11597" s="2">
        <v>3</v>
      </c>
      <c r="E11597" s="17">
        <v>1</v>
      </c>
      <c r="F11597" t="s">
        <v>87</v>
      </c>
      <c r="G11597">
        <v>7</v>
      </c>
      <c r="H11597">
        <v>1359383.8</v>
      </c>
    </row>
    <row r="11598" spans="1:8" x14ac:dyDescent="0.25">
      <c r="A11598" s="2">
        <v>9</v>
      </c>
      <c r="B11598" t="s">
        <v>41</v>
      </c>
      <c r="C11598" t="s">
        <v>215</v>
      </c>
      <c r="D11598" s="2">
        <v>3</v>
      </c>
      <c r="E11598" s="17">
        <v>5</v>
      </c>
      <c r="F11598" t="s">
        <v>70</v>
      </c>
      <c r="H11598">
        <v>20931.5</v>
      </c>
    </row>
    <row r="11599" spans="1:8" x14ac:dyDescent="0.25">
      <c r="A11599" s="2">
        <v>9</v>
      </c>
      <c r="B11599" t="s">
        <v>41</v>
      </c>
      <c r="C11599" t="s">
        <v>215</v>
      </c>
      <c r="D11599" s="2">
        <v>3</v>
      </c>
      <c r="E11599" s="17">
        <v>5</v>
      </c>
      <c r="F11599" t="s">
        <v>75</v>
      </c>
      <c r="H11599">
        <v>1800</v>
      </c>
    </row>
    <row r="11600" spans="1:8" x14ac:dyDescent="0.25">
      <c r="A11600" s="2">
        <v>9</v>
      </c>
      <c r="B11600" t="s">
        <v>41</v>
      </c>
      <c r="C11600" t="s">
        <v>215</v>
      </c>
      <c r="D11600" s="2">
        <v>3</v>
      </c>
      <c r="E11600" s="17">
        <v>5</v>
      </c>
      <c r="F11600" t="s">
        <v>68</v>
      </c>
      <c r="H11600">
        <v>4640</v>
      </c>
    </row>
    <row r="11601" spans="1:8" x14ac:dyDescent="0.25">
      <c r="A11601" s="2">
        <v>9</v>
      </c>
      <c r="B11601" t="s">
        <v>41</v>
      </c>
      <c r="C11601" t="s">
        <v>215</v>
      </c>
      <c r="D11601" s="2">
        <v>3</v>
      </c>
      <c r="E11601" s="17">
        <v>5</v>
      </c>
      <c r="F11601" t="s">
        <v>69</v>
      </c>
      <c r="H11601">
        <v>2721.08</v>
      </c>
    </row>
    <row r="11602" spans="1:8" x14ac:dyDescent="0.25">
      <c r="A11602" s="2">
        <v>9</v>
      </c>
      <c r="B11602" t="s">
        <v>41</v>
      </c>
      <c r="C11602" t="s">
        <v>215</v>
      </c>
      <c r="D11602" s="2">
        <v>3</v>
      </c>
      <c r="E11602" s="17">
        <v>5</v>
      </c>
      <c r="F11602" t="s">
        <v>67</v>
      </c>
      <c r="H11602">
        <v>11.66</v>
      </c>
    </row>
    <row r="11603" spans="1:8" x14ac:dyDescent="0.25">
      <c r="A11603" s="2">
        <v>9</v>
      </c>
      <c r="B11603" t="s">
        <v>41</v>
      </c>
      <c r="C11603" t="s">
        <v>215</v>
      </c>
      <c r="D11603" s="2">
        <v>3</v>
      </c>
      <c r="E11603" s="17">
        <v>7</v>
      </c>
      <c r="F11603" t="s">
        <v>70</v>
      </c>
      <c r="H11603">
        <v>80712.5</v>
      </c>
    </row>
    <row r="11604" spans="1:8" x14ac:dyDescent="0.25">
      <c r="A11604" s="2">
        <v>9</v>
      </c>
      <c r="B11604" t="s">
        <v>41</v>
      </c>
      <c r="C11604" t="s">
        <v>215</v>
      </c>
      <c r="D11604" s="2">
        <v>3</v>
      </c>
      <c r="E11604" s="17">
        <v>7</v>
      </c>
      <c r="F11604" t="s">
        <v>67</v>
      </c>
      <c r="H11604">
        <v>29.099999999999994</v>
      </c>
    </row>
    <row r="11605" spans="1:8" x14ac:dyDescent="0.25">
      <c r="A11605" s="2">
        <v>9</v>
      </c>
      <c r="B11605" t="s">
        <v>41</v>
      </c>
      <c r="C11605" t="s">
        <v>215</v>
      </c>
      <c r="D11605" s="2">
        <v>3</v>
      </c>
      <c r="E11605" s="17">
        <v>7</v>
      </c>
      <c r="F11605" t="s">
        <v>72</v>
      </c>
      <c r="H11605">
        <v>29863.599999999999</v>
      </c>
    </row>
    <row r="11606" spans="1:8" x14ac:dyDescent="0.25">
      <c r="A11606" s="2">
        <v>9</v>
      </c>
      <c r="B11606" t="s">
        <v>41</v>
      </c>
      <c r="C11606" t="s">
        <v>215</v>
      </c>
      <c r="D11606" s="2">
        <v>3</v>
      </c>
      <c r="E11606" s="17">
        <v>8</v>
      </c>
      <c r="F11606" t="s">
        <v>70</v>
      </c>
      <c r="G11606">
        <v>14</v>
      </c>
      <c r="H11606">
        <v>3462076.75</v>
      </c>
    </row>
    <row r="11607" spans="1:8" x14ac:dyDescent="0.25">
      <c r="A11607" s="2">
        <v>9</v>
      </c>
      <c r="B11607" t="s">
        <v>41</v>
      </c>
      <c r="C11607" t="s">
        <v>215</v>
      </c>
      <c r="D11607" s="2">
        <v>3</v>
      </c>
      <c r="E11607" s="17">
        <v>8</v>
      </c>
      <c r="F11607" t="s">
        <v>75</v>
      </c>
      <c r="G11607">
        <v>12</v>
      </c>
      <c r="H11607">
        <v>161100</v>
      </c>
    </row>
    <row r="11608" spans="1:8" x14ac:dyDescent="0.25">
      <c r="A11608" s="2">
        <v>9</v>
      </c>
      <c r="B11608" t="s">
        <v>41</v>
      </c>
      <c r="C11608" t="s">
        <v>215</v>
      </c>
      <c r="D11608" s="2">
        <v>3</v>
      </c>
      <c r="E11608" s="17">
        <v>8</v>
      </c>
      <c r="F11608" t="s">
        <v>68</v>
      </c>
      <c r="G11608">
        <v>11</v>
      </c>
      <c r="H11608">
        <v>266099.5</v>
      </c>
    </row>
    <row r="11609" spans="1:8" x14ac:dyDescent="0.25">
      <c r="A11609" s="2">
        <v>9</v>
      </c>
      <c r="B11609" t="s">
        <v>41</v>
      </c>
      <c r="C11609" t="s">
        <v>215</v>
      </c>
      <c r="D11609" s="2">
        <v>3</v>
      </c>
      <c r="E11609" s="17">
        <v>8</v>
      </c>
      <c r="F11609" t="s">
        <v>69</v>
      </c>
      <c r="G11609">
        <v>13</v>
      </c>
      <c r="H11609">
        <v>430040.56</v>
      </c>
    </row>
    <row r="11610" spans="1:8" x14ac:dyDescent="0.25">
      <c r="A11610" s="2">
        <v>9</v>
      </c>
      <c r="B11610" t="s">
        <v>41</v>
      </c>
      <c r="C11610" t="s">
        <v>215</v>
      </c>
      <c r="D11610" s="2">
        <v>3</v>
      </c>
      <c r="E11610" s="17">
        <v>8</v>
      </c>
      <c r="F11610" t="s">
        <v>78</v>
      </c>
      <c r="H11610">
        <v>149139.9</v>
      </c>
    </row>
    <row r="11611" spans="1:8" x14ac:dyDescent="0.25">
      <c r="A11611" s="2">
        <v>9</v>
      </c>
      <c r="B11611" t="s">
        <v>41</v>
      </c>
      <c r="C11611" t="s">
        <v>215</v>
      </c>
      <c r="D11611" s="2">
        <v>3</v>
      </c>
      <c r="E11611" s="17">
        <v>8</v>
      </c>
      <c r="F11611" t="s">
        <v>67</v>
      </c>
      <c r="G11611">
        <v>14</v>
      </c>
      <c r="H11611">
        <v>950.33999999999992</v>
      </c>
    </row>
    <row r="11612" spans="1:8" x14ac:dyDescent="0.25">
      <c r="A11612" s="2">
        <v>9</v>
      </c>
      <c r="B11612" t="s">
        <v>41</v>
      </c>
      <c r="C11612" t="s">
        <v>215</v>
      </c>
      <c r="D11612" s="2">
        <v>3</v>
      </c>
      <c r="E11612" s="17">
        <v>8</v>
      </c>
      <c r="F11612" t="s">
        <v>73</v>
      </c>
      <c r="H11612">
        <v>275914.5</v>
      </c>
    </row>
    <row r="11613" spans="1:8" x14ac:dyDescent="0.25">
      <c r="A11613" s="2">
        <v>9</v>
      </c>
      <c r="B11613" t="s">
        <v>41</v>
      </c>
      <c r="C11613" t="s">
        <v>215</v>
      </c>
      <c r="D11613" s="2">
        <v>3</v>
      </c>
      <c r="E11613" s="17">
        <v>8</v>
      </c>
      <c r="F11613" t="s">
        <v>72</v>
      </c>
      <c r="G11613">
        <v>1</v>
      </c>
      <c r="H11613">
        <v>57001.61</v>
      </c>
    </row>
    <row r="11614" spans="1:8" x14ac:dyDescent="0.25">
      <c r="A11614" s="2">
        <v>9</v>
      </c>
      <c r="B11614" t="s">
        <v>41</v>
      </c>
      <c r="C11614" t="s">
        <v>215</v>
      </c>
      <c r="D11614" s="2">
        <v>3</v>
      </c>
      <c r="E11614" s="17">
        <v>8</v>
      </c>
      <c r="F11614" t="s">
        <v>88</v>
      </c>
      <c r="H11614">
        <v>30383</v>
      </c>
    </row>
    <row r="11615" spans="1:8" x14ac:dyDescent="0.25">
      <c r="A11615" s="2">
        <v>9</v>
      </c>
      <c r="B11615" t="s">
        <v>41</v>
      </c>
      <c r="C11615" t="s">
        <v>215</v>
      </c>
      <c r="D11615" s="2">
        <v>3</v>
      </c>
      <c r="E11615" s="17">
        <v>9</v>
      </c>
      <c r="F11615" t="s">
        <v>70</v>
      </c>
      <c r="G11615">
        <v>9</v>
      </c>
      <c r="H11615">
        <v>2745752.5</v>
      </c>
    </row>
    <row r="11616" spans="1:8" x14ac:dyDescent="0.25">
      <c r="A11616" s="2">
        <v>9</v>
      </c>
      <c r="B11616" t="s">
        <v>41</v>
      </c>
      <c r="C11616" t="s">
        <v>215</v>
      </c>
      <c r="D11616" s="2">
        <v>3</v>
      </c>
      <c r="E11616" s="17">
        <v>9</v>
      </c>
      <c r="F11616" t="s">
        <v>75</v>
      </c>
      <c r="G11616">
        <v>7</v>
      </c>
      <c r="H11616">
        <v>94500</v>
      </c>
    </row>
    <row r="11617" spans="1:8" x14ac:dyDescent="0.25">
      <c r="A11617" s="2">
        <v>9</v>
      </c>
      <c r="B11617" t="s">
        <v>41</v>
      </c>
      <c r="C11617" t="s">
        <v>215</v>
      </c>
      <c r="D11617" s="2">
        <v>3</v>
      </c>
      <c r="E11617" s="17">
        <v>9</v>
      </c>
      <c r="F11617" t="s">
        <v>77</v>
      </c>
      <c r="H11617">
        <v>6007.1</v>
      </c>
    </row>
    <row r="11618" spans="1:8" x14ac:dyDescent="0.25">
      <c r="A11618" s="2">
        <v>9</v>
      </c>
      <c r="B11618" t="s">
        <v>41</v>
      </c>
      <c r="C11618" t="s">
        <v>215</v>
      </c>
      <c r="D11618" s="2">
        <v>3</v>
      </c>
      <c r="E11618" s="17">
        <v>9</v>
      </c>
      <c r="F11618" t="s">
        <v>68</v>
      </c>
      <c r="G11618">
        <v>7</v>
      </c>
      <c r="H11618">
        <v>130593</v>
      </c>
    </row>
    <row r="11619" spans="1:8" x14ac:dyDescent="0.25">
      <c r="A11619" s="2">
        <v>9</v>
      </c>
      <c r="B11619" t="s">
        <v>41</v>
      </c>
      <c r="C11619" t="s">
        <v>215</v>
      </c>
      <c r="D11619" s="2">
        <v>3</v>
      </c>
      <c r="E11619" s="17">
        <v>9</v>
      </c>
      <c r="F11619" t="s">
        <v>69</v>
      </c>
      <c r="G11619">
        <v>8</v>
      </c>
      <c r="H11619">
        <v>306979.08999999997</v>
      </c>
    </row>
    <row r="11620" spans="1:8" x14ac:dyDescent="0.25">
      <c r="A11620" s="2">
        <v>9</v>
      </c>
      <c r="B11620" t="s">
        <v>41</v>
      </c>
      <c r="C11620" t="s">
        <v>215</v>
      </c>
      <c r="D11620" s="2">
        <v>3</v>
      </c>
      <c r="E11620" s="17">
        <v>9</v>
      </c>
      <c r="F11620" t="s">
        <v>78</v>
      </c>
      <c r="H11620">
        <v>110320.08000000002</v>
      </c>
    </row>
    <row r="11621" spans="1:8" x14ac:dyDescent="0.25">
      <c r="A11621" s="2">
        <v>9</v>
      </c>
      <c r="B11621" t="s">
        <v>41</v>
      </c>
      <c r="C11621" t="s">
        <v>215</v>
      </c>
      <c r="D11621" s="2">
        <v>3</v>
      </c>
      <c r="E11621" s="17">
        <v>9</v>
      </c>
      <c r="F11621" t="s">
        <v>67</v>
      </c>
      <c r="G11621">
        <v>9</v>
      </c>
      <c r="H11621">
        <v>652.91</v>
      </c>
    </row>
    <row r="11622" spans="1:8" x14ac:dyDescent="0.25">
      <c r="A11622" s="2">
        <v>9</v>
      </c>
      <c r="B11622" t="s">
        <v>41</v>
      </c>
      <c r="C11622" t="s">
        <v>215</v>
      </c>
      <c r="D11622" s="2">
        <v>3</v>
      </c>
      <c r="E11622" s="17">
        <v>9</v>
      </c>
      <c r="F11622" t="s">
        <v>73</v>
      </c>
      <c r="G11622">
        <v>1</v>
      </c>
      <c r="H11622">
        <v>183019.56</v>
      </c>
    </row>
    <row r="11623" spans="1:8" x14ac:dyDescent="0.25">
      <c r="A11623" s="2">
        <v>9</v>
      </c>
      <c r="B11623" t="s">
        <v>41</v>
      </c>
      <c r="C11623" t="s">
        <v>215</v>
      </c>
      <c r="D11623" s="2">
        <v>3</v>
      </c>
      <c r="E11623" s="17">
        <v>9</v>
      </c>
      <c r="F11623" t="s">
        <v>72</v>
      </c>
      <c r="G11623">
        <v>1</v>
      </c>
      <c r="H11623">
        <v>142213.75</v>
      </c>
    </row>
    <row r="11624" spans="1:8" x14ac:dyDescent="0.25">
      <c r="A11624" s="2">
        <v>9</v>
      </c>
      <c r="B11624" t="s">
        <v>41</v>
      </c>
      <c r="C11624" t="s">
        <v>215</v>
      </c>
      <c r="D11624" s="2">
        <v>3</v>
      </c>
      <c r="E11624" s="17">
        <v>9</v>
      </c>
      <c r="F11624" t="s">
        <v>88</v>
      </c>
      <c r="H11624">
        <v>14442.88</v>
      </c>
    </row>
    <row r="11625" spans="1:8" x14ac:dyDescent="0.25">
      <c r="A11625" s="2">
        <v>9</v>
      </c>
      <c r="B11625" t="s">
        <v>41</v>
      </c>
      <c r="C11625" t="s">
        <v>215</v>
      </c>
      <c r="D11625" s="2">
        <v>3</v>
      </c>
      <c r="E11625" s="17">
        <v>10</v>
      </c>
      <c r="F11625" t="s">
        <v>70</v>
      </c>
      <c r="H11625">
        <v>7145.64</v>
      </c>
    </row>
    <row r="11626" spans="1:8" x14ac:dyDescent="0.25">
      <c r="A11626" s="2">
        <v>9</v>
      </c>
      <c r="B11626" t="s">
        <v>41</v>
      </c>
      <c r="C11626" t="s">
        <v>215</v>
      </c>
      <c r="D11626" s="2">
        <v>3</v>
      </c>
      <c r="E11626" s="17">
        <v>10</v>
      </c>
      <c r="F11626" t="s">
        <v>69</v>
      </c>
      <c r="H11626">
        <v>928.92</v>
      </c>
    </row>
    <row r="11627" spans="1:8" x14ac:dyDescent="0.25">
      <c r="A11627" s="2">
        <v>9</v>
      </c>
      <c r="B11627" t="s">
        <v>41</v>
      </c>
      <c r="C11627" t="s">
        <v>215</v>
      </c>
      <c r="D11627" s="2">
        <v>3</v>
      </c>
      <c r="E11627" s="17">
        <v>10</v>
      </c>
      <c r="F11627" t="s">
        <v>67</v>
      </c>
      <c r="H11627">
        <v>5.83</v>
      </c>
    </row>
    <row r="11628" spans="1:8" x14ac:dyDescent="0.25">
      <c r="A11628" s="2">
        <v>9</v>
      </c>
      <c r="B11628" t="s">
        <v>41</v>
      </c>
      <c r="C11628" t="s">
        <v>215</v>
      </c>
      <c r="D11628" s="2">
        <v>3</v>
      </c>
      <c r="E11628" s="17">
        <v>10</v>
      </c>
      <c r="F11628" t="s">
        <v>72</v>
      </c>
      <c r="H11628">
        <v>1509.07</v>
      </c>
    </row>
    <row r="11629" spans="1:8" x14ac:dyDescent="0.25">
      <c r="A11629" s="2">
        <v>9</v>
      </c>
      <c r="B11629" t="s">
        <v>41</v>
      </c>
      <c r="C11629" t="s">
        <v>215</v>
      </c>
      <c r="D11629" s="2">
        <v>3</v>
      </c>
      <c r="E11629" s="17">
        <v>11</v>
      </c>
      <c r="F11629" t="s">
        <v>70</v>
      </c>
      <c r="G11629">
        <v>11</v>
      </c>
      <c r="H11629">
        <v>5096228.9099999992</v>
      </c>
    </row>
    <row r="11630" spans="1:8" x14ac:dyDescent="0.25">
      <c r="A11630" s="2">
        <v>9</v>
      </c>
      <c r="B11630" t="s">
        <v>41</v>
      </c>
      <c r="C11630" t="s">
        <v>215</v>
      </c>
      <c r="D11630" s="2">
        <v>3</v>
      </c>
      <c r="E11630" s="17">
        <v>11</v>
      </c>
      <c r="F11630" t="s">
        <v>75</v>
      </c>
      <c r="G11630">
        <v>1</v>
      </c>
      <c r="H11630">
        <v>66830</v>
      </c>
    </row>
    <row r="11631" spans="1:8" x14ac:dyDescent="0.25">
      <c r="A11631" s="2">
        <v>9</v>
      </c>
      <c r="B11631" t="s">
        <v>41</v>
      </c>
      <c r="C11631" t="s">
        <v>215</v>
      </c>
      <c r="D11631" s="2">
        <v>3</v>
      </c>
      <c r="E11631" s="17">
        <v>11</v>
      </c>
      <c r="F11631" t="s">
        <v>68</v>
      </c>
      <c r="G11631">
        <v>2</v>
      </c>
      <c r="H11631">
        <v>41364</v>
      </c>
    </row>
    <row r="11632" spans="1:8" x14ac:dyDescent="0.25">
      <c r="A11632" s="2">
        <v>9</v>
      </c>
      <c r="B11632" t="s">
        <v>41</v>
      </c>
      <c r="C11632" t="s">
        <v>215</v>
      </c>
      <c r="D11632" s="2">
        <v>3</v>
      </c>
      <c r="E11632" s="17">
        <v>11</v>
      </c>
      <c r="F11632" t="s">
        <v>69</v>
      </c>
      <c r="G11632">
        <v>11</v>
      </c>
      <c r="H11632">
        <v>662507.42000000004</v>
      </c>
    </row>
    <row r="11633" spans="1:8" x14ac:dyDescent="0.25">
      <c r="A11633" s="2">
        <v>9</v>
      </c>
      <c r="B11633" t="s">
        <v>41</v>
      </c>
      <c r="C11633" t="s">
        <v>215</v>
      </c>
      <c r="D11633" s="2">
        <v>3</v>
      </c>
      <c r="E11633" s="17">
        <v>11</v>
      </c>
      <c r="F11633" t="s">
        <v>78</v>
      </c>
      <c r="H11633">
        <v>165072.59999999998</v>
      </c>
    </row>
    <row r="11634" spans="1:8" x14ac:dyDescent="0.25">
      <c r="A11634" s="2">
        <v>9</v>
      </c>
      <c r="B11634" t="s">
        <v>41</v>
      </c>
      <c r="C11634" t="s">
        <v>215</v>
      </c>
      <c r="D11634" s="2">
        <v>3</v>
      </c>
      <c r="E11634" s="17">
        <v>11</v>
      </c>
      <c r="F11634" t="s">
        <v>67</v>
      </c>
      <c r="G11634">
        <v>11</v>
      </c>
      <c r="H11634">
        <v>792.88</v>
      </c>
    </row>
    <row r="11635" spans="1:8" x14ac:dyDescent="0.25">
      <c r="A11635" s="2">
        <v>9</v>
      </c>
      <c r="B11635" t="s">
        <v>41</v>
      </c>
      <c r="C11635" t="s">
        <v>215</v>
      </c>
      <c r="D11635" s="2">
        <v>3</v>
      </c>
      <c r="E11635" s="17">
        <v>11</v>
      </c>
      <c r="F11635" t="s">
        <v>73</v>
      </c>
      <c r="G11635">
        <v>1</v>
      </c>
      <c r="H11635">
        <v>351844.29</v>
      </c>
    </row>
    <row r="11636" spans="1:8" x14ac:dyDescent="0.25">
      <c r="A11636" s="2">
        <v>9</v>
      </c>
      <c r="B11636" t="s">
        <v>41</v>
      </c>
      <c r="C11636" t="s">
        <v>215</v>
      </c>
      <c r="D11636" s="2">
        <v>3</v>
      </c>
      <c r="E11636" s="17">
        <v>11</v>
      </c>
      <c r="F11636" t="s">
        <v>72</v>
      </c>
      <c r="G11636">
        <v>10</v>
      </c>
      <c r="H11636">
        <v>618979.29999999993</v>
      </c>
    </row>
    <row r="11637" spans="1:8" x14ac:dyDescent="0.25">
      <c r="A11637" s="2">
        <v>9</v>
      </c>
      <c r="B11637" t="s">
        <v>41</v>
      </c>
      <c r="C11637" t="s">
        <v>215</v>
      </c>
      <c r="D11637" s="2">
        <v>3</v>
      </c>
      <c r="E11637" s="17">
        <v>11</v>
      </c>
      <c r="F11637" t="s">
        <v>88</v>
      </c>
      <c r="H11637">
        <v>15968.34</v>
      </c>
    </row>
    <row r="11638" spans="1:8" x14ac:dyDescent="0.25">
      <c r="A11638" s="2">
        <v>9</v>
      </c>
      <c r="B11638" t="s">
        <v>41</v>
      </c>
      <c r="C11638" t="s">
        <v>215</v>
      </c>
      <c r="D11638" s="2">
        <v>3</v>
      </c>
      <c r="E11638" s="17">
        <v>12</v>
      </c>
      <c r="F11638" t="s">
        <v>70</v>
      </c>
      <c r="G11638">
        <v>1</v>
      </c>
      <c r="H11638">
        <v>237731.51999999996</v>
      </c>
    </row>
    <row r="11639" spans="1:8" x14ac:dyDescent="0.25">
      <c r="A11639" s="2">
        <v>9</v>
      </c>
      <c r="B11639" t="s">
        <v>41</v>
      </c>
      <c r="C11639" t="s">
        <v>215</v>
      </c>
      <c r="D11639" s="2">
        <v>3</v>
      </c>
      <c r="E11639" s="17">
        <v>12</v>
      </c>
      <c r="F11639" t="s">
        <v>68</v>
      </c>
      <c r="H11639">
        <v>1440</v>
      </c>
    </row>
    <row r="11640" spans="1:8" x14ac:dyDescent="0.25">
      <c r="A11640" s="2">
        <v>9</v>
      </c>
      <c r="B11640" t="s">
        <v>41</v>
      </c>
      <c r="C11640" t="s">
        <v>215</v>
      </c>
      <c r="D11640" s="2">
        <v>3</v>
      </c>
      <c r="E11640" s="17">
        <v>12</v>
      </c>
      <c r="F11640" t="s">
        <v>69</v>
      </c>
      <c r="G11640">
        <v>1</v>
      </c>
      <c r="H11640">
        <v>30905.010000000002</v>
      </c>
    </row>
    <row r="11641" spans="1:8" x14ac:dyDescent="0.25">
      <c r="A11641" s="2">
        <v>9</v>
      </c>
      <c r="B11641" t="s">
        <v>41</v>
      </c>
      <c r="C11641" t="s">
        <v>215</v>
      </c>
      <c r="D11641" s="2">
        <v>3</v>
      </c>
      <c r="E11641" s="17">
        <v>12</v>
      </c>
      <c r="F11641" t="s">
        <v>67</v>
      </c>
      <c r="G11641">
        <v>1</v>
      </c>
      <c r="H11641">
        <v>29.15</v>
      </c>
    </row>
    <row r="11642" spans="1:8" x14ac:dyDescent="0.25">
      <c r="A11642" s="2">
        <v>9</v>
      </c>
      <c r="B11642" t="s">
        <v>41</v>
      </c>
      <c r="C11642" t="s">
        <v>215</v>
      </c>
      <c r="D11642" s="2">
        <v>3</v>
      </c>
      <c r="E11642" s="17">
        <v>12</v>
      </c>
      <c r="F11642" t="s">
        <v>72</v>
      </c>
      <c r="G11642">
        <v>1</v>
      </c>
      <c r="H11642">
        <v>26318.5</v>
      </c>
    </row>
    <row r="11643" spans="1:8" x14ac:dyDescent="0.25">
      <c r="A11643" s="2">
        <v>9</v>
      </c>
      <c r="B11643" t="s">
        <v>41</v>
      </c>
      <c r="C11643" t="s">
        <v>215</v>
      </c>
      <c r="D11643" s="2">
        <v>3</v>
      </c>
      <c r="E11643" s="17">
        <v>12</v>
      </c>
      <c r="F11643" t="s">
        <v>88</v>
      </c>
      <c r="H11643">
        <v>25611.48</v>
      </c>
    </row>
    <row r="11644" spans="1:8" x14ac:dyDescent="0.25">
      <c r="A11644" s="2">
        <v>9</v>
      </c>
      <c r="B11644" t="s">
        <v>41</v>
      </c>
      <c r="C11644" t="s">
        <v>215</v>
      </c>
      <c r="D11644" s="2">
        <v>3</v>
      </c>
      <c r="E11644" s="17">
        <v>13</v>
      </c>
      <c r="F11644" t="s">
        <v>70</v>
      </c>
      <c r="G11644">
        <v>19</v>
      </c>
      <c r="H11644">
        <v>10549933.26</v>
      </c>
    </row>
    <row r="11645" spans="1:8" x14ac:dyDescent="0.25">
      <c r="A11645" s="2">
        <v>9</v>
      </c>
      <c r="B11645" t="s">
        <v>41</v>
      </c>
      <c r="C11645" t="s">
        <v>215</v>
      </c>
      <c r="D11645" s="2">
        <v>3</v>
      </c>
      <c r="E11645" s="17">
        <v>13</v>
      </c>
      <c r="F11645" t="s">
        <v>75</v>
      </c>
      <c r="G11645">
        <v>1</v>
      </c>
      <c r="H11645">
        <v>114348</v>
      </c>
    </row>
    <row r="11646" spans="1:8" x14ac:dyDescent="0.25">
      <c r="A11646" s="2">
        <v>9</v>
      </c>
      <c r="B11646" t="s">
        <v>41</v>
      </c>
      <c r="C11646" t="s">
        <v>215</v>
      </c>
      <c r="D11646" s="2">
        <v>3</v>
      </c>
      <c r="E11646" s="17">
        <v>13</v>
      </c>
      <c r="F11646" t="s">
        <v>68</v>
      </c>
      <c r="G11646">
        <v>6</v>
      </c>
      <c r="H11646">
        <v>101605</v>
      </c>
    </row>
    <row r="11647" spans="1:8" x14ac:dyDescent="0.25">
      <c r="A11647" s="2">
        <v>9</v>
      </c>
      <c r="B11647" t="s">
        <v>41</v>
      </c>
      <c r="C11647" t="s">
        <v>215</v>
      </c>
      <c r="D11647" s="2">
        <v>3</v>
      </c>
      <c r="E11647" s="17">
        <v>13</v>
      </c>
      <c r="F11647" t="s">
        <v>69</v>
      </c>
      <c r="G11647">
        <v>19</v>
      </c>
      <c r="H11647">
        <v>1273663.57</v>
      </c>
    </row>
    <row r="11648" spans="1:8" x14ac:dyDescent="0.25">
      <c r="A11648" s="2">
        <v>9</v>
      </c>
      <c r="B11648" t="s">
        <v>41</v>
      </c>
      <c r="C11648" t="s">
        <v>215</v>
      </c>
      <c r="D11648" s="2">
        <v>3</v>
      </c>
      <c r="E11648" s="17">
        <v>13</v>
      </c>
      <c r="F11648" t="s">
        <v>67</v>
      </c>
      <c r="G11648">
        <v>19</v>
      </c>
      <c r="H11648">
        <v>1253.3499999999999</v>
      </c>
    </row>
    <row r="11649" spans="1:8" x14ac:dyDescent="0.25">
      <c r="A11649" s="2">
        <v>9</v>
      </c>
      <c r="B11649" t="s">
        <v>41</v>
      </c>
      <c r="C11649" t="s">
        <v>215</v>
      </c>
      <c r="D11649" s="2">
        <v>3</v>
      </c>
      <c r="E11649" s="17">
        <v>13</v>
      </c>
      <c r="F11649" t="s">
        <v>73</v>
      </c>
      <c r="G11649">
        <v>8</v>
      </c>
      <c r="H11649">
        <v>615429.74000000011</v>
      </c>
    </row>
    <row r="11650" spans="1:8" x14ac:dyDescent="0.25">
      <c r="A11650" s="2">
        <v>9</v>
      </c>
      <c r="B11650" t="s">
        <v>41</v>
      </c>
      <c r="C11650" t="s">
        <v>215</v>
      </c>
      <c r="D11650" s="2">
        <v>3</v>
      </c>
      <c r="E11650" s="17">
        <v>13</v>
      </c>
      <c r="F11650" t="s">
        <v>72</v>
      </c>
      <c r="G11650">
        <v>19</v>
      </c>
      <c r="H11650">
        <v>3251947.2799999993</v>
      </c>
    </row>
    <row r="11651" spans="1:8" x14ac:dyDescent="0.25">
      <c r="A11651" s="2">
        <v>9</v>
      </c>
      <c r="B11651" t="s">
        <v>41</v>
      </c>
      <c r="C11651" t="s">
        <v>215</v>
      </c>
      <c r="D11651" s="2">
        <v>3</v>
      </c>
      <c r="E11651" s="17">
        <v>13</v>
      </c>
      <c r="F11651" t="s">
        <v>74</v>
      </c>
      <c r="G11651">
        <v>1</v>
      </c>
      <c r="H11651">
        <v>54823.55</v>
      </c>
    </row>
    <row r="11652" spans="1:8" x14ac:dyDescent="0.25">
      <c r="A11652" s="2">
        <v>9</v>
      </c>
      <c r="B11652" t="s">
        <v>41</v>
      </c>
      <c r="C11652" t="s">
        <v>215</v>
      </c>
      <c r="D11652" s="2">
        <v>3</v>
      </c>
      <c r="E11652" s="17">
        <v>13</v>
      </c>
      <c r="F11652" t="s">
        <v>88</v>
      </c>
      <c r="G11652">
        <v>1</v>
      </c>
      <c r="H11652">
        <v>8882</v>
      </c>
    </row>
    <row r="11653" spans="1:8" x14ac:dyDescent="0.25">
      <c r="A11653" s="2">
        <v>9</v>
      </c>
      <c r="B11653" t="s">
        <v>41</v>
      </c>
      <c r="C11653" t="s">
        <v>215</v>
      </c>
      <c r="D11653" s="2">
        <v>3</v>
      </c>
      <c r="E11653" s="17">
        <v>14</v>
      </c>
      <c r="F11653" t="s">
        <v>70</v>
      </c>
      <c r="G11653">
        <v>11</v>
      </c>
      <c r="H11653">
        <v>6799916.9699999988</v>
      </c>
    </row>
    <row r="11654" spans="1:8" x14ac:dyDescent="0.25">
      <c r="A11654" s="2">
        <v>9</v>
      </c>
      <c r="B11654" t="s">
        <v>41</v>
      </c>
      <c r="C11654" t="s">
        <v>215</v>
      </c>
      <c r="D11654" s="2">
        <v>3</v>
      </c>
      <c r="E11654" s="17">
        <v>14</v>
      </c>
      <c r="F11654" t="s">
        <v>75</v>
      </c>
      <c r="G11654">
        <v>3</v>
      </c>
      <c r="H11654">
        <v>161645</v>
      </c>
    </row>
    <row r="11655" spans="1:8" x14ac:dyDescent="0.25">
      <c r="A11655" s="2">
        <v>9</v>
      </c>
      <c r="B11655" t="s">
        <v>41</v>
      </c>
      <c r="C11655" t="s">
        <v>215</v>
      </c>
      <c r="D11655" s="2">
        <v>3</v>
      </c>
      <c r="E11655" s="17">
        <v>14</v>
      </c>
      <c r="F11655" t="s">
        <v>68</v>
      </c>
      <c r="G11655">
        <v>5</v>
      </c>
      <c r="H11655">
        <v>87653</v>
      </c>
    </row>
    <row r="11656" spans="1:8" x14ac:dyDescent="0.25">
      <c r="A11656" s="2">
        <v>9</v>
      </c>
      <c r="B11656" t="s">
        <v>41</v>
      </c>
      <c r="C11656" t="s">
        <v>215</v>
      </c>
      <c r="D11656" s="2">
        <v>3</v>
      </c>
      <c r="E11656" s="17">
        <v>14</v>
      </c>
      <c r="F11656" t="s">
        <v>69</v>
      </c>
      <c r="G11656">
        <v>9</v>
      </c>
      <c r="H11656">
        <v>710107.43999999983</v>
      </c>
    </row>
    <row r="11657" spans="1:8" x14ac:dyDescent="0.25">
      <c r="A11657" s="2">
        <v>9</v>
      </c>
      <c r="B11657" t="s">
        <v>41</v>
      </c>
      <c r="C11657" t="s">
        <v>215</v>
      </c>
      <c r="D11657" s="2">
        <v>3</v>
      </c>
      <c r="E11657" s="17">
        <v>14</v>
      </c>
      <c r="F11657" t="s">
        <v>67</v>
      </c>
      <c r="G11657">
        <v>11</v>
      </c>
      <c r="H11657">
        <v>682.16</v>
      </c>
    </row>
    <row r="11658" spans="1:8" x14ac:dyDescent="0.25">
      <c r="A11658" s="2">
        <v>9</v>
      </c>
      <c r="B11658" t="s">
        <v>41</v>
      </c>
      <c r="C11658" t="s">
        <v>215</v>
      </c>
      <c r="D11658" s="2">
        <v>3</v>
      </c>
      <c r="E11658" s="17">
        <v>14</v>
      </c>
      <c r="F11658" t="s">
        <v>73</v>
      </c>
      <c r="G11658">
        <v>1</v>
      </c>
      <c r="H11658">
        <v>210690.62</v>
      </c>
    </row>
    <row r="11659" spans="1:8" x14ac:dyDescent="0.25">
      <c r="A11659" s="2">
        <v>9</v>
      </c>
      <c r="B11659" t="s">
        <v>41</v>
      </c>
      <c r="C11659" t="s">
        <v>215</v>
      </c>
      <c r="D11659" s="2">
        <v>3</v>
      </c>
      <c r="E11659" s="17">
        <v>14</v>
      </c>
      <c r="F11659" t="s">
        <v>72</v>
      </c>
      <c r="G11659">
        <v>11</v>
      </c>
      <c r="H11659">
        <v>2476855.4800000004</v>
      </c>
    </row>
    <row r="11660" spans="1:8" x14ac:dyDescent="0.25">
      <c r="A11660" s="2">
        <v>9</v>
      </c>
      <c r="B11660" t="s">
        <v>41</v>
      </c>
      <c r="C11660" t="s">
        <v>215</v>
      </c>
      <c r="D11660" s="2">
        <v>3</v>
      </c>
      <c r="E11660" s="17">
        <v>14</v>
      </c>
      <c r="F11660" t="s">
        <v>74</v>
      </c>
      <c r="H11660">
        <v>157117.5</v>
      </c>
    </row>
    <row r="11661" spans="1:8" x14ac:dyDescent="0.25">
      <c r="A11661" s="2">
        <v>9</v>
      </c>
      <c r="B11661" t="s">
        <v>41</v>
      </c>
      <c r="C11661" t="s">
        <v>215</v>
      </c>
      <c r="D11661" s="2">
        <v>3</v>
      </c>
      <c r="E11661" s="17">
        <v>15</v>
      </c>
      <c r="F11661" t="s">
        <v>70</v>
      </c>
      <c r="G11661">
        <v>3</v>
      </c>
      <c r="H11661">
        <v>2768571.21</v>
      </c>
    </row>
    <row r="11662" spans="1:8" x14ac:dyDescent="0.25">
      <c r="A11662" s="2">
        <v>9</v>
      </c>
      <c r="B11662" t="s">
        <v>41</v>
      </c>
      <c r="C11662" t="s">
        <v>215</v>
      </c>
      <c r="D11662" s="2">
        <v>3</v>
      </c>
      <c r="E11662" s="17">
        <v>15</v>
      </c>
      <c r="F11662" t="s">
        <v>75</v>
      </c>
      <c r="H11662">
        <v>6667</v>
      </c>
    </row>
    <row r="11663" spans="1:8" x14ac:dyDescent="0.25">
      <c r="A11663" s="2">
        <v>9</v>
      </c>
      <c r="B11663" t="s">
        <v>41</v>
      </c>
      <c r="C11663" t="s">
        <v>215</v>
      </c>
      <c r="D11663" s="2">
        <v>3</v>
      </c>
      <c r="E11663" s="17">
        <v>15</v>
      </c>
      <c r="F11663" t="s">
        <v>68</v>
      </c>
      <c r="H11663">
        <v>1340</v>
      </c>
    </row>
    <row r="11664" spans="1:8" x14ac:dyDescent="0.25">
      <c r="A11664" s="2">
        <v>9</v>
      </c>
      <c r="B11664" t="s">
        <v>41</v>
      </c>
      <c r="C11664" t="s">
        <v>215</v>
      </c>
      <c r="D11664" s="2">
        <v>3</v>
      </c>
      <c r="E11664" s="17">
        <v>15</v>
      </c>
      <c r="F11664" t="s">
        <v>69</v>
      </c>
      <c r="G11664">
        <v>1</v>
      </c>
      <c r="H11664">
        <v>131288.24000000002</v>
      </c>
    </row>
    <row r="11665" spans="1:8" x14ac:dyDescent="0.25">
      <c r="A11665" s="2">
        <v>9</v>
      </c>
      <c r="B11665" t="s">
        <v>41</v>
      </c>
      <c r="C11665" t="s">
        <v>215</v>
      </c>
      <c r="D11665" s="2">
        <v>3</v>
      </c>
      <c r="E11665" s="17">
        <v>15</v>
      </c>
      <c r="F11665" t="s">
        <v>67</v>
      </c>
      <c r="G11665">
        <v>3</v>
      </c>
      <c r="H11665">
        <v>215.71000000000004</v>
      </c>
    </row>
    <row r="11666" spans="1:8" x14ac:dyDescent="0.25">
      <c r="A11666" s="2">
        <v>9</v>
      </c>
      <c r="B11666" t="s">
        <v>41</v>
      </c>
      <c r="C11666" t="s">
        <v>215</v>
      </c>
      <c r="D11666" s="2">
        <v>3</v>
      </c>
      <c r="E11666" s="17">
        <v>15</v>
      </c>
      <c r="F11666" t="s">
        <v>73</v>
      </c>
      <c r="H11666">
        <v>84159.25</v>
      </c>
    </row>
    <row r="11667" spans="1:8" x14ac:dyDescent="0.25">
      <c r="A11667" s="2">
        <v>9</v>
      </c>
      <c r="B11667" t="s">
        <v>41</v>
      </c>
      <c r="C11667" t="s">
        <v>215</v>
      </c>
      <c r="D11667" s="2">
        <v>3</v>
      </c>
      <c r="E11667" s="17">
        <v>15</v>
      </c>
      <c r="F11667" t="s">
        <v>72</v>
      </c>
      <c r="G11667">
        <v>3</v>
      </c>
      <c r="H11667">
        <v>1167333.7800000003</v>
      </c>
    </row>
    <row r="11668" spans="1:8" x14ac:dyDescent="0.25">
      <c r="A11668" s="2">
        <v>9</v>
      </c>
      <c r="B11668" t="s">
        <v>41</v>
      </c>
      <c r="C11668" t="s">
        <v>215</v>
      </c>
      <c r="D11668" s="2">
        <v>3</v>
      </c>
      <c r="E11668" s="17">
        <v>16</v>
      </c>
      <c r="F11668" t="s">
        <v>70</v>
      </c>
      <c r="G11668">
        <v>1</v>
      </c>
      <c r="H11668">
        <v>1159632.5999999999</v>
      </c>
    </row>
    <row r="11669" spans="1:8" x14ac:dyDescent="0.25">
      <c r="A11669" s="2">
        <v>9</v>
      </c>
      <c r="B11669" t="s">
        <v>41</v>
      </c>
      <c r="C11669" t="s">
        <v>215</v>
      </c>
      <c r="D11669" s="2">
        <v>3</v>
      </c>
      <c r="E11669" s="17">
        <v>16</v>
      </c>
      <c r="F11669" t="s">
        <v>67</v>
      </c>
      <c r="G11669">
        <v>1</v>
      </c>
      <c r="H11669">
        <v>69.959999999999994</v>
      </c>
    </row>
    <row r="11670" spans="1:8" x14ac:dyDescent="0.25">
      <c r="A11670" s="2">
        <v>9</v>
      </c>
      <c r="B11670" t="s">
        <v>41</v>
      </c>
      <c r="C11670" t="s">
        <v>215</v>
      </c>
      <c r="D11670" s="2">
        <v>3</v>
      </c>
      <c r="E11670" s="17">
        <v>16</v>
      </c>
      <c r="F11670" t="s">
        <v>72</v>
      </c>
      <c r="G11670">
        <v>1</v>
      </c>
      <c r="H11670">
        <v>524595.70000000007</v>
      </c>
    </row>
    <row r="11671" spans="1:8" x14ac:dyDescent="0.25">
      <c r="A11671" s="2">
        <v>10</v>
      </c>
      <c r="B11671" t="s">
        <v>216</v>
      </c>
      <c r="C11671" t="s">
        <v>217</v>
      </c>
      <c r="D11671" s="2">
        <v>1</v>
      </c>
      <c r="E11671" s="17">
        <v>1</v>
      </c>
      <c r="F11671" t="s">
        <v>70</v>
      </c>
      <c r="G11671">
        <v>1</v>
      </c>
      <c r="H11671">
        <v>11682.19</v>
      </c>
    </row>
    <row r="11672" spans="1:8" x14ac:dyDescent="0.25">
      <c r="A11672" s="2">
        <v>10</v>
      </c>
      <c r="B11672" t="s">
        <v>216</v>
      </c>
      <c r="C11672" t="s">
        <v>217</v>
      </c>
      <c r="D11672" s="2">
        <v>1</v>
      </c>
      <c r="E11672" s="17">
        <v>1</v>
      </c>
      <c r="F11672" t="s">
        <v>111</v>
      </c>
      <c r="H11672">
        <v>40</v>
      </c>
    </row>
    <row r="11673" spans="1:8" x14ac:dyDescent="0.25">
      <c r="A11673" s="2">
        <v>10</v>
      </c>
      <c r="B11673" t="s">
        <v>216</v>
      </c>
      <c r="C11673" t="s">
        <v>217</v>
      </c>
      <c r="D11673" s="2">
        <v>1</v>
      </c>
      <c r="E11673" s="17">
        <v>1</v>
      </c>
      <c r="F11673" t="s">
        <v>96</v>
      </c>
      <c r="G11673">
        <v>9</v>
      </c>
      <c r="H11673">
        <v>664622.73</v>
      </c>
    </row>
    <row r="11674" spans="1:8" x14ac:dyDescent="0.25">
      <c r="A11674" s="2">
        <v>10</v>
      </c>
      <c r="B11674" t="s">
        <v>216</v>
      </c>
      <c r="C11674" t="s">
        <v>217</v>
      </c>
      <c r="D11674" s="2">
        <v>1</v>
      </c>
      <c r="E11674" s="17">
        <v>2</v>
      </c>
      <c r="F11674" t="s">
        <v>70</v>
      </c>
      <c r="G11674">
        <v>19</v>
      </c>
      <c r="H11674">
        <v>1657262.1800000002</v>
      </c>
    </row>
    <row r="11675" spans="1:8" x14ac:dyDescent="0.25">
      <c r="A11675" s="2">
        <v>10</v>
      </c>
      <c r="B11675" t="s">
        <v>216</v>
      </c>
      <c r="C11675" t="s">
        <v>217</v>
      </c>
      <c r="D11675" s="2">
        <v>1</v>
      </c>
      <c r="E11675" s="17">
        <v>2</v>
      </c>
      <c r="F11675" t="s">
        <v>75</v>
      </c>
      <c r="G11675">
        <v>12</v>
      </c>
      <c r="H11675">
        <v>162300</v>
      </c>
    </row>
    <row r="11676" spans="1:8" x14ac:dyDescent="0.25">
      <c r="A11676" s="2">
        <v>10</v>
      </c>
      <c r="B11676" t="s">
        <v>216</v>
      </c>
      <c r="C11676" t="s">
        <v>217</v>
      </c>
      <c r="D11676" s="2">
        <v>1</v>
      </c>
      <c r="E11676" s="17">
        <v>2</v>
      </c>
      <c r="F11676" t="s">
        <v>77</v>
      </c>
      <c r="H11676">
        <v>16444.240000000002</v>
      </c>
    </row>
    <row r="11677" spans="1:8" x14ac:dyDescent="0.25">
      <c r="A11677" s="2">
        <v>10</v>
      </c>
      <c r="B11677" t="s">
        <v>216</v>
      </c>
      <c r="C11677" t="s">
        <v>217</v>
      </c>
      <c r="D11677" s="2">
        <v>1</v>
      </c>
      <c r="E11677" s="17">
        <v>2</v>
      </c>
      <c r="F11677" t="s">
        <v>68</v>
      </c>
      <c r="G11677">
        <v>12</v>
      </c>
      <c r="H11677">
        <v>352248</v>
      </c>
    </row>
    <row r="11678" spans="1:8" x14ac:dyDescent="0.25">
      <c r="A11678" s="2">
        <v>10</v>
      </c>
      <c r="B11678" t="s">
        <v>216</v>
      </c>
      <c r="C11678" t="s">
        <v>217</v>
      </c>
      <c r="D11678" s="2">
        <v>1</v>
      </c>
      <c r="E11678" s="17">
        <v>2</v>
      </c>
      <c r="F11678" t="s">
        <v>69</v>
      </c>
      <c r="G11678">
        <v>12</v>
      </c>
      <c r="H11678">
        <v>155756.91999999993</v>
      </c>
    </row>
    <row r="11679" spans="1:8" x14ac:dyDescent="0.25">
      <c r="A11679" s="2">
        <v>10</v>
      </c>
      <c r="B11679" t="s">
        <v>216</v>
      </c>
      <c r="C11679" t="s">
        <v>217</v>
      </c>
      <c r="D11679" s="2">
        <v>1</v>
      </c>
      <c r="E11679" s="17">
        <v>2</v>
      </c>
      <c r="F11679" t="s">
        <v>78</v>
      </c>
      <c r="H11679">
        <v>48317.999999999993</v>
      </c>
    </row>
    <row r="11680" spans="1:8" x14ac:dyDescent="0.25">
      <c r="A11680" s="2">
        <v>10</v>
      </c>
      <c r="B11680" t="s">
        <v>216</v>
      </c>
      <c r="C11680" t="s">
        <v>217</v>
      </c>
      <c r="D11680" s="2">
        <v>1</v>
      </c>
      <c r="E11680" s="17">
        <v>2</v>
      </c>
      <c r="F11680" t="s">
        <v>67</v>
      </c>
      <c r="G11680">
        <v>19</v>
      </c>
      <c r="H11680">
        <v>1358.3899999999999</v>
      </c>
    </row>
    <row r="11681" spans="1:8" x14ac:dyDescent="0.25">
      <c r="A11681" s="2">
        <v>10</v>
      </c>
      <c r="B11681" t="s">
        <v>216</v>
      </c>
      <c r="C11681" t="s">
        <v>217</v>
      </c>
      <c r="D11681" s="2">
        <v>1</v>
      </c>
      <c r="E11681" s="17">
        <v>2</v>
      </c>
      <c r="F11681" t="s">
        <v>73</v>
      </c>
      <c r="H11681">
        <v>105509.33</v>
      </c>
    </row>
    <row r="11682" spans="1:8" x14ac:dyDescent="0.25">
      <c r="A11682" s="2">
        <v>10</v>
      </c>
      <c r="B11682" t="s">
        <v>216</v>
      </c>
      <c r="C11682" t="s">
        <v>217</v>
      </c>
      <c r="D11682" s="2">
        <v>1</v>
      </c>
      <c r="E11682" s="17">
        <v>2</v>
      </c>
      <c r="F11682" t="s">
        <v>72</v>
      </c>
      <c r="G11682">
        <v>7</v>
      </c>
      <c r="H11682">
        <v>170324.32</v>
      </c>
    </row>
    <row r="11683" spans="1:8" x14ac:dyDescent="0.25">
      <c r="A11683" s="2">
        <v>10</v>
      </c>
      <c r="B11683" t="s">
        <v>216</v>
      </c>
      <c r="C11683" t="s">
        <v>217</v>
      </c>
      <c r="D11683" s="2">
        <v>1</v>
      </c>
      <c r="E11683" s="17">
        <v>3</v>
      </c>
      <c r="F11683" t="s">
        <v>70</v>
      </c>
      <c r="G11683">
        <v>5</v>
      </c>
      <c r="H11683">
        <v>675951.29</v>
      </c>
    </row>
    <row r="11684" spans="1:8" x14ac:dyDescent="0.25">
      <c r="A11684" s="2">
        <v>10</v>
      </c>
      <c r="B11684" t="s">
        <v>216</v>
      </c>
      <c r="C11684" t="s">
        <v>217</v>
      </c>
      <c r="D11684" s="2">
        <v>1</v>
      </c>
      <c r="E11684" s="17">
        <v>3</v>
      </c>
      <c r="F11684" t="s">
        <v>75</v>
      </c>
      <c r="G11684">
        <v>1</v>
      </c>
      <c r="H11684">
        <v>13500</v>
      </c>
    </row>
    <row r="11685" spans="1:8" x14ac:dyDescent="0.25">
      <c r="A11685" s="2">
        <v>10</v>
      </c>
      <c r="B11685" t="s">
        <v>216</v>
      </c>
      <c r="C11685" t="s">
        <v>217</v>
      </c>
      <c r="D11685" s="2">
        <v>1</v>
      </c>
      <c r="E11685" s="17">
        <v>3</v>
      </c>
      <c r="F11685" t="s">
        <v>77</v>
      </c>
      <c r="H11685">
        <v>2931</v>
      </c>
    </row>
    <row r="11686" spans="1:8" x14ac:dyDescent="0.25">
      <c r="A11686" s="2">
        <v>10</v>
      </c>
      <c r="B11686" t="s">
        <v>216</v>
      </c>
      <c r="C11686" t="s">
        <v>217</v>
      </c>
      <c r="D11686" s="2">
        <v>1</v>
      </c>
      <c r="E11686" s="17">
        <v>3</v>
      </c>
      <c r="F11686" t="s">
        <v>68</v>
      </c>
      <c r="G11686">
        <v>1</v>
      </c>
      <c r="H11686">
        <v>12168</v>
      </c>
    </row>
    <row r="11687" spans="1:8" x14ac:dyDescent="0.25">
      <c r="A11687" s="2">
        <v>10</v>
      </c>
      <c r="B11687" t="s">
        <v>216</v>
      </c>
      <c r="C11687" t="s">
        <v>217</v>
      </c>
      <c r="D11687" s="2">
        <v>1</v>
      </c>
      <c r="E11687" s="17">
        <v>3</v>
      </c>
      <c r="F11687" t="s">
        <v>69</v>
      </c>
      <c r="G11687">
        <v>1</v>
      </c>
      <c r="H11687">
        <v>13838.240000000002</v>
      </c>
    </row>
    <row r="11688" spans="1:8" x14ac:dyDescent="0.25">
      <c r="A11688" s="2">
        <v>10</v>
      </c>
      <c r="B11688" t="s">
        <v>216</v>
      </c>
      <c r="C11688" t="s">
        <v>217</v>
      </c>
      <c r="D11688" s="2">
        <v>1</v>
      </c>
      <c r="E11688" s="17">
        <v>3</v>
      </c>
      <c r="F11688" t="s">
        <v>78</v>
      </c>
      <c r="H11688">
        <v>4918.8</v>
      </c>
    </row>
    <row r="11689" spans="1:8" x14ac:dyDescent="0.25">
      <c r="A11689" s="2">
        <v>10</v>
      </c>
      <c r="B11689" t="s">
        <v>216</v>
      </c>
      <c r="C11689" t="s">
        <v>217</v>
      </c>
      <c r="D11689" s="2">
        <v>1</v>
      </c>
      <c r="E11689" s="17">
        <v>3</v>
      </c>
      <c r="F11689" t="s">
        <v>67</v>
      </c>
      <c r="G11689">
        <v>5</v>
      </c>
      <c r="H11689">
        <v>518.86999999999989</v>
      </c>
    </row>
    <row r="11690" spans="1:8" x14ac:dyDescent="0.25">
      <c r="A11690" s="2">
        <v>10</v>
      </c>
      <c r="B11690" t="s">
        <v>216</v>
      </c>
      <c r="C11690" t="s">
        <v>217</v>
      </c>
      <c r="D11690" s="2">
        <v>1</v>
      </c>
      <c r="E11690" s="17">
        <v>3</v>
      </c>
      <c r="F11690" t="s">
        <v>73</v>
      </c>
      <c r="H11690">
        <v>8903.75</v>
      </c>
    </row>
    <row r="11691" spans="1:8" x14ac:dyDescent="0.25">
      <c r="A11691" s="2">
        <v>10</v>
      </c>
      <c r="B11691" t="s">
        <v>216</v>
      </c>
      <c r="C11691" t="s">
        <v>217</v>
      </c>
      <c r="D11691" s="2">
        <v>1</v>
      </c>
      <c r="E11691" s="17">
        <v>3</v>
      </c>
      <c r="F11691" t="s">
        <v>72</v>
      </c>
      <c r="G11691">
        <v>4</v>
      </c>
      <c r="H11691">
        <v>211367.92</v>
      </c>
    </row>
    <row r="11692" spans="1:8" x14ac:dyDescent="0.25">
      <c r="A11692" s="2">
        <v>10</v>
      </c>
      <c r="B11692" t="s">
        <v>216</v>
      </c>
      <c r="C11692" t="s">
        <v>217</v>
      </c>
      <c r="D11692" s="2">
        <v>1</v>
      </c>
      <c r="E11692" s="17">
        <v>4</v>
      </c>
      <c r="F11692" t="s">
        <v>70</v>
      </c>
      <c r="G11692">
        <v>15</v>
      </c>
      <c r="H11692">
        <v>1358651.92</v>
      </c>
    </row>
    <row r="11693" spans="1:8" x14ac:dyDescent="0.25">
      <c r="A11693" s="2">
        <v>10</v>
      </c>
      <c r="B11693" t="s">
        <v>216</v>
      </c>
      <c r="C11693" t="s">
        <v>217</v>
      </c>
      <c r="D11693" s="2">
        <v>1</v>
      </c>
      <c r="E11693" s="17">
        <v>4</v>
      </c>
      <c r="F11693" t="s">
        <v>75</v>
      </c>
      <c r="G11693">
        <v>8</v>
      </c>
      <c r="H11693">
        <v>114900</v>
      </c>
    </row>
    <row r="11694" spans="1:8" x14ac:dyDescent="0.25">
      <c r="A11694" s="2">
        <v>10</v>
      </c>
      <c r="B11694" t="s">
        <v>216</v>
      </c>
      <c r="C11694" t="s">
        <v>217</v>
      </c>
      <c r="D11694" s="2">
        <v>1</v>
      </c>
      <c r="E11694" s="17">
        <v>4</v>
      </c>
      <c r="F11694" t="s">
        <v>77</v>
      </c>
      <c r="G11694">
        <v>5</v>
      </c>
      <c r="H11694">
        <v>123608.80000000002</v>
      </c>
    </row>
    <row r="11695" spans="1:8" x14ac:dyDescent="0.25">
      <c r="A11695" s="2">
        <v>10</v>
      </c>
      <c r="B11695" t="s">
        <v>216</v>
      </c>
      <c r="C11695" t="s">
        <v>217</v>
      </c>
      <c r="D11695" s="2">
        <v>1</v>
      </c>
      <c r="E11695" s="17">
        <v>4</v>
      </c>
      <c r="F11695" t="s">
        <v>68</v>
      </c>
      <c r="G11695">
        <v>7</v>
      </c>
      <c r="H11695">
        <v>155917.5</v>
      </c>
    </row>
    <row r="11696" spans="1:8" x14ac:dyDescent="0.25">
      <c r="A11696" s="2">
        <v>10</v>
      </c>
      <c r="B11696" t="s">
        <v>216</v>
      </c>
      <c r="C11696" t="s">
        <v>217</v>
      </c>
      <c r="D11696" s="2">
        <v>1</v>
      </c>
      <c r="E11696" s="17">
        <v>4</v>
      </c>
      <c r="F11696" t="s">
        <v>69</v>
      </c>
      <c r="G11696">
        <v>9</v>
      </c>
      <c r="H11696">
        <v>139503.68000000005</v>
      </c>
    </row>
    <row r="11697" spans="1:8" x14ac:dyDescent="0.25">
      <c r="A11697" s="2">
        <v>10</v>
      </c>
      <c r="B11697" t="s">
        <v>216</v>
      </c>
      <c r="C11697" t="s">
        <v>217</v>
      </c>
      <c r="D11697" s="2">
        <v>1</v>
      </c>
      <c r="E11697" s="17">
        <v>4</v>
      </c>
      <c r="F11697" t="s">
        <v>78</v>
      </c>
      <c r="H11697">
        <v>5658.45</v>
      </c>
    </row>
    <row r="11698" spans="1:8" x14ac:dyDescent="0.25">
      <c r="A11698" s="2">
        <v>10</v>
      </c>
      <c r="B11698" t="s">
        <v>216</v>
      </c>
      <c r="C11698" t="s">
        <v>217</v>
      </c>
      <c r="D11698" s="2">
        <v>1</v>
      </c>
      <c r="E11698" s="17">
        <v>4</v>
      </c>
      <c r="F11698" t="s">
        <v>67</v>
      </c>
      <c r="G11698">
        <v>13</v>
      </c>
      <c r="H11698">
        <v>833.69</v>
      </c>
    </row>
    <row r="11699" spans="1:8" x14ac:dyDescent="0.25">
      <c r="A11699" s="2">
        <v>10</v>
      </c>
      <c r="B11699" t="s">
        <v>216</v>
      </c>
      <c r="C11699" t="s">
        <v>217</v>
      </c>
      <c r="D11699" s="2">
        <v>1</v>
      </c>
      <c r="E11699" s="17">
        <v>4</v>
      </c>
      <c r="F11699" t="s">
        <v>73</v>
      </c>
      <c r="G11699">
        <v>1</v>
      </c>
      <c r="H11699">
        <v>66755.48</v>
      </c>
    </row>
    <row r="11700" spans="1:8" x14ac:dyDescent="0.25">
      <c r="A11700" s="2">
        <v>10</v>
      </c>
      <c r="B11700" t="s">
        <v>216</v>
      </c>
      <c r="C11700" t="s">
        <v>217</v>
      </c>
      <c r="D11700" s="2">
        <v>1</v>
      </c>
      <c r="E11700" s="17">
        <v>4</v>
      </c>
      <c r="F11700" t="s">
        <v>72</v>
      </c>
      <c r="G11700">
        <v>5</v>
      </c>
      <c r="H11700">
        <v>104704.96000000001</v>
      </c>
    </row>
    <row r="11701" spans="1:8" x14ac:dyDescent="0.25">
      <c r="A11701" s="2">
        <v>10</v>
      </c>
      <c r="B11701" t="s">
        <v>216</v>
      </c>
      <c r="C11701" t="s">
        <v>217</v>
      </c>
      <c r="D11701" s="2">
        <v>1</v>
      </c>
      <c r="E11701" s="17">
        <v>4</v>
      </c>
      <c r="F11701" t="s">
        <v>74</v>
      </c>
      <c r="G11701">
        <v>1</v>
      </c>
      <c r="H11701">
        <v>33480</v>
      </c>
    </row>
    <row r="11702" spans="1:8" x14ac:dyDescent="0.25">
      <c r="A11702" s="2">
        <v>10</v>
      </c>
      <c r="B11702" t="s">
        <v>216</v>
      </c>
      <c r="C11702" t="s">
        <v>217</v>
      </c>
      <c r="D11702" s="2">
        <v>1</v>
      </c>
      <c r="E11702" s="17">
        <v>5</v>
      </c>
      <c r="F11702" t="s">
        <v>70</v>
      </c>
      <c r="G11702">
        <v>51</v>
      </c>
      <c r="H11702">
        <v>6319874.1299999999</v>
      </c>
    </row>
    <row r="11703" spans="1:8" x14ac:dyDescent="0.25">
      <c r="A11703" s="2">
        <v>10</v>
      </c>
      <c r="B11703" t="s">
        <v>216</v>
      </c>
      <c r="C11703" t="s">
        <v>217</v>
      </c>
      <c r="D11703" s="2">
        <v>1</v>
      </c>
      <c r="E11703" s="17">
        <v>5</v>
      </c>
      <c r="F11703" t="s">
        <v>75</v>
      </c>
      <c r="G11703">
        <v>39</v>
      </c>
      <c r="H11703">
        <v>474900</v>
      </c>
    </row>
    <row r="11704" spans="1:8" x14ac:dyDescent="0.25">
      <c r="A11704" s="2">
        <v>10</v>
      </c>
      <c r="B11704" t="s">
        <v>216</v>
      </c>
      <c r="C11704" t="s">
        <v>217</v>
      </c>
      <c r="D11704" s="2">
        <v>1</v>
      </c>
      <c r="E11704" s="17">
        <v>5</v>
      </c>
      <c r="F11704" t="s">
        <v>77</v>
      </c>
      <c r="G11704">
        <v>17</v>
      </c>
      <c r="H11704">
        <v>265008.40000000002</v>
      </c>
    </row>
    <row r="11705" spans="1:8" x14ac:dyDescent="0.25">
      <c r="A11705" s="2">
        <v>10</v>
      </c>
      <c r="B11705" t="s">
        <v>216</v>
      </c>
      <c r="C11705" t="s">
        <v>217</v>
      </c>
      <c r="D11705" s="2">
        <v>1</v>
      </c>
      <c r="E11705" s="17">
        <v>5</v>
      </c>
      <c r="F11705" t="s">
        <v>68</v>
      </c>
      <c r="G11705">
        <v>24</v>
      </c>
      <c r="H11705">
        <v>453128</v>
      </c>
    </row>
    <row r="11706" spans="1:8" x14ac:dyDescent="0.25">
      <c r="A11706" s="2">
        <v>10</v>
      </c>
      <c r="B11706" t="s">
        <v>216</v>
      </c>
      <c r="C11706" t="s">
        <v>217</v>
      </c>
      <c r="D11706" s="2">
        <v>1</v>
      </c>
      <c r="E11706" s="17">
        <v>5</v>
      </c>
      <c r="F11706" t="s">
        <v>69</v>
      </c>
      <c r="G11706">
        <v>43</v>
      </c>
      <c r="H11706">
        <v>704442.51999999944</v>
      </c>
    </row>
    <row r="11707" spans="1:8" x14ac:dyDescent="0.25">
      <c r="A11707" s="2">
        <v>10</v>
      </c>
      <c r="B11707" t="s">
        <v>216</v>
      </c>
      <c r="C11707" t="s">
        <v>217</v>
      </c>
      <c r="D11707" s="2">
        <v>1</v>
      </c>
      <c r="E11707" s="17">
        <v>5</v>
      </c>
      <c r="F11707" t="s">
        <v>78</v>
      </c>
      <c r="H11707">
        <v>56334.6</v>
      </c>
    </row>
    <row r="11708" spans="1:8" x14ac:dyDescent="0.25">
      <c r="A11708" s="2">
        <v>10</v>
      </c>
      <c r="B11708" t="s">
        <v>216</v>
      </c>
      <c r="C11708" t="s">
        <v>217</v>
      </c>
      <c r="D11708" s="2">
        <v>1</v>
      </c>
      <c r="E11708" s="17">
        <v>5</v>
      </c>
      <c r="F11708" t="s">
        <v>67</v>
      </c>
      <c r="G11708">
        <v>50</v>
      </c>
      <c r="H11708">
        <v>3113.0199999999995</v>
      </c>
    </row>
    <row r="11709" spans="1:8" x14ac:dyDescent="0.25">
      <c r="A11709" s="2">
        <v>10</v>
      </c>
      <c r="B11709" t="s">
        <v>216</v>
      </c>
      <c r="C11709" t="s">
        <v>217</v>
      </c>
      <c r="D11709" s="2">
        <v>1</v>
      </c>
      <c r="E11709" s="17">
        <v>5</v>
      </c>
      <c r="F11709" t="s">
        <v>73</v>
      </c>
      <c r="G11709">
        <v>6</v>
      </c>
      <c r="H11709">
        <v>397175.29000000004</v>
      </c>
    </row>
    <row r="11710" spans="1:8" x14ac:dyDescent="0.25">
      <c r="A11710" s="2">
        <v>10</v>
      </c>
      <c r="B11710" t="s">
        <v>216</v>
      </c>
      <c r="C11710" t="s">
        <v>217</v>
      </c>
      <c r="D11710" s="2">
        <v>1</v>
      </c>
      <c r="E11710" s="17">
        <v>5</v>
      </c>
      <c r="F11710" t="s">
        <v>79</v>
      </c>
      <c r="H11710">
        <v>17764.5</v>
      </c>
    </row>
    <row r="11711" spans="1:8" x14ac:dyDescent="0.25">
      <c r="A11711" s="2">
        <v>10</v>
      </c>
      <c r="B11711" t="s">
        <v>216</v>
      </c>
      <c r="C11711" t="s">
        <v>217</v>
      </c>
      <c r="D11711" s="2">
        <v>1</v>
      </c>
      <c r="E11711" s="17">
        <v>5</v>
      </c>
      <c r="F11711" t="s">
        <v>72</v>
      </c>
      <c r="G11711">
        <v>10</v>
      </c>
      <c r="H11711">
        <v>357212.83000000013</v>
      </c>
    </row>
    <row r="11712" spans="1:8" x14ac:dyDescent="0.25">
      <c r="A11712" s="2">
        <v>10</v>
      </c>
      <c r="B11712" t="s">
        <v>216</v>
      </c>
      <c r="C11712" t="s">
        <v>217</v>
      </c>
      <c r="D11712" s="2">
        <v>1</v>
      </c>
      <c r="E11712" s="17">
        <v>6</v>
      </c>
      <c r="F11712" t="s">
        <v>70</v>
      </c>
      <c r="G11712">
        <v>25</v>
      </c>
      <c r="H11712">
        <v>4440386.91</v>
      </c>
    </row>
    <row r="11713" spans="1:8" x14ac:dyDescent="0.25">
      <c r="A11713" s="2">
        <v>10</v>
      </c>
      <c r="B11713" t="s">
        <v>216</v>
      </c>
      <c r="C11713" t="s">
        <v>217</v>
      </c>
      <c r="D11713" s="2">
        <v>1</v>
      </c>
      <c r="E11713" s="17">
        <v>6</v>
      </c>
      <c r="F11713" t="s">
        <v>75</v>
      </c>
      <c r="G11713">
        <v>22</v>
      </c>
      <c r="H11713">
        <v>295500</v>
      </c>
    </row>
    <row r="11714" spans="1:8" x14ac:dyDescent="0.25">
      <c r="A11714" s="2">
        <v>10</v>
      </c>
      <c r="B11714" t="s">
        <v>216</v>
      </c>
      <c r="C11714" t="s">
        <v>217</v>
      </c>
      <c r="D11714" s="2">
        <v>1</v>
      </c>
      <c r="E11714" s="17">
        <v>6</v>
      </c>
      <c r="F11714" t="s">
        <v>77</v>
      </c>
      <c r="G11714">
        <v>12</v>
      </c>
      <c r="H11714">
        <v>206711.08</v>
      </c>
    </row>
    <row r="11715" spans="1:8" x14ac:dyDescent="0.25">
      <c r="A11715" s="2">
        <v>10</v>
      </c>
      <c r="B11715" t="s">
        <v>216</v>
      </c>
      <c r="C11715" t="s">
        <v>217</v>
      </c>
      <c r="D11715" s="2">
        <v>1</v>
      </c>
      <c r="E11715" s="17">
        <v>6</v>
      </c>
      <c r="F11715" t="s">
        <v>68</v>
      </c>
      <c r="G11715">
        <v>16</v>
      </c>
      <c r="H11715">
        <v>333258.25</v>
      </c>
    </row>
    <row r="11716" spans="1:8" x14ac:dyDescent="0.25">
      <c r="A11716" s="2">
        <v>10</v>
      </c>
      <c r="B11716" t="s">
        <v>216</v>
      </c>
      <c r="C11716" t="s">
        <v>217</v>
      </c>
      <c r="D11716" s="2">
        <v>1</v>
      </c>
      <c r="E11716" s="17">
        <v>6</v>
      </c>
      <c r="F11716" t="s">
        <v>69</v>
      </c>
      <c r="G11716">
        <v>23</v>
      </c>
      <c r="H11716">
        <v>535609.8600000001</v>
      </c>
    </row>
    <row r="11717" spans="1:8" x14ac:dyDescent="0.25">
      <c r="A11717" s="2">
        <v>10</v>
      </c>
      <c r="B11717" t="s">
        <v>216</v>
      </c>
      <c r="C11717" t="s">
        <v>217</v>
      </c>
      <c r="D11717" s="2">
        <v>1</v>
      </c>
      <c r="E11717" s="17">
        <v>6</v>
      </c>
      <c r="F11717" t="s">
        <v>78</v>
      </c>
      <c r="H11717">
        <v>98458.35</v>
      </c>
    </row>
    <row r="11718" spans="1:8" x14ac:dyDescent="0.25">
      <c r="A11718" s="2">
        <v>10</v>
      </c>
      <c r="B11718" t="s">
        <v>216</v>
      </c>
      <c r="C11718" t="s">
        <v>217</v>
      </c>
      <c r="D11718" s="2">
        <v>1</v>
      </c>
      <c r="E11718" s="17">
        <v>6</v>
      </c>
      <c r="F11718" t="s">
        <v>67</v>
      </c>
      <c r="G11718">
        <v>25</v>
      </c>
      <c r="H11718">
        <v>1865.5</v>
      </c>
    </row>
    <row r="11719" spans="1:8" x14ac:dyDescent="0.25">
      <c r="A11719" s="2">
        <v>10</v>
      </c>
      <c r="B11719" t="s">
        <v>216</v>
      </c>
      <c r="C11719" t="s">
        <v>217</v>
      </c>
      <c r="D11719" s="2">
        <v>1</v>
      </c>
      <c r="E11719" s="17">
        <v>6</v>
      </c>
      <c r="F11719" t="s">
        <v>73</v>
      </c>
      <c r="G11719">
        <v>2</v>
      </c>
      <c r="H11719">
        <v>363771.41000000003</v>
      </c>
    </row>
    <row r="11720" spans="1:8" x14ac:dyDescent="0.25">
      <c r="A11720" s="2">
        <v>10</v>
      </c>
      <c r="B11720" t="s">
        <v>216</v>
      </c>
      <c r="C11720" t="s">
        <v>217</v>
      </c>
      <c r="D11720" s="2">
        <v>1</v>
      </c>
      <c r="E11720" s="17">
        <v>6</v>
      </c>
      <c r="F11720" t="s">
        <v>72</v>
      </c>
      <c r="G11720">
        <v>3</v>
      </c>
      <c r="H11720">
        <v>133901.78</v>
      </c>
    </row>
    <row r="11721" spans="1:8" x14ac:dyDescent="0.25">
      <c r="A11721" s="2">
        <v>10</v>
      </c>
      <c r="B11721" t="s">
        <v>216</v>
      </c>
      <c r="C11721" t="s">
        <v>217</v>
      </c>
      <c r="D11721" s="2">
        <v>1</v>
      </c>
      <c r="E11721" s="17">
        <v>6</v>
      </c>
      <c r="F11721" t="s">
        <v>74</v>
      </c>
      <c r="G11721">
        <v>2</v>
      </c>
      <c r="H11721">
        <v>19090.5</v>
      </c>
    </row>
    <row r="11722" spans="1:8" x14ac:dyDescent="0.25">
      <c r="A11722" s="2">
        <v>10</v>
      </c>
      <c r="B11722" t="s">
        <v>216</v>
      </c>
      <c r="C11722" t="s">
        <v>217</v>
      </c>
      <c r="D11722" s="2">
        <v>1</v>
      </c>
      <c r="E11722" s="17">
        <v>6</v>
      </c>
      <c r="F11722" t="s">
        <v>76</v>
      </c>
      <c r="H11722">
        <v>2599.66</v>
      </c>
    </row>
    <row r="11723" spans="1:8" x14ac:dyDescent="0.25">
      <c r="A11723" s="2">
        <v>10</v>
      </c>
      <c r="B11723" t="s">
        <v>216</v>
      </c>
      <c r="C11723" t="s">
        <v>217</v>
      </c>
      <c r="D11723" s="2">
        <v>1</v>
      </c>
      <c r="E11723" s="17">
        <v>7</v>
      </c>
      <c r="F11723" t="s">
        <v>70</v>
      </c>
      <c r="G11723">
        <v>22</v>
      </c>
      <c r="H11723">
        <v>4618556.59</v>
      </c>
    </row>
    <row r="11724" spans="1:8" x14ac:dyDescent="0.25">
      <c r="A11724" s="2">
        <v>10</v>
      </c>
      <c r="B11724" t="s">
        <v>216</v>
      </c>
      <c r="C11724" t="s">
        <v>217</v>
      </c>
      <c r="D11724" s="2">
        <v>1</v>
      </c>
      <c r="E11724" s="17">
        <v>7</v>
      </c>
      <c r="F11724" t="s">
        <v>75</v>
      </c>
      <c r="G11724">
        <v>19</v>
      </c>
      <c r="H11724">
        <v>247800</v>
      </c>
    </row>
    <row r="11725" spans="1:8" x14ac:dyDescent="0.25">
      <c r="A11725" s="2">
        <v>10</v>
      </c>
      <c r="B11725" t="s">
        <v>216</v>
      </c>
      <c r="C11725" t="s">
        <v>217</v>
      </c>
      <c r="D11725" s="2">
        <v>1</v>
      </c>
      <c r="E11725" s="17">
        <v>7</v>
      </c>
      <c r="F11725" t="s">
        <v>77</v>
      </c>
      <c r="G11725">
        <v>9</v>
      </c>
      <c r="H11725">
        <v>256075.13</v>
      </c>
    </row>
    <row r="11726" spans="1:8" x14ac:dyDescent="0.25">
      <c r="A11726" s="2">
        <v>10</v>
      </c>
      <c r="B11726" t="s">
        <v>216</v>
      </c>
      <c r="C11726" t="s">
        <v>217</v>
      </c>
      <c r="D11726" s="2">
        <v>1</v>
      </c>
      <c r="E11726" s="17">
        <v>7</v>
      </c>
      <c r="F11726" t="s">
        <v>68</v>
      </c>
      <c r="G11726">
        <v>15</v>
      </c>
      <c r="H11726">
        <v>324333.25</v>
      </c>
    </row>
    <row r="11727" spans="1:8" x14ac:dyDescent="0.25">
      <c r="A11727" s="2">
        <v>10</v>
      </c>
      <c r="B11727" t="s">
        <v>216</v>
      </c>
      <c r="C11727" t="s">
        <v>217</v>
      </c>
      <c r="D11727" s="2">
        <v>1</v>
      </c>
      <c r="E11727" s="17">
        <v>7</v>
      </c>
      <c r="F11727" t="s">
        <v>69</v>
      </c>
      <c r="G11727">
        <v>20</v>
      </c>
      <c r="H11727">
        <v>550352.37999999989</v>
      </c>
    </row>
    <row r="11728" spans="1:8" x14ac:dyDescent="0.25">
      <c r="A11728" s="2">
        <v>10</v>
      </c>
      <c r="B11728" t="s">
        <v>216</v>
      </c>
      <c r="C11728" t="s">
        <v>217</v>
      </c>
      <c r="D11728" s="2">
        <v>1</v>
      </c>
      <c r="E11728" s="17">
        <v>7</v>
      </c>
      <c r="F11728" t="s">
        <v>78</v>
      </c>
      <c r="H11728">
        <v>112915.35</v>
      </c>
    </row>
    <row r="11729" spans="1:8" x14ac:dyDescent="0.25">
      <c r="A11729" s="2">
        <v>10</v>
      </c>
      <c r="B11729" t="s">
        <v>216</v>
      </c>
      <c r="C11729" t="s">
        <v>217</v>
      </c>
      <c r="D11729" s="2">
        <v>1</v>
      </c>
      <c r="E11729" s="17">
        <v>7</v>
      </c>
      <c r="F11729" t="s">
        <v>67</v>
      </c>
      <c r="G11729">
        <v>22</v>
      </c>
      <c r="H11729">
        <v>1562.3899999999999</v>
      </c>
    </row>
    <row r="11730" spans="1:8" x14ac:dyDescent="0.25">
      <c r="A11730" s="2">
        <v>10</v>
      </c>
      <c r="B11730" t="s">
        <v>216</v>
      </c>
      <c r="C11730" t="s">
        <v>217</v>
      </c>
      <c r="D11730" s="2">
        <v>1</v>
      </c>
      <c r="E11730" s="17">
        <v>7</v>
      </c>
      <c r="F11730" t="s">
        <v>73</v>
      </c>
      <c r="G11730">
        <v>3</v>
      </c>
      <c r="H11730">
        <v>335177.05</v>
      </c>
    </row>
    <row r="11731" spans="1:8" x14ac:dyDescent="0.25">
      <c r="A11731" s="2">
        <v>10</v>
      </c>
      <c r="B11731" t="s">
        <v>216</v>
      </c>
      <c r="C11731" t="s">
        <v>217</v>
      </c>
      <c r="D11731" s="2">
        <v>1</v>
      </c>
      <c r="E11731" s="17">
        <v>7</v>
      </c>
      <c r="F11731" t="s">
        <v>79</v>
      </c>
      <c r="H11731">
        <v>8882</v>
      </c>
    </row>
    <row r="11732" spans="1:8" x14ac:dyDescent="0.25">
      <c r="A11732" s="2">
        <v>10</v>
      </c>
      <c r="B11732" t="s">
        <v>216</v>
      </c>
      <c r="C11732" t="s">
        <v>217</v>
      </c>
      <c r="D11732" s="2">
        <v>1</v>
      </c>
      <c r="E11732" s="17">
        <v>7</v>
      </c>
      <c r="F11732" t="s">
        <v>72</v>
      </c>
      <c r="G11732">
        <v>2</v>
      </c>
      <c r="H11732">
        <v>144368.78999999998</v>
      </c>
    </row>
    <row r="11733" spans="1:8" x14ac:dyDescent="0.25">
      <c r="A11733" s="2">
        <v>10</v>
      </c>
      <c r="B11733" t="s">
        <v>216</v>
      </c>
      <c r="C11733" t="s">
        <v>217</v>
      </c>
      <c r="D11733" s="2">
        <v>1</v>
      </c>
      <c r="E11733" s="17">
        <v>7</v>
      </c>
      <c r="F11733" t="s">
        <v>74</v>
      </c>
      <c r="G11733">
        <v>3</v>
      </c>
      <c r="H11733">
        <v>161185.72</v>
      </c>
    </row>
    <row r="11734" spans="1:8" x14ac:dyDescent="0.25">
      <c r="A11734" s="2">
        <v>10</v>
      </c>
      <c r="B11734" t="s">
        <v>216</v>
      </c>
      <c r="C11734" t="s">
        <v>217</v>
      </c>
      <c r="D11734" s="2">
        <v>1</v>
      </c>
      <c r="E11734" s="17">
        <v>7</v>
      </c>
      <c r="F11734" t="s">
        <v>76</v>
      </c>
      <c r="H11734">
        <v>9575.7999999999993</v>
      </c>
    </row>
    <row r="11735" spans="1:8" x14ac:dyDescent="0.25">
      <c r="A11735" s="2">
        <v>10</v>
      </c>
      <c r="B11735" t="s">
        <v>216</v>
      </c>
      <c r="C11735" t="s">
        <v>217</v>
      </c>
      <c r="D11735" s="2">
        <v>1</v>
      </c>
      <c r="E11735" s="17">
        <v>8</v>
      </c>
      <c r="F11735" t="s">
        <v>70</v>
      </c>
      <c r="G11735">
        <v>13</v>
      </c>
      <c r="H11735">
        <v>2996710</v>
      </c>
    </row>
    <row r="11736" spans="1:8" x14ac:dyDescent="0.25">
      <c r="A11736" s="2">
        <v>10</v>
      </c>
      <c r="B11736" t="s">
        <v>216</v>
      </c>
      <c r="C11736" t="s">
        <v>217</v>
      </c>
      <c r="D11736" s="2">
        <v>1</v>
      </c>
      <c r="E11736" s="17">
        <v>8</v>
      </c>
      <c r="F11736" t="s">
        <v>75</v>
      </c>
      <c r="G11736">
        <v>9</v>
      </c>
      <c r="H11736">
        <v>115800</v>
      </c>
    </row>
    <row r="11737" spans="1:8" x14ac:dyDescent="0.25">
      <c r="A11737" s="2">
        <v>10</v>
      </c>
      <c r="B11737" t="s">
        <v>216</v>
      </c>
      <c r="C11737" t="s">
        <v>217</v>
      </c>
      <c r="D11737" s="2">
        <v>1</v>
      </c>
      <c r="E11737" s="17">
        <v>8</v>
      </c>
      <c r="F11737" t="s">
        <v>77</v>
      </c>
      <c r="G11737">
        <v>6</v>
      </c>
      <c r="H11737">
        <v>100367.94</v>
      </c>
    </row>
    <row r="11738" spans="1:8" x14ac:dyDescent="0.25">
      <c r="A11738" s="2">
        <v>10</v>
      </c>
      <c r="B11738" t="s">
        <v>216</v>
      </c>
      <c r="C11738" t="s">
        <v>217</v>
      </c>
      <c r="D11738" s="2">
        <v>1</v>
      </c>
      <c r="E11738" s="17">
        <v>8</v>
      </c>
      <c r="F11738" t="s">
        <v>68</v>
      </c>
      <c r="G11738">
        <v>9</v>
      </c>
      <c r="H11738">
        <v>177553.75</v>
      </c>
    </row>
    <row r="11739" spans="1:8" x14ac:dyDescent="0.25">
      <c r="A11739" s="2">
        <v>10</v>
      </c>
      <c r="B11739" t="s">
        <v>216</v>
      </c>
      <c r="C11739" t="s">
        <v>217</v>
      </c>
      <c r="D11739" s="2">
        <v>1</v>
      </c>
      <c r="E11739" s="17">
        <v>8</v>
      </c>
      <c r="F11739" t="s">
        <v>69</v>
      </c>
      <c r="G11739">
        <v>12</v>
      </c>
      <c r="H11739">
        <v>375846.27</v>
      </c>
    </row>
    <row r="11740" spans="1:8" x14ac:dyDescent="0.25">
      <c r="A11740" s="2">
        <v>10</v>
      </c>
      <c r="B11740" t="s">
        <v>216</v>
      </c>
      <c r="C11740" t="s">
        <v>217</v>
      </c>
      <c r="D11740" s="2">
        <v>1</v>
      </c>
      <c r="E11740" s="17">
        <v>8</v>
      </c>
      <c r="F11740" t="s">
        <v>78</v>
      </c>
      <c r="H11740">
        <v>82093.290000000008</v>
      </c>
    </row>
    <row r="11741" spans="1:8" x14ac:dyDescent="0.25">
      <c r="A11741" s="2">
        <v>10</v>
      </c>
      <c r="B11741" t="s">
        <v>216</v>
      </c>
      <c r="C11741" t="s">
        <v>217</v>
      </c>
      <c r="D11741" s="2">
        <v>1</v>
      </c>
      <c r="E11741" s="17">
        <v>8</v>
      </c>
      <c r="F11741" t="s">
        <v>67</v>
      </c>
      <c r="G11741">
        <v>13</v>
      </c>
      <c r="H11741">
        <v>804.54000000000008</v>
      </c>
    </row>
    <row r="11742" spans="1:8" x14ac:dyDescent="0.25">
      <c r="A11742" s="2">
        <v>10</v>
      </c>
      <c r="B11742" t="s">
        <v>216</v>
      </c>
      <c r="C11742" t="s">
        <v>217</v>
      </c>
      <c r="D11742" s="2">
        <v>1</v>
      </c>
      <c r="E11742" s="17">
        <v>8</v>
      </c>
      <c r="F11742" t="s">
        <v>73</v>
      </c>
      <c r="H11742">
        <v>219272.25</v>
      </c>
    </row>
    <row r="11743" spans="1:8" x14ac:dyDescent="0.25">
      <c r="A11743" s="2">
        <v>10</v>
      </c>
      <c r="B11743" t="s">
        <v>216</v>
      </c>
      <c r="C11743" t="s">
        <v>217</v>
      </c>
      <c r="D11743" s="2">
        <v>1</v>
      </c>
      <c r="E11743" s="17">
        <v>8</v>
      </c>
      <c r="F11743" t="s">
        <v>79</v>
      </c>
      <c r="H11743">
        <v>8882</v>
      </c>
    </row>
    <row r="11744" spans="1:8" x14ac:dyDescent="0.25">
      <c r="A11744" s="2">
        <v>10</v>
      </c>
      <c r="B11744" t="s">
        <v>216</v>
      </c>
      <c r="C11744" t="s">
        <v>217</v>
      </c>
      <c r="D11744" s="2">
        <v>1</v>
      </c>
      <c r="E11744" s="17">
        <v>8</v>
      </c>
      <c r="F11744" t="s">
        <v>72</v>
      </c>
      <c r="G11744">
        <v>1</v>
      </c>
      <c r="H11744">
        <v>39060.159999999996</v>
      </c>
    </row>
    <row r="11745" spans="1:8" x14ac:dyDescent="0.25">
      <c r="A11745" s="2">
        <v>10</v>
      </c>
      <c r="B11745" t="s">
        <v>216</v>
      </c>
      <c r="C11745" t="s">
        <v>217</v>
      </c>
      <c r="D11745" s="2">
        <v>1</v>
      </c>
      <c r="E11745" s="17">
        <v>8</v>
      </c>
      <c r="F11745" t="s">
        <v>76</v>
      </c>
      <c r="H11745">
        <v>4167.71</v>
      </c>
    </row>
    <row r="11746" spans="1:8" x14ac:dyDescent="0.25">
      <c r="A11746" s="2">
        <v>10</v>
      </c>
      <c r="B11746" t="s">
        <v>216</v>
      </c>
      <c r="C11746" t="s">
        <v>217</v>
      </c>
      <c r="D11746" s="2">
        <v>1</v>
      </c>
      <c r="E11746" s="17">
        <v>9</v>
      </c>
      <c r="F11746" t="s">
        <v>70</v>
      </c>
      <c r="G11746">
        <v>21</v>
      </c>
      <c r="H11746">
        <v>6184162.9000000004</v>
      </c>
    </row>
    <row r="11747" spans="1:8" x14ac:dyDescent="0.25">
      <c r="A11747" s="2">
        <v>10</v>
      </c>
      <c r="B11747" t="s">
        <v>216</v>
      </c>
      <c r="C11747" t="s">
        <v>217</v>
      </c>
      <c r="D11747" s="2">
        <v>1</v>
      </c>
      <c r="E11747" s="17">
        <v>9</v>
      </c>
      <c r="F11747" t="s">
        <v>75</v>
      </c>
      <c r="G11747">
        <v>16</v>
      </c>
      <c r="H11747">
        <v>191400</v>
      </c>
    </row>
    <row r="11748" spans="1:8" x14ac:dyDescent="0.25">
      <c r="A11748" s="2">
        <v>10</v>
      </c>
      <c r="B11748" t="s">
        <v>216</v>
      </c>
      <c r="C11748" t="s">
        <v>217</v>
      </c>
      <c r="D11748" s="2">
        <v>1</v>
      </c>
      <c r="E11748" s="17">
        <v>9</v>
      </c>
      <c r="F11748" t="s">
        <v>77</v>
      </c>
      <c r="G11748">
        <v>4</v>
      </c>
      <c r="H11748">
        <v>115246.23</v>
      </c>
    </row>
    <row r="11749" spans="1:8" x14ac:dyDescent="0.25">
      <c r="A11749" s="2">
        <v>10</v>
      </c>
      <c r="B11749" t="s">
        <v>216</v>
      </c>
      <c r="C11749" t="s">
        <v>217</v>
      </c>
      <c r="D11749" s="2">
        <v>1</v>
      </c>
      <c r="E11749" s="17">
        <v>9</v>
      </c>
      <c r="F11749" t="s">
        <v>68</v>
      </c>
      <c r="G11749">
        <v>17</v>
      </c>
      <c r="H11749">
        <v>370293</v>
      </c>
    </row>
    <row r="11750" spans="1:8" x14ac:dyDescent="0.25">
      <c r="A11750" s="2">
        <v>10</v>
      </c>
      <c r="B11750" t="s">
        <v>216</v>
      </c>
      <c r="C11750" t="s">
        <v>217</v>
      </c>
      <c r="D11750" s="2">
        <v>1</v>
      </c>
      <c r="E11750" s="17">
        <v>9</v>
      </c>
      <c r="F11750" t="s">
        <v>69</v>
      </c>
      <c r="G11750">
        <v>19</v>
      </c>
      <c r="H11750">
        <v>692619.41999999981</v>
      </c>
    </row>
    <row r="11751" spans="1:8" x14ac:dyDescent="0.25">
      <c r="A11751" s="2">
        <v>10</v>
      </c>
      <c r="B11751" t="s">
        <v>216</v>
      </c>
      <c r="C11751" t="s">
        <v>217</v>
      </c>
      <c r="D11751" s="2">
        <v>1</v>
      </c>
      <c r="E11751" s="17">
        <v>9</v>
      </c>
      <c r="F11751" t="s">
        <v>78</v>
      </c>
      <c r="H11751">
        <v>84417.3</v>
      </c>
    </row>
    <row r="11752" spans="1:8" x14ac:dyDescent="0.25">
      <c r="A11752" s="2">
        <v>10</v>
      </c>
      <c r="B11752" t="s">
        <v>216</v>
      </c>
      <c r="C11752" t="s">
        <v>217</v>
      </c>
      <c r="D11752" s="2">
        <v>1</v>
      </c>
      <c r="E11752" s="17">
        <v>9</v>
      </c>
      <c r="F11752" t="s">
        <v>67</v>
      </c>
      <c r="G11752">
        <v>21</v>
      </c>
      <c r="H11752">
        <v>1439.9099999999999</v>
      </c>
    </row>
    <row r="11753" spans="1:8" x14ac:dyDescent="0.25">
      <c r="A11753" s="2">
        <v>10</v>
      </c>
      <c r="B11753" t="s">
        <v>216</v>
      </c>
      <c r="C11753" t="s">
        <v>217</v>
      </c>
      <c r="D11753" s="2">
        <v>1</v>
      </c>
      <c r="E11753" s="17">
        <v>9</v>
      </c>
      <c r="F11753" t="s">
        <v>73</v>
      </c>
      <c r="G11753">
        <v>1</v>
      </c>
      <c r="H11753">
        <v>378132.06</v>
      </c>
    </row>
    <row r="11754" spans="1:8" x14ac:dyDescent="0.25">
      <c r="A11754" s="2">
        <v>10</v>
      </c>
      <c r="B11754" t="s">
        <v>216</v>
      </c>
      <c r="C11754" t="s">
        <v>217</v>
      </c>
      <c r="D11754" s="2">
        <v>1</v>
      </c>
      <c r="E11754" s="17">
        <v>9</v>
      </c>
      <c r="F11754" t="s">
        <v>79</v>
      </c>
      <c r="H11754">
        <v>8882</v>
      </c>
    </row>
    <row r="11755" spans="1:8" x14ac:dyDescent="0.25">
      <c r="A11755" s="2">
        <v>10</v>
      </c>
      <c r="B11755" t="s">
        <v>216</v>
      </c>
      <c r="C11755" t="s">
        <v>217</v>
      </c>
      <c r="D11755" s="2">
        <v>1</v>
      </c>
      <c r="E11755" s="17">
        <v>9</v>
      </c>
      <c r="F11755" t="s">
        <v>72</v>
      </c>
      <c r="G11755">
        <v>2</v>
      </c>
      <c r="H11755">
        <v>318873.26</v>
      </c>
    </row>
    <row r="11756" spans="1:8" x14ac:dyDescent="0.25">
      <c r="A11756" s="2">
        <v>10</v>
      </c>
      <c r="B11756" t="s">
        <v>216</v>
      </c>
      <c r="C11756" t="s">
        <v>217</v>
      </c>
      <c r="D11756" s="2">
        <v>1</v>
      </c>
      <c r="E11756" s="17">
        <v>9</v>
      </c>
      <c r="F11756" t="s">
        <v>74</v>
      </c>
      <c r="G11756">
        <v>3</v>
      </c>
      <c r="H11756">
        <v>212365.34000000003</v>
      </c>
    </row>
    <row r="11757" spans="1:8" x14ac:dyDescent="0.25">
      <c r="A11757" s="2">
        <v>10</v>
      </c>
      <c r="B11757" t="s">
        <v>216</v>
      </c>
      <c r="C11757" t="s">
        <v>217</v>
      </c>
      <c r="D11757" s="2">
        <v>1</v>
      </c>
      <c r="E11757" s="17">
        <v>10</v>
      </c>
      <c r="F11757" t="s">
        <v>70</v>
      </c>
      <c r="G11757">
        <v>11</v>
      </c>
      <c r="H11757">
        <v>4176537.08</v>
      </c>
    </row>
    <row r="11758" spans="1:8" x14ac:dyDescent="0.25">
      <c r="A11758" s="2">
        <v>10</v>
      </c>
      <c r="B11758" t="s">
        <v>216</v>
      </c>
      <c r="C11758" t="s">
        <v>217</v>
      </c>
      <c r="D11758" s="2">
        <v>1</v>
      </c>
      <c r="E11758" s="17">
        <v>10</v>
      </c>
      <c r="F11758" t="s">
        <v>75</v>
      </c>
      <c r="G11758">
        <v>8</v>
      </c>
      <c r="H11758">
        <v>96900</v>
      </c>
    </row>
    <row r="11759" spans="1:8" x14ac:dyDescent="0.25">
      <c r="A11759" s="2">
        <v>10</v>
      </c>
      <c r="B11759" t="s">
        <v>216</v>
      </c>
      <c r="C11759" t="s">
        <v>217</v>
      </c>
      <c r="D11759" s="2">
        <v>1</v>
      </c>
      <c r="E11759" s="17">
        <v>10</v>
      </c>
      <c r="F11759" t="s">
        <v>77</v>
      </c>
      <c r="G11759">
        <v>1</v>
      </c>
      <c r="H11759">
        <v>42573.04</v>
      </c>
    </row>
    <row r="11760" spans="1:8" x14ac:dyDescent="0.25">
      <c r="A11760" s="2">
        <v>10</v>
      </c>
      <c r="B11760" t="s">
        <v>216</v>
      </c>
      <c r="C11760" t="s">
        <v>217</v>
      </c>
      <c r="D11760" s="2">
        <v>1</v>
      </c>
      <c r="E11760" s="17">
        <v>10</v>
      </c>
      <c r="F11760" t="s">
        <v>68</v>
      </c>
      <c r="G11760">
        <v>10</v>
      </c>
      <c r="H11760">
        <v>198885</v>
      </c>
    </row>
    <row r="11761" spans="1:8" x14ac:dyDescent="0.25">
      <c r="A11761" s="2">
        <v>10</v>
      </c>
      <c r="B11761" t="s">
        <v>216</v>
      </c>
      <c r="C11761" t="s">
        <v>217</v>
      </c>
      <c r="D11761" s="2">
        <v>1</v>
      </c>
      <c r="E11761" s="17">
        <v>10</v>
      </c>
      <c r="F11761" t="s">
        <v>69</v>
      </c>
      <c r="G11761">
        <v>10</v>
      </c>
      <c r="H11761">
        <v>498207.8</v>
      </c>
    </row>
    <row r="11762" spans="1:8" x14ac:dyDescent="0.25">
      <c r="A11762" s="2">
        <v>10</v>
      </c>
      <c r="B11762" t="s">
        <v>216</v>
      </c>
      <c r="C11762" t="s">
        <v>217</v>
      </c>
      <c r="D11762" s="2">
        <v>1</v>
      </c>
      <c r="E11762" s="17">
        <v>10</v>
      </c>
      <c r="F11762" t="s">
        <v>78</v>
      </c>
      <c r="H11762">
        <v>105372.23999999999</v>
      </c>
    </row>
    <row r="11763" spans="1:8" x14ac:dyDescent="0.25">
      <c r="A11763" s="2">
        <v>10</v>
      </c>
      <c r="B11763" t="s">
        <v>216</v>
      </c>
      <c r="C11763" t="s">
        <v>217</v>
      </c>
      <c r="D11763" s="2">
        <v>1</v>
      </c>
      <c r="E11763" s="17">
        <v>10</v>
      </c>
      <c r="F11763" t="s">
        <v>67</v>
      </c>
      <c r="G11763">
        <v>11</v>
      </c>
      <c r="H11763">
        <v>746.18999999999994</v>
      </c>
    </row>
    <row r="11764" spans="1:8" x14ac:dyDescent="0.25">
      <c r="A11764" s="2">
        <v>10</v>
      </c>
      <c r="B11764" t="s">
        <v>216</v>
      </c>
      <c r="C11764" t="s">
        <v>217</v>
      </c>
      <c r="D11764" s="2">
        <v>1</v>
      </c>
      <c r="E11764" s="17">
        <v>10</v>
      </c>
      <c r="F11764" t="s">
        <v>73</v>
      </c>
      <c r="H11764">
        <v>325115.08</v>
      </c>
    </row>
    <row r="11765" spans="1:8" x14ac:dyDescent="0.25">
      <c r="A11765" s="2">
        <v>10</v>
      </c>
      <c r="B11765" t="s">
        <v>216</v>
      </c>
      <c r="C11765" t="s">
        <v>217</v>
      </c>
      <c r="D11765" s="2">
        <v>1</v>
      </c>
      <c r="E11765" s="17">
        <v>10</v>
      </c>
      <c r="F11765" t="s">
        <v>79</v>
      </c>
      <c r="H11765">
        <v>17764.5</v>
      </c>
    </row>
    <row r="11766" spans="1:8" x14ac:dyDescent="0.25">
      <c r="A11766" s="2">
        <v>10</v>
      </c>
      <c r="B11766" t="s">
        <v>216</v>
      </c>
      <c r="C11766" t="s">
        <v>217</v>
      </c>
      <c r="D11766" s="2">
        <v>1</v>
      </c>
      <c r="E11766" s="17">
        <v>10</v>
      </c>
      <c r="F11766" t="s">
        <v>72</v>
      </c>
      <c r="G11766">
        <v>1</v>
      </c>
      <c r="H11766">
        <v>136068.86000000002</v>
      </c>
    </row>
    <row r="11767" spans="1:8" x14ac:dyDescent="0.25">
      <c r="A11767" s="2">
        <v>10</v>
      </c>
      <c r="B11767" t="s">
        <v>216</v>
      </c>
      <c r="C11767" t="s">
        <v>217</v>
      </c>
      <c r="D11767" s="2">
        <v>1</v>
      </c>
      <c r="E11767" s="17">
        <v>10</v>
      </c>
      <c r="F11767" t="s">
        <v>74</v>
      </c>
      <c r="G11767">
        <v>2</v>
      </c>
      <c r="H11767">
        <v>97751.61</v>
      </c>
    </row>
    <row r="11768" spans="1:8" x14ac:dyDescent="0.25">
      <c r="A11768" s="2">
        <v>10</v>
      </c>
      <c r="B11768" t="s">
        <v>216</v>
      </c>
      <c r="C11768" t="s">
        <v>217</v>
      </c>
      <c r="D11768" s="2">
        <v>1</v>
      </c>
      <c r="E11768" s="17">
        <v>11</v>
      </c>
      <c r="F11768" t="s">
        <v>70</v>
      </c>
      <c r="G11768">
        <v>19</v>
      </c>
      <c r="H11768">
        <v>8147893.3799999999</v>
      </c>
    </row>
    <row r="11769" spans="1:8" x14ac:dyDescent="0.25">
      <c r="A11769" s="2">
        <v>10</v>
      </c>
      <c r="B11769" t="s">
        <v>216</v>
      </c>
      <c r="C11769" t="s">
        <v>217</v>
      </c>
      <c r="D11769" s="2">
        <v>1</v>
      </c>
      <c r="E11769" s="17">
        <v>11</v>
      </c>
      <c r="F11769" t="s">
        <v>75</v>
      </c>
      <c r="G11769">
        <v>2</v>
      </c>
      <c r="H11769">
        <v>71016</v>
      </c>
    </row>
    <row r="11770" spans="1:8" x14ac:dyDescent="0.25">
      <c r="A11770" s="2">
        <v>10</v>
      </c>
      <c r="B11770" t="s">
        <v>216</v>
      </c>
      <c r="C11770" t="s">
        <v>217</v>
      </c>
      <c r="D11770" s="2">
        <v>1</v>
      </c>
      <c r="E11770" s="17">
        <v>11</v>
      </c>
      <c r="F11770" t="s">
        <v>77</v>
      </c>
      <c r="G11770">
        <v>2</v>
      </c>
      <c r="H11770">
        <v>62255.4</v>
      </c>
    </row>
    <row r="11771" spans="1:8" x14ac:dyDescent="0.25">
      <c r="A11771" s="2">
        <v>10</v>
      </c>
      <c r="B11771" t="s">
        <v>216</v>
      </c>
      <c r="C11771" t="s">
        <v>217</v>
      </c>
      <c r="D11771" s="2">
        <v>1</v>
      </c>
      <c r="E11771" s="17">
        <v>11</v>
      </c>
      <c r="F11771" t="s">
        <v>68</v>
      </c>
      <c r="G11771">
        <v>9</v>
      </c>
      <c r="H11771">
        <v>175260</v>
      </c>
    </row>
    <row r="11772" spans="1:8" x14ac:dyDescent="0.25">
      <c r="A11772" s="2">
        <v>10</v>
      </c>
      <c r="B11772" t="s">
        <v>216</v>
      </c>
      <c r="C11772" t="s">
        <v>217</v>
      </c>
      <c r="D11772" s="2">
        <v>1</v>
      </c>
      <c r="E11772" s="17">
        <v>11</v>
      </c>
      <c r="F11772" t="s">
        <v>69</v>
      </c>
      <c r="G11772">
        <v>18</v>
      </c>
      <c r="H11772">
        <v>989887.97</v>
      </c>
    </row>
    <row r="11773" spans="1:8" x14ac:dyDescent="0.25">
      <c r="A11773" s="2">
        <v>10</v>
      </c>
      <c r="B11773" t="s">
        <v>216</v>
      </c>
      <c r="C11773" t="s">
        <v>217</v>
      </c>
      <c r="D11773" s="2">
        <v>1</v>
      </c>
      <c r="E11773" s="17">
        <v>11</v>
      </c>
      <c r="F11773" t="s">
        <v>78</v>
      </c>
      <c r="G11773">
        <v>1</v>
      </c>
      <c r="H11773">
        <v>217977.68999999997</v>
      </c>
    </row>
    <row r="11774" spans="1:8" x14ac:dyDescent="0.25">
      <c r="A11774" s="2">
        <v>10</v>
      </c>
      <c r="B11774" t="s">
        <v>216</v>
      </c>
      <c r="C11774" t="s">
        <v>217</v>
      </c>
      <c r="D11774" s="2">
        <v>1</v>
      </c>
      <c r="E11774" s="17">
        <v>11</v>
      </c>
      <c r="F11774" t="s">
        <v>67</v>
      </c>
      <c r="G11774">
        <v>19</v>
      </c>
      <c r="H11774">
        <v>1300.0899999999999</v>
      </c>
    </row>
    <row r="11775" spans="1:8" x14ac:dyDescent="0.25">
      <c r="A11775" s="2">
        <v>10</v>
      </c>
      <c r="B11775" t="s">
        <v>216</v>
      </c>
      <c r="C11775" t="s">
        <v>217</v>
      </c>
      <c r="D11775" s="2">
        <v>1</v>
      </c>
      <c r="E11775" s="17">
        <v>11</v>
      </c>
      <c r="F11775" t="s">
        <v>73</v>
      </c>
      <c r="G11775">
        <v>3</v>
      </c>
      <c r="H11775">
        <v>524500.28</v>
      </c>
    </row>
    <row r="11776" spans="1:8" x14ac:dyDescent="0.25">
      <c r="A11776" s="2">
        <v>10</v>
      </c>
      <c r="B11776" t="s">
        <v>216</v>
      </c>
      <c r="C11776" t="s">
        <v>217</v>
      </c>
      <c r="D11776" s="2">
        <v>1</v>
      </c>
      <c r="E11776" s="17">
        <v>11</v>
      </c>
      <c r="F11776" t="s">
        <v>72</v>
      </c>
      <c r="G11776">
        <v>19</v>
      </c>
      <c r="H11776">
        <v>1342268.8399999996</v>
      </c>
    </row>
    <row r="11777" spans="1:8" x14ac:dyDescent="0.25">
      <c r="A11777" s="2">
        <v>10</v>
      </c>
      <c r="B11777" t="s">
        <v>216</v>
      </c>
      <c r="C11777" t="s">
        <v>217</v>
      </c>
      <c r="D11777" s="2">
        <v>1</v>
      </c>
      <c r="E11777" s="17">
        <v>11</v>
      </c>
      <c r="F11777" t="s">
        <v>74</v>
      </c>
      <c r="G11777">
        <v>3</v>
      </c>
      <c r="H11777">
        <v>178163.5</v>
      </c>
    </row>
    <row r="11778" spans="1:8" x14ac:dyDescent="0.25">
      <c r="A11778" s="2">
        <v>10</v>
      </c>
      <c r="B11778" t="s">
        <v>216</v>
      </c>
      <c r="C11778" t="s">
        <v>217</v>
      </c>
      <c r="D11778" s="2">
        <v>1</v>
      </c>
      <c r="E11778" s="17">
        <v>12</v>
      </c>
      <c r="F11778" t="s">
        <v>70</v>
      </c>
      <c r="G11778">
        <v>11</v>
      </c>
      <c r="H11778">
        <v>5254350.2600000007</v>
      </c>
    </row>
    <row r="11779" spans="1:8" x14ac:dyDescent="0.25">
      <c r="A11779" s="2">
        <v>10</v>
      </c>
      <c r="B11779" t="s">
        <v>216</v>
      </c>
      <c r="C11779" t="s">
        <v>217</v>
      </c>
      <c r="D11779" s="2">
        <v>1</v>
      </c>
      <c r="E11779" s="17">
        <v>12</v>
      </c>
      <c r="F11779" t="s">
        <v>75</v>
      </c>
      <c r="G11779">
        <v>3</v>
      </c>
      <c r="H11779">
        <v>63882</v>
      </c>
    </row>
    <row r="11780" spans="1:8" x14ac:dyDescent="0.25">
      <c r="A11780" s="2">
        <v>10</v>
      </c>
      <c r="B11780" t="s">
        <v>216</v>
      </c>
      <c r="C11780" t="s">
        <v>217</v>
      </c>
      <c r="D11780" s="2">
        <v>1</v>
      </c>
      <c r="E11780" s="17">
        <v>12</v>
      </c>
      <c r="F11780" t="s">
        <v>77</v>
      </c>
      <c r="G11780">
        <v>2</v>
      </c>
      <c r="H11780">
        <v>25052.35</v>
      </c>
    </row>
    <row r="11781" spans="1:8" x14ac:dyDescent="0.25">
      <c r="A11781" s="2">
        <v>10</v>
      </c>
      <c r="B11781" t="s">
        <v>216</v>
      </c>
      <c r="C11781" t="s">
        <v>217</v>
      </c>
      <c r="D11781" s="2">
        <v>1</v>
      </c>
      <c r="E11781" s="17">
        <v>12</v>
      </c>
      <c r="F11781" t="s">
        <v>68</v>
      </c>
      <c r="G11781">
        <v>7</v>
      </c>
      <c r="H11781">
        <v>137226</v>
      </c>
    </row>
    <row r="11782" spans="1:8" x14ac:dyDescent="0.25">
      <c r="A11782" s="2">
        <v>10</v>
      </c>
      <c r="B11782" t="s">
        <v>216</v>
      </c>
      <c r="C11782" t="s">
        <v>217</v>
      </c>
      <c r="D11782" s="2">
        <v>1</v>
      </c>
      <c r="E11782" s="17">
        <v>12</v>
      </c>
      <c r="F11782" t="s">
        <v>69</v>
      </c>
      <c r="G11782">
        <v>11</v>
      </c>
      <c r="H11782">
        <v>676596</v>
      </c>
    </row>
    <row r="11783" spans="1:8" x14ac:dyDescent="0.25">
      <c r="A11783" s="2">
        <v>10</v>
      </c>
      <c r="B11783" t="s">
        <v>216</v>
      </c>
      <c r="C11783" t="s">
        <v>217</v>
      </c>
      <c r="D11783" s="2">
        <v>1</v>
      </c>
      <c r="E11783" s="17">
        <v>12</v>
      </c>
      <c r="F11783" t="s">
        <v>78</v>
      </c>
      <c r="H11783">
        <v>104109.15</v>
      </c>
    </row>
    <row r="11784" spans="1:8" x14ac:dyDescent="0.25">
      <c r="A11784" s="2">
        <v>10</v>
      </c>
      <c r="B11784" t="s">
        <v>216</v>
      </c>
      <c r="C11784" t="s">
        <v>217</v>
      </c>
      <c r="D11784" s="2">
        <v>1</v>
      </c>
      <c r="E11784" s="17">
        <v>12</v>
      </c>
      <c r="F11784" t="s">
        <v>67</v>
      </c>
      <c r="G11784">
        <v>11</v>
      </c>
      <c r="H11784">
        <v>705.43000000000006</v>
      </c>
    </row>
    <row r="11785" spans="1:8" x14ac:dyDescent="0.25">
      <c r="A11785" s="2">
        <v>10</v>
      </c>
      <c r="B11785" t="s">
        <v>216</v>
      </c>
      <c r="C11785" t="s">
        <v>217</v>
      </c>
      <c r="D11785" s="2">
        <v>1</v>
      </c>
      <c r="E11785" s="17">
        <v>12</v>
      </c>
      <c r="F11785" t="s">
        <v>73</v>
      </c>
      <c r="H11785">
        <v>350643.33999999997</v>
      </c>
    </row>
    <row r="11786" spans="1:8" x14ac:dyDescent="0.25">
      <c r="A11786" s="2">
        <v>10</v>
      </c>
      <c r="B11786" t="s">
        <v>216</v>
      </c>
      <c r="C11786" t="s">
        <v>217</v>
      </c>
      <c r="D11786" s="2">
        <v>1</v>
      </c>
      <c r="E11786" s="17">
        <v>12</v>
      </c>
      <c r="F11786" t="s">
        <v>79</v>
      </c>
      <c r="H11786">
        <v>26646.5</v>
      </c>
    </row>
    <row r="11787" spans="1:8" x14ac:dyDescent="0.25">
      <c r="A11787" s="2">
        <v>10</v>
      </c>
      <c r="B11787" t="s">
        <v>216</v>
      </c>
      <c r="C11787" t="s">
        <v>217</v>
      </c>
      <c r="D11787" s="2">
        <v>1</v>
      </c>
      <c r="E11787" s="17">
        <v>12</v>
      </c>
      <c r="F11787" t="s">
        <v>72</v>
      </c>
      <c r="G11787">
        <v>11</v>
      </c>
      <c r="H11787">
        <v>824089.67999999993</v>
      </c>
    </row>
    <row r="11788" spans="1:8" x14ac:dyDescent="0.25">
      <c r="A11788" s="2">
        <v>10</v>
      </c>
      <c r="B11788" t="s">
        <v>216</v>
      </c>
      <c r="C11788" t="s">
        <v>217</v>
      </c>
      <c r="D11788" s="2">
        <v>1</v>
      </c>
      <c r="E11788" s="17">
        <v>12</v>
      </c>
      <c r="F11788" t="s">
        <v>74</v>
      </c>
      <c r="G11788">
        <v>2</v>
      </c>
      <c r="H11788">
        <v>152591.17000000001</v>
      </c>
    </row>
    <row r="11789" spans="1:8" x14ac:dyDescent="0.25">
      <c r="A11789" s="2">
        <v>10</v>
      </c>
      <c r="B11789" t="s">
        <v>216</v>
      </c>
      <c r="C11789" t="s">
        <v>217</v>
      </c>
      <c r="D11789" s="2">
        <v>1</v>
      </c>
      <c r="E11789" s="17">
        <v>13</v>
      </c>
      <c r="F11789" t="s">
        <v>70</v>
      </c>
      <c r="G11789">
        <v>21</v>
      </c>
      <c r="H11789">
        <v>12112503.220000001</v>
      </c>
    </row>
    <row r="11790" spans="1:8" x14ac:dyDescent="0.25">
      <c r="A11790" s="2">
        <v>10</v>
      </c>
      <c r="B11790" t="s">
        <v>216</v>
      </c>
      <c r="C11790" t="s">
        <v>217</v>
      </c>
      <c r="D11790" s="2">
        <v>1</v>
      </c>
      <c r="E11790" s="17">
        <v>13</v>
      </c>
      <c r="F11790" t="s">
        <v>75</v>
      </c>
      <c r="G11790">
        <v>1</v>
      </c>
      <c r="H11790">
        <v>52257</v>
      </c>
    </row>
    <row r="11791" spans="1:8" x14ac:dyDescent="0.25">
      <c r="A11791" s="2">
        <v>10</v>
      </c>
      <c r="B11791" t="s">
        <v>216</v>
      </c>
      <c r="C11791" t="s">
        <v>217</v>
      </c>
      <c r="D11791" s="2">
        <v>1</v>
      </c>
      <c r="E11791" s="17">
        <v>13</v>
      </c>
      <c r="F11791" t="s">
        <v>68</v>
      </c>
      <c r="G11791">
        <v>13</v>
      </c>
      <c r="H11791">
        <v>242280</v>
      </c>
    </row>
    <row r="11792" spans="1:8" x14ac:dyDescent="0.25">
      <c r="A11792" s="2">
        <v>10</v>
      </c>
      <c r="B11792" t="s">
        <v>216</v>
      </c>
      <c r="C11792" t="s">
        <v>217</v>
      </c>
      <c r="D11792" s="2">
        <v>1</v>
      </c>
      <c r="E11792" s="17">
        <v>13</v>
      </c>
      <c r="F11792" t="s">
        <v>69</v>
      </c>
      <c r="G11792">
        <v>20</v>
      </c>
      <c r="H11792">
        <v>1515641.4</v>
      </c>
    </row>
    <row r="11793" spans="1:8" x14ac:dyDescent="0.25">
      <c r="A11793" s="2">
        <v>10</v>
      </c>
      <c r="B11793" t="s">
        <v>216</v>
      </c>
      <c r="C11793" t="s">
        <v>217</v>
      </c>
      <c r="D11793" s="2">
        <v>1</v>
      </c>
      <c r="E11793" s="17">
        <v>13</v>
      </c>
      <c r="F11793" t="s">
        <v>78</v>
      </c>
      <c r="H11793">
        <v>207084.9</v>
      </c>
    </row>
    <row r="11794" spans="1:8" x14ac:dyDescent="0.25">
      <c r="A11794" s="2">
        <v>10</v>
      </c>
      <c r="B11794" t="s">
        <v>216</v>
      </c>
      <c r="C11794" t="s">
        <v>217</v>
      </c>
      <c r="D11794" s="2">
        <v>1</v>
      </c>
      <c r="E11794" s="17">
        <v>13</v>
      </c>
      <c r="F11794" t="s">
        <v>67</v>
      </c>
      <c r="G11794">
        <v>21</v>
      </c>
      <c r="H11794">
        <v>1375.61</v>
      </c>
    </row>
    <row r="11795" spans="1:8" x14ac:dyDescent="0.25">
      <c r="A11795" s="2">
        <v>10</v>
      </c>
      <c r="B11795" t="s">
        <v>216</v>
      </c>
      <c r="C11795" t="s">
        <v>217</v>
      </c>
      <c r="D11795" s="2">
        <v>1</v>
      </c>
      <c r="E11795" s="17">
        <v>13</v>
      </c>
      <c r="F11795" t="s">
        <v>73</v>
      </c>
      <c r="G11795">
        <v>2</v>
      </c>
      <c r="H11795">
        <v>719639.37999999989</v>
      </c>
    </row>
    <row r="11796" spans="1:8" x14ac:dyDescent="0.25">
      <c r="A11796" s="2">
        <v>10</v>
      </c>
      <c r="B11796" t="s">
        <v>216</v>
      </c>
      <c r="C11796" t="s">
        <v>217</v>
      </c>
      <c r="D11796" s="2">
        <v>1</v>
      </c>
      <c r="E11796" s="17">
        <v>13</v>
      </c>
      <c r="F11796" t="s">
        <v>72</v>
      </c>
      <c r="G11796">
        <v>21</v>
      </c>
      <c r="H11796">
        <v>3350453.17</v>
      </c>
    </row>
    <row r="11797" spans="1:8" x14ac:dyDescent="0.25">
      <c r="A11797" s="2">
        <v>10</v>
      </c>
      <c r="B11797" t="s">
        <v>216</v>
      </c>
      <c r="C11797" t="s">
        <v>217</v>
      </c>
      <c r="D11797" s="2">
        <v>1</v>
      </c>
      <c r="E11797" s="17">
        <v>13</v>
      </c>
      <c r="F11797" t="s">
        <v>74</v>
      </c>
      <c r="G11797">
        <v>6</v>
      </c>
      <c r="H11797">
        <v>343963.57</v>
      </c>
    </row>
    <row r="11798" spans="1:8" x14ac:dyDescent="0.25">
      <c r="A11798" s="2">
        <v>10</v>
      </c>
      <c r="B11798" t="s">
        <v>216</v>
      </c>
      <c r="C11798" t="s">
        <v>217</v>
      </c>
      <c r="D11798" s="2">
        <v>1</v>
      </c>
      <c r="E11798" s="17">
        <v>13</v>
      </c>
      <c r="F11798" t="s">
        <v>76</v>
      </c>
      <c r="H11798">
        <v>13741.9</v>
      </c>
    </row>
    <row r="11799" spans="1:8" x14ac:dyDescent="0.25">
      <c r="A11799" s="2">
        <v>10</v>
      </c>
      <c r="B11799" t="s">
        <v>216</v>
      </c>
      <c r="C11799" t="s">
        <v>217</v>
      </c>
      <c r="D11799" s="2">
        <v>1</v>
      </c>
      <c r="E11799" s="17">
        <v>14</v>
      </c>
      <c r="F11799" t="s">
        <v>70</v>
      </c>
      <c r="G11799">
        <v>4</v>
      </c>
      <c r="H11799">
        <v>4262415.05</v>
      </c>
    </row>
    <row r="11800" spans="1:8" x14ac:dyDescent="0.25">
      <c r="A11800" s="2">
        <v>10</v>
      </c>
      <c r="B11800" t="s">
        <v>216</v>
      </c>
      <c r="C11800" t="s">
        <v>217</v>
      </c>
      <c r="D11800" s="2">
        <v>1</v>
      </c>
      <c r="E11800" s="17">
        <v>14</v>
      </c>
      <c r="F11800" t="s">
        <v>75</v>
      </c>
      <c r="G11800">
        <v>3</v>
      </c>
      <c r="H11800">
        <v>258197</v>
      </c>
    </row>
    <row r="11801" spans="1:8" x14ac:dyDescent="0.25">
      <c r="A11801" s="2">
        <v>10</v>
      </c>
      <c r="B11801" t="s">
        <v>216</v>
      </c>
      <c r="C11801" t="s">
        <v>217</v>
      </c>
      <c r="D11801" s="2">
        <v>1</v>
      </c>
      <c r="E11801" s="17">
        <v>14</v>
      </c>
      <c r="F11801" t="s">
        <v>68</v>
      </c>
      <c r="G11801">
        <v>3</v>
      </c>
      <c r="H11801">
        <v>93400</v>
      </c>
    </row>
    <row r="11802" spans="1:8" x14ac:dyDescent="0.25">
      <c r="A11802" s="2">
        <v>10</v>
      </c>
      <c r="B11802" t="s">
        <v>216</v>
      </c>
      <c r="C11802" t="s">
        <v>217</v>
      </c>
      <c r="D11802" s="2">
        <v>1</v>
      </c>
      <c r="E11802" s="17">
        <v>14</v>
      </c>
      <c r="F11802" t="s">
        <v>69</v>
      </c>
      <c r="G11802">
        <v>4</v>
      </c>
      <c r="H11802">
        <v>554112.99</v>
      </c>
    </row>
    <row r="11803" spans="1:8" x14ac:dyDescent="0.25">
      <c r="A11803" s="2">
        <v>10</v>
      </c>
      <c r="B11803" t="s">
        <v>216</v>
      </c>
      <c r="C11803" t="s">
        <v>217</v>
      </c>
      <c r="D11803" s="2">
        <v>1</v>
      </c>
      <c r="E11803" s="17">
        <v>14</v>
      </c>
      <c r="F11803" t="s">
        <v>67</v>
      </c>
      <c r="G11803">
        <v>4</v>
      </c>
      <c r="H11803">
        <v>443.08</v>
      </c>
    </row>
    <row r="11804" spans="1:8" x14ac:dyDescent="0.25">
      <c r="A11804" s="2">
        <v>10</v>
      </c>
      <c r="B11804" t="s">
        <v>216</v>
      </c>
      <c r="C11804" t="s">
        <v>217</v>
      </c>
      <c r="D11804" s="2">
        <v>1</v>
      </c>
      <c r="E11804" s="17">
        <v>14</v>
      </c>
      <c r="F11804" t="s">
        <v>73</v>
      </c>
      <c r="H11804">
        <v>389867.88</v>
      </c>
    </row>
    <row r="11805" spans="1:8" x14ac:dyDescent="0.25">
      <c r="A11805" s="2">
        <v>10</v>
      </c>
      <c r="B11805" t="s">
        <v>216</v>
      </c>
      <c r="C11805" t="s">
        <v>217</v>
      </c>
      <c r="D11805" s="2">
        <v>1</v>
      </c>
      <c r="E11805" s="17">
        <v>14</v>
      </c>
      <c r="F11805" t="s">
        <v>72</v>
      </c>
      <c r="G11805">
        <v>4</v>
      </c>
      <c r="H11805">
        <v>1410140.92</v>
      </c>
    </row>
    <row r="11806" spans="1:8" x14ac:dyDescent="0.25">
      <c r="A11806" s="2">
        <v>10</v>
      </c>
      <c r="B11806" t="s">
        <v>216</v>
      </c>
      <c r="C11806" t="s">
        <v>217</v>
      </c>
      <c r="D11806" s="2">
        <v>1</v>
      </c>
      <c r="E11806" s="17">
        <v>14</v>
      </c>
      <c r="F11806" t="s">
        <v>74</v>
      </c>
      <c r="G11806">
        <v>1</v>
      </c>
      <c r="H11806">
        <v>220404.49</v>
      </c>
    </row>
    <row r="11807" spans="1:8" x14ac:dyDescent="0.25">
      <c r="A11807" s="2">
        <v>10</v>
      </c>
      <c r="B11807" t="s">
        <v>216</v>
      </c>
      <c r="C11807" t="s">
        <v>217</v>
      </c>
      <c r="D11807" s="2">
        <v>1</v>
      </c>
      <c r="E11807" s="17">
        <v>15</v>
      </c>
      <c r="F11807" t="s">
        <v>70</v>
      </c>
      <c r="G11807">
        <v>1</v>
      </c>
      <c r="H11807">
        <v>496980.73</v>
      </c>
    </row>
    <row r="11808" spans="1:8" x14ac:dyDescent="0.25">
      <c r="A11808" s="2">
        <v>10</v>
      </c>
      <c r="B11808" t="s">
        <v>216</v>
      </c>
      <c r="C11808" t="s">
        <v>217</v>
      </c>
      <c r="D11808" s="2">
        <v>1</v>
      </c>
      <c r="E11808" s="17">
        <v>15</v>
      </c>
      <c r="F11808" t="s">
        <v>69</v>
      </c>
      <c r="G11808">
        <v>1</v>
      </c>
      <c r="H11808">
        <v>64607.430000000008</v>
      </c>
    </row>
    <row r="11809" spans="1:8" x14ac:dyDescent="0.25">
      <c r="A11809" s="2">
        <v>10</v>
      </c>
      <c r="B11809" t="s">
        <v>216</v>
      </c>
      <c r="C11809" t="s">
        <v>217</v>
      </c>
      <c r="D11809" s="2">
        <v>1</v>
      </c>
      <c r="E11809" s="17">
        <v>15</v>
      </c>
      <c r="F11809" t="s">
        <v>67</v>
      </c>
      <c r="G11809">
        <v>1</v>
      </c>
      <c r="H11809">
        <v>34.979999999999997</v>
      </c>
    </row>
    <row r="11810" spans="1:8" x14ac:dyDescent="0.25">
      <c r="A11810" s="2">
        <v>10</v>
      </c>
      <c r="B11810" t="s">
        <v>216</v>
      </c>
      <c r="C11810" t="s">
        <v>217</v>
      </c>
      <c r="D11810" s="2">
        <v>1</v>
      </c>
      <c r="E11810" s="17">
        <v>15</v>
      </c>
      <c r="F11810" t="s">
        <v>73</v>
      </c>
      <c r="H11810">
        <v>3790.5</v>
      </c>
    </row>
    <row r="11811" spans="1:8" x14ac:dyDescent="0.25">
      <c r="A11811" s="2">
        <v>10</v>
      </c>
      <c r="B11811" t="s">
        <v>216</v>
      </c>
      <c r="C11811" t="s">
        <v>217</v>
      </c>
      <c r="D11811" s="2">
        <v>1</v>
      </c>
      <c r="E11811" s="17">
        <v>15</v>
      </c>
      <c r="F11811" t="s">
        <v>72</v>
      </c>
      <c r="G11811">
        <v>1</v>
      </c>
      <c r="H11811">
        <v>106969.16</v>
      </c>
    </row>
    <row r="11812" spans="1:8" x14ac:dyDescent="0.25">
      <c r="A11812" s="2">
        <v>10</v>
      </c>
      <c r="B11812" t="s">
        <v>216</v>
      </c>
      <c r="C11812" t="s">
        <v>217</v>
      </c>
      <c r="D11812" s="2">
        <v>1</v>
      </c>
      <c r="E11812" s="17">
        <v>16</v>
      </c>
      <c r="F11812" t="s">
        <v>70</v>
      </c>
      <c r="G11812">
        <v>4</v>
      </c>
      <c r="H11812">
        <v>3875983.24</v>
      </c>
    </row>
    <row r="11813" spans="1:8" x14ac:dyDescent="0.25">
      <c r="A11813" s="2">
        <v>10</v>
      </c>
      <c r="B11813" t="s">
        <v>216</v>
      </c>
      <c r="C11813" t="s">
        <v>217</v>
      </c>
      <c r="D11813" s="2">
        <v>1</v>
      </c>
      <c r="E11813" s="17">
        <v>16</v>
      </c>
      <c r="F11813" t="s">
        <v>75</v>
      </c>
      <c r="H11813">
        <v>0</v>
      </c>
    </row>
    <row r="11814" spans="1:8" x14ac:dyDescent="0.25">
      <c r="A11814" s="2">
        <v>10</v>
      </c>
      <c r="B11814" t="s">
        <v>216</v>
      </c>
      <c r="C11814" t="s">
        <v>217</v>
      </c>
      <c r="D11814" s="2">
        <v>1</v>
      </c>
      <c r="E11814" s="17">
        <v>16</v>
      </c>
      <c r="F11814" t="s">
        <v>68</v>
      </c>
      <c r="G11814">
        <v>2</v>
      </c>
      <c r="H11814">
        <v>28080</v>
      </c>
    </row>
    <row r="11815" spans="1:8" x14ac:dyDescent="0.25">
      <c r="A11815" s="2">
        <v>10</v>
      </c>
      <c r="B11815" t="s">
        <v>216</v>
      </c>
      <c r="C11815" t="s">
        <v>217</v>
      </c>
      <c r="D11815" s="2">
        <v>1</v>
      </c>
      <c r="E11815" s="17">
        <v>16</v>
      </c>
      <c r="F11815" t="s">
        <v>69</v>
      </c>
      <c r="G11815">
        <v>3</v>
      </c>
      <c r="H11815">
        <v>568391.37</v>
      </c>
    </row>
    <row r="11816" spans="1:8" x14ac:dyDescent="0.25">
      <c r="A11816" s="2">
        <v>10</v>
      </c>
      <c r="B11816" t="s">
        <v>216</v>
      </c>
      <c r="C11816" t="s">
        <v>217</v>
      </c>
      <c r="D11816" s="2">
        <v>1</v>
      </c>
      <c r="E11816" s="17">
        <v>16</v>
      </c>
      <c r="F11816" t="s">
        <v>67</v>
      </c>
      <c r="G11816">
        <v>2</v>
      </c>
      <c r="H11816">
        <v>116.5</v>
      </c>
    </row>
    <row r="11817" spans="1:8" x14ac:dyDescent="0.25">
      <c r="A11817" s="2">
        <v>10</v>
      </c>
      <c r="B11817" t="s">
        <v>216</v>
      </c>
      <c r="C11817" t="s">
        <v>217</v>
      </c>
      <c r="D11817" s="2">
        <v>1</v>
      </c>
      <c r="E11817" s="17">
        <v>16</v>
      </c>
      <c r="F11817" t="s">
        <v>73</v>
      </c>
      <c r="G11817">
        <v>1</v>
      </c>
      <c r="H11817">
        <v>187652.93000000002</v>
      </c>
    </row>
    <row r="11818" spans="1:8" x14ac:dyDescent="0.25">
      <c r="A11818" s="2">
        <v>10</v>
      </c>
      <c r="B11818" t="s">
        <v>216</v>
      </c>
      <c r="C11818" t="s">
        <v>217</v>
      </c>
      <c r="D11818" s="2">
        <v>1</v>
      </c>
      <c r="E11818" s="17">
        <v>16</v>
      </c>
      <c r="F11818" t="s">
        <v>72</v>
      </c>
      <c r="G11818">
        <v>4</v>
      </c>
      <c r="H11818">
        <v>1418780.08</v>
      </c>
    </row>
    <row r="11819" spans="1:8" x14ac:dyDescent="0.25">
      <c r="A11819" s="2">
        <v>10</v>
      </c>
      <c r="B11819" t="s">
        <v>216</v>
      </c>
      <c r="C11819" t="s">
        <v>218</v>
      </c>
      <c r="D11819" s="2">
        <v>2</v>
      </c>
      <c r="E11819" s="17">
        <v>1</v>
      </c>
      <c r="F11819" t="s">
        <v>70</v>
      </c>
      <c r="G11819">
        <v>2</v>
      </c>
      <c r="H11819">
        <v>39627</v>
      </c>
    </row>
    <row r="11820" spans="1:8" x14ac:dyDescent="0.25">
      <c r="A11820" s="2">
        <v>10</v>
      </c>
      <c r="B11820" t="s">
        <v>216</v>
      </c>
      <c r="C11820" t="s">
        <v>218</v>
      </c>
      <c r="D11820" s="2">
        <v>2</v>
      </c>
      <c r="E11820" s="17">
        <v>1</v>
      </c>
      <c r="F11820" t="s">
        <v>87</v>
      </c>
      <c r="H11820">
        <v>110898</v>
      </c>
    </row>
    <row r="11821" spans="1:8" x14ac:dyDescent="0.25">
      <c r="A11821" s="2">
        <v>10</v>
      </c>
      <c r="B11821" t="s">
        <v>216</v>
      </c>
      <c r="C11821" t="s">
        <v>218</v>
      </c>
      <c r="D11821" s="2">
        <v>2</v>
      </c>
      <c r="E11821" s="17">
        <v>1</v>
      </c>
      <c r="F11821" t="s">
        <v>96</v>
      </c>
      <c r="G11821">
        <v>2</v>
      </c>
      <c r="H11821">
        <v>73806.44</v>
      </c>
    </row>
    <row r="11822" spans="1:8" x14ac:dyDescent="0.25">
      <c r="A11822" s="2">
        <v>10</v>
      </c>
      <c r="B11822" t="s">
        <v>216</v>
      </c>
      <c r="C11822" t="s">
        <v>218</v>
      </c>
      <c r="D11822" s="2">
        <v>2</v>
      </c>
      <c r="E11822" s="17">
        <v>2</v>
      </c>
      <c r="F11822" t="s">
        <v>70</v>
      </c>
      <c r="G11822">
        <v>1</v>
      </c>
      <c r="H11822">
        <v>78126.599999999991</v>
      </c>
    </row>
    <row r="11823" spans="1:8" x14ac:dyDescent="0.25">
      <c r="A11823" s="2">
        <v>10</v>
      </c>
      <c r="B11823" t="s">
        <v>216</v>
      </c>
      <c r="C11823" t="s">
        <v>218</v>
      </c>
      <c r="D11823" s="2">
        <v>2</v>
      </c>
      <c r="E11823" s="17">
        <v>2</v>
      </c>
      <c r="F11823" t="s">
        <v>67</v>
      </c>
      <c r="G11823">
        <v>1</v>
      </c>
      <c r="H11823">
        <v>69.959999999999994</v>
      </c>
    </row>
    <row r="11824" spans="1:8" x14ac:dyDescent="0.25">
      <c r="A11824" s="2">
        <v>10</v>
      </c>
      <c r="B11824" t="s">
        <v>216</v>
      </c>
      <c r="C11824" t="s">
        <v>218</v>
      </c>
      <c r="D11824" s="2">
        <v>2</v>
      </c>
      <c r="E11824" s="17">
        <v>2</v>
      </c>
      <c r="F11824" t="s">
        <v>72</v>
      </c>
      <c r="G11824">
        <v>1</v>
      </c>
      <c r="H11824">
        <v>28836.660000000003</v>
      </c>
    </row>
    <row r="11825" spans="1:8" x14ac:dyDescent="0.25">
      <c r="A11825" s="2">
        <v>10</v>
      </c>
      <c r="B11825" t="s">
        <v>216</v>
      </c>
      <c r="C11825" t="s">
        <v>218</v>
      </c>
      <c r="D11825" s="2">
        <v>2</v>
      </c>
      <c r="E11825" s="17">
        <v>4</v>
      </c>
      <c r="F11825" t="s">
        <v>70</v>
      </c>
      <c r="G11825">
        <v>2</v>
      </c>
      <c r="H11825">
        <v>228685.64999999997</v>
      </c>
    </row>
    <row r="11826" spans="1:8" x14ac:dyDescent="0.25">
      <c r="A11826" s="2">
        <v>10</v>
      </c>
      <c r="B11826" t="s">
        <v>216</v>
      </c>
      <c r="C11826" t="s">
        <v>218</v>
      </c>
      <c r="D11826" s="2">
        <v>2</v>
      </c>
      <c r="E11826" s="17">
        <v>4</v>
      </c>
      <c r="F11826" t="s">
        <v>67</v>
      </c>
      <c r="G11826">
        <v>2</v>
      </c>
      <c r="H11826">
        <v>157.41</v>
      </c>
    </row>
    <row r="11827" spans="1:8" x14ac:dyDescent="0.25">
      <c r="A11827" s="2">
        <v>10</v>
      </c>
      <c r="B11827" t="s">
        <v>216</v>
      </c>
      <c r="C11827" t="s">
        <v>218</v>
      </c>
      <c r="D11827" s="2">
        <v>2</v>
      </c>
      <c r="E11827" s="17">
        <v>4</v>
      </c>
      <c r="F11827" t="s">
        <v>72</v>
      </c>
      <c r="G11827">
        <v>2</v>
      </c>
      <c r="H11827">
        <v>84613.52</v>
      </c>
    </row>
    <row r="11828" spans="1:8" x14ac:dyDescent="0.25">
      <c r="A11828" s="2">
        <v>10</v>
      </c>
      <c r="B11828" t="s">
        <v>216</v>
      </c>
      <c r="C11828" t="s">
        <v>218</v>
      </c>
      <c r="D11828" s="2">
        <v>2</v>
      </c>
      <c r="E11828" s="17">
        <v>5</v>
      </c>
      <c r="F11828" t="s">
        <v>70</v>
      </c>
      <c r="G11828">
        <v>3</v>
      </c>
      <c r="H11828">
        <v>470211.62</v>
      </c>
    </row>
    <row r="11829" spans="1:8" x14ac:dyDescent="0.25">
      <c r="A11829" s="2">
        <v>10</v>
      </c>
      <c r="B11829" t="s">
        <v>216</v>
      </c>
      <c r="C11829" t="s">
        <v>218</v>
      </c>
      <c r="D11829" s="2">
        <v>2</v>
      </c>
      <c r="E11829" s="17">
        <v>5</v>
      </c>
      <c r="F11829" t="s">
        <v>75</v>
      </c>
      <c r="G11829">
        <v>1</v>
      </c>
      <c r="H11829">
        <v>11700</v>
      </c>
    </row>
    <row r="11830" spans="1:8" x14ac:dyDescent="0.25">
      <c r="A11830" s="2">
        <v>10</v>
      </c>
      <c r="B11830" t="s">
        <v>216</v>
      </c>
      <c r="C11830" t="s">
        <v>218</v>
      </c>
      <c r="D11830" s="2">
        <v>2</v>
      </c>
      <c r="E11830" s="17">
        <v>5</v>
      </c>
      <c r="F11830" t="s">
        <v>68</v>
      </c>
      <c r="G11830">
        <v>1</v>
      </c>
      <c r="H11830">
        <v>14243.5</v>
      </c>
    </row>
    <row r="11831" spans="1:8" x14ac:dyDescent="0.25">
      <c r="A11831" s="2">
        <v>10</v>
      </c>
      <c r="B11831" t="s">
        <v>216</v>
      </c>
      <c r="C11831" t="s">
        <v>218</v>
      </c>
      <c r="D11831" s="2">
        <v>2</v>
      </c>
      <c r="E11831" s="17">
        <v>5</v>
      </c>
      <c r="F11831" t="s">
        <v>69</v>
      </c>
      <c r="G11831">
        <v>1</v>
      </c>
      <c r="H11831">
        <v>21220.489999999998</v>
      </c>
    </row>
    <row r="11832" spans="1:8" x14ac:dyDescent="0.25">
      <c r="A11832" s="2">
        <v>10</v>
      </c>
      <c r="B11832" t="s">
        <v>216</v>
      </c>
      <c r="C11832" t="s">
        <v>218</v>
      </c>
      <c r="D11832" s="2">
        <v>2</v>
      </c>
      <c r="E11832" s="17">
        <v>5</v>
      </c>
      <c r="F11832" t="s">
        <v>67</v>
      </c>
      <c r="G11832">
        <v>3</v>
      </c>
      <c r="H11832">
        <v>256.37</v>
      </c>
    </row>
    <row r="11833" spans="1:8" x14ac:dyDescent="0.25">
      <c r="A11833" s="2">
        <v>10</v>
      </c>
      <c r="B11833" t="s">
        <v>216</v>
      </c>
      <c r="C11833" t="s">
        <v>218</v>
      </c>
      <c r="D11833" s="2">
        <v>2</v>
      </c>
      <c r="E11833" s="17">
        <v>5</v>
      </c>
      <c r="F11833" t="s">
        <v>73</v>
      </c>
      <c r="G11833">
        <v>1</v>
      </c>
      <c r="H11833">
        <v>15218.16</v>
      </c>
    </row>
    <row r="11834" spans="1:8" x14ac:dyDescent="0.25">
      <c r="A11834" s="2">
        <v>10</v>
      </c>
      <c r="B11834" t="s">
        <v>216</v>
      </c>
      <c r="C11834" t="s">
        <v>218</v>
      </c>
      <c r="D11834" s="2">
        <v>2</v>
      </c>
      <c r="E11834" s="17">
        <v>5</v>
      </c>
      <c r="F11834" t="s">
        <v>72</v>
      </c>
      <c r="G11834">
        <v>2</v>
      </c>
      <c r="H11834">
        <v>112558.32</v>
      </c>
    </row>
    <row r="11835" spans="1:8" x14ac:dyDescent="0.25">
      <c r="A11835" s="2">
        <v>10</v>
      </c>
      <c r="B11835" t="s">
        <v>216</v>
      </c>
      <c r="C11835" t="s">
        <v>218</v>
      </c>
      <c r="D11835" s="2">
        <v>2</v>
      </c>
      <c r="E11835" s="17">
        <v>5</v>
      </c>
      <c r="F11835" t="s">
        <v>74</v>
      </c>
      <c r="H11835">
        <v>1240</v>
      </c>
    </row>
    <row r="11836" spans="1:8" x14ac:dyDescent="0.25">
      <c r="A11836" s="2">
        <v>10</v>
      </c>
      <c r="B11836" t="s">
        <v>216</v>
      </c>
      <c r="C11836" t="s">
        <v>218</v>
      </c>
      <c r="D11836" s="2">
        <v>2</v>
      </c>
      <c r="E11836" s="17">
        <v>6</v>
      </c>
      <c r="F11836" t="s">
        <v>70</v>
      </c>
      <c r="G11836">
        <v>9</v>
      </c>
      <c r="H11836">
        <v>1408987.6600000001</v>
      </c>
    </row>
    <row r="11837" spans="1:8" x14ac:dyDescent="0.25">
      <c r="A11837" s="2">
        <v>10</v>
      </c>
      <c r="B11837" t="s">
        <v>216</v>
      </c>
      <c r="C11837" t="s">
        <v>218</v>
      </c>
      <c r="D11837" s="2">
        <v>2</v>
      </c>
      <c r="E11837" s="17">
        <v>6</v>
      </c>
      <c r="F11837" t="s">
        <v>75</v>
      </c>
      <c r="G11837">
        <v>6</v>
      </c>
      <c r="H11837">
        <v>73200</v>
      </c>
    </row>
    <row r="11838" spans="1:8" x14ac:dyDescent="0.25">
      <c r="A11838" s="2">
        <v>10</v>
      </c>
      <c r="B11838" t="s">
        <v>216</v>
      </c>
      <c r="C11838" t="s">
        <v>218</v>
      </c>
      <c r="D11838" s="2">
        <v>2</v>
      </c>
      <c r="E11838" s="17">
        <v>6</v>
      </c>
      <c r="F11838" t="s">
        <v>77</v>
      </c>
      <c r="H11838">
        <v>2325.09</v>
      </c>
    </row>
    <row r="11839" spans="1:8" x14ac:dyDescent="0.25">
      <c r="A11839" s="2">
        <v>10</v>
      </c>
      <c r="B11839" t="s">
        <v>216</v>
      </c>
      <c r="C11839" t="s">
        <v>218</v>
      </c>
      <c r="D11839" s="2">
        <v>2</v>
      </c>
      <c r="E11839" s="17">
        <v>6</v>
      </c>
      <c r="F11839" t="s">
        <v>68</v>
      </c>
      <c r="G11839">
        <v>6</v>
      </c>
      <c r="H11839">
        <v>124478.5</v>
      </c>
    </row>
    <row r="11840" spans="1:8" x14ac:dyDescent="0.25">
      <c r="A11840" s="2">
        <v>10</v>
      </c>
      <c r="B11840" t="s">
        <v>216</v>
      </c>
      <c r="C11840" t="s">
        <v>218</v>
      </c>
      <c r="D11840" s="2">
        <v>2</v>
      </c>
      <c r="E11840" s="17">
        <v>6</v>
      </c>
      <c r="F11840" t="s">
        <v>69</v>
      </c>
      <c r="G11840">
        <v>8</v>
      </c>
      <c r="H11840">
        <v>164664.77999999997</v>
      </c>
    </row>
    <row r="11841" spans="1:8" x14ac:dyDescent="0.25">
      <c r="A11841" s="2">
        <v>10</v>
      </c>
      <c r="B11841" t="s">
        <v>216</v>
      </c>
      <c r="C11841" t="s">
        <v>218</v>
      </c>
      <c r="D11841" s="2">
        <v>2</v>
      </c>
      <c r="E11841" s="17">
        <v>6</v>
      </c>
      <c r="F11841" t="s">
        <v>78</v>
      </c>
      <c r="H11841">
        <v>15314.25</v>
      </c>
    </row>
    <row r="11842" spans="1:8" x14ac:dyDescent="0.25">
      <c r="A11842" s="2">
        <v>10</v>
      </c>
      <c r="B11842" t="s">
        <v>216</v>
      </c>
      <c r="C11842" t="s">
        <v>218</v>
      </c>
      <c r="D11842" s="2">
        <v>2</v>
      </c>
      <c r="E11842" s="17">
        <v>6</v>
      </c>
      <c r="F11842" t="s">
        <v>67</v>
      </c>
      <c r="G11842">
        <v>9</v>
      </c>
      <c r="H11842">
        <v>606.37</v>
      </c>
    </row>
    <row r="11843" spans="1:8" x14ac:dyDescent="0.25">
      <c r="A11843" s="2">
        <v>10</v>
      </c>
      <c r="B11843" t="s">
        <v>216</v>
      </c>
      <c r="C11843" t="s">
        <v>218</v>
      </c>
      <c r="D11843" s="2">
        <v>2</v>
      </c>
      <c r="E11843" s="17">
        <v>6</v>
      </c>
      <c r="F11843" t="s">
        <v>73</v>
      </c>
      <c r="G11843">
        <v>1</v>
      </c>
      <c r="H11843">
        <v>96059.68</v>
      </c>
    </row>
    <row r="11844" spans="1:8" x14ac:dyDescent="0.25">
      <c r="A11844" s="2">
        <v>10</v>
      </c>
      <c r="B11844" t="s">
        <v>216</v>
      </c>
      <c r="C11844" t="s">
        <v>218</v>
      </c>
      <c r="D11844" s="2">
        <v>2</v>
      </c>
      <c r="E11844" s="17">
        <v>6</v>
      </c>
      <c r="F11844" t="s">
        <v>79</v>
      </c>
      <c r="H11844">
        <v>8882</v>
      </c>
    </row>
    <row r="11845" spans="1:8" x14ac:dyDescent="0.25">
      <c r="A11845" s="2">
        <v>10</v>
      </c>
      <c r="B11845" t="s">
        <v>216</v>
      </c>
      <c r="C11845" t="s">
        <v>218</v>
      </c>
      <c r="D11845" s="2">
        <v>2</v>
      </c>
      <c r="E11845" s="17">
        <v>6</v>
      </c>
      <c r="F11845" t="s">
        <v>72</v>
      </c>
      <c r="G11845">
        <v>1</v>
      </c>
      <c r="H11845">
        <v>52659.72</v>
      </c>
    </row>
    <row r="11846" spans="1:8" x14ac:dyDescent="0.25">
      <c r="A11846" s="2">
        <v>10</v>
      </c>
      <c r="B11846" t="s">
        <v>216</v>
      </c>
      <c r="C11846" t="s">
        <v>218</v>
      </c>
      <c r="D11846" s="2">
        <v>2</v>
      </c>
      <c r="E11846" s="17">
        <v>6</v>
      </c>
      <c r="F11846" t="s">
        <v>74</v>
      </c>
      <c r="H11846">
        <v>-1240</v>
      </c>
    </row>
    <row r="11847" spans="1:8" x14ac:dyDescent="0.25">
      <c r="A11847" s="2">
        <v>10</v>
      </c>
      <c r="B11847" t="s">
        <v>216</v>
      </c>
      <c r="C11847" t="s">
        <v>218</v>
      </c>
      <c r="D11847" s="2">
        <v>2</v>
      </c>
      <c r="E11847" s="17">
        <v>7</v>
      </c>
      <c r="F11847" t="s">
        <v>70</v>
      </c>
      <c r="G11847">
        <v>5</v>
      </c>
      <c r="H11847">
        <v>1146636</v>
      </c>
    </row>
    <row r="11848" spans="1:8" x14ac:dyDescent="0.25">
      <c r="A11848" s="2">
        <v>10</v>
      </c>
      <c r="B11848" t="s">
        <v>216</v>
      </c>
      <c r="C11848" t="s">
        <v>218</v>
      </c>
      <c r="D11848" s="2">
        <v>2</v>
      </c>
      <c r="E11848" s="17">
        <v>7</v>
      </c>
      <c r="F11848" t="s">
        <v>75</v>
      </c>
      <c r="G11848">
        <v>3</v>
      </c>
      <c r="H11848">
        <v>35400</v>
      </c>
    </row>
    <row r="11849" spans="1:8" x14ac:dyDescent="0.25">
      <c r="A11849" s="2">
        <v>10</v>
      </c>
      <c r="B11849" t="s">
        <v>216</v>
      </c>
      <c r="C11849" t="s">
        <v>218</v>
      </c>
      <c r="D11849" s="2">
        <v>2</v>
      </c>
      <c r="E11849" s="17">
        <v>7</v>
      </c>
      <c r="F11849" t="s">
        <v>68</v>
      </c>
      <c r="G11849">
        <v>2</v>
      </c>
      <c r="H11849">
        <v>45629</v>
      </c>
    </row>
    <row r="11850" spans="1:8" x14ac:dyDescent="0.25">
      <c r="A11850" s="2">
        <v>10</v>
      </c>
      <c r="B11850" t="s">
        <v>216</v>
      </c>
      <c r="C11850" t="s">
        <v>218</v>
      </c>
      <c r="D11850" s="2">
        <v>2</v>
      </c>
      <c r="E11850" s="17">
        <v>7</v>
      </c>
      <c r="F11850" t="s">
        <v>69</v>
      </c>
      <c r="G11850">
        <v>4</v>
      </c>
      <c r="H11850">
        <v>112961.91</v>
      </c>
    </row>
    <row r="11851" spans="1:8" x14ac:dyDescent="0.25">
      <c r="A11851" s="2">
        <v>10</v>
      </c>
      <c r="B11851" t="s">
        <v>216</v>
      </c>
      <c r="C11851" t="s">
        <v>218</v>
      </c>
      <c r="D11851" s="2">
        <v>2</v>
      </c>
      <c r="E11851" s="17">
        <v>7</v>
      </c>
      <c r="F11851" t="s">
        <v>78</v>
      </c>
      <c r="H11851">
        <v>10486.95</v>
      </c>
    </row>
    <row r="11852" spans="1:8" x14ac:dyDescent="0.25">
      <c r="A11852" s="2">
        <v>10</v>
      </c>
      <c r="B11852" t="s">
        <v>216</v>
      </c>
      <c r="C11852" t="s">
        <v>218</v>
      </c>
      <c r="D11852" s="2">
        <v>2</v>
      </c>
      <c r="E11852" s="17">
        <v>7</v>
      </c>
      <c r="F11852" t="s">
        <v>67</v>
      </c>
      <c r="G11852">
        <v>5</v>
      </c>
      <c r="H11852">
        <v>384.78</v>
      </c>
    </row>
    <row r="11853" spans="1:8" x14ac:dyDescent="0.25">
      <c r="A11853" s="2">
        <v>10</v>
      </c>
      <c r="B11853" t="s">
        <v>216</v>
      </c>
      <c r="C11853" t="s">
        <v>218</v>
      </c>
      <c r="D11853" s="2">
        <v>2</v>
      </c>
      <c r="E11853" s="17">
        <v>7</v>
      </c>
      <c r="F11853" t="s">
        <v>73</v>
      </c>
      <c r="H11853">
        <v>67953.31</v>
      </c>
    </row>
    <row r="11854" spans="1:8" x14ac:dyDescent="0.25">
      <c r="A11854" s="2">
        <v>10</v>
      </c>
      <c r="B11854" t="s">
        <v>216</v>
      </c>
      <c r="C11854" t="s">
        <v>218</v>
      </c>
      <c r="D11854" s="2">
        <v>2</v>
      </c>
      <c r="E11854" s="17">
        <v>7</v>
      </c>
      <c r="F11854" t="s">
        <v>72</v>
      </c>
      <c r="G11854">
        <v>1</v>
      </c>
      <c r="H11854">
        <v>102644.65000000001</v>
      </c>
    </row>
    <row r="11855" spans="1:8" x14ac:dyDescent="0.25">
      <c r="A11855" s="2">
        <v>10</v>
      </c>
      <c r="B11855" t="s">
        <v>216</v>
      </c>
      <c r="C11855" t="s">
        <v>218</v>
      </c>
      <c r="D11855" s="2">
        <v>2</v>
      </c>
      <c r="E11855" s="17">
        <v>8</v>
      </c>
      <c r="F11855" t="s">
        <v>70</v>
      </c>
      <c r="G11855">
        <v>3</v>
      </c>
      <c r="H11855">
        <v>777348</v>
      </c>
    </row>
    <row r="11856" spans="1:8" x14ac:dyDescent="0.25">
      <c r="A11856" s="2">
        <v>10</v>
      </c>
      <c r="B11856" t="s">
        <v>216</v>
      </c>
      <c r="C11856" t="s">
        <v>218</v>
      </c>
      <c r="D11856" s="2">
        <v>2</v>
      </c>
      <c r="E11856" s="17">
        <v>8</v>
      </c>
      <c r="F11856" t="s">
        <v>75</v>
      </c>
      <c r="G11856">
        <v>3</v>
      </c>
      <c r="H11856">
        <v>39300</v>
      </c>
    </row>
    <row r="11857" spans="1:8" x14ac:dyDescent="0.25">
      <c r="A11857" s="2">
        <v>10</v>
      </c>
      <c r="B11857" t="s">
        <v>216</v>
      </c>
      <c r="C11857" t="s">
        <v>218</v>
      </c>
      <c r="D11857" s="2">
        <v>2</v>
      </c>
      <c r="E11857" s="17">
        <v>8</v>
      </c>
      <c r="F11857" t="s">
        <v>68</v>
      </c>
      <c r="G11857">
        <v>3</v>
      </c>
      <c r="H11857">
        <v>73175</v>
      </c>
    </row>
    <row r="11858" spans="1:8" x14ac:dyDescent="0.25">
      <c r="A11858" s="2">
        <v>10</v>
      </c>
      <c r="B11858" t="s">
        <v>216</v>
      </c>
      <c r="C11858" t="s">
        <v>218</v>
      </c>
      <c r="D11858" s="2">
        <v>2</v>
      </c>
      <c r="E11858" s="17">
        <v>8</v>
      </c>
      <c r="F11858" t="s">
        <v>69</v>
      </c>
      <c r="G11858">
        <v>3</v>
      </c>
      <c r="H11858">
        <v>101054.62999999999</v>
      </c>
    </row>
    <row r="11859" spans="1:8" x14ac:dyDescent="0.25">
      <c r="A11859" s="2">
        <v>10</v>
      </c>
      <c r="B11859" t="s">
        <v>216</v>
      </c>
      <c r="C11859" t="s">
        <v>218</v>
      </c>
      <c r="D11859" s="2">
        <v>2</v>
      </c>
      <c r="E11859" s="17">
        <v>8</v>
      </c>
      <c r="F11859" t="s">
        <v>78</v>
      </c>
      <c r="H11859">
        <v>35920.949999999997</v>
      </c>
    </row>
    <row r="11860" spans="1:8" x14ac:dyDescent="0.25">
      <c r="A11860" s="2">
        <v>10</v>
      </c>
      <c r="B11860" t="s">
        <v>216</v>
      </c>
      <c r="C11860" t="s">
        <v>218</v>
      </c>
      <c r="D11860" s="2">
        <v>2</v>
      </c>
      <c r="E11860" s="17">
        <v>8</v>
      </c>
      <c r="F11860" t="s">
        <v>67</v>
      </c>
      <c r="G11860">
        <v>3</v>
      </c>
      <c r="H11860">
        <v>209.88000000000005</v>
      </c>
    </row>
    <row r="11861" spans="1:8" x14ac:dyDescent="0.25">
      <c r="A11861" s="2">
        <v>10</v>
      </c>
      <c r="B11861" t="s">
        <v>216</v>
      </c>
      <c r="C11861" t="s">
        <v>218</v>
      </c>
      <c r="D11861" s="2">
        <v>2</v>
      </c>
      <c r="E11861" s="17">
        <v>8</v>
      </c>
      <c r="F11861" t="s">
        <v>73</v>
      </c>
      <c r="H11861">
        <v>64696</v>
      </c>
    </row>
    <row r="11862" spans="1:8" x14ac:dyDescent="0.25">
      <c r="A11862" s="2">
        <v>10</v>
      </c>
      <c r="B11862" t="s">
        <v>216</v>
      </c>
      <c r="C11862" t="s">
        <v>218</v>
      </c>
      <c r="D11862" s="2">
        <v>2</v>
      </c>
      <c r="E11862" s="17">
        <v>8</v>
      </c>
      <c r="F11862" t="s">
        <v>76</v>
      </c>
      <c r="H11862">
        <v>20228.48</v>
      </c>
    </row>
    <row r="11863" spans="1:8" x14ac:dyDescent="0.25">
      <c r="A11863" s="2">
        <v>10</v>
      </c>
      <c r="B11863" t="s">
        <v>216</v>
      </c>
      <c r="C11863" t="s">
        <v>218</v>
      </c>
      <c r="D11863" s="2">
        <v>2</v>
      </c>
      <c r="E11863" s="17">
        <v>9</v>
      </c>
      <c r="F11863" t="s">
        <v>70</v>
      </c>
      <c r="G11863">
        <v>10</v>
      </c>
      <c r="H11863">
        <v>3132424.75</v>
      </c>
    </row>
    <row r="11864" spans="1:8" x14ac:dyDescent="0.25">
      <c r="A11864" s="2">
        <v>10</v>
      </c>
      <c r="B11864" t="s">
        <v>216</v>
      </c>
      <c r="C11864" t="s">
        <v>218</v>
      </c>
      <c r="D11864" s="2">
        <v>2</v>
      </c>
      <c r="E11864" s="17">
        <v>9</v>
      </c>
      <c r="F11864" t="s">
        <v>75</v>
      </c>
      <c r="G11864">
        <v>8</v>
      </c>
      <c r="H11864">
        <v>120900</v>
      </c>
    </row>
    <row r="11865" spans="1:8" x14ac:dyDescent="0.25">
      <c r="A11865" s="2">
        <v>10</v>
      </c>
      <c r="B11865" t="s">
        <v>216</v>
      </c>
      <c r="C11865" t="s">
        <v>218</v>
      </c>
      <c r="D11865" s="2">
        <v>2</v>
      </c>
      <c r="E11865" s="17">
        <v>9</v>
      </c>
      <c r="F11865" t="s">
        <v>77</v>
      </c>
      <c r="H11865">
        <v>33967.42</v>
      </c>
    </row>
    <row r="11866" spans="1:8" x14ac:dyDescent="0.25">
      <c r="A11866" s="2">
        <v>10</v>
      </c>
      <c r="B11866" t="s">
        <v>216</v>
      </c>
      <c r="C11866" t="s">
        <v>218</v>
      </c>
      <c r="D11866" s="2">
        <v>2</v>
      </c>
      <c r="E11866" s="17">
        <v>9</v>
      </c>
      <c r="F11866" t="s">
        <v>68</v>
      </c>
      <c r="G11866">
        <v>9</v>
      </c>
      <c r="H11866">
        <v>217099.5</v>
      </c>
    </row>
    <row r="11867" spans="1:8" x14ac:dyDescent="0.25">
      <c r="A11867" s="2">
        <v>10</v>
      </c>
      <c r="B11867" t="s">
        <v>216</v>
      </c>
      <c r="C11867" t="s">
        <v>218</v>
      </c>
      <c r="D11867" s="2">
        <v>2</v>
      </c>
      <c r="E11867" s="17">
        <v>9</v>
      </c>
      <c r="F11867" t="s">
        <v>69</v>
      </c>
      <c r="G11867">
        <v>9</v>
      </c>
      <c r="H11867">
        <v>397795.93</v>
      </c>
    </row>
    <row r="11868" spans="1:8" x14ac:dyDescent="0.25">
      <c r="A11868" s="2">
        <v>10</v>
      </c>
      <c r="B11868" t="s">
        <v>216</v>
      </c>
      <c r="C11868" t="s">
        <v>218</v>
      </c>
      <c r="D11868" s="2">
        <v>2</v>
      </c>
      <c r="E11868" s="17">
        <v>9</v>
      </c>
      <c r="F11868" t="s">
        <v>78</v>
      </c>
      <c r="H11868">
        <v>71879.759999999995</v>
      </c>
    </row>
    <row r="11869" spans="1:8" x14ac:dyDescent="0.25">
      <c r="A11869" s="2">
        <v>10</v>
      </c>
      <c r="B11869" t="s">
        <v>216</v>
      </c>
      <c r="C11869" t="s">
        <v>218</v>
      </c>
      <c r="D11869" s="2">
        <v>2</v>
      </c>
      <c r="E11869" s="17">
        <v>9</v>
      </c>
      <c r="F11869" t="s">
        <v>67</v>
      </c>
      <c r="G11869">
        <v>10</v>
      </c>
      <c r="H11869">
        <v>705.43</v>
      </c>
    </row>
    <row r="11870" spans="1:8" x14ac:dyDescent="0.25">
      <c r="A11870" s="2">
        <v>10</v>
      </c>
      <c r="B11870" t="s">
        <v>216</v>
      </c>
      <c r="C11870" t="s">
        <v>218</v>
      </c>
      <c r="D11870" s="2">
        <v>2</v>
      </c>
      <c r="E11870" s="17">
        <v>9</v>
      </c>
      <c r="F11870" t="s">
        <v>73</v>
      </c>
      <c r="G11870">
        <v>2</v>
      </c>
      <c r="H11870">
        <v>283978.25</v>
      </c>
    </row>
    <row r="11871" spans="1:8" x14ac:dyDescent="0.25">
      <c r="A11871" s="2">
        <v>10</v>
      </c>
      <c r="B11871" t="s">
        <v>216</v>
      </c>
      <c r="C11871" t="s">
        <v>218</v>
      </c>
      <c r="D11871" s="2">
        <v>2</v>
      </c>
      <c r="E11871" s="17">
        <v>9</v>
      </c>
      <c r="F11871" t="s">
        <v>72</v>
      </c>
      <c r="G11871">
        <v>1</v>
      </c>
      <c r="H11871">
        <v>26802.870000000003</v>
      </c>
    </row>
    <row r="11872" spans="1:8" x14ac:dyDescent="0.25">
      <c r="A11872" s="2">
        <v>10</v>
      </c>
      <c r="B11872" t="s">
        <v>216</v>
      </c>
      <c r="C11872" t="s">
        <v>218</v>
      </c>
      <c r="D11872" s="2">
        <v>2</v>
      </c>
      <c r="E11872" s="17">
        <v>9</v>
      </c>
      <c r="F11872" t="s">
        <v>74</v>
      </c>
      <c r="G11872">
        <v>2</v>
      </c>
      <c r="H11872">
        <v>185475.96</v>
      </c>
    </row>
    <row r="11873" spans="1:8" x14ac:dyDescent="0.25">
      <c r="A11873" s="2">
        <v>10</v>
      </c>
      <c r="B11873" t="s">
        <v>216</v>
      </c>
      <c r="C11873" t="s">
        <v>218</v>
      </c>
      <c r="D11873" s="2">
        <v>2</v>
      </c>
      <c r="E11873" s="17">
        <v>10</v>
      </c>
      <c r="F11873" t="s">
        <v>70</v>
      </c>
      <c r="G11873">
        <v>6</v>
      </c>
      <c r="H11873">
        <v>2092954.46</v>
      </c>
    </row>
    <row r="11874" spans="1:8" x14ac:dyDescent="0.25">
      <c r="A11874" s="2">
        <v>10</v>
      </c>
      <c r="B11874" t="s">
        <v>216</v>
      </c>
      <c r="C11874" t="s">
        <v>218</v>
      </c>
      <c r="D11874" s="2">
        <v>2</v>
      </c>
      <c r="E11874" s="17">
        <v>10</v>
      </c>
      <c r="F11874" t="s">
        <v>75</v>
      </c>
      <c r="G11874">
        <v>5</v>
      </c>
      <c r="H11874">
        <v>56700</v>
      </c>
    </row>
    <row r="11875" spans="1:8" x14ac:dyDescent="0.25">
      <c r="A11875" s="2">
        <v>10</v>
      </c>
      <c r="B11875" t="s">
        <v>216</v>
      </c>
      <c r="C11875" t="s">
        <v>218</v>
      </c>
      <c r="D11875" s="2">
        <v>2</v>
      </c>
      <c r="E11875" s="17">
        <v>10</v>
      </c>
      <c r="F11875" t="s">
        <v>77</v>
      </c>
      <c r="G11875">
        <v>2</v>
      </c>
      <c r="H11875">
        <v>28255.879999999997</v>
      </c>
    </row>
    <row r="11876" spans="1:8" x14ac:dyDescent="0.25">
      <c r="A11876" s="2">
        <v>10</v>
      </c>
      <c r="B11876" t="s">
        <v>216</v>
      </c>
      <c r="C11876" t="s">
        <v>218</v>
      </c>
      <c r="D11876" s="2">
        <v>2</v>
      </c>
      <c r="E11876" s="17">
        <v>10</v>
      </c>
      <c r="F11876" t="s">
        <v>68</v>
      </c>
      <c r="G11876">
        <v>5</v>
      </c>
      <c r="H11876">
        <v>63446</v>
      </c>
    </row>
    <row r="11877" spans="1:8" x14ac:dyDescent="0.25">
      <c r="A11877" s="2">
        <v>10</v>
      </c>
      <c r="B11877" t="s">
        <v>216</v>
      </c>
      <c r="C11877" t="s">
        <v>218</v>
      </c>
      <c r="D11877" s="2">
        <v>2</v>
      </c>
      <c r="E11877" s="17">
        <v>10</v>
      </c>
      <c r="F11877" t="s">
        <v>69</v>
      </c>
      <c r="G11877">
        <v>5</v>
      </c>
      <c r="H11877">
        <v>235244.93</v>
      </c>
    </row>
    <row r="11878" spans="1:8" x14ac:dyDescent="0.25">
      <c r="A11878" s="2">
        <v>10</v>
      </c>
      <c r="B11878" t="s">
        <v>216</v>
      </c>
      <c r="C11878" t="s">
        <v>218</v>
      </c>
      <c r="D11878" s="2">
        <v>2</v>
      </c>
      <c r="E11878" s="17">
        <v>10</v>
      </c>
      <c r="F11878" t="s">
        <v>78</v>
      </c>
      <c r="H11878">
        <v>30896.1</v>
      </c>
    </row>
    <row r="11879" spans="1:8" x14ac:dyDescent="0.25">
      <c r="A11879" s="2">
        <v>10</v>
      </c>
      <c r="B11879" t="s">
        <v>216</v>
      </c>
      <c r="C11879" t="s">
        <v>218</v>
      </c>
      <c r="D11879" s="2">
        <v>2</v>
      </c>
      <c r="E11879" s="17">
        <v>10</v>
      </c>
      <c r="F11879" t="s">
        <v>67</v>
      </c>
      <c r="G11879">
        <v>6</v>
      </c>
      <c r="H11879">
        <v>361.46</v>
      </c>
    </row>
    <row r="11880" spans="1:8" x14ac:dyDescent="0.25">
      <c r="A11880" s="2">
        <v>10</v>
      </c>
      <c r="B11880" t="s">
        <v>216</v>
      </c>
      <c r="C11880" t="s">
        <v>218</v>
      </c>
      <c r="D11880" s="2">
        <v>2</v>
      </c>
      <c r="E11880" s="17">
        <v>10</v>
      </c>
      <c r="F11880" t="s">
        <v>73</v>
      </c>
      <c r="H11880">
        <v>135498.75</v>
      </c>
    </row>
    <row r="11881" spans="1:8" x14ac:dyDescent="0.25">
      <c r="A11881" s="2">
        <v>10</v>
      </c>
      <c r="B11881" t="s">
        <v>216</v>
      </c>
      <c r="C11881" t="s">
        <v>218</v>
      </c>
      <c r="D11881" s="2">
        <v>2</v>
      </c>
      <c r="E11881" s="17">
        <v>10</v>
      </c>
      <c r="F11881" t="s">
        <v>72</v>
      </c>
      <c r="G11881">
        <v>1</v>
      </c>
      <c r="H11881">
        <v>94850.34</v>
      </c>
    </row>
    <row r="11882" spans="1:8" x14ac:dyDescent="0.25">
      <c r="A11882" s="2">
        <v>10</v>
      </c>
      <c r="B11882" t="s">
        <v>216</v>
      </c>
      <c r="C11882" t="s">
        <v>218</v>
      </c>
      <c r="D11882" s="2">
        <v>2</v>
      </c>
      <c r="E11882" s="17">
        <v>11</v>
      </c>
      <c r="F11882" t="s">
        <v>70</v>
      </c>
      <c r="G11882">
        <v>8</v>
      </c>
      <c r="H11882">
        <v>3454055.79</v>
      </c>
    </row>
    <row r="11883" spans="1:8" x14ac:dyDescent="0.25">
      <c r="A11883" s="2">
        <v>10</v>
      </c>
      <c r="B11883" t="s">
        <v>216</v>
      </c>
      <c r="C11883" t="s">
        <v>218</v>
      </c>
      <c r="D11883" s="2">
        <v>2</v>
      </c>
      <c r="E11883" s="17">
        <v>11</v>
      </c>
      <c r="F11883" t="s">
        <v>75</v>
      </c>
      <c r="G11883">
        <v>1</v>
      </c>
      <c r="H11883">
        <v>42000</v>
      </c>
    </row>
    <row r="11884" spans="1:8" x14ac:dyDescent="0.25">
      <c r="A11884" s="2">
        <v>10</v>
      </c>
      <c r="B11884" t="s">
        <v>216</v>
      </c>
      <c r="C11884" t="s">
        <v>218</v>
      </c>
      <c r="D11884" s="2">
        <v>2</v>
      </c>
      <c r="E11884" s="17">
        <v>11</v>
      </c>
      <c r="F11884" t="s">
        <v>68</v>
      </c>
      <c r="G11884">
        <v>5</v>
      </c>
      <c r="H11884">
        <v>78880</v>
      </c>
    </row>
    <row r="11885" spans="1:8" x14ac:dyDescent="0.25">
      <c r="A11885" s="2">
        <v>10</v>
      </c>
      <c r="B11885" t="s">
        <v>216</v>
      </c>
      <c r="C11885" t="s">
        <v>218</v>
      </c>
      <c r="D11885" s="2">
        <v>2</v>
      </c>
      <c r="E11885" s="17">
        <v>11</v>
      </c>
      <c r="F11885" t="s">
        <v>69</v>
      </c>
      <c r="G11885">
        <v>7</v>
      </c>
      <c r="H11885">
        <v>375089.76</v>
      </c>
    </row>
    <row r="11886" spans="1:8" x14ac:dyDescent="0.25">
      <c r="A11886" s="2">
        <v>10</v>
      </c>
      <c r="B11886" t="s">
        <v>216</v>
      </c>
      <c r="C11886" t="s">
        <v>218</v>
      </c>
      <c r="D11886" s="2">
        <v>2</v>
      </c>
      <c r="E11886" s="17">
        <v>11</v>
      </c>
      <c r="F11886" t="s">
        <v>78</v>
      </c>
      <c r="H11886">
        <v>45195.6</v>
      </c>
    </row>
    <row r="11887" spans="1:8" x14ac:dyDescent="0.25">
      <c r="A11887" s="2">
        <v>10</v>
      </c>
      <c r="B11887" t="s">
        <v>216</v>
      </c>
      <c r="C11887" t="s">
        <v>218</v>
      </c>
      <c r="D11887" s="2">
        <v>2</v>
      </c>
      <c r="E11887" s="17">
        <v>11</v>
      </c>
      <c r="F11887" t="s">
        <v>67</v>
      </c>
      <c r="G11887">
        <v>8</v>
      </c>
      <c r="H11887">
        <v>548.02</v>
      </c>
    </row>
    <row r="11888" spans="1:8" x14ac:dyDescent="0.25">
      <c r="A11888" s="2">
        <v>10</v>
      </c>
      <c r="B11888" t="s">
        <v>216</v>
      </c>
      <c r="C11888" t="s">
        <v>218</v>
      </c>
      <c r="D11888" s="2">
        <v>2</v>
      </c>
      <c r="E11888" s="17">
        <v>11</v>
      </c>
      <c r="F11888" t="s">
        <v>73</v>
      </c>
      <c r="G11888">
        <v>2</v>
      </c>
      <c r="H11888">
        <v>226375.36</v>
      </c>
    </row>
    <row r="11889" spans="1:8" x14ac:dyDescent="0.25">
      <c r="A11889" s="2">
        <v>10</v>
      </c>
      <c r="B11889" t="s">
        <v>216</v>
      </c>
      <c r="C11889" t="s">
        <v>218</v>
      </c>
      <c r="D11889" s="2">
        <v>2</v>
      </c>
      <c r="E11889" s="17">
        <v>11</v>
      </c>
      <c r="F11889" t="s">
        <v>72</v>
      </c>
      <c r="G11889">
        <v>8</v>
      </c>
      <c r="H11889">
        <v>580902.87</v>
      </c>
    </row>
    <row r="11890" spans="1:8" x14ac:dyDescent="0.25">
      <c r="A11890" s="2">
        <v>10</v>
      </c>
      <c r="B11890" t="s">
        <v>216</v>
      </c>
      <c r="C11890" t="s">
        <v>218</v>
      </c>
      <c r="D11890" s="2">
        <v>2</v>
      </c>
      <c r="E11890" s="17">
        <v>12</v>
      </c>
      <c r="F11890" t="s">
        <v>70</v>
      </c>
      <c r="G11890">
        <v>25</v>
      </c>
      <c r="H11890">
        <v>14650722.769999996</v>
      </c>
    </row>
    <row r="11891" spans="1:8" x14ac:dyDescent="0.25">
      <c r="A11891" s="2">
        <v>10</v>
      </c>
      <c r="B11891" t="s">
        <v>216</v>
      </c>
      <c r="C11891" t="s">
        <v>218</v>
      </c>
      <c r="D11891" s="2">
        <v>2</v>
      </c>
      <c r="E11891" s="17">
        <v>12</v>
      </c>
      <c r="F11891" t="s">
        <v>75</v>
      </c>
      <c r="G11891">
        <v>2</v>
      </c>
      <c r="H11891">
        <v>57313</v>
      </c>
    </row>
    <row r="11892" spans="1:8" x14ac:dyDescent="0.25">
      <c r="A11892" s="2">
        <v>10</v>
      </c>
      <c r="B11892" t="s">
        <v>216</v>
      </c>
      <c r="C11892" t="s">
        <v>218</v>
      </c>
      <c r="D11892" s="2">
        <v>2</v>
      </c>
      <c r="E11892" s="17">
        <v>12</v>
      </c>
      <c r="F11892" t="s">
        <v>77</v>
      </c>
      <c r="H11892">
        <v>42295.45</v>
      </c>
    </row>
    <row r="11893" spans="1:8" x14ac:dyDescent="0.25">
      <c r="A11893" s="2">
        <v>10</v>
      </c>
      <c r="B11893" t="s">
        <v>216</v>
      </c>
      <c r="C11893" t="s">
        <v>218</v>
      </c>
      <c r="D11893" s="2">
        <v>2</v>
      </c>
      <c r="E11893" s="17">
        <v>12</v>
      </c>
      <c r="F11893" t="s">
        <v>68</v>
      </c>
      <c r="G11893">
        <v>14</v>
      </c>
      <c r="H11893">
        <v>280747</v>
      </c>
    </row>
    <row r="11894" spans="1:8" x14ac:dyDescent="0.25">
      <c r="A11894" s="2">
        <v>10</v>
      </c>
      <c r="B11894" t="s">
        <v>216</v>
      </c>
      <c r="C11894" t="s">
        <v>218</v>
      </c>
      <c r="D11894" s="2">
        <v>2</v>
      </c>
      <c r="E11894" s="17">
        <v>12</v>
      </c>
      <c r="F11894" t="s">
        <v>69</v>
      </c>
      <c r="G11894">
        <v>25</v>
      </c>
      <c r="H11894">
        <v>1904588.6400000004</v>
      </c>
    </row>
    <row r="11895" spans="1:8" x14ac:dyDescent="0.25">
      <c r="A11895" s="2">
        <v>10</v>
      </c>
      <c r="B11895" t="s">
        <v>216</v>
      </c>
      <c r="C11895" t="s">
        <v>218</v>
      </c>
      <c r="D11895" s="2">
        <v>2</v>
      </c>
      <c r="E11895" s="17">
        <v>12</v>
      </c>
      <c r="F11895" t="s">
        <v>78</v>
      </c>
      <c r="H11895">
        <v>393252.42</v>
      </c>
    </row>
    <row r="11896" spans="1:8" x14ac:dyDescent="0.25">
      <c r="A11896" s="2">
        <v>10</v>
      </c>
      <c r="B11896" t="s">
        <v>216</v>
      </c>
      <c r="C11896" t="s">
        <v>218</v>
      </c>
      <c r="D11896" s="2">
        <v>2</v>
      </c>
      <c r="E11896" s="17">
        <v>12</v>
      </c>
      <c r="F11896" t="s">
        <v>67</v>
      </c>
      <c r="G11896">
        <v>25</v>
      </c>
      <c r="H11896">
        <v>1877.2600000000004</v>
      </c>
    </row>
    <row r="11897" spans="1:8" x14ac:dyDescent="0.25">
      <c r="A11897" s="2">
        <v>10</v>
      </c>
      <c r="B11897" t="s">
        <v>216</v>
      </c>
      <c r="C11897" t="s">
        <v>218</v>
      </c>
      <c r="D11897" s="2">
        <v>2</v>
      </c>
      <c r="E11897" s="17">
        <v>12</v>
      </c>
      <c r="F11897" t="s">
        <v>73</v>
      </c>
      <c r="G11897">
        <v>1</v>
      </c>
      <c r="H11897">
        <v>993961.34</v>
      </c>
    </row>
    <row r="11898" spans="1:8" x14ac:dyDescent="0.25">
      <c r="A11898" s="2">
        <v>10</v>
      </c>
      <c r="B11898" t="s">
        <v>216</v>
      </c>
      <c r="C11898" t="s">
        <v>218</v>
      </c>
      <c r="D11898" s="2">
        <v>2</v>
      </c>
      <c r="E11898" s="17">
        <v>12</v>
      </c>
      <c r="F11898" t="s">
        <v>79</v>
      </c>
      <c r="H11898">
        <v>41450.5</v>
      </c>
    </row>
    <row r="11899" spans="1:8" x14ac:dyDescent="0.25">
      <c r="A11899" s="2">
        <v>10</v>
      </c>
      <c r="B11899" t="s">
        <v>216</v>
      </c>
      <c r="C11899" t="s">
        <v>218</v>
      </c>
      <c r="D11899" s="2">
        <v>2</v>
      </c>
      <c r="E11899" s="17">
        <v>12</v>
      </c>
      <c r="F11899" t="s">
        <v>72</v>
      </c>
      <c r="G11899">
        <v>25</v>
      </c>
      <c r="H11899">
        <v>1956764.61</v>
      </c>
    </row>
    <row r="11900" spans="1:8" x14ac:dyDescent="0.25">
      <c r="A11900" s="2">
        <v>10</v>
      </c>
      <c r="B11900" t="s">
        <v>216</v>
      </c>
      <c r="C11900" t="s">
        <v>218</v>
      </c>
      <c r="D11900" s="2">
        <v>2</v>
      </c>
      <c r="E11900" s="17">
        <v>12</v>
      </c>
      <c r="F11900" t="s">
        <v>74</v>
      </c>
      <c r="G11900">
        <v>1</v>
      </c>
      <c r="H11900">
        <v>19162</v>
      </c>
    </row>
    <row r="11901" spans="1:8" x14ac:dyDescent="0.25">
      <c r="A11901" s="2">
        <v>10</v>
      </c>
      <c r="B11901" t="s">
        <v>216</v>
      </c>
      <c r="C11901" t="s">
        <v>218</v>
      </c>
      <c r="D11901" s="2">
        <v>2</v>
      </c>
      <c r="E11901" s="17">
        <v>13</v>
      </c>
      <c r="F11901" t="s">
        <v>70</v>
      </c>
      <c r="G11901">
        <v>19</v>
      </c>
      <c r="H11901">
        <v>11210027.140000002</v>
      </c>
    </row>
    <row r="11902" spans="1:8" x14ac:dyDescent="0.25">
      <c r="A11902" s="2">
        <v>10</v>
      </c>
      <c r="B11902" t="s">
        <v>216</v>
      </c>
      <c r="C11902" t="s">
        <v>218</v>
      </c>
      <c r="D11902" s="2">
        <v>2</v>
      </c>
      <c r="E11902" s="17">
        <v>13</v>
      </c>
      <c r="F11902" t="s">
        <v>75</v>
      </c>
      <c r="G11902">
        <v>3</v>
      </c>
      <c r="H11902">
        <v>69477</v>
      </c>
    </row>
    <row r="11903" spans="1:8" x14ac:dyDescent="0.25">
      <c r="A11903" s="2">
        <v>10</v>
      </c>
      <c r="B11903" t="s">
        <v>216</v>
      </c>
      <c r="C11903" t="s">
        <v>218</v>
      </c>
      <c r="D11903" s="2">
        <v>2</v>
      </c>
      <c r="E11903" s="17">
        <v>13</v>
      </c>
      <c r="F11903" t="s">
        <v>68</v>
      </c>
      <c r="G11903">
        <v>9</v>
      </c>
      <c r="H11903">
        <v>277053.5</v>
      </c>
    </row>
    <row r="11904" spans="1:8" x14ac:dyDescent="0.25">
      <c r="A11904" s="2">
        <v>10</v>
      </c>
      <c r="B11904" t="s">
        <v>216</v>
      </c>
      <c r="C11904" t="s">
        <v>218</v>
      </c>
      <c r="D11904" s="2">
        <v>2</v>
      </c>
      <c r="E11904" s="17">
        <v>13</v>
      </c>
      <c r="F11904" t="s">
        <v>69</v>
      </c>
      <c r="G11904">
        <v>17</v>
      </c>
      <c r="H11904">
        <v>1259805.3500000001</v>
      </c>
    </row>
    <row r="11905" spans="1:8" x14ac:dyDescent="0.25">
      <c r="A11905" s="2">
        <v>10</v>
      </c>
      <c r="B11905" t="s">
        <v>216</v>
      </c>
      <c r="C11905" t="s">
        <v>218</v>
      </c>
      <c r="D11905" s="2">
        <v>2</v>
      </c>
      <c r="E11905" s="17">
        <v>13</v>
      </c>
      <c r="F11905" t="s">
        <v>78</v>
      </c>
      <c r="H11905">
        <v>102794.37</v>
      </c>
    </row>
    <row r="11906" spans="1:8" x14ac:dyDescent="0.25">
      <c r="A11906" s="2">
        <v>10</v>
      </c>
      <c r="B11906" t="s">
        <v>216</v>
      </c>
      <c r="C11906" t="s">
        <v>218</v>
      </c>
      <c r="D11906" s="2">
        <v>2</v>
      </c>
      <c r="E11906" s="17">
        <v>13</v>
      </c>
      <c r="F11906" t="s">
        <v>67</v>
      </c>
      <c r="G11906">
        <v>19</v>
      </c>
      <c r="H11906">
        <v>1294.2600000000002</v>
      </c>
    </row>
    <row r="11907" spans="1:8" x14ac:dyDescent="0.25">
      <c r="A11907" s="2">
        <v>10</v>
      </c>
      <c r="B11907" t="s">
        <v>216</v>
      </c>
      <c r="C11907" t="s">
        <v>218</v>
      </c>
      <c r="D11907" s="2">
        <v>2</v>
      </c>
      <c r="E11907" s="17">
        <v>13</v>
      </c>
      <c r="F11907" t="s">
        <v>73</v>
      </c>
      <c r="G11907">
        <v>3</v>
      </c>
      <c r="H11907">
        <v>665565.71</v>
      </c>
    </row>
    <row r="11908" spans="1:8" x14ac:dyDescent="0.25">
      <c r="A11908" s="2">
        <v>10</v>
      </c>
      <c r="B11908" t="s">
        <v>216</v>
      </c>
      <c r="C11908" t="s">
        <v>218</v>
      </c>
      <c r="D11908" s="2">
        <v>2</v>
      </c>
      <c r="E11908" s="17">
        <v>13</v>
      </c>
      <c r="F11908" t="s">
        <v>72</v>
      </c>
      <c r="G11908">
        <v>19</v>
      </c>
      <c r="H11908">
        <v>3477084.72</v>
      </c>
    </row>
    <row r="11909" spans="1:8" x14ac:dyDescent="0.25">
      <c r="A11909" s="2">
        <v>10</v>
      </c>
      <c r="B11909" t="s">
        <v>216</v>
      </c>
      <c r="C11909" t="s">
        <v>218</v>
      </c>
      <c r="D11909" s="2">
        <v>2</v>
      </c>
      <c r="E11909" s="17">
        <v>13</v>
      </c>
      <c r="F11909" t="s">
        <v>74</v>
      </c>
      <c r="G11909">
        <v>3</v>
      </c>
      <c r="H11909">
        <v>243408.37</v>
      </c>
    </row>
    <row r="11910" spans="1:8" x14ac:dyDescent="0.25">
      <c r="A11910" s="2">
        <v>10</v>
      </c>
      <c r="B11910" t="s">
        <v>216</v>
      </c>
      <c r="C11910" t="s">
        <v>218</v>
      </c>
      <c r="D11910" s="2">
        <v>2</v>
      </c>
      <c r="E11910" s="17">
        <v>14</v>
      </c>
      <c r="F11910" t="s">
        <v>70</v>
      </c>
      <c r="G11910">
        <v>11</v>
      </c>
      <c r="H11910">
        <v>6067405.5899999999</v>
      </c>
    </row>
    <row r="11911" spans="1:8" x14ac:dyDescent="0.25">
      <c r="A11911" s="2">
        <v>10</v>
      </c>
      <c r="B11911" t="s">
        <v>216</v>
      </c>
      <c r="C11911" t="s">
        <v>218</v>
      </c>
      <c r="D11911" s="2">
        <v>2</v>
      </c>
      <c r="E11911" s="17">
        <v>14</v>
      </c>
      <c r="F11911" t="s">
        <v>68</v>
      </c>
      <c r="G11911">
        <v>6</v>
      </c>
      <c r="H11911">
        <v>71606</v>
      </c>
    </row>
    <row r="11912" spans="1:8" x14ac:dyDescent="0.25">
      <c r="A11912" s="2">
        <v>10</v>
      </c>
      <c r="B11912" t="s">
        <v>216</v>
      </c>
      <c r="C11912" t="s">
        <v>218</v>
      </c>
      <c r="D11912" s="2">
        <v>2</v>
      </c>
      <c r="E11912" s="17">
        <v>14</v>
      </c>
      <c r="F11912" t="s">
        <v>69</v>
      </c>
      <c r="G11912">
        <v>9</v>
      </c>
      <c r="H11912">
        <v>664292.21</v>
      </c>
    </row>
    <row r="11913" spans="1:8" x14ac:dyDescent="0.25">
      <c r="A11913" s="2">
        <v>10</v>
      </c>
      <c r="B11913" t="s">
        <v>216</v>
      </c>
      <c r="C11913" t="s">
        <v>218</v>
      </c>
      <c r="D11913" s="2">
        <v>2</v>
      </c>
      <c r="E11913" s="17">
        <v>14</v>
      </c>
      <c r="F11913" t="s">
        <v>67</v>
      </c>
      <c r="G11913">
        <v>11</v>
      </c>
      <c r="H11913">
        <v>600.22</v>
      </c>
    </row>
    <row r="11914" spans="1:8" x14ac:dyDescent="0.25">
      <c r="A11914" s="2">
        <v>10</v>
      </c>
      <c r="B11914" t="s">
        <v>216</v>
      </c>
      <c r="C11914" t="s">
        <v>218</v>
      </c>
      <c r="D11914" s="2">
        <v>2</v>
      </c>
      <c r="E11914" s="17">
        <v>14</v>
      </c>
      <c r="F11914" t="s">
        <v>73</v>
      </c>
      <c r="G11914">
        <v>2</v>
      </c>
      <c r="H11914">
        <v>339021.68</v>
      </c>
    </row>
    <row r="11915" spans="1:8" x14ac:dyDescent="0.25">
      <c r="A11915" s="2">
        <v>10</v>
      </c>
      <c r="B11915" t="s">
        <v>216</v>
      </c>
      <c r="C11915" t="s">
        <v>218</v>
      </c>
      <c r="D11915" s="2">
        <v>2</v>
      </c>
      <c r="E11915" s="17">
        <v>14</v>
      </c>
      <c r="F11915" t="s">
        <v>72</v>
      </c>
      <c r="G11915">
        <v>11</v>
      </c>
      <c r="H11915">
        <v>2351046.2599999998</v>
      </c>
    </row>
    <row r="11916" spans="1:8" x14ac:dyDescent="0.25">
      <c r="A11916" s="2">
        <v>10</v>
      </c>
      <c r="B11916" t="s">
        <v>216</v>
      </c>
      <c r="C11916" t="s">
        <v>218</v>
      </c>
      <c r="D11916" s="2">
        <v>2</v>
      </c>
      <c r="E11916" s="17">
        <v>14</v>
      </c>
      <c r="F11916" t="s">
        <v>74</v>
      </c>
      <c r="G11916">
        <v>2</v>
      </c>
      <c r="H11916">
        <v>3640</v>
      </c>
    </row>
    <row r="11917" spans="1:8" x14ac:dyDescent="0.25">
      <c r="A11917" s="2">
        <v>10</v>
      </c>
      <c r="B11917" t="s">
        <v>216</v>
      </c>
      <c r="C11917" t="s">
        <v>218</v>
      </c>
      <c r="D11917" s="2">
        <v>2</v>
      </c>
      <c r="E11917" s="17">
        <v>14</v>
      </c>
      <c r="F11917" t="s">
        <v>76</v>
      </c>
      <c r="H11917">
        <v>40227.980000000003</v>
      </c>
    </row>
    <row r="11918" spans="1:8" x14ac:dyDescent="0.25">
      <c r="A11918" s="2">
        <v>10</v>
      </c>
      <c r="B11918" t="s">
        <v>216</v>
      </c>
      <c r="C11918" t="s">
        <v>218</v>
      </c>
      <c r="D11918" s="2">
        <v>2</v>
      </c>
      <c r="E11918" s="17">
        <v>15</v>
      </c>
      <c r="F11918" t="s">
        <v>70</v>
      </c>
      <c r="G11918">
        <v>3</v>
      </c>
      <c r="H11918">
        <v>2693770.8</v>
      </c>
    </row>
    <row r="11919" spans="1:8" x14ac:dyDescent="0.25">
      <c r="A11919" s="2">
        <v>10</v>
      </c>
      <c r="B11919" t="s">
        <v>216</v>
      </c>
      <c r="C11919" t="s">
        <v>218</v>
      </c>
      <c r="D11919" s="2">
        <v>2</v>
      </c>
      <c r="E11919" s="17">
        <v>15</v>
      </c>
      <c r="F11919" t="s">
        <v>68</v>
      </c>
      <c r="G11919">
        <v>1</v>
      </c>
      <c r="H11919">
        <v>27840</v>
      </c>
    </row>
    <row r="11920" spans="1:8" x14ac:dyDescent="0.25">
      <c r="A11920" s="2">
        <v>10</v>
      </c>
      <c r="B11920" t="s">
        <v>216</v>
      </c>
      <c r="C11920" t="s">
        <v>218</v>
      </c>
      <c r="D11920" s="2">
        <v>2</v>
      </c>
      <c r="E11920" s="17">
        <v>15</v>
      </c>
      <c r="F11920" t="s">
        <v>69</v>
      </c>
      <c r="G11920">
        <v>2</v>
      </c>
      <c r="H11920">
        <v>220224.96000000002</v>
      </c>
    </row>
    <row r="11921" spans="1:8" x14ac:dyDescent="0.25">
      <c r="A11921" s="2">
        <v>10</v>
      </c>
      <c r="B11921" t="s">
        <v>216</v>
      </c>
      <c r="C11921" t="s">
        <v>218</v>
      </c>
      <c r="D11921" s="2">
        <v>2</v>
      </c>
      <c r="E11921" s="17">
        <v>15</v>
      </c>
      <c r="F11921" t="s">
        <v>67</v>
      </c>
      <c r="G11921">
        <v>3</v>
      </c>
      <c r="H11921">
        <v>209.88000000000005</v>
      </c>
    </row>
    <row r="11922" spans="1:8" x14ac:dyDescent="0.25">
      <c r="A11922" s="2">
        <v>10</v>
      </c>
      <c r="B11922" t="s">
        <v>216</v>
      </c>
      <c r="C11922" t="s">
        <v>218</v>
      </c>
      <c r="D11922" s="2">
        <v>2</v>
      </c>
      <c r="E11922" s="17">
        <v>15</v>
      </c>
      <c r="F11922" t="s">
        <v>73</v>
      </c>
      <c r="G11922">
        <v>1</v>
      </c>
      <c r="H11922">
        <v>140241.54999999999</v>
      </c>
    </row>
    <row r="11923" spans="1:8" x14ac:dyDescent="0.25">
      <c r="A11923" s="2">
        <v>10</v>
      </c>
      <c r="B11923" t="s">
        <v>216</v>
      </c>
      <c r="C11923" t="s">
        <v>218</v>
      </c>
      <c r="D11923" s="2">
        <v>2</v>
      </c>
      <c r="E11923" s="17">
        <v>15</v>
      </c>
      <c r="F11923" t="s">
        <v>72</v>
      </c>
      <c r="G11923">
        <v>3</v>
      </c>
      <c r="H11923">
        <v>958208.34</v>
      </c>
    </row>
    <row r="11924" spans="1:8" x14ac:dyDescent="0.25">
      <c r="A11924" s="2">
        <v>10</v>
      </c>
      <c r="B11924" t="s">
        <v>216</v>
      </c>
      <c r="C11924" t="s">
        <v>219</v>
      </c>
      <c r="D11924" s="2">
        <v>3</v>
      </c>
      <c r="E11924" s="17">
        <v>1</v>
      </c>
      <c r="F11924" t="s">
        <v>96</v>
      </c>
      <c r="H11924">
        <v>20000</v>
      </c>
    </row>
    <row r="11925" spans="1:8" x14ac:dyDescent="0.25">
      <c r="A11925" s="2">
        <v>10</v>
      </c>
      <c r="B11925" t="s">
        <v>216</v>
      </c>
      <c r="C11925" t="s">
        <v>219</v>
      </c>
      <c r="D11925" s="2">
        <v>3</v>
      </c>
      <c r="E11925" s="17">
        <v>6</v>
      </c>
      <c r="F11925" t="s">
        <v>70</v>
      </c>
      <c r="G11925">
        <v>3</v>
      </c>
      <c r="H11925">
        <v>522274.5</v>
      </c>
    </row>
    <row r="11926" spans="1:8" x14ac:dyDescent="0.25">
      <c r="A11926" s="2">
        <v>10</v>
      </c>
      <c r="B11926" t="s">
        <v>216</v>
      </c>
      <c r="C11926" t="s">
        <v>219</v>
      </c>
      <c r="D11926" s="2">
        <v>3</v>
      </c>
      <c r="E11926" s="17">
        <v>6</v>
      </c>
      <c r="F11926" t="s">
        <v>75</v>
      </c>
      <c r="G11926">
        <v>3</v>
      </c>
      <c r="H11926">
        <v>38700</v>
      </c>
    </row>
    <row r="11927" spans="1:8" x14ac:dyDescent="0.25">
      <c r="A11927" s="2">
        <v>10</v>
      </c>
      <c r="B11927" t="s">
        <v>216</v>
      </c>
      <c r="C11927" t="s">
        <v>219</v>
      </c>
      <c r="D11927" s="2">
        <v>3</v>
      </c>
      <c r="E11927" s="17">
        <v>6</v>
      </c>
      <c r="F11927" t="s">
        <v>68</v>
      </c>
      <c r="G11927">
        <v>3</v>
      </c>
      <c r="H11927">
        <v>74109</v>
      </c>
    </row>
    <row r="11928" spans="1:8" x14ac:dyDescent="0.25">
      <c r="A11928" s="2">
        <v>10</v>
      </c>
      <c r="B11928" t="s">
        <v>216</v>
      </c>
      <c r="C11928" t="s">
        <v>219</v>
      </c>
      <c r="D11928" s="2">
        <v>3</v>
      </c>
      <c r="E11928" s="17">
        <v>6</v>
      </c>
      <c r="F11928" t="s">
        <v>69</v>
      </c>
      <c r="G11928">
        <v>3</v>
      </c>
      <c r="H11928">
        <v>67895.069999999992</v>
      </c>
    </row>
    <row r="11929" spans="1:8" x14ac:dyDescent="0.25">
      <c r="A11929" s="2">
        <v>10</v>
      </c>
      <c r="B11929" t="s">
        <v>216</v>
      </c>
      <c r="C11929" t="s">
        <v>219</v>
      </c>
      <c r="D11929" s="2">
        <v>3</v>
      </c>
      <c r="E11929" s="17">
        <v>6</v>
      </c>
      <c r="F11929" t="s">
        <v>78</v>
      </c>
      <c r="H11929">
        <v>22438.440000000002</v>
      </c>
    </row>
    <row r="11930" spans="1:8" x14ac:dyDescent="0.25">
      <c r="A11930" s="2">
        <v>10</v>
      </c>
      <c r="B11930" t="s">
        <v>216</v>
      </c>
      <c r="C11930" t="s">
        <v>219</v>
      </c>
      <c r="D11930" s="2">
        <v>3</v>
      </c>
      <c r="E11930" s="17">
        <v>6</v>
      </c>
      <c r="F11930" t="s">
        <v>67</v>
      </c>
      <c r="G11930">
        <v>3</v>
      </c>
      <c r="H11930">
        <v>209.87999999999997</v>
      </c>
    </row>
    <row r="11931" spans="1:8" x14ac:dyDescent="0.25">
      <c r="A11931" s="2">
        <v>10</v>
      </c>
      <c r="B11931" t="s">
        <v>216</v>
      </c>
      <c r="C11931" t="s">
        <v>219</v>
      </c>
      <c r="D11931" s="2">
        <v>3</v>
      </c>
      <c r="E11931" s="17">
        <v>6</v>
      </c>
      <c r="F11931" t="s">
        <v>73</v>
      </c>
      <c r="H11931">
        <v>43469.75</v>
      </c>
    </row>
    <row r="11932" spans="1:8" x14ac:dyDescent="0.25">
      <c r="A11932" s="2">
        <v>10</v>
      </c>
      <c r="B11932" t="s">
        <v>216</v>
      </c>
      <c r="C11932" t="s">
        <v>219</v>
      </c>
      <c r="D11932" s="2">
        <v>3</v>
      </c>
      <c r="E11932" s="17">
        <v>7</v>
      </c>
      <c r="F11932" t="s">
        <v>70</v>
      </c>
      <c r="G11932">
        <v>1</v>
      </c>
      <c r="H11932">
        <v>231210</v>
      </c>
    </row>
    <row r="11933" spans="1:8" x14ac:dyDescent="0.25">
      <c r="A11933" s="2">
        <v>10</v>
      </c>
      <c r="B11933" t="s">
        <v>216</v>
      </c>
      <c r="C11933" t="s">
        <v>219</v>
      </c>
      <c r="D11933" s="2">
        <v>3</v>
      </c>
      <c r="E11933" s="17">
        <v>7</v>
      </c>
      <c r="F11933" t="s">
        <v>75</v>
      </c>
      <c r="G11933">
        <v>1</v>
      </c>
      <c r="H11933">
        <v>13500</v>
      </c>
    </row>
    <row r="11934" spans="1:8" x14ac:dyDescent="0.25">
      <c r="A11934" s="2">
        <v>10</v>
      </c>
      <c r="B11934" t="s">
        <v>216</v>
      </c>
      <c r="C11934" t="s">
        <v>219</v>
      </c>
      <c r="D11934" s="2">
        <v>3</v>
      </c>
      <c r="E11934" s="17">
        <v>7</v>
      </c>
      <c r="F11934" t="s">
        <v>68</v>
      </c>
      <c r="G11934">
        <v>1</v>
      </c>
      <c r="H11934">
        <v>12168</v>
      </c>
    </row>
    <row r="11935" spans="1:8" x14ac:dyDescent="0.25">
      <c r="A11935" s="2">
        <v>10</v>
      </c>
      <c r="B11935" t="s">
        <v>216</v>
      </c>
      <c r="C11935" t="s">
        <v>219</v>
      </c>
      <c r="D11935" s="2">
        <v>3</v>
      </c>
      <c r="E11935" s="17">
        <v>7</v>
      </c>
      <c r="F11935" t="s">
        <v>69</v>
      </c>
      <c r="G11935">
        <v>1</v>
      </c>
      <c r="H11935">
        <v>30057.219999999998</v>
      </c>
    </row>
    <row r="11936" spans="1:8" x14ac:dyDescent="0.25">
      <c r="A11936" s="2">
        <v>10</v>
      </c>
      <c r="B11936" t="s">
        <v>216</v>
      </c>
      <c r="C11936" t="s">
        <v>219</v>
      </c>
      <c r="D11936" s="2">
        <v>3</v>
      </c>
      <c r="E11936" s="17">
        <v>7</v>
      </c>
      <c r="F11936" t="s">
        <v>67</v>
      </c>
      <c r="G11936">
        <v>1</v>
      </c>
      <c r="H11936">
        <v>69.959999999999994</v>
      </c>
    </row>
    <row r="11937" spans="1:8" x14ac:dyDescent="0.25">
      <c r="A11937" s="2">
        <v>10</v>
      </c>
      <c r="B11937" t="s">
        <v>216</v>
      </c>
      <c r="C11937" t="s">
        <v>219</v>
      </c>
      <c r="D11937" s="2">
        <v>3</v>
      </c>
      <c r="E11937" s="17">
        <v>7</v>
      </c>
      <c r="F11937" t="s">
        <v>73</v>
      </c>
      <c r="H11937">
        <v>19267.5</v>
      </c>
    </row>
    <row r="11938" spans="1:8" x14ac:dyDescent="0.25">
      <c r="A11938" s="2">
        <v>10</v>
      </c>
      <c r="B11938" t="s">
        <v>216</v>
      </c>
      <c r="C11938" t="s">
        <v>219</v>
      </c>
      <c r="D11938" s="2">
        <v>3</v>
      </c>
      <c r="E11938" s="17">
        <v>9</v>
      </c>
      <c r="F11938" t="s">
        <v>70</v>
      </c>
      <c r="G11938">
        <v>2</v>
      </c>
      <c r="H11938">
        <v>686991</v>
      </c>
    </row>
    <row r="11939" spans="1:8" x14ac:dyDescent="0.25">
      <c r="A11939" s="2">
        <v>10</v>
      </c>
      <c r="B11939" t="s">
        <v>216</v>
      </c>
      <c r="C11939" t="s">
        <v>219</v>
      </c>
      <c r="D11939" s="2">
        <v>3</v>
      </c>
      <c r="E11939" s="17">
        <v>9</v>
      </c>
      <c r="F11939" t="s">
        <v>75</v>
      </c>
      <c r="G11939">
        <v>1</v>
      </c>
      <c r="H11939">
        <v>16200</v>
      </c>
    </row>
    <row r="11940" spans="1:8" x14ac:dyDescent="0.25">
      <c r="A11940" s="2">
        <v>10</v>
      </c>
      <c r="B11940" t="s">
        <v>216</v>
      </c>
      <c r="C11940" t="s">
        <v>219</v>
      </c>
      <c r="D11940" s="2">
        <v>3</v>
      </c>
      <c r="E11940" s="17">
        <v>9</v>
      </c>
      <c r="F11940" t="s">
        <v>68</v>
      </c>
      <c r="G11940">
        <v>2</v>
      </c>
      <c r="H11940">
        <v>46433</v>
      </c>
    </row>
    <row r="11941" spans="1:8" x14ac:dyDescent="0.25">
      <c r="A11941" s="2">
        <v>10</v>
      </c>
      <c r="B11941" t="s">
        <v>216</v>
      </c>
      <c r="C11941" t="s">
        <v>219</v>
      </c>
      <c r="D11941" s="2">
        <v>3</v>
      </c>
      <c r="E11941" s="17">
        <v>9</v>
      </c>
      <c r="F11941" t="s">
        <v>69</v>
      </c>
      <c r="G11941">
        <v>2</v>
      </c>
      <c r="H11941">
        <v>89308.41</v>
      </c>
    </row>
    <row r="11942" spans="1:8" x14ac:dyDescent="0.25">
      <c r="A11942" s="2">
        <v>10</v>
      </c>
      <c r="B11942" t="s">
        <v>216</v>
      </c>
      <c r="C11942" t="s">
        <v>219</v>
      </c>
      <c r="D11942" s="2">
        <v>3</v>
      </c>
      <c r="E11942" s="17">
        <v>9</v>
      </c>
      <c r="F11942" t="s">
        <v>78</v>
      </c>
      <c r="H11942">
        <v>13540.2</v>
      </c>
    </row>
    <row r="11943" spans="1:8" x14ac:dyDescent="0.25">
      <c r="A11943" s="2">
        <v>10</v>
      </c>
      <c r="B11943" t="s">
        <v>216</v>
      </c>
      <c r="C11943" t="s">
        <v>219</v>
      </c>
      <c r="D11943" s="2">
        <v>3</v>
      </c>
      <c r="E11943" s="17">
        <v>9</v>
      </c>
      <c r="F11943" t="s">
        <v>67</v>
      </c>
      <c r="G11943">
        <v>2</v>
      </c>
      <c r="H11943">
        <v>157.40999999999997</v>
      </c>
    </row>
    <row r="11944" spans="1:8" x14ac:dyDescent="0.25">
      <c r="A11944" s="2">
        <v>10</v>
      </c>
      <c r="B11944" t="s">
        <v>216</v>
      </c>
      <c r="C11944" t="s">
        <v>219</v>
      </c>
      <c r="D11944" s="2">
        <v>3</v>
      </c>
      <c r="E11944" s="17">
        <v>9</v>
      </c>
      <c r="F11944" t="s">
        <v>73</v>
      </c>
      <c r="G11944">
        <v>1</v>
      </c>
      <c r="H11944">
        <v>75358.25</v>
      </c>
    </row>
    <row r="11945" spans="1:8" x14ac:dyDescent="0.25">
      <c r="A11945" s="2">
        <v>10</v>
      </c>
      <c r="B11945" t="s">
        <v>216</v>
      </c>
      <c r="C11945" t="s">
        <v>219</v>
      </c>
      <c r="D11945" s="2">
        <v>3</v>
      </c>
      <c r="E11945" s="17">
        <v>10</v>
      </c>
      <c r="F11945" t="s">
        <v>70</v>
      </c>
      <c r="G11945">
        <v>2</v>
      </c>
      <c r="H11945">
        <v>782148.75</v>
      </c>
    </row>
    <row r="11946" spans="1:8" x14ac:dyDescent="0.25">
      <c r="A11946" s="2">
        <v>10</v>
      </c>
      <c r="B11946" t="s">
        <v>216</v>
      </c>
      <c r="C11946" t="s">
        <v>219</v>
      </c>
      <c r="D11946" s="2">
        <v>3</v>
      </c>
      <c r="E11946" s="17">
        <v>10</v>
      </c>
      <c r="F11946" t="s">
        <v>75</v>
      </c>
      <c r="G11946">
        <v>2</v>
      </c>
      <c r="H11946">
        <v>24000</v>
      </c>
    </row>
    <row r="11947" spans="1:8" x14ac:dyDescent="0.25">
      <c r="A11947" s="2">
        <v>10</v>
      </c>
      <c r="B11947" t="s">
        <v>216</v>
      </c>
      <c r="C11947" t="s">
        <v>219</v>
      </c>
      <c r="D11947" s="2">
        <v>3</v>
      </c>
      <c r="E11947" s="17">
        <v>10</v>
      </c>
      <c r="F11947" t="s">
        <v>68</v>
      </c>
      <c r="G11947">
        <v>2</v>
      </c>
      <c r="H11947">
        <v>51108</v>
      </c>
    </row>
    <row r="11948" spans="1:8" x14ac:dyDescent="0.25">
      <c r="A11948" s="2">
        <v>10</v>
      </c>
      <c r="B11948" t="s">
        <v>216</v>
      </c>
      <c r="C11948" t="s">
        <v>219</v>
      </c>
      <c r="D11948" s="2">
        <v>3</v>
      </c>
      <c r="E11948" s="17">
        <v>10</v>
      </c>
      <c r="F11948" t="s">
        <v>69</v>
      </c>
      <c r="G11948">
        <v>2</v>
      </c>
      <c r="H11948">
        <v>101679.05</v>
      </c>
    </row>
    <row r="11949" spans="1:8" x14ac:dyDescent="0.25">
      <c r="A11949" s="2">
        <v>10</v>
      </c>
      <c r="B11949" t="s">
        <v>216</v>
      </c>
      <c r="C11949" t="s">
        <v>219</v>
      </c>
      <c r="D11949" s="2">
        <v>3</v>
      </c>
      <c r="E11949" s="17">
        <v>10</v>
      </c>
      <c r="F11949" t="s">
        <v>78</v>
      </c>
      <c r="H11949">
        <v>17936.7</v>
      </c>
    </row>
    <row r="11950" spans="1:8" x14ac:dyDescent="0.25">
      <c r="A11950" s="2">
        <v>10</v>
      </c>
      <c r="B11950" t="s">
        <v>216</v>
      </c>
      <c r="C11950" t="s">
        <v>219</v>
      </c>
      <c r="D11950" s="2">
        <v>3</v>
      </c>
      <c r="E11950" s="17">
        <v>10</v>
      </c>
      <c r="F11950" t="s">
        <v>67</v>
      </c>
      <c r="G11950">
        <v>2</v>
      </c>
      <c r="H11950">
        <v>139.91999999999999</v>
      </c>
    </row>
    <row r="11951" spans="1:8" x14ac:dyDescent="0.25">
      <c r="A11951" s="2">
        <v>10</v>
      </c>
      <c r="B11951" t="s">
        <v>216</v>
      </c>
      <c r="C11951" t="s">
        <v>219</v>
      </c>
      <c r="D11951" s="2">
        <v>3</v>
      </c>
      <c r="E11951" s="17">
        <v>10</v>
      </c>
      <c r="F11951" t="s">
        <v>73</v>
      </c>
      <c r="H11951">
        <v>64940.75</v>
      </c>
    </row>
    <row r="11952" spans="1:8" x14ac:dyDescent="0.25">
      <c r="A11952" s="2">
        <v>10</v>
      </c>
      <c r="B11952" t="s">
        <v>216</v>
      </c>
      <c r="C11952" t="s">
        <v>219</v>
      </c>
      <c r="D11952" s="2">
        <v>3</v>
      </c>
      <c r="E11952" s="17">
        <v>11</v>
      </c>
      <c r="F11952" t="s">
        <v>70</v>
      </c>
      <c r="G11952">
        <v>3</v>
      </c>
      <c r="H11952">
        <v>1196167.06</v>
      </c>
    </row>
    <row r="11953" spans="1:8" x14ac:dyDescent="0.25">
      <c r="A11953" s="2">
        <v>10</v>
      </c>
      <c r="B11953" t="s">
        <v>216</v>
      </c>
      <c r="C11953" t="s">
        <v>219</v>
      </c>
      <c r="D11953" s="2">
        <v>3</v>
      </c>
      <c r="E11953" s="17">
        <v>11</v>
      </c>
      <c r="F11953" t="s">
        <v>75</v>
      </c>
      <c r="H11953">
        <v>-900</v>
      </c>
    </row>
    <row r="11954" spans="1:8" x14ac:dyDescent="0.25">
      <c r="A11954" s="2">
        <v>10</v>
      </c>
      <c r="B11954" t="s">
        <v>216</v>
      </c>
      <c r="C11954" t="s">
        <v>219</v>
      </c>
      <c r="D11954" s="2">
        <v>3</v>
      </c>
      <c r="E11954" s="17">
        <v>11</v>
      </c>
      <c r="F11954" t="s">
        <v>68</v>
      </c>
      <c r="G11954">
        <v>2</v>
      </c>
      <c r="H11954">
        <v>29652</v>
      </c>
    </row>
    <row r="11955" spans="1:8" x14ac:dyDescent="0.25">
      <c r="A11955" s="2">
        <v>10</v>
      </c>
      <c r="B11955" t="s">
        <v>216</v>
      </c>
      <c r="C11955" t="s">
        <v>219</v>
      </c>
      <c r="D11955" s="2">
        <v>3</v>
      </c>
      <c r="E11955" s="17">
        <v>11</v>
      </c>
      <c r="F11955" t="s">
        <v>69</v>
      </c>
      <c r="G11955">
        <v>3</v>
      </c>
      <c r="H11955">
        <v>155501.10999999999</v>
      </c>
    </row>
    <row r="11956" spans="1:8" x14ac:dyDescent="0.25">
      <c r="A11956" s="2">
        <v>10</v>
      </c>
      <c r="B11956" t="s">
        <v>216</v>
      </c>
      <c r="C11956" t="s">
        <v>219</v>
      </c>
      <c r="D11956" s="2">
        <v>3</v>
      </c>
      <c r="E11956" s="17">
        <v>11</v>
      </c>
      <c r="F11956" t="s">
        <v>78</v>
      </c>
      <c r="H11956">
        <v>45215.28</v>
      </c>
    </row>
    <row r="11957" spans="1:8" x14ac:dyDescent="0.25">
      <c r="A11957" s="2">
        <v>10</v>
      </c>
      <c r="B11957" t="s">
        <v>216</v>
      </c>
      <c r="C11957" t="s">
        <v>219</v>
      </c>
      <c r="D11957" s="2">
        <v>3</v>
      </c>
      <c r="E11957" s="17">
        <v>11</v>
      </c>
      <c r="F11957" t="s">
        <v>67</v>
      </c>
      <c r="G11957">
        <v>3</v>
      </c>
      <c r="H11957">
        <v>192.38999999999996</v>
      </c>
    </row>
    <row r="11958" spans="1:8" x14ac:dyDescent="0.25">
      <c r="A11958" s="2">
        <v>10</v>
      </c>
      <c r="B11958" t="s">
        <v>216</v>
      </c>
      <c r="C11958" t="s">
        <v>219</v>
      </c>
      <c r="D11958" s="2">
        <v>3</v>
      </c>
      <c r="E11958" s="17">
        <v>11</v>
      </c>
      <c r="F11958" t="s">
        <v>73</v>
      </c>
      <c r="G11958">
        <v>1</v>
      </c>
      <c r="H11958">
        <v>73663.56</v>
      </c>
    </row>
    <row r="11959" spans="1:8" x14ac:dyDescent="0.25">
      <c r="A11959" s="2">
        <v>10</v>
      </c>
      <c r="B11959" t="s">
        <v>216</v>
      </c>
      <c r="C11959" t="s">
        <v>219</v>
      </c>
      <c r="D11959" s="2">
        <v>3</v>
      </c>
      <c r="E11959" s="17">
        <v>11</v>
      </c>
      <c r="F11959" t="s">
        <v>72</v>
      </c>
      <c r="G11959">
        <v>3</v>
      </c>
      <c r="H11959">
        <v>186417.02999999997</v>
      </c>
    </row>
    <row r="11960" spans="1:8" x14ac:dyDescent="0.25">
      <c r="A11960" s="2">
        <v>10</v>
      </c>
      <c r="B11960" t="s">
        <v>216</v>
      </c>
      <c r="C11960" t="s">
        <v>219</v>
      </c>
      <c r="D11960" s="2">
        <v>3</v>
      </c>
      <c r="E11960" s="17">
        <v>12</v>
      </c>
      <c r="F11960" t="s">
        <v>70</v>
      </c>
      <c r="G11960">
        <v>4</v>
      </c>
      <c r="H11960">
        <v>1967964.3000000003</v>
      </c>
    </row>
    <row r="11961" spans="1:8" x14ac:dyDescent="0.25">
      <c r="A11961" s="2">
        <v>10</v>
      </c>
      <c r="B11961" t="s">
        <v>216</v>
      </c>
      <c r="C11961" t="s">
        <v>219</v>
      </c>
      <c r="D11961" s="2">
        <v>3</v>
      </c>
      <c r="E11961" s="17">
        <v>12</v>
      </c>
      <c r="F11961" t="s">
        <v>75</v>
      </c>
      <c r="G11961">
        <v>1</v>
      </c>
      <c r="H11961">
        <v>24000</v>
      </c>
    </row>
    <row r="11962" spans="1:8" x14ac:dyDescent="0.25">
      <c r="A11962" s="2">
        <v>10</v>
      </c>
      <c r="B11962" t="s">
        <v>216</v>
      </c>
      <c r="C11962" t="s">
        <v>219</v>
      </c>
      <c r="D11962" s="2">
        <v>3</v>
      </c>
      <c r="E11962" s="17">
        <v>12</v>
      </c>
      <c r="F11962" t="s">
        <v>68</v>
      </c>
      <c r="G11962">
        <v>2</v>
      </c>
      <c r="H11962">
        <v>25920</v>
      </c>
    </row>
    <row r="11963" spans="1:8" x14ac:dyDescent="0.25">
      <c r="A11963" s="2">
        <v>10</v>
      </c>
      <c r="B11963" t="s">
        <v>216</v>
      </c>
      <c r="C11963" t="s">
        <v>219</v>
      </c>
      <c r="D11963" s="2">
        <v>3</v>
      </c>
      <c r="E11963" s="17">
        <v>12</v>
      </c>
      <c r="F11963" t="s">
        <v>69</v>
      </c>
      <c r="G11963">
        <v>4</v>
      </c>
      <c r="H11963">
        <v>255834.56999999998</v>
      </c>
    </row>
    <row r="11964" spans="1:8" x14ac:dyDescent="0.25">
      <c r="A11964" s="2">
        <v>10</v>
      </c>
      <c r="B11964" t="s">
        <v>216</v>
      </c>
      <c r="C11964" t="s">
        <v>219</v>
      </c>
      <c r="D11964" s="2">
        <v>3</v>
      </c>
      <c r="E11964" s="17">
        <v>12</v>
      </c>
      <c r="F11964" t="s">
        <v>78</v>
      </c>
      <c r="H11964">
        <v>78813.72</v>
      </c>
    </row>
    <row r="11965" spans="1:8" x14ac:dyDescent="0.25">
      <c r="A11965" s="2">
        <v>10</v>
      </c>
      <c r="B11965" t="s">
        <v>216</v>
      </c>
      <c r="C11965" t="s">
        <v>219</v>
      </c>
      <c r="D11965" s="2">
        <v>3</v>
      </c>
      <c r="E11965" s="17">
        <v>12</v>
      </c>
      <c r="F11965" t="s">
        <v>67</v>
      </c>
      <c r="G11965">
        <v>4</v>
      </c>
      <c r="H11965">
        <v>279.83999999999997</v>
      </c>
    </row>
    <row r="11966" spans="1:8" x14ac:dyDescent="0.25">
      <c r="A11966" s="2">
        <v>10</v>
      </c>
      <c r="B11966" t="s">
        <v>216</v>
      </c>
      <c r="C11966" t="s">
        <v>219</v>
      </c>
      <c r="D11966" s="2">
        <v>3</v>
      </c>
      <c r="E11966" s="17">
        <v>12</v>
      </c>
      <c r="F11966" t="s">
        <v>73</v>
      </c>
      <c r="G11966">
        <v>1</v>
      </c>
      <c r="H11966">
        <v>124227.44</v>
      </c>
    </row>
    <row r="11967" spans="1:8" x14ac:dyDescent="0.25">
      <c r="A11967" s="2">
        <v>10</v>
      </c>
      <c r="B11967" t="s">
        <v>216</v>
      </c>
      <c r="C11967" t="s">
        <v>219</v>
      </c>
      <c r="D11967" s="2">
        <v>3</v>
      </c>
      <c r="E11967" s="17">
        <v>12</v>
      </c>
      <c r="F11967" t="s">
        <v>72</v>
      </c>
      <c r="G11967">
        <v>4</v>
      </c>
      <c r="H11967">
        <v>412368.93000000005</v>
      </c>
    </row>
    <row r="11968" spans="1:8" x14ac:dyDescent="0.25">
      <c r="A11968" s="2">
        <v>10</v>
      </c>
      <c r="B11968" t="s">
        <v>216</v>
      </c>
      <c r="C11968" t="s">
        <v>219</v>
      </c>
      <c r="D11968" s="2">
        <v>3</v>
      </c>
      <c r="E11968" s="17">
        <v>13</v>
      </c>
      <c r="F11968" t="s">
        <v>70</v>
      </c>
      <c r="G11968">
        <v>5</v>
      </c>
      <c r="H11968">
        <v>3255814.0999999996</v>
      </c>
    </row>
    <row r="11969" spans="1:8" x14ac:dyDescent="0.25">
      <c r="A11969" s="2">
        <v>10</v>
      </c>
      <c r="B11969" t="s">
        <v>216</v>
      </c>
      <c r="C11969" t="s">
        <v>219</v>
      </c>
      <c r="D11969" s="2">
        <v>3</v>
      </c>
      <c r="E11969" s="17">
        <v>13</v>
      </c>
      <c r="F11969" t="s">
        <v>75</v>
      </c>
      <c r="G11969">
        <v>2</v>
      </c>
      <c r="H11969">
        <v>106890.35999999999</v>
      </c>
    </row>
    <row r="11970" spans="1:8" x14ac:dyDescent="0.25">
      <c r="A11970" s="2">
        <v>10</v>
      </c>
      <c r="B11970" t="s">
        <v>216</v>
      </c>
      <c r="C11970" t="s">
        <v>219</v>
      </c>
      <c r="D11970" s="2">
        <v>3</v>
      </c>
      <c r="E11970" s="17">
        <v>13</v>
      </c>
      <c r="F11970" t="s">
        <v>68</v>
      </c>
      <c r="G11970">
        <v>3</v>
      </c>
      <c r="H11970">
        <v>49200</v>
      </c>
    </row>
    <row r="11971" spans="1:8" x14ac:dyDescent="0.25">
      <c r="A11971" s="2">
        <v>10</v>
      </c>
      <c r="B11971" t="s">
        <v>216</v>
      </c>
      <c r="C11971" t="s">
        <v>219</v>
      </c>
      <c r="D11971" s="2">
        <v>3</v>
      </c>
      <c r="E11971" s="17">
        <v>13</v>
      </c>
      <c r="F11971" t="s">
        <v>69</v>
      </c>
      <c r="G11971">
        <v>5</v>
      </c>
      <c r="H11971">
        <v>423254.76000000007</v>
      </c>
    </row>
    <row r="11972" spans="1:8" x14ac:dyDescent="0.25">
      <c r="A11972" s="2">
        <v>10</v>
      </c>
      <c r="B11972" t="s">
        <v>216</v>
      </c>
      <c r="C11972" t="s">
        <v>219</v>
      </c>
      <c r="D11972" s="2">
        <v>3</v>
      </c>
      <c r="E11972" s="17">
        <v>13</v>
      </c>
      <c r="F11972" t="s">
        <v>78</v>
      </c>
      <c r="H11972">
        <v>43019.4</v>
      </c>
    </row>
    <row r="11973" spans="1:8" x14ac:dyDescent="0.25">
      <c r="A11973" s="2">
        <v>10</v>
      </c>
      <c r="B11973" t="s">
        <v>216</v>
      </c>
      <c r="C11973" t="s">
        <v>219</v>
      </c>
      <c r="D11973" s="2">
        <v>3</v>
      </c>
      <c r="E11973" s="17">
        <v>13</v>
      </c>
      <c r="F11973" t="s">
        <v>67</v>
      </c>
      <c r="G11973">
        <v>5</v>
      </c>
      <c r="H11973">
        <v>367.28999999999996</v>
      </c>
    </row>
    <row r="11974" spans="1:8" x14ac:dyDescent="0.25">
      <c r="A11974" s="2">
        <v>10</v>
      </c>
      <c r="B11974" t="s">
        <v>216</v>
      </c>
      <c r="C11974" t="s">
        <v>219</v>
      </c>
      <c r="D11974" s="2">
        <v>3</v>
      </c>
      <c r="E11974" s="17">
        <v>13</v>
      </c>
      <c r="F11974" t="s">
        <v>73</v>
      </c>
      <c r="H11974">
        <v>147680.1</v>
      </c>
    </row>
    <row r="11975" spans="1:8" x14ac:dyDescent="0.25">
      <c r="A11975" s="2">
        <v>10</v>
      </c>
      <c r="B11975" t="s">
        <v>216</v>
      </c>
      <c r="C11975" t="s">
        <v>219</v>
      </c>
      <c r="D11975" s="2">
        <v>3</v>
      </c>
      <c r="E11975" s="17">
        <v>13</v>
      </c>
      <c r="F11975" t="s">
        <v>72</v>
      </c>
      <c r="G11975">
        <v>5</v>
      </c>
      <c r="H11975">
        <v>960131.73</v>
      </c>
    </row>
    <row r="11976" spans="1:8" x14ac:dyDescent="0.25">
      <c r="A11976" s="2">
        <v>10</v>
      </c>
      <c r="B11976" t="s">
        <v>216</v>
      </c>
      <c r="C11976" t="s">
        <v>219</v>
      </c>
      <c r="D11976" s="2">
        <v>3</v>
      </c>
      <c r="E11976" s="17">
        <v>14</v>
      </c>
      <c r="F11976" t="s">
        <v>70</v>
      </c>
      <c r="G11976">
        <v>2</v>
      </c>
      <c r="H11976">
        <v>1543115.95</v>
      </c>
    </row>
    <row r="11977" spans="1:8" x14ac:dyDescent="0.25">
      <c r="A11977" s="2">
        <v>10</v>
      </c>
      <c r="B11977" t="s">
        <v>216</v>
      </c>
      <c r="C11977" t="s">
        <v>219</v>
      </c>
      <c r="D11977" s="2">
        <v>3</v>
      </c>
      <c r="E11977" s="17">
        <v>14</v>
      </c>
      <c r="F11977" t="s">
        <v>69</v>
      </c>
      <c r="G11977">
        <v>2</v>
      </c>
      <c r="H11977">
        <v>200604.65</v>
      </c>
    </row>
    <row r="11978" spans="1:8" x14ac:dyDescent="0.25">
      <c r="A11978" s="2">
        <v>10</v>
      </c>
      <c r="B11978" t="s">
        <v>216</v>
      </c>
      <c r="C11978" t="s">
        <v>219</v>
      </c>
      <c r="D11978" s="2">
        <v>3</v>
      </c>
      <c r="E11978" s="17">
        <v>14</v>
      </c>
      <c r="F11978" t="s">
        <v>78</v>
      </c>
      <c r="H11978">
        <v>51111.9</v>
      </c>
    </row>
    <row r="11979" spans="1:8" x14ac:dyDescent="0.25">
      <c r="A11979" s="2">
        <v>10</v>
      </c>
      <c r="B11979" t="s">
        <v>216</v>
      </c>
      <c r="C11979" t="s">
        <v>219</v>
      </c>
      <c r="D11979" s="2">
        <v>3</v>
      </c>
      <c r="E11979" s="17">
        <v>14</v>
      </c>
      <c r="F11979" t="s">
        <v>67</v>
      </c>
      <c r="G11979">
        <v>2</v>
      </c>
      <c r="H11979">
        <v>139.91999999999999</v>
      </c>
    </row>
    <row r="11980" spans="1:8" x14ac:dyDescent="0.25">
      <c r="A11980" s="2">
        <v>10</v>
      </c>
      <c r="B11980" t="s">
        <v>216</v>
      </c>
      <c r="C11980" t="s">
        <v>219</v>
      </c>
      <c r="D11980" s="2">
        <v>3</v>
      </c>
      <c r="E11980" s="17">
        <v>14</v>
      </c>
      <c r="F11980" t="s">
        <v>73</v>
      </c>
      <c r="H11980">
        <v>126357.75</v>
      </c>
    </row>
    <row r="11981" spans="1:8" x14ac:dyDescent="0.25">
      <c r="A11981" s="2">
        <v>10</v>
      </c>
      <c r="B11981" t="s">
        <v>216</v>
      </c>
      <c r="C11981" t="s">
        <v>219</v>
      </c>
      <c r="D11981" s="2">
        <v>3</v>
      </c>
      <c r="E11981" s="17">
        <v>14</v>
      </c>
      <c r="F11981" t="s">
        <v>79</v>
      </c>
      <c r="H11981">
        <v>8882</v>
      </c>
    </row>
    <row r="11982" spans="1:8" x14ac:dyDescent="0.25">
      <c r="A11982" s="2">
        <v>10</v>
      </c>
      <c r="B11982" t="s">
        <v>216</v>
      </c>
      <c r="C11982" t="s">
        <v>219</v>
      </c>
      <c r="D11982" s="2">
        <v>3</v>
      </c>
      <c r="E11982" s="17">
        <v>14</v>
      </c>
      <c r="F11982" t="s">
        <v>72</v>
      </c>
      <c r="G11982">
        <v>2</v>
      </c>
      <c r="H11982">
        <v>499662.64</v>
      </c>
    </row>
    <row r="11983" spans="1:8" x14ac:dyDescent="0.25">
      <c r="A11983" s="2">
        <v>10</v>
      </c>
      <c r="B11983" t="s">
        <v>216</v>
      </c>
      <c r="C11983" t="s">
        <v>219</v>
      </c>
      <c r="D11983" s="2">
        <v>3</v>
      </c>
      <c r="E11983" s="17">
        <v>15</v>
      </c>
      <c r="F11983" t="s">
        <v>70</v>
      </c>
      <c r="G11983">
        <v>1</v>
      </c>
      <c r="H11983">
        <v>998764.2</v>
      </c>
    </row>
    <row r="11984" spans="1:8" x14ac:dyDescent="0.25">
      <c r="A11984" s="2">
        <v>10</v>
      </c>
      <c r="B11984" t="s">
        <v>216</v>
      </c>
      <c r="C11984" t="s">
        <v>219</v>
      </c>
      <c r="D11984" s="2">
        <v>3</v>
      </c>
      <c r="E11984" s="17">
        <v>15</v>
      </c>
      <c r="F11984" t="s">
        <v>69</v>
      </c>
      <c r="G11984">
        <v>1</v>
      </c>
      <c r="H11984">
        <v>129839.02000000002</v>
      </c>
    </row>
    <row r="11985" spans="1:8" x14ac:dyDescent="0.25">
      <c r="A11985" s="2">
        <v>10</v>
      </c>
      <c r="B11985" t="s">
        <v>216</v>
      </c>
      <c r="C11985" t="s">
        <v>219</v>
      </c>
      <c r="D11985" s="2">
        <v>3</v>
      </c>
      <c r="E11985" s="17">
        <v>15</v>
      </c>
      <c r="F11985" t="s">
        <v>67</v>
      </c>
      <c r="G11985">
        <v>1</v>
      </c>
      <c r="H11985">
        <v>69.959999999999994</v>
      </c>
    </row>
    <row r="11986" spans="1:8" x14ac:dyDescent="0.25">
      <c r="A11986" s="2">
        <v>10</v>
      </c>
      <c r="B11986" t="s">
        <v>216</v>
      </c>
      <c r="C11986" t="s">
        <v>219</v>
      </c>
      <c r="D11986" s="2">
        <v>3</v>
      </c>
      <c r="E11986" s="17">
        <v>15</v>
      </c>
      <c r="F11986" t="s">
        <v>73</v>
      </c>
      <c r="H11986">
        <v>82080.25</v>
      </c>
    </row>
    <row r="11987" spans="1:8" x14ac:dyDescent="0.25">
      <c r="A11987" s="2">
        <v>10</v>
      </c>
      <c r="B11987" t="s">
        <v>216</v>
      </c>
      <c r="C11987" t="s">
        <v>219</v>
      </c>
      <c r="D11987" s="2">
        <v>3</v>
      </c>
      <c r="E11987" s="17">
        <v>15</v>
      </c>
      <c r="F11987" t="s">
        <v>72</v>
      </c>
      <c r="G11987">
        <v>1</v>
      </c>
      <c r="H11987">
        <v>216122.12000000002</v>
      </c>
    </row>
    <row r="11988" spans="1:8" x14ac:dyDescent="0.25">
      <c r="A11988" s="2">
        <v>10</v>
      </c>
      <c r="B11988" t="s">
        <v>216</v>
      </c>
      <c r="C11988" t="s">
        <v>219</v>
      </c>
      <c r="D11988" s="2">
        <v>3</v>
      </c>
      <c r="E11988" s="17">
        <v>15</v>
      </c>
      <c r="F11988" t="s">
        <v>76</v>
      </c>
      <c r="H11988">
        <v>50400.74</v>
      </c>
    </row>
    <row r="11989" spans="1:8" x14ac:dyDescent="0.25">
      <c r="A11989" s="2">
        <v>10</v>
      </c>
      <c r="B11989" t="s">
        <v>216</v>
      </c>
      <c r="C11989" t="s">
        <v>220</v>
      </c>
      <c r="D11989" s="2">
        <v>4</v>
      </c>
      <c r="E11989" s="17">
        <v>1</v>
      </c>
      <c r="F11989" t="s">
        <v>96</v>
      </c>
      <c r="G11989">
        <v>2</v>
      </c>
      <c r="H11989">
        <v>146765.58000000002</v>
      </c>
    </row>
    <row r="11990" spans="1:8" x14ac:dyDescent="0.25">
      <c r="A11990" s="2">
        <v>10</v>
      </c>
      <c r="B11990" t="s">
        <v>216</v>
      </c>
      <c r="C11990" t="s">
        <v>220</v>
      </c>
      <c r="D11990" s="2">
        <v>4</v>
      </c>
      <c r="E11990" s="17">
        <v>5</v>
      </c>
      <c r="F11990" t="s">
        <v>70</v>
      </c>
      <c r="G11990">
        <v>6</v>
      </c>
      <c r="H11990">
        <v>708107</v>
      </c>
    </row>
    <row r="11991" spans="1:8" x14ac:dyDescent="0.25">
      <c r="A11991" s="2">
        <v>10</v>
      </c>
      <c r="B11991" t="s">
        <v>216</v>
      </c>
      <c r="C11991" t="s">
        <v>220</v>
      </c>
      <c r="D11991" s="2">
        <v>4</v>
      </c>
      <c r="E11991" s="17">
        <v>5</v>
      </c>
      <c r="F11991" t="s">
        <v>75</v>
      </c>
      <c r="G11991">
        <v>2</v>
      </c>
      <c r="H11991">
        <v>23400</v>
      </c>
    </row>
    <row r="11992" spans="1:8" x14ac:dyDescent="0.25">
      <c r="A11992" s="2">
        <v>10</v>
      </c>
      <c r="B11992" t="s">
        <v>216</v>
      </c>
      <c r="C11992" t="s">
        <v>220</v>
      </c>
      <c r="D11992" s="2">
        <v>4</v>
      </c>
      <c r="E11992" s="17">
        <v>5</v>
      </c>
      <c r="F11992" t="s">
        <v>77</v>
      </c>
      <c r="G11992">
        <v>3</v>
      </c>
      <c r="H11992">
        <v>56991.889999999985</v>
      </c>
    </row>
    <row r="11993" spans="1:8" x14ac:dyDescent="0.25">
      <c r="A11993" s="2">
        <v>10</v>
      </c>
      <c r="B11993" t="s">
        <v>216</v>
      </c>
      <c r="C11993" t="s">
        <v>220</v>
      </c>
      <c r="D11993" s="2">
        <v>4</v>
      </c>
      <c r="E11993" s="17">
        <v>5</v>
      </c>
      <c r="F11993" t="s">
        <v>68</v>
      </c>
      <c r="G11993">
        <v>1</v>
      </c>
      <c r="H11993">
        <v>5764</v>
      </c>
    </row>
    <row r="11994" spans="1:8" x14ac:dyDescent="0.25">
      <c r="A11994" s="2">
        <v>10</v>
      </c>
      <c r="B11994" t="s">
        <v>216</v>
      </c>
      <c r="C11994" t="s">
        <v>220</v>
      </c>
      <c r="D11994" s="2">
        <v>4</v>
      </c>
      <c r="E11994" s="17">
        <v>5</v>
      </c>
      <c r="F11994" t="s">
        <v>69</v>
      </c>
      <c r="G11994">
        <v>3</v>
      </c>
      <c r="H11994">
        <v>40417.899999999994</v>
      </c>
    </row>
    <row r="11995" spans="1:8" x14ac:dyDescent="0.25">
      <c r="A11995" s="2">
        <v>10</v>
      </c>
      <c r="B11995" t="s">
        <v>216</v>
      </c>
      <c r="C11995" t="s">
        <v>220</v>
      </c>
      <c r="D11995" s="2">
        <v>4</v>
      </c>
      <c r="E11995" s="17">
        <v>5</v>
      </c>
      <c r="F11995" t="s">
        <v>67</v>
      </c>
      <c r="G11995">
        <v>6</v>
      </c>
      <c r="H11995">
        <v>373.12</v>
      </c>
    </row>
    <row r="11996" spans="1:8" x14ac:dyDescent="0.25">
      <c r="A11996" s="2">
        <v>10</v>
      </c>
      <c r="B11996" t="s">
        <v>216</v>
      </c>
      <c r="C11996" t="s">
        <v>220</v>
      </c>
      <c r="D11996" s="2">
        <v>4</v>
      </c>
      <c r="E11996" s="17">
        <v>5</v>
      </c>
      <c r="F11996" t="s">
        <v>73</v>
      </c>
      <c r="H11996">
        <v>15460.4</v>
      </c>
    </row>
    <row r="11997" spans="1:8" x14ac:dyDescent="0.25">
      <c r="A11997" s="2">
        <v>10</v>
      </c>
      <c r="B11997" t="s">
        <v>216</v>
      </c>
      <c r="C11997" t="s">
        <v>220</v>
      </c>
      <c r="D11997" s="2">
        <v>4</v>
      </c>
      <c r="E11997" s="17">
        <v>5</v>
      </c>
      <c r="F11997" t="s">
        <v>72</v>
      </c>
      <c r="G11997">
        <v>3</v>
      </c>
      <c r="H11997">
        <v>146962.79999999999</v>
      </c>
    </row>
    <row r="11998" spans="1:8" x14ac:dyDescent="0.25">
      <c r="A11998" s="2">
        <v>10</v>
      </c>
      <c r="B11998" t="s">
        <v>216</v>
      </c>
      <c r="C11998" t="s">
        <v>220</v>
      </c>
      <c r="D11998" s="2">
        <v>4</v>
      </c>
      <c r="E11998" s="17">
        <v>6</v>
      </c>
      <c r="F11998" t="s">
        <v>70</v>
      </c>
      <c r="G11998">
        <v>1</v>
      </c>
      <c r="H11998">
        <v>121746.25</v>
      </c>
    </row>
    <row r="11999" spans="1:8" x14ac:dyDescent="0.25">
      <c r="A11999" s="2">
        <v>10</v>
      </c>
      <c r="B11999" t="s">
        <v>216</v>
      </c>
      <c r="C11999" t="s">
        <v>220</v>
      </c>
      <c r="D11999" s="2">
        <v>4</v>
      </c>
      <c r="E11999" s="17">
        <v>6</v>
      </c>
      <c r="F11999" t="s">
        <v>75</v>
      </c>
      <c r="G11999">
        <v>1</v>
      </c>
      <c r="H11999">
        <v>9900</v>
      </c>
    </row>
    <row r="12000" spans="1:8" x14ac:dyDescent="0.25">
      <c r="A12000" s="2">
        <v>10</v>
      </c>
      <c r="B12000" t="s">
        <v>216</v>
      </c>
      <c r="C12000" t="s">
        <v>220</v>
      </c>
      <c r="D12000" s="2">
        <v>4</v>
      </c>
      <c r="E12000" s="17">
        <v>6</v>
      </c>
      <c r="F12000" t="s">
        <v>68</v>
      </c>
      <c r="G12000">
        <v>1</v>
      </c>
      <c r="H12000">
        <v>8112</v>
      </c>
    </row>
    <row r="12001" spans="1:8" x14ac:dyDescent="0.25">
      <c r="A12001" s="2">
        <v>10</v>
      </c>
      <c r="B12001" t="s">
        <v>216</v>
      </c>
      <c r="C12001" t="s">
        <v>220</v>
      </c>
      <c r="D12001" s="2">
        <v>4</v>
      </c>
      <c r="E12001" s="17">
        <v>6</v>
      </c>
      <c r="F12001" t="s">
        <v>69</v>
      </c>
      <c r="G12001">
        <v>1</v>
      </c>
      <c r="H12001">
        <v>15826.850000000002</v>
      </c>
    </row>
    <row r="12002" spans="1:8" x14ac:dyDescent="0.25">
      <c r="A12002" s="2">
        <v>10</v>
      </c>
      <c r="B12002" t="s">
        <v>216</v>
      </c>
      <c r="C12002" t="s">
        <v>220</v>
      </c>
      <c r="D12002" s="2">
        <v>4</v>
      </c>
      <c r="E12002" s="17">
        <v>6</v>
      </c>
      <c r="F12002" t="s">
        <v>67</v>
      </c>
      <c r="G12002">
        <v>1</v>
      </c>
      <c r="H12002">
        <v>46.64</v>
      </c>
    </row>
    <row r="12003" spans="1:8" x14ac:dyDescent="0.25">
      <c r="A12003" s="2">
        <v>10</v>
      </c>
      <c r="B12003" t="s">
        <v>216</v>
      </c>
      <c r="C12003" t="s">
        <v>220</v>
      </c>
      <c r="D12003" s="2">
        <v>4</v>
      </c>
      <c r="E12003" s="17">
        <v>6</v>
      </c>
      <c r="F12003" t="s">
        <v>73</v>
      </c>
      <c r="H12003">
        <v>83.5</v>
      </c>
    </row>
    <row r="12004" spans="1:8" x14ac:dyDescent="0.25">
      <c r="A12004" s="2">
        <v>10</v>
      </c>
      <c r="B12004" t="s">
        <v>216</v>
      </c>
      <c r="C12004" t="s">
        <v>220</v>
      </c>
      <c r="D12004" s="2">
        <v>4</v>
      </c>
      <c r="E12004" s="17">
        <v>7</v>
      </c>
      <c r="F12004" t="s">
        <v>70</v>
      </c>
      <c r="G12004">
        <v>6</v>
      </c>
      <c r="H12004">
        <v>1270320</v>
      </c>
    </row>
    <row r="12005" spans="1:8" x14ac:dyDescent="0.25">
      <c r="A12005" s="2">
        <v>10</v>
      </c>
      <c r="B12005" t="s">
        <v>216</v>
      </c>
      <c r="C12005" t="s">
        <v>220</v>
      </c>
      <c r="D12005" s="2">
        <v>4</v>
      </c>
      <c r="E12005" s="17">
        <v>7</v>
      </c>
      <c r="F12005" t="s">
        <v>75</v>
      </c>
      <c r="G12005">
        <v>2</v>
      </c>
      <c r="H12005">
        <v>24300</v>
      </c>
    </row>
    <row r="12006" spans="1:8" x14ac:dyDescent="0.25">
      <c r="A12006" s="2">
        <v>10</v>
      </c>
      <c r="B12006" t="s">
        <v>216</v>
      </c>
      <c r="C12006" t="s">
        <v>220</v>
      </c>
      <c r="D12006" s="2">
        <v>4</v>
      </c>
      <c r="E12006" s="17">
        <v>7</v>
      </c>
      <c r="F12006" t="s">
        <v>77</v>
      </c>
      <c r="G12006">
        <v>4</v>
      </c>
      <c r="H12006">
        <v>81978.7</v>
      </c>
    </row>
    <row r="12007" spans="1:8" x14ac:dyDescent="0.25">
      <c r="A12007" s="2">
        <v>10</v>
      </c>
      <c r="B12007" t="s">
        <v>216</v>
      </c>
      <c r="C12007" t="s">
        <v>220</v>
      </c>
      <c r="D12007" s="2">
        <v>4</v>
      </c>
      <c r="E12007" s="17">
        <v>7</v>
      </c>
      <c r="F12007" t="s">
        <v>68</v>
      </c>
      <c r="G12007">
        <v>2</v>
      </c>
      <c r="H12007">
        <v>29691</v>
      </c>
    </row>
    <row r="12008" spans="1:8" x14ac:dyDescent="0.25">
      <c r="A12008" s="2">
        <v>10</v>
      </c>
      <c r="B12008" t="s">
        <v>216</v>
      </c>
      <c r="C12008" t="s">
        <v>220</v>
      </c>
      <c r="D12008" s="2">
        <v>4</v>
      </c>
      <c r="E12008" s="17">
        <v>7</v>
      </c>
      <c r="F12008" t="s">
        <v>69</v>
      </c>
      <c r="G12008">
        <v>2</v>
      </c>
      <c r="H12008">
        <v>55594.12000000001</v>
      </c>
    </row>
    <row r="12009" spans="1:8" x14ac:dyDescent="0.25">
      <c r="A12009" s="2">
        <v>10</v>
      </c>
      <c r="B12009" t="s">
        <v>216</v>
      </c>
      <c r="C12009" t="s">
        <v>220</v>
      </c>
      <c r="D12009" s="2">
        <v>4</v>
      </c>
      <c r="E12009" s="17">
        <v>7</v>
      </c>
      <c r="F12009" t="s">
        <v>78</v>
      </c>
      <c r="H12009">
        <v>17639.34</v>
      </c>
    </row>
    <row r="12010" spans="1:8" x14ac:dyDescent="0.25">
      <c r="A12010" s="2">
        <v>10</v>
      </c>
      <c r="B12010" t="s">
        <v>216</v>
      </c>
      <c r="C12010" t="s">
        <v>220</v>
      </c>
      <c r="D12010" s="2">
        <v>4</v>
      </c>
      <c r="E12010" s="17">
        <v>7</v>
      </c>
      <c r="F12010" t="s">
        <v>67</v>
      </c>
      <c r="G12010">
        <v>6</v>
      </c>
      <c r="H12010">
        <v>419.75999999999988</v>
      </c>
    </row>
    <row r="12011" spans="1:8" x14ac:dyDescent="0.25">
      <c r="A12011" s="2">
        <v>10</v>
      </c>
      <c r="B12011" t="s">
        <v>216</v>
      </c>
      <c r="C12011" t="s">
        <v>220</v>
      </c>
      <c r="D12011" s="2">
        <v>4</v>
      </c>
      <c r="E12011" s="17">
        <v>7</v>
      </c>
      <c r="F12011" t="s">
        <v>73</v>
      </c>
      <c r="H12011">
        <v>35769.5</v>
      </c>
    </row>
    <row r="12012" spans="1:8" x14ac:dyDescent="0.25">
      <c r="A12012" s="2">
        <v>10</v>
      </c>
      <c r="B12012" t="s">
        <v>216</v>
      </c>
      <c r="C12012" t="s">
        <v>220</v>
      </c>
      <c r="D12012" s="2">
        <v>4</v>
      </c>
      <c r="E12012" s="17">
        <v>7</v>
      </c>
      <c r="F12012" t="s">
        <v>79</v>
      </c>
      <c r="H12012">
        <v>8882</v>
      </c>
    </row>
    <row r="12013" spans="1:8" x14ac:dyDescent="0.25">
      <c r="A12013" s="2">
        <v>10</v>
      </c>
      <c r="B12013" t="s">
        <v>216</v>
      </c>
      <c r="C12013" t="s">
        <v>220</v>
      </c>
      <c r="D12013" s="2">
        <v>4</v>
      </c>
      <c r="E12013" s="17">
        <v>7</v>
      </c>
      <c r="F12013" t="s">
        <v>72</v>
      </c>
      <c r="G12013">
        <v>4</v>
      </c>
      <c r="H12013">
        <v>310631.03999999992</v>
      </c>
    </row>
    <row r="12014" spans="1:8" x14ac:dyDescent="0.25">
      <c r="A12014" s="2">
        <v>10</v>
      </c>
      <c r="B12014" t="s">
        <v>216</v>
      </c>
      <c r="C12014" t="s">
        <v>220</v>
      </c>
      <c r="D12014" s="2">
        <v>4</v>
      </c>
      <c r="E12014" s="17">
        <v>7</v>
      </c>
      <c r="F12014" t="s">
        <v>74</v>
      </c>
      <c r="G12014">
        <v>1</v>
      </c>
      <c r="H12014">
        <v>13052</v>
      </c>
    </row>
    <row r="12015" spans="1:8" x14ac:dyDescent="0.25">
      <c r="A12015" s="2">
        <v>10</v>
      </c>
      <c r="B12015" t="s">
        <v>216</v>
      </c>
      <c r="C12015" t="s">
        <v>220</v>
      </c>
      <c r="D12015" s="2">
        <v>4</v>
      </c>
      <c r="E12015" s="17">
        <v>9</v>
      </c>
      <c r="F12015" t="s">
        <v>70</v>
      </c>
      <c r="G12015">
        <v>6</v>
      </c>
      <c r="H12015">
        <v>1853149.5</v>
      </c>
    </row>
    <row r="12016" spans="1:8" x14ac:dyDescent="0.25">
      <c r="A12016" s="2">
        <v>10</v>
      </c>
      <c r="B12016" t="s">
        <v>216</v>
      </c>
      <c r="C12016" t="s">
        <v>220</v>
      </c>
      <c r="D12016" s="2">
        <v>4</v>
      </c>
      <c r="E12016" s="17">
        <v>9</v>
      </c>
      <c r="F12016" t="s">
        <v>75</v>
      </c>
      <c r="G12016">
        <v>4</v>
      </c>
      <c r="H12016">
        <v>51300</v>
      </c>
    </row>
    <row r="12017" spans="1:8" x14ac:dyDescent="0.25">
      <c r="A12017" s="2">
        <v>10</v>
      </c>
      <c r="B12017" t="s">
        <v>216</v>
      </c>
      <c r="C12017" t="s">
        <v>220</v>
      </c>
      <c r="D12017" s="2">
        <v>4</v>
      </c>
      <c r="E12017" s="17">
        <v>9</v>
      </c>
      <c r="F12017" t="s">
        <v>77</v>
      </c>
      <c r="G12017">
        <v>1</v>
      </c>
      <c r="H12017">
        <v>40411.399999999994</v>
      </c>
    </row>
    <row r="12018" spans="1:8" x14ac:dyDescent="0.25">
      <c r="A12018" s="2">
        <v>10</v>
      </c>
      <c r="B12018" t="s">
        <v>216</v>
      </c>
      <c r="C12018" t="s">
        <v>220</v>
      </c>
      <c r="D12018" s="2">
        <v>4</v>
      </c>
      <c r="E12018" s="17">
        <v>9</v>
      </c>
      <c r="F12018" t="s">
        <v>68</v>
      </c>
      <c r="G12018">
        <v>3</v>
      </c>
      <c r="H12018">
        <v>57352</v>
      </c>
    </row>
    <row r="12019" spans="1:8" x14ac:dyDescent="0.25">
      <c r="A12019" s="2">
        <v>10</v>
      </c>
      <c r="B12019" t="s">
        <v>216</v>
      </c>
      <c r="C12019" t="s">
        <v>220</v>
      </c>
      <c r="D12019" s="2">
        <v>4</v>
      </c>
      <c r="E12019" s="17">
        <v>9</v>
      </c>
      <c r="F12019" t="s">
        <v>69</v>
      </c>
      <c r="G12019">
        <v>5</v>
      </c>
      <c r="H12019">
        <v>203239.44999999998</v>
      </c>
    </row>
    <row r="12020" spans="1:8" x14ac:dyDescent="0.25">
      <c r="A12020" s="2">
        <v>10</v>
      </c>
      <c r="B12020" t="s">
        <v>216</v>
      </c>
      <c r="C12020" t="s">
        <v>220</v>
      </c>
      <c r="D12020" s="2">
        <v>4</v>
      </c>
      <c r="E12020" s="17">
        <v>9</v>
      </c>
      <c r="F12020" t="s">
        <v>78</v>
      </c>
      <c r="H12020">
        <v>74106.42</v>
      </c>
    </row>
    <row r="12021" spans="1:8" x14ac:dyDescent="0.25">
      <c r="A12021" s="2">
        <v>10</v>
      </c>
      <c r="B12021" t="s">
        <v>216</v>
      </c>
      <c r="C12021" t="s">
        <v>220</v>
      </c>
      <c r="D12021" s="2">
        <v>4</v>
      </c>
      <c r="E12021" s="17">
        <v>9</v>
      </c>
      <c r="F12021" t="s">
        <v>67</v>
      </c>
      <c r="G12021">
        <v>6</v>
      </c>
      <c r="H12021">
        <v>419.75999999999993</v>
      </c>
    </row>
    <row r="12022" spans="1:8" x14ac:dyDescent="0.25">
      <c r="A12022" s="2">
        <v>10</v>
      </c>
      <c r="B12022" t="s">
        <v>216</v>
      </c>
      <c r="C12022" t="s">
        <v>220</v>
      </c>
      <c r="D12022" s="2">
        <v>4</v>
      </c>
      <c r="E12022" s="17">
        <v>9</v>
      </c>
      <c r="F12022" t="s">
        <v>73</v>
      </c>
      <c r="H12022">
        <v>129859.5</v>
      </c>
    </row>
    <row r="12023" spans="1:8" x14ac:dyDescent="0.25">
      <c r="A12023" s="2">
        <v>10</v>
      </c>
      <c r="B12023" t="s">
        <v>216</v>
      </c>
      <c r="C12023" t="s">
        <v>220</v>
      </c>
      <c r="D12023" s="2">
        <v>4</v>
      </c>
      <c r="E12023" s="17">
        <v>9</v>
      </c>
      <c r="F12023" t="s">
        <v>72</v>
      </c>
      <c r="G12023">
        <v>1</v>
      </c>
      <c r="H12023">
        <v>107211.48000000001</v>
      </c>
    </row>
    <row r="12024" spans="1:8" x14ac:dyDescent="0.25">
      <c r="A12024" s="2">
        <v>10</v>
      </c>
      <c r="B12024" t="s">
        <v>216</v>
      </c>
      <c r="C12024" t="s">
        <v>220</v>
      </c>
      <c r="D12024" s="2">
        <v>4</v>
      </c>
      <c r="E12024" s="17">
        <v>9</v>
      </c>
      <c r="F12024" t="s">
        <v>74</v>
      </c>
      <c r="G12024">
        <v>1</v>
      </c>
      <c r="H12024">
        <v>145192.21</v>
      </c>
    </row>
    <row r="12025" spans="1:8" x14ac:dyDescent="0.25">
      <c r="A12025" s="2">
        <v>10</v>
      </c>
      <c r="B12025" t="s">
        <v>216</v>
      </c>
      <c r="C12025" t="s">
        <v>220</v>
      </c>
      <c r="D12025" s="2">
        <v>4</v>
      </c>
      <c r="E12025" s="17">
        <v>11</v>
      </c>
      <c r="F12025" t="s">
        <v>70</v>
      </c>
      <c r="G12025">
        <v>2</v>
      </c>
      <c r="H12025">
        <v>1089623.8500000001</v>
      </c>
    </row>
    <row r="12026" spans="1:8" x14ac:dyDescent="0.25">
      <c r="A12026" s="2">
        <v>10</v>
      </c>
      <c r="B12026" t="s">
        <v>216</v>
      </c>
      <c r="C12026" t="s">
        <v>220</v>
      </c>
      <c r="D12026" s="2">
        <v>4</v>
      </c>
      <c r="E12026" s="17">
        <v>11</v>
      </c>
      <c r="F12026" t="s">
        <v>75</v>
      </c>
      <c r="G12026">
        <v>1</v>
      </c>
      <c r="H12026">
        <v>26341.93</v>
      </c>
    </row>
    <row r="12027" spans="1:8" x14ac:dyDescent="0.25">
      <c r="A12027" s="2">
        <v>10</v>
      </c>
      <c r="B12027" t="s">
        <v>216</v>
      </c>
      <c r="C12027" t="s">
        <v>220</v>
      </c>
      <c r="D12027" s="2">
        <v>4</v>
      </c>
      <c r="E12027" s="17">
        <v>11</v>
      </c>
      <c r="F12027" t="s">
        <v>77</v>
      </c>
      <c r="H12027">
        <v>8737.6</v>
      </c>
    </row>
    <row r="12028" spans="1:8" x14ac:dyDescent="0.25">
      <c r="A12028" s="2">
        <v>10</v>
      </c>
      <c r="B12028" t="s">
        <v>216</v>
      </c>
      <c r="C12028" t="s">
        <v>220</v>
      </c>
      <c r="D12028" s="2">
        <v>4</v>
      </c>
      <c r="E12028" s="17">
        <v>11</v>
      </c>
      <c r="F12028" t="s">
        <v>68</v>
      </c>
      <c r="G12028">
        <v>2</v>
      </c>
      <c r="H12028">
        <v>18000</v>
      </c>
    </row>
    <row r="12029" spans="1:8" x14ac:dyDescent="0.25">
      <c r="A12029" s="2">
        <v>10</v>
      </c>
      <c r="B12029" t="s">
        <v>216</v>
      </c>
      <c r="C12029" t="s">
        <v>220</v>
      </c>
      <c r="D12029" s="2">
        <v>4</v>
      </c>
      <c r="E12029" s="17">
        <v>11</v>
      </c>
      <c r="F12029" t="s">
        <v>69</v>
      </c>
      <c r="G12029">
        <v>2</v>
      </c>
      <c r="H12029">
        <v>141650.68</v>
      </c>
    </row>
    <row r="12030" spans="1:8" x14ac:dyDescent="0.25">
      <c r="A12030" s="2">
        <v>10</v>
      </c>
      <c r="B12030" t="s">
        <v>216</v>
      </c>
      <c r="C12030" t="s">
        <v>220</v>
      </c>
      <c r="D12030" s="2">
        <v>4</v>
      </c>
      <c r="E12030" s="17">
        <v>11</v>
      </c>
      <c r="F12030" t="s">
        <v>78</v>
      </c>
      <c r="H12030">
        <v>25080</v>
      </c>
    </row>
    <row r="12031" spans="1:8" x14ac:dyDescent="0.25">
      <c r="A12031" s="2">
        <v>10</v>
      </c>
      <c r="B12031" t="s">
        <v>216</v>
      </c>
      <c r="C12031" t="s">
        <v>220</v>
      </c>
      <c r="D12031" s="2">
        <v>4</v>
      </c>
      <c r="E12031" s="17">
        <v>11</v>
      </c>
      <c r="F12031" t="s">
        <v>67</v>
      </c>
      <c r="G12031">
        <v>2</v>
      </c>
      <c r="H12031">
        <v>163.23999999999998</v>
      </c>
    </row>
    <row r="12032" spans="1:8" x14ac:dyDescent="0.25">
      <c r="A12032" s="2">
        <v>10</v>
      </c>
      <c r="B12032" t="s">
        <v>216</v>
      </c>
      <c r="C12032" t="s">
        <v>220</v>
      </c>
      <c r="D12032" s="2">
        <v>4</v>
      </c>
      <c r="E12032" s="17">
        <v>11</v>
      </c>
      <c r="F12032" t="s">
        <v>73</v>
      </c>
      <c r="H12032">
        <v>96510.66</v>
      </c>
    </row>
    <row r="12033" spans="1:8" x14ac:dyDescent="0.25">
      <c r="A12033" s="2">
        <v>10</v>
      </c>
      <c r="B12033" t="s">
        <v>216</v>
      </c>
      <c r="C12033" t="s">
        <v>220</v>
      </c>
      <c r="D12033" s="2">
        <v>4</v>
      </c>
      <c r="E12033" s="17">
        <v>11</v>
      </c>
      <c r="F12033" t="s">
        <v>72</v>
      </c>
      <c r="G12033">
        <v>2</v>
      </c>
      <c r="H12033">
        <v>96593.919999999984</v>
      </c>
    </row>
    <row r="12034" spans="1:8" x14ac:dyDescent="0.25">
      <c r="A12034" s="2">
        <v>10</v>
      </c>
      <c r="B12034" t="s">
        <v>216</v>
      </c>
      <c r="C12034" t="s">
        <v>220</v>
      </c>
      <c r="D12034" s="2">
        <v>4</v>
      </c>
      <c r="E12034" s="17">
        <v>12</v>
      </c>
      <c r="F12034" t="s">
        <v>70</v>
      </c>
      <c r="G12034">
        <v>1</v>
      </c>
      <c r="H12034">
        <v>472485.36</v>
      </c>
    </row>
    <row r="12035" spans="1:8" x14ac:dyDescent="0.25">
      <c r="A12035" s="2">
        <v>10</v>
      </c>
      <c r="B12035" t="s">
        <v>216</v>
      </c>
      <c r="C12035" t="s">
        <v>220</v>
      </c>
      <c r="D12035" s="2">
        <v>4</v>
      </c>
      <c r="E12035" s="17">
        <v>12</v>
      </c>
      <c r="F12035" t="s">
        <v>69</v>
      </c>
      <c r="G12035">
        <v>1</v>
      </c>
      <c r="H12035">
        <v>61422.94</v>
      </c>
    </row>
    <row r="12036" spans="1:8" x14ac:dyDescent="0.25">
      <c r="A12036" s="2">
        <v>10</v>
      </c>
      <c r="B12036" t="s">
        <v>216</v>
      </c>
      <c r="C12036" t="s">
        <v>220</v>
      </c>
      <c r="D12036" s="2">
        <v>4</v>
      </c>
      <c r="E12036" s="17">
        <v>12</v>
      </c>
      <c r="F12036" t="s">
        <v>67</v>
      </c>
      <c r="G12036">
        <v>1</v>
      </c>
      <c r="H12036">
        <v>69.959999999999994</v>
      </c>
    </row>
    <row r="12037" spans="1:8" x14ac:dyDescent="0.25">
      <c r="A12037" s="2">
        <v>10</v>
      </c>
      <c r="B12037" t="s">
        <v>216</v>
      </c>
      <c r="C12037" t="s">
        <v>220</v>
      </c>
      <c r="D12037" s="2">
        <v>4</v>
      </c>
      <c r="E12037" s="17">
        <v>12</v>
      </c>
      <c r="F12037" t="s">
        <v>73</v>
      </c>
      <c r="H12037">
        <v>39373.78</v>
      </c>
    </row>
    <row r="12038" spans="1:8" x14ac:dyDescent="0.25">
      <c r="A12038" s="2">
        <v>10</v>
      </c>
      <c r="B12038" t="s">
        <v>216</v>
      </c>
      <c r="C12038" t="s">
        <v>220</v>
      </c>
      <c r="D12038" s="2">
        <v>4</v>
      </c>
      <c r="E12038" s="17">
        <v>12</v>
      </c>
      <c r="F12038" t="s">
        <v>72</v>
      </c>
      <c r="G12038">
        <v>1</v>
      </c>
      <c r="H12038">
        <v>101696.76</v>
      </c>
    </row>
    <row r="12039" spans="1:8" x14ac:dyDescent="0.25">
      <c r="A12039" s="2">
        <v>10</v>
      </c>
      <c r="B12039" t="s">
        <v>216</v>
      </c>
      <c r="C12039" t="s">
        <v>220</v>
      </c>
      <c r="D12039" s="2">
        <v>4</v>
      </c>
      <c r="E12039" s="17">
        <v>12</v>
      </c>
      <c r="F12039" t="s">
        <v>74</v>
      </c>
      <c r="G12039">
        <v>1</v>
      </c>
      <c r="H12039">
        <v>163435.04</v>
      </c>
    </row>
    <row r="12040" spans="1:8" x14ac:dyDescent="0.25">
      <c r="A12040" s="2">
        <v>10</v>
      </c>
      <c r="B12040" t="s">
        <v>216</v>
      </c>
      <c r="C12040" t="s">
        <v>220</v>
      </c>
      <c r="D12040" s="2">
        <v>4</v>
      </c>
      <c r="E12040" s="17">
        <v>13</v>
      </c>
      <c r="F12040" t="s">
        <v>70</v>
      </c>
      <c r="G12040">
        <v>4</v>
      </c>
      <c r="H12040">
        <v>2445467.7599999998</v>
      </c>
    </row>
    <row r="12041" spans="1:8" x14ac:dyDescent="0.25">
      <c r="A12041" s="2">
        <v>10</v>
      </c>
      <c r="B12041" t="s">
        <v>216</v>
      </c>
      <c r="C12041" t="s">
        <v>220</v>
      </c>
      <c r="D12041" s="2">
        <v>4</v>
      </c>
      <c r="E12041" s="17">
        <v>13</v>
      </c>
      <c r="F12041" t="s">
        <v>75</v>
      </c>
      <c r="G12041">
        <v>2</v>
      </c>
      <c r="H12041">
        <v>144792</v>
      </c>
    </row>
    <row r="12042" spans="1:8" x14ac:dyDescent="0.25">
      <c r="A12042" s="2">
        <v>10</v>
      </c>
      <c r="B12042" t="s">
        <v>216</v>
      </c>
      <c r="C12042" t="s">
        <v>220</v>
      </c>
      <c r="D12042" s="2">
        <v>4</v>
      </c>
      <c r="E12042" s="17">
        <v>13</v>
      </c>
      <c r="F12042" t="s">
        <v>68</v>
      </c>
      <c r="G12042">
        <v>1</v>
      </c>
      <c r="H12042">
        <v>33504</v>
      </c>
    </row>
    <row r="12043" spans="1:8" x14ac:dyDescent="0.25">
      <c r="A12043" s="2">
        <v>10</v>
      </c>
      <c r="B12043" t="s">
        <v>216</v>
      </c>
      <c r="C12043" t="s">
        <v>220</v>
      </c>
      <c r="D12043" s="2">
        <v>4</v>
      </c>
      <c r="E12043" s="17">
        <v>13</v>
      </c>
      <c r="F12043" t="s">
        <v>69</v>
      </c>
      <c r="G12043">
        <v>4</v>
      </c>
      <c r="H12043">
        <v>317909.99</v>
      </c>
    </row>
    <row r="12044" spans="1:8" x14ac:dyDescent="0.25">
      <c r="A12044" s="2">
        <v>10</v>
      </c>
      <c r="B12044" t="s">
        <v>216</v>
      </c>
      <c r="C12044" t="s">
        <v>220</v>
      </c>
      <c r="D12044" s="2">
        <v>4</v>
      </c>
      <c r="E12044" s="17">
        <v>13</v>
      </c>
      <c r="F12044" t="s">
        <v>67</v>
      </c>
      <c r="G12044">
        <v>4</v>
      </c>
      <c r="H12044">
        <v>279.83999999999997</v>
      </c>
    </row>
    <row r="12045" spans="1:8" x14ac:dyDescent="0.25">
      <c r="A12045" s="2">
        <v>10</v>
      </c>
      <c r="B12045" t="s">
        <v>216</v>
      </c>
      <c r="C12045" t="s">
        <v>220</v>
      </c>
      <c r="D12045" s="2">
        <v>4</v>
      </c>
      <c r="E12045" s="17">
        <v>13</v>
      </c>
      <c r="F12045" t="s">
        <v>73</v>
      </c>
      <c r="H12045">
        <v>203788.98</v>
      </c>
    </row>
    <row r="12046" spans="1:8" x14ac:dyDescent="0.25">
      <c r="A12046" s="2">
        <v>10</v>
      </c>
      <c r="B12046" t="s">
        <v>216</v>
      </c>
      <c r="C12046" t="s">
        <v>220</v>
      </c>
      <c r="D12046" s="2">
        <v>4</v>
      </c>
      <c r="E12046" s="17">
        <v>13</v>
      </c>
      <c r="F12046" t="s">
        <v>72</v>
      </c>
      <c r="G12046">
        <v>4</v>
      </c>
      <c r="H12046">
        <v>622215.36</v>
      </c>
    </row>
    <row r="12047" spans="1:8" x14ac:dyDescent="0.25">
      <c r="A12047" s="2">
        <v>10</v>
      </c>
      <c r="B12047" t="s">
        <v>216</v>
      </c>
      <c r="C12047" t="s">
        <v>220</v>
      </c>
      <c r="D12047" s="2">
        <v>4</v>
      </c>
      <c r="E12047" s="17">
        <v>14</v>
      </c>
      <c r="F12047" t="s">
        <v>70</v>
      </c>
      <c r="G12047">
        <v>2</v>
      </c>
      <c r="H12047">
        <v>1492928.7000000002</v>
      </c>
    </row>
    <row r="12048" spans="1:8" x14ac:dyDescent="0.25">
      <c r="A12048" s="2">
        <v>10</v>
      </c>
      <c r="B12048" t="s">
        <v>216</v>
      </c>
      <c r="C12048" t="s">
        <v>220</v>
      </c>
      <c r="D12048" s="2">
        <v>4</v>
      </c>
      <c r="E12048" s="17">
        <v>14</v>
      </c>
      <c r="F12048" t="s">
        <v>75</v>
      </c>
      <c r="G12048">
        <v>1</v>
      </c>
      <c r="H12048">
        <v>48000</v>
      </c>
    </row>
    <row r="12049" spans="1:8" x14ac:dyDescent="0.25">
      <c r="A12049" s="2">
        <v>10</v>
      </c>
      <c r="B12049" t="s">
        <v>216</v>
      </c>
      <c r="C12049" t="s">
        <v>220</v>
      </c>
      <c r="D12049" s="2">
        <v>4</v>
      </c>
      <c r="E12049" s="17">
        <v>14</v>
      </c>
      <c r="F12049" t="s">
        <v>69</v>
      </c>
      <c r="G12049">
        <v>2</v>
      </c>
      <c r="H12049">
        <v>194080.36</v>
      </c>
    </row>
    <row r="12050" spans="1:8" x14ac:dyDescent="0.25">
      <c r="A12050" s="2">
        <v>10</v>
      </c>
      <c r="B12050" t="s">
        <v>216</v>
      </c>
      <c r="C12050" t="s">
        <v>220</v>
      </c>
      <c r="D12050" s="2">
        <v>4</v>
      </c>
      <c r="E12050" s="17">
        <v>14</v>
      </c>
      <c r="F12050" t="s">
        <v>78</v>
      </c>
      <c r="H12050">
        <v>48878.85</v>
      </c>
    </row>
    <row r="12051" spans="1:8" x14ac:dyDescent="0.25">
      <c r="A12051" s="2">
        <v>10</v>
      </c>
      <c r="B12051" t="s">
        <v>216</v>
      </c>
      <c r="C12051" t="s">
        <v>220</v>
      </c>
      <c r="D12051" s="2">
        <v>4</v>
      </c>
      <c r="E12051" s="17">
        <v>14</v>
      </c>
      <c r="F12051" t="s">
        <v>67</v>
      </c>
      <c r="G12051">
        <v>2</v>
      </c>
      <c r="H12051">
        <v>139.91999999999999</v>
      </c>
    </row>
    <row r="12052" spans="1:8" x14ac:dyDescent="0.25">
      <c r="A12052" s="2">
        <v>10</v>
      </c>
      <c r="B12052" t="s">
        <v>216</v>
      </c>
      <c r="C12052" t="s">
        <v>220</v>
      </c>
      <c r="D12052" s="2">
        <v>4</v>
      </c>
      <c r="E12052" s="17">
        <v>14</v>
      </c>
      <c r="F12052" t="s">
        <v>73</v>
      </c>
      <c r="H12052">
        <v>123492.85</v>
      </c>
    </row>
    <row r="12053" spans="1:8" x14ac:dyDescent="0.25">
      <c r="A12053" s="2">
        <v>10</v>
      </c>
      <c r="B12053" t="s">
        <v>216</v>
      </c>
      <c r="C12053" t="s">
        <v>220</v>
      </c>
      <c r="D12053" s="2">
        <v>4</v>
      </c>
      <c r="E12053" s="17">
        <v>14</v>
      </c>
      <c r="F12053" t="s">
        <v>72</v>
      </c>
      <c r="G12053">
        <v>2</v>
      </c>
      <c r="H12053">
        <v>437100.61</v>
      </c>
    </row>
    <row r="12054" spans="1:8" x14ac:dyDescent="0.25">
      <c r="A12054" s="2">
        <v>10</v>
      </c>
      <c r="B12054" t="s">
        <v>216</v>
      </c>
      <c r="C12054" t="s">
        <v>221</v>
      </c>
      <c r="D12054" s="2">
        <v>5</v>
      </c>
      <c r="E12054" s="17">
        <v>1</v>
      </c>
      <c r="F12054" t="s">
        <v>96</v>
      </c>
      <c r="G12054">
        <v>3</v>
      </c>
      <c r="H12054">
        <v>96000</v>
      </c>
    </row>
    <row r="12055" spans="1:8" x14ac:dyDescent="0.25">
      <c r="A12055" s="2">
        <v>10</v>
      </c>
      <c r="B12055" t="s">
        <v>216</v>
      </c>
      <c r="C12055" t="s">
        <v>221</v>
      </c>
      <c r="D12055" s="2">
        <v>5</v>
      </c>
      <c r="E12055" s="17">
        <v>4</v>
      </c>
      <c r="F12055" t="s">
        <v>70</v>
      </c>
      <c r="H12055">
        <v>9794.25</v>
      </c>
    </row>
    <row r="12056" spans="1:8" x14ac:dyDescent="0.25">
      <c r="A12056" s="2">
        <v>10</v>
      </c>
      <c r="B12056" t="s">
        <v>216</v>
      </c>
      <c r="C12056" t="s">
        <v>221</v>
      </c>
      <c r="D12056" s="2">
        <v>5</v>
      </c>
      <c r="E12056" s="17">
        <v>4</v>
      </c>
      <c r="F12056" t="s">
        <v>75</v>
      </c>
      <c r="H12056">
        <v>900</v>
      </c>
    </row>
    <row r="12057" spans="1:8" x14ac:dyDescent="0.25">
      <c r="A12057" s="2">
        <v>10</v>
      </c>
      <c r="B12057" t="s">
        <v>216</v>
      </c>
      <c r="C12057" t="s">
        <v>221</v>
      </c>
      <c r="D12057" s="2">
        <v>5</v>
      </c>
      <c r="E12057" s="17">
        <v>4</v>
      </c>
      <c r="F12057" t="s">
        <v>68</v>
      </c>
      <c r="H12057">
        <v>3545</v>
      </c>
    </row>
    <row r="12058" spans="1:8" x14ac:dyDescent="0.25">
      <c r="A12058" s="2">
        <v>10</v>
      </c>
      <c r="B12058" t="s">
        <v>216</v>
      </c>
      <c r="C12058" t="s">
        <v>221</v>
      </c>
      <c r="D12058" s="2">
        <v>5</v>
      </c>
      <c r="E12058" s="17">
        <v>4</v>
      </c>
      <c r="F12058" t="s">
        <v>69</v>
      </c>
      <c r="H12058">
        <v>1273.23</v>
      </c>
    </row>
    <row r="12059" spans="1:8" x14ac:dyDescent="0.25">
      <c r="A12059" s="2">
        <v>10</v>
      </c>
      <c r="B12059" t="s">
        <v>216</v>
      </c>
      <c r="C12059" t="s">
        <v>221</v>
      </c>
      <c r="D12059" s="2">
        <v>5</v>
      </c>
      <c r="E12059" s="17">
        <v>4</v>
      </c>
      <c r="F12059" t="s">
        <v>67</v>
      </c>
      <c r="H12059">
        <v>5.83</v>
      </c>
    </row>
    <row r="12060" spans="1:8" x14ac:dyDescent="0.25">
      <c r="A12060" s="2">
        <v>10</v>
      </c>
      <c r="B12060" t="s">
        <v>216</v>
      </c>
      <c r="C12060" t="s">
        <v>221</v>
      </c>
      <c r="D12060" s="2">
        <v>5</v>
      </c>
      <c r="E12060" s="17">
        <v>4</v>
      </c>
      <c r="F12060" t="s">
        <v>74</v>
      </c>
      <c r="H12060">
        <v>1240</v>
      </c>
    </row>
    <row r="12061" spans="1:8" x14ac:dyDescent="0.25">
      <c r="A12061" s="2">
        <v>10</v>
      </c>
      <c r="B12061" t="s">
        <v>216</v>
      </c>
      <c r="C12061" t="s">
        <v>221</v>
      </c>
      <c r="D12061" s="2">
        <v>5</v>
      </c>
      <c r="E12061" s="17">
        <v>5</v>
      </c>
      <c r="F12061" t="s">
        <v>70</v>
      </c>
      <c r="G12061">
        <v>1</v>
      </c>
      <c r="H12061">
        <v>136854.38</v>
      </c>
    </row>
    <row r="12062" spans="1:8" x14ac:dyDescent="0.25">
      <c r="A12062" s="2">
        <v>10</v>
      </c>
      <c r="B12062" t="s">
        <v>216</v>
      </c>
      <c r="C12062" t="s">
        <v>221</v>
      </c>
      <c r="D12062" s="2">
        <v>5</v>
      </c>
      <c r="E12062" s="17">
        <v>5</v>
      </c>
      <c r="F12062" t="s">
        <v>75</v>
      </c>
      <c r="G12062">
        <v>1</v>
      </c>
      <c r="H12062">
        <v>5400</v>
      </c>
    </row>
    <row r="12063" spans="1:8" x14ac:dyDescent="0.25">
      <c r="A12063" s="2">
        <v>10</v>
      </c>
      <c r="B12063" t="s">
        <v>216</v>
      </c>
      <c r="C12063" t="s">
        <v>221</v>
      </c>
      <c r="D12063" s="2">
        <v>5</v>
      </c>
      <c r="E12063" s="17">
        <v>5</v>
      </c>
      <c r="F12063" t="s">
        <v>69</v>
      </c>
      <c r="G12063">
        <v>1</v>
      </c>
      <c r="H12063">
        <v>10040.169999999998</v>
      </c>
    </row>
    <row r="12064" spans="1:8" x14ac:dyDescent="0.25">
      <c r="A12064" s="2">
        <v>10</v>
      </c>
      <c r="B12064" t="s">
        <v>216</v>
      </c>
      <c r="C12064" t="s">
        <v>221</v>
      </c>
      <c r="D12064" s="2">
        <v>5</v>
      </c>
      <c r="E12064" s="17">
        <v>5</v>
      </c>
      <c r="F12064" t="s">
        <v>67</v>
      </c>
      <c r="G12064">
        <v>1</v>
      </c>
      <c r="H12064">
        <v>75.69</v>
      </c>
    </row>
    <row r="12065" spans="1:8" x14ac:dyDescent="0.25">
      <c r="A12065" s="2">
        <v>10</v>
      </c>
      <c r="B12065" t="s">
        <v>216</v>
      </c>
      <c r="C12065" t="s">
        <v>221</v>
      </c>
      <c r="D12065" s="2">
        <v>5</v>
      </c>
      <c r="E12065" s="17">
        <v>5</v>
      </c>
      <c r="F12065" t="s">
        <v>72</v>
      </c>
      <c r="H12065">
        <v>19601.98</v>
      </c>
    </row>
    <row r="12066" spans="1:8" x14ac:dyDescent="0.25">
      <c r="A12066" s="2">
        <v>10</v>
      </c>
      <c r="B12066" t="s">
        <v>216</v>
      </c>
      <c r="C12066" t="s">
        <v>221</v>
      </c>
      <c r="D12066" s="2">
        <v>5</v>
      </c>
      <c r="E12066" s="17">
        <v>6</v>
      </c>
      <c r="F12066" t="s">
        <v>70</v>
      </c>
      <c r="G12066">
        <v>3</v>
      </c>
      <c r="H12066">
        <v>334304.31</v>
      </c>
    </row>
    <row r="12067" spans="1:8" x14ac:dyDescent="0.25">
      <c r="A12067" s="2">
        <v>10</v>
      </c>
      <c r="B12067" t="s">
        <v>216</v>
      </c>
      <c r="C12067" t="s">
        <v>221</v>
      </c>
      <c r="D12067" s="2">
        <v>5</v>
      </c>
      <c r="E12067" s="17">
        <v>6</v>
      </c>
      <c r="F12067" t="s">
        <v>75</v>
      </c>
      <c r="G12067">
        <v>2</v>
      </c>
      <c r="H12067">
        <v>19800</v>
      </c>
    </row>
    <row r="12068" spans="1:8" x14ac:dyDescent="0.25">
      <c r="A12068" s="2">
        <v>10</v>
      </c>
      <c r="B12068" t="s">
        <v>216</v>
      </c>
      <c r="C12068" t="s">
        <v>221</v>
      </c>
      <c r="D12068" s="2">
        <v>5</v>
      </c>
      <c r="E12068" s="17">
        <v>6</v>
      </c>
      <c r="F12068" t="s">
        <v>77</v>
      </c>
      <c r="H12068">
        <v>8766.7199999999993</v>
      </c>
    </row>
    <row r="12069" spans="1:8" x14ac:dyDescent="0.25">
      <c r="A12069" s="2">
        <v>10</v>
      </c>
      <c r="B12069" t="s">
        <v>216</v>
      </c>
      <c r="C12069" t="s">
        <v>221</v>
      </c>
      <c r="D12069" s="2">
        <v>5</v>
      </c>
      <c r="E12069" s="17">
        <v>6</v>
      </c>
      <c r="F12069" t="s">
        <v>68</v>
      </c>
      <c r="G12069">
        <v>2</v>
      </c>
      <c r="H12069">
        <v>32263</v>
      </c>
    </row>
    <row r="12070" spans="1:8" x14ac:dyDescent="0.25">
      <c r="A12070" s="2">
        <v>10</v>
      </c>
      <c r="B12070" t="s">
        <v>216</v>
      </c>
      <c r="C12070" t="s">
        <v>221</v>
      </c>
      <c r="D12070" s="2">
        <v>5</v>
      </c>
      <c r="E12070" s="17">
        <v>6</v>
      </c>
      <c r="F12070" t="s">
        <v>69</v>
      </c>
      <c r="G12070">
        <v>2</v>
      </c>
      <c r="H12070">
        <v>28946.950000000004</v>
      </c>
    </row>
    <row r="12071" spans="1:8" x14ac:dyDescent="0.25">
      <c r="A12071" s="2">
        <v>10</v>
      </c>
      <c r="B12071" t="s">
        <v>216</v>
      </c>
      <c r="C12071" t="s">
        <v>221</v>
      </c>
      <c r="D12071" s="2">
        <v>5</v>
      </c>
      <c r="E12071" s="17">
        <v>6</v>
      </c>
      <c r="F12071" t="s">
        <v>78</v>
      </c>
      <c r="H12071">
        <v>5492.1</v>
      </c>
    </row>
    <row r="12072" spans="1:8" x14ac:dyDescent="0.25">
      <c r="A12072" s="2">
        <v>10</v>
      </c>
      <c r="B12072" t="s">
        <v>216</v>
      </c>
      <c r="C12072" t="s">
        <v>221</v>
      </c>
      <c r="D12072" s="2">
        <v>5</v>
      </c>
      <c r="E12072" s="17">
        <v>6</v>
      </c>
      <c r="F12072" t="s">
        <v>67</v>
      </c>
      <c r="G12072">
        <v>3</v>
      </c>
      <c r="H12072">
        <v>139.91999999999999</v>
      </c>
    </row>
    <row r="12073" spans="1:8" x14ac:dyDescent="0.25">
      <c r="A12073" s="2">
        <v>10</v>
      </c>
      <c r="B12073" t="s">
        <v>216</v>
      </c>
      <c r="C12073" t="s">
        <v>221</v>
      </c>
      <c r="D12073" s="2">
        <v>5</v>
      </c>
      <c r="E12073" s="17">
        <v>6</v>
      </c>
      <c r="F12073" t="s">
        <v>73</v>
      </c>
      <c r="G12073">
        <v>1</v>
      </c>
      <c r="H12073">
        <v>27102.5</v>
      </c>
    </row>
    <row r="12074" spans="1:8" x14ac:dyDescent="0.25">
      <c r="A12074" s="2">
        <v>10</v>
      </c>
      <c r="B12074" t="s">
        <v>216</v>
      </c>
      <c r="C12074" t="s">
        <v>221</v>
      </c>
      <c r="D12074" s="2">
        <v>5</v>
      </c>
      <c r="E12074" s="17">
        <v>6</v>
      </c>
      <c r="F12074" t="s">
        <v>72</v>
      </c>
      <c r="G12074">
        <v>1</v>
      </c>
      <c r="H12074">
        <v>40804.03</v>
      </c>
    </row>
    <row r="12075" spans="1:8" x14ac:dyDescent="0.25">
      <c r="A12075" s="2">
        <v>10</v>
      </c>
      <c r="B12075" t="s">
        <v>216</v>
      </c>
      <c r="C12075" t="s">
        <v>221</v>
      </c>
      <c r="D12075" s="2">
        <v>5</v>
      </c>
      <c r="E12075" s="17">
        <v>7</v>
      </c>
      <c r="F12075" t="s">
        <v>70</v>
      </c>
      <c r="G12075">
        <v>2</v>
      </c>
      <c r="H12075">
        <v>484564.88</v>
      </c>
    </row>
    <row r="12076" spans="1:8" x14ac:dyDescent="0.25">
      <c r="A12076" s="2">
        <v>10</v>
      </c>
      <c r="B12076" t="s">
        <v>216</v>
      </c>
      <c r="C12076" t="s">
        <v>221</v>
      </c>
      <c r="D12076" s="2">
        <v>5</v>
      </c>
      <c r="E12076" s="17">
        <v>7</v>
      </c>
      <c r="F12076" t="s">
        <v>75</v>
      </c>
      <c r="G12076">
        <v>2</v>
      </c>
      <c r="H12076">
        <v>25200</v>
      </c>
    </row>
    <row r="12077" spans="1:8" x14ac:dyDescent="0.25">
      <c r="A12077" s="2">
        <v>10</v>
      </c>
      <c r="B12077" t="s">
        <v>216</v>
      </c>
      <c r="C12077" t="s">
        <v>221</v>
      </c>
      <c r="D12077" s="2">
        <v>5</v>
      </c>
      <c r="E12077" s="17">
        <v>7</v>
      </c>
      <c r="F12077" t="s">
        <v>77</v>
      </c>
      <c r="H12077">
        <v>16722.579999999998</v>
      </c>
    </row>
    <row r="12078" spans="1:8" x14ac:dyDescent="0.25">
      <c r="A12078" s="2">
        <v>10</v>
      </c>
      <c r="B12078" t="s">
        <v>216</v>
      </c>
      <c r="C12078" t="s">
        <v>221</v>
      </c>
      <c r="D12078" s="2">
        <v>5</v>
      </c>
      <c r="E12078" s="17">
        <v>7</v>
      </c>
      <c r="F12078" t="s">
        <v>68</v>
      </c>
      <c r="G12078">
        <v>2</v>
      </c>
      <c r="H12078">
        <v>61936</v>
      </c>
    </row>
    <row r="12079" spans="1:8" x14ac:dyDescent="0.25">
      <c r="A12079" s="2">
        <v>10</v>
      </c>
      <c r="B12079" t="s">
        <v>216</v>
      </c>
      <c r="C12079" t="s">
        <v>221</v>
      </c>
      <c r="D12079" s="2">
        <v>5</v>
      </c>
      <c r="E12079" s="17">
        <v>7</v>
      </c>
      <c r="F12079" t="s">
        <v>69</v>
      </c>
      <c r="G12079">
        <v>2</v>
      </c>
      <c r="H12079">
        <v>54404.759999999995</v>
      </c>
    </row>
    <row r="12080" spans="1:8" x14ac:dyDescent="0.25">
      <c r="A12080" s="2">
        <v>10</v>
      </c>
      <c r="B12080" t="s">
        <v>216</v>
      </c>
      <c r="C12080" t="s">
        <v>221</v>
      </c>
      <c r="D12080" s="2">
        <v>5</v>
      </c>
      <c r="E12080" s="17">
        <v>7</v>
      </c>
      <c r="F12080" t="s">
        <v>78</v>
      </c>
      <c r="H12080">
        <v>10028.85</v>
      </c>
    </row>
    <row r="12081" spans="1:8" x14ac:dyDescent="0.25">
      <c r="A12081" s="2">
        <v>10</v>
      </c>
      <c r="B12081" t="s">
        <v>216</v>
      </c>
      <c r="C12081" t="s">
        <v>221</v>
      </c>
      <c r="D12081" s="2">
        <v>5</v>
      </c>
      <c r="E12081" s="17">
        <v>7</v>
      </c>
      <c r="F12081" t="s">
        <v>67</v>
      </c>
      <c r="G12081">
        <v>2</v>
      </c>
      <c r="H12081">
        <v>168.79999999999998</v>
      </c>
    </row>
    <row r="12082" spans="1:8" x14ac:dyDescent="0.25">
      <c r="A12082" s="2">
        <v>10</v>
      </c>
      <c r="B12082" t="s">
        <v>216</v>
      </c>
      <c r="C12082" t="s">
        <v>221</v>
      </c>
      <c r="D12082" s="2">
        <v>5</v>
      </c>
      <c r="E12082" s="17">
        <v>7</v>
      </c>
      <c r="F12082" t="s">
        <v>73</v>
      </c>
      <c r="G12082">
        <v>1</v>
      </c>
      <c r="H12082">
        <v>35004.5</v>
      </c>
    </row>
    <row r="12083" spans="1:8" x14ac:dyDescent="0.25">
      <c r="A12083" s="2">
        <v>10</v>
      </c>
      <c r="B12083" t="s">
        <v>216</v>
      </c>
      <c r="C12083" t="s">
        <v>221</v>
      </c>
      <c r="D12083" s="2">
        <v>5</v>
      </c>
      <c r="E12083" s="17">
        <v>7</v>
      </c>
      <c r="F12083" t="s">
        <v>72</v>
      </c>
      <c r="H12083">
        <v>24443.7</v>
      </c>
    </row>
    <row r="12084" spans="1:8" x14ac:dyDescent="0.25">
      <c r="A12084" s="2">
        <v>10</v>
      </c>
      <c r="B12084" t="s">
        <v>216</v>
      </c>
      <c r="C12084" t="s">
        <v>221</v>
      </c>
      <c r="D12084" s="2">
        <v>5</v>
      </c>
      <c r="E12084" s="17">
        <v>8</v>
      </c>
      <c r="F12084" t="s">
        <v>70</v>
      </c>
      <c r="G12084">
        <v>1</v>
      </c>
      <c r="H12084">
        <v>246494.25</v>
      </c>
    </row>
    <row r="12085" spans="1:8" x14ac:dyDescent="0.25">
      <c r="A12085" s="2">
        <v>10</v>
      </c>
      <c r="B12085" t="s">
        <v>216</v>
      </c>
      <c r="C12085" t="s">
        <v>221</v>
      </c>
      <c r="D12085" s="2">
        <v>5</v>
      </c>
      <c r="E12085" s="17">
        <v>8</v>
      </c>
      <c r="F12085" t="s">
        <v>75</v>
      </c>
      <c r="G12085">
        <v>1</v>
      </c>
      <c r="H12085">
        <v>13500</v>
      </c>
    </row>
    <row r="12086" spans="1:8" x14ac:dyDescent="0.25">
      <c r="A12086" s="2">
        <v>10</v>
      </c>
      <c r="B12086" t="s">
        <v>216</v>
      </c>
      <c r="C12086" t="s">
        <v>221</v>
      </c>
      <c r="D12086" s="2">
        <v>5</v>
      </c>
      <c r="E12086" s="17">
        <v>8</v>
      </c>
      <c r="F12086" t="s">
        <v>68</v>
      </c>
      <c r="G12086">
        <v>1</v>
      </c>
      <c r="H12086">
        <v>28231</v>
      </c>
    </row>
    <row r="12087" spans="1:8" x14ac:dyDescent="0.25">
      <c r="A12087" s="2">
        <v>10</v>
      </c>
      <c r="B12087" t="s">
        <v>216</v>
      </c>
      <c r="C12087" t="s">
        <v>221</v>
      </c>
      <c r="D12087" s="2">
        <v>5</v>
      </c>
      <c r="E12087" s="17">
        <v>8</v>
      </c>
      <c r="F12087" t="s">
        <v>69</v>
      </c>
      <c r="G12087">
        <v>1</v>
      </c>
      <c r="H12087">
        <v>32044.080000000002</v>
      </c>
    </row>
    <row r="12088" spans="1:8" x14ac:dyDescent="0.25">
      <c r="A12088" s="2">
        <v>10</v>
      </c>
      <c r="B12088" t="s">
        <v>216</v>
      </c>
      <c r="C12088" t="s">
        <v>221</v>
      </c>
      <c r="D12088" s="2">
        <v>5</v>
      </c>
      <c r="E12088" s="17">
        <v>8</v>
      </c>
      <c r="F12088" t="s">
        <v>78</v>
      </c>
      <c r="H12088">
        <v>20502.18</v>
      </c>
    </row>
    <row r="12089" spans="1:8" x14ac:dyDescent="0.25">
      <c r="A12089" s="2">
        <v>10</v>
      </c>
      <c r="B12089" t="s">
        <v>216</v>
      </c>
      <c r="C12089" t="s">
        <v>221</v>
      </c>
      <c r="D12089" s="2">
        <v>5</v>
      </c>
      <c r="E12089" s="17">
        <v>8</v>
      </c>
      <c r="F12089" t="s">
        <v>67</v>
      </c>
      <c r="G12089">
        <v>1</v>
      </c>
      <c r="H12089">
        <v>69.959999999999994</v>
      </c>
    </row>
    <row r="12090" spans="1:8" x14ac:dyDescent="0.25">
      <c r="A12090" s="2">
        <v>10</v>
      </c>
      <c r="B12090" t="s">
        <v>216</v>
      </c>
      <c r="C12090" t="s">
        <v>221</v>
      </c>
      <c r="D12090" s="2">
        <v>5</v>
      </c>
      <c r="E12090" s="17">
        <v>8</v>
      </c>
      <c r="F12090" t="s">
        <v>73</v>
      </c>
      <c r="H12090">
        <v>20617.5</v>
      </c>
    </row>
    <row r="12091" spans="1:8" x14ac:dyDescent="0.25">
      <c r="A12091" s="2">
        <v>10</v>
      </c>
      <c r="B12091" t="s">
        <v>216</v>
      </c>
      <c r="C12091" t="s">
        <v>221</v>
      </c>
      <c r="D12091" s="2">
        <v>5</v>
      </c>
      <c r="E12091" s="17">
        <v>9</v>
      </c>
      <c r="F12091" t="s">
        <v>70</v>
      </c>
      <c r="G12091">
        <v>1</v>
      </c>
      <c r="H12091">
        <v>89905.17</v>
      </c>
    </row>
    <row r="12092" spans="1:8" x14ac:dyDescent="0.25">
      <c r="A12092" s="2">
        <v>10</v>
      </c>
      <c r="B12092" t="s">
        <v>216</v>
      </c>
      <c r="C12092" t="s">
        <v>221</v>
      </c>
      <c r="D12092" s="2">
        <v>5</v>
      </c>
      <c r="E12092" s="17">
        <v>9</v>
      </c>
      <c r="F12092" t="s">
        <v>67</v>
      </c>
      <c r="G12092">
        <v>1</v>
      </c>
      <c r="H12092">
        <v>23.32</v>
      </c>
    </row>
    <row r="12093" spans="1:8" x14ac:dyDescent="0.25">
      <c r="A12093" s="2">
        <v>10</v>
      </c>
      <c r="B12093" t="s">
        <v>216</v>
      </c>
      <c r="C12093" t="s">
        <v>221</v>
      </c>
      <c r="D12093" s="2">
        <v>5</v>
      </c>
      <c r="E12093" s="17">
        <v>9</v>
      </c>
      <c r="F12093" t="s">
        <v>72</v>
      </c>
      <c r="G12093">
        <v>1</v>
      </c>
      <c r="H12093">
        <v>33264.89</v>
      </c>
    </row>
    <row r="12094" spans="1:8" x14ac:dyDescent="0.25">
      <c r="A12094" s="2">
        <v>10</v>
      </c>
      <c r="B12094" t="s">
        <v>216</v>
      </c>
      <c r="C12094" t="s">
        <v>221</v>
      </c>
      <c r="D12094" s="2">
        <v>5</v>
      </c>
      <c r="E12094" s="17">
        <v>11</v>
      </c>
      <c r="F12094" t="s">
        <v>70</v>
      </c>
      <c r="G12094">
        <v>1</v>
      </c>
      <c r="H12094">
        <v>653115.67999999993</v>
      </c>
    </row>
    <row r="12095" spans="1:8" x14ac:dyDescent="0.25">
      <c r="A12095" s="2">
        <v>10</v>
      </c>
      <c r="B12095" t="s">
        <v>216</v>
      </c>
      <c r="C12095" t="s">
        <v>221</v>
      </c>
      <c r="D12095" s="2">
        <v>5</v>
      </c>
      <c r="E12095" s="17">
        <v>11</v>
      </c>
      <c r="F12095" t="s">
        <v>75</v>
      </c>
      <c r="G12095">
        <v>1</v>
      </c>
      <c r="H12095">
        <v>10158</v>
      </c>
    </row>
    <row r="12096" spans="1:8" x14ac:dyDescent="0.25">
      <c r="A12096" s="2">
        <v>10</v>
      </c>
      <c r="B12096" t="s">
        <v>216</v>
      </c>
      <c r="C12096" t="s">
        <v>221</v>
      </c>
      <c r="D12096" s="2">
        <v>5</v>
      </c>
      <c r="E12096" s="17">
        <v>11</v>
      </c>
      <c r="F12096" t="s">
        <v>68</v>
      </c>
      <c r="G12096">
        <v>1</v>
      </c>
      <c r="H12096">
        <v>32600</v>
      </c>
    </row>
    <row r="12097" spans="1:8" x14ac:dyDescent="0.25">
      <c r="A12097" s="2">
        <v>10</v>
      </c>
      <c r="B12097" t="s">
        <v>216</v>
      </c>
      <c r="C12097" t="s">
        <v>221</v>
      </c>
      <c r="D12097" s="2">
        <v>5</v>
      </c>
      <c r="E12097" s="17">
        <v>11</v>
      </c>
      <c r="F12097" t="s">
        <v>69</v>
      </c>
      <c r="G12097">
        <v>1</v>
      </c>
      <c r="H12097">
        <v>84904.87</v>
      </c>
    </row>
    <row r="12098" spans="1:8" x14ac:dyDescent="0.25">
      <c r="A12098" s="2">
        <v>10</v>
      </c>
      <c r="B12098" t="s">
        <v>216</v>
      </c>
      <c r="C12098" t="s">
        <v>221</v>
      </c>
      <c r="D12098" s="2">
        <v>5</v>
      </c>
      <c r="E12098" s="17">
        <v>11</v>
      </c>
      <c r="F12098" t="s">
        <v>67</v>
      </c>
      <c r="G12098">
        <v>1</v>
      </c>
      <c r="H12098">
        <v>99.109999999999985</v>
      </c>
    </row>
    <row r="12099" spans="1:8" x14ac:dyDescent="0.25">
      <c r="A12099" s="2">
        <v>10</v>
      </c>
      <c r="B12099" t="s">
        <v>216</v>
      </c>
      <c r="C12099" t="s">
        <v>221</v>
      </c>
      <c r="D12099" s="2">
        <v>5</v>
      </c>
      <c r="E12099" s="17">
        <v>11</v>
      </c>
      <c r="F12099" t="s">
        <v>73</v>
      </c>
      <c r="H12099">
        <v>40098.94</v>
      </c>
    </row>
    <row r="12100" spans="1:8" x14ac:dyDescent="0.25">
      <c r="A12100" s="2">
        <v>10</v>
      </c>
      <c r="B12100" t="s">
        <v>216</v>
      </c>
      <c r="C12100" t="s">
        <v>221</v>
      </c>
      <c r="D12100" s="2">
        <v>5</v>
      </c>
      <c r="E12100" s="17">
        <v>11</v>
      </c>
      <c r="F12100" t="s">
        <v>72</v>
      </c>
      <c r="G12100">
        <v>1</v>
      </c>
      <c r="H12100">
        <v>52159.240000000005</v>
      </c>
    </row>
    <row r="12101" spans="1:8" x14ac:dyDescent="0.25">
      <c r="A12101" s="2">
        <v>10</v>
      </c>
      <c r="B12101" t="s">
        <v>216</v>
      </c>
      <c r="C12101" t="s">
        <v>221</v>
      </c>
      <c r="D12101" s="2">
        <v>5</v>
      </c>
      <c r="E12101" s="17">
        <v>12</v>
      </c>
      <c r="F12101" t="s">
        <v>70</v>
      </c>
      <c r="G12101">
        <v>5</v>
      </c>
      <c r="H12101">
        <v>2566723.86</v>
      </c>
    </row>
    <row r="12102" spans="1:8" x14ac:dyDescent="0.25">
      <c r="A12102" s="2">
        <v>10</v>
      </c>
      <c r="B12102" t="s">
        <v>216</v>
      </c>
      <c r="C12102" t="s">
        <v>221</v>
      </c>
      <c r="D12102" s="2">
        <v>5</v>
      </c>
      <c r="E12102" s="17">
        <v>12</v>
      </c>
      <c r="F12102" t="s">
        <v>77</v>
      </c>
      <c r="H12102">
        <v>9993.6299999999992</v>
      </c>
    </row>
    <row r="12103" spans="1:8" x14ac:dyDescent="0.25">
      <c r="A12103" s="2">
        <v>10</v>
      </c>
      <c r="B12103" t="s">
        <v>216</v>
      </c>
      <c r="C12103" t="s">
        <v>221</v>
      </c>
      <c r="D12103" s="2">
        <v>5</v>
      </c>
      <c r="E12103" s="17">
        <v>12</v>
      </c>
      <c r="F12103" t="s">
        <v>68</v>
      </c>
      <c r="G12103">
        <v>2</v>
      </c>
      <c r="H12103">
        <v>43440</v>
      </c>
    </row>
    <row r="12104" spans="1:8" x14ac:dyDescent="0.25">
      <c r="A12104" s="2">
        <v>10</v>
      </c>
      <c r="B12104" t="s">
        <v>216</v>
      </c>
      <c r="C12104" t="s">
        <v>221</v>
      </c>
      <c r="D12104" s="2">
        <v>5</v>
      </c>
      <c r="E12104" s="17">
        <v>12</v>
      </c>
      <c r="F12104" t="s">
        <v>69</v>
      </c>
      <c r="G12104">
        <v>4</v>
      </c>
      <c r="H12104">
        <v>269677.12</v>
      </c>
    </row>
    <row r="12105" spans="1:8" x14ac:dyDescent="0.25">
      <c r="A12105" s="2">
        <v>10</v>
      </c>
      <c r="B12105" t="s">
        <v>216</v>
      </c>
      <c r="C12105" t="s">
        <v>221</v>
      </c>
      <c r="D12105" s="2">
        <v>5</v>
      </c>
      <c r="E12105" s="17">
        <v>12</v>
      </c>
      <c r="F12105" t="s">
        <v>78</v>
      </c>
      <c r="H12105">
        <v>80799.360000000001</v>
      </c>
    </row>
    <row r="12106" spans="1:8" x14ac:dyDescent="0.25">
      <c r="A12106" s="2">
        <v>10</v>
      </c>
      <c r="B12106" t="s">
        <v>216</v>
      </c>
      <c r="C12106" t="s">
        <v>221</v>
      </c>
      <c r="D12106" s="2">
        <v>5</v>
      </c>
      <c r="E12106" s="17">
        <v>12</v>
      </c>
      <c r="F12106" t="s">
        <v>67</v>
      </c>
      <c r="G12106">
        <v>5</v>
      </c>
      <c r="H12106">
        <v>349.79999999999995</v>
      </c>
    </row>
    <row r="12107" spans="1:8" x14ac:dyDescent="0.25">
      <c r="A12107" s="2">
        <v>10</v>
      </c>
      <c r="B12107" t="s">
        <v>216</v>
      </c>
      <c r="C12107" t="s">
        <v>221</v>
      </c>
      <c r="D12107" s="2">
        <v>5</v>
      </c>
      <c r="E12107" s="17">
        <v>12</v>
      </c>
      <c r="F12107" t="s">
        <v>73</v>
      </c>
      <c r="H12107">
        <v>173343.03</v>
      </c>
    </row>
    <row r="12108" spans="1:8" x14ac:dyDescent="0.25">
      <c r="A12108" s="2">
        <v>10</v>
      </c>
      <c r="B12108" t="s">
        <v>216</v>
      </c>
      <c r="C12108" t="s">
        <v>221</v>
      </c>
      <c r="D12108" s="2">
        <v>5</v>
      </c>
      <c r="E12108" s="17">
        <v>12</v>
      </c>
      <c r="F12108" t="s">
        <v>72</v>
      </c>
      <c r="G12108">
        <v>5</v>
      </c>
      <c r="H12108">
        <v>497798.97000000009</v>
      </c>
    </row>
    <row r="12109" spans="1:8" x14ac:dyDescent="0.25">
      <c r="A12109" s="2">
        <v>10</v>
      </c>
      <c r="B12109" t="s">
        <v>216</v>
      </c>
      <c r="C12109" t="s">
        <v>221</v>
      </c>
      <c r="D12109" s="2">
        <v>5</v>
      </c>
      <c r="E12109" s="17">
        <v>12</v>
      </c>
      <c r="F12109" t="s">
        <v>74</v>
      </c>
      <c r="G12109">
        <v>1</v>
      </c>
      <c r="H12109">
        <v>61080</v>
      </c>
    </row>
    <row r="12110" spans="1:8" x14ac:dyDescent="0.25">
      <c r="A12110" s="2">
        <v>10</v>
      </c>
      <c r="B12110" t="s">
        <v>216</v>
      </c>
      <c r="C12110" t="s">
        <v>221</v>
      </c>
      <c r="D12110" s="2">
        <v>5</v>
      </c>
      <c r="E12110" s="17">
        <v>13</v>
      </c>
      <c r="F12110" t="s">
        <v>70</v>
      </c>
      <c r="G12110">
        <v>4</v>
      </c>
      <c r="H12110">
        <v>1480957.55</v>
      </c>
    </row>
    <row r="12111" spans="1:8" x14ac:dyDescent="0.25">
      <c r="A12111" s="2">
        <v>10</v>
      </c>
      <c r="B12111" t="s">
        <v>216</v>
      </c>
      <c r="C12111" t="s">
        <v>221</v>
      </c>
      <c r="D12111" s="2">
        <v>5</v>
      </c>
      <c r="E12111" s="17">
        <v>13</v>
      </c>
      <c r="F12111" t="s">
        <v>68</v>
      </c>
      <c r="G12111">
        <v>1</v>
      </c>
      <c r="H12111">
        <v>13680</v>
      </c>
    </row>
    <row r="12112" spans="1:8" x14ac:dyDescent="0.25">
      <c r="A12112" s="2">
        <v>10</v>
      </c>
      <c r="B12112" t="s">
        <v>216</v>
      </c>
      <c r="C12112" t="s">
        <v>221</v>
      </c>
      <c r="D12112" s="2">
        <v>5</v>
      </c>
      <c r="E12112" s="17">
        <v>13</v>
      </c>
      <c r="F12112" t="s">
        <v>69</v>
      </c>
      <c r="G12112">
        <v>2</v>
      </c>
      <c r="H12112">
        <v>157171.91</v>
      </c>
    </row>
    <row r="12113" spans="1:8" x14ac:dyDescent="0.25">
      <c r="A12113" s="2">
        <v>10</v>
      </c>
      <c r="B12113" t="s">
        <v>216</v>
      </c>
      <c r="C12113" t="s">
        <v>221</v>
      </c>
      <c r="D12113" s="2">
        <v>5</v>
      </c>
      <c r="E12113" s="17">
        <v>13</v>
      </c>
      <c r="F12113" t="s">
        <v>67</v>
      </c>
      <c r="G12113">
        <v>4</v>
      </c>
      <c r="H12113">
        <v>174.9</v>
      </c>
    </row>
    <row r="12114" spans="1:8" x14ac:dyDescent="0.25">
      <c r="A12114" s="2">
        <v>10</v>
      </c>
      <c r="B12114" t="s">
        <v>216</v>
      </c>
      <c r="C12114" t="s">
        <v>221</v>
      </c>
      <c r="D12114" s="2">
        <v>5</v>
      </c>
      <c r="E12114" s="17">
        <v>13</v>
      </c>
      <c r="F12114" t="s">
        <v>73</v>
      </c>
      <c r="H12114">
        <v>100751.5</v>
      </c>
    </row>
    <row r="12115" spans="1:8" x14ac:dyDescent="0.25">
      <c r="A12115" s="2">
        <v>10</v>
      </c>
      <c r="B12115" t="s">
        <v>216</v>
      </c>
      <c r="C12115" t="s">
        <v>221</v>
      </c>
      <c r="D12115" s="2">
        <v>5</v>
      </c>
      <c r="E12115" s="17">
        <v>13</v>
      </c>
      <c r="F12115" t="s">
        <v>72</v>
      </c>
      <c r="G12115">
        <v>4</v>
      </c>
      <c r="H12115">
        <v>498499.93999999994</v>
      </c>
    </row>
    <row r="12116" spans="1:8" x14ac:dyDescent="0.25">
      <c r="A12116" s="2">
        <v>10</v>
      </c>
      <c r="B12116" t="s">
        <v>216</v>
      </c>
      <c r="C12116" t="s">
        <v>221</v>
      </c>
      <c r="D12116" s="2">
        <v>5</v>
      </c>
      <c r="E12116" s="17">
        <v>13</v>
      </c>
      <c r="F12116" t="s">
        <v>74</v>
      </c>
      <c r="G12116">
        <v>1</v>
      </c>
      <c r="H12116">
        <v>29990.080000000002</v>
      </c>
    </row>
    <row r="12117" spans="1:8" x14ac:dyDescent="0.25">
      <c r="A12117" s="2">
        <v>10</v>
      </c>
      <c r="B12117" t="s">
        <v>216</v>
      </c>
      <c r="C12117" t="s">
        <v>221</v>
      </c>
      <c r="D12117" s="2">
        <v>5</v>
      </c>
      <c r="E12117" s="17">
        <v>14</v>
      </c>
      <c r="F12117" t="s">
        <v>70</v>
      </c>
      <c r="G12117">
        <v>2</v>
      </c>
      <c r="H12117">
        <v>1817465.56</v>
      </c>
    </row>
    <row r="12118" spans="1:8" x14ac:dyDescent="0.25">
      <c r="A12118" s="2">
        <v>10</v>
      </c>
      <c r="B12118" t="s">
        <v>216</v>
      </c>
      <c r="C12118" t="s">
        <v>221</v>
      </c>
      <c r="D12118" s="2">
        <v>5</v>
      </c>
      <c r="E12118" s="17">
        <v>14</v>
      </c>
      <c r="F12118" t="s">
        <v>75</v>
      </c>
      <c r="H12118">
        <v>11907</v>
      </c>
    </row>
    <row r="12119" spans="1:8" x14ac:dyDescent="0.25">
      <c r="A12119" s="2">
        <v>10</v>
      </c>
      <c r="B12119" t="s">
        <v>216</v>
      </c>
      <c r="C12119" t="s">
        <v>221</v>
      </c>
      <c r="D12119" s="2">
        <v>5</v>
      </c>
      <c r="E12119" s="17">
        <v>14</v>
      </c>
      <c r="F12119" t="s">
        <v>68</v>
      </c>
      <c r="H12119">
        <v>16375.98</v>
      </c>
    </row>
    <row r="12120" spans="1:8" x14ac:dyDescent="0.25">
      <c r="A12120" s="2">
        <v>10</v>
      </c>
      <c r="B12120" t="s">
        <v>216</v>
      </c>
      <c r="C12120" t="s">
        <v>221</v>
      </c>
      <c r="D12120" s="2">
        <v>5</v>
      </c>
      <c r="E12120" s="17">
        <v>14</v>
      </c>
      <c r="F12120" t="s">
        <v>69</v>
      </c>
      <c r="G12120">
        <v>2</v>
      </c>
      <c r="H12120">
        <v>236270.02000000002</v>
      </c>
    </row>
    <row r="12121" spans="1:8" x14ac:dyDescent="0.25">
      <c r="A12121" s="2">
        <v>10</v>
      </c>
      <c r="B12121" t="s">
        <v>216</v>
      </c>
      <c r="C12121" t="s">
        <v>221</v>
      </c>
      <c r="D12121" s="2">
        <v>5</v>
      </c>
      <c r="E12121" s="17">
        <v>14</v>
      </c>
      <c r="F12121" t="s">
        <v>67</v>
      </c>
      <c r="G12121">
        <v>2</v>
      </c>
      <c r="H12121">
        <v>174.9</v>
      </c>
    </row>
    <row r="12122" spans="1:8" x14ac:dyDescent="0.25">
      <c r="A12122" s="2">
        <v>10</v>
      </c>
      <c r="B12122" t="s">
        <v>216</v>
      </c>
      <c r="C12122" t="s">
        <v>221</v>
      </c>
      <c r="D12122" s="2">
        <v>5</v>
      </c>
      <c r="E12122" s="17">
        <v>14</v>
      </c>
      <c r="F12122" t="s">
        <v>73</v>
      </c>
      <c r="H12122">
        <v>186896.88</v>
      </c>
    </row>
    <row r="12123" spans="1:8" x14ac:dyDescent="0.25">
      <c r="A12123" s="2">
        <v>10</v>
      </c>
      <c r="B12123" t="s">
        <v>216</v>
      </c>
      <c r="C12123" t="s">
        <v>221</v>
      </c>
      <c r="D12123" s="2">
        <v>5</v>
      </c>
      <c r="E12123" s="17">
        <v>14</v>
      </c>
      <c r="F12123" t="s">
        <v>72</v>
      </c>
      <c r="G12123">
        <v>2</v>
      </c>
      <c r="H12123">
        <v>524377.02</v>
      </c>
    </row>
    <row r="12124" spans="1:8" x14ac:dyDescent="0.25">
      <c r="A12124" s="2">
        <v>10</v>
      </c>
      <c r="B12124" t="s">
        <v>216</v>
      </c>
      <c r="C12124" t="s">
        <v>221</v>
      </c>
      <c r="D12124" s="2">
        <v>5</v>
      </c>
      <c r="E12124" s="17">
        <v>15</v>
      </c>
      <c r="F12124" t="s">
        <v>70</v>
      </c>
      <c r="G12124">
        <v>1</v>
      </c>
      <c r="H12124">
        <v>794660.40000000014</v>
      </c>
    </row>
    <row r="12125" spans="1:8" x14ac:dyDescent="0.25">
      <c r="A12125" s="2">
        <v>10</v>
      </c>
      <c r="B12125" t="s">
        <v>216</v>
      </c>
      <c r="C12125" t="s">
        <v>221</v>
      </c>
      <c r="D12125" s="2">
        <v>5</v>
      </c>
      <c r="E12125" s="17">
        <v>15</v>
      </c>
      <c r="F12125" t="s">
        <v>68</v>
      </c>
      <c r="G12125">
        <v>1</v>
      </c>
      <c r="H12125">
        <v>27840</v>
      </c>
    </row>
    <row r="12126" spans="1:8" x14ac:dyDescent="0.25">
      <c r="A12126" s="2">
        <v>10</v>
      </c>
      <c r="B12126" t="s">
        <v>216</v>
      </c>
      <c r="C12126" t="s">
        <v>221</v>
      </c>
      <c r="D12126" s="2">
        <v>5</v>
      </c>
      <c r="E12126" s="17">
        <v>15</v>
      </c>
      <c r="F12126" t="s">
        <v>69</v>
      </c>
      <c r="G12126">
        <v>1</v>
      </c>
      <c r="H12126">
        <v>103305.69</v>
      </c>
    </row>
    <row r="12127" spans="1:8" x14ac:dyDescent="0.25">
      <c r="A12127" s="2">
        <v>10</v>
      </c>
      <c r="B12127" t="s">
        <v>216</v>
      </c>
      <c r="C12127" t="s">
        <v>221</v>
      </c>
      <c r="D12127" s="2">
        <v>5</v>
      </c>
      <c r="E12127" s="17">
        <v>15</v>
      </c>
      <c r="F12127" t="s">
        <v>67</v>
      </c>
      <c r="G12127">
        <v>1</v>
      </c>
      <c r="H12127">
        <v>69.959999999999994</v>
      </c>
    </row>
    <row r="12128" spans="1:8" x14ac:dyDescent="0.25">
      <c r="A12128" s="2">
        <v>10</v>
      </c>
      <c r="B12128" t="s">
        <v>216</v>
      </c>
      <c r="C12128" t="s">
        <v>221</v>
      </c>
      <c r="D12128" s="2">
        <v>5</v>
      </c>
      <c r="E12128" s="17">
        <v>15</v>
      </c>
      <c r="F12128" t="s">
        <v>73</v>
      </c>
      <c r="H12128">
        <v>65306.55</v>
      </c>
    </row>
    <row r="12129" spans="1:8" x14ac:dyDescent="0.25">
      <c r="A12129" s="2">
        <v>10</v>
      </c>
      <c r="B12129" t="s">
        <v>216</v>
      </c>
      <c r="C12129" t="s">
        <v>221</v>
      </c>
      <c r="D12129" s="2">
        <v>5</v>
      </c>
      <c r="E12129" s="17">
        <v>15</v>
      </c>
      <c r="F12129" t="s">
        <v>72</v>
      </c>
      <c r="G12129">
        <v>1</v>
      </c>
      <c r="H12129">
        <v>333321.13</v>
      </c>
    </row>
    <row r="12130" spans="1:8" x14ac:dyDescent="0.25">
      <c r="A12130" s="2">
        <v>10</v>
      </c>
      <c r="B12130" t="s">
        <v>216</v>
      </c>
      <c r="C12130" t="s">
        <v>222</v>
      </c>
      <c r="D12130" s="2">
        <v>6</v>
      </c>
      <c r="E12130" s="17">
        <v>1</v>
      </c>
      <c r="F12130" t="s">
        <v>70</v>
      </c>
      <c r="G12130">
        <v>3</v>
      </c>
      <c r="H12130">
        <v>24000</v>
      </c>
    </row>
    <row r="12131" spans="1:8" x14ac:dyDescent="0.25">
      <c r="A12131" s="2">
        <v>10</v>
      </c>
      <c r="B12131" t="s">
        <v>216</v>
      </c>
      <c r="C12131" t="s">
        <v>222</v>
      </c>
      <c r="D12131" s="2">
        <v>6</v>
      </c>
      <c r="E12131" s="17">
        <v>4</v>
      </c>
      <c r="F12131" t="s">
        <v>70</v>
      </c>
      <c r="H12131">
        <v>5410.6</v>
      </c>
    </row>
    <row r="12132" spans="1:8" x14ac:dyDescent="0.25">
      <c r="A12132" s="2">
        <v>10</v>
      </c>
      <c r="B12132" t="s">
        <v>216</v>
      </c>
      <c r="C12132" t="s">
        <v>222</v>
      </c>
      <c r="D12132" s="2">
        <v>6</v>
      </c>
      <c r="E12132" s="17">
        <v>4</v>
      </c>
      <c r="F12132" t="s">
        <v>67</v>
      </c>
      <c r="H12132">
        <v>5.83</v>
      </c>
    </row>
    <row r="12133" spans="1:8" x14ac:dyDescent="0.25">
      <c r="A12133" s="2">
        <v>10</v>
      </c>
      <c r="B12133" t="s">
        <v>216</v>
      </c>
      <c r="C12133" t="s">
        <v>222</v>
      </c>
      <c r="D12133" s="2">
        <v>6</v>
      </c>
      <c r="E12133" s="17">
        <v>4</v>
      </c>
      <c r="F12133" t="s">
        <v>72</v>
      </c>
      <c r="H12133">
        <v>2001.88</v>
      </c>
    </row>
    <row r="12134" spans="1:8" x14ac:dyDescent="0.25">
      <c r="A12134" s="2">
        <v>10</v>
      </c>
      <c r="B12134" t="s">
        <v>216</v>
      </c>
      <c r="C12134" t="s">
        <v>222</v>
      </c>
      <c r="D12134" s="2">
        <v>6</v>
      </c>
      <c r="E12134" s="17">
        <v>5</v>
      </c>
      <c r="F12134" t="s">
        <v>70</v>
      </c>
      <c r="H12134">
        <v>180454.55999999997</v>
      </c>
    </row>
    <row r="12135" spans="1:8" x14ac:dyDescent="0.25">
      <c r="A12135" s="2">
        <v>10</v>
      </c>
      <c r="B12135" t="s">
        <v>216</v>
      </c>
      <c r="C12135" t="s">
        <v>222</v>
      </c>
      <c r="D12135" s="2">
        <v>6</v>
      </c>
      <c r="E12135" s="17">
        <v>5</v>
      </c>
      <c r="F12135" t="s">
        <v>67</v>
      </c>
      <c r="H12135">
        <v>104.93999999999998</v>
      </c>
    </row>
    <row r="12136" spans="1:8" x14ac:dyDescent="0.25">
      <c r="A12136" s="2">
        <v>10</v>
      </c>
      <c r="B12136" t="s">
        <v>216</v>
      </c>
      <c r="C12136" t="s">
        <v>222</v>
      </c>
      <c r="D12136" s="2">
        <v>6</v>
      </c>
      <c r="E12136" s="17">
        <v>5</v>
      </c>
      <c r="F12136" t="s">
        <v>72</v>
      </c>
      <c r="H12136">
        <v>64310.09</v>
      </c>
    </row>
    <row r="12137" spans="1:8" x14ac:dyDescent="0.25">
      <c r="A12137" s="2">
        <v>10</v>
      </c>
      <c r="B12137" t="s">
        <v>216</v>
      </c>
      <c r="C12137" t="s">
        <v>222</v>
      </c>
      <c r="D12137" s="2">
        <v>6</v>
      </c>
      <c r="E12137" s="17">
        <v>6</v>
      </c>
      <c r="F12137" t="s">
        <v>70</v>
      </c>
      <c r="G12137">
        <v>2</v>
      </c>
      <c r="H12137">
        <v>331263</v>
      </c>
    </row>
    <row r="12138" spans="1:8" x14ac:dyDescent="0.25">
      <c r="A12138" s="2">
        <v>10</v>
      </c>
      <c r="B12138" t="s">
        <v>216</v>
      </c>
      <c r="C12138" t="s">
        <v>222</v>
      </c>
      <c r="D12138" s="2">
        <v>6</v>
      </c>
      <c r="E12138" s="17">
        <v>6</v>
      </c>
      <c r="F12138" t="s">
        <v>75</v>
      </c>
      <c r="G12138">
        <v>2</v>
      </c>
      <c r="H12138">
        <v>27000</v>
      </c>
    </row>
    <row r="12139" spans="1:8" x14ac:dyDescent="0.25">
      <c r="A12139" s="2">
        <v>10</v>
      </c>
      <c r="B12139" t="s">
        <v>216</v>
      </c>
      <c r="C12139" t="s">
        <v>222</v>
      </c>
      <c r="D12139" s="2">
        <v>6</v>
      </c>
      <c r="E12139" s="17">
        <v>6</v>
      </c>
      <c r="F12139" t="s">
        <v>68</v>
      </c>
      <c r="G12139">
        <v>1</v>
      </c>
      <c r="H12139">
        <v>27661</v>
      </c>
    </row>
    <row r="12140" spans="1:8" x14ac:dyDescent="0.25">
      <c r="A12140" s="2">
        <v>10</v>
      </c>
      <c r="B12140" t="s">
        <v>216</v>
      </c>
      <c r="C12140" t="s">
        <v>222</v>
      </c>
      <c r="D12140" s="2">
        <v>6</v>
      </c>
      <c r="E12140" s="17">
        <v>6</v>
      </c>
      <c r="F12140" t="s">
        <v>69</v>
      </c>
      <c r="G12140">
        <v>2</v>
      </c>
      <c r="H12140">
        <v>43063.820000000007</v>
      </c>
    </row>
    <row r="12141" spans="1:8" x14ac:dyDescent="0.25">
      <c r="A12141" s="2">
        <v>10</v>
      </c>
      <c r="B12141" t="s">
        <v>216</v>
      </c>
      <c r="C12141" t="s">
        <v>222</v>
      </c>
      <c r="D12141" s="2">
        <v>6</v>
      </c>
      <c r="E12141" s="17">
        <v>6</v>
      </c>
      <c r="F12141" t="s">
        <v>78</v>
      </c>
      <c r="H12141">
        <v>13776.75</v>
      </c>
    </row>
    <row r="12142" spans="1:8" x14ac:dyDescent="0.25">
      <c r="A12142" s="2">
        <v>10</v>
      </c>
      <c r="B12142" t="s">
        <v>216</v>
      </c>
      <c r="C12142" t="s">
        <v>222</v>
      </c>
      <c r="D12142" s="2">
        <v>6</v>
      </c>
      <c r="E12142" s="17">
        <v>6</v>
      </c>
      <c r="F12142" t="s">
        <v>67</v>
      </c>
      <c r="G12142">
        <v>2</v>
      </c>
      <c r="H12142">
        <v>139.91999999999999</v>
      </c>
    </row>
    <row r="12143" spans="1:8" x14ac:dyDescent="0.25">
      <c r="A12143" s="2">
        <v>10</v>
      </c>
      <c r="B12143" t="s">
        <v>216</v>
      </c>
      <c r="C12143" t="s">
        <v>222</v>
      </c>
      <c r="D12143" s="2">
        <v>6</v>
      </c>
      <c r="E12143" s="17">
        <v>6</v>
      </c>
      <c r="F12143" t="s">
        <v>73</v>
      </c>
      <c r="H12143">
        <v>27707.5</v>
      </c>
    </row>
    <row r="12144" spans="1:8" x14ac:dyDescent="0.25">
      <c r="A12144" s="2">
        <v>10</v>
      </c>
      <c r="B12144" t="s">
        <v>216</v>
      </c>
      <c r="C12144" t="s">
        <v>222</v>
      </c>
      <c r="D12144" s="2">
        <v>6</v>
      </c>
      <c r="E12144" s="17">
        <v>7</v>
      </c>
      <c r="F12144" t="s">
        <v>70</v>
      </c>
      <c r="G12144">
        <v>2</v>
      </c>
      <c r="H12144">
        <v>425433</v>
      </c>
    </row>
    <row r="12145" spans="1:8" x14ac:dyDescent="0.25">
      <c r="A12145" s="2">
        <v>10</v>
      </c>
      <c r="B12145" t="s">
        <v>216</v>
      </c>
      <c r="C12145" t="s">
        <v>222</v>
      </c>
      <c r="D12145" s="2">
        <v>6</v>
      </c>
      <c r="E12145" s="17">
        <v>7</v>
      </c>
      <c r="F12145" t="s">
        <v>75</v>
      </c>
      <c r="G12145">
        <v>2</v>
      </c>
      <c r="H12145">
        <v>24600</v>
      </c>
    </row>
    <row r="12146" spans="1:8" x14ac:dyDescent="0.25">
      <c r="A12146" s="2">
        <v>10</v>
      </c>
      <c r="B12146" t="s">
        <v>216</v>
      </c>
      <c r="C12146" t="s">
        <v>222</v>
      </c>
      <c r="D12146" s="2">
        <v>6</v>
      </c>
      <c r="E12146" s="17">
        <v>7</v>
      </c>
      <c r="F12146" t="s">
        <v>68</v>
      </c>
      <c r="G12146">
        <v>2</v>
      </c>
      <c r="H12146">
        <v>29691</v>
      </c>
    </row>
    <row r="12147" spans="1:8" x14ac:dyDescent="0.25">
      <c r="A12147" s="2">
        <v>10</v>
      </c>
      <c r="B12147" t="s">
        <v>216</v>
      </c>
      <c r="C12147" t="s">
        <v>222</v>
      </c>
      <c r="D12147" s="2">
        <v>6</v>
      </c>
      <c r="E12147" s="17">
        <v>7</v>
      </c>
      <c r="F12147" t="s">
        <v>69</v>
      </c>
      <c r="G12147">
        <v>2</v>
      </c>
      <c r="H12147">
        <v>55305.9</v>
      </c>
    </row>
    <row r="12148" spans="1:8" x14ac:dyDescent="0.25">
      <c r="A12148" s="2">
        <v>10</v>
      </c>
      <c r="B12148" t="s">
        <v>216</v>
      </c>
      <c r="C12148" t="s">
        <v>222</v>
      </c>
      <c r="D12148" s="2">
        <v>6</v>
      </c>
      <c r="E12148" s="17">
        <v>7</v>
      </c>
      <c r="F12148" t="s">
        <v>78</v>
      </c>
      <c r="H12148">
        <v>19658.849999999999</v>
      </c>
    </row>
    <row r="12149" spans="1:8" x14ac:dyDescent="0.25">
      <c r="A12149" s="2">
        <v>10</v>
      </c>
      <c r="B12149" t="s">
        <v>216</v>
      </c>
      <c r="C12149" t="s">
        <v>222</v>
      </c>
      <c r="D12149" s="2">
        <v>6</v>
      </c>
      <c r="E12149" s="17">
        <v>7</v>
      </c>
      <c r="F12149" t="s">
        <v>67</v>
      </c>
      <c r="G12149">
        <v>2</v>
      </c>
      <c r="H12149">
        <v>139.91999999999999</v>
      </c>
    </row>
    <row r="12150" spans="1:8" x14ac:dyDescent="0.25">
      <c r="A12150" s="2">
        <v>10</v>
      </c>
      <c r="B12150" t="s">
        <v>216</v>
      </c>
      <c r="C12150" t="s">
        <v>222</v>
      </c>
      <c r="D12150" s="2">
        <v>6</v>
      </c>
      <c r="E12150" s="17">
        <v>7</v>
      </c>
      <c r="F12150" t="s">
        <v>73</v>
      </c>
      <c r="H12150">
        <v>35584.25</v>
      </c>
    </row>
    <row r="12151" spans="1:8" x14ac:dyDescent="0.25">
      <c r="A12151" s="2">
        <v>10</v>
      </c>
      <c r="B12151" t="s">
        <v>216</v>
      </c>
      <c r="C12151" t="s">
        <v>222</v>
      </c>
      <c r="D12151" s="2">
        <v>6</v>
      </c>
      <c r="E12151" s="17">
        <v>7</v>
      </c>
      <c r="F12151" t="s">
        <v>74</v>
      </c>
      <c r="G12151">
        <v>1</v>
      </c>
      <c r="H12151">
        <v>4452</v>
      </c>
    </row>
    <row r="12152" spans="1:8" x14ac:dyDescent="0.25">
      <c r="A12152" s="2">
        <v>10</v>
      </c>
      <c r="B12152" t="s">
        <v>216</v>
      </c>
      <c r="C12152" t="s">
        <v>222</v>
      </c>
      <c r="D12152" s="2">
        <v>6</v>
      </c>
      <c r="E12152" s="17">
        <v>9</v>
      </c>
      <c r="F12152" t="s">
        <v>70</v>
      </c>
      <c r="G12152">
        <v>2</v>
      </c>
      <c r="H12152">
        <v>623187.75</v>
      </c>
    </row>
    <row r="12153" spans="1:8" x14ac:dyDescent="0.25">
      <c r="A12153" s="2">
        <v>10</v>
      </c>
      <c r="B12153" t="s">
        <v>216</v>
      </c>
      <c r="C12153" t="s">
        <v>222</v>
      </c>
      <c r="D12153" s="2">
        <v>6</v>
      </c>
      <c r="E12153" s="17">
        <v>9</v>
      </c>
      <c r="F12153" t="s">
        <v>75</v>
      </c>
      <c r="G12153">
        <v>2</v>
      </c>
      <c r="H12153">
        <v>25200</v>
      </c>
    </row>
    <row r="12154" spans="1:8" x14ac:dyDescent="0.25">
      <c r="A12154" s="2">
        <v>10</v>
      </c>
      <c r="B12154" t="s">
        <v>216</v>
      </c>
      <c r="C12154" t="s">
        <v>222</v>
      </c>
      <c r="D12154" s="2">
        <v>6</v>
      </c>
      <c r="E12154" s="17">
        <v>9</v>
      </c>
      <c r="F12154" t="s">
        <v>68</v>
      </c>
      <c r="G12154">
        <v>2</v>
      </c>
      <c r="H12154">
        <v>45754</v>
      </c>
    </row>
    <row r="12155" spans="1:8" x14ac:dyDescent="0.25">
      <c r="A12155" s="2">
        <v>10</v>
      </c>
      <c r="B12155" t="s">
        <v>216</v>
      </c>
      <c r="C12155" t="s">
        <v>222</v>
      </c>
      <c r="D12155" s="2">
        <v>6</v>
      </c>
      <c r="E12155" s="17">
        <v>9</v>
      </c>
      <c r="F12155" t="s">
        <v>69</v>
      </c>
      <c r="G12155">
        <v>2</v>
      </c>
      <c r="H12155">
        <v>81014.09</v>
      </c>
    </row>
    <row r="12156" spans="1:8" x14ac:dyDescent="0.25">
      <c r="A12156" s="2">
        <v>10</v>
      </c>
      <c r="B12156" t="s">
        <v>216</v>
      </c>
      <c r="C12156" t="s">
        <v>222</v>
      </c>
      <c r="D12156" s="2">
        <v>6</v>
      </c>
      <c r="E12156" s="17">
        <v>9</v>
      </c>
      <c r="F12156" t="s">
        <v>67</v>
      </c>
      <c r="G12156">
        <v>2</v>
      </c>
      <c r="H12156">
        <v>139.91999999999999</v>
      </c>
    </row>
    <row r="12157" spans="1:8" x14ac:dyDescent="0.25">
      <c r="A12157" s="2">
        <v>10</v>
      </c>
      <c r="B12157" t="s">
        <v>216</v>
      </c>
      <c r="C12157" t="s">
        <v>222</v>
      </c>
      <c r="D12157" s="2">
        <v>6</v>
      </c>
      <c r="E12157" s="17">
        <v>9</v>
      </c>
      <c r="F12157" t="s">
        <v>73</v>
      </c>
      <c r="H12157">
        <v>52029.75</v>
      </c>
    </row>
    <row r="12158" spans="1:8" x14ac:dyDescent="0.25">
      <c r="A12158" s="2">
        <v>10</v>
      </c>
      <c r="B12158" t="s">
        <v>216</v>
      </c>
      <c r="C12158" t="s">
        <v>222</v>
      </c>
      <c r="D12158" s="2">
        <v>6</v>
      </c>
      <c r="E12158" s="17">
        <v>9</v>
      </c>
      <c r="F12158" t="s">
        <v>74</v>
      </c>
      <c r="G12158">
        <v>1</v>
      </c>
      <c r="H12158">
        <v>144178.35</v>
      </c>
    </row>
    <row r="12159" spans="1:8" x14ac:dyDescent="0.25">
      <c r="A12159" s="2">
        <v>10</v>
      </c>
      <c r="B12159" t="s">
        <v>216</v>
      </c>
      <c r="C12159" t="s">
        <v>222</v>
      </c>
      <c r="D12159" s="2">
        <v>6</v>
      </c>
      <c r="E12159" s="17">
        <v>9</v>
      </c>
      <c r="F12159" t="s">
        <v>76</v>
      </c>
      <c r="H12159">
        <v>32320.17</v>
      </c>
    </row>
    <row r="12160" spans="1:8" x14ac:dyDescent="0.25">
      <c r="A12160" s="2">
        <v>10</v>
      </c>
      <c r="B12160" t="s">
        <v>216</v>
      </c>
      <c r="C12160" t="s">
        <v>222</v>
      </c>
      <c r="D12160" s="2">
        <v>6</v>
      </c>
      <c r="E12160" s="17">
        <v>11</v>
      </c>
      <c r="F12160" t="s">
        <v>70</v>
      </c>
      <c r="G12160">
        <v>1</v>
      </c>
      <c r="H12160">
        <v>702753.47</v>
      </c>
    </row>
    <row r="12161" spans="1:8" x14ac:dyDescent="0.25">
      <c r="A12161" s="2">
        <v>10</v>
      </c>
      <c r="B12161" t="s">
        <v>216</v>
      </c>
      <c r="C12161" t="s">
        <v>222</v>
      </c>
      <c r="D12161" s="2">
        <v>6</v>
      </c>
      <c r="E12161" s="17">
        <v>11</v>
      </c>
      <c r="F12161" t="s">
        <v>75</v>
      </c>
      <c r="G12161">
        <v>1</v>
      </c>
      <c r="H12161">
        <v>18717</v>
      </c>
    </row>
    <row r="12162" spans="1:8" x14ac:dyDescent="0.25">
      <c r="A12162" s="2">
        <v>10</v>
      </c>
      <c r="B12162" t="s">
        <v>216</v>
      </c>
      <c r="C12162" t="s">
        <v>222</v>
      </c>
      <c r="D12162" s="2">
        <v>6</v>
      </c>
      <c r="E12162" s="17">
        <v>11</v>
      </c>
      <c r="F12162" t="s">
        <v>68</v>
      </c>
      <c r="G12162">
        <v>1</v>
      </c>
      <c r="H12162">
        <v>13680</v>
      </c>
    </row>
    <row r="12163" spans="1:8" x14ac:dyDescent="0.25">
      <c r="A12163" s="2">
        <v>10</v>
      </c>
      <c r="B12163" t="s">
        <v>216</v>
      </c>
      <c r="C12163" t="s">
        <v>222</v>
      </c>
      <c r="D12163" s="2">
        <v>6</v>
      </c>
      <c r="E12163" s="17">
        <v>11</v>
      </c>
      <c r="F12163" t="s">
        <v>69</v>
      </c>
      <c r="G12163">
        <v>1</v>
      </c>
      <c r="H12163">
        <v>91357.65</v>
      </c>
    </row>
    <row r="12164" spans="1:8" x14ac:dyDescent="0.25">
      <c r="A12164" s="2">
        <v>10</v>
      </c>
      <c r="B12164" t="s">
        <v>216</v>
      </c>
      <c r="C12164" t="s">
        <v>222</v>
      </c>
      <c r="D12164" s="2">
        <v>6</v>
      </c>
      <c r="E12164" s="17">
        <v>11</v>
      </c>
      <c r="F12164" t="s">
        <v>78</v>
      </c>
      <c r="H12164">
        <v>22936.799999999999</v>
      </c>
    </row>
    <row r="12165" spans="1:8" x14ac:dyDescent="0.25">
      <c r="A12165" s="2">
        <v>10</v>
      </c>
      <c r="B12165" t="s">
        <v>216</v>
      </c>
      <c r="C12165" t="s">
        <v>222</v>
      </c>
      <c r="D12165" s="2">
        <v>6</v>
      </c>
      <c r="E12165" s="17">
        <v>11</v>
      </c>
      <c r="F12165" t="s">
        <v>67</v>
      </c>
      <c r="G12165">
        <v>1</v>
      </c>
      <c r="H12165">
        <v>110.76999999999998</v>
      </c>
    </row>
    <row r="12166" spans="1:8" x14ac:dyDescent="0.25">
      <c r="A12166" s="2">
        <v>10</v>
      </c>
      <c r="B12166" t="s">
        <v>216</v>
      </c>
      <c r="C12166" t="s">
        <v>222</v>
      </c>
      <c r="D12166" s="2">
        <v>6</v>
      </c>
      <c r="E12166" s="17">
        <v>11</v>
      </c>
      <c r="F12166" t="s">
        <v>73</v>
      </c>
      <c r="H12166">
        <v>74675.049999999988</v>
      </c>
    </row>
    <row r="12167" spans="1:8" x14ac:dyDescent="0.25">
      <c r="A12167" s="2">
        <v>10</v>
      </c>
      <c r="B12167" t="s">
        <v>216</v>
      </c>
      <c r="C12167" t="s">
        <v>222</v>
      </c>
      <c r="D12167" s="2">
        <v>6</v>
      </c>
      <c r="E12167" s="17">
        <v>11</v>
      </c>
      <c r="F12167" t="s">
        <v>72</v>
      </c>
      <c r="G12167">
        <v>1</v>
      </c>
      <c r="H12167">
        <v>93347.45</v>
      </c>
    </row>
    <row r="12168" spans="1:8" x14ac:dyDescent="0.25">
      <c r="A12168" s="2">
        <v>10</v>
      </c>
      <c r="B12168" t="s">
        <v>216</v>
      </c>
      <c r="C12168" t="s">
        <v>222</v>
      </c>
      <c r="D12168" s="2">
        <v>6</v>
      </c>
      <c r="E12168" s="17">
        <v>11</v>
      </c>
      <c r="F12168" t="s">
        <v>74</v>
      </c>
      <c r="G12168">
        <v>1</v>
      </c>
      <c r="H12168">
        <v>228530.90000000002</v>
      </c>
    </row>
    <row r="12169" spans="1:8" x14ac:dyDescent="0.25">
      <c r="A12169" s="2">
        <v>10</v>
      </c>
      <c r="B12169" t="s">
        <v>216</v>
      </c>
      <c r="C12169" t="s">
        <v>222</v>
      </c>
      <c r="D12169" s="2">
        <v>6</v>
      </c>
      <c r="E12169" s="17">
        <v>11</v>
      </c>
      <c r="F12169" t="s">
        <v>76</v>
      </c>
      <c r="H12169">
        <v>30336.799999999999</v>
      </c>
    </row>
    <row r="12170" spans="1:8" x14ac:dyDescent="0.25">
      <c r="A12170" s="2">
        <v>10</v>
      </c>
      <c r="B12170" t="s">
        <v>216</v>
      </c>
      <c r="C12170" t="s">
        <v>222</v>
      </c>
      <c r="D12170" s="2">
        <v>6</v>
      </c>
      <c r="E12170" s="17">
        <v>12</v>
      </c>
      <c r="F12170" t="s">
        <v>70</v>
      </c>
      <c r="G12170">
        <v>1</v>
      </c>
      <c r="H12170">
        <v>604268.39999999991</v>
      </c>
    </row>
    <row r="12171" spans="1:8" x14ac:dyDescent="0.25">
      <c r="A12171" s="2">
        <v>10</v>
      </c>
      <c r="B12171" t="s">
        <v>216</v>
      </c>
      <c r="C12171" t="s">
        <v>222</v>
      </c>
      <c r="D12171" s="2">
        <v>6</v>
      </c>
      <c r="E12171" s="17">
        <v>12</v>
      </c>
      <c r="F12171" t="s">
        <v>68</v>
      </c>
      <c r="G12171">
        <v>1</v>
      </c>
      <c r="H12171">
        <v>22560</v>
      </c>
    </row>
    <row r="12172" spans="1:8" x14ac:dyDescent="0.25">
      <c r="A12172" s="2">
        <v>10</v>
      </c>
      <c r="B12172" t="s">
        <v>216</v>
      </c>
      <c r="C12172" t="s">
        <v>222</v>
      </c>
      <c r="D12172" s="2">
        <v>6</v>
      </c>
      <c r="E12172" s="17">
        <v>12</v>
      </c>
      <c r="F12172" t="s">
        <v>69</v>
      </c>
      <c r="G12172">
        <v>1</v>
      </c>
      <c r="H12172">
        <v>78554.679999999993</v>
      </c>
    </row>
    <row r="12173" spans="1:8" x14ac:dyDescent="0.25">
      <c r="A12173" s="2">
        <v>10</v>
      </c>
      <c r="B12173" t="s">
        <v>216</v>
      </c>
      <c r="C12173" t="s">
        <v>222</v>
      </c>
      <c r="D12173" s="2">
        <v>6</v>
      </c>
      <c r="E12173" s="17">
        <v>12</v>
      </c>
      <c r="F12173" t="s">
        <v>67</v>
      </c>
      <c r="G12173">
        <v>1</v>
      </c>
      <c r="H12173">
        <v>69.959999999999994</v>
      </c>
    </row>
    <row r="12174" spans="1:8" x14ac:dyDescent="0.25">
      <c r="A12174" s="2">
        <v>10</v>
      </c>
      <c r="B12174" t="s">
        <v>216</v>
      </c>
      <c r="C12174" t="s">
        <v>222</v>
      </c>
      <c r="D12174" s="2">
        <v>6</v>
      </c>
      <c r="E12174" s="17">
        <v>12</v>
      </c>
      <c r="F12174" t="s">
        <v>72</v>
      </c>
      <c r="G12174">
        <v>1</v>
      </c>
      <c r="H12174">
        <v>89706.72</v>
      </c>
    </row>
    <row r="12175" spans="1:8" x14ac:dyDescent="0.25">
      <c r="A12175" s="2">
        <v>10</v>
      </c>
      <c r="B12175" t="s">
        <v>216</v>
      </c>
      <c r="C12175" t="s">
        <v>222</v>
      </c>
      <c r="D12175" s="2">
        <v>6</v>
      </c>
      <c r="E12175" s="17">
        <v>13</v>
      </c>
      <c r="F12175" t="s">
        <v>70</v>
      </c>
      <c r="G12175">
        <v>4</v>
      </c>
      <c r="H12175">
        <v>2153585.2800000003</v>
      </c>
    </row>
    <row r="12176" spans="1:8" x14ac:dyDescent="0.25">
      <c r="A12176" s="2">
        <v>10</v>
      </c>
      <c r="B12176" t="s">
        <v>216</v>
      </c>
      <c r="C12176" t="s">
        <v>222</v>
      </c>
      <c r="D12176" s="2">
        <v>6</v>
      </c>
      <c r="E12176" s="17">
        <v>13</v>
      </c>
      <c r="F12176" t="s">
        <v>75</v>
      </c>
      <c r="G12176">
        <v>1</v>
      </c>
      <c r="H12176">
        <v>36000</v>
      </c>
    </row>
    <row r="12177" spans="1:8" x14ac:dyDescent="0.25">
      <c r="A12177" s="2">
        <v>10</v>
      </c>
      <c r="B12177" t="s">
        <v>216</v>
      </c>
      <c r="C12177" t="s">
        <v>222</v>
      </c>
      <c r="D12177" s="2">
        <v>6</v>
      </c>
      <c r="E12177" s="17">
        <v>13</v>
      </c>
      <c r="F12177" t="s">
        <v>68</v>
      </c>
      <c r="G12177">
        <v>2</v>
      </c>
      <c r="H12177">
        <v>28500</v>
      </c>
    </row>
    <row r="12178" spans="1:8" x14ac:dyDescent="0.25">
      <c r="A12178" s="2">
        <v>10</v>
      </c>
      <c r="B12178" t="s">
        <v>216</v>
      </c>
      <c r="C12178" t="s">
        <v>222</v>
      </c>
      <c r="D12178" s="2">
        <v>6</v>
      </c>
      <c r="E12178" s="17">
        <v>13</v>
      </c>
      <c r="F12178" t="s">
        <v>69</v>
      </c>
      <c r="G12178">
        <v>4</v>
      </c>
      <c r="H12178">
        <v>279965.42</v>
      </c>
    </row>
    <row r="12179" spans="1:8" x14ac:dyDescent="0.25">
      <c r="A12179" s="2">
        <v>10</v>
      </c>
      <c r="B12179" t="s">
        <v>216</v>
      </c>
      <c r="C12179" t="s">
        <v>222</v>
      </c>
      <c r="D12179" s="2">
        <v>6</v>
      </c>
      <c r="E12179" s="17">
        <v>13</v>
      </c>
      <c r="F12179" t="s">
        <v>67</v>
      </c>
      <c r="G12179">
        <v>4</v>
      </c>
      <c r="H12179">
        <v>239.02999999999997</v>
      </c>
    </row>
    <row r="12180" spans="1:8" x14ac:dyDescent="0.25">
      <c r="A12180" s="2">
        <v>10</v>
      </c>
      <c r="B12180" t="s">
        <v>216</v>
      </c>
      <c r="C12180" t="s">
        <v>222</v>
      </c>
      <c r="D12180" s="2">
        <v>6</v>
      </c>
      <c r="E12180" s="17">
        <v>13</v>
      </c>
      <c r="F12180" t="s">
        <v>73</v>
      </c>
      <c r="H12180">
        <v>157455.9</v>
      </c>
    </row>
    <row r="12181" spans="1:8" x14ac:dyDescent="0.25">
      <c r="A12181" s="2">
        <v>10</v>
      </c>
      <c r="B12181" t="s">
        <v>216</v>
      </c>
      <c r="C12181" t="s">
        <v>222</v>
      </c>
      <c r="D12181" s="2">
        <v>6</v>
      </c>
      <c r="E12181" s="17">
        <v>13</v>
      </c>
      <c r="F12181" t="s">
        <v>72</v>
      </c>
      <c r="G12181">
        <v>4</v>
      </c>
      <c r="H12181">
        <v>402685.62</v>
      </c>
    </row>
    <row r="12182" spans="1:8" x14ac:dyDescent="0.25">
      <c r="A12182" s="2">
        <v>10</v>
      </c>
      <c r="B12182" t="s">
        <v>216</v>
      </c>
      <c r="C12182" t="s">
        <v>222</v>
      </c>
      <c r="D12182" s="2">
        <v>6</v>
      </c>
      <c r="E12182" s="17">
        <v>14</v>
      </c>
      <c r="F12182" t="s">
        <v>70</v>
      </c>
      <c r="G12182">
        <v>2</v>
      </c>
      <c r="H12182">
        <v>1431949.8000000003</v>
      </c>
    </row>
    <row r="12183" spans="1:8" x14ac:dyDescent="0.25">
      <c r="A12183" s="2">
        <v>10</v>
      </c>
      <c r="B12183" t="s">
        <v>216</v>
      </c>
      <c r="C12183" t="s">
        <v>222</v>
      </c>
      <c r="D12183" s="2">
        <v>6</v>
      </c>
      <c r="E12183" s="17">
        <v>14</v>
      </c>
      <c r="F12183" t="s">
        <v>68</v>
      </c>
      <c r="G12183">
        <v>1</v>
      </c>
      <c r="H12183">
        <v>19200</v>
      </c>
    </row>
    <row r="12184" spans="1:8" x14ac:dyDescent="0.25">
      <c r="A12184" s="2">
        <v>10</v>
      </c>
      <c r="B12184" t="s">
        <v>216</v>
      </c>
      <c r="C12184" t="s">
        <v>222</v>
      </c>
      <c r="D12184" s="2">
        <v>6</v>
      </c>
      <c r="E12184" s="17">
        <v>14</v>
      </c>
      <c r="F12184" t="s">
        <v>69</v>
      </c>
      <c r="G12184">
        <v>2</v>
      </c>
      <c r="H12184">
        <v>186153.13</v>
      </c>
    </row>
    <row r="12185" spans="1:8" x14ac:dyDescent="0.25">
      <c r="A12185" s="2">
        <v>10</v>
      </c>
      <c r="B12185" t="s">
        <v>216</v>
      </c>
      <c r="C12185" t="s">
        <v>222</v>
      </c>
      <c r="D12185" s="2">
        <v>6</v>
      </c>
      <c r="E12185" s="17">
        <v>14</v>
      </c>
      <c r="F12185" t="s">
        <v>67</v>
      </c>
      <c r="G12185">
        <v>2</v>
      </c>
      <c r="H12185">
        <v>139.91999999999999</v>
      </c>
    </row>
    <row r="12186" spans="1:8" x14ac:dyDescent="0.25">
      <c r="A12186" s="2">
        <v>10</v>
      </c>
      <c r="B12186" t="s">
        <v>216</v>
      </c>
      <c r="C12186" t="s">
        <v>222</v>
      </c>
      <c r="D12186" s="2">
        <v>6</v>
      </c>
      <c r="E12186" s="17">
        <v>14</v>
      </c>
      <c r="F12186" t="s">
        <v>73</v>
      </c>
      <c r="H12186">
        <v>117809.20000000001</v>
      </c>
    </row>
    <row r="12187" spans="1:8" x14ac:dyDescent="0.25">
      <c r="A12187" s="2">
        <v>10</v>
      </c>
      <c r="B12187" t="s">
        <v>216</v>
      </c>
      <c r="C12187" t="s">
        <v>222</v>
      </c>
      <c r="D12187" s="2">
        <v>6</v>
      </c>
      <c r="E12187" s="17">
        <v>14</v>
      </c>
      <c r="F12187" t="s">
        <v>72</v>
      </c>
      <c r="G12187">
        <v>2</v>
      </c>
      <c r="H12187">
        <v>458864.09</v>
      </c>
    </row>
    <row r="12188" spans="1:8" x14ac:dyDescent="0.25">
      <c r="A12188" s="2">
        <v>10</v>
      </c>
      <c r="B12188" t="s">
        <v>216</v>
      </c>
      <c r="C12188" t="s">
        <v>222</v>
      </c>
      <c r="D12188" s="2">
        <v>6</v>
      </c>
      <c r="E12188" s="17">
        <v>15</v>
      </c>
      <c r="F12188" t="s">
        <v>70</v>
      </c>
      <c r="G12188">
        <v>1</v>
      </c>
      <c r="H12188">
        <v>872900.72000000009</v>
      </c>
    </row>
    <row r="12189" spans="1:8" x14ac:dyDescent="0.25">
      <c r="A12189" s="2">
        <v>10</v>
      </c>
      <c r="B12189" t="s">
        <v>216</v>
      </c>
      <c r="C12189" t="s">
        <v>222</v>
      </c>
      <c r="D12189" s="2">
        <v>6</v>
      </c>
      <c r="E12189" s="17">
        <v>15</v>
      </c>
      <c r="F12189" t="s">
        <v>67</v>
      </c>
      <c r="G12189">
        <v>1</v>
      </c>
      <c r="H12189">
        <v>64.029999999999987</v>
      </c>
    </row>
    <row r="12190" spans="1:8" x14ac:dyDescent="0.25">
      <c r="A12190" s="2">
        <v>10</v>
      </c>
      <c r="B12190" t="s">
        <v>216</v>
      </c>
      <c r="C12190" t="s">
        <v>222</v>
      </c>
      <c r="D12190" s="2">
        <v>6</v>
      </c>
      <c r="E12190" s="17">
        <v>15</v>
      </c>
      <c r="F12190" t="s">
        <v>72</v>
      </c>
      <c r="G12190">
        <v>1</v>
      </c>
      <c r="H12190">
        <v>373744.37</v>
      </c>
    </row>
    <row r="12191" spans="1:8" x14ac:dyDescent="0.25">
      <c r="A12191" s="2">
        <v>10</v>
      </c>
      <c r="B12191" t="s">
        <v>216</v>
      </c>
      <c r="C12191" t="s">
        <v>223</v>
      </c>
      <c r="D12191" s="2">
        <v>7</v>
      </c>
      <c r="E12191" s="17">
        <v>1</v>
      </c>
      <c r="F12191" t="s">
        <v>70</v>
      </c>
      <c r="G12191">
        <v>1</v>
      </c>
      <c r="H12191">
        <v>5972.6</v>
      </c>
    </row>
    <row r="12192" spans="1:8" x14ac:dyDescent="0.25">
      <c r="A12192" s="2">
        <v>10</v>
      </c>
      <c r="B12192" t="s">
        <v>216</v>
      </c>
      <c r="C12192" t="s">
        <v>223</v>
      </c>
      <c r="D12192" s="2">
        <v>7</v>
      </c>
      <c r="E12192" s="17">
        <v>1</v>
      </c>
      <c r="F12192" t="s">
        <v>96</v>
      </c>
      <c r="H12192">
        <v>37548.380000000005</v>
      </c>
    </row>
    <row r="12193" spans="1:8" x14ac:dyDescent="0.25">
      <c r="A12193" s="2">
        <v>10</v>
      </c>
      <c r="B12193" t="s">
        <v>216</v>
      </c>
      <c r="C12193" t="s">
        <v>223</v>
      </c>
      <c r="D12193" s="2">
        <v>7</v>
      </c>
      <c r="E12193" s="17">
        <v>6</v>
      </c>
      <c r="F12193" t="s">
        <v>70</v>
      </c>
      <c r="G12193">
        <v>3</v>
      </c>
      <c r="H12193">
        <v>512652.75</v>
      </c>
    </row>
    <row r="12194" spans="1:8" x14ac:dyDescent="0.25">
      <c r="A12194" s="2">
        <v>10</v>
      </c>
      <c r="B12194" t="s">
        <v>216</v>
      </c>
      <c r="C12194" t="s">
        <v>223</v>
      </c>
      <c r="D12194" s="2">
        <v>7</v>
      </c>
      <c r="E12194" s="17">
        <v>6</v>
      </c>
      <c r="F12194" t="s">
        <v>75</v>
      </c>
      <c r="G12194">
        <v>3</v>
      </c>
      <c r="H12194">
        <v>40500</v>
      </c>
    </row>
    <row r="12195" spans="1:8" x14ac:dyDescent="0.25">
      <c r="A12195" s="2">
        <v>10</v>
      </c>
      <c r="B12195" t="s">
        <v>216</v>
      </c>
      <c r="C12195" t="s">
        <v>223</v>
      </c>
      <c r="D12195" s="2">
        <v>7</v>
      </c>
      <c r="E12195" s="17">
        <v>6</v>
      </c>
      <c r="F12195" t="s">
        <v>68</v>
      </c>
      <c r="G12195">
        <v>2</v>
      </c>
      <c r="H12195">
        <v>35046</v>
      </c>
    </row>
    <row r="12196" spans="1:8" x14ac:dyDescent="0.25">
      <c r="A12196" s="2">
        <v>10</v>
      </c>
      <c r="B12196" t="s">
        <v>216</v>
      </c>
      <c r="C12196" t="s">
        <v>223</v>
      </c>
      <c r="D12196" s="2">
        <v>7</v>
      </c>
      <c r="E12196" s="17">
        <v>6</v>
      </c>
      <c r="F12196" t="s">
        <v>69</v>
      </c>
      <c r="G12196">
        <v>3</v>
      </c>
      <c r="H12196">
        <v>66644.33</v>
      </c>
    </row>
    <row r="12197" spans="1:8" x14ac:dyDescent="0.25">
      <c r="A12197" s="2">
        <v>10</v>
      </c>
      <c r="B12197" t="s">
        <v>216</v>
      </c>
      <c r="C12197" t="s">
        <v>223</v>
      </c>
      <c r="D12197" s="2">
        <v>7</v>
      </c>
      <c r="E12197" s="17">
        <v>6</v>
      </c>
      <c r="F12197" t="s">
        <v>78</v>
      </c>
      <c r="H12197">
        <v>7540.95</v>
      </c>
    </row>
    <row r="12198" spans="1:8" x14ac:dyDescent="0.25">
      <c r="A12198" s="2">
        <v>10</v>
      </c>
      <c r="B12198" t="s">
        <v>216</v>
      </c>
      <c r="C12198" t="s">
        <v>223</v>
      </c>
      <c r="D12198" s="2">
        <v>7</v>
      </c>
      <c r="E12198" s="17">
        <v>6</v>
      </c>
      <c r="F12198" t="s">
        <v>67</v>
      </c>
      <c r="G12198">
        <v>3</v>
      </c>
      <c r="H12198">
        <v>209.87999999999997</v>
      </c>
    </row>
    <row r="12199" spans="1:8" x14ac:dyDescent="0.25">
      <c r="A12199" s="2">
        <v>10</v>
      </c>
      <c r="B12199" t="s">
        <v>216</v>
      </c>
      <c r="C12199" t="s">
        <v>223</v>
      </c>
      <c r="D12199" s="2">
        <v>7</v>
      </c>
      <c r="E12199" s="17">
        <v>6</v>
      </c>
      <c r="F12199" t="s">
        <v>73</v>
      </c>
      <c r="H12199">
        <v>42879.5</v>
      </c>
    </row>
    <row r="12200" spans="1:8" x14ac:dyDescent="0.25">
      <c r="A12200" s="2">
        <v>10</v>
      </c>
      <c r="B12200" t="s">
        <v>216</v>
      </c>
      <c r="C12200" t="s">
        <v>223</v>
      </c>
      <c r="D12200" s="2">
        <v>7</v>
      </c>
      <c r="E12200" s="17">
        <v>7</v>
      </c>
      <c r="F12200" t="s">
        <v>70</v>
      </c>
      <c r="G12200">
        <v>1</v>
      </c>
      <c r="H12200">
        <v>196278</v>
      </c>
    </row>
    <row r="12201" spans="1:8" x14ac:dyDescent="0.25">
      <c r="A12201" s="2">
        <v>10</v>
      </c>
      <c r="B12201" t="s">
        <v>216</v>
      </c>
      <c r="C12201" t="s">
        <v>223</v>
      </c>
      <c r="D12201" s="2">
        <v>7</v>
      </c>
      <c r="E12201" s="17">
        <v>7</v>
      </c>
      <c r="F12201" t="s">
        <v>75</v>
      </c>
      <c r="G12201">
        <v>1</v>
      </c>
      <c r="H12201">
        <v>13500</v>
      </c>
    </row>
    <row r="12202" spans="1:8" x14ac:dyDescent="0.25">
      <c r="A12202" s="2">
        <v>10</v>
      </c>
      <c r="B12202" t="s">
        <v>216</v>
      </c>
      <c r="C12202" t="s">
        <v>223</v>
      </c>
      <c r="D12202" s="2">
        <v>7</v>
      </c>
      <c r="E12202" s="17">
        <v>7</v>
      </c>
      <c r="F12202" t="s">
        <v>68</v>
      </c>
      <c r="G12202">
        <v>1</v>
      </c>
      <c r="H12202">
        <v>17523</v>
      </c>
    </row>
    <row r="12203" spans="1:8" x14ac:dyDescent="0.25">
      <c r="A12203" s="2">
        <v>10</v>
      </c>
      <c r="B12203" t="s">
        <v>216</v>
      </c>
      <c r="C12203" t="s">
        <v>223</v>
      </c>
      <c r="D12203" s="2">
        <v>7</v>
      </c>
      <c r="E12203" s="17">
        <v>7</v>
      </c>
      <c r="F12203" t="s">
        <v>69</v>
      </c>
      <c r="G12203">
        <v>1</v>
      </c>
      <c r="H12203">
        <v>25515.949999999997</v>
      </c>
    </row>
    <row r="12204" spans="1:8" x14ac:dyDescent="0.25">
      <c r="A12204" s="2">
        <v>10</v>
      </c>
      <c r="B12204" t="s">
        <v>216</v>
      </c>
      <c r="C12204" t="s">
        <v>223</v>
      </c>
      <c r="D12204" s="2">
        <v>7</v>
      </c>
      <c r="E12204" s="17">
        <v>7</v>
      </c>
      <c r="F12204" t="s">
        <v>78</v>
      </c>
      <c r="H12204">
        <v>9171.9</v>
      </c>
    </row>
    <row r="12205" spans="1:8" x14ac:dyDescent="0.25">
      <c r="A12205" s="2">
        <v>10</v>
      </c>
      <c r="B12205" t="s">
        <v>216</v>
      </c>
      <c r="C12205" t="s">
        <v>223</v>
      </c>
      <c r="D12205" s="2">
        <v>7</v>
      </c>
      <c r="E12205" s="17">
        <v>7</v>
      </c>
      <c r="F12205" t="s">
        <v>67</v>
      </c>
      <c r="G12205">
        <v>1</v>
      </c>
      <c r="H12205">
        <v>69.959999999999994</v>
      </c>
    </row>
    <row r="12206" spans="1:8" x14ac:dyDescent="0.25">
      <c r="A12206" s="2">
        <v>10</v>
      </c>
      <c r="B12206" t="s">
        <v>216</v>
      </c>
      <c r="C12206" t="s">
        <v>223</v>
      </c>
      <c r="D12206" s="2">
        <v>7</v>
      </c>
      <c r="E12206" s="17">
        <v>7</v>
      </c>
      <c r="F12206" t="s">
        <v>73</v>
      </c>
      <c r="H12206">
        <v>16356.5</v>
      </c>
    </row>
    <row r="12207" spans="1:8" x14ac:dyDescent="0.25">
      <c r="A12207" s="2">
        <v>10</v>
      </c>
      <c r="B12207" t="s">
        <v>216</v>
      </c>
      <c r="C12207" t="s">
        <v>223</v>
      </c>
      <c r="D12207" s="2">
        <v>7</v>
      </c>
      <c r="E12207" s="17">
        <v>10</v>
      </c>
      <c r="F12207" t="s">
        <v>70</v>
      </c>
      <c r="G12207">
        <v>2</v>
      </c>
      <c r="H12207">
        <v>727256</v>
      </c>
    </row>
    <row r="12208" spans="1:8" x14ac:dyDescent="0.25">
      <c r="A12208" s="2">
        <v>10</v>
      </c>
      <c r="B12208" t="s">
        <v>216</v>
      </c>
      <c r="C12208" t="s">
        <v>223</v>
      </c>
      <c r="D12208" s="2">
        <v>7</v>
      </c>
      <c r="E12208" s="17">
        <v>10</v>
      </c>
      <c r="F12208" t="s">
        <v>75</v>
      </c>
      <c r="G12208">
        <v>2</v>
      </c>
      <c r="H12208">
        <v>25500</v>
      </c>
    </row>
    <row r="12209" spans="1:8" x14ac:dyDescent="0.25">
      <c r="A12209" s="2">
        <v>10</v>
      </c>
      <c r="B12209" t="s">
        <v>216</v>
      </c>
      <c r="C12209" t="s">
        <v>223</v>
      </c>
      <c r="D12209" s="2">
        <v>7</v>
      </c>
      <c r="E12209" s="17">
        <v>10</v>
      </c>
      <c r="F12209" t="s">
        <v>68</v>
      </c>
      <c r="G12209">
        <v>2</v>
      </c>
      <c r="H12209">
        <v>42744</v>
      </c>
    </row>
    <row r="12210" spans="1:8" x14ac:dyDescent="0.25">
      <c r="A12210" s="2">
        <v>10</v>
      </c>
      <c r="B12210" t="s">
        <v>216</v>
      </c>
      <c r="C12210" t="s">
        <v>223</v>
      </c>
      <c r="D12210" s="2">
        <v>7</v>
      </c>
      <c r="E12210" s="17">
        <v>10</v>
      </c>
      <c r="F12210" t="s">
        <v>69</v>
      </c>
      <c r="G12210">
        <v>2</v>
      </c>
      <c r="H12210">
        <v>94542.900000000009</v>
      </c>
    </row>
    <row r="12211" spans="1:8" x14ac:dyDescent="0.25">
      <c r="A12211" s="2">
        <v>10</v>
      </c>
      <c r="B12211" t="s">
        <v>216</v>
      </c>
      <c r="C12211" t="s">
        <v>223</v>
      </c>
      <c r="D12211" s="2">
        <v>7</v>
      </c>
      <c r="E12211" s="17">
        <v>10</v>
      </c>
      <c r="F12211" t="s">
        <v>78</v>
      </c>
      <c r="H12211">
        <v>17936.7</v>
      </c>
    </row>
    <row r="12212" spans="1:8" x14ac:dyDescent="0.25">
      <c r="A12212" s="2">
        <v>10</v>
      </c>
      <c r="B12212" t="s">
        <v>216</v>
      </c>
      <c r="C12212" t="s">
        <v>223</v>
      </c>
      <c r="D12212" s="2">
        <v>7</v>
      </c>
      <c r="E12212" s="17">
        <v>10</v>
      </c>
      <c r="F12212" t="s">
        <v>67</v>
      </c>
      <c r="G12212">
        <v>2</v>
      </c>
      <c r="H12212">
        <v>134.08999999999997</v>
      </c>
    </row>
    <row r="12213" spans="1:8" x14ac:dyDescent="0.25">
      <c r="A12213" s="2">
        <v>10</v>
      </c>
      <c r="B12213" t="s">
        <v>216</v>
      </c>
      <c r="C12213" t="s">
        <v>223</v>
      </c>
      <c r="D12213" s="2">
        <v>7</v>
      </c>
      <c r="E12213" s="17">
        <v>10</v>
      </c>
      <c r="F12213" t="s">
        <v>73</v>
      </c>
      <c r="H12213">
        <v>62605.25</v>
      </c>
    </row>
    <row r="12214" spans="1:8" x14ac:dyDescent="0.25">
      <c r="A12214" s="2">
        <v>10</v>
      </c>
      <c r="B12214" t="s">
        <v>216</v>
      </c>
      <c r="C12214" t="s">
        <v>223</v>
      </c>
      <c r="D12214" s="2">
        <v>7</v>
      </c>
      <c r="E12214" s="17">
        <v>11</v>
      </c>
      <c r="F12214" t="s">
        <v>70</v>
      </c>
      <c r="G12214">
        <v>5</v>
      </c>
      <c r="H12214">
        <v>2179421.7799999998</v>
      </c>
    </row>
    <row r="12215" spans="1:8" x14ac:dyDescent="0.25">
      <c r="A12215" s="2">
        <v>10</v>
      </c>
      <c r="B12215" t="s">
        <v>216</v>
      </c>
      <c r="C12215" t="s">
        <v>223</v>
      </c>
      <c r="D12215" s="2">
        <v>7</v>
      </c>
      <c r="E12215" s="17">
        <v>11</v>
      </c>
      <c r="F12215" t="s">
        <v>75</v>
      </c>
      <c r="G12215">
        <v>1</v>
      </c>
      <c r="H12215">
        <v>16836</v>
      </c>
    </row>
    <row r="12216" spans="1:8" x14ac:dyDescent="0.25">
      <c r="A12216" s="2">
        <v>10</v>
      </c>
      <c r="B12216" t="s">
        <v>216</v>
      </c>
      <c r="C12216" t="s">
        <v>223</v>
      </c>
      <c r="D12216" s="2">
        <v>7</v>
      </c>
      <c r="E12216" s="17">
        <v>11</v>
      </c>
      <c r="F12216" t="s">
        <v>68</v>
      </c>
      <c r="G12216">
        <v>3</v>
      </c>
      <c r="H12216">
        <v>68952</v>
      </c>
    </row>
    <row r="12217" spans="1:8" x14ac:dyDescent="0.25">
      <c r="A12217" s="2">
        <v>10</v>
      </c>
      <c r="B12217" t="s">
        <v>216</v>
      </c>
      <c r="C12217" t="s">
        <v>223</v>
      </c>
      <c r="D12217" s="2">
        <v>7</v>
      </c>
      <c r="E12217" s="17">
        <v>11</v>
      </c>
      <c r="F12217" t="s">
        <v>69</v>
      </c>
      <c r="G12217">
        <v>5</v>
      </c>
      <c r="H12217">
        <v>283323.75</v>
      </c>
    </row>
    <row r="12218" spans="1:8" x14ac:dyDescent="0.25">
      <c r="A12218" s="2">
        <v>10</v>
      </c>
      <c r="B12218" t="s">
        <v>216</v>
      </c>
      <c r="C12218" t="s">
        <v>223</v>
      </c>
      <c r="D12218" s="2">
        <v>7</v>
      </c>
      <c r="E12218" s="17">
        <v>11</v>
      </c>
      <c r="F12218" t="s">
        <v>78</v>
      </c>
      <c r="H12218">
        <v>38385.480000000003</v>
      </c>
    </row>
    <row r="12219" spans="1:8" x14ac:dyDescent="0.25">
      <c r="A12219" s="2">
        <v>10</v>
      </c>
      <c r="B12219" t="s">
        <v>216</v>
      </c>
      <c r="C12219" t="s">
        <v>223</v>
      </c>
      <c r="D12219" s="2">
        <v>7</v>
      </c>
      <c r="E12219" s="17">
        <v>11</v>
      </c>
      <c r="F12219" t="s">
        <v>67</v>
      </c>
      <c r="G12219">
        <v>5</v>
      </c>
      <c r="H12219">
        <v>349.8</v>
      </c>
    </row>
    <row r="12220" spans="1:8" x14ac:dyDescent="0.25">
      <c r="A12220" s="2">
        <v>10</v>
      </c>
      <c r="B12220" t="s">
        <v>216</v>
      </c>
      <c r="C12220" t="s">
        <v>223</v>
      </c>
      <c r="D12220" s="2">
        <v>7</v>
      </c>
      <c r="E12220" s="17">
        <v>11</v>
      </c>
      <c r="F12220" t="s">
        <v>73</v>
      </c>
      <c r="H12220">
        <v>151612.03999999998</v>
      </c>
    </row>
    <row r="12221" spans="1:8" x14ac:dyDescent="0.25">
      <c r="A12221" s="2">
        <v>10</v>
      </c>
      <c r="B12221" t="s">
        <v>216</v>
      </c>
      <c r="C12221" t="s">
        <v>223</v>
      </c>
      <c r="D12221" s="2">
        <v>7</v>
      </c>
      <c r="E12221" s="17">
        <v>11</v>
      </c>
      <c r="F12221" t="s">
        <v>72</v>
      </c>
      <c r="G12221">
        <v>5</v>
      </c>
      <c r="H12221">
        <v>343691.24</v>
      </c>
    </row>
    <row r="12222" spans="1:8" x14ac:dyDescent="0.25">
      <c r="A12222" s="2">
        <v>10</v>
      </c>
      <c r="B12222" t="s">
        <v>216</v>
      </c>
      <c r="C12222" t="s">
        <v>223</v>
      </c>
      <c r="D12222" s="2">
        <v>7</v>
      </c>
      <c r="E12222" s="17">
        <v>12</v>
      </c>
      <c r="F12222" t="s">
        <v>70</v>
      </c>
      <c r="G12222">
        <v>3</v>
      </c>
      <c r="H12222">
        <v>1584301.9300000002</v>
      </c>
    </row>
    <row r="12223" spans="1:8" x14ac:dyDescent="0.25">
      <c r="A12223" s="2">
        <v>10</v>
      </c>
      <c r="B12223" t="s">
        <v>216</v>
      </c>
      <c r="C12223" t="s">
        <v>223</v>
      </c>
      <c r="D12223" s="2">
        <v>7</v>
      </c>
      <c r="E12223" s="17">
        <v>12</v>
      </c>
      <c r="F12223" t="s">
        <v>75</v>
      </c>
      <c r="G12223">
        <v>1</v>
      </c>
      <c r="H12223">
        <v>66000</v>
      </c>
    </row>
    <row r="12224" spans="1:8" x14ac:dyDescent="0.25">
      <c r="A12224" s="2">
        <v>10</v>
      </c>
      <c r="B12224" t="s">
        <v>216</v>
      </c>
      <c r="C12224" t="s">
        <v>223</v>
      </c>
      <c r="D12224" s="2">
        <v>7</v>
      </c>
      <c r="E12224" s="17">
        <v>12</v>
      </c>
      <c r="F12224" t="s">
        <v>69</v>
      </c>
      <c r="G12224">
        <v>3</v>
      </c>
      <c r="H12224">
        <v>205958.72</v>
      </c>
    </row>
    <row r="12225" spans="1:8" x14ac:dyDescent="0.25">
      <c r="A12225" s="2">
        <v>10</v>
      </c>
      <c r="B12225" t="s">
        <v>216</v>
      </c>
      <c r="C12225" t="s">
        <v>223</v>
      </c>
      <c r="D12225" s="2">
        <v>7</v>
      </c>
      <c r="E12225" s="17">
        <v>12</v>
      </c>
      <c r="F12225" t="s">
        <v>78</v>
      </c>
      <c r="H12225">
        <v>53616.24</v>
      </c>
    </row>
    <row r="12226" spans="1:8" x14ac:dyDescent="0.25">
      <c r="A12226" s="2">
        <v>10</v>
      </c>
      <c r="B12226" t="s">
        <v>216</v>
      </c>
      <c r="C12226" t="s">
        <v>223</v>
      </c>
      <c r="D12226" s="2">
        <v>7</v>
      </c>
      <c r="E12226" s="17">
        <v>12</v>
      </c>
      <c r="F12226" t="s">
        <v>67</v>
      </c>
      <c r="G12226">
        <v>3</v>
      </c>
      <c r="H12226">
        <v>215.70999999999998</v>
      </c>
    </row>
    <row r="12227" spans="1:8" x14ac:dyDescent="0.25">
      <c r="A12227" s="2">
        <v>10</v>
      </c>
      <c r="B12227" t="s">
        <v>216</v>
      </c>
      <c r="C12227" t="s">
        <v>223</v>
      </c>
      <c r="D12227" s="2">
        <v>7</v>
      </c>
      <c r="E12227" s="17">
        <v>12</v>
      </c>
      <c r="F12227" t="s">
        <v>73</v>
      </c>
      <c r="H12227">
        <v>128684.23999999999</v>
      </c>
    </row>
    <row r="12228" spans="1:8" x14ac:dyDescent="0.25">
      <c r="A12228" s="2">
        <v>10</v>
      </c>
      <c r="B12228" t="s">
        <v>216</v>
      </c>
      <c r="C12228" t="s">
        <v>223</v>
      </c>
      <c r="D12228" s="2">
        <v>7</v>
      </c>
      <c r="E12228" s="17">
        <v>12</v>
      </c>
      <c r="F12228" t="s">
        <v>72</v>
      </c>
      <c r="G12228">
        <v>3</v>
      </c>
      <c r="H12228">
        <v>204904.49</v>
      </c>
    </row>
    <row r="12229" spans="1:8" x14ac:dyDescent="0.25">
      <c r="A12229" s="2">
        <v>10</v>
      </c>
      <c r="B12229" t="s">
        <v>216</v>
      </c>
      <c r="C12229" t="s">
        <v>223</v>
      </c>
      <c r="D12229" s="2">
        <v>7</v>
      </c>
      <c r="E12229" s="17">
        <v>13</v>
      </c>
      <c r="F12229" t="s">
        <v>70</v>
      </c>
      <c r="G12229">
        <v>7</v>
      </c>
      <c r="H12229">
        <v>3995374.1100000003</v>
      </c>
    </row>
    <row r="12230" spans="1:8" x14ac:dyDescent="0.25">
      <c r="A12230" s="2">
        <v>10</v>
      </c>
      <c r="B12230" t="s">
        <v>216</v>
      </c>
      <c r="C12230" t="s">
        <v>223</v>
      </c>
      <c r="D12230" s="2">
        <v>7</v>
      </c>
      <c r="E12230" s="17">
        <v>13</v>
      </c>
      <c r="F12230" t="s">
        <v>68</v>
      </c>
      <c r="G12230">
        <v>5</v>
      </c>
      <c r="H12230">
        <v>97250</v>
      </c>
    </row>
    <row r="12231" spans="1:8" x14ac:dyDescent="0.25">
      <c r="A12231" s="2">
        <v>10</v>
      </c>
      <c r="B12231" t="s">
        <v>216</v>
      </c>
      <c r="C12231" t="s">
        <v>223</v>
      </c>
      <c r="D12231" s="2">
        <v>7</v>
      </c>
      <c r="E12231" s="17">
        <v>13</v>
      </c>
      <c r="F12231" t="s">
        <v>69</v>
      </c>
      <c r="G12231">
        <v>7</v>
      </c>
      <c r="H12231">
        <v>519397.35999999993</v>
      </c>
    </row>
    <row r="12232" spans="1:8" x14ac:dyDescent="0.25">
      <c r="A12232" s="2">
        <v>10</v>
      </c>
      <c r="B12232" t="s">
        <v>216</v>
      </c>
      <c r="C12232" t="s">
        <v>223</v>
      </c>
      <c r="D12232" s="2">
        <v>7</v>
      </c>
      <c r="E12232" s="17">
        <v>13</v>
      </c>
      <c r="F12232" t="s">
        <v>78</v>
      </c>
      <c r="H12232">
        <v>42827.7</v>
      </c>
    </row>
    <row r="12233" spans="1:8" x14ac:dyDescent="0.25">
      <c r="A12233" s="2">
        <v>10</v>
      </c>
      <c r="B12233" t="s">
        <v>216</v>
      </c>
      <c r="C12233" t="s">
        <v>223</v>
      </c>
      <c r="D12233" s="2">
        <v>7</v>
      </c>
      <c r="E12233" s="17">
        <v>13</v>
      </c>
      <c r="F12233" t="s">
        <v>67</v>
      </c>
      <c r="G12233">
        <v>7</v>
      </c>
      <c r="H12233">
        <v>448.90999999999997</v>
      </c>
    </row>
    <row r="12234" spans="1:8" x14ac:dyDescent="0.25">
      <c r="A12234" s="2">
        <v>10</v>
      </c>
      <c r="B12234" t="s">
        <v>216</v>
      </c>
      <c r="C12234" t="s">
        <v>223</v>
      </c>
      <c r="D12234" s="2">
        <v>7</v>
      </c>
      <c r="E12234" s="17">
        <v>13</v>
      </c>
      <c r="F12234" t="s">
        <v>73</v>
      </c>
      <c r="G12234">
        <v>2</v>
      </c>
      <c r="H12234">
        <v>302555.14</v>
      </c>
    </row>
    <row r="12235" spans="1:8" x14ac:dyDescent="0.25">
      <c r="A12235" s="2">
        <v>10</v>
      </c>
      <c r="B12235" t="s">
        <v>216</v>
      </c>
      <c r="C12235" t="s">
        <v>223</v>
      </c>
      <c r="D12235" s="2">
        <v>7</v>
      </c>
      <c r="E12235" s="17">
        <v>13</v>
      </c>
      <c r="F12235" t="s">
        <v>79</v>
      </c>
      <c r="H12235">
        <v>23686</v>
      </c>
    </row>
    <row r="12236" spans="1:8" x14ac:dyDescent="0.25">
      <c r="A12236" s="2">
        <v>10</v>
      </c>
      <c r="B12236" t="s">
        <v>216</v>
      </c>
      <c r="C12236" t="s">
        <v>223</v>
      </c>
      <c r="D12236" s="2">
        <v>7</v>
      </c>
      <c r="E12236" s="17">
        <v>13</v>
      </c>
      <c r="F12236" t="s">
        <v>72</v>
      </c>
      <c r="G12236">
        <v>7</v>
      </c>
      <c r="H12236">
        <v>1063594.74</v>
      </c>
    </row>
    <row r="12237" spans="1:8" x14ac:dyDescent="0.25">
      <c r="A12237" s="2">
        <v>10</v>
      </c>
      <c r="B12237" t="s">
        <v>216</v>
      </c>
      <c r="C12237" t="s">
        <v>223</v>
      </c>
      <c r="D12237" s="2">
        <v>7</v>
      </c>
      <c r="E12237" s="17">
        <v>14</v>
      </c>
      <c r="F12237" t="s">
        <v>70</v>
      </c>
      <c r="G12237">
        <v>4</v>
      </c>
      <c r="H12237">
        <v>2993688.03</v>
      </c>
    </row>
    <row r="12238" spans="1:8" x14ac:dyDescent="0.25">
      <c r="A12238" s="2">
        <v>10</v>
      </c>
      <c r="B12238" t="s">
        <v>216</v>
      </c>
      <c r="C12238" t="s">
        <v>223</v>
      </c>
      <c r="D12238" s="2">
        <v>7</v>
      </c>
      <c r="E12238" s="17">
        <v>14</v>
      </c>
      <c r="F12238" t="s">
        <v>75</v>
      </c>
      <c r="G12238">
        <v>2</v>
      </c>
      <c r="H12238">
        <v>206208</v>
      </c>
    </row>
    <row r="12239" spans="1:8" x14ac:dyDescent="0.25">
      <c r="A12239" s="2">
        <v>10</v>
      </c>
      <c r="B12239" t="s">
        <v>216</v>
      </c>
      <c r="C12239" t="s">
        <v>223</v>
      </c>
      <c r="D12239" s="2">
        <v>7</v>
      </c>
      <c r="E12239" s="17">
        <v>14</v>
      </c>
      <c r="F12239" t="s">
        <v>68</v>
      </c>
      <c r="G12239">
        <v>2</v>
      </c>
      <c r="H12239">
        <v>44400</v>
      </c>
    </row>
    <row r="12240" spans="1:8" x14ac:dyDescent="0.25">
      <c r="A12240" s="2">
        <v>10</v>
      </c>
      <c r="B12240" t="s">
        <v>216</v>
      </c>
      <c r="C12240" t="s">
        <v>223</v>
      </c>
      <c r="D12240" s="2">
        <v>7</v>
      </c>
      <c r="E12240" s="17">
        <v>14</v>
      </c>
      <c r="F12240" t="s">
        <v>69</v>
      </c>
      <c r="G12240">
        <v>4</v>
      </c>
      <c r="H12240">
        <v>389178.78</v>
      </c>
    </row>
    <row r="12241" spans="1:8" x14ac:dyDescent="0.25">
      <c r="A12241" s="2">
        <v>10</v>
      </c>
      <c r="B12241" t="s">
        <v>216</v>
      </c>
      <c r="C12241" t="s">
        <v>223</v>
      </c>
      <c r="D12241" s="2">
        <v>7</v>
      </c>
      <c r="E12241" s="17">
        <v>14</v>
      </c>
      <c r="F12241" t="s">
        <v>67</v>
      </c>
      <c r="G12241">
        <v>4</v>
      </c>
      <c r="H12241">
        <v>279.83999999999997</v>
      </c>
    </row>
    <row r="12242" spans="1:8" x14ac:dyDescent="0.25">
      <c r="A12242" s="2">
        <v>10</v>
      </c>
      <c r="B12242" t="s">
        <v>216</v>
      </c>
      <c r="C12242" t="s">
        <v>223</v>
      </c>
      <c r="D12242" s="2">
        <v>7</v>
      </c>
      <c r="E12242" s="17">
        <v>14</v>
      </c>
      <c r="F12242" t="s">
        <v>73</v>
      </c>
      <c r="G12242">
        <v>1</v>
      </c>
      <c r="H12242">
        <v>191999.05</v>
      </c>
    </row>
    <row r="12243" spans="1:8" x14ac:dyDescent="0.25">
      <c r="A12243" s="2">
        <v>10</v>
      </c>
      <c r="B12243" t="s">
        <v>216</v>
      </c>
      <c r="C12243" t="s">
        <v>223</v>
      </c>
      <c r="D12243" s="2">
        <v>7</v>
      </c>
      <c r="E12243" s="17">
        <v>14</v>
      </c>
      <c r="F12243" t="s">
        <v>72</v>
      </c>
      <c r="G12243">
        <v>4</v>
      </c>
      <c r="H12243">
        <v>773511.96</v>
      </c>
    </row>
    <row r="12244" spans="1:8" x14ac:dyDescent="0.25">
      <c r="A12244" s="2">
        <v>10</v>
      </c>
      <c r="B12244" t="s">
        <v>216</v>
      </c>
      <c r="C12244" t="s">
        <v>223</v>
      </c>
      <c r="D12244" s="2">
        <v>7</v>
      </c>
      <c r="E12244" s="17">
        <v>14</v>
      </c>
      <c r="F12244" t="s">
        <v>76</v>
      </c>
      <c r="H12244">
        <v>33652.6</v>
      </c>
    </row>
    <row r="12245" spans="1:8" x14ac:dyDescent="0.25">
      <c r="A12245" s="2">
        <v>10</v>
      </c>
      <c r="B12245" t="s">
        <v>216</v>
      </c>
      <c r="C12245" t="s">
        <v>223</v>
      </c>
      <c r="D12245" s="2">
        <v>7</v>
      </c>
      <c r="E12245" s="17">
        <v>15</v>
      </c>
      <c r="F12245" t="s">
        <v>70</v>
      </c>
      <c r="G12245">
        <v>1</v>
      </c>
      <c r="H12245">
        <v>998764.2</v>
      </c>
    </row>
    <row r="12246" spans="1:8" x14ac:dyDescent="0.25">
      <c r="A12246" s="2">
        <v>10</v>
      </c>
      <c r="B12246" t="s">
        <v>216</v>
      </c>
      <c r="C12246" t="s">
        <v>223</v>
      </c>
      <c r="D12246" s="2">
        <v>7</v>
      </c>
      <c r="E12246" s="17">
        <v>15</v>
      </c>
      <c r="F12246" t="s">
        <v>69</v>
      </c>
      <c r="G12246">
        <v>1</v>
      </c>
      <c r="H12246">
        <v>129839.02000000002</v>
      </c>
    </row>
    <row r="12247" spans="1:8" x14ac:dyDescent="0.25">
      <c r="A12247" s="2">
        <v>10</v>
      </c>
      <c r="B12247" t="s">
        <v>216</v>
      </c>
      <c r="C12247" t="s">
        <v>223</v>
      </c>
      <c r="D12247" s="2">
        <v>7</v>
      </c>
      <c r="E12247" s="17">
        <v>15</v>
      </c>
      <c r="F12247" t="s">
        <v>67</v>
      </c>
      <c r="G12247">
        <v>1</v>
      </c>
      <c r="H12247">
        <v>69.959999999999994</v>
      </c>
    </row>
    <row r="12248" spans="1:8" x14ac:dyDescent="0.25">
      <c r="A12248" s="2">
        <v>10</v>
      </c>
      <c r="B12248" t="s">
        <v>216</v>
      </c>
      <c r="C12248" t="s">
        <v>223</v>
      </c>
      <c r="D12248" s="2">
        <v>7</v>
      </c>
      <c r="E12248" s="17">
        <v>15</v>
      </c>
      <c r="F12248" t="s">
        <v>73</v>
      </c>
      <c r="H12248">
        <v>82080.25</v>
      </c>
    </row>
    <row r="12249" spans="1:8" x14ac:dyDescent="0.25">
      <c r="A12249" s="2">
        <v>10</v>
      </c>
      <c r="B12249" t="s">
        <v>216</v>
      </c>
      <c r="C12249" t="s">
        <v>223</v>
      </c>
      <c r="D12249" s="2">
        <v>7</v>
      </c>
      <c r="E12249" s="17">
        <v>15</v>
      </c>
      <c r="F12249" t="s">
        <v>79</v>
      </c>
      <c r="H12249">
        <v>17764.5</v>
      </c>
    </row>
    <row r="12250" spans="1:8" x14ac:dyDescent="0.25">
      <c r="A12250" s="2">
        <v>10</v>
      </c>
      <c r="B12250" t="s">
        <v>216</v>
      </c>
      <c r="C12250" t="s">
        <v>223</v>
      </c>
      <c r="D12250" s="2">
        <v>7</v>
      </c>
      <c r="E12250" s="17">
        <v>15</v>
      </c>
      <c r="F12250" t="s">
        <v>72</v>
      </c>
      <c r="G12250">
        <v>1</v>
      </c>
      <c r="H12250">
        <v>216122.12000000002</v>
      </c>
    </row>
    <row r="12251" spans="1:8" x14ac:dyDescent="0.25">
      <c r="A12251" s="2">
        <v>45</v>
      </c>
      <c r="B12251" t="s">
        <v>43</v>
      </c>
      <c r="C12251" t="s">
        <v>224</v>
      </c>
      <c r="D12251" s="2">
        <v>1</v>
      </c>
      <c r="E12251" s="17">
        <v>1</v>
      </c>
      <c r="F12251" t="s">
        <v>70</v>
      </c>
      <c r="G12251">
        <v>11</v>
      </c>
      <c r="H12251">
        <v>687779.75</v>
      </c>
    </row>
    <row r="12252" spans="1:8" x14ac:dyDescent="0.25">
      <c r="A12252" s="2">
        <v>45</v>
      </c>
      <c r="B12252" t="s">
        <v>43</v>
      </c>
      <c r="C12252" t="s">
        <v>224</v>
      </c>
      <c r="D12252" s="2">
        <v>1</v>
      </c>
      <c r="E12252" s="17">
        <v>1</v>
      </c>
      <c r="F12252" t="s">
        <v>77</v>
      </c>
      <c r="H12252">
        <v>6037.25</v>
      </c>
    </row>
    <row r="12253" spans="1:8" x14ac:dyDescent="0.25">
      <c r="A12253" s="2">
        <v>45</v>
      </c>
      <c r="B12253" t="s">
        <v>43</v>
      </c>
      <c r="C12253" t="s">
        <v>224</v>
      </c>
      <c r="D12253" s="2">
        <v>1</v>
      </c>
      <c r="E12253" s="17">
        <v>2</v>
      </c>
      <c r="F12253" t="s">
        <v>70</v>
      </c>
      <c r="G12253">
        <v>11</v>
      </c>
      <c r="H12253">
        <v>538114.72</v>
      </c>
    </row>
    <row r="12254" spans="1:8" x14ac:dyDescent="0.25">
      <c r="A12254" s="2">
        <v>45</v>
      </c>
      <c r="B12254" t="s">
        <v>43</v>
      </c>
      <c r="C12254" t="s">
        <v>224</v>
      </c>
      <c r="D12254" s="2">
        <v>1</v>
      </c>
      <c r="E12254" s="17">
        <v>2</v>
      </c>
      <c r="F12254" t="s">
        <v>75</v>
      </c>
      <c r="G12254">
        <v>4</v>
      </c>
      <c r="H12254">
        <v>45900</v>
      </c>
    </row>
    <row r="12255" spans="1:8" x14ac:dyDescent="0.25">
      <c r="A12255" s="2">
        <v>45</v>
      </c>
      <c r="B12255" t="s">
        <v>43</v>
      </c>
      <c r="C12255" t="s">
        <v>224</v>
      </c>
      <c r="D12255" s="2">
        <v>1</v>
      </c>
      <c r="E12255" s="17">
        <v>2</v>
      </c>
      <c r="F12255" t="s">
        <v>68</v>
      </c>
      <c r="G12255">
        <v>6</v>
      </c>
      <c r="H12255">
        <v>71361</v>
      </c>
    </row>
    <row r="12256" spans="1:8" x14ac:dyDescent="0.25">
      <c r="A12256" s="2">
        <v>45</v>
      </c>
      <c r="B12256" t="s">
        <v>43</v>
      </c>
      <c r="C12256" t="s">
        <v>224</v>
      </c>
      <c r="D12256" s="2">
        <v>1</v>
      </c>
      <c r="E12256" s="17">
        <v>2</v>
      </c>
      <c r="F12256" t="s">
        <v>69</v>
      </c>
      <c r="G12256">
        <v>6</v>
      </c>
      <c r="H12256">
        <v>57880.320000000007</v>
      </c>
    </row>
    <row r="12257" spans="1:8" x14ac:dyDescent="0.25">
      <c r="A12257" s="2">
        <v>45</v>
      </c>
      <c r="B12257" t="s">
        <v>43</v>
      </c>
      <c r="C12257" t="s">
        <v>224</v>
      </c>
      <c r="D12257" s="2">
        <v>1</v>
      </c>
      <c r="E12257" s="17">
        <v>2</v>
      </c>
      <c r="F12257" t="s">
        <v>78</v>
      </c>
      <c r="H12257">
        <v>24262.959999999999</v>
      </c>
    </row>
    <row r="12258" spans="1:8" x14ac:dyDescent="0.25">
      <c r="A12258" s="2">
        <v>45</v>
      </c>
      <c r="B12258" t="s">
        <v>43</v>
      </c>
      <c r="C12258" t="s">
        <v>224</v>
      </c>
      <c r="D12258" s="2">
        <v>1</v>
      </c>
      <c r="E12258" s="17">
        <v>2</v>
      </c>
      <c r="F12258" t="s">
        <v>67</v>
      </c>
      <c r="G12258">
        <v>11</v>
      </c>
      <c r="H12258">
        <v>518.81999999999994</v>
      </c>
    </row>
    <row r="12259" spans="1:8" x14ac:dyDescent="0.25">
      <c r="A12259" s="2">
        <v>45</v>
      </c>
      <c r="B12259" t="s">
        <v>43</v>
      </c>
      <c r="C12259" t="s">
        <v>224</v>
      </c>
      <c r="D12259" s="2">
        <v>1</v>
      </c>
      <c r="E12259" s="17">
        <v>2</v>
      </c>
      <c r="F12259" t="s">
        <v>73</v>
      </c>
      <c r="H12259">
        <v>32547.15</v>
      </c>
    </row>
    <row r="12260" spans="1:8" x14ac:dyDescent="0.25">
      <c r="A12260" s="2">
        <v>45</v>
      </c>
      <c r="B12260" t="s">
        <v>43</v>
      </c>
      <c r="C12260" t="s">
        <v>224</v>
      </c>
      <c r="D12260" s="2">
        <v>1</v>
      </c>
      <c r="E12260" s="17">
        <v>2</v>
      </c>
      <c r="F12260" t="s">
        <v>72</v>
      </c>
      <c r="G12260">
        <v>5</v>
      </c>
      <c r="H12260">
        <v>34522.29</v>
      </c>
    </row>
    <row r="12261" spans="1:8" x14ac:dyDescent="0.25">
      <c r="A12261" s="2">
        <v>45</v>
      </c>
      <c r="B12261" t="s">
        <v>43</v>
      </c>
      <c r="C12261" t="s">
        <v>224</v>
      </c>
      <c r="D12261" s="2">
        <v>1</v>
      </c>
      <c r="E12261" s="17">
        <v>3</v>
      </c>
      <c r="F12261" t="s">
        <v>70</v>
      </c>
      <c r="G12261">
        <v>1</v>
      </c>
      <c r="H12261">
        <v>93444</v>
      </c>
    </row>
    <row r="12262" spans="1:8" x14ac:dyDescent="0.25">
      <c r="A12262" s="2">
        <v>45</v>
      </c>
      <c r="B12262" t="s">
        <v>43</v>
      </c>
      <c r="C12262" t="s">
        <v>224</v>
      </c>
      <c r="D12262" s="2">
        <v>1</v>
      </c>
      <c r="E12262" s="17">
        <v>3</v>
      </c>
      <c r="F12262" t="s">
        <v>75</v>
      </c>
      <c r="G12262">
        <v>1</v>
      </c>
      <c r="H12262">
        <v>13500</v>
      </c>
    </row>
    <row r="12263" spans="1:8" x14ac:dyDescent="0.25">
      <c r="A12263" s="2">
        <v>45</v>
      </c>
      <c r="B12263" t="s">
        <v>43</v>
      </c>
      <c r="C12263" t="s">
        <v>224</v>
      </c>
      <c r="D12263" s="2">
        <v>1</v>
      </c>
      <c r="E12263" s="17">
        <v>3</v>
      </c>
      <c r="F12263" t="s">
        <v>77</v>
      </c>
      <c r="H12263">
        <v>251.24</v>
      </c>
    </row>
    <row r="12264" spans="1:8" x14ac:dyDescent="0.25">
      <c r="A12264" s="2">
        <v>45</v>
      </c>
      <c r="B12264" t="s">
        <v>43</v>
      </c>
      <c r="C12264" t="s">
        <v>224</v>
      </c>
      <c r="D12264" s="2">
        <v>1</v>
      </c>
      <c r="E12264" s="17">
        <v>3</v>
      </c>
      <c r="F12264" t="s">
        <v>68</v>
      </c>
      <c r="G12264">
        <v>1</v>
      </c>
      <c r="H12264">
        <v>8867</v>
      </c>
    </row>
    <row r="12265" spans="1:8" x14ac:dyDescent="0.25">
      <c r="A12265" s="2">
        <v>45</v>
      </c>
      <c r="B12265" t="s">
        <v>43</v>
      </c>
      <c r="C12265" t="s">
        <v>224</v>
      </c>
      <c r="D12265" s="2">
        <v>1</v>
      </c>
      <c r="E12265" s="17">
        <v>3</v>
      </c>
      <c r="F12265" t="s">
        <v>69</v>
      </c>
      <c r="G12265">
        <v>1</v>
      </c>
      <c r="H12265">
        <v>12147.599999999999</v>
      </c>
    </row>
    <row r="12266" spans="1:8" x14ac:dyDescent="0.25">
      <c r="A12266" s="2">
        <v>45</v>
      </c>
      <c r="B12266" t="s">
        <v>43</v>
      </c>
      <c r="C12266" t="s">
        <v>224</v>
      </c>
      <c r="D12266" s="2">
        <v>1</v>
      </c>
      <c r="E12266" s="17">
        <v>3</v>
      </c>
      <c r="F12266" t="s">
        <v>78</v>
      </c>
      <c r="H12266">
        <v>6932.42</v>
      </c>
    </row>
    <row r="12267" spans="1:8" x14ac:dyDescent="0.25">
      <c r="A12267" s="2">
        <v>45</v>
      </c>
      <c r="B12267" t="s">
        <v>43</v>
      </c>
      <c r="C12267" t="s">
        <v>224</v>
      </c>
      <c r="D12267" s="2">
        <v>1</v>
      </c>
      <c r="E12267" s="17">
        <v>3</v>
      </c>
      <c r="F12267" t="s">
        <v>67</v>
      </c>
      <c r="G12267">
        <v>1</v>
      </c>
      <c r="H12267">
        <v>69.959999999999994</v>
      </c>
    </row>
    <row r="12268" spans="1:8" x14ac:dyDescent="0.25">
      <c r="A12268" s="2">
        <v>45</v>
      </c>
      <c r="B12268" t="s">
        <v>43</v>
      </c>
      <c r="C12268" t="s">
        <v>224</v>
      </c>
      <c r="D12268" s="2">
        <v>1</v>
      </c>
      <c r="E12268" s="17">
        <v>3</v>
      </c>
      <c r="F12268" t="s">
        <v>73</v>
      </c>
      <c r="G12268">
        <v>1</v>
      </c>
      <c r="H12268">
        <v>7787</v>
      </c>
    </row>
    <row r="12269" spans="1:8" x14ac:dyDescent="0.25">
      <c r="A12269" s="2">
        <v>45</v>
      </c>
      <c r="B12269" t="s">
        <v>43</v>
      </c>
      <c r="C12269" t="s">
        <v>224</v>
      </c>
      <c r="D12269" s="2">
        <v>1</v>
      </c>
      <c r="E12269" s="17">
        <v>4</v>
      </c>
      <c r="F12269" t="s">
        <v>74</v>
      </c>
      <c r="H12269">
        <v>5856</v>
      </c>
    </row>
    <row r="12270" spans="1:8" x14ac:dyDescent="0.25">
      <c r="A12270" s="2">
        <v>45</v>
      </c>
      <c r="B12270" t="s">
        <v>43</v>
      </c>
      <c r="C12270" t="s">
        <v>224</v>
      </c>
      <c r="D12270" s="2">
        <v>1</v>
      </c>
      <c r="E12270" s="17">
        <v>5</v>
      </c>
      <c r="F12270" t="s">
        <v>70</v>
      </c>
      <c r="G12270">
        <v>29</v>
      </c>
      <c r="H12270">
        <v>3846016.4699999997</v>
      </c>
    </row>
    <row r="12271" spans="1:8" x14ac:dyDescent="0.25">
      <c r="A12271" s="2">
        <v>45</v>
      </c>
      <c r="B12271" t="s">
        <v>43</v>
      </c>
      <c r="C12271" t="s">
        <v>224</v>
      </c>
      <c r="D12271" s="2">
        <v>1</v>
      </c>
      <c r="E12271" s="17">
        <v>5</v>
      </c>
      <c r="F12271" t="s">
        <v>75</v>
      </c>
      <c r="G12271">
        <v>28</v>
      </c>
      <c r="H12271">
        <v>354900</v>
      </c>
    </row>
    <row r="12272" spans="1:8" x14ac:dyDescent="0.25">
      <c r="A12272" s="2">
        <v>45</v>
      </c>
      <c r="B12272" t="s">
        <v>43</v>
      </c>
      <c r="C12272" t="s">
        <v>224</v>
      </c>
      <c r="D12272" s="2">
        <v>1</v>
      </c>
      <c r="E12272" s="17">
        <v>5</v>
      </c>
      <c r="F12272" t="s">
        <v>77</v>
      </c>
      <c r="G12272">
        <v>9</v>
      </c>
      <c r="H12272">
        <v>518928.0900000002</v>
      </c>
    </row>
    <row r="12273" spans="1:8" x14ac:dyDescent="0.25">
      <c r="A12273" s="2">
        <v>45</v>
      </c>
      <c r="B12273" t="s">
        <v>43</v>
      </c>
      <c r="C12273" t="s">
        <v>224</v>
      </c>
      <c r="D12273" s="2">
        <v>1</v>
      </c>
      <c r="E12273" s="17">
        <v>5</v>
      </c>
      <c r="F12273" t="s">
        <v>68</v>
      </c>
      <c r="G12273">
        <v>13</v>
      </c>
      <c r="H12273">
        <v>265720.25</v>
      </c>
    </row>
    <row r="12274" spans="1:8" x14ac:dyDescent="0.25">
      <c r="A12274" s="2">
        <v>45</v>
      </c>
      <c r="B12274" t="s">
        <v>43</v>
      </c>
      <c r="C12274" t="s">
        <v>224</v>
      </c>
      <c r="D12274" s="2">
        <v>1</v>
      </c>
      <c r="E12274" s="17">
        <v>5</v>
      </c>
      <c r="F12274" t="s">
        <v>69</v>
      </c>
      <c r="G12274">
        <v>29</v>
      </c>
      <c r="H12274">
        <v>499977.33999999997</v>
      </c>
    </row>
    <row r="12275" spans="1:8" x14ac:dyDescent="0.25">
      <c r="A12275" s="2">
        <v>45</v>
      </c>
      <c r="B12275" t="s">
        <v>43</v>
      </c>
      <c r="C12275" t="s">
        <v>224</v>
      </c>
      <c r="D12275" s="2">
        <v>1</v>
      </c>
      <c r="E12275" s="17">
        <v>5</v>
      </c>
      <c r="F12275" t="s">
        <v>78</v>
      </c>
      <c r="H12275">
        <v>245288.07000000012</v>
      </c>
    </row>
    <row r="12276" spans="1:8" x14ac:dyDescent="0.25">
      <c r="A12276" s="2">
        <v>45</v>
      </c>
      <c r="B12276" t="s">
        <v>43</v>
      </c>
      <c r="C12276" t="s">
        <v>224</v>
      </c>
      <c r="D12276" s="2">
        <v>1</v>
      </c>
      <c r="E12276" s="17">
        <v>5</v>
      </c>
      <c r="F12276" t="s">
        <v>67</v>
      </c>
      <c r="G12276">
        <v>29</v>
      </c>
      <c r="H12276">
        <v>2017.1299999999999</v>
      </c>
    </row>
    <row r="12277" spans="1:8" x14ac:dyDescent="0.25">
      <c r="A12277" s="2">
        <v>45</v>
      </c>
      <c r="B12277" t="s">
        <v>43</v>
      </c>
      <c r="C12277" t="s">
        <v>224</v>
      </c>
      <c r="D12277" s="2">
        <v>1</v>
      </c>
      <c r="E12277" s="17">
        <v>5</v>
      </c>
      <c r="F12277" t="s">
        <v>73</v>
      </c>
      <c r="G12277">
        <v>4</v>
      </c>
      <c r="H12277">
        <v>321784.01</v>
      </c>
    </row>
    <row r="12278" spans="1:8" x14ac:dyDescent="0.25">
      <c r="A12278" s="2">
        <v>45</v>
      </c>
      <c r="B12278" t="s">
        <v>43</v>
      </c>
      <c r="C12278" t="s">
        <v>224</v>
      </c>
      <c r="D12278" s="2">
        <v>1</v>
      </c>
      <c r="E12278" s="17">
        <v>5</v>
      </c>
      <c r="F12278" t="s">
        <v>74</v>
      </c>
      <c r="G12278">
        <v>10</v>
      </c>
      <c r="H12278">
        <v>158886.34000000003</v>
      </c>
    </row>
    <row r="12279" spans="1:8" x14ac:dyDescent="0.25">
      <c r="A12279" s="2">
        <v>45</v>
      </c>
      <c r="B12279" t="s">
        <v>43</v>
      </c>
      <c r="C12279" t="s">
        <v>224</v>
      </c>
      <c r="D12279" s="2">
        <v>1</v>
      </c>
      <c r="E12279" s="17">
        <v>6</v>
      </c>
      <c r="F12279" t="s">
        <v>70</v>
      </c>
      <c r="G12279">
        <v>8</v>
      </c>
      <c r="H12279">
        <v>1386316.7</v>
      </c>
    </row>
    <row r="12280" spans="1:8" x14ac:dyDescent="0.25">
      <c r="A12280" s="2">
        <v>45</v>
      </c>
      <c r="B12280" t="s">
        <v>43</v>
      </c>
      <c r="C12280" t="s">
        <v>224</v>
      </c>
      <c r="D12280" s="2">
        <v>1</v>
      </c>
      <c r="E12280" s="17">
        <v>6</v>
      </c>
      <c r="F12280" t="s">
        <v>75</v>
      </c>
      <c r="G12280">
        <v>7</v>
      </c>
      <c r="H12280">
        <v>91650</v>
      </c>
    </row>
    <row r="12281" spans="1:8" x14ac:dyDescent="0.25">
      <c r="A12281" s="2">
        <v>45</v>
      </c>
      <c r="B12281" t="s">
        <v>43</v>
      </c>
      <c r="C12281" t="s">
        <v>224</v>
      </c>
      <c r="D12281" s="2">
        <v>1</v>
      </c>
      <c r="E12281" s="17">
        <v>6</v>
      </c>
      <c r="F12281" t="s">
        <v>68</v>
      </c>
      <c r="G12281">
        <v>5</v>
      </c>
      <c r="H12281">
        <v>118500</v>
      </c>
    </row>
    <row r="12282" spans="1:8" x14ac:dyDescent="0.25">
      <c r="A12282" s="2">
        <v>45</v>
      </c>
      <c r="B12282" t="s">
        <v>43</v>
      </c>
      <c r="C12282" t="s">
        <v>224</v>
      </c>
      <c r="D12282" s="2">
        <v>1</v>
      </c>
      <c r="E12282" s="17">
        <v>6</v>
      </c>
      <c r="F12282" t="s">
        <v>69</v>
      </c>
      <c r="G12282">
        <v>8</v>
      </c>
      <c r="H12282">
        <v>180219.59</v>
      </c>
    </row>
    <row r="12283" spans="1:8" x14ac:dyDescent="0.25">
      <c r="A12283" s="2">
        <v>45</v>
      </c>
      <c r="B12283" t="s">
        <v>43</v>
      </c>
      <c r="C12283" t="s">
        <v>224</v>
      </c>
      <c r="D12283" s="2">
        <v>1</v>
      </c>
      <c r="E12283" s="17">
        <v>6</v>
      </c>
      <c r="F12283" t="s">
        <v>78</v>
      </c>
      <c r="H12283">
        <v>51767.54</v>
      </c>
    </row>
    <row r="12284" spans="1:8" x14ac:dyDescent="0.25">
      <c r="A12284" s="2">
        <v>45</v>
      </c>
      <c r="B12284" t="s">
        <v>43</v>
      </c>
      <c r="C12284" t="s">
        <v>224</v>
      </c>
      <c r="D12284" s="2">
        <v>1</v>
      </c>
      <c r="E12284" s="17">
        <v>6</v>
      </c>
      <c r="F12284" t="s">
        <v>67</v>
      </c>
      <c r="G12284">
        <v>8</v>
      </c>
      <c r="H12284">
        <v>577.16999999999985</v>
      </c>
    </row>
    <row r="12285" spans="1:8" x14ac:dyDescent="0.25">
      <c r="A12285" s="2">
        <v>45</v>
      </c>
      <c r="B12285" t="s">
        <v>43</v>
      </c>
      <c r="C12285" t="s">
        <v>224</v>
      </c>
      <c r="D12285" s="2">
        <v>1</v>
      </c>
      <c r="E12285" s="17">
        <v>6</v>
      </c>
      <c r="F12285" t="s">
        <v>73</v>
      </c>
      <c r="G12285">
        <v>4</v>
      </c>
      <c r="H12285">
        <v>112033.5</v>
      </c>
    </row>
    <row r="12286" spans="1:8" x14ac:dyDescent="0.25">
      <c r="A12286" s="2">
        <v>45</v>
      </c>
      <c r="B12286" t="s">
        <v>43</v>
      </c>
      <c r="C12286" t="s">
        <v>224</v>
      </c>
      <c r="D12286" s="2">
        <v>1</v>
      </c>
      <c r="E12286" s="17">
        <v>6</v>
      </c>
      <c r="F12286" t="s">
        <v>79</v>
      </c>
      <c r="H12286">
        <v>17764.5</v>
      </c>
    </row>
    <row r="12287" spans="1:8" x14ac:dyDescent="0.25">
      <c r="A12287" s="2">
        <v>45</v>
      </c>
      <c r="B12287" t="s">
        <v>43</v>
      </c>
      <c r="C12287" t="s">
        <v>224</v>
      </c>
      <c r="D12287" s="2">
        <v>1</v>
      </c>
      <c r="E12287" s="17">
        <v>7</v>
      </c>
      <c r="F12287" t="s">
        <v>70</v>
      </c>
      <c r="G12287">
        <v>17</v>
      </c>
      <c r="H12287">
        <v>3774577.75</v>
      </c>
    </row>
    <row r="12288" spans="1:8" x14ac:dyDescent="0.25">
      <c r="A12288" s="2">
        <v>45</v>
      </c>
      <c r="B12288" t="s">
        <v>43</v>
      </c>
      <c r="C12288" t="s">
        <v>224</v>
      </c>
      <c r="D12288" s="2">
        <v>1</v>
      </c>
      <c r="E12288" s="17">
        <v>7</v>
      </c>
      <c r="F12288" t="s">
        <v>75</v>
      </c>
      <c r="G12288">
        <v>15</v>
      </c>
      <c r="H12288">
        <v>211950</v>
      </c>
    </row>
    <row r="12289" spans="1:8" x14ac:dyDescent="0.25">
      <c r="A12289" s="2">
        <v>45</v>
      </c>
      <c r="B12289" t="s">
        <v>43</v>
      </c>
      <c r="C12289" t="s">
        <v>224</v>
      </c>
      <c r="D12289" s="2">
        <v>1</v>
      </c>
      <c r="E12289" s="17">
        <v>7</v>
      </c>
      <c r="F12289" t="s">
        <v>77</v>
      </c>
      <c r="H12289">
        <v>21641.550000000003</v>
      </c>
    </row>
    <row r="12290" spans="1:8" x14ac:dyDescent="0.25">
      <c r="A12290" s="2">
        <v>45</v>
      </c>
      <c r="B12290" t="s">
        <v>43</v>
      </c>
      <c r="C12290" t="s">
        <v>224</v>
      </c>
      <c r="D12290" s="2">
        <v>1</v>
      </c>
      <c r="E12290" s="17">
        <v>7</v>
      </c>
      <c r="F12290" t="s">
        <v>68</v>
      </c>
      <c r="G12290">
        <v>14</v>
      </c>
      <c r="H12290">
        <v>248807</v>
      </c>
    </row>
    <row r="12291" spans="1:8" x14ac:dyDescent="0.25">
      <c r="A12291" s="2">
        <v>45</v>
      </c>
      <c r="B12291" t="s">
        <v>43</v>
      </c>
      <c r="C12291" t="s">
        <v>224</v>
      </c>
      <c r="D12291" s="2">
        <v>1</v>
      </c>
      <c r="E12291" s="17">
        <v>7</v>
      </c>
      <c r="F12291" t="s">
        <v>69</v>
      </c>
      <c r="G12291">
        <v>17</v>
      </c>
      <c r="H12291">
        <v>490691.85</v>
      </c>
    </row>
    <row r="12292" spans="1:8" x14ac:dyDescent="0.25">
      <c r="A12292" s="2">
        <v>45</v>
      </c>
      <c r="B12292" t="s">
        <v>43</v>
      </c>
      <c r="C12292" t="s">
        <v>224</v>
      </c>
      <c r="D12292" s="2">
        <v>1</v>
      </c>
      <c r="E12292" s="17">
        <v>7</v>
      </c>
      <c r="F12292" t="s">
        <v>78</v>
      </c>
      <c r="H12292">
        <v>271471.10000000003</v>
      </c>
    </row>
    <row r="12293" spans="1:8" x14ac:dyDescent="0.25">
      <c r="A12293" s="2">
        <v>45</v>
      </c>
      <c r="B12293" t="s">
        <v>43</v>
      </c>
      <c r="C12293" t="s">
        <v>224</v>
      </c>
      <c r="D12293" s="2">
        <v>1</v>
      </c>
      <c r="E12293" s="17">
        <v>7</v>
      </c>
      <c r="F12293" t="s">
        <v>67</v>
      </c>
      <c r="G12293">
        <v>17</v>
      </c>
      <c r="H12293">
        <v>1288.3799999999999</v>
      </c>
    </row>
    <row r="12294" spans="1:8" x14ac:dyDescent="0.25">
      <c r="A12294" s="2">
        <v>45</v>
      </c>
      <c r="B12294" t="s">
        <v>43</v>
      </c>
      <c r="C12294" t="s">
        <v>224</v>
      </c>
      <c r="D12294" s="2">
        <v>1</v>
      </c>
      <c r="E12294" s="17">
        <v>7</v>
      </c>
      <c r="F12294" t="s">
        <v>73</v>
      </c>
      <c r="G12294">
        <v>3</v>
      </c>
      <c r="H12294">
        <v>323205.75</v>
      </c>
    </row>
    <row r="12295" spans="1:8" x14ac:dyDescent="0.25">
      <c r="A12295" s="2">
        <v>45</v>
      </c>
      <c r="B12295" t="s">
        <v>43</v>
      </c>
      <c r="C12295" t="s">
        <v>224</v>
      </c>
      <c r="D12295" s="2">
        <v>1</v>
      </c>
      <c r="E12295" s="17">
        <v>7</v>
      </c>
      <c r="F12295" t="s">
        <v>79</v>
      </c>
      <c r="H12295">
        <v>8882</v>
      </c>
    </row>
    <row r="12296" spans="1:8" x14ac:dyDescent="0.25">
      <c r="A12296" s="2">
        <v>45</v>
      </c>
      <c r="B12296" t="s">
        <v>43</v>
      </c>
      <c r="C12296" t="s">
        <v>224</v>
      </c>
      <c r="D12296" s="2">
        <v>1</v>
      </c>
      <c r="E12296" s="17">
        <v>7</v>
      </c>
      <c r="F12296" t="s">
        <v>72</v>
      </c>
      <c r="G12296">
        <v>1</v>
      </c>
      <c r="H12296">
        <v>14880</v>
      </c>
    </row>
    <row r="12297" spans="1:8" x14ac:dyDescent="0.25">
      <c r="A12297" s="2">
        <v>45</v>
      </c>
      <c r="B12297" t="s">
        <v>43</v>
      </c>
      <c r="C12297" t="s">
        <v>224</v>
      </c>
      <c r="D12297" s="2">
        <v>1</v>
      </c>
      <c r="E12297" s="17">
        <v>7</v>
      </c>
      <c r="F12297" t="s">
        <v>74</v>
      </c>
      <c r="H12297">
        <v>10298.25</v>
      </c>
    </row>
    <row r="12298" spans="1:8" x14ac:dyDescent="0.25">
      <c r="A12298" s="2">
        <v>45</v>
      </c>
      <c r="B12298" t="s">
        <v>43</v>
      </c>
      <c r="C12298" t="s">
        <v>224</v>
      </c>
      <c r="D12298" s="2">
        <v>1</v>
      </c>
      <c r="E12298" s="17">
        <v>8</v>
      </c>
      <c r="F12298" t="s">
        <v>70</v>
      </c>
      <c r="G12298">
        <v>15</v>
      </c>
      <c r="H12298">
        <v>4241420.25</v>
      </c>
    </row>
    <row r="12299" spans="1:8" x14ac:dyDescent="0.25">
      <c r="A12299" s="2">
        <v>45</v>
      </c>
      <c r="B12299" t="s">
        <v>43</v>
      </c>
      <c r="C12299" t="s">
        <v>224</v>
      </c>
      <c r="D12299" s="2">
        <v>1</v>
      </c>
      <c r="E12299" s="17">
        <v>8</v>
      </c>
      <c r="F12299" t="s">
        <v>75</v>
      </c>
      <c r="G12299">
        <v>14</v>
      </c>
      <c r="H12299">
        <v>199800</v>
      </c>
    </row>
    <row r="12300" spans="1:8" x14ac:dyDescent="0.25">
      <c r="A12300" s="2">
        <v>45</v>
      </c>
      <c r="B12300" t="s">
        <v>43</v>
      </c>
      <c r="C12300" t="s">
        <v>224</v>
      </c>
      <c r="D12300" s="2">
        <v>1</v>
      </c>
      <c r="E12300" s="17">
        <v>8</v>
      </c>
      <c r="F12300" t="s">
        <v>77</v>
      </c>
      <c r="H12300">
        <v>59083.489999999991</v>
      </c>
    </row>
    <row r="12301" spans="1:8" x14ac:dyDescent="0.25">
      <c r="A12301" s="2">
        <v>45</v>
      </c>
      <c r="B12301" t="s">
        <v>43</v>
      </c>
      <c r="C12301" t="s">
        <v>224</v>
      </c>
      <c r="D12301" s="2">
        <v>1</v>
      </c>
      <c r="E12301" s="17">
        <v>8</v>
      </c>
      <c r="F12301" t="s">
        <v>68</v>
      </c>
      <c r="G12301">
        <v>11</v>
      </c>
      <c r="H12301">
        <v>192416</v>
      </c>
    </row>
    <row r="12302" spans="1:8" x14ac:dyDescent="0.25">
      <c r="A12302" s="2">
        <v>45</v>
      </c>
      <c r="B12302" t="s">
        <v>43</v>
      </c>
      <c r="C12302" t="s">
        <v>224</v>
      </c>
      <c r="D12302" s="2">
        <v>1</v>
      </c>
      <c r="E12302" s="17">
        <v>8</v>
      </c>
      <c r="F12302" t="s">
        <v>69</v>
      </c>
      <c r="G12302">
        <v>15</v>
      </c>
      <c r="H12302">
        <v>551381.4</v>
      </c>
    </row>
    <row r="12303" spans="1:8" x14ac:dyDescent="0.25">
      <c r="A12303" s="2">
        <v>45</v>
      </c>
      <c r="B12303" t="s">
        <v>43</v>
      </c>
      <c r="C12303" t="s">
        <v>224</v>
      </c>
      <c r="D12303" s="2">
        <v>1</v>
      </c>
      <c r="E12303" s="17">
        <v>8</v>
      </c>
      <c r="F12303" t="s">
        <v>78</v>
      </c>
      <c r="H12303">
        <v>224117.16</v>
      </c>
    </row>
    <row r="12304" spans="1:8" x14ac:dyDescent="0.25">
      <c r="A12304" s="2">
        <v>45</v>
      </c>
      <c r="B12304" t="s">
        <v>43</v>
      </c>
      <c r="C12304" t="s">
        <v>224</v>
      </c>
      <c r="D12304" s="2">
        <v>1</v>
      </c>
      <c r="E12304" s="17">
        <v>8</v>
      </c>
      <c r="F12304" t="s">
        <v>67</v>
      </c>
      <c r="G12304">
        <v>15</v>
      </c>
      <c r="H12304">
        <v>1131.02</v>
      </c>
    </row>
    <row r="12305" spans="1:8" x14ac:dyDescent="0.25">
      <c r="A12305" s="2">
        <v>45</v>
      </c>
      <c r="B12305" t="s">
        <v>43</v>
      </c>
      <c r="C12305" t="s">
        <v>224</v>
      </c>
      <c r="D12305" s="2">
        <v>1</v>
      </c>
      <c r="E12305" s="17">
        <v>8</v>
      </c>
      <c r="F12305" t="s">
        <v>73</v>
      </c>
      <c r="G12305">
        <v>2</v>
      </c>
      <c r="H12305">
        <v>342357.2</v>
      </c>
    </row>
    <row r="12306" spans="1:8" x14ac:dyDescent="0.25">
      <c r="A12306" s="2">
        <v>45</v>
      </c>
      <c r="B12306" t="s">
        <v>43</v>
      </c>
      <c r="C12306" t="s">
        <v>224</v>
      </c>
      <c r="D12306" s="2">
        <v>1</v>
      </c>
      <c r="E12306" s="17">
        <v>8</v>
      </c>
      <c r="F12306" t="s">
        <v>74</v>
      </c>
      <c r="H12306">
        <v>24926.23</v>
      </c>
    </row>
    <row r="12307" spans="1:8" x14ac:dyDescent="0.25">
      <c r="A12307" s="2">
        <v>45</v>
      </c>
      <c r="B12307" t="s">
        <v>43</v>
      </c>
      <c r="C12307" t="s">
        <v>224</v>
      </c>
      <c r="D12307" s="2">
        <v>1</v>
      </c>
      <c r="E12307" s="17">
        <v>9</v>
      </c>
      <c r="F12307" t="s">
        <v>70</v>
      </c>
      <c r="G12307">
        <v>1</v>
      </c>
      <c r="H12307">
        <v>174130.25</v>
      </c>
    </row>
    <row r="12308" spans="1:8" x14ac:dyDescent="0.25">
      <c r="A12308" s="2">
        <v>45</v>
      </c>
      <c r="B12308" t="s">
        <v>43</v>
      </c>
      <c r="C12308" t="s">
        <v>224</v>
      </c>
      <c r="D12308" s="2">
        <v>1</v>
      </c>
      <c r="E12308" s="17">
        <v>9</v>
      </c>
      <c r="F12308" t="s">
        <v>75</v>
      </c>
      <c r="G12308">
        <v>1</v>
      </c>
      <c r="H12308">
        <v>9000</v>
      </c>
    </row>
    <row r="12309" spans="1:8" x14ac:dyDescent="0.25">
      <c r="A12309" s="2">
        <v>45</v>
      </c>
      <c r="B12309" t="s">
        <v>43</v>
      </c>
      <c r="C12309" t="s">
        <v>224</v>
      </c>
      <c r="D12309" s="2">
        <v>1</v>
      </c>
      <c r="E12309" s="17">
        <v>9</v>
      </c>
      <c r="F12309" t="s">
        <v>68</v>
      </c>
      <c r="G12309">
        <v>1</v>
      </c>
      <c r="H12309">
        <v>12783</v>
      </c>
    </row>
    <row r="12310" spans="1:8" x14ac:dyDescent="0.25">
      <c r="A12310" s="2">
        <v>45</v>
      </c>
      <c r="B12310" t="s">
        <v>43</v>
      </c>
      <c r="C12310" t="s">
        <v>224</v>
      </c>
      <c r="D12310" s="2">
        <v>1</v>
      </c>
      <c r="E12310" s="17">
        <v>9</v>
      </c>
      <c r="F12310" t="s">
        <v>69</v>
      </c>
      <c r="G12310">
        <v>1</v>
      </c>
      <c r="H12310">
        <v>22636.880000000001</v>
      </c>
    </row>
    <row r="12311" spans="1:8" x14ac:dyDescent="0.25">
      <c r="A12311" s="2">
        <v>45</v>
      </c>
      <c r="B12311" t="s">
        <v>43</v>
      </c>
      <c r="C12311" t="s">
        <v>224</v>
      </c>
      <c r="D12311" s="2">
        <v>1</v>
      </c>
      <c r="E12311" s="17">
        <v>9</v>
      </c>
      <c r="F12311" t="s">
        <v>78</v>
      </c>
      <c r="H12311">
        <v>12762.97</v>
      </c>
    </row>
    <row r="12312" spans="1:8" x14ac:dyDescent="0.25">
      <c r="A12312" s="2">
        <v>45</v>
      </c>
      <c r="B12312" t="s">
        <v>43</v>
      </c>
      <c r="C12312" t="s">
        <v>224</v>
      </c>
      <c r="D12312" s="2">
        <v>1</v>
      </c>
      <c r="E12312" s="17">
        <v>9</v>
      </c>
      <c r="F12312" t="s">
        <v>67</v>
      </c>
      <c r="G12312">
        <v>1</v>
      </c>
      <c r="H12312">
        <v>40.809999999999995</v>
      </c>
    </row>
    <row r="12313" spans="1:8" x14ac:dyDescent="0.25">
      <c r="A12313" s="2">
        <v>45</v>
      </c>
      <c r="B12313" t="s">
        <v>43</v>
      </c>
      <c r="C12313" t="s">
        <v>224</v>
      </c>
      <c r="D12313" s="2">
        <v>1</v>
      </c>
      <c r="E12313" s="17">
        <v>10</v>
      </c>
      <c r="F12313" t="s">
        <v>70</v>
      </c>
      <c r="G12313">
        <v>17</v>
      </c>
      <c r="H12313">
        <v>6239757.8399999999</v>
      </c>
    </row>
    <row r="12314" spans="1:8" x14ac:dyDescent="0.25">
      <c r="A12314" s="2">
        <v>45</v>
      </c>
      <c r="B12314" t="s">
        <v>43</v>
      </c>
      <c r="C12314" t="s">
        <v>224</v>
      </c>
      <c r="D12314" s="2">
        <v>1</v>
      </c>
      <c r="E12314" s="17">
        <v>10</v>
      </c>
      <c r="F12314" t="s">
        <v>75</v>
      </c>
      <c r="G12314">
        <v>15</v>
      </c>
      <c r="H12314">
        <v>194400</v>
      </c>
    </row>
    <row r="12315" spans="1:8" x14ac:dyDescent="0.25">
      <c r="A12315" s="2">
        <v>45</v>
      </c>
      <c r="B12315" t="s">
        <v>43</v>
      </c>
      <c r="C12315" t="s">
        <v>224</v>
      </c>
      <c r="D12315" s="2">
        <v>1</v>
      </c>
      <c r="E12315" s="17">
        <v>10</v>
      </c>
      <c r="F12315" t="s">
        <v>77</v>
      </c>
      <c r="H12315">
        <v>46753.600000000006</v>
      </c>
    </row>
    <row r="12316" spans="1:8" x14ac:dyDescent="0.25">
      <c r="A12316" s="2">
        <v>45</v>
      </c>
      <c r="B12316" t="s">
        <v>43</v>
      </c>
      <c r="C12316" t="s">
        <v>224</v>
      </c>
      <c r="D12316" s="2">
        <v>1</v>
      </c>
      <c r="E12316" s="17">
        <v>10</v>
      </c>
      <c r="F12316" t="s">
        <v>68</v>
      </c>
      <c r="G12316">
        <v>11</v>
      </c>
      <c r="H12316">
        <v>237745</v>
      </c>
    </row>
    <row r="12317" spans="1:8" x14ac:dyDescent="0.25">
      <c r="A12317" s="2">
        <v>45</v>
      </c>
      <c r="B12317" t="s">
        <v>43</v>
      </c>
      <c r="C12317" t="s">
        <v>224</v>
      </c>
      <c r="D12317" s="2">
        <v>1</v>
      </c>
      <c r="E12317" s="17">
        <v>10</v>
      </c>
      <c r="F12317" t="s">
        <v>69</v>
      </c>
      <c r="G12317">
        <v>17</v>
      </c>
      <c r="H12317">
        <v>811073.16999999981</v>
      </c>
    </row>
    <row r="12318" spans="1:8" x14ac:dyDescent="0.25">
      <c r="A12318" s="2">
        <v>45</v>
      </c>
      <c r="B12318" t="s">
        <v>43</v>
      </c>
      <c r="C12318" t="s">
        <v>224</v>
      </c>
      <c r="D12318" s="2">
        <v>1</v>
      </c>
      <c r="E12318" s="17">
        <v>10</v>
      </c>
      <c r="F12318" t="s">
        <v>78</v>
      </c>
      <c r="H12318">
        <v>407606.93000000005</v>
      </c>
    </row>
    <row r="12319" spans="1:8" x14ac:dyDescent="0.25">
      <c r="A12319" s="2">
        <v>45</v>
      </c>
      <c r="B12319" t="s">
        <v>43</v>
      </c>
      <c r="C12319" t="s">
        <v>224</v>
      </c>
      <c r="D12319" s="2">
        <v>1</v>
      </c>
      <c r="E12319" s="17">
        <v>10</v>
      </c>
      <c r="F12319" t="s">
        <v>67</v>
      </c>
      <c r="G12319">
        <v>17</v>
      </c>
      <c r="H12319">
        <v>1136.8499999999999</v>
      </c>
    </row>
    <row r="12320" spans="1:8" x14ac:dyDescent="0.25">
      <c r="A12320" s="2">
        <v>45</v>
      </c>
      <c r="B12320" t="s">
        <v>43</v>
      </c>
      <c r="C12320" t="s">
        <v>224</v>
      </c>
      <c r="D12320" s="2">
        <v>1</v>
      </c>
      <c r="E12320" s="17">
        <v>10</v>
      </c>
      <c r="F12320" t="s">
        <v>73</v>
      </c>
      <c r="G12320">
        <v>1</v>
      </c>
      <c r="H12320">
        <v>542399.25</v>
      </c>
    </row>
    <row r="12321" spans="1:8" x14ac:dyDescent="0.25">
      <c r="A12321" s="2">
        <v>45</v>
      </c>
      <c r="B12321" t="s">
        <v>43</v>
      </c>
      <c r="C12321" t="s">
        <v>224</v>
      </c>
      <c r="D12321" s="2">
        <v>1</v>
      </c>
      <c r="E12321" s="17">
        <v>10</v>
      </c>
      <c r="F12321" t="s">
        <v>79</v>
      </c>
      <c r="H12321">
        <v>8882</v>
      </c>
    </row>
    <row r="12322" spans="1:8" x14ac:dyDescent="0.25">
      <c r="A12322" s="2">
        <v>45</v>
      </c>
      <c r="B12322" t="s">
        <v>43</v>
      </c>
      <c r="C12322" t="s">
        <v>224</v>
      </c>
      <c r="D12322" s="2">
        <v>1</v>
      </c>
      <c r="E12322" s="17">
        <v>10</v>
      </c>
      <c r="F12322" t="s">
        <v>72</v>
      </c>
      <c r="H12322">
        <v>305.29000000000002</v>
      </c>
    </row>
    <row r="12323" spans="1:8" x14ac:dyDescent="0.25">
      <c r="A12323" s="2">
        <v>45</v>
      </c>
      <c r="B12323" t="s">
        <v>43</v>
      </c>
      <c r="C12323" t="s">
        <v>224</v>
      </c>
      <c r="D12323" s="2">
        <v>1</v>
      </c>
      <c r="E12323" s="17">
        <v>10</v>
      </c>
      <c r="F12323" t="s">
        <v>74</v>
      </c>
      <c r="G12323">
        <v>2</v>
      </c>
      <c r="H12323">
        <v>83227.73</v>
      </c>
    </row>
    <row r="12324" spans="1:8" x14ac:dyDescent="0.25">
      <c r="A12324" s="2">
        <v>45</v>
      </c>
      <c r="B12324" t="s">
        <v>43</v>
      </c>
      <c r="C12324" t="s">
        <v>224</v>
      </c>
      <c r="D12324" s="2">
        <v>1</v>
      </c>
      <c r="E12324" s="17">
        <v>11</v>
      </c>
      <c r="F12324" t="s">
        <v>70</v>
      </c>
      <c r="G12324">
        <v>2</v>
      </c>
      <c r="H12324">
        <v>956577.7</v>
      </c>
    </row>
    <row r="12325" spans="1:8" x14ac:dyDescent="0.25">
      <c r="A12325" s="2">
        <v>45</v>
      </c>
      <c r="B12325" t="s">
        <v>43</v>
      </c>
      <c r="C12325" t="s">
        <v>224</v>
      </c>
      <c r="D12325" s="2">
        <v>1</v>
      </c>
      <c r="E12325" s="17">
        <v>11</v>
      </c>
      <c r="F12325" t="s">
        <v>68</v>
      </c>
      <c r="G12325">
        <v>2</v>
      </c>
      <c r="H12325">
        <v>14640</v>
      </c>
    </row>
    <row r="12326" spans="1:8" x14ac:dyDescent="0.25">
      <c r="A12326" s="2">
        <v>45</v>
      </c>
      <c r="B12326" t="s">
        <v>43</v>
      </c>
      <c r="C12326" t="s">
        <v>224</v>
      </c>
      <c r="D12326" s="2">
        <v>1</v>
      </c>
      <c r="E12326" s="17">
        <v>11</v>
      </c>
      <c r="F12326" t="s">
        <v>69</v>
      </c>
      <c r="G12326">
        <v>2</v>
      </c>
      <c r="H12326">
        <v>107940.35</v>
      </c>
    </row>
    <row r="12327" spans="1:8" x14ac:dyDescent="0.25">
      <c r="A12327" s="2">
        <v>45</v>
      </c>
      <c r="B12327" t="s">
        <v>43</v>
      </c>
      <c r="C12327" t="s">
        <v>224</v>
      </c>
      <c r="D12327" s="2">
        <v>1</v>
      </c>
      <c r="E12327" s="17">
        <v>11</v>
      </c>
      <c r="F12327" t="s">
        <v>78</v>
      </c>
      <c r="H12327">
        <v>21291.119999999999</v>
      </c>
    </row>
    <row r="12328" spans="1:8" x14ac:dyDescent="0.25">
      <c r="A12328" s="2">
        <v>45</v>
      </c>
      <c r="B12328" t="s">
        <v>43</v>
      </c>
      <c r="C12328" t="s">
        <v>224</v>
      </c>
      <c r="D12328" s="2">
        <v>1</v>
      </c>
      <c r="E12328" s="17">
        <v>11</v>
      </c>
      <c r="F12328" t="s">
        <v>67</v>
      </c>
      <c r="G12328">
        <v>2</v>
      </c>
      <c r="H12328">
        <v>162.97</v>
      </c>
    </row>
    <row r="12329" spans="1:8" x14ac:dyDescent="0.25">
      <c r="A12329" s="2">
        <v>45</v>
      </c>
      <c r="B12329" t="s">
        <v>43</v>
      </c>
      <c r="C12329" t="s">
        <v>224</v>
      </c>
      <c r="D12329" s="2">
        <v>1</v>
      </c>
      <c r="E12329" s="17">
        <v>11</v>
      </c>
      <c r="F12329" t="s">
        <v>73</v>
      </c>
      <c r="H12329">
        <v>69317.41</v>
      </c>
    </row>
    <row r="12330" spans="1:8" x14ac:dyDescent="0.25">
      <c r="A12330" s="2">
        <v>45</v>
      </c>
      <c r="B12330" t="s">
        <v>43</v>
      </c>
      <c r="C12330" t="s">
        <v>224</v>
      </c>
      <c r="D12330" s="2">
        <v>1</v>
      </c>
      <c r="E12330" s="17">
        <v>11</v>
      </c>
      <c r="F12330" t="s">
        <v>72</v>
      </c>
      <c r="G12330">
        <v>2</v>
      </c>
      <c r="H12330">
        <v>177287.74999999997</v>
      </c>
    </row>
    <row r="12331" spans="1:8" x14ac:dyDescent="0.25">
      <c r="A12331" s="2">
        <v>45</v>
      </c>
      <c r="B12331" t="s">
        <v>43</v>
      </c>
      <c r="C12331" t="s">
        <v>224</v>
      </c>
      <c r="D12331" s="2">
        <v>1</v>
      </c>
      <c r="E12331" s="17">
        <v>12</v>
      </c>
      <c r="F12331" t="s">
        <v>70</v>
      </c>
      <c r="G12331">
        <v>30</v>
      </c>
      <c r="H12331">
        <v>16789919.989999987</v>
      </c>
    </row>
    <row r="12332" spans="1:8" x14ac:dyDescent="0.25">
      <c r="A12332" s="2">
        <v>45</v>
      </c>
      <c r="B12332" t="s">
        <v>43</v>
      </c>
      <c r="C12332" t="s">
        <v>224</v>
      </c>
      <c r="D12332" s="2">
        <v>1</v>
      </c>
      <c r="E12332" s="17">
        <v>12</v>
      </c>
      <c r="F12332" t="s">
        <v>75</v>
      </c>
      <c r="G12332">
        <v>11</v>
      </c>
      <c r="H12332">
        <v>198987.39999999997</v>
      </c>
    </row>
    <row r="12333" spans="1:8" x14ac:dyDescent="0.25">
      <c r="A12333" s="2">
        <v>45</v>
      </c>
      <c r="B12333" t="s">
        <v>43</v>
      </c>
      <c r="C12333" t="s">
        <v>224</v>
      </c>
      <c r="D12333" s="2">
        <v>1</v>
      </c>
      <c r="E12333" s="17">
        <v>12</v>
      </c>
      <c r="F12333" t="s">
        <v>77</v>
      </c>
      <c r="H12333">
        <v>46673.360000000008</v>
      </c>
    </row>
    <row r="12334" spans="1:8" x14ac:dyDescent="0.25">
      <c r="A12334" s="2">
        <v>45</v>
      </c>
      <c r="B12334" t="s">
        <v>43</v>
      </c>
      <c r="C12334" t="s">
        <v>224</v>
      </c>
      <c r="D12334" s="2">
        <v>1</v>
      </c>
      <c r="E12334" s="17">
        <v>12</v>
      </c>
      <c r="F12334" t="s">
        <v>68</v>
      </c>
      <c r="G12334">
        <v>23</v>
      </c>
      <c r="H12334">
        <v>449782</v>
      </c>
    </row>
    <row r="12335" spans="1:8" x14ac:dyDescent="0.25">
      <c r="A12335" s="2">
        <v>45</v>
      </c>
      <c r="B12335" t="s">
        <v>43</v>
      </c>
      <c r="C12335" t="s">
        <v>224</v>
      </c>
      <c r="D12335" s="2">
        <v>1</v>
      </c>
      <c r="E12335" s="17">
        <v>12</v>
      </c>
      <c r="F12335" t="s">
        <v>69</v>
      </c>
      <c r="G12335">
        <v>30</v>
      </c>
      <c r="H12335">
        <v>2183569.4700000011</v>
      </c>
    </row>
    <row r="12336" spans="1:8" x14ac:dyDescent="0.25">
      <c r="A12336" s="2">
        <v>45</v>
      </c>
      <c r="B12336" t="s">
        <v>43</v>
      </c>
      <c r="C12336" t="s">
        <v>224</v>
      </c>
      <c r="D12336" s="2">
        <v>1</v>
      </c>
      <c r="E12336" s="17">
        <v>12</v>
      </c>
      <c r="F12336" t="s">
        <v>78</v>
      </c>
      <c r="H12336">
        <v>533875.86</v>
      </c>
    </row>
    <row r="12337" spans="1:8" x14ac:dyDescent="0.25">
      <c r="A12337" s="2">
        <v>45</v>
      </c>
      <c r="B12337" t="s">
        <v>43</v>
      </c>
      <c r="C12337" t="s">
        <v>224</v>
      </c>
      <c r="D12337" s="2">
        <v>1</v>
      </c>
      <c r="E12337" s="17">
        <v>12</v>
      </c>
      <c r="F12337" t="s">
        <v>67</v>
      </c>
      <c r="G12337">
        <v>30</v>
      </c>
      <c r="H12337">
        <v>2320.3399999999997</v>
      </c>
    </row>
    <row r="12338" spans="1:8" x14ac:dyDescent="0.25">
      <c r="A12338" s="2">
        <v>45</v>
      </c>
      <c r="B12338" t="s">
        <v>43</v>
      </c>
      <c r="C12338" t="s">
        <v>224</v>
      </c>
      <c r="D12338" s="2">
        <v>1</v>
      </c>
      <c r="E12338" s="17">
        <v>12</v>
      </c>
      <c r="F12338" t="s">
        <v>73</v>
      </c>
      <c r="G12338">
        <v>1</v>
      </c>
      <c r="H12338">
        <v>1224446.93</v>
      </c>
    </row>
    <row r="12339" spans="1:8" x14ac:dyDescent="0.25">
      <c r="A12339" s="2">
        <v>45</v>
      </c>
      <c r="B12339" t="s">
        <v>43</v>
      </c>
      <c r="C12339" t="s">
        <v>224</v>
      </c>
      <c r="D12339" s="2">
        <v>1</v>
      </c>
      <c r="E12339" s="17">
        <v>12</v>
      </c>
      <c r="F12339" t="s">
        <v>72</v>
      </c>
      <c r="G12339">
        <v>30</v>
      </c>
      <c r="H12339">
        <v>2104587.7099999986</v>
      </c>
    </row>
    <row r="12340" spans="1:8" x14ac:dyDescent="0.25">
      <c r="A12340" s="2">
        <v>45</v>
      </c>
      <c r="B12340" t="s">
        <v>43</v>
      </c>
      <c r="C12340" t="s">
        <v>224</v>
      </c>
      <c r="D12340" s="2">
        <v>1</v>
      </c>
      <c r="E12340" s="17">
        <v>12</v>
      </c>
      <c r="F12340" t="s">
        <v>74</v>
      </c>
      <c r="H12340">
        <v>279749.03999999998</v>
      </c>
    </row>
    <row r="12341" spans="1:8" x14ac:dyDescent="0.25">
      <c r="A12341" s="2">
        <v>45</v>
      </c>
      <c r="B12341" t="s">
        <v>43</v>
      </c>
      <c r="C12341" t="s">
        <v>224</v>
      </c>
      <c r="D12341" s="2">
        <v>1</v>
      </c>
      <c r="E12341" s="17">
        <v>13</v>
      </c>
      <c r="F12341" t="s">
        <v>70</v>
      </c>
      <c r="G12341">
        <v>17</v>
      </c>
      <c r="H12341">
        <v>9573127.5000000019</v>
      </c>
    </row>
    <row r="12342" spans="1:8" x14ac:dyDescent="0.25">
      <c r="A12342" s="2">
        <v>45</v>
      </c>
      <c r="B12342" t="s">
        <v>43</v>
      </c>
      <c r="C12342" t="s">
        <v>224</v>
      </c>
      <c r="D12342" s="2">
        <v>1</v>
      </c>
      <c r="E12342" s="17">
        <v>13</v>
      </c>
      <c r="F12342" t="s">
        <v>75</v>
      </c>
      <c r="G12342">
        <v>4</v>
      </c>
      <c r="H12342">
        <v>186538</v>
      </c>
    </row>
    <row r="12343" spans="1:8" x14ac:dyDescent="0.25">
      <c r="A12343" s="2">
        <v>45</v>
      </c>
      <c r="B12343" t="s">
        <v>43</v>
      </c>
      <c r="C12343" t="s">
        <v>224</v>
      </c>
      <c r="D12343" s="2">
        <v>1</v>
      </c>
      <c r="E12343" s="17">
        <v>13</v>
      </c>
      <c r="F12343" t="s">
        <v>68</v>
      </c>
      <c r="G12343">
        <v>10</v>
      </c>
      <c r="H12343">
        <v>212020</v>
      </c>
    </row>
    <row r="12344" spans="1:8" x14ac:dyDescent="0.25">
      <c r="A12344" s="2">
        <v>45</v>
      </c>
      <c r="B12344" t="s">
        <v>43</v>
      </c>
      <c r="C12344" t="s">
        <v>224</v>
      </c>
      <c r="D12344" s="2">
        <v>1</v>
      </c>
      <c r="E12344" s="17">
        <v>13</v>
      </c>
      <c r="F12344" t="s">
        <v>69</v>
      </c>
      <c r="G12344">
        <v>17</v>
      </c>
      <c r="H12344">
        <v>1216450.79</v>
      </c>
    </row>
    <row r="12345" spans="1:8" x14ac:dyDescent="0.25">
      <c r="A12345" s="2">
        <v>45</v>
      </c>
      <c r="B12345" t="s">
        <v>43</v>
      </c>
      <c r="C12345" t="s">
        <v>224</v>
      </c>
      <c r="D12345" s="2">
        <v>1</v>
      </c>
      <c r="E12345" s="17">
        <v>13</v>
      </c>
      <c r="F12345" t="s">
        <v>78</v>
      </c>
      <c r="H12345">
        <v>51789.869999999995</v>
      </c>
    </row>
    <row r="12346" spans="1:8" x14ac:dyDescent="0.25">
      <c r="A12346" s="2">
        <v>45</v>
      </c>
      <c r="B12346" t="s">
        <v>43</v>
      </c>
      <c r="C12346" t="s">
        <v>224</v>
      </c>
      <c r="D12346" s="2">
        <v>1</v>
      </c>
      <c r="E12346" s="17">
        <v>13</v>
      </c>
      <c r="F12346" t="s">
        <v>67</v>
      </c>
      <c r="G12346">
        <v>17</v>
      </c>
      <c r="H12346">
        <v>1154.3399999999999</v>
      </c>
    </row>
    <row r="12347" spans="1:8" x14ac:dyDescent="0.25">
      <c r="A12347" s="2">
        <v>45</v>
      </c>
      <c r="B12347" t="s">
        <v>43</v>
      </c>
      <c r="C12347" t="s">
        <v>224</v>
      </c>
      <c r="D12347" s="2">
        <v>1</v>
      </c>
      <c r="E12347" s="17">
        <v>13</v>
      </c>
      <c r="F12347" t="s">
        <v>73</v>
      </c>
      <c r="G12347">
        <v>2</v>
      </c>
      <c r="H12347">
        <v>680054.58999999985</v>
      </c>
    </row>
    <row r="12348" spans="1:8" x14ac:dyDescent="0.25">
      <c r="A12348" s="2">
        <v>45</v>
      </c>
      <c r="B12348" t="s">
        <v>43</v>
      </c>
      <c r="C12348" t="s">
        <v>224</v>
      </c>
      <c r="D12348" s="2">
        <v>1</v>
      </c>
      <c r="E12348" s="17">
        <v>13</v>
      </c>
      <c r="F12348" t="s">
        <v>72</v>
      </c>
      <c r="G12348">
        <v>17</v>
      </c>
      <c r="H12348">
        <v>3111391.7699999996</v>
      </c>
    </row>
    <row r="12349" spans="1:8" x14ac:dyDescent="0.25">
      <c r="A12349" s="2">
        <v>45</v>
      </c>
      <c r="B12349" t="s">
        <v>43</v>
      </c>
      <c r="C12349" t="s">
        <v>224</v>
      </c>
      <c r="D12349" s="2">
        <v>1</v>
      </c>
      <c r="E12349" s="17">
        <v>13</v>
      </c>
      <c r="F12349" t="s">
        <v>74</v>
      </c>
      <c r="G12349">
        <v>1</v>
      </c>
      <c r="H12349">
        <v>155245.83000000002</v>
      </c>
    </row>
    <row r="12350" spans="1:8" x14ac:dyDescent="0.25">
      <c r="A12350" s="2">
        <v>45</v>
      </c>
      <c r="B12350" t="s">
        <v>43</v>
      </c>
      <c r="C12350" t="s">
        <v>224</v>
      </c>
      <c r="D12350" s="2">
        <v>1</v>
      </c>
      <c r="E12350" s="17">
        <v>14</v>
      </c>
      <c r="F12350" t="s">
        <v>70</v>
      </c>
      <c r="G12350">
        <v>2</v>
      </c>
      <c r="H12350">
        <v>2131060.71</v>
      </c>
    </row>
    <row r="12351" spans="1:8" x14ac:dyDescent="0.25">
      <c r="A12351" s="2">
        <v>45</v>
      </c>
      <c r="B12351" t="s">
        <v>43</v>
      </c>
      <c r="C12351" t="s">
        <v>224</v>
      </c>
      <c r="D12351" s="2">
        <v>1</v>
      </c>
      <c r="E12351" s="17">
        <v>14</v>
      </c>
      <c r="F12351" t="s">
        <v>75</v>
      </c>
      <c r="H12351">
        <v>10829</v>
      </c>
    </row>
    <row r="12352" spans="1:8" x14ac:dyDescent="0.25">
      <c r="A12352" s="2">
        <v>45</v>
      </c>
      <c r="B12352" t="s">
        <v>43</v>
      </c>
      <c r="C12352" t="s">
        <v>224</v>
      </c>
      <c r="D12352" s="2">
        <v>1</v>
      </c>
      <c r="E12352" s="17">
        <v>14</v>
      </c>
      <c r="F12352" t="s">
        <v>68</v>
      </c>
      <c r="G12352">
        <v>1</v>
      </c>
      <c r="H12352">
        <v>22826</v>
      </c>
    </row>
    <row r="12353" spans="1:8" x14ac:dyDescent="0.25">
      <c r="A12353" s="2">
        <v>45</v>
      </c>
      <c r="B12353" t="s">
        <v>43</v>
      </c>
      <c r="C12353" t="s">
        <v>224</v>
      </c>
      <c r="D12353" s="2">
        <v>1</v>
      </c>
      <c r="E12353" s="17">
        <v>14</v>
      </c>
      <c r="F12353" t="s">
        <v>69</v>
      </c>
      <c r="G12353">
        <v>2</v>
      </c>
      <c r="H12353">
        <v>277037.37</v>
      </c>
    </row>
    <row r="12354" spans="1:8" x14ac:dyDescent="0.25">
      <c r="A12354" s="2">
        <v>45</v>
      </c>
      <c r="B12354" t="s">
        <v>43</v>
      </c>
      <c r="C12354" t="s">
        <v>224</v>
      </c>
      <c r="D12354" s="2">
        <v>1</v>
      </c>
      <c r="E12354" s="17">
        <v>14</v>
      </c>
      <c r="F12354" t="s">
        <v>78</v>
      </c>
      <c r="H12354">
        <v>31464</v>
      </c>
    </row>
    <row r="12355" spans="1:8" x14ac:dyDescent="0.25">
      <c r="A12355" s="2">
        <v>45</v>
      </c>
      <c r="B12355" t="s">
        <v>43</v>
      </c>
      <c r="C12355" t="s">
        <v>224</v>
      </c>
      <c r="D12355" s="2">
        <v>1</v>
      </c>
      <c r="E12355" s="17">
        <v>14</v>
      </c>
      <c r="F12355" t="s">
        <v>67</v>
      </c>
      <c r="G12355">
        <v>2</v>
      </c>
      <c r="H12355">
        <v>139.91999999999999</v>
      </c>
    </row>
    <row r="12356" spans="1:8" x14ac:dyDescent="0.25">
      <c r="A12356" s="2">
        <v>45</v>
      </c>
      <c r="B12356" t="s">
        <v>43</v>
      </c>
      <c r="C12356" t="s">
        <v>224</v>
      </c>
      <c r="D12356" s="2">
        <v>1</v>
      </c>
      <c r="E12356" s="17">
        <v>14</v>
      </c>
      <c r="F12356" t="s">
        <v>73</v>
      </c>
      <c r="H12356">
        <v>192609.80999999997</v>
      </c>
    </row>
    <row r="12357" spans="1:8" x14ac:dyDescent="0.25">
      <c r="A12357" s="2">
        <v>45</v>
      </c>
      <c r="B12357" t="s">
        <v>43</v>
      </c>
      <c r="C12357" t="s">
        <v>224</v>
      </c>
      <c r="D12357" s="2">
        <v>1</v>
      </c>
      <c r="E12357" s="17">
        <v>14</v>
      </c>
      <c r="F12357" t="s">
        <v>72</v>
      </c>
      <c r="G12357">
        <v>2</v>
      </c>
      <c r="H12357">
        <v>656785.78000000014</v>
      </c>
    </row>
    <row r="12358" spans="1:8" x14ac:dyDescent="0.25">
      <c r="A12358" s="2">
        <v>45</v>
      </c>
      <c r="B12358" t="s">
        <v>43</v>
      </c>
      <c r="C12358" t="s">
        <v>224</v>
      </c>
      <c r="D12358" s="2">
        <v>1</v>
      </c>
      <c r="E12358" s="17">
        <v>14</v>
      </c>
      <c r="F12358" t="s">
        <v>74</v>
      </c>
      <c r="G12358">
        <v>1</v>
      </c>
      <c r="H12358">
        <v>72361.5</v>
      </c>
    </row>
    <row r="12359" spans="1:8" x14ac:dyDescent="0.25">
      <c r="A12359" s="2">
        <v>45</v>
      </c>
      <c r="B12359" t="s">
        <v>43</v>
      </c>
      <c r="C12359" t="s">
        <v>224</v>
      </c>
      <c r="D12359" s="2">
        <v>1</v>
      </c>
      <c r="E12359" s="17">
        <v>15</v>
      </c>
      <c r="F12359" t="s">
        <v>70</v>
      </c>
      <c r="G12359">
        <v>14</v>
      </c>
      <c r="H12359">
        <v>9697250.200000003</v>
      </c>
    </row>
    <row r="12360" spans="1:8" x14ac:dyDescent="0.25">
      <c r="A12360" s="2">
        <v>45</v>
      </c>
      <c r="B12360" t="s">
        <v>43</v>
      </c>
      <c r="C12360" t="s">
        <v>224</v>
      </c>
      <c r="D12360" s="2">
        <v>1</v>
      </c>
      <c r="E12360" s="17">
        <v>15</v>
      </c>
      <c r="F12360" t="s">
        <v>75</v>
      </c>
      <c r="G12360">
        <v>3</v>
      </c>
      <c r="H12360">
        <v>301123</v>
      </c>
    </row>
    <row r="12361" spans="1:8" x14ac:dyDescent="0.25">
      <c r="A12361" s="2">
        <v>45</v>
      </c>
      <c r="B12361" t="s">
        <v>43</v>
      </c>
      <c r="C12361" t="s">
        <v>224</v>
      </c>
      <c r="D12361" s="2">
        <v>1</v>
      </c>
      <c r="E12361" s="17">
        <v>15</v>
      </c>
      <c r="F12361" t="s">
        <v>68</v>
      </c>
      <c r="G12361">
        <v>3</v>
      </c>
      <c r="H12361">
        <v>47090</v>
      </c>
    </row>
    <row r="12362" spans="1:8" x14ac:dyDescent="0.25">
      <c r="A12362" s="2">
        <v>45</v>
      </c>
      <c r="B12362" t="s">
        <v>43</v>
      </c>
      <c r="C12362" t="s">
        <v>224</v>
      </c>
      <c r="D12362" s="2">
        <v>1</v>
      </c>
      <c r="E12362" s="17">
        <v>15</v>
      </c>
      <c r="F12362" t="s">
        <v>69</v>
      </c>
      <c r="G12362">
        <v>13</v>
      </c>
      <c r="H12362">
        <v>1251026.9200000002</v>
      </c>
    </row>
    <row r="12363" spans="1:8" x14ac:dyDescent="0.25">
      <c r="A12363" s="2">
        <v>45</v>
      </c>
      <c r="B12363" t="s">
        <v>43</v>
      </c>
      <c r="C12363" t="s">
        <v>224</v>
      </c>
      <c r="D12363" s="2">
        <v>1</v>
      </c>
      <c r="E12363" s="17">
        <v>15</v>
      </c>
      <c r="F12363" t="s">
        <v>67</v>
      </c>
      <c r="G12363">
        <v>1</v>
      </c>
      <c r="H12363">
        <v>69.959999999999994</v>
      </c>
    </row>
    <row r="12364" spans="1:8" x14ac:dyDescent="0.25">
      <c r="A12364" s="2">
        <v>45</v>
      </c>
      <c r="B12364" t="s">
        <v>43</v>
      </c>
      <c r="C12364" t="s">
        <v>224</v>
      </c>
      <c r="D12364" s="2">
        <v>1</v>
      </c>
      <c r="E12364" s="17">
        <v>15</v>
      </c>
      <c r="F12364" t="s">
        <v>73</v>
      </c>
      <c r="G12364">
        <v>1</v>
      </c>
      <c r="H12364">
        <v>534008.61</v>
      </c>
    </row>
    <row r="12365" spans="1:8" x14ac:dyDescent="0.25">
      <c r="A12365" s="2">
        <v>45</v>
      </c>
      <c r="B12365" t="s">
        <v>43</v>
      </c>
      <c r="C12365" t="s">
        <v>224</v>
      </c>
      <c r="D12365" s="2">
        <v>1</v>
      </c>
      <c r="E12365" s="17">
        <v>15</v>
      </c>
      <c r="F12365" t="s">
        <v>72</v>
      </c>
      <c r="G12365">
        <v>14</v>
      </c>
      <c r="H12365">
        <v>2834789.3100000005</v>
      </c>
    </row>
    <row r="12366" spans="1:8" x14ac:dyDescent="0.25">
      <c r="A12366" s="2">
        <v>45</v>
      </c>
      <c r="B12366" t="s">
        <v>43</v>
      </c>
      <c r="C12366" t="s">
        <v>224</v>
      </c>
      <c r="D12366" s="2">
        <v>1</v>
      </c>
      <c r="E12366" s="17">
        <v>15</v>
      </c>
      <c r="F12366" t="s">
        <v>76</v>
      </c>
      <c r="H12366">
        <v>32265.200000000001</v>
      </c>
    </row>
    <row r="12367" spans="1:8" x14ac:dyDescent="0.25">
      <c r="A12367" s="2">
        <v>45</v>
      </c>
      <c r="B12367" t="s">
        <v>43</v>
      </c>
      <c r="C12367" t="s">
        <v>224</v>
      </c>
      <c r="D12367" s="2">
        <v>1</v>
      </c>
      <c r="E12367" s="17">
        <v>16</v>
      </c>
      <c r="F12367" t="s">
        <v>70</v>
      </c>
      <c r="G12367">
        <v>1</v>
      </c>
      <c r="H12367">
        <v>1207140.6200000001</v>
      </c>
    </row>
    <row r="12368" spans="1:8" x14ac:dyDescent="0.25">
      <c r="A12368" s="2">
        <v>45</v>
      </c>
      <c r="B12368" t="s">
        <v>43</v>
      </c>
      <c r="C12368" t="s">
        <v>224</v>
      </c>
      <c r="D12368" s="2">
        <v>1</v>
      </c>
      <c r="E12368" s="17">
        <v>16</v>
      </c>
      <c r="F12368" t="s">
        <v>68</v>
      </c>
      <c r="H12368">
        <v>4140</v>
      </c>
    </row>
    <row r="12369" spans="1:8" x14ac:dyDescent="0.25">
      <c r="A12369" s="2">
        <v>45</v>
      </c>
      <c r="B12369" t="s">
        <v>43</v>
      </c>
      <c r="C12369" t="s">
        <v>224</v>
      </c>
      <c r="D12369" s="2">
        <v>1</v>
      </c>
      <c r="E12369" s="17">
        <v>16</v>
      </c>
      <c r="F12369" t="s">
        <v>69</v>
      </c>
      <c r="G12369">
        <v>1</v>
      </c>
      <c r="H12369">
        <v>156928.03000000003</v>
      </c>
    </row>
    <row r="12370" spans="1:8" x14ac:dyDescent="0.25">
      <c r="A12370" s="2">
        <v>45</v>
      </c>
      <c r="B12370" t="s">
        <v>43</v>
      </c>
      <c r="C12370" t="s">
        <v>224</v>
      </c>
      <c r="D12370" s="2">
        <v>1</v>
      </c>
      <c r="E12370" s="17">
        <v>16</v>
      </c>
      <c r="F12370" t="s">
        <v>67</v>
      </c>
      <c r="H12370">
        <v>17.489999999999998</v>
      </c>
    </row>
    <row r="12371" spans="1:8" x14ac:dyDescent="0.25">
      <c r="A12371" s="2">
        <v>45</v>
      </c>
      <c r="B12371" t="s">
        <v>43</v>
      </c>
      <c r="C12371" t="s">
        <v>224</v>
      </c>
      <c r="D12371" s="2">
        <v>1</v>
      </c>
      <c r="E12371" s="17">
        <v>16</v>
      </c>
      <c r="F12371" t="s">
        <v>73</v>
      </c>
      <c r="H12371">
        <v>48864</v>
      </c>
    </row>
    <row r="12372" spans="1:8" x14ac:dyDescent="0.25">
      <c r="A12372" s="2">
        <v>45</v>
      </c>
      <c r="B12372" t="s">
        <v>43</v>
      </c>
      <c r="C12372" t="s">
        <v>224</v>
      </c>
      <c r="D12372" s="2">
        <v>1</v>
      </c>
      <c r="E12372" s="17">
        <v>16</v>
      </c>
      <c r="F12372" t="s">
        <v>72</v>
      </c>
      <c r="G12372">
        <v>1</v>
      </c>
      <c r="H12372">
        <v>593138.34000000008</v>
      </c>
    </row>
    <row r="12373" spans="1:8" x14ac:dyDescent="0.25">
      <c r="A12373" s="2">
        <v>45</v>
      </c>
      <c r="B12373" t="s">
        <v>43</v>
      </c>
      <c r="C12373" t="s">
        <v>225</v>
      </c>
      <c r="D12373" s="2">
        <v>2</v>
      </c>
      <c r="E12373" s="17">
        <v>1</v>
      </c>
      <c r="F12373" t="s">
        <v>70</v>
      </c>
      <c r="G12373">
        <v>1</v>
      </c>
      <c r="H12373">
        <v>253986.73999999996</v>
      </c>
    </row>
    <row r="12374" spans="1:8" x14ac:dyDescent="0.25">
      <c r="A12374" s="2">
        <v>45</v>
      </c>
      <c r="B12374" t="s">
        <v>43</v>
      </c>
      <c r="C12374" t="s">
        <v>225</v>
      </c>
      <c r="D12374" s="2">
        <v>2</v>
      </c>
      <c r="E12374" s="17">
        <v>1</v>
      </c>
      <c r="F12374" t="s">
        <v>77</v>
      </c>
      <c r="H12374">
        <v>575.26</v>
      </c>
    </row>
    <row r="12375" spans="1:8" x14ac:dyDescent="0.25">
      <c r="A12375" s="2">
        <v>45</v>
      </c>
      <c r="B12375" t="s">
        <v>43</v>
      </c>
      <c r="C12375" t="s">
        <v>225</v>
      </c>
      <c r="D12375" s="2">
        <v>2</v>
      </c>
      <c r="E12375" s="17">
        <v>2</v>
      </c>
      <c r="F12375" t="s">
        <v>70</v>
      </c>
      <c r="G12375">
        <v>2</v>
      </c>
      <c r="H12375">
        <v>84669</v>
      </c>
    </row>
    <row r="12376" spans="1:8" x14ac:dyDescent="0.25">
      <c r="A12376" s="2">
        <v>45</v>
      </c>
      <c r="B12376" t="s">
        <v>43</v>
      </c>
      <c r="C12376" t="s">
        <v>225</v>
      </c>
      <c r="D12376" s="2">
        <v>2</v>
      </c>
      <c r="E12376" s="17">
        <v>2</v>
      </c>
      <c r="F12376" t="s">
        <v>75</v>
      </c>
      <c r="G12376">
        <v>1</v>
      </c>
      <c r="H12376">
        <v>6300</v>
      </c>
    </row>
    <row r="12377" spans="1:8" x14ac:dyDescent="0.25">
      <c r="A12377" s="2">
        <v>45</v>
      </c>
      <c r="B12377" t="s">
        <v>43</v>
      </c>
      <c r="C12377" t="s">
        <v>225</v>
      </c>
      <c r="D12377" s="2">
        <v>2</v>
      </c>
      <c r="E12377" s="17">
        <v>2</v>
      </c>
      <c r="F12377" t="s">
        <v>69</v>
      </c>
      <c r="G12377">
        <v>2</v>
      </c>
      <c r="H12377">
        <v>11006.82</v>
      </c>
    </row>
    <row r="12378" spans="1:8" x14ac:dyDescent="0.25">
      <c r="A12378" s="2">
        <v>45</v>
      </c>
      <c r="B12378" t="s">
        <v>43</v>
      </c>
      <c r="C12378" t="s">
        <v>225</v>
      </c>
      <c r="D12378" s="2">
        <v>2</v>
      </c>
      <c r="E12378" s="17">
        <v>2</v>
      </c>
      <c r="F12378" t="s">
        <v>67</v>
      </c>
      <c r="G12378">
        <v>2</v>
      </c>
      <c r="H12378">
        <v>75.789999999999992</v>
      </c>
    </row>
    <row r="12379" spans="1:8" x14ac:dyDescent="0.25">
      <c r="A12379" s="2">
        <v>45</v>
      </c>
      <c r="B12379" t="s">
        <v>43</v>
      </c>
      <c r="C12379" t="s">
        <v>225</v>
      </c>
      <c r="D12379" s="2">
        <v>2</v>
      </c>
      <c r="E12379" s="17">
        <v>2</v>
      </c>
      <c r="F12379" t="s">
        <v>73</v>
      </c>
      <c r="H12379">
        <v>2730.1</v>
      </c>
    </row>
    <row r="12380" spans="1:8" x14ac:dyDescent="0.25">
      <c r="A12380" s="2">
        <v>45</v>
      </c>
      <c r="B12380" t="s">
        <v>43</v>
      </c>
      <c r="C12380" t="s">
        <v>225</v>
      </c>
      <c r="D12380" s="2">
        <v>2</v>
      </c>
      <c r="E12380" s="17">
        <v>3</v>
      </c>
      <c r="F12380" t="s">
        <v>70</v>
      </c>
      <c r="G12380">
        <v>1</v>
      </c>
      <c r="H12380">
        <v>103329</v>
      </c>
    </row>
    <row r="12381" spans="1:8" x14ac:dyDescent="0.25">
      <c r="A12381" s="2">
        <v>45</v>
      </c>
      <c r="B12381" t="s">
        <v>43</v>
      </c>
      <c r="C12381" t="s">
        <v>225</v>
      </c>
      <c r="D12381" s="2">
        <v>2</v>
      </c>
      <c r="E12381" s="17">
        <v>3</v>
      </c>
      <c r="F12381" t="s">
        <v>75</v>
      </c>
      <c r="G12381">
        <v>1</v>
      </c>
      <c r="H12381">
        <v>10800</v>
      </c>
    </row>
    <row r="12382" spans="1:8" x14ac:dyDescent="0.25">
      <c r="A12382" s="2">
        <v>45</v>
      </c>
      <c r="B12382" t="s">
        <v>43</v>
      </c>
      <c r="C12382" t="s">
        <v>225</v>
      </c>
      <c r="D12382" s="2">
        <v>2</v>
      </c>
      <c r="E12382" s="17">
        <v>3</v>
      </c>
      <c r="F12382" t="s">
        <v>69</v>
      </c>
      <c r="G12382">
        <v>1</v>
      </c>
      <c r="H12382">
        <v>13432.579999999998</v>
      </c>
    </row>
    <row r="12383" spans="1:8" x14ac:dyDescent="0.25">
      <c r="A12383" s="2">
        <v>45</v>
      </c>
      <c r="B12383" t="s">
        <v>43</v>
      </c>
      <c r="C12383" t="s">
        <v>225</v>
      </c>
      <c r="D12383" s="2">
        <v>2</v>
      </c>
      <c r="E12383" s="17">
        <v>3</v>
      </c>
      <c r="F12383" t="s">
        <v>78</v>
      </c>
      <c r="H12383">
        <v>7342.1</v>
      </c>
    </row>
    <row r="12384" spans="1:8" x14ac:dyDescent="0.25">
      <c r="A12384" s="2">
        <v>45</v>
      </c>
      <c r="B12384" t="s">
        <v>43</v>
      </c>
      <c r="C12384" t="s">
        <v>225</v>
      </c>
      <c r="D12384" s="2">
        <v>2</v>
      </c>
      <c r="E12384" s="17">
        <v>3</v>
      </c>
      <c r="F12384" t="s">
        <v>67</v>
      </c>
      <c r="G12384">
        <v>1</v>
      </c>
      <c r="H12384">
        <v>69.959999999999994</v>
      </c>
    </row>
    <row r="12385" spans="1:8" x14ac:dyDescent="0.25">
      <c r="A12385" s="2">
        <v>45</v>
      </c>
      <c r="B12385" t="s">
        <v>43</v>
      </c>
      <c r="C12385" t="s">
        <v>225</v>
      </c>
      <c r="D12385" s="2">
        <v>2</v>
      </c>
      <c r="E12385" s="17">
        <v>3</v>
      </c>
      <c r="F12385" t="s">
        <v>73</v>
      </c>
      <c r="H12385">
        <v>8514.75</v>
      </c>
    </row>
    <row r="12386" spans="1:8" x14ac:dyDescent="0.25">
      <c r="A12386" s="2">
        <v>45</v>
      </c>
      <c r="B12386" t="s">
        <v>43</v>
      </c>
      <c r="C12386" t="s">
        <v>225</v>
      </c>
      <c r="D12386" s="2">
        <v>2</v>
      </c>
      <c r="E12386" s="17">
        <v>5</v>
      </c>
      <c r="F12386" t="s">
        <v>70</v>
      </c>
      <c r="G12386">
        <v>9</v>
      </c>
      <c r="H12386">
        <v>1198525.29</v>
      </c>
    </row>
    <row r="12387" spans="1:8" x14ac:dyDescent="0.25">
      <c r="A12387" s="2">
        <v>45</v>
      </c>
      <c r="B12387" t="s">
        <v>43</v>
      </c>
      <c r="C12387" t="s">
        <v>225</v>
      </c>
      <c r="D12387" s="2">
        <v>2</v>
      </c>
      <c r="E12387" s="17">
        <v>5</v>
      </c>
      <c r="F12387" t="s">
        <v>75</v>
      </c>
      <c r="G12387">
        <v>7</v>
      </c>
      <c r="H12387">
        <v>62700</v>
      </c>
    </row>
    <row r="12388" spans="1:8" x14ac:dyDescent="0.25">
      <c r="A12388" s="2">
        <v>45</v>
      </c>
      <c r="B12388" t="s">
        <v>43</v>
      </c>
      <c r="C12388" t="s">
        <v>225</v>
      </c>
      <c r="D12388" s="2">
        <v>2</v>
      </c>
      <c r="E12388" s="17">
        <v>5</v>
      </c>
      <c r="F12388" t="s">
        <v>68</v>
      </c>
      <c r="G12388">
        <v>6</v>
      </c>
      <c r="H12388">
        <v>76402.75</v>
      </c>
    </row>
    <row r="12389" spans="1:8" x14ac:dyDescent="0.25">
      <c r="A12389" s="2">
        <v>45</v>
      </c>
      <c r="B12389" t="s">
        <v>43</v>
      </c>
      <c r="C12389" t="s">
        <v>225</v>
      </c>
      <c r="D12389" s="2">
        <v>2</v>
      </c>
      <c r="E12389" s="17">
        <v>5</v>
      </c>
      <c r="F12389" t="s">
        <v>69</v>
      </c>
      <c r="G12389">
        <v>9</v>
      </c>
      <c r="H12389">
        <v>155806.83999999997</v>
      </c>
    </row>
    <row r="12390" spans="1:8" x14ac:dyDescent="0.25">
      <c r="A12390" s="2">
        <v>45</v>
      </c>
      <c r="B12390" t="s">
        <v>43</v>
      </c>
      <c r="C12390" t="s">
        <v>225</v>
      </c>
      <c r="D12390" s="2">
        <v>2</v>
      </c>
      <c r="E12390" s="17">
        <v>5</v>
      </c>
      <c r="F12390" t="s">
        <v>78</v>
      </c>
      <c r="H12390">
        <v>66670.92</v>
      </c>
    </row>
    <row r="12391" spans="1:8" x14ac:dyDescent="0.25">
      <c r="A12391" s="2">
        <v>45</v>
      </c>
      <c r="B12391" t="s">
        <v>43</v>
      </c>
      <c r="C12391" t="s">
        <v>225</v>
      </c>
      <c r="D12391" s="2">
        <v>2</v>
      </c>
      <c r="E12391" s="17">
        <v>5</v>
      </c>
      <c r="F12391" t="s">
        <v>67</v>
      </c>
      <c r="G12391">
        <v>9</v>
      </c>
      <c r="H12391">
        <v>606.32000000000005</v>
      </c>
    </row>
    <row r="12392" spans="1:8" x14ac:dyDescent="0.25">
      <c r="A12392" s="2">
        <v>45</v>
      </c>
      <c r="B12392" t="s">
        <v>43</v>
      </c>
      <c r="C12392" t="s">
        <v>225</v>
      </c>
      <c r="D12392" s="2">
        <v>2</v>
      </c>
      <c r="E12392" s="17">
        <v>5</v>
      </c>
      <c r="F12392" t="s">
        <v>73</v>
      </c>
      <c r="H12392">
        <v>92918.5</v>
      </c>
    </row>
    <row r="12393" spans="1:8" x14ac:dyDescent="0.25">
      <c r="A12393" s="2">
        <v>45</v>
      </c>
      <c r="B12393" t="s">
        <v>43</v>
      </c>
      <c r="C12393" t="s">
        <v>225</v>
      </c>
      <c r="D12393" s="2">
        <v>2</v>
      </c>
      <c r="E12393" s="17">
        <v>6</v>
      </c>
      <c r="F12393" t="s">
        <v>70</v>
      </c>
      <c r="G12393">
        <v>8</v>
      </c>
      <c r="H12393">
        <v>1297881.73</v>
      </c>
    </row>
    <row r="12394" spans="1:8" x14ac:dyDescent="0.25">
      <c r="A12394" s="2">
        <v>45</v>
      </c>
      <c r="B12394" t="s">
        <v>43</v>
      </c>
      <c r="C12394" t="s">
        <v>225</v>
      </c>
      <c r="D12394" s="2">
        <v>2</v>
      </c>
      <c r="E12394" s="17">
        <v>6</v>
      </c>
      <c r="F12394" t="s">
        <v>75</v>
      </c>
      <c r="G12394">
        <v>7</v>
      </c>
      <c r="H12394">
        <v>92900</v>
      </c>
    </row>
    <row r="12395" spans="1:8" x14ac:dyDescent="0.25">
      <c r="A12395" s="2">
        <v>45</v>
      </c>
      <c r="B12395" t="s">
        <v>43</v>
      </c>
      <c r="C12395" t="s">
        <v>225</v>
      </c>
      <c r="D12395" s="2">
        <v>2</v>
      </c>
      <c r="E12395" s="17">
        <v>6</v>
      </c>
      <c r="F12395" t="s">
        <v>68</v>
      </c>
      <c r="G12395">
        <v>7</v>
      </c>
      <c r="H12395">
        <v>118017</v>
      </c>
    </row>
    <row r="12396" spans="1:8" x14ac:dyDescent="0.25">
      <c r="A12396" s="2">
        <v>45</v>
      </c>
      <c r="B12396" t="s">
        <v>43</v>
      </c>
      <c r="C12396" t="s">
        <v>225</v>
      </c>
      <c r="D12396" s="2">
        <v>2</v>
      </c>
      <c r="E12396" s="17">
        <v>6</v>
      </c>
      <c r="F12396" t="s">
        <v>69</v>
      </c>
      <c r="G12396">
        <v>8</v>
      </c>
      <c r="H12396">
        <v>168723.15000000002</v>
      </c>
    </row>
    <row r="12397" spans="1:8" x14ac:dyDescent="0.25">
      <c r="A12397" s="2">
        <v>45</v>
      </c>
      <c r="B12397" t="s">
        <v>43</v>
      </c>
      <c r="C12397" t="s">
        <v>225</v>
      </c>
      <c r="D12397" s="2">
        <v>2</v>
      </c>
      <c r="E12397" s="17">
        <v>6</v>
      </c>
      <c r="F12397" t="s">
        <v>78</v>
      </c>
      <c r="H12397">
        <v>39075.61</v>
      </c>
    </row>
    <row r="12398" spans="1:8" x14ac:dyDescent="0.25">
      <c r="A12398" s="2">
        <v>45</v>
      </c>
      <c r="B12398" t="s">
        <v>43</v>
      </c>
      <c r="C12398" t="s">
        <v>225</v>
      </c>
      <c r="D12398" s="2">
        <v>2</v>
      </c>
      <c r="E12398" s="17">
        <v>6</v>
      </c>
      <c r="F12398" t="s">
        <v>67</v>
      </c>
      <c r="G12398">
        <v>8</v>
      </c>
      <c r="H12398">
        <v>530.4799999999999</v>
      </c>
    </row>
    <row r="12399" spans="1:8" x14ac:dyDescent="0.25">
      <c r="A12399" s="2">
        <v>45</v>
      </c>
      <c r="B12399" t="s">
        <v>43</v>
      </c>
      <c r="C12399" t="s">
        <v>225</v>
      </c>
      <c r="D12399" s="2">
        <v>2</v>
      </c>
      <c r="E12399" s="17">
        <v>6</v>
      </c>
      <c r="F12399" t="s">
        <v>73</v>
      </c>
      <c r="G12399">
        <v>1</v>
      </c>
      <c r="H12399">
        <v>100429.69</v>
      </c>
    </row>
    <row r="12400" spans="1:8" x14ac:dyDescent="0.25">
      <c r="A12400" s="2">
        <v>45</v>
      </c>
      <c r="B12400" t="s">
        <v>43</v>
      </c>
      <c r="C12400" t="s">
        <v>225</v>
      </c>
      <c r="D12400" s="2">
        <v>2</v>
      </c>
      <c r="E12400" s="17">
        <v>7</v>
      </c>
      <c r="F12400" t="s">
        <v>70</v>
      </c>
      <c r="G12400">
        <v>12</v>
      </c>
      <c r="H12400">
        <v>2398084.44</v>
      </c>
    </row>
    <row r="12401" spans="1:8" x14ac:dyDescent="0.25">
      <c r="A12401" s="2">
        <v>45</v>
      </c>
      <c r="B12401" t="s">
        <v>43</v>
      </c>
      <c r="C12401" t="s">
        <v>225</v>
      </c>
      <c r="D12401" s="2">
        <v>2</v>
      </c>
      <c r="E12401" s="17">
        <v>7</v>
      </c>
      <c r="F12401" t="s">
        <v>75</v>
      </c>
      <c r="G12401">
        <v>10</v>
      </c>
      <c r="H12401">
        <v>117300</v>
      </c>
    </row>
    <row r="12402" spans="1:8" x14ac:dyDescent="0.25">
      <c r="A12402" s="2">
        <v>45</v>
      </c>
      <c r="B12402" t="s">
        <v>43</v>
      </c>
      <c r="C12402" t="s">
        <v>225</v>
      </c>
      <c r="D12402" s="2">
        <v>2</v>
      </c>
      <c r="E12402" s="17">
        <v>7</v>
      </c>
      <c r="F12402" t="s">
        <v>68</v>
      </c>
      <c r="G12402">
        <v>8</v>
      </c>
      <c r="H12402">
        <v>166828</v>
      </c>
    </row>
    <row r="12403" spans="1:8" x14ac:dyDescent="0.25">
      <c r="A12403" s="2">
        <v>45</v>
      </c>
      <c r="B12403" t="s">
        <v>43</v>
      </c>
      <c r="C12403" t="s">
        <v>225</v>
      </c>
      <c r="D12403" s="2">
        <v>2</v>
      </c>
      <c r="E12403" s="17">
        <v>7</v>
      </c>
      <c r="F12403" t="s">
        <v>69</v>
      </c>
      <c r="G12403">
        <v>12</v>
      </c>
      <c r="H12403">
        <v>311748.93000000005</v>
      </c>
    </row>
    <row r="12404" spans="1:8" x14ac:dyDescent="0.25">
      <c r="A12404" s="2">
        <v>45</v>
      </c>
      <c r="B12404" t="s">
        <v>43</v>
      </c>
      <c r="C12404" t="s">
        <v>225</v>
      </c>
      <c r="D12404" s="2">
        <v>2</v>
      </c>
      <c r="E12404" s="17">
        <v>7</v>
      </c>
      <c r="F12404" t="s">
        <v>78</v>
      </c>
      <c r="H12404">
        <v>127988.78000000001</v>
      </c>
    </row>
    <row r="12405" spans="1:8" x14ac:dyDescent="0.25">
      <c r="A12405" s="2">
        <v>45</v>
      </c>
      <c r="B12405" t="s">
        <v>43</v>
      </c>
      <c r="C12405" t="s">
        <v>225</v>
      </c>
      <c r="D12405" s="2">
        <v>2</v>
      </c>
      <c r="E12405" s="17">
        <v>7</v>
      </c>
      <c r="F12405" t="s">
        <v>67</v>
      </c>
      <c r="G12405">
        <v>12</v>
      </c>
      <c r="H12405">
        <v>816.25000000000011</v>
      </c>
    </row>
    <row r="12406" spans="1:8" x14ac:dyDescent="0.25">
      <c r="A12406" s="2">
        <v>45</v>
      </c>
      <c r="B12406" t="s">
        <v>43</v>
      </c>
      <c r="C12406" t="s">
        <v>225</v>
      </c>
      <c r="D12406" s="2">
        <v>2</v>
      </c>
      <c r="E12406" s="17">
        <v>7</v>
      </c>
      <c r="F12406" t="s">
        <v>73</v>
      </c>
      <c r="G12406">
        <v>1</v>
      </c>
      <c r="H12406">
        <v>189362.75</v>
      </c>
    </row>
    <row r="12407" spans="1:8" x14ac:dyDescent="0.25">
      <c r="A12407" s="2">
        <v>45</v>
      </c>
      <c r="B12407" t="s">
        <v>43</v>
      </c>
      <c r="C12407" t="s">
        <v>225</v>
      </c>
      <c r="D12407" s="2">
        <v>2</v>
      </c>
      <c r="E12407" s="17">
        <v>7</v>
      </c>
      <c r="F12407" t="s">
        <v>79</v>
      </c>
      <c r="H12407">
        <v>8882</v>
      </c>
    </row>
    <row r="12408" spans="1:8" x14ac:dyDescent="0.25">
      <c r="A12408" s="2">
        <v>45</v>
      </c>
      <c r="B12408" t="s">
        <v>43</v>
      </c>
      <c r="C12408" t="s">
        <v>225</v>
      </c>
      <c r="D12408" s="2">
        <v>2</v>
      </c>
      <c r="E12408" s="17">
        <v>9</v>
      </c>
      <c r="F12408" t="s">
        <v>70</v>
      </c>
      <c r="G12408">
        <v>1</v>
      </c>
      <c r="H12408">
        <v>298509</v>
      </c>
    </row>
    <row r="12409" spans="1:8" x14ac:dyDescent="0.25">
      <c r="A12409" s="2">
        <v>45</v>
      </c>
      <c r="B12409" t="s">
        <v>43</v>
      </c>
      <c r="C12409" t="s">
        <v>225</v>
      </c>
      <c r="D12409" s="2">
        <v>2</v>
      </c>
      <c r="E12409" s="17">
        <v>9</v>
      </c>
      <c r="F12409" t="s">
        <v>75</v>
      </c>
      <c r="G12409">
        <v>1</v>
      </c>
      <c r="H12409">
        <v>12900</v>
      </c>
    </row>
    <row r="12410" spans="1:8" x14ac:dyDescent="0.25">
      <c r="A12410" s="2">
        <v>45</v>
      </c>
      <c r="B12410" t="s">
        <v>43</v>
      </c>
      <c r="C12410" t="s">
        <v>225</v>
      </c>
      <c r="D12410" s="2">
        <v>2</v>
      </c>
      <c r="E12410" s="17">
        <v>9</v>
      </c>
      <c r="F12410" t="s">
        <v>68</v>
      </c>
      <c r="G12410">
        <v>1</v>
      </c>
      <c r="H12410">
        <v>17108</v>
      </c>
    </row>
    <row r="12411" spans="1:8" x14ac:dyDescent="0.25">
      <c r="A12411" s="2">
        <v>45</v>
      </c>
      <c r="B12411" t="s">
        <v>43</v>
      </c>
      <c r="C12411" t="s">
        <v>225</v>
      </c>
      <c r="D12411" s="2">
        <v>2</v>
      </c>
      <c r="E12411" s="17">
        <v>9</v>
      </c>
      <c r="F12411" t="s">
        <v>69</v>
      </c>
      <c r="G12411">
        <v>1</v>
      </c>
      <c r="H12411">
        <v>38806.010000000009</v>
      </c>
    </row>
    <row r="12412" spans="1:8" x14ac:dyDescent="0.25">
      <c r="A12412" s="2">
        <v>45</v>
      </c>
      <c r="B12412" t="s">
        <v>43</v>
      </c>
      <c r="C12412" t="s">
        <v>225</v>
      </c>
      <c r="D12412" s="2">
        <v>2</v>
      </c>
      <c r="E12412" s="17">
        <v>9</v>
      </c>
      <c r="F12412" t="s">
        <v>78</v>
      </c>
      <c r="H12412">
        <v>14847.3</v>
      </c>
    </row>
    <row r="12413" spans="1:8" x14ac:dyDescent="0.25">
      <c r="A12413" s="2">
        <v>45</v>
      </c>
      <c r="B12413" t="s">
        <v>43</v>
      </c>
      <c r="C12413" t="s">
        <v>225</v>
      </c>
      <c r="D12413" s="2">
        <v>2</v>
      </c>
      <c r="E12413" s="17">
        <v>9</v>
      </c>
      <c r="F12413" t="s">
        <v>67</v>
      </c>
      <c r="G12413">
        <v>1</v>
      </c>
      <c r="H12413">
        <v>69.959999999999994</v>
      </c>
    </row>
    <row r="12414" spans="1:8" x14ac:dyDescent="0.25">
      <c r="A12414" s="2">
        <v>45</v>
      </c>
      <c r="B12414" t="s">
        <v>43</v>
      </c>
      <c r="C12414" t="s">
        <v>225</v>
      </c>
      <c r="D12414" s="2">
        <v>2</v>
      </c>
      <c r="E12414" s="17">
        <v>9</v>
      </c>
      <c r="F12414" t="s">
        <v>73</v>
      </c>
      <c r="H12414">
        <v>24875.75</v>
      </c>
    </row>
    <row r="12415" spans="1:8" x14ac:dyDescent="0.25">
      <c r="A12415" s="2">
        <v>45</v>
      </c>
      <c r="B12415" t="s">
        <v>43</v>
      </c>
      <c r="C12415" t="s">
        <v>225</v>
      </c>
      <c r="D12415" s="2">
        <v>2</v>
      </c>
      <c r="E12415" s="17">
        <v>10</v>
      </c>
      <c r="F12415" t="s">
        <v>70</v>
      </c>
      <c r="G12415">
        <v>19</v>
      </c>
      <c r="H12415">
        <v>7644137.5</v>
      </c>
    </row>
    <row r="12416" spans="1:8" x14ac:dyDescent="0.25">
      <c r="A12416" s="2">
        <v>45</v>
      </c>
      <c r="B12416" t="s">
        <v>43</v>
      </c>
      <c r="C12416" t="s">
        <v>225</v>
      </c>
      <c r="D12416" s="2">
        <v>2</v>
      </c>
      <c r="E12416" s="17">
        <v>10</v>
      </c>
      <c r="F12416" t="s">
        <v>75</v>
      </c>
      <c r="G12416">
        <v>18</v>
      </c>
      <c r="H12416">
        <v>244300</v>
      </c>
    </row>
    <row r="12417" spans="1:8" x14ac:dyDescent="0.25">
      <c r="A12417" s="2">
        <v>45</v>
      </c>
      <c r="B12417" t="s">
        <v>43</v>
      </c>
      <c r="C12417" t="s">
        <v>225</v>
      </c>
      <c r="D12417" s="2">
        <v>2</v>
      </c>
      <c r="E12417" s="17">
        <v>10</v>
      </c>
      <c r="F12417" t="s">
        <v>77</v>
      </c>
      <c r="H12417">
        <v>4587.24</v>
      </c>
    </row>
    <row r="12418" spans="1:8" x14ac:dyDescent="0.25">
      <c r="A12418" s="2">
        <v>45</v>
      </c>
      <c r="B12418" t="s">
        <v>43</v>
      </c>
      <c r="C12418" t="s">
        <v>225</v>
      </c>
      <c r="D12418" s="2">
        <v>2</v>
      </c>
      <c r="E12418" s="17">
        <v>10</v>
      </c>
      <c r="F12418" t="s">
        <v>68</v>
      </c>
      <c r="G12418">
        <v>17</v>
      </c>
      <c r="H12418">
        <v>279576</v>
      </c>
    </row>
    <row r="12419" spans="1:8" x14ac:dyDescent="0.25">
      <c r="A12419" s="2">
        <v>45</v>
      </c>
      <c r="B12419" t="s">
        <v>43</v>
      </c>
      <c r="C12419" t="s">
        <v>225</v>
      </c>
      <c r="D12419" s="2">
        <v>2</v>
      </c>
      <c r="E12419" s="17">
        <v>10</v>
      </c>
      <c r="F12419" t="s">
        <v>69</v>
      </c>
      <c r="G12419">
        <v>19</v>
      </c>
      <c r="H12419">
        <v>993733.69000000006</v>
      </c>
    </row>
    <row r="12420" spans="1:8" x14ac:dyDescent="0.25">
      <c r="A12420" s="2">
        <v>45</v>
      </c>
      <c r="B12420" t="s">
        <v>43</v>
      </c>
      <c r="C12420" t="s">
        <v>225</v>
      </c>
      <c r="D12420" s="2">
        <v>2</v>
      </c>
      <c r="E12420" s="17">
        <v>10</v>
      </c>
      <c r="F12420" t="s">
        <v>78</v>
      </c>
      <c r="H12420">
        <v>111201.76000000001</v>
      </c>
    </row>
    <row r="12421" spans="1:8" x14ac:dyDescent="0.25">
      <c r="A12421" s="2">
        <v>45</v>
      </c>
      <c r="B12421" t="s">
        <v>43</v>
      </c>
      <c r="C12421" t="s">
        <v>225</v>
      </c>
      <c r="D12421" s="2">
        <v>2</v>
      </c>
      <c r="E12421" s="17">
        <v>10</v>
      </c>
      <c r="F12421" t="s">
        <v>67</v>
      </c>
      <c r="G12421">
        <v>19</v>
      </c>
      <c r="H12421">
        <v>1422.52</v>
      </c>
    </row>
    <row r="12422" spans="1:8" x14ac:dyDescent="0.25">
      <c r="A12422" s="2">
        <v>45</v>
      </c>
      <c r="B12422" t="s">
        <v>43</v>
      </c>
      <c r="C12422" t="s">
        <v>225</v>
      </c>
      <c r="D12422" s="2">
        <v>2</v>
      </c>
      <c r="E12422" s="17">
        <v>10</v>
      </c>
      <c r="F12422" t="s">
        <v>73</v>
      </c>
      <c r="G12422">
        <v>2</v>
      </c>
      <c r="H12422">
        <v>609401.17999999993</v>
      </c>
    </row>
    <row r="12423" spans="1:8" x14ac:dyDescent="0.25">
      <c r="A12423" s="2">
        <v>45</v>
      </c>
      <c r="B12423" t="s">
        <v>43</v>
      </c>
      <c r="C12423" t="s">
        <v>225</v>
      </c>
      <c r="D12423" s="2">
        <v>2</v>
      </c>
      <c r="E12423" s="17">
        <v>10</v>
      </c>
      <c r="F12423" t="s">
        <v>74</v>
      </c>
      <c r="G12423">
        <v>1</v>
      </c>
      <c r="H12423">
        <v>45484.47</v>
      </c>
    </row>
    <row r="12424" spans="1:8" x14ac:dyDescent="0.25">
      <c r="A12424" s="2">
        <v>45</v>
      </c>
      <c r="B12424" t="s">
        <v>43</v>
      </c>
      <c r="C12424" t="s">
        <v>225</v>
      </c>
      <c r="D12424" s="2">
        <v>2</v>
      </c>
      <c r="E12424" s="17">
        <v>11</v>
      </c>
      <c r="F12424" t="s">
        <v>70</v>
      </c>
      <c r="H12424">
        <v>1324.02</v>
      </c>
    </row>
    <row r="12425" spans="1:8" x14ac:dyDescent="0.25">
      <c r="A12425" s="2">
        <v>45</v>
      </c>
      <c r="B12425" t="s">
        <v>43</v>
      </c>
      <c r="C12425" t="s">
        <v>225</v>
      </c>
      <c r="D12425" s="2">
        <v>2</v>
      </c>
      <c r="E12425" s="17">
        <v>11</v>
      </c>
      <c r="F12425" t="s">
        <v>72</v>
      </c>
      <c r="H12425">
        <v>567.44000000000005</v>
      </c>
    </row>
    <row r="12426" spans="1:8" x14ac:dyDescent="0.25">
      <c r="A12426" s="2">
        <v>45</v>
      </c>
      <c r="B12426" t="s">
        <v>43</v>
      </c>
      <c r="C12426" t="s">
        <v>225</v>
      </c>
      <c r="D12426" s="2">
        <v>2</v>
      </c>
      <c r="E12426" s="17">
        <v>12</v>
      </c>
      <c r="F12426" t="s">
        <v>70</v>
      </c>
      <c r="G12426">
        <v>46</v>
      </c>
      <c r="H12426">
        <v>24570928.159999996</v>
      </c>
    </row>
    <row r="12427" spans="1:8" x14ac:dyDescent="0.25">
      <c r="A12427" s="2">
        <v>45</v>
      </c>
      <c r="B12427" t="s">
        <v>43</v>
      </c>
      <c r="C12427" t="s">
        <v>225</v>
      </c>
      <c r="D12427" s="2">
        <v>2</v>
      </c>
      <c r="E12427" s="17">
        <v>12</v>
      </c>
      <c r="F12427" t="s">
        <v>75</v>
      </c>
      <c r="G12427">
        <v>10</v>
      </c>
      <c r="H12427">
        <v>147096</v>
      </c>
    </row>
    <row r="12428" spans="1:8" x14ac:dyDescent="0.25">
      <c r="A12428" s="2">
        <v>45</v>
      </c>
      <c r="B12428" t="s">
        <v>43</v>
      </c>
      <c r="C12428" t="s">
        <v>225</v>
      </c>
      <c r="D12428" s="2">
        <v>2</v>
      </c>
      <c r="E12428" s="17">
        <v>12</v>
      </c>
      <c r="F12428" t="s">
        <v>77</v>
      </c>
      <c r="H12428">
        <v>4259.58</v>
      </c>
    </row>
    <row r="12429" spans="1:8" x14ac:dyDescent="0.25">
      <c r="A12429" s="2">
        <v>45</v>
      </c>
      <c r="B12429" t="s">
        <v>43</v>
      </c>
      <c r="C12429" t="s">
        <v>225</v>
      </c>
      <c r="D12429" s="2">
        <v>2</v>
      </c>
      <c r="E12429" s="17">
        <v>12</v>
      </c>
      <c r="F12429" t="s">
        <v>68</v>
      </c>
      <c r="G12429">
        <v>31</v>
      </c>
      <c r="H12429">
        <v>553368</v>
      </c>
    </row>
    <row r="12430" spans="1:8" x14ac:dyDescent="0.25">
      <c r="A12430" s="2">
        <v>45</v>
      </c>
      <c r="B12430" t="s">
        <v>43</v>
      </c>
      <c r="C12430" t="s">
        <v>225</v>
      </c>
      <c r="D12430" s="2">
        <v>2</v>
      </c>
      <c r="E12430" s="17">
        <v>12</v>
      </c>
      <c r="F12430" t="s">
        <v>69</v>
      </c>
      <c r="G12430">
        <v>46</v>
      </c>
      <c r="H12430">
        <v>3163672.65</v>
      </c>
    </row>
    <row r="12431" spans="1:8" x14ac:dyDescent="0.25">
      <c r="A12431" s="2">
        <v>45</v>
      </c>
      <c r="B12431" t="s">
        <v>43</v>
      </c>
      <c r="C12431" t="s">
        <v>225</v>
      </c>
      <c r="D12431" s="2">
        <v>2</v>
      </c>
      <c r="E12431" s="17">
        <v>12</v>
      </c>
      <c r="F12431" t="s">
        <v>78</v>
      </c>
      <c r="H12431">
        <v>713937.3600000001</v>
      </c>
    </row>
    <row r="12432" spans="1:8" x14ac:dyDescent="0.25">
      <c r="A12432" s="2">
        <v>45</v>
      </c>
      <c r="B12432" t="s">
        <v>43</v>
      </c>
      <c r="C12432" t="s">
        <v>225</v>
      </c>
      <c r="D12432" s="2">
        <v>2</v>
      </c>
      <c r="E12432" s="17">
        <v>12</v>
      </c>
      <c r="F12432" t="s">
        <v>67</v>
      </c>
      <c r="G12432">
        <v>46</v>
      </c>
      <c r="H12432">
        <v>3352.25</v>
      </c>
    </row>
    <row r="12433" spans="1:8" x14ac:dyDescent="0.25">
      <c r="A12433" s="2">
        <v>45</v>
      </c>
      <c r="B12433" t="s">
        <v>43</v>
      </c>
      <c r="C12433" t="s">
        <v>225</v>
      </c>
      <c r="D12433" s="2">
        <v>2</v>
      </c>
      <c r="E12433" s="17">
        <v>12</v>
      </c>
      <c r="F12433" t="s">
        <v>73</v>
      </c>
      <c r="G12433">
        <v>6</v>
      </c>
      <c r="H12433">
        <v>1955479.58</v>
      </c>
    </row>
    <row r="12434" spans="1:8" x14ac:dyDescent="0.25">
      <c r="A12434" s="2">
        <v>45</v>
      </c>
      <c r="B12434" t="s">
        <v>43</v>
      </c>
      <c r="C12434" t="s">
        <v>225</v>
      </c>
      <c r="D12434" s="2">
        <v>2</v>
      </c>
      <c r="E12434" s="17">
        <v>12</v>
      </c>
      <c r="F12434" t="s">
        <v>79</v>
      </c>
      <c r="G12434">
        <v>1</v>
      </c>
      <c r="H12434">
        <v>8882</v>
      </c>
    </row>
    <row r="12435" spans="1:8" x14ac:dyDescent="0.25">
      <c r="A12435" s="2">
        <v>45</v>
      </c>
      <c r="B12435" t="s">
        <v>43</v>
      </c>
      <c r="C12435" t="s">
        <v>225</v>
      </c>
      <c r="D12435" s="2">
        <v>2</v>
      </c>
      <c r="E12435" s="17">
        <v>12</v>
      </c>
      <c r="F12435" t="s">
        <v>72</v>
      </c>
      <c r="G12435">
        <v>46</v>
      </c>
      <c r="H12435">
        <v>3343162.2699999986</v>
      </c>
    </row>
    <row r="12436" spans="1:8" x14ac:dyDescent="0.25">
      <c r="A12436" s="2">
        <v>45</v>
      </c>
      <c r="B12436" t="s">
        <v>43</v>
      </c>
      <c r="C12436" t="s">
        <v>225</v>
      </c>
      <c r="D12436" s="2">
        <v>2</v>
      </c>
      <c r="E12436" s="17">
        <v>13</v>
      </c>
      <c r="F12436" t="s">
        <v>70</v>
      </c>
      <c r="G12436">
        <v>17</v>
      </c>
      <c r="H12436">
        <v>10193919.080000002</v>
      </c>
    </row>
    <row r="12437" spans="1:8" x14ac:dyDescent="0.25">
      <c r="A12437" s="2">
        <v>45</v>
      </c>
      <c r="B12437" t="s">
        <v>43</v>
      </c>
      <c r="C12437" t="s">
        <v>225</v>
      </c>
      <c r="D12437" s="2">
        <v>2</v>
      </c>
      <c r="E12437" s="17">
        <v>13</v>
      </c>
      <c r="F12437" t="s">
        <v>75</v>
      </c>
      <c r="G12437">
        <v>4</v>
      </c>
      <c r="H12437">
        <v>190923</v>
      </c>
    </row>
    <row r="12438" spans="1:8" x14ac:dyDescent="0.25">
      <c r="A12438" s="2">
        <v>45</v>
      </c>
      <c r="B12438" t="s">
        <v>43</v>
      </c>
      <c r="C12438" t="s">
        <v>225</v>
      </c>
      <c r="D12438" s="2">
        <v>2</v>
      </c>
      <c r="E12438" s="17">
        <v>13</v>
      </c>
      <c r="F12438" t="s">
        <v>68</v>
      </c>
      <c r="G12438">
        <v>14</v>
      </c>
      <c r="H12438">
        <v>261468</v>
      </c>
    </row>
    <row r="12439" spans="1:8" x14ac:dyDescent="0.25">
      <c r="A12439" s="2">
        <v>45</v>
      </c>
      <c r="B12439" t="s">
        <v>43</v>
      </c>
      <c r="C12439" t="s">
        <v>225</v>
      </c>
      <c r="D12439" s="2">
        <v>2</v>
      </c>
      <c r="E12439" s="17">
        <v>13</v>
      </c>
      <c r="F12439" t="s">
        <v>69</v>
      </c>
      <c r="G12439">
        <v>17</v>
      </c>
      <c r="H12439">
        <v>1325206.2100000002</v>
      </c>
    </row>
    <row r="12440" spans="1:8" x14ac:dyDescent="0.25">
      <c r="A12440" s="2">
        <v>45</v>
      </c>
      <c r="B12440" t="s">
        <v>43</v>
      </c>
      <c r="C12440" t="s">
        <v>225</v>
      </c>
      <c r="D12440" s="2">
        <v>2</v>
      </c>
      <c r="E12440" s="17">
        <v>13</v>
      </c>
      <c r="F12440" t="s">
        <v>78</v>
      </c>
      <c r="H12440">
        <v>183039.12</v>
      </c>
    </row>
    <row r="12441" spans="1:8" x14ac:dyDescent="0.25">
      <c r="A12441" s="2">
        <v>45</v>
      </c>
      <c r="B12441" t="s">
        <v>43</v>
      </c>
      <c r="C12441" t="s">
        <v>225</v>
      </c>
      <c r="D12441" s="2">
        <v>2</v>
      </c>
      <c r="E12441" s="17">
        <v>13</v>
      </c>
      <c r="F12441" t="s">
        <v>67</v>
      </c>
      <c r="G12441">
        <v>17</v>
      </c>
      <c r="H12441">
        <v>1189.32</v>
      </c>
    </row>
    <row r="12442" spans="1:8" x14ac:dyDescent="0.25">
      <c r="A12442" s="2">
        <v>45</v>
      </c>
      <c r="B12442" t="s">
        <v>43</v>
      </c>
      <c r="C12442" t="s">
        <v>225</v>
      </c>
      <c r="D12442" s="2">
        <v>2</v>
      </c>
      <c r="E12442" s="17">
        <v>13</v>
      </c>
      <c r="F12442" t="s">
        <v>73</v>
      </c>
      <c r="H12442">
        <v>740527.46000000008</v>
      </c>
    </row>
    <row r="12443" spans="1:8" x14ac:dyDescent="0.25">
      <c r="A12443" s="2">
        <v>45</v>
      </c>
      <c r="B12443" t="s">
        <v>43</v>
      </c>
      <c r="C12443" t="s">
        <v>225</v>
      </c>
      <c r="D12443" s="2">
        <v>2</v>
      </c>
      <c r="E12443" s="17">
        <v>13</v>
      </c>
      <c r="F12443" t="s">
        <v>79</v>
      </c>
      <c r="H12443">
        <v>41450.5</v>
      </c>
    </row>
    <row r="12444" spans="1:8" x14ac:dyDescent="0.25">
      <c r="A12444" s="2">
        <v>45</v>
      </c>
      <c r="B12444" t="s">
        <v>43</v>
      </c>
      <c r="C12444" t="s">
        <v>225</v>
      </c>
      <c r="D12444" s="2">
        <v>2</v>
      </c>
      <c r="E12444" s="17">
        <v>13</v>
      </c>
      <c r="F12444" t="s">
        <v>72</v>
      </c>
      <c r="G12444">
        <v>17</v>
      </c>
      <c r="H12444">
        <v>3349563.8999999994</v>
      </c>
    </row>
    <row r="12445" spans="1:8" x14ac:dyDescent="0.25">
      <c r="A12445" s="2">
        <v>45</v>
      </c>
      <c r="B12445" t="s">
        <v>43</v>
      </c>
      <c r="C12445" t="s">
        <v>225</v>
      </c>
      <c r="D12445" s="2">
        <v>2</v>
      </c>
      <c r="E12445" s="17">
        <v>13</v>
      </c>
      <c r="F12445" t="s">
        <v>74</v>
      </c>
      <c r="G12445">
        <v>1</v>
      </c>
      <c r="H12445">
        <v>34497</v>
      </c>
    </row>
    <row r="12446" spans="1:8" x14ac:dyDescent="0.25">
      <c r="A12446" s="2">
        <v>45</v>
      </c>
      <c r="B12446" t="s">
        <v>43</v>
      </c>
      <c r="C12446" t="s">
        <v>225</v>
      </c>
      <c r="D12446" s="2">
        <v>2</v>
      </c>
      <c r="E12446" s="17">
        <v>14</v>
      </c>
      <c r="F12446" t="s">
        <v>70</v>
      </c>
      <c r="G12446">
        <v>4</v>
      </c>
      <c r="H12446">
        <v>2589081.1999999997</v>
      </c>
    </row>
    <row r="12447" spans="1:8" x14ac:dyDescent="0.25">
      <c r="A12447" s="2">
        <v>45</v>
      </c>
      <c r="B12447" t="s">
        <v>43</v>
      </c>
      <c r="C12447" t="s">
        <v>225</v>
      </c>
      <c r="D12447" s="2">
        <v>2</v>
      </c>
      <c r="E12447" s="17">
        <v>14</v>
      </c>
      <c r="F12447" t="s">
        <v>75</v>
      </c>
      <c r="H12447">
        <v>12500</v>
      </c>
    </row>
    <row r="12448" spans="1:8" x14ac:dyDescent="0.25">
      <c r="A12448" s="2">
        <v>45</v>
      </c>
      <c r="B12448" t="s">
        <v>43</v>
      </c>
      <c r="C12448" t="s">
        <v>225</v>
      </c>
      <c r="D12448" s="2">
        <v>2</v>
      </c>
      <c r="E12448" s="17">
        <v>14</v>
      </c>
      <c r="F12448" t="s">
        <v>68</v>
      </c>
      <c r="G12448">
        <v>2</v>
      </c>
      <c r="H12448">
        <v>28500</v>
      </c>
    </row>
    <row r="12449" spans="1:8" x14ac:dyDescent="0.25">
      <c r="A12449" s="2">
        <v>45</v>
      </c>
      <c r="B12449" t="s">
        <v>43</v>
      </c>
      <c r="C12449" t="s">
        <v>225</v>
      </c>
      <c r="D12449" s="2">
        <v>2</v>
      </c>
      <c r="E12449" s="17">
        <v>14</v>
      </c>
      <c r="F12449" t="s">
        <v>69</v>
      </c>
      <c r="G12449">
        <v>4</v>
      </c>
      <c r="H12449">
        <v>336579.98</v>
      </c>
    </row>
    <row r="12450" spans="1:8" x14ac:dyDescent="0.25">
      <c r="A12450" s="2">
        <v>45</v>
      </c>
      <c r="B12450" t="s">
        <v>43</v>
      </c>
      <c r="C12450" t="s">
        <v>225</v>
      </c>
      <c r="D12450" s="2">
        <v>2</v>
      </c>
      <c r="E12450" s="17">
        <v>14</v>
      </c>
      <c r="F12450" t="s">
        <v>67</v>
      </c>
      <c r="G12450">
        <v>4</v>
      </c>
      <c r="H12450">
        <v>244.86</v>
      </c>
    </row>
    <row r="12451" spans="1:8" x14ac:dyDescent="0.25">
      <c r="A12451" s="2">
        <v>45</v>
      </c>
      <c r="B12451" t="s">
        <v>43</v>
      </c>
      <c r="C12451" t="s">
        <v>225</v>
      </c>
      <c r="D12451" s="2">
        <v>2</v>
      </c>
      <c r="E12451" s="17">
        <v>14</v>
      </c>
      <c r="F12451" t="s">
        <v>73</v>
      </c>
      <c r="H12451">
        <v>182478.30000000002</v>
      </c>
    </row>
    <row r="12452" spans="1:8" x14ac:dyDescent="0.25">
      <c r="A12452" s="2">
        <v>45</v>
      </c>
      <c r="B12452" t="s">
        <v>43</v>
      </c>
      <c r="C12452" t="s">
        <v>225</v>
      </c>
      <c r="D12452" s="2">
        <v>2</v>
      </c>
      <c r="E12452" s="17">
        <v>14</v>
      </c>
      <c r="F12452" t="s">
        <v>79</v>
      </c>
      <c r="H12452">
        <v>17764.5</v>
      </c>
    </row>
    <row r="12453" spans="1:8" x14ac:dyDescent="0.25">
      <c r="A12453" s="2">
        <v>45</v>
      </c>
      <c r="B12453" t="s">
        <v>43</v>
      </c>
      <c r="C12453" t="s">
        <v>225</v>
      </c>
      <c r="D12453" s="2">
        <v>2</v>
      </c>
      <c r="E12453" s="17">
        <v>14</v>
      </c>
      <c r="F12453" t="s">
        <v>72</v>
      </c>
      <c r="G12453">
        <v>4</v>
      </c>
      <c r="H12453">
        <v>679497.23</v>
      </c>
    </row>
    <row r="12454" spans="1:8" x14ac:dyDescent="0.25">
      <c r="A12454" s="2">
        <v>45</v>
      </c>
      <c r="B12454" t="s">
        <v>43</v>
      </c>
      <c r="C12454" t="s">
        <v>225</v>
      </c>
      <c r="D12454" s="2">
        <v>2</v>
      </c>
      <c r="E12454" s="17">
        <v>14</v>
      </c>
      <c r="F12454" t="s">
        <v>74</v>
      </c>
      <c r="H12454">
        <v>79691.06</v>
      </c>
    </row>
    <row r="12455" spans="1:8" x14ac:dyDescent="0.25">
      <c r="A12455" s="2">
        <v>45</v>
      </c>
      <c r="B12455" t="s">
        <v>43</v>
      </c>
      <c r="C12455" t="s">
        <v>225</v>
      </c>
      <c r="D12455" s="2">
        <v>2</v>
      </c>
      <c r="E12455" s="17">
        <v>15</v>
      </c>
      <c r="F12455" t="s">
        <v>70</v>
      </c>
      <c r="G12455">
        <v>2</v>
      </c>
      <c r="H12455">
        <v>1694834.4</v>
      </c>
    </row>
    <row r="12456" spans="1:8" x14ac:dyDescent="0.25">
      <c r="A12456" s="2">
        <v>45</v>
      </c>
      <c r="B12456" t="s">
        <v>43</v>
      </c>
      <c r="C12456" t="s">
        <v>225</v>
      </c>
      <c r="D12456" s="2">
        <v>2</v>
      </c>
      <c r="E12456" s="17">
        <v>15</v>
      </c>
      <c r="F12456" t="s">
        <v>68</v>
      </c>
      <c r="G12456">
        <v>1</v>
      </c>
      <c r="H12456">
        <v>30840</v>
      </c>
    </row>
    <row r="12457" spans="1:8" x14ac:dyDescent="0.25">
      <c r="A12457" s="2">
        <v>45</v>
      </c>
      <c r="B12457" t="s">
        <v>43</v>
      </c>
      <c r="C12457" t="s">
        <v>225</v>
      </c>
      <c r="D12457" s="2">
        <v>2</v>
      </c>
      <c r="E12457" s="17">
        <v>15</v>
      </c>
      <c r="F12457" t="s">
        <v>69</v>
      </c>
      <c r="G12457">
        <v>2</v>
      </c>
      <c r="H12457">
        <v>220328.18</v>
      </c>
    </row>
    <row r="12458" spans="1:8" x14ac:dyDescent="0.25">
      <c r="A12458" s="2">
        <v>45</v>
      </c>
      <c r="B12458" t="s">
        <v>43</v>
      </c>
      <c r="C12458" t="s">
        <v>225</v>
      </c>
      <c r="D12458" s="2">
        <v>2</v>
      </c>
      <c r="E12458" s="17">
        <v>15</v>
      </c>
      <c r="F12458" t="s">
        <v>67</v>
      </c>
      <c r="G12458">
        <v>2</v>
      </c>
      <c r="H12458">
        <v>139.91999999999999</v>
      </c>
    </row>
    <row r="12459" spans="1:8" x14ac:dyDescent="0.25">
      <c r="A12459" s="2">
        <v>45</v>
      </c>
      <c r="B12459" t="s">
        <v>43</v>
      </c>
      <c r="C12459" t="s">
        <v>225</v>
      </c>
      <c r="D12459" s="2">
        <v>2</v>
      </c>
      <c r="E12459" s="17">
        <v>15</v>
      </c>
      <c r="F12459" t="s">
        <v>73</v>
      </c>
      <c r="H12459">
        <v>67280.849999999991</v>
      </c>
    </row>
    <row r="12460" spans="1:8" x14ac:dyDescent="0.25">
      <c r="A12460" s="2">
        <v>45</v>
      </c>
      <c r="B12460" t="s">
        <v>43</v>
      </c>
      <c r="C12460" t="s">
        <v>225</v>
      </c>
      <c r="D12460" s="2">
        <v>2</v>
      </c>
      <c r="E12460" s="17">
        <v>15</v>
      </c>
      <c r="F12460" t="s">
        <v>72</v>
      </c>
      <c r="G12460">
        <v>2</v>
      </c>
      <c r="H12460">
        <v>668248.86999999988</v>
      </c>
    </row>
    <row r="12461" spans="1:8" x14ac:dyDescent="0.25">
      <c r="A12461" s="2">
        <v>45</v>
      </c>
      <c r="B12461" t="s">
        <v>43</v>
      </c>
      <c r="C12461" t="s">
        <v>225</v>
      </c>
      <c r="D12461" s="2">
        <v>2</v>
      </c>
      <c r="E12461" s="17">
        <v>15</v>
      </c>
      <c r="F12461" t="s">
        <v>74</v>
      </c>
      <c r="G12461">
        <v>1</v>
      </c>
      <c r="H12461">
        <v>253660.87</v>
      </c>
    </row>
    <row r="12462" spans="1:8" x14ac:dyDescent="0.25">
      <c r="A12462" s="2">
        <v>45</v>
      </c>
      <c r="B12462" t="s">
        <v>43</v>
      </c>
      <c r="C12462" t="s">
        <v>225</v>
      </c>
      <c r="D12462" s="2">
        <v>2</v>
      </c>
      <c r="E12462" s="17">
        <v>15</v>
      </c>
      <c r="F12462" t="s">
        <v>76</v>
      </c>
      <c r="H12462">
        <v>33739.15</v>
      </c>
    </row>
    <row r="12463" spans="1:8" x14ac:dyDescent="0.25">
      <c r="A12463" s="2">
        <v>45</v>
      </c>
      <c r="B12463" t="s">
        <v>43</v>
      </c>
      <c r="C12463" t="s">
        <v>226</v>
      </c>
      <c r="D12463" s="2">
        <v>3</v>
      </c>
      <c r="E12463" s="17">
        <v>7</v>
      </c>
      <c r="F12463" t="s">
        <v>70</v>
      </c>
      <c r="G12463">
        <v>1</v>
      </c>
      <c r="H12463">
        <v>204489.75</v>
      </c>
    </row>
    <row r="12464" spans="1:8" x14ac:dyDescent="0.25">
      <c r="A12464" s="2">
        <v>45</v>
      </c>
      <c r="B12464" t="s">
        <v>43</v>
      </c>
      <c r="C12464" t="s">
        <v>226</v>
      </c>
      <c r="D12464" s="2">
        <v>3</v>
      </c>
      <c r="E12464" s="17">
        <v>7</v>
      </c>
      <c r="F12464" t="s">
        <v>75</v>
      </c>
      <c r="G12464">
        <v>1</v>
      </c>
      <c r="H12464">
        <v>13500</v>
      </c>
    </row>
    <row r="12465" spans="1:8" x14ac:dyDescent="0.25">
      <c r="A12465" s="2">
        <v>45</v>
      </c>
      <c r="B12465" t="s">
        <v>43</v>
      </c>
      <c r="C12465" t="s">
        <v>226</v>
      </c>
      <c r="D12465" s="2">
        <v>3</v>
      </c>
      <c r="E12465" s="17">
        <v>7</v>
      </c>
      <c r="F12465" t="s">
        <v>68</v>
      </c>
      <c r="G12465">
        <v>1</v>
      </c>
      <c r="H12465">
        <v>22877</v>
      </c>
    </row>
    <row r="12466" spans="1:8" x14ac:dyDescent="0.25">
      <c r="A12466" s="2">
        <v>45</v>
      </c>
      <c r="B12466" t="s">
        <v>43</v>
      </c>
      <c r="C12466" t="s">
        <v>226</v>
      </c>
      <c r="D12466" s="2">
        <v>3</v>
      </c>
      <c r="E12466" s="17">
        <v>7</v>
      </c>
      <c r="F12466" t="s">
        <v>69</v>
      </c>
      <c r="G12466">
        <v>1</v>
      </c>
      <c r="H12466">
        <v>26583.490000000005</v>
      </c>
    </row>
    <row r="12467" spans="1:8" x14ac:dyDescent="0.25">
      <c r="A12467" s="2">
        <v>45</v>
      </c>
      <c r="B12467" t="s">
        <v>43</v>
      </c>
      <c r="C12467" t="s">
        <v>226</v>
      </c>
      <c r="D12467" s="2">
        <v>3</v>
      </c>
      <c r="E12467" s="17">
        <v>7</v>
      </c>
      <c r="F12467" t="s">
        <v>78</v>
      </c>
      <c r="H12467">
        <v>12930.05</v>
      </c>
    </row>
    <row r="12468" spans="1:8" x14ac:dyDescent="0.25">
      <c r="A12468" s="2">
        <v>45</v>
      </c>
      <c r="B12468" t="s">
        <v>43</v>
      </c>
      <c r="C12468" t="s">
        <v>226</v>
      </c>
      <c r="D12468" s="2">
        <v>3</v>
      </c>
      <c r="E12468" s="17">
        <v>7</v>
      </c>
      <c r="F12468" t="s">
        <v>67</v>
      </c>
      <c r="G12468">
        <v>1</v>
      </c>
      <c r="H12468">
        <v>69.959999999999994</v>
      </c>
    </row>
    <row r="12469" spans="1:8" x14ac:dyDescent="0.25">
      <c r="A12469" s="2">
        <v>45</v>
      </c>
      <c r="B12469" t="s">
        <v>43</v>
      </c>
      <c r="C12469" t="s">
        <v>226</v>
      </c>
      <c r="D12469" s="2">
        <v>3</v>
      </c>
      <c r="E12469" s="17">
        <v>7</v>
      </c>
      <c r="F12469" t="s">
        <v>73</v>
      </c>
      <c r="H12469">
        <v>17104</v>
      </c>
    </row>
    <row r="12470" spans="1:8" x14ac:dyDescent="0.25">
      <c r="A12470" s="2">
        <v>11</v>
      </c>
      <c r="B12470" t="s">
        <v>44</v>
      </c>
      <c r="C12470" t="s">
        <v>227</v>
      </c>
      <c r="D12470" s="2">
        <v>2</v>
      </c>
      <c r="E12470" s="17">
        <v>1</v>
      </c>
      <c r="F12470" t="s">
        <v>70</v>
      </c>
      <c r="G12470">
        <v>6</v>
      </c>
      <c r="H12470">
        <v>192982.50999999995</v>
      </c>
    </row>
    <row r="12471" spans="1:8" x14ac:dyDescent="0.25">
      <c r="A12471" s="2">
        <v>11</v>
      </c>
      <c r="B12471" t="s">
        <v>44</v>
      </c>
      <c r="C12471" t="s">
        <v>227</v>
      </c>
      <c r="D12471" s="2">
        <v>2</v>
      </c>
      <c r="E12471" s="17">
        <v>1</v>
      </c>
      <c r="F12471" t="s">
        <v>87</v>
      </c>
      <c r="G12471">
        <v>14</v>
      </c>
      <c r="H12471">
        <v>160428.84000000003</v>
      </c>
    </row>
    <row r="12472" spans="1:8" x14ac:dyDescent="0.25">
      <c r="A12472" s="2">
        <v>11</v>
      </c>
      <c r="B12472" t="s">
        <v>44</v>
      </c>
      <c r="C12472" t="s">
        <v>227</v>
      </c>
      <c r="D12472" s="2">
        <v>2</v>
      </c>
      <c r="E12472" s="17">
        <v>1</v>
      </c>
      <c r="F12472" t="s">
        <v>96</v>
      </c>
      <c r="H12472">
        <v>4174.22</v>
      </c>
    </row>
    <row r="12473" spans="1:8" x14ac:dyDescent="0.25">
      <c r="A12473" s="2">
        <v>11</v>
      </c>
      <c r="B12473" t="s">
        <v>44</v>
      </c>
      <c r="C12473" t="s">
        <v>227</v>
      </c>
      <c r="D12473" s="2">
        <v>2</v>
      </c>
      <c r="E12473" s="17">
        <v>2</v>
      </c>
      <c r="F12473" t="s">
        <v>70</v>
      </c>
      <c r="H12473">
        <v>456</v>
      </c>
    </row>
    <row r="12474" spans="1:8" x14ac:dyDescent="0.25">
      <c r="A12474" s="2">
        <v>11</v>
      </c>
      <c r="B12474" t="s">
        <v>44</v>
      </c>
      <c r="C12474" t="s">
        <v>227</v>
      </c>
      <c r="D12474" s="2">
        <v>2</v>
      </c>
      <c r="E12474" s="17">
        <v>2</v>
      </c>
      <c r="F12474" t="s">
        <v>68</v>
      </c>
      <c r="H12474">
        <v>-5420</v>
      </c>
    </row>
    <row r="12475" spans="1:8" x14ac:dyDescent="0.25">
      <c r="A12475" s="2">
        <v>11</v>
      </c>
      <c r="B12475" t="s">
        <v>44</v>
      </c>
      <c r="C12475" t="s">
        <v>227</v>
      </c>
      <c r="D12475" s="2">
        <v>2</v>
      </c>
      <c r="E12475" s="17">
        <v>2</v>
      </c>
      <c r="F12475" t="s">
        <v>69</v>
      </c>
      <c r="H12475">
        <v>59.27</v>
      </c>
    </row>
    <row r="12476" spans="1:8" x14ac:dyDescent="0.25">
      <c r="A12476" s="2">
        <v>11</v>
      </c>
      <c r="B12476" t="s">
        <v>44</v>
      </c>
      <c r="C12476" t="s">
        <v>227</v>
      </c>
      <c r="D12476" s="2">
        <v>2</v>
      </c>
      <c r="E12476" s="17">
        <v>2</v>
      </c>
      <c r="F12476" t="s">
        <v>78</v>
      </c>
      <c r="H12476">
        <v>9859.39</v>
      </c>
    </row>
    <row r="12477" spans="1:8" x14ac:dyDescent="0.25">
      <c r="A12477" s="2">
        <v>11</v>
      </c>
      <c r="B12477" t="s">
        <v>44</v>
      </c>
      <c r="C12477" t="s">
        <v>227</v>
      </c>
      <c r="D12477" s="2">
        <v>2</v>
      </c>
      <c r="E12477" s="17">
        <v>2</v>
      </c>
      <c r="F12477" t="s">
        <v>73</v>
      </c>
      <c r="H12477">
        <v>31.6</v>
      </c>
    </row>
    <row r="12478" spans="1:8" x14ac:dyDescent="0.25">
      <c r="A12478" s="2">
        <v>11</v>
      </c>
      <c r="B12478" t="s">
        <v>44</v>
      </c>
      <c r="C12478" t="s">
        <v>227</v>
      </c>
      <c r="D12478" s="2">
        <v>2</v>
      </c>
      <c r="E12478" s="17">
        <v>3</v>
      </c>
      <c r="F12478" t="s">
        <v>70</v>
      </c>
      <c r="H12478">
        <v>261.63</v>
      </c>
    </row>
    <row r="12479" spans="1:8" x14ac:dyDescent="0.25">
      <c r="A12479" s="2">
        <v>11</v>
      </c>
      <c r="B12479" t="s">
        <v>44</v>
      </c>
      <c r="C12479" t="s">
        <v>227</v>
      </c>
      <c r="D12479" s="2">
        <v>2</v>
      </c>
      <c r="E12479" s="17">
        <v>3</v>
      </c>
      <c r="F12479" t="s">
        <v>68</v>
      </c>
      <c r="H12479">
        <v>-1412</v>
      </c>
    </row>
    <row r="12480" spans="1:8" x14ac:dyDescent="0.25">
      <c r="A12480" s="2">
        <v>11</v>
      </c>
      <c r="B12480" t="s">
        <v>44</v>
      </c>
      <c r="C12480" t="s">
        <v>227</v>
      </c>
      <c r="D12480" s="2">
        <v>2</v>
      </c>
      <c r="E12480" s="17">
        <v>3</v>
      </c>
      <c r="F12480" t="s">
        <v>69</v>
      </c>
      <c r="H12480">
        <v>34</v>
      </c>
    </row>
    <row r="12481" spans="1:8" x14ac:dyDescent="0.25">
      <c r="A12481" s="2">
        <v>11</v>
      </c>
      <c r="B12481" t="s">
        <v>44</v>
      </c>
      <c r="C12481" t="s">
        <v>227</v>
      </c>
      <c r="D12481" s="2">
        <v>2</v>
      </c>
      <c r="E12481" s="17">
        <v>3</v>
      </c>
      <c r="F12481" t="s">
        <v>78</v>
      </c>
      <c r="H12481">
        <v>30870.039999999997</v>
      </c>
    </row>
    <row r="12482" spans="1:8" x14ac:dyDescent="0.25">
      <c r="A12482" s="2">
        <v>11</v>
      </c>
      <c r="B12482" t="s">
        <v>44</v>
      </c>
      <c r="C12482" t="s">
        <v>227</v>
      </c>
      <c r="D12482" s="2">
        <v>2</v>
      </c>
      <c r="E12482" s="17">
        <v>3</v>
      </c>
      <c r="F12482" t="s">
        <v>73</v>
      </c>
      <c r="H12482">
        <v>1308.1199999999999</v>
      </c>
    </row>
    <row r="12483" spans="1:8" x14ac:dyDescent="0.25">
      <c r="A12483" s="2">
        <v>11</v>
      </c>
      <c r="B12483" t="s">
        <v>44</v>
      </c>
      <c r="C12483" t="s">
        <v>227</v>
      </c>
      <c r="D12483" s="2">
        <v>2</v>
      </c>
      <c r="E12483" s="17">
        <v>4</v>
      </c>
      <c r="F12483" t="s">
        <v>70</v>
      </c>
      <c r="G12483">
        <v>2</v>
      </c>
      <c r="H12483">
        <v>166160.25</v>
      </c>
    </row>
    <row r="12484" spans="1:8" x14ac:dyDescent="0.25">
      <c r="A12484" s="2">
        <v>11</v>
      </c>
      <c r="B12484" t="s">
        <v>44</v>
      </c>
      <c r="C12484" t="s">
        <v>227</v>
      </c>
      <c r="D12484" s="2">
        <v>2</v>
      </c>
      <c r="E12484" s="17">
        <v>4</v>
      </c>
      <c r="F12484" t="s">
        <v>67</v>
      </c>
      <c r="G12484">
        <v>2</v>
      </c>
      <c r="H12484">
        <v>104.93999999999998</v>
      </c>
    </row>
    <row r="12485" spans="1:8" x14ac:dyDescent="0.25">
      <c r="A12485" s="2">
        <v>11</v>
      </c>
      <c r="B12485" t="s">
        <v>44</v>
      </c>
      <c r="C12485" t="s">
        <v>227</v>
      </c>
      <c r="D12485" s="2">
        <v>2</v>
      </c>
      <c r="E12485" s="17">
        <v>4</v>
      </c>
      <c r="F12485" t="s">
        <v>72</v>
      </c>
      <c r="G12485">
        <v>2</v>
      </c>
      <c r="H12485">
        <v>61479.25</v>
      </c>
    </row>
    <row r="12486" spans="1:8" x14ac:dyDescent="0.25">
      <c r="A12486" s="2">
        <v>11</v>
      </c>
      <c r="B12486" t="s">
        <v>44</v>
      </c>
      <c r="C12486" t="s">
        <v>227</v>
      </c>
      <c r="D12486" s="2">
        <v>2</v>
      </c>
      <c r="E12486" s="17">
        <v>5</v>
      </c>
      <c r="F12486" t="s">
        <v>70</v>
      </c>
      <c r="G12486">
        <v>1</v>
      </c>
      <c r="H12486">
        <v>148839.42000000001</v>
      </c>
    </row>
    <row r="12487" spans="1:8" x14ac:dyDescent="0.25">
      <c r="A12487" s="2">
        <v>11</v>
      </c>
      <c r="B12487" t="s">
        <v>44</v>
      </c>
      <c r="C12487" t="s">
        <v>227</v>
      </c>
      <c r="D12487" s="2">
        <v>2</v>
      </c>
      <c r="E12487" s="17">
        <v>5</v>
      </c>
      <c r="F12487" t="s">
        <v>69</v>
      </c>
      <c r="H12487">
        <v>274.08999999999997</v>
      </c>
    </row>
    <row r="12488" spans="1:8" x14ac:dyDescent="0.25">
      <c r="A12488" s="2">
        <v>11</v>
      </c>
      <c r="B12488" t="s">
        <v>44</v>
      </c>
      <c r="C12488" t="s">
        <v>227</v>
      </c>
      <c r="D12488" s="2">
        <v>2</v>
      </c>
      <c r="E12488" s="17">
        <v>5</v>
      </c>
      <c r="F12488" t="s">
        <v>67</v>
      </c>
      <c r="G12488">
        <v>1</v>
      </c>
      <c r="H12488">
        <v>87.449999999999989</v>
      </c>
    </row>
    <row r="12489" spans="1:8" x14ac:dyDescent="0.25">
      <c r="A12489" s="2">
        <v>11</v>
      </c>
      <c r="B12489" t="s">
        <v>44</v>
      </c>
      <c r="C12489" t="s">
        <v>227</v>
      </c>
      <c r="D12489" s="2">
        <v>2</v>
      </c>
      <c r="E12489" s="17">
        <v>5</v>
      </c>
      <c r="F12489" t="s">
        <v>73</v>
      </c>
      <c r="H12489">
        <v>7570.94</v>
      </c>
    </row>
    <row r="12490" spans="1:8" x14ac:dyDescent="0.25">
      <c r="A12490" s="2">
        <v>11</v>
      </c>
      <c r="B12490" t="s">
        <v>44</v>
      </c>
      <c r="C12490" t="s">
        <v>227</v>
      </c>
      <c r="D12490" s="2">
        <v>2</v>
      </c>
      <c r="E12490" s="17">
        <v>5</v>
      </c>
      <c r="F12490" t="s">
        <v>72</v>
      </c>
      <c r="G12490">
        <v>1</v>
      </c>
      <c r="H12490">
        <v>54290.430000000008</v>
      </c>
    </row>
    <row r="12491" spans="1:8" x14ac:dyDescent="0.25">
      <c r="A12491" s="2">
        <v>11</v>
      </c>
      <c r="B12491" t="s">
        <v>44</v>
      </c>
      <c r="C12491" t="s">
        <v>227</v>
      </c>
      <c r="D12491" s="2">
        <v>2</v>
      </c>
      <c r="E12491" s="17">
        <v>6</v>
      </c>
      <c r="F12491" t="s">
        <v>70</v>
      </c>
      <c r="H12491">
        <v>15382.25</v>
      </c>
    </row>
    <row r="12492" spans="1:8" x14ac:dyDescent="0.25">
      <c r="A12492" s="2">
        <v>11</v>
      </c>
      <c r="B12492" t="s">
        <v>44</v>
      </c>
      <c r="C12492" t="s">
        <v>227</v>
      </c>
      <c r="D12492" s="2">
        <v>2</v>
      </c>
      <c r="E12492" s="17">
        <v>6</v>
      </c>
      <c r="F12492" t="s">
        <v>75</v>
      </c>
      <c r="H12492">
        <v>900</v>
      </c>
    </row>
    <row r="12493" spans="1:8" x14ac:dyDescent="0.25">
      <c r="A12493" s="2">
        <v>11</v>
      </c>
      <c r="B12493" t="s">
        <v>44</v>
      </c>
      <c r="C12493" t="s">
        <v>227</v>
      </c>
      <c r="D12493" s="2">
        <v>2</v>
      </c>
      <c r="E12493" s="17">
        <v>6</v>
      </c>
      <c r="F12493" t="s">
        <v>69</v>
      </c>
      <c r="H12493">
        <v>1999.66</v>
      </c>
    </row>
    <row r="12494" spans="1:8" x14ac:dyDescent="0.25">
      <c r="A12494" s="2">
        <v>11</v>
      </c>
      <c r="B12494" t="s">
        <v>44</v>
      </c>
      <c r="C12494" t="s">
        <v>227</v>
      </c>
      <c r="D12494" s="2">
        <v>2</v>
      </c>
      <c r="E12494" s="17">
        <v>6</v>
      </c>
      <c r="F12494" t="s">
        <v>78</v>
      </c>
      <c r="H12494">
        <v>10718.73</v>
      </c>
    </row>
    <row r="12495" spans="1:8" x14ac:dyDescent="0.25">
      <c r="A12495" s="2">
        <v>11</v>
      </c>
      <c r="B12495" t="s">
        <v>44</v>
      </c>
      <c r="C12495" t="s">
        <v>227</v>
      </c>
      <c r="D12495" s="2">
        <v>2</v>
      </c>
      <c r="E12495" s="17">
        <v>6</v>
      </c>
      <c r="F12495" t="s">
        <v>67</v>
      </c>
      <c r="H12495">
        <v>5.83</v>
      </c>
    </row>
    <row r="12496" spans="1:8" x14ac:dyDescent="0.25">
      <c r="A12496" s="2">
        <v>11</v>
      </c>
      <c r="B12496" t="s">
        <v>44</v>
      </c>
      <c r="C12496" t="s">
        <v>227</v>
      </c>
      <c r="D12496" s="2">
        <v>2</v>
      </c>
      <c r="E12496" s="17">
        <v>7</v>
      </c>
      <c r="F12496" t="s">
        <v>70</v>
      </c>
      <c r="G12496">
        <v>2</v>
      </c>
      <c r="H12496">
        <v>324939</v>
      </c>
    </row>
    <row r="12497" spans="1:8" x14ac:dyDescent="0.25">
      <c r="A12497" s="2">
        <v>11</v>
      </c>
      <c r="B12497" t="s">
        <v>44</v>
      </c>
      <c r="C12497" t="s">
        <v>227</v>
      </c>
      <c r="D12497" s="2">
        <v>2</v>
      </c>
      <c r="E12497" s="17">
        <v>7</v>
      </c>
      <c r="F12497" t="s">
        <v>75</v>
      </c>
      <c r="G12497">
        <v>2</v>
      </c>
      <c r="H12497">
        <v>16800</v>
      </c>
    </row>
    <row r="12498" spans="1:8" x14ac:dyDescent="0.25">
      <c r="A12498" s="2">
        <v>11</v>
      </c>
      <c r="B12498" t="s">
        <v>44</v>
      </c>
      <c r="C12498" t="s">
        <v>227</v>
      </c>
      <c r="D12498" s="2">
        <v>2</v>
      </c>
      <c r="E12498" s="17">
        <v>7</v>
      </c>
      <c r="F12498" t="s">
        <v>68</v>
      </c>
      <c r="G12498">
        <v>2</v>
      </c>
      <c r="H12498">
        <v>16284</v>
      </c>
    </row>
    <row r="12499" spans="1:8" x14ac:dyDescent="0.25">
      <c r="A12499" s="2">
        <v>11</v>
      </c>
      <c r="B12499" t="s">
        <v>44</v>
      </c>
      <c r="C12499" t="s">
        <v>227</v>
      </c>
      <c r="D12499" s="2">
        <v>2</v>
      </c>
      <c r="E12499" s="17">
        <v>7</v>
      </c>
      <c r="F12499" t="s">
        <v>69</v>
      </c>
      <c r="G12499">
        <v>2</v>
      </c>
      <c r="H12499">
        <v>42241.750000000007</v>
      </c>
    </row>
    <row r="12500" spans="1:8" x14ac:dyDescent="0.25">
      <c r="A12500" s="2">
        <v>11</v>
      </c>
      <c r="B12500" t="s">
        <v>44</v>
      </c>
      <c r="C12500" t="s">
        <v>227</v>
      </c>
      <c r="D12500" s="2">
        <v>2</v>
      </c>
      <c r="E12500" s="17">
        <v>7</v>
      </c>
      <c r="F12500" t="s">
        <v>78</v>
      </c>
      <c r="H12500">
        <v>22635.15</v>
      </c>
    </row>
    <row r="12501" spans="1:8" x14ac:dyDescent="0.25">
      <c r="A12501" s="2">
        <v>11</v>
      </c>
      <c r="B12501" t="s">
        <v>44</v>
      </c>
      <c r="C12501" t="s">
        <v>227</v>
      </c>
      <c r="D12501" s="2">
        <v>2</v>
      </c>
      <c r="E12501" s="17">
        <v>7</v>
      </c>
      <c r="F12501" t="s">
        <v>67</v>
      </c>
      <c r="G12501">
        <v>2</v>
      </c>
      <c r="H12501">
        <v>104.93999999999998</v>
      </c>
    </row>
    <row r="12502" spans="1:8" x14ac:dyDescent="0.25">
      <c r="A12502" s="2">
        <v>11</v>
      </c>
      <c r="B12502" t="s">
        <v>44</v>
      </c>
      <c r="C12502" t="s">
        <v>227</v>
      </c>
      <c r="D12502" s="2">
        <v>2</v>
      </c>
      <c r="E12502" s="17">
        <v>7</v>
      </c>
      <c r="F12502" t="s">
        <v>73</v>
      </c>
      <c r="H12502">
        <v>18252</v>
      </c>
    </row>
    <row r="12503" spans="1:8" x14ac:dyDescent="0.25">
      <c r="A12503" s="2">
        <v>11</v>
      </c>
      <c r="B12503" t="s">
        <v>44</v>
      </c>
      <c r="C12503" t="s">
        <v>227</v>
      </c>
      <c r="D12503" s="2">
        <v>2</v>
      </c>
      <c r="E12503" s="17">
        <v>8</v>
      </c>
      <c r="F12503" t="s">
        <v>70</v>
      </c>
      <c r="G12503">
        <v>5</v>
      </c>
      <c r="H12503">
        <v>1015264.25</v>
      </c>
    </row>
    <row r="12504" spans="1:8" x14ac:dyDescent="0.25">
      <c r="A12504" s="2">
        <v>11</v>
      </c>
      <c r="B12504" t="s">
        <v>44</v>
      </c>
      <c r="C12504" t="s">
        <v>227</v>
      </c>
      <c r="D12504" s="2">
        <v>2</v>
      </c>
      <c r="E12504" s="17">
        <v>8</v>
      </c>
      <c r="F12504" t="s">
        <v>75</v>
      </c>
      <c r="G12504">
        <v>5</v>
      </c>
      <c r="H12504">
        <v>51900</v>
      </c>
    </row>
    <row r="12505" spans="1:8" x14ac:dyDescent="0.25">
      <c r="A12505" s="2">
        <v>11</v>
      </c>
      <c r="B12505" t="s">
        <v>44</v>
      </c>
      <c r="C12505" t="s">
        <v>227</v>
      </c>
      <c r="D12505" s="2">
        <v>2</v>
      </c>
      <c r="E12505" s="17">
        <v>8</v>
      </c>
      <c r="F12505" t="s">
        <v>77</v>
      </c>
      <c r="G12505">
        <v>1</v>
      </c>
      <c r="H12505">
        <v>51606.450000000004</v>
      </c>
    </row>
    <row r="12506" spans="1:8" x14ac:dyDescent="0.25">
      <c r="A12506" s="2">
        <v>11</v>
      </c>
      <c r="B12506" t="s">
        <v>44</v>
      </c>
      <c r="C12506" t="s">
        <v>227</v>
      </c>
      <c r="D12506" s="2">
        <v>2</v>
      </c>
      <c r="E12506" s="17">
        <v>8</v>
      </c>
      <c r="F12506" t="s">
        <v>68</v>
      </c>
      <c r="G12506">
        <v>3</v>
      </c>
      <c r="H12506">
        <v>55745</v>
      </c>
    </row>
    <row r="12507" spans="1:8" x14ac:dyDescent="0.25">
      <c r="A12507" s="2">
        <v>11</v>
      </c>
      <c r="B12507" t="s">
        <v>44</v>
      </c>
      <c r="C12507" t="s">
        <v>227</v>
      </c>
      <c r="D12507" s="2">
        <v>2</v>
      </c>
      <c r="E12507" s="17">
        <v>8</v>
      </c>
      <c r="F12507" t="s">
        <v>69</v>
      </c>
      <c r="G12507">
        <v>5</v>
      </c>
      <c r="H12507">
        <v>131983.43</v>
      </c>
    </row>
    <row r="12508" spans="1:8" x14ac:dyDescent="0.25">
      <c r="A12508" s="2">
        <v>11</v>
      </c>
      <c r="B12508" t="s">
        <v>44</v>
      </c>
      <c r="C12508" t="s">
        <v>227</v>
      </c>
      <c r="D12508" s="2">
        <v>2</v>
      </c>
      <c r="E12508" s="17">
        <v>8</v>
      </c>
      <c r="F12508" t="s">
        <v>78</v>
      </c>
      <c r="H12508">
        <v>54731.840000000004</v>
      </c>
    </row>
    <row r="12509" spans="1:8" x14ac:dyDescent="0.25">
      <c r="A12509" s="2">
        <v>11</v>
      </c>
      <c r="B12509" t="s">
        <v>44</v>
      </c>
      <c r="C12509" t="s">
        <v>227</v>
      </c>
      <c r="D12509" s="2">
        <v>2</v>
      </c>
      <c r="E12509" s="17">
        <v>8</v>
      </c>
      <c r="F12509" t="s">
        <v>67</v>
      </c>
      <c r="G12509">
        <v>5</v>
      </c>
      <c r="H12509">
        <v>262.34999999999997</v>
      </c>
    </row>
    <row r="12510" spans="1:8" x14ac:dyDescent="0.25">
      <c r="A12510" s="2">
        <v>11</v>
      </c>
      <c r="B12510" t="s">
        <v>44</v>
      </c>
      <c r="C12510" t="s">
        <v>227</v>
      </c>
      <c r="D12510" s="2">
        <v>2</v>
      </c>
      <c r="E12510" s="17">
        <v>8</v>
      </c>
      <c r="F12510" t="s">
        <v>73</v>
      </c>
      <c r="G12510">
        <v>1</v>
      </c>
      <c r="H12510">
        <v>112439.75</v>
      </c>
    </row>
    <row r="12511" spans="1:8" x14ac:dyDescent="0.25">
      <c r="A12511" s="2">
        <v>11</v>
      </c>
      <c r="B12511" t="s">
        <v>44</v>
      </c>
      <c r="C12511" t="s">
        <v>227</v>
      </c>
      <c r="D12511" s="2">
        <v>2</v>
      </c>
      <c r="E12511" s="17">
        <v>9</v>
      </c>
      <c r="F12511" t="s">
        <v>70</v>
      </c>
      <c r="G12511">
        <v>1</v>
      </c>
      <c r="H12511">
        <v>227657.25</v>
      </c>
    </row>
    <row r="12512" spans="1:8" x14ac:dyDescent="0.25">
      <c r="A12512" s="2">
        <v>11</v>
      </c>
      <c r="B12512" t="s">
        <v>44</v>
      </c>
      <c r="C12512" t="s">
        <v>227</v>
      </c>
      <c r="D12512" s="2">
        <v>2</v>
      </c>
      <c r="E12512" s="17">
        <v>9</v>
      </c>
      <c r="F12512" t="s">
        <v>75</v>
      </c>
      <c r="G12512">
        <v>1</v>
      </c>
      <c r="H12512">
        <v>10800</v>
      </c>
    </row>
    <row r="12513" spans="1:8" x14ac:dyDescent="0.25">
      <c r="A12513" s="2">
        <v>11</v>
      </c>
      <c r="B12513" t="s">
        <v>44</v>
      </c>
      <c r="C12513" t="s">
        <v>227</v>
      </c>
      <c r="D12513" s="2">
        <v>2</v>
      </c>
      <c r="E12513" s="17">
        <v>9</v>
      </c>
      <c r="F12513" t="s">
        <v>68</v>
      </c>
      <c r="G12513">
        <v>1</v>
      </c>
      <c r="H12513">
        <v>24075</v>
      </c>
    </row>
    <row r="12514" spans="1:8" x14ac:dyDescent="0.25">
      <c r="A12514" s="2">
        <v>11</v>
      </c>
      <c r="B12514" t="s">
        <v>44</v>
      </c>
      <c r="C12514" t="s">
        <v>227</v>
      </c>
      <c r="D12514" s="2">
        <v>2</v>
      </c>
      <c r="E12514" s="17">
        <v>9</v>
      </c>
      <c r="F12514" t="s">
        <v>69</v>
      </c>
      <c r="G12514">
        <v>1</v>
      </c>
      <c r="H12514">
        <v>29595.31</v>
      </c>
    </row>
    <row r="12515" spans="1:8" x14ac:dyDescent="0.25">
      <c r="A12515" s="2">
        <v>11</v>
      </c>
      <c r="B12515" t="s">
        <v>44</v>
      </c>
      <c r="C12515" t="s">
        <v>227</v>
      </c>
      <c r="D12515" s="2">
        <v>2</v>
      </c>
      <c r="E12515" s="17">
        <v>9</v>
      </c>
      <c r="F12515" t="s">
        <v>78</v>
      </c>
      <c r="H12515">
        <v>20248.120000000003</v>
      </c>
    </row>
    <row r="12516" spans="1:8" x14ac:dyDescent="0.25">
      <c r="A12516" s="2">
        <v>11</v>
      </c>
      <c r="B12516" t="s">
        <v>44</v>
      </c>
      <c r="C12516" t="s">
        <v>227</v>
      </c>
      <c r="D12516" s="2">
        <v>2</v>
      </c>
      <c r="E12516" s="17">
        <v>9</v>
      </c>
      <c r="F12516" t="s">
        <v>67</v>
      </c>
      <c r="G12516">
        <v>1</v>
      </c>
      <c r="H12516">
        <v>52.47</v>
      </c>
    </row>
    <row r="12517" spans="1:8" x14ac:dyDescent="0.25">
      <c r="A12517" s="2">
        <v>11</v>
      </c>
      <c r="B12517" t="s">
        <v>44</v>
      </c>
      <c r="C12517" t="s">
        <v>227</v>
      </c>
      <c r="D12517" s="2">
        <v>2</v>
      </c>
      <c r="E12517" s="17">
        <v>9</v>
      </c>
      <c r="F12517" t="s">
        <v>73</v>
      </c>
      <c r="H12517">
        <v>25248.75</v>
      </c>
    </row>
    <row r="12518" spans="1:8" x14ac:dyDescent="0.25">
      <c r="A12518" s="2">
        <v>11</v>
      </c>
      <c r="B12518" t="s">
        <v>44</v>
      </c>
      <c r="C12518" t="s">
        <v>227</v>
      </c>
      <c r="D12518" s="2">
        <v>2</v>
      </c>
      <c r="E12518" s="17">
        <v>10</v>
      </c>
      <c r="F12518" t="s">
        <v>70</v>
      </c>
      <c r="G12518">
        <v>4</v>
      </c>
      <c r="H12518">
        <v>1120075.5</v>
      </c>
    </row>
    <row r="12519" spans="1:8" x14ac:dyDescent="0.25">
      <c r="A12519" s="2">
        <v>11</v>
      </c>
      <c r="B12519" t="s">
        <v>44</v>
      </c>
      <c r="C12519" t="s">
        <v>227</v>
      </c>
      <c r="D12519" s="2">
        <v>2</v>
      </c>
      <c r="E12519" s="17">
        <v>10</v>
      </c>
      <c r="F12519" t="s">
        <v>75</v>
      </c>
      <c r="G12519">
        <v>3</v>
      </c>
      <c r="H12519">
        <v>32100</v>
      </c>
    </row>
    <row r="12520" spans="1:8" x14ac:dyDescent="0.25">
      <c r="A12520" s="2">
        <v>11</v>
      </c>
      <c r="B12520" t="s">
        <v>44</v>
      </c>
      <c r="C12520" t="s">
        <v>227</v>
      </c>
      <c r="D12520" s="2">
        <v>2</v>
      </c>
      <c r="E12520" s="17">
        <v>10</v>
      </c>
      <c r="F12520" t="s">
        <v>77</v>
      </c>
      <c r="H12520">
        <v>10703.56</v>
      </c>
    </row>
    <row r="12521" spans="1:8" x14ac:dyDescent="0.25">
      <c r="A12521" s="2">
        <v>11</v>
      </c>
      <c r="B12521" t="s">
        <v>44</v>
      </c>
      <c r="C12521" t="s">
        <v>227</v>
      </c>
      <c r="D12521" s="2">
        <v>2</v>
      </c>
      <c r="E12521" s="17">
        <v>10</v>
      </c>
      <c r="F12521" t="s">
        <v>68</v>
      </c>
      <c r="G12521">
        <v>4</v>
      </c>
      <c r="H12521">
        <v>63565</v>
      </c>
    </row>
    <row r="12522" spans="1:8" x14ac:dyDescent="0.25">
      <c r="A12522" s="2">
        <v>11</v>
      </c>
      <c r="B12522" t="s">
        <v>44</v>
      </c>
      <c r="C12522" t="s">
        <v>227</v>
      </c>
      <c r="D12522" s="2">
        <v>2</v>
      </c>
      <c r="E12522" s="17">
        <v>10</v>
      </c>
      <c r="F12522" t="s">
        <v>69</v>
      </c>
      <c r="G12522">
        <v>4</v>
      </c>
      <c r="H12522">
        <v>145609.22999999998</v>
      </c>
    </row>
    <row r="12523" spans="1:8" x14ac:dyDescent="0.25">
      <c r="A12523" s="2">
        <v>11</v>
      </c>
      <c r="B12523" t="s">
        <v>44</v>
      </c>
      <c r="C12523" t="s">
        <v>227</v>
      </c>
      <c r="D12523" s="2">
        <v>2</v>
      </c>
      <c r="E12523" s="17">
        <v>10</v>
      </c>
      <c r="F12523" t="s">
        <v>78</v>
      </c>
      <c r="H12523">
        <v>49037.67</v>
      </c>
    </row>
    <row r="12524" spans="1:8" x14ac:dyDescent="0.25">
      <c r="A12524" s="2">
        <v>11</v>
      </c>
      <c r="B12524" t="s">
        <v>44</v>
      </c>
      <c r="C12524" t="s">
        <v>227</v>
      </c>
      <c r="D12524" s="2">
        <v>2</v>
      </c>
      <c r="E12524" s="17">
        <v>10</v>
      </c>
      <c r="F12524" t="s">
        <v>67</v>
      </c>
      <c r="G12524">
        <v>4</v>
      </c>
      <c r="H12524">
        <v>209.87999999999997</v>
      </c>
    </row>
    <row r="12525" spans="1:8" x14ac:dyDescent="0.25">
      <c r="A12525" s="2">
        <v>11</v>
      </c>
      <c r="B12525" t="s">
        <v>44</v>
      </c>
      <c r="C12525" t="s">
        <v>227</v>
      </c>
      <c r="D12525" s="2">
        <v>2</v>
      </c>
      <c r="E12525" s="17">
        <v>10</v>
      </c>
      <c r="F12525" t="s">
        <v>73</v>
      </c>
      <c r="H12525">
        <v>93345.75</v>
      </c>
    </row>
    <row r="12526" spans="1:8" x14ac:dyDescent="0.25">
      <c r="A12526" s="2">
        <v>11</v>
      </c>
      <c r="B12526" t="s">
        <v>44</v>
      </c>
      <c r="C12526" t="s">
        <v>227</v>
      </c>
      <c r="D12526" s="2">
        <v>2</v>
      </c>
      <c r="E12526" s="17">
        <v>11</v>
      </c>
      <c r="F12526" t="s">
        <v>70</v>
      </c>
      <c r="G12526">
        <v>3</v>
      </c>
      <c r="H12526">
        <v>623185.91999999993</v>
      </c>
    </row>
    <row r="12527" spans="1:8" x14ac:dyDescent="0.25">
      <c r="A12527" s="2">
        <v>11</v>
      </c>
      <c r="B12527" t="s">
        <v>44</v>
      </c>
      <c r="C12527" t="s">
        <v>227</v>
      </c>
      <c r="D12527" s="2">
        <v>2</v>
      </c>
      <c r="E12527" s="17">
        <v>11</v>
      </c>
      <c r="F12527" t="s">
        <v>68</v>
      </c>
      <c r="H12527">
        <v>6480</v>
      </c>
    </row>
    <row r="12528" spans="1:8" x14ac:dyDescent="0.25">
      <c r="A12528" s="2">
        <v>11</v>
      </c>
      <c r="B12528" t="s">
        <v>44</v>
      </c>
      <c r="C12528" t="s">
        <v>227</v>
      </c>
      <c r="D12528" s="2">
        <v>2</v>
      </c>
      <c r="E12528" s="17">
        <v>11</v>
      </c>
      <c r="F12528" t="s">
        <v>69</v>
      </c>
      <c r="G12528">
        <v>3</v>
      </c>
      <c r="H12528">
        <v>81013.86</v>
      </c>
    </row>
    <row r="12529" spans="1:8" x14ac:dyDescent="0.25">
      <c r="A12529" s="2">
        <v>11</v>
      </c>
      <c r="B12529" t="s">
        <v>44</v>
      </c>
      <c r="C12529" t="s">
        <v>227</v>
      </c>
      <c r="D12529" s="2">
        <v>2</v>
      </c>
      <c r="E12529" s="17">
        <v>11</v>
      </c>
      <c r="F12529" t="s">
        <v>78</v>
      </c>
      <c r="H12529">
        <v>11392.46</v>
      </c>
    </row>
    <row r="12530" spans="1:8" x14ac:dyDescent="0.25">
      <c r="A12530" s="2">
        <v>11</v>
      </c>
      <c r="B12530" t="s">
        <v>44</v>
      </c>
      <c r="C12530" t="s">
        <v>227</v>
      </c>
      <c r="D12530" s="2">
        <v>2</v>
      </c>
      <c r="E12530" s="17">
        <v>11</v>
      </c>
      <c r="F12530" t="s">
        <v>67</v>
      </c>
      <c r="G12530">
        <v>2</v>
      </c>
      <c r="H12530">
        <v>104.93999999999998</v>
      </c>
    </row>
    <row r="12531" spans="1:8" x14ac:dyDescent="0.25">
      <c r="A12531" s="2">
        <v>11</v>
      </c>
      <c r="B12531" t="s">
        <v>44</v>
      </c>
      <c r="C12531" t="s">
        <v>227</v>
      </c>
      <c r="D12531" s="2">
        <v>2</v>
      </c>
      <c r="E12531" s="17">
        <v>11</v>
      </c>
      <c r="F12531" t="s">
        <v>73</v>
      </c>
      <c r="G12531">
        <v>2</v>
      </c>
      <c r="H12531">
        <v>71468.250000000015</v>
      </c>
    </row>
    <row r="12532" spans="1:8" x14ac:dyDescent="0.25">
      <c r="A12532" s="2">
        <v>11</v>
      </c>
      <c r="B12532" t="s">
        <v>44</v>
      </c>
      <c r="C12532" t="s">
        <v>227</v>
      </c>
      <c r="D12532" s="2">
        <v>2</v>
      </c>
      <c r="E12532" s="17">
        <v>11</v>
      </c>
      <c r="F12532" t="s">
        <v>72</v>
      </c>
      <c r="G12532">
        <v>3</v>
      </c>
      <c r="H12532">
        <v>127012.97</v>
      </c>
    </row>
    <row r="12533" spans="1:8" x14ac:dyDescent="0.25">
      <c r="A12533" s="2">
        <v>11</v>
      </c>
      <c r="B12533" t="s">
        <v>44</v>
      </c>
      <c r="C12533" t="s">
        <v>227</v>
      </c>
      <c r="D12533" s="2">
        <v>2</v>
      </c>
      <c r="E12533" s="17">
        <v>12</v>
      </c>
      <c r="F12533" t="s">
        <v>70</v>
      </c>
      <c r="G12533">
        <v>11</v>
      </c>
      <c r="H12533">
        <v>4071297.24</v>
      </c>
    </row>
    <row r="12534" spans="1:8" x14ac:dyDescent="0.25">
      <c r="A12534" s="2">
        <v>11</v>
      </c>
      <c r="B12534" t="s">
        <v>44</v>
      </c>
      <c r="C12534" t="s">
        <v>227</v>
      </c>
      <c r="D12534" s="2">
        <v>2</v>
      </c>
      <c r="E12534" s="17">
        <v>12</v>
      </c>
      <c r="F12534" t="s">
        <v>75</v>
      </c>
      <c r="G12534">
        <v>5</v>
      </c>
      <c r="H12534">
        <v>121165.84000000001</v>
      </c>
    </row>
    <row r="12535" spans="1:8" x14ac:dyDescent="0.25">
      <c r="A12535" s="2">
        <v>11</v>
      </c>
      <c r="B12535" t="s">
        <v>44</v>
      </c>
      <c r="C12535" t="s">
        <v>227</v>
      </c>
      <c r="D12535" s="2">
        <v>2</v>
      </c>
      <c r="E12535" s="17">
        <v>12</v>
      </c>
      <c r="F12535" t="s">
        <v>68</v>
      </c>
      <c r="G12535">
        <v>8</v>
      </c>
      <c r="H12535">
        <v>123189</v>
      </c>
    </row>
    <row r="12536" spans="1:8" x14ac:dyDescent="0.25">
      <c r="A12536" s="2">
        <v>11</v>
      </c>
      <c r="B12536" t="s">
        <v>44</v>
      </c>
      <c r="C12536" t="s">
        <v>227</v>
      </c>
      <c r="D12536" s="2">
        <v>2</v>
      </c>
      <c r="E12536" s="17">
        <v>12</v>
      </c>
      <c r="F12536" t="s">
        <v>69</v>
      </c>
      <c r="G12536">
        <v>11</v>
      </c>
      <c r="H12536">
        <v>529267.18000000005</v>
      </c>
    </row>
    <row r="12537" spans="1:8" x14ac:dyDescent="0.25">
      <c r="A12537" s="2">
        <v>11</v>
      </c>
      <c r="B12537" t="s">
        <v>44</v>
      </c>
      <c r="C12537" t="s">
        <v>227</v>
      </c>
      <c r="D12537" s="2">
        <v>2</v>
      </c>
      <c r="E12537" s="17">
        <v>12</v>
      </c>
      <c r="F12537" t="s">
        <v>78</v>
      </c>
      <c r="H12537">
        <v>61543.239999999991</v>
      </c>
    </row>
    <row r="12538" spans="1:8" x14ac:dyDescent="0.25">
      <c r="A12538" s="2">
        <v>11</v>
      </c>
      <c r="B12538" t="s">
        <v>44</v>
      </c>
      <c r="C12538" t="s">
        <v>227</v>
      </c>
      <c r="D12538" s="2">
        <v>2</v>
      </c>
      <c r="E12538" s="17">
        <v>12</v>
      </c>
      <c r="F12538" t="s">
        <v>67</v>
      </c>
      <c r="G12538">
        <v>11</v>
      </c>
      <c r="H12538">
        <v>571.33999999999992</v>
      </c>
    </row>
    <row r="12539" spans="1:8" x14ac:dyDescent="0.25">
      <c r="A12539" s="2">
        <v>11</v>
      </c>
      <c r="B12539" t="s">
        <v>44</v>
      </c>
      <c r="C12539" t="s">
        <v>227</v>
      </c>
      <c r="D12539" s="2">
        <v>2</v>
      </c>
      <c r="E12539" s="17">
        <v>12</v>
      </c>
      <c r="F12539" t="s">
        <v>73</v>
      </c>
      <c r="H12539">
        <v>286865.69</v>
      </c>
    </row>
    <row r="12540" spans="1:8" x14ac:dyDescent="0.25">
      <c r="A12540" s="2">
        <v>11</v>
      </c>
      <c r="B12540" t="s">
        <v>44</v>
      </c>
      <c r="C12540" t="s">
        <v>227</v>
      </c>
      <c r="D12540" s="2">
        <v>2</v>
      </c>
      <c r="E12540" s="17">
        <v>12</v>
      </c>
      <c r="F12540" t="s">
        <v>72</v>
      </c>
      <c r="G12540">
        <v>11</v>
      </c>
      <c r="H12540">
        <v>692762.47</v>
      </c>
    </row>
    <row r="12541" spans="1:8" x14ac:dyDescent="0.25">
      <c r="A12541" s="2">
        <v>11</v>
      </c>
      <c r="B12541" t="s">
        <v>44</v>
      </c>
      <c r="C12541" t="s">
        <v>227</v>
      </c>
      <c r="D12541" s="2">
        <v>2</v>
      </c>
      <c r="E12541" s="17">
        <v>13</v>
      </c>
      <c r="F12541" t="s">
        <v>70</v>
      </c>
      <c r="G12541">
        <v>7</v>
      </c>
      <c r="H12541">
        <v>2832909.76</v>
      </c>
    </row>
    <row r="12542" spans="1:8" x14ac:dyDescent="0.25">
      <c r="A12542" s="2">
        <v>11</v>
      </c>
      <c r="B12542" t="s">
        <v>44</v>
      </c>
      <c r="C12542" t="s">
        <v>227</v>
      </c>
      <c r="D12542" s="2">
        <v>2</v>
      </c>
      <c r="E12542" s="17">
        <v>13</v>
      </c>
      <c r="F12542" t="s">
        <v>75</v>
      </c>
      <c r="G12542">
        <v>3</v>
      </c>
      <c r="H12542">
        <v>198664.07999999996</v>
      </c>
    </row>
    <row r="12543" spans="1:8" x14ac:dyDescent="0.25">
      <c r="A12543" s="2">
        <v>11</v>
      </c>
      <c r="B12543" t="s">
        <v>44</v>
      </c>
      <c r="C12543" t="s">
        <v>227</v>
      </c>
      <c r="D12543" s="2">
        <v>2</v>
      </c>
      <c r="E12543" s="17">
        <v>13</v>
      </c>
      <c r="F12543" t="s">
        <v>68</v>
      </c>
      <c r="G12543">
        <v>2</v>
      </c>
      <c r="H12543">
        <v>27900</v>
      </c>
    </row>
    <row r="12544" spans="1:8" x14ac:dyDescent="0.25">
      <c r="A12544" s="2">
        <v>11</v>
      </c>
      <c r="B12544" t="s">
        <v>44</v>
      </c>
      <c r="C12544" t="s">
        <v>227</v>
      </c>
      <c r="D12544" s="2">
        <v>2</v>
      </c>
      <c r="E12544" s="17">
        <v>13</v>
      </c>
      <c r="F12544" t="s">
        <v>69</v>
      </c>
      <c r="G12544">
        <v>6</v>
      </c>
      <c r="H12544">
        <v>362029.27999999997</v>
      </c>
    </row>
    <row r="12545" spans="1:8" x14ac:dyDescent="0.25">
      <c r="A12545" s="2">
        <v>11</v>
      </c>
      <c r="B12545" t="s">
        <v>44</v>
      </c>
      <c r="C12545" t="s">
        <v>227</v>
      </c>
      <c r="D12545" s="2">
        <v>2</v>
      </c>
      <c r="E12545" s="17">
        <v>13</v>
      </c>
      <c r="F12545" t="s">
        <v>67</v>
      </c>
      <c r="G12545">
        <v>7</v>
      </c>
      <c r="H12545">
        <v>349.8</v>
      </c>
    </row>
    <row r="12546" spans="1:8" x14ac:dyDescent="0.25">
      <c r="A12546" s="2">
        <v>11</v>
      </c>
      <c r="B12546" t="s">
        <v>44</v>
      </c>
      <c r="C12546" t="s">
        <v>227</v>
      </c>
      <c r="D12546" s="2">
        <v>2</v>
      </c>
      <c r="E12546" s="17">
        <v>13</v>
      </c>
      <c r="F12546" t="s">
        <v>73</v>
      </c>
      <c r="H12546">
        <v>105462.56</v>
      </c>
    </row>
    <row r="12547" spans="1:8" x14ac:dyDescent="0.25">
      <c r="A12547" s="2">
        <v>11</v>
      </c>
      <c r="B12547" t="s">
        <v>44</v>
      </c>
      <c r="C12547" t="s">
        <v>227</v>
      </c>
      <c r="D12547" s="2">
        <v>2</v>
      </c>
      <c r="E12547" s="17">
        <v>13</v>
      </c>
      <c r="F12547" t="s">
        <v>72</v>
      </c>
      <c r="G12547">
        <v>7</v>
      </c>
      <c r="H12547">
        <v>923511.99</v>
      </c>
    </row>
    <row r="12548" spans="1:8" x14ac:dyDescent="0.25">
      <c r="A12548" s="2">
        <v>11</v>
      </c>
      <c r="B12548" t="s">
        <v>44</v>
      </c>
      <c r="C12548" t="s">
        <v>227</v>
      </c>
      <c r="D12548" s="2">
        <v>2</v>
      </c>
      <c r="E12548" s="17">
        <v>13</v>
      </c>
      <c r="F12548" t="s">
        <v>74</v>
      </c>
      <c r="H12548">
        <v>1105.95</v>
      </c>
    </row>
    <row r="12549" spans="1:8" x14ac:dyDescent="0.25">
      <c r="A12549" s="2">
        <v>11</v>
      </c>
      <c r="B12549" t="s">
        <v>44</v>
      </c>
      <c r="C12549" t="s">
        <v>227</v>
      </c>
      <c r="D12549" s="2">
        <v>2</v>
      </c>
      <c r="E12549" s="17">
        <v>14</v>
      </c>
      <c r="F12549" t="s">
        <v>70</v>
      </c>
      <c r="G12549">
        <v>4</v>
      </c>
      <c r="H12549">
        <v>1696794.29</v>
      </c>
    </row>
    <row r="12550" spans="1:8" x14ac:dyDescent="0.25">
      <c r="A12550" s="2">
        <v>11</v>
      </c>
      <c r="B12550" t="s">
        <v>44</v>
      </c>
      <c r="C12550" t="s">
        <v>227</v>
      </c>
      <c r="D12550" s="2">
        <v>2</v>
      </c>
      <c r="E12550" s="17">
        <v>14</v>
      </c>
      <c r="F12550" t="s">
        <v>75</v>
      </c>
      <c r="G12550">
        <v>2</v>
      </c>
      <c r="H12550">
        <v>243398.44</v>
      </c>
    </row>
    <row r="12551" spans="1:8" x14ac:dyDescent="0.25">
      <c r="A12551" s="2">
        <v>11</v>
      </c>
      <c r="B12551" t="s">
        <v>44</v>
      </c>
      <c r="C12551" t="s">
        <v>227</v>
      </c>
      <c r="D12551" s="2">
        <v>2</v>
      </c>
      <c r="E12551" s="17">
        <v>14</v>
      </c>
      <c r="F12551" t="s">
        <v>68</v>
      </c>
      <c r="G12551">
        <v>2</v>
      </c>
      <c r="H12551">
        <v>35010</v>
      </c>
    </row>
    <row r="12552" spans="1:8" x14ac:dyDescent="0.25">
      <c r="A12552" s="2">
        <v>11</v>
      </c>
      <c r="B12552" t="s">
        <v>44</v>
      </c>
      <c r="C12552" t="s">
        <v>227</v>
      </c>
      <c r="D12552" s="2">
        <v>2</v>
      </c>
      <c r="E12552" s="17">
        <v>14</v>
      </c>
      <c r="F12552" t="s">
        <v>69</v>
      </c>
      <c r="G12552">
        <v>3</v>
      </c>
      <c r="H12552">
        <v>214085.03000000003</v>
      </c>
    </row>
    <row r="12553" spans="1:8" x14ac:dyDescent="0.25">
      <c r="A12553" s="2">
        <v>11</v>
      </c>
      <c r="B12553" t="s">
        <v>44</v>
      </c>
      <c r="C12553" t="s">
        <v>227</v>
      </c>
      <c r="D12553" s="2">
        <v>2</v>
      </c>
      <c r="E12553" s="17">
        <v>14</v>
      </c>
      <c r="F12553" t="s">
        <v>67</v>
      </c>
      <c r="G12553">
        <v>4</v>
      </c>
      <c r="H12553">
        <v>163.24</v>
      </c>
    </row>
    <row r="12554" spans="1:8" x14ac:dyDescent="0.25">
      <c r="A12554" s="2">
        <v>11</v>
      </c>
      <c r="B12554" t="s">
        <v>44</v>
      </c>
      <c r="C12554" t="s">
        <v>227</v>
      </c>
      <c r="D12554" s="2">
        <v>2</v>
      </c>
      <c r="E12554" s="17">
        <v>14</v>
      </c>
      <c r="F12554" t="s">
        <v>73</v>
      </c>
      <c r="H12554">
        <v>60812.5</v>
      </c>
    </row>
    <row r="12555" spans="1:8" x14ac:dyDescent="0.25">
      <c r="A12555" s="2">
        <v>11</v>
      </c>
      <c r="B12555" t="s">
        <v>44</v>
      </c>
      <c r="C12555" t="s">
        <v>227</v>
      </c>
      <c r="D12555" s="2">
        <v>2</v>
      </c>
      <c r="E12555" s="17">
        <v>14</v>
      </c>
      <c r="F12555" t="s">
        <v>72</v>
      </c>
      <c r="G12555">
        <v>4</v>
      </c>
      <c r="H12555">
        <v>312852.83</v>
      </c>
    </row>
    <row r="12556" spans="1:8" x14ac:dyDescent="0.25">
      <c r="A12556" s="2">
        <v>11</v>
      </c>
      <c r="B12556" t="s">
        <v>44</v>
      </c>
      <c r="C12556" t="s">
        <v>227</v>
      </c>
      <c r="D12556" s="2">
        <v>2</v>
      </c>
      <c r="E12556" s="17">
        <v>14</v>
      </c>
      <c r="F12556" t="s">
        <v>74</v>
      </c>
      <c r="G12556">
        <v>1</v>
      </c>
      <c r="H12556">
        <v>159067.28</v>
      </c>
    </row>
    <row r="12557" spans="1:8" x14ac:dyDescent="0.25">
      <c r="A12557" s="2">
        <v>11</v>
      </c>
      <c r="B12557" t="s">
        <v>44</v>
      </c>
      <c r="C12557" t="s">
        <v>227</v>
      </c>
      <c r="D12557" s="2">
        <v>2</v>
      </c>
      <c r="E12557" s="17">
        <v>16</v>
      </c>
      <c r="F12557" t="s">
        <v>70</v>
      </c>
      <c r="G12557">
        <v>1</v>
      </c>
      <c r="H12557">
        <v>939141.06</v>
      </c>
    </row>
    <row r="12558" spans="1:8" x14ac:dyDescent="0.25">
      <c r="A12558" s="2">
        <v>11</v>
      </c>
      <c r="B12558" t="s">
        <v>44</v>
      </c>
      <c r="C12558" t="s">
        <v>227</v>
      </c>
      <c r="D12558" s="2">
        <v>2</v>
      </c>
      <c r="E12558" s="17">
        <v>16</v>
      </c>
      <c r="F12558" t="s">
        <v>69</v>
      </c>
      <c r="G12558">
        <v>1</v>
      </c>
      <c r="H12558">
        <v>122088.14</v>
      </c>
    </row>
    <row r="12559" spans="1:8" x14ac:dyDescent="0.25">
      <c r="A12559" s="2">
        <v>11</v>
      </c>
      <c r="B12559" t="s">
        <v>44</v>
      </c>
      <c r="C12559" t="s">
        <v>227</v>
      </c>
      <c r="D12559" s="2">
        <v>2</v>
      </c>
      <c r="E12559" s="17">
        <v>16</v>
      </c>
      <c r="F12559" t="s">
        <v>67</v>
      </c>
      <c r="G12559">
        <v>1</v>
      </c>
      <c r="H12559">
        <v>52.47</v>
      </c>
    </row>
    <row r="12560" spans="1:8" x14ac:dyDescent="0.25">
      <c r="A12560" s="2">
        <v>11</v>
      </c>
      <c r="B12560" t="s">
        <v>44</v>
      </c>
      <c r="C12560" t="s">
        <v>227</v>
      </c>
      <c r="D12560" s="2">
        <v>2</v>
      </c>
      <c r="E12560" s="17">
        <v>16</v>
      </c>
      <c r="F12560" t="s">
        <v>73</v>
      </c>
      <c r="H12560">
        <v>102566.63</v>
      </c>
    </row>
    <row r="12561" spans="1:8" x14ac:dyDescent="0.25">
      <c r="A12561" s="2">
        <v>11</v>
      </c>
      <c r="B12561" t="s">
        <v>44</v>
      </c>
      <c r="C12561" t="s">
        <v>227</v>
      </c>
      <c r="D12561" s="2">
        <v>2</v>
      </c>
      <c r="E12561" s="17">
        <v>16</v>
      </c>
      <c r="F12561" t="s">
        <v>72</v>
      </c>
      <c r="G12561">
        <v>1</v>
      </c>
      <c r="H12561">
        <v>202138.86</v>
      </c>
    </row>
    <row r="12562" spans="1:8" x14ac:dyDescent="0.25">
      <c r="A12562" s="2">
        <v>11</v>
      </c>
      <c r="B12562" t="s">
        <v>44</v>
      </c>
      <c r="C12562" t="s">
        <v>228</v>
      </c>
      <c r="D12562" s="2">
        <v>5</v>
      </c>
      <c r="E12562" s="17">
        <v>1</v>
      </c>
      <c r="F12562" t="s">
        <v>70</v>
      </c>
      <c r="H12562">
        <v>18582.16</v>
      </c>
    </row>
    <row r="12563" spans="1:8" x14ac:dyDescent="0.25">
      <c r="A12563" s="2">
        <v>11</v>
      </c>
      <c r="B12563" t="s">
        <v>44</v>
      </c>
      <c r="C12563" t="s">
        <v>228</v>
      </c>
      <c r="D12563" s="2">
        <v>5</v>
      </c>
      <c r="E12563" s="17">
        <v>5</v>
      </c>
      <c r="F12563" t="s">
        <v>70</v>
      </c>
      <c r="G12563">
        <v>1</v>
      </c>
      <c r="H12563">
        <v>102493.5</v>
      </c>
    </row>
    <row r="12564" spans="1:8" x14ac:dyDescent="0.25">
      <c r="A12564" s="2">
        <v>11</v>
      </c>
      <c r="B12564" t="s">
        <v>44</v>
      </c>
      <c r="C12564" t="s">
        <v>228</v>
      </c>
      <c r="D12564" s="2">
        <v>5</v>
      </c>
      <c r="E12564" s="17">
        <v>5</v>
      </c>
      <c r="F12564" t="s">
        <v>75</v>
      </c>
      <c r="G12564">
        <v>1</v>
      </c>
      <c r="H12564">
        <v>8400</v>
      </c>
    </row>
    <row r="12565" spans="1:8" x14ac:dyDescent="0.25">
      <c r="A12565" s="2">
        <v>11</v>
      </c>
      <c r="B12565" t="s">
        <v>44</v>
      </c>
      <c r="C12565" t="s">
        <v>228</v>
      </c>
      <c r="D12565" s="2">
        <v>5</v>
      </c>
      <c r="E12565" s="17">
        <v>5</v>
      </c>
      <c r="F12565" t="s">
        <v>69</v>
      </c>
      <c r="G12565">
        <v>1</v>
      </c>
      <c r="H12565">
        <v>13324</v>
      </c>
    </row>
    <row r="12566" spans="1:8" x14ac:dyDescent="0.25">
      <c r="A12566" s="2">
        <v>11</v>
      </c>
      <c r="B12566" t="s">
        <v>44</v>
      </c>
      <c r="C12566" t="s">
        <v>228</v>
      </c>
      <c r="D12566" s="2">
        <v>5</v>
      </c>
      <c r="E12566" s="17">
        <v>5</v>
      </c>
      <c r="F12566" t="s">
        <v>78</v>
      </c>
      <c r="H12566">
        <v>3298.89</v>
      </c>
    </row>
    <row r="12567" spans="1:8" x14ac:dyDescent="0.25">
      <c r="A12567" s="2">
        <v>11</v>
      </c>
      <c r="B12567" t="s">
        <v>44</v>
      </c>
      <c r="C12567" t="s">
        <v>228</v>
      </c>
      <c r="D12567" s="2">
        <v>5</v>
      </c>
      <c r="E12567" s="17">
        <v>5</v>
      </c>
      <c r="F12567" t="s">
        <v>67</v>
      </c>
      <c r="G12567">
        <v>1</v>
      </c>
      <c r="H12567">
        <v>52.47</v>
      </c>
    </row>
    <row r="12568" spans="1:8" x14ac:dyDescent="0.25">
      <c r="A12568" s="2">
        <v>11</v>
      </c>
      <c r="B12568" t="s">
        <v>44</v>
      </c>
      <c r="C12568" t="s">
        <v>228</v>
      </c>
      <c r="D12568" s="2">
        <v>5</v>
      </c>
      <c r="E12568" s="17">
        <v>5</v>
      </c>
      <c r="F12568" t="s">
        <v>73</v>
      </c>
      <c r="H12568">
        <v>11367.25</v>
      </c>
    </row>
    <row r="12569" spans="1:8" x14ac:dyDescent="0.25">
      <c r="A12569" s="2">
        <v>11</v>
      </c>
      <c r="B12569" t="s">
        <v>44</v>
      </c>
      <c r="C12569" t="s">
        <v>228</v>
      </c>
      <c r="D12569" s="2">
        <v>5</v>
      </c>
      <c r="E12569" s="17">
        <v>6</v>
      </c>
      <c r="F12569" t="s">
        <v>70</v>
      </c>
      <c r="G12569">
        <v>2</v>
      </c>
      <c r="H12569">
        <v>221788.92999999993</v>
      </c>
    </row>
    <row r="12570" spans="1:8" x14ac:dyDescent="0.25">
      <c r="A12570" s="2">
        <v>11</v>
      </c>
      <c r="B12570" t="s">
        <v>44</v>
      </c>
      <c r="C12570" t="s">
        <v>228</v>
      </c>
      <c r="D12570" s="2">
        <v>5</v>
      </c>
      <c r="E12570" s="17">
        <v>6</v>
      </c>
      <c r="F12570" t="s">
        <v>75</v>
      </c>
      <c r="G12570">
        <v>2</v>
      </c>
      <c r="H12570">
        <v>18000</v>
      </c>
    </row>
    <row r="12571" spans="1:8" x14ac:dyDescent="0.25">
      <c r="A12571" s="2">
        <v>11</v>
      </c>
      <c r="B12571" t="s">
        <v>44</v>
      </c>
      <c r="C12571" t="s">
        <v>228</v>
      </c>
      <c r="D12571" s="2">
        <v>5</v>
      </c>
      <c r="E12571" s="17">
        <v>6</v>
      </c>
      <c r="F12571" t="s">
        <v>69</v>
      </c>
      <c r="G12571">
        <v>2</v>
      </c>
      <c r="H12571">
        <v>33354.28</v>
      </c>
    </row>
    <row r="12572" spans="1:8" x14ac:dyDescent="0.25">
      <c r="A12572" s="2">
        <v>11</v>
      </c>
      <c r="B12572" t="s">
        <v>44</v>
      </c>
      <c r="C12572" t="s">
        <v>228</v>
      </c>
      <c r="D12572" s="2">
        <v>5</v>
      </c>
      <c r="E12572" s="17">
        <v>6</v>
      </c>
      <c r="F12572" t="s">
        <v>78</v>
      </c>
      <c r="H12572">
        <v>3734.29</v>
      </c>
    </row>
    <row r="12573" spans="1:8" x14ac:dyDescent="0.25">
      <c r="A12573" s="2">
        <v>11</v>
      </c>
      <c r="B12573" t="s">
        <v>44</v>
      </c>
      <c r="C12573" t="s">
        <v>228</v>
      </c>
      <c r="D12573" s="2">
        <v>5</v>
      </c>
      <c r="E12573" s="17">
        <v>6</v>
      </c>
      <c r="F12573" t="s">
        <v>67</v>
      </c>
      <c r="G12573">
        <v>2</v>
      </c>
      <c r="H12573">
        <v>99.109999999999985</v>
      </c>
    </row>
    <row r="12574" spans="1:8" x14ac:dyDescent="0.25">
      <c r="A12574" s="2">
        <v>11</v>
      </c>
      <c r="B12574" t="s">
        <v>44</v>
      </c>
      <c r="C12574" t="s">
        <v>228</v>
      </c>
      <c r="D12574" s="2">
        <v>5</v>
      </c>
      <c r="E12574" s="17">
        <v>6</v>
      </c>
      <c r="F12574" t="s">
        <v>73</v>
      </c>
      <c r="H12574">
        <v>28341</v>
      </c>
    </row>
    <row r="12575" spans="1:8" x14ac:dyDescent="0.25">
      <c r="A12575" s="2">
        <v>11</v>
      </c>
      <c r="B12575" t="s">
        <v>44</v>
      </c>
      <c r="C12575" t="s">
        <v>228</v>
      </c>
      <c r="D12575" s="2">
        <v>5</v>
      </c>
      <c r="E12575" s="17">
        <v>7</v>
      </c>
      <c r="F12575" t="s">
        <v>70</v>
      </c>
      <c r="G12575">
        <v>5</v>
      </c>
      <c r="H12575">
        <v>789187.2</v>
      </c>
    </row>
    <row r="12576" spans="1:8" x14ac:dyDescent="0.25">
      <c r="A12576" s="2">
        <v>11</v>
      </c>
      <c r="B12576" t="s">
        <v>44</v>
      </c>
      <c r="C12576" t="s">
        <v>228</v>
      </c>
      <c r="D12576" s="2">
        <v>5</v>
      </c>
      <c r="E12576" s="17">
        <v>7</v>
      </c>
      <c r="F12576" t="s">
        <v>75</v>
      </c>
      <c r="G12576">
        <v>4</v>
      </c>
      <c r="H12576">
        <v>43200</v>
      </c>
    </row>
    <row r="12577" spans="1:8" x14ac:dyDescent="0.25">
      <c r="A12577" s="2">
        <v>11</v>
      </c>
      <c r="B12577" t="s">
        <v>44</v>
      </c>
      <c r="C12577" t="s">
        <v>228</v>
      </c>
      <c r="D12577" s="2">
        <v>5</v>
      </c>
      <c r="E12577" s="17">
        <v>7</v>
      </c>
      <c r="F12577" t="s">
        <v>77</v>
      </c>
      <c r="H12577">
        <v>48876.079999999994</v>
      </c>
    </row>
    <row r="12578" spans="1:8" x14ac:dyDescent="0.25">
      <c r="A12578" s="2">
        <v>11</v>
      </c>
      <c r="B12578" t="s">
        <v>44</v>
      </c>
      <c r="C12578" t="s">
        <v>228</v>
      </c>
      <c r="D12578" s="2">
        <v>5</v>
      </c>
      <c r="E12578" s="17">
        <v>7</v>
      </c>
      <c r="F12578" t="s">
        <v>68</v>
      </c>
      <c r="G12578">
        <v>4</v>
      </c>
      <c r="H12578">
        <v>52264</v>
      </c>
    </row>
    <row r="12579" spans="1:8" x14ac:dyDescent="0.25">
      <c r="A12579" s="2">
        <v>11</v>
      </c>
      <c r="B12579" t="s">
        <v>44</v>
      </c>
      <c r="C12579" t="s">
        <v>228</v>
      </c>
      <c r="D12579" s="2">
        <v>5</v>
      </c>
      <c r="E12579" s="17">
        <v>7</v>
      </c>
      <c r="F12579" t="s">
        <v>69</v>
      </c>
      <c r="G12579">
        <v>4</v>
      </c>
      <c r="H12579">
        <v>85752.05</v>
      </c>
    </row>
    <row r="12580" spans="1:8" x14ac:dyDescent="0.25">
      <c r="A12580" s="2">
        <v>11</v>
      </c>
      <c r="B12580" t="s">
        <v>44</v>
      </c>
      <c r="C12580" t="s">
        <v>228</v>
      </c>
      <c r="D12580" s="2">
        <v>5</v>
      </c>
      <c r="E12580" s="17">
        <v>7</v>
      </c>
      <c r="F12580" t="s">
        <v>78</v>
      </c>
      <c r="H12580">
        <v>28970.37</v>
      </c>
    </row>
    <row r="12581" spans="1:8" x14ac:dyDescent="0.25">
      <c r="A12581" s="2">
        <v>11</v>
      </c>
      <c r="B12581" t="s">
        <v>44</v>
      </c>
      <c r="C12581" t="s">
        <v>228</v>
      </c>
      <c r="D12581" s="2">
        <v>5</v>
      </c>
      <c r="E12581" s="17">
        <v>7</v>
      </c>
      <c r="F12581" t="s">
        <v>67</v>
      </c>
      <c r="G12581">
        <v>5</v>
      </c>
      <c r="H12581">
        <v>256.52</v>
      </c>
    </row>
    <row r="12582" spans="1:8" x14ac:dyDescent="0.25">
      <c r="A12582" s="2">
        <v>11</v>
      </c>
      <c r="B12582" t="s">
        <v>44</v>
      </c>
      <c r="C12582" t="s">
        <v>228</v>
      </c>
      <c r="D12582" s="2">
        <v>5</v>
      </c>
      <c r="E12582" s="17">
        <v>7</v>
      </c>
      <c r="F12582" t="s">
        <v>73</v>
      </c>
      <c r="G12582">
        <v>2</v>
      </c>
      <c r="H12582">
        <v>73157.5</v>
      </c>
    </row>
    <row r="12583" spans="1:8" x14ac:dyDescent="0.25">
      <c r="A12583" s="2">
        <v>11</v>
      </c>
      <c r="B12583" t="s">
        <v>44</v>
      </c>
      <c r="C12583" t="s">
        <v>228</v>
      </c>
      <c r="D12583" s="2">
        <v>5</v>
      </c>
      <c r="E12583" s="17">
        <v>7</v>
      </c>
      <c r="F12583" t="s">
        <v>72</v>
      </c>
      <c r="G12583">
        <v>1</v>
      </c>
      <c r="H12583">
        <v>48133.33</v>
      </c>
    </row>
    <row r="12584" spans="1:8" x14ac:dyDescent="0.25">
      <c r="A12584" s="2">
        <v>11</v>
      </c>
      <c r="B12584" t="s">
        <v>44</v>
      </c>
      <c r="C12584" t="s">
        <v>228</v>
      </c>
      <c r="D12584" s="2">
        <v>5</v>
      </c>
      <c r="E12584" s="17">
        <v>7</v>
      </c>
      <c r="F12584" t="s">
        <v>74</v>
      </c>
      <c r="G12584">
        <v>2</v>
      </c>
      <c r="H12584">
        <v>41080.21</v>
      </c>
    </row>
    <row r="12585" spans="1:8" x14ac:dyDescent="0.25">
      <c r="A12585" s="2">
        <v>11</v>
      </c>
      <c r="B12585" t="s">
        <v>44</v>
      </c>
      <c r="C12585" t="s">
        <v>228</v>
      </c>
      <c r="D12585" s="2">
        <v>5</v>
      </c>
      <c r="E12585" s="17">
        <v>8</v>
      </c>
      <c r="F12585" t="s">
        <v>70</v>
      </c>
      <c r="G12585">
        <v>7</v>
      </c>
      <c r="H12585">
        <v>1350183</v>
      </c>
    </row>
    <row r="12586" spans="1:8" x14ac:dyDescent="0.25">
      <c r="A12586" s="2">
        <v>11</v>
      </c>
      <c r="B12586" t="s">
        <v>44</v>
      </c>
      <c r="C12586" t="s">
        <v>228</v>
      </c>
      <c r="D12586" s="2">
        <v>5</v>
      </c>
      <c r="E12586" s="17">
        <v>8</v>
      </c>
      <c r="F12586" t="s">
        <v>75</v>
      </c>
      <c r="G12586">
        <v>7</v>
      </c>
      <c r="H12586">
        <v>72900</v>
      </c>
    </row>
    <row r="12587" spans="1:8" x14ac:dyDescent="0.25">
      <c r="A12587" s="2">
        <v>11</v>
      </c>
      <c r="B12587" t="s">
        <v>44</v>
      </c>
      <c r="C12587" t="s">
        <v>228</v>
      </c>
      <c r="D12587" s="2">
        <v>5</v>
      </c>
      <c r="E12587" s="17">
        <v>8</v>
      </c>
      <c r="F12587" t="s">
        <v>77</v>
      </c>
      <c r="H12587">
        <v>8601.08</v>
      </c>
    </row>
    <row r="12588" spans="1:8" x14ac:dyDescent="0.25">
      <c r="A12588" s="2">
        <v>11</v>
      </c>
      <c r="B12588" t="s">
        <v>44</v>
      </c>
      <c r="C12588" t="s">
        <v>228</v>
      </c>
      <c r="D12588" s="2">
        <v>5</v>
      </c>
      <c r="E12588" s="17">
        <v>8</v>
      </c>
      <c r="F12588" t="s">
        <v>68</v>
      </c>
      <c r="G12588">
        <v>3</v>
      </c>
      <c r="H12588">
        <v>51711</v>
      </c>
    </row>
    <row r="12589" spans="1:8" x14ac:dyDescent="0.25">
      <c r="A12589" s="2">
        <v>11</v>
      </c>
      <c r="B12589" t="s">
        <v>44</v>
      </c>
      <c r="C12589" t="s">
        <v>228</v>
      </c>
      <c r="D12589" s="2">
        <v>5</v>
      </c>
      <c r="E12589" s="17">
        <v>8</v>
      </c>
      <c r="F12589" t="s">
        <v>69</v>
      </c>
      <c r="G12589">
        <v>7</v>
      </c>
      <c r="H12589">
        <v>175522.57</v>
      </c>
    </row>
    <row r="12590" spans="1:8" x14ac:dyDescent="0.25">
      <c r="A12590" s="2">
        <v>11</v>
      </c>
      <c r="B12590" t="s">
        <v>44</v>
      </c>
      <c r="C12590" t="s">
        <v>228</v>
      </c>
      <c r="D12590" s="2">
        <v>5</v>
      </c>
      <c r="E12590" s="17">
        <v>8</v>
      </c>
      <c r="F12590" t="s">
        <v>78</v>
      </c>
      <c r="H12590">
        <v>38337.08</v>
      </c>
    </row>
    <row r="12591" spans="1:8" x14ac:dyDescent="0.25">
      <c r="A12591" s="2">
        <v>11</v>
      </c>
      <c r="B12591" t="s">
        <v>44</v>
      </c>
      <c r="C12591" t="s">
        <v>228</v>
      </c>
      <c r="D12591" s="2">
        <v>5</v>
      </c>
      <c r="E12591" s="17">
        <v>8</v>
      </c>
      <c r="F12591" t="s">
        <v>67</v>
      </c>
      <c r="G12591">
        <v>7</v>
      </c>
      <c r="H12591">
        <v>367.28999999999996</v>
      </c>
    </row>
    <row r="12592" spans="1:8" x14ac:dyDescent="0.25">
      <c r="A12592" s="2">
        <v>11</v>
      </c>
      <c r="B12592" t="s">
        <v>44</v>
      </c>
      <c r="C12592" t="s">
        <v>228</v>
      </c>
      <c r="D12592" s="2">
        <v>5</v>
      </c>
      <c r="E12592" s="17">
        <v>8</v>
      </c>
      <c r="F12592" t="s">
        <v>73</v>
      </c>
      <c r="H12592">
        <v>106861.61</v>
      </c>
    </row>
    <row r="12593" spans="1:8" x14ac:dyDescent="0.25">
      <c r="A12593" s="2">
        <v>11</v>
      </c>
      <c r="B12593" t="s">
        <v>44</v>
      </c>
      <c r="C12593" t="s">
        <v>228</v>
      </c>
      <c r="D12593" s="2">
        <v>5</v>
      </c>
      <c r="E12593" s="17">
        <v>8</v>
      </c>
      <c r="F12593" t="s">
        <v>79</v>
      </c>
      <c r="H12593">
        <v>8882</v>
      </c>
    </row>
    <row r="12594" spans="1:8" x14ac:dyDescent="0.25">
      <c r="A12594" s="2">
        <v>11</v>
      </c>
      <c r="B12594" t="s">
        <v>44</v>
      </c>
      <c r="C12594" t="s">
        <v>228</v>
      </c>
      <c r="D12594" s="2">
        <v>5</v>
      </c>
      <c r="E12594" s="17">
        <v>9</v>
      </c>
      <c r="F12594" t="s">
        <v>70</v>
      </c>
      <c r="G12594">
        <v>3</v>
      </c>
      <c r="H12594">
        <v>668950.42999999993</v>
      </c>
    </row>
    <row r="12595" spans="1:8" x14ac:dyDescent="0.25">
      <c r="A12595" s="2">
        <v>11</v>
      </c>
      <c r="B12595" t="s">
        <v>44</v>
      </c>
      <c r="C12595" t="s">
        <v>228</v>
      </c>
      <c r="D12595" s="2">
        <v>5</v>
      </c>
      <c r="E12595" s="17">
        <v>9</v>
      </c>
      <c r="F12595" t="s">
        <v>75</v>
      </c>
      <c r="G12595">
        <v>2</v>
      </c>
      <c r="H12595">
        <v>18900</v>
      </c>
    </row>
    <row r="12596" spans="1:8" x14ac:dyDescent="0.25">
      <c r="A12596" s="2">
        <v>11</v>
      </c>
      <c r="B12596" t="s">
        <v>44</v>
      </c>
      <c r="C12596" t="s">
        <v>228</v>
      </c>
      <c r="D12596" s="2">
        <v>5</v>
      </c>
      <c r="E12596" s="17">
        <v>9</v>
      </c>
      <c r="F12596" t="s">
        <v>77</v>
      </c>
      <c r="G12596">
        <v>2</v>
      </c>
      <c r="H12596">
        <v>40984.81</v>
      </c>
    </row>
    <row r="12597" spans="1:8" x14ac:dyDescent="0.25">
      <c r="A12597" s="2">
        <v>11</v>
      </c>
      <c r="B12597" t="s">
        <v>44</v>
      </c>
      <c r="C12597" t="s">
        <v>228</v>
      </c>
      <c r="D12597" s="2">
        <v>5</v>
      </c>
      <c r="E12597" s="17">
        <v>9</v>
      </c>
      <c r="F12597" t="s">
        <v>68</v>
      </c>
      <c r="G12597">
        <v>1</v>
      </c>
      <c r="H12597">
        <v>13203</v>
      </c>
    </row>
    <row r="12598" spans="1:8" x14ac:dyDescent="0.25">
      <c r="A12598" s="2">
        <v>11</v>
      </c>
      <c r="B12598" t="s">
        <v>44</v>
      </c>
      <c r="C12598" t="s">
        <v>228</v>
      </c>
      <c r="D12598" s="2">
        <v>5</v>
      </c>
      <c r="E12598" s="17">
        <v>9</v>
      </c>
      <c r="F12598" t="s">
        <v>69</v>
      </c>
      <c r="G12598">
        <v>2</v>
      </c>
      <c r="H12598">
        <v>62822.400000000001</v>
      </c>
    </row>
    <row r="12599" spans="1:8" x14ac:dyDescent="0.25">
      <c r="A12599" s="2">
        <v>11</v>
      </c>
      <c r="B12599" t="s">
        <v>44</v>
      </c>
      <c r="C12599" t="s">
        <v>228</v>
      </c>
      <c r="D12599" s="2">
        <v>5</v>
      </c>
      <c r="E12599" s="17">
        <v>9</v>
      </c>
      <c r="F12599" t="s">
        <v>78</v>
      </c>
      <c r="H12599">
        <v>19444.400000000001</v>
      </c>
    </row>
    <row r="12600" spans="1:8" x14ac:dyDescent="0.25">
      <c r="A12600" s="2">
        <v>11</v>
      </c>
      <c r="B12600" t="s">
        <v>44</v>
      </c>
      <c r="C12600" t="s">
        <v>228</v>
      </c>
      <c r="D12600" s="2">
        <v>5</v>
      </c>
      <c r="E12600" s="17">
        <v>9</v>
      </c>
      <c r="F12600" t="s">
        <v>67</v>
      </c>
      <c r="G12600">
        <v>3</v>
      </c>
      <c r="H12600">
        <v>151.58000000000001</v>
      </c>
    </row>
    <row r="12601" spans="1:8" x14ac:dyDescent="0.25">
      <c r="A12601" s="2">
        <v>11</v>
      </c>
      <c r="B12601" t="s">
        <v>44</v>
      </c>
      <c r="C12601" t="s">
        <v>228</v>
      </c>
      <c r="D12601" s="2">
        <v>5</v>
      </c>
      <c r="E12601" s="17">
        <v>9</v>
      </c>
      <c r="F12601" t="s">
        <v>73</v>
      </c>
      <c r="H12601">
        <v>53596</v>
      </c>
    </row>
    <row r="12602" spans="1:8" x14ac:dyDescent="0.25">
      <c r="A12602" s="2">
        <v>11</v>
      </c>
      <c r="B12602" t="s">
        <v>44</v>
      </c>
      <c r="C12602" t="s">
        <v>228</v>
      </c>
      <c r="D12602" s="2">
        <v>5</v>
      </c>
      <c r="E12602" s="17">
        <v>9</v>
      </c>
      <c r="F12602" t="s">
        <v>72</v>
      </c>
      <c r="G12602">
        <v>1</v>
      </c>
      <c r="H12602">
        <v>68708.360000000015</v>
      </c>
    </row>
    <row r="12603" spans="1:8" x14ac:dyDescent="0.25">
      <c r="A12603" s="2">
        <v>11</v>
      </c>
      <c r="B12603" t="s">
        <v>44</v>
      </c>
      <c r="C12603" t="s">
        <v>228</v>
      </c>
      <c r="D12603" s="2">
        <v>5</v>
      </c>
      <c r="E12603" s="17">
        <v>9</v>
      </c>
      <c r="F12603" t="s">
        <v>74</v>
      </c>
      <c r="G12603">
        <v>2</v>
      </c>
      <c r="H12603">
        <v>28742.36</v>
      </c>
    </row>
    <row r="12604" spans="1:8" x14ac:dyDescent="0.25">
      <c r="A12604" s="2">
        <v>11</v>
      </c>
      <c r="B12604" t="s">
        <v>44</v>
      </c>
      <c r="C12604" t="s">
        <v>228</v>
      </c>
      <c r="D12604" s="2">
        <v>5</v>
      </c>
      <c r="E12604" s="17">
        <v>9</v>
      </c>
      <c r="F12604" t="s">
        <v>71</v>
      </c>
      <c r="H12604">
        <v>18972.100000000002</v>
      </c>
    </row>
    <row r="12605" spans="1:8" x14ac:dyDescent="0.25">
      <c r="A12605" s="2">
        <v>11</v>
      </c>
      <c r="B12605" t="s">
        <v>44</v>
      </c>
      <c r="C12605" t="s">
        <v>228</v>
      </c>
      <c r="D12605" s="2">
        <v>5</v>
      </c>
      <c r="E12605" s="17">
        <v>10</v>
      </c>
      <c r="F12605" t="s">
        <v>70</v>
      </c>
      <c r="G12605">
        <v>6</v>
      </c>
      <c r="H12605">
        <v>1933981.75</v>
      </c>
    </row>
    <row r="12606" spans="1:8" x14ac:dyDescent="0.25">
      <c r="A12606" s="2">
        <v>11</v>
      </c>
      <c r="B12606" t="s">
        <v>44</v>
      </c>
      <c r="C12606" t="s">
        <v>228</v>
      </c>
      <c r="D12606" s="2">
        <v>5</v>
      </c>
      <c r="E12606" s="17">
        <v>10</v>
      </c>
      <c r="F12606" t="s">
        <v>75</v>
      </c>
      <c r="G12606">
        <v>5</v>
      </c>
      <c r="H12606">
        <v>57600</v>
      </c>
    </row>
    <row r="12607" spans="1:8" x14ac:dyDescent="0.25">
      <c r="A12607" s="2">
        <v>11</v>
      </c>
      <c r="B12607" t="s">
        <v>44</v>
      </c>
      <c r="C12607" t="s">
        <v>228</v>
      </c>
      <c r="D12607" s="2">
        <v>5</v>
      </c>
      <c r="E12607" s="17">
        <v>10</v>
      </c>
      <c r="F12607" t="s">
        <v>77</v>
      </c>
      <c r="G12607">
        <v>2</v>
      </c>
      <c r="H12607">
        <v>74715.59</v>
      </c>
    </row>
    <row r="12608" spans="1:8" x14ac:dyDescent="0.25">
      <c r="A12608" s="2">
        <v>11</v>
      </c>
      <c r="B12608" t="s">
        <v>44</v>
      </c>
      <c r="C12608" t="s">
        <v>228</v>
      </c>
      <c r="D12608" s="2">
        <v>5</v>
      </c>
      <c r="E12608" s="17">
        <v>10</v>
      </c>
      <c r="F12608" t="s">
        <v>68</v>
      </c>
      <c r="G12608">
        <v>6</v>
      </c>
      <c r="H12608">
        <v>101841.5</v>
      </c>
    </row>
    <row r="12609" spans="1:8" x14ac:dyDescent="0.25">
      <c r="A12609" s="2">
        <v>11</v>
      </c>
      <c r="B12609" t="s">
        <v>44</v>
      </c>
      <c r="C12609" t="s">
        <v>228</v>
      </c>
      <c r="D12609" s="2">
        <v>5</v>
      </c>
      <c r="E12609" s="17">
        <v>10</v>
      </c>
      <c r="F12609" t="s">
        <v>69</v>
      </c>
      <c r="G12609">
        <v>6</v>
      </c>
      <c r="H12609">
        <v>251416.8</v>
      </c>
    </row>
    <row r="12610" spans="1:8" x14ac:dyDescent="0.25">
      <c r="A12610" s="2">
        <v>11</v>
      </c>
      <c r="B12610" t="s">
        <v>44</v>
      </c>
      <c r="C12610" t="s">
        <v>228</v>
      </c>
      <c r="D12610" s="2">
        <v>5</v>
      </c>
      <c r="E12610" s="17">
        <v>10</v>
      </c>
      <c r="F12610" t="s">
        <v>78</v>
      </c>
      <c r="H12610">
        <v>77910.17</v>
      </c>
    </row>
    <row r="12611" spans="1:8" x14ac:dyDescent="0.25">
      <c r="A12611" s="2">
        <v>11</v>
      </c>
      <c r="B12611" t="s">
        <v>44</v>
      </c>
      <c r="C12611" t="s">
        <v>228</v>
      </c>
      <c r="D12611" s="2">
        <v>5</v>
      </c>
      <c r="E12611" s="17">
        <v>10</v>
      </c>
      <c r="F12611" t="s">
        <v>67</v>
      </c>
      <c r="G12611">
        <v>6</v>
      </c>
      <c r="H12611">
        <v>338.14</v>
      </c>
    </row>
    <row r="12612" spans="1:8" x14ac:dyDescent="0.25">
      <c r="A12612" s="2">
        <v>11</v>
      </c>
      <c r="B12612" t="s">
        <v>44</v>
      </c>
      <c r="C12612" t="s">
        <v>228</v>
      </c>
      <c r="D12612" s="2">
        <v>5</v>
      </c>
      <c r="E12612" s="17">
        <v>10</v>
      </c>
      <c r="F12612" t="s">
        <v>73</v>
      </c>
      <c r="G12612">
        <v>1</v>
      </c>
      <c r="H12612">
        <v>168001</v>
      </c>
    </row>
    <row r="12613" spans="1:8" x14ac:dyDescent="0.25">
      <c r="A12613" s="2">
        <v>11</v>
      </c>
      <c r="B12613" t="s">
        <v>44</v>
      </c>
      <c r="C12613" t="s">
        <v>228</v>
      </c>
      <c r="D12613" s="2">
        <v>5</v>
      </c>
      <c r="E12613" s="17">
        <v>10</v>
      </c>
      <c r="F12613" t="s">
        <v>74</v>
      </c>
      <c r="G12613">
        <v>3</v>
      </c>
      <c r="H12613">
        <v>31344.299999999996</v>
      </c>
    </row>
    <row r="12614" spans="1:8" x14ac:dyDescent="0.25">
      <c r="A12614" s="2">
        <v>11</v>
      </c>
      <c r="B12614" t="s">
        <v>44</v>
      </c>
      <c r="C12614" t="s">
        <v>228</v>
      </c>
      <c r="D12614" s="2">
        <v>5</v>
      </c>
      <c r="E12614" s="17">
        <v>11</v>
      </c>
      <c r="F12614" t="s">
        <v>70</v>
      </c>
      <c r="G12614">
        <v>1</v>
      </c>
      <c r="H12614">
        <v>320964.24</v>
      </c>
    </row>
    <row r="12615" spans="1:8" x14ac:dyDescent="0.25">
      <c r="A12615" s="2">
        <v>11</v>
      </c>
      <c r="B12615" t="s">
        <v>44</v>
      </c>
      <c r="C12615" t="s">
        <v>228</v>
      </c>
      <c r="D12615" s="2">
        <v>5</v>
      </c>
      <c r="E12615" s="17">
        <v>11</v>
      </c>
      <c r="F12615" t="s">
        <v>75</v>
      </c>
      <c r="G12615">
        <v>1</v>
      </c>
      <c r="H12615">
        <v>25545.78</v>
      </c>
    </row>
    <row r="12616" spans="1:8" x14ac:dyDescent="0.25">
      <c r="A12616" s="2">
        <v>11</v>
      </c>
      <c r="B12616" t="s">
        <v>44</v>
      </c>
      <c r="C12616" t="s">
        <v>228</v>
      </c>
      <c r="D12616" s="2">
        <v>5</v>
      </c>
      <c r="E12616" s="17">
        <v>11</v>
      </c>
      <c r="F12616" t="s">
        <v>69</v>
      </c>
      <c r="G12616">
        <v>1</v>
      </c>
      <c r="H12616">
        <v>41725.14</v>
      </c>
    </row>
    <row r="12617" spans="1:8" x14ac:dyDescent="0.25">
      <c r="A12617" s="2">
        <v>11</v>
      </c>
      <c r="B12617" t="s">
        <v>44</v>
      </c>
      <c r="C12617" t="s">
        <v>228</v>
      </c>
      <c r="D12617" s="2">
        <v>5</v>
      </c>
      <c r="E12617" s="17">
        <v>11</v>
      </c>
      <c r="F12617" t="s">
        <v>67</v>
      </c>
      <c r="G12617">
        <v>1</v>
      </c>
      <c r="H12617">
        <v>52.47</v>
      </c>
    </row>
    <row r="12618" spans="1:8" x14ac:dyDescent="0.25">
      <c r="A12618" s="2">
        <v>11</v>
      </c>
      <c r="B12618" t="s">
        <v>44</v>
      </c>
      <c r="C12618" t="s">
        <v>228</v>
      </c>
      <c r="D12618" s="2">
        <v>5</v>
      </c>
      <c r="E12618" s="17">
        <v>11</v>
      </c>
      <c r="F12618" t="s">
        <v>73</v>
      </c>
      <c r="H12618">
        <v>35596.130000000005</v>
      </c>
    </row>
    <row r="12619" spans="1:8" x14ac:dyDescent="0.25">
      <c r="A12619" s="2">
        <v>11</v>
      </c>
      <c r="B12619" t="s">
        <v>44</v>
      </c>
      <c r="C12619" t="s">
        <v>228</v>
      </c>
      <c r="D12619" s="2">
        <v>5</v>
      </c>
      <c r="E12619" s="17">
        <v>11</v>
      </c>
      <c r="F12619" t="s">
        <v>72</v>
      </c>
      <c r="G12619">
        <v>1</v>
      </c>
      <c r="H12619">
        <v>12969.87</v>
      </c>
    </row>
    <row r="12620" spans="1:8" x14ac:dyDescent="0.25">
      <c r="A12620" s="2">
        <v>11</v>
      </c>
      <c r="B12620" t="s">
        <v>44</v>
      </c>
      <c r="C12620" t="s">
        <v>228</v>
      </c>
      <c r="D12620" s="2">
        <v>5</v>
      </c>
      <c r="E12620" s="17">
        <v>12</v>
      </c>
      <c r="F12620" t="s">
        <v>70</v>
      </c>
      <c r="G12620">
        <v>6</v>
      </c>
      <c r="H12620">
        <v>2653861.16</v>
      </c>
    </row>
    <row r="12621" spans="1:8" x14ac:dyDescent="0.25">
      <c r="A12621" s="2">
        <v>11</v>
      </c>
      <c r="B12621" t="s">
        <v>44</v>
      </c>
      <c r="C12621" t="s">
        <v>228</v>
      </c>
      <c r="D12621" s="2">
        <v>5</v>
      </c>
      <c r="E12621" s="17">
        <v>12</v>
      </c>
      <c r="F12621" t="s">
        <v>75</v>
      </c>
      <c r="G12621">
        <v>2</v>
      </c>
      <c r="H12621">
        <v>50715</v>
      </c>
    </row>
    <row r="12622" spans="1:8" x14ac:dyDescent="0.25">
      <c r="A12622" s="2">
        <v>11</v>
      </c>
      <c r="B12622" t="s">
        <v>44</v>
      </c>
      <c r="C12622" t="s">
        <v>228</v>
      </c>
      <c r="D12622" s="2">
        <v>5</v>
      </c>
      <c r="E12622" s="17">
        <v>12</v>
      </c>
      <c r="F12622" t="s">
        <v>77</v>
      </c>
      <c r="G12622">
        <v>1</v>
      </c>
      <c r="H12622">
        <v>5734.05</v>
      </c>
    </row>
    <row r="12623" spans="1:8" x14ac:dyDescent="0.25">
      <c r="A12623" s="2">
        <v>11</v>
      </c>
      <c r="B12623" t="s">
        <v>44</v>
      </c>
      <c r="C12623" t="s">
        <v>228</v>
      </c>
      <c r="D12623" s="2">
        <v>5</v>
      </c>
      <c r="E12623" s="17">
        <v>12</v>
      </c>
      <c r="F12623" t="s">
        <v>68</v>
      </c>
      <c r="G12623">
        <v>5</v>
      </c>
      <c r="H12623">
        <v>83595</v>
      </c>
    </row>
    <row r="12624" spans="1:8" x14ac:dyDescent="0.25">
      <c r="A12624" s="2">
        <v>11</v>
      </c>
      <c r="B12624" t="s">
        <v>44</v>
      </c>
      <c r="C12624" t="s">
        <v>228</v>
      </c>
      <c r="D12624" s="2">
        <v>5</v>
      </c>
      <c r="E12624" s="17">
        <v>12</v>
      </c>
      <c r="F12624" t="s">
        <v>69</v>
      </c>
      <c r="G12624">
        <v>6</v>
      </c>
      <c r="H12624">
        <v>345001.05</v>
      </c>
    </row>
    <row r="12625" spans="1:8" x14ac:dyDescent="0.25">
      <c r="A12625" s="2">
        <v>11</v>
      </c>
      <c r="B12625" t="s">
        <v>44</v>
      </c>
      <c r="C12625" t="s">
        <v>228</v>
      </c>
      <c r="D12625" s="2">
        <v>5</v>
      </c>
      <c r="E12625" s="17">
        <v>12</v>
      </c>
      <c r="F12625" t="s">
        <v>78</v>
      </c>
      <c r="H12625">
        <v>120973.05</v>
      </c>
    </row>
    <row r="12626" spans="1:8" x14ac:dyDescent="0.25">
      <c r="A12626" s="2">
        <v>11</v>
      </c>
      <c r="B12626" t="s">
        <v>44</v>
      </c>
      <c r="C12626" t="s">
        <v>228</v>
      </c>
      <c r="D12626" s="2">
        <v>5</v>
      </c>
      <c r="E12626" s="17">
        <v>12</v>
      </c>
      <c r="F12626" t="s">
        <v>67</v>
      </c>
      <c r="G12626">
        <v>6</v>
      </c>
      <c r="H12626">
        <v>349.79999999999995</v>
      </c>
    </row>
    <row r="12627" spans="1:8" x14ac:dyDescent="0.25">
      <c r="A12627" s="2">
        <v>11</v>
      </c>
      <c r="B12627" t="s">
        <v>44</v>
      </c>
      <c r="C12627" t="s">
        <v>228</v>
      </c>
      <c r="D12627" s="2">
        <v>5</v>
      </c>
      <c r="E12627" s="17">
        <v>12</v>
      </c>
      <c r="F12627" t="s">
        <v>73</v>
      </c>
      <c r="H12627">
        <v>124955.75</v>
      </c>
    </row>
    <row r="12628" spans="1:8" x14ac:dyDescent="0.25">
      <c r="A12628" s="2">
        <v>11</v>
      </c>
      <c r="B12628" t="s">
        <v>44</v>
      </c>
      <c r="C12628" t="s">
        <v>228</v>
      </c>
      <c r="D12628" s="2">
        <v>5</v>
      </c>
      <c r="E12628" s="17">
        <v>12</v>
      </c>
      <c r="F12628" t="s">
        <v>72</v>
      </c>
      <c r="G12628">
        <v>6</v>
      </c>
      <c r="H12628">
        <v>346166.91</v>
      </c>
    </row>
    <row r="12629" spans="1:8" x14ac:dyDescent="0.25">
      <c r="A12629" s="2">
        <v>11</v>
      </c>
      <c r="B12629" t="s">
        <v>44</v>
      </c>
      <c r="C12629" t="s">
        <v>228</v>
      </c>
      <c r="D12629" s="2">
        <v>5</v>
      </c>
      <c r="E12629" s="17">
        <v>12</v>
      </c>
      <c r="F12629" t="s">
        <v>74</v>
      </c>
      <c r="G12629">
        <v>2</v>
      </c>
      <c r="H12629">
        <v>118057</v>
      </c>
    </row>
    <row r="12630" spans="1:8" x14ac:dyDescent="0.25">
      <c r="A12630" s="2">
        <v>11</v>
      </c>
      <c r="B12630" t="s">
        <v>44</v>
      </c>
      <c r="C12630" t="s">
        <v>228</v>
      </c>
      <c r="D12630" s="2">
        <v>5</v>
      </c>
      <c r="E12630" s="17">
        <v>13</v>
      </c>
      <c r="F12630" t="s">
        <v>70</v>
      </c>
      <c r="G12630">
        <v>2</v>
      </c>
      <c r="H12630">
        <v>457026.41</v>
      </c>
    </row>
    <row r="12631" spans="1:8" x14ac:dyDescent="0.25">
      <c r="A12631" s="2">
        <v>11</v>
      </c>
      <c r="B12631" t="s">
        <v>44</v>
      </c>
      <c r="C12631" t="s">
        <v>228</v>
      </c>
      <c r="D12631" s="2">
        <v>5</v>
      </c>
      <c r="E12631" s="17">
        <v>13</v>
      </c>
      <c r="F12631" t="s">
        <v>75</v>
      </c>
      <c r="G12631">
        <v>1</v>
      </c>
      <c r="H12631">
        <v>36525.06</v>
      </c>
    </row>
    <row r="12632" spans="1:8" x14ac:dyDescent="0.25">
      <c r="A12632" s="2">
        <v>11</v>
      </c>
      <c r="B12632" t="s">
        <v>44</v>
      </c>
      <c r="C12632" t="s">
        <v>228</v>
      </c>
      <c r="D12632" s="2">
        <v>5</v>
      </c>
      <c r="E12632" s="17">
        <v>13</v>
      </c>
      <c r="F12632" t="s">
        <v>68</v>
      </c>
      <c r="G12632">
        <v>2</v>
      </c>
      <c r="H12632">
        <v>6830</v>
      </c>
    </row>
    <row r="12633" spans="1:8" x14ac:dyDescent="0.25">
      <c r="A12633" s="2">
        <v>11</v>
      </c>
      <c r="B12633" t="s">
        <v>44</v>
      </c>
      <c r="C12633" t="s">
        <v>228</v>
      </c>
      <c r="D12633" s="2">
        <v>5</v>
      </c>
      <c r="E12633" s="17">
        <v>13</v>
      </c>
      <c r="F12633" t="s">
        <v>69</v>
      </c>
      <c r="G12633">
        <v>2</v>
      </c>
      <c r="H12633">
        <v>59413.289999999994</v>
      </c>
    </row>
    <row r="12634" spans="1:8" x14ac:dyDescent="0.25">
      <c r="A12634" s="2">
        <v>11</v>
      </c>
      <c r="B12634" t="s">
        <v>44</v>
      </c>
      <c r="C12634" t="s">
        <v>228</v>
      </c>
      <c r="D12634" s="2">
        <v>5</v>
      </c>
      <c r="E12634" s="17">
        <v>13</v>
      </c>
      <c r="F12634" t="s">
        <v>67</v>
      </c>
      <c r="G12634">
        <v>2</v>
      </c>
      <c r="H12634">
        <v>58.3</v>
      </c>
    </row>
    <row r="12635" spans="1:8" x14ac:dyDescent="0.25">
      <c r="A12635" s="2">
        <v>11</v>
      </c>
      <c r="B12635" t="s">
        <v>44</v>
      </c>
      <c r="C12635" t="s">
        <v>228</v>
      </c>
      <c r="D12635" s="2">
        <v>5</v>
      </c>
      <c r="E12635" s="17">
        <v>13</v>
      </c>
      <c r="F12635" t="s">
        <v>73</v>
      </c>
      <c r="G12635">
        <v>1</v>
      </c>
      <c r="H12635">
        <v>94267.93</v>
      </c>
    </row>
    <row r="12636" spans="1:8" x14ac:dyDescent="0.25">
      <c r="A12636" s="2">
        <v>11</v>
      </c>
      <c r="B12636" t="s">
        <v>44</v>
      </c>
      <c r="C12636" t="s">
        <v>228</v>
      </c>
      <c r="D12636" s="2">
        <v>5</v>
      </c>
      <c r="E12636" s="17">
        <v>13</v>
      </c>
      <c r="F12636" t="s">
        <v>72</v>
      </c>
      <c r="G12636">
        <v>2</v>
      </c>
      <c r="H12636">
        <v>155745.31999999998</v>
      </c>
    </row>
    <row r="12637" spans="1:8" x14ac:dyDescent="0.25">
      <c r="A12637" s="2">
        <v>11</v>
      </c>
      <c r="B12637" t="s">
        <v>44</v>
      </c>
      <c r="C12637" t="s">
        <v>228</v>
      </c>
      <c r="D12637" s="2">
        <v>5</v>
      </c>
      <c r="E12637" s="17">
        <v>14</v>
      </c>
      <c r="F12637" t="s">
        <v>70</v>
      </c>
      <c r="G12637">
        <v>1</v>
      </c>
      <c r="H12637">
        <v>121625</v>
      </c>
    </row>
    <row r="12638" spans="1:8" x14ac:dyDescent="0.25">
      <c r="A12638" s="2">
        <v>11</v>
      </c>
      <c r="B12638" t="s">
        <v>44</v>
      </c>
      <c r="C12638" t="s">
        <v>228</v>
      </c>
      <c r="D12638" s="2">
        <v>5</v>
      </c>
      <c r="E12638" s="17">
        <v>14</v>
      </c>
      <c r="F12638" t="s">
        <v>69</v>
      </c>
      <c r="G12638">
        <v>1</v>
      </c>
      <c r="H12638">
        <v>15811.22</v>
      </c>
    </row>
    <row r="12639" spans="1:8" x14ac:dyDescent="0.25">
      <c r="A12639" s="2">
        <v>11</v>
      </c>
      <c r="B12639" t="s">
        <v>44</v>
      </c>
      <c r="C12639" t="s">
        <v>228</v>
      </c>
      <c r="D12639" s="2">
        <v>5</v>
      </c>
      <c r="E12639" s="17">
        <v>14</v>
      </c>
      <c r="F12639" t="s">
        <v>67</v>
      </c>
      <c r="G12639">
        <v>1</v>
      </c>
      <c r="H12639">
        <v>11.66</v>
      </c>
    </row>
    <row r="12640" spans="1:8" x14ac:dyDescent="0.25">
      <c r="A12640" s="2">
        <v>11</v>
      </c>
      <c r="B12640" t="s">
        <v>44</v>
      </c>
      <c r="C12640" t="s">
        <v>228</v>
      </c>
      <c r="D12640" s="2">
        <v>5</v>
      </c>
      <c r="E12640" s="17">
        <v>14</v>
      </c>
      <c r="F12640" t="s">
        <v>72</v>
      </c>
      <c r="G12640">
        <v>1</v>
      </c>
      <c r="H12640">
        <v>26178.32</v>
      </c>
    </row>
    <row r="12641" spans="1:8" x14ac:dyDescent="0.25">
      <c r="A12641" s="2">
        <v>11</v>
      </c>
      <c r="B12641" t="s">
        <v>44</v>
      </c>
      <c r="C12641" t="s">
        <v>229</v>
      </c>
      <c r="D12641" s="2">
        <v>1</v>
      </c>
      <c r="E12641" s="17">
        <v>1</v>
      </c>
      <c r="F12641" t="s">
        <v>70</v>
      </c>
      <c r="G12641">
        <v>281</v>
      </c>
      <c r="H12641">
        <v>9439371.7500000056</v>
      </c>
    </row>
    <row r="12642" spans="1:8" x14ac:dyDescent="0.25">
      <c r="A12642" s="2">
        <v>11</v>
      </c>
      <c r="B12642" t="s">
        <v>44</v>
      </c>
      <c r="C12642" t="s">
        <v>229</v>
      </c>
      <c r="D12642" s="2">
        <v>1</v>
      </c>
      <c r="E12642" s="17">
        <v>1</v>
      </c>
      <c r="F12642" t="s">
        <v>67</v>
      </c>
      <c r="G12642">
        <v>19</v>
      </c>
      <c r="H12642">
        <v>1404.3500000000001</v>
      </c>
    </row>
    <row r="12643" spans="1:8" x14ac:dyDescent="0.25">
      <c r="A12643" s="2">
        <v>11</v>
      </c>
      <c r="B12643" t="s">
        <v>44</v>
      </c>
      <c r="C12643" t="s">
        <v>229</v>
      </c>
      <c r="D12643" s="2">
        <v>1</v>
      </c>
      <c r="E12643" s="17">
        <v>1</v>
      </c>
      <c r="F12643" t="s">
        <v>72</v>
      </c>
      <c r="H12643">
        <v>45643.4</v>
      </c>
    </row>
    <row r="12644" spans="1:8" x14ac:dyDescent="0.25">
      <c r="A12644" s="2">
        <v>11</v>
      </c>
      <c r="B12644" t="s">
        <v>44</v>
      </c>
      <c r="C12644" t="s">
        <v>229</v>
      </c>
      <c r="D12644" s="2">
        <v>1</v>
      </c>
      <c r="E12644" s="17">
        <v>1</v>
      </c>
      <c r="F12644" t="s">
        <v>87</v>
      </c>
      <c r="H12644">
        <v>61926.03</v>
      </c>
    </row>
    <row r="12645" spans="1:8" x14ac:dyDescent="0.25">
      <c r="A12645" s="2">
        <v>11</v>
      </c>
      <c r="B12645" t="s">
        <v>44</v>
      </c>
      <c r="C12645" t="s">
        <v>229</v>
      </c>
      <c r="D12645" s="2">
        <v>1</v>
      </c>
      <c r="E12645" s="17">
        <v>1</v>
      </c>
      <c r="F12645" t="s">
        <v>96</v>
      </c>
      <c r="G12645">
        <v>10</v>
      </c>
      <c r="H12645">
        <v>369453.67</v>
      </c>
    </row>
    <row r="12646" spans="1:8" x14ac:dyDescent="0.25">
      <c r="A12646" s="2">
        <v>11</v>
      </c>
      <c r="B12646" t="s">
        <v>44</v>
      </c>
      <c r="C12646" t="s">
        <v>229</v>
      </c>
      <c r="D12646" s="2">
        <v>1</v>
      </c>
      <c r="E12646" s="17">
        <v>2</v>
      </c>
      <c r="F12646" t="s">
        <v>70</v>
      </c>
      <c r="G12646">
        <v>247</v>
      </c>
      <c r="H12646">
        <v>14795010.600000001</v>
      </c>
    </row>
    <row r="12647" spans="1:8" x14ac:dyDescent="0.25">
      <c r="A12647" s="2">
        <v>11</v>
      </c>
      <c r="B12647" t="s">
        <v>44</v>
      </c>
      <c r="C12647" t="s">
        <v>229</v>
      </c>
      <c r="D12647" s="2">
        <v>1</v>
      </c>
      <c r="E12647" s="17">
        <v>2</v>
      </c>
      <c r="F12647" t="s">
        <v>75</v>
      </c>
      <c r="H12647">
        <v>7200</v>
      </c>
    </row>
    <row r="12648" spans="1:8" x14ac:dyDescent="0.25">
      <c r="A12648" s="2">
        <v>11</v>
      </c>
      <c r="B12648" t="s">
        <v>44</v>
      </c>
      <c r="C12648" t="s">
        <v>229</v>
      </c>
      <c r="D12648" s="2">
        <v>1</v>
      </c>
      <c r="E12648" s="17">
        <v>2</v>
      </c>
      <c r="F12648" t="s">
        <v>68</v>
      </c>
      <c r="H12648">
        <v>17003</v>
      </c>
    </row>
    <row r="12649" spans="1:8" x14ac:dyDescent="0.25">
      <c r="A12649" s="2">
        <v>11</v>
      </c>
      <c r="B12649" t="s">
        <v>44</v>
      </c>
      <c r="C12649" t="s">
        <v>229</v>
      </c>
      <c r="D12649" s="2">
        <v>1</v>
      </c>
      <c r="E12649" s="17">
        <v>2</v>
      </c>
      <c r="F12649" t="s">
        <v>69</v>
      </c>
      <c r="H12649">
        <v>7717.64</v>
      </c>
    </row>
    <row r="12650" spans="1:8" x14ac:dyDescent="0.25">
      <c r="A12650" s="2">
        <v>11</v>
      </c>
      <c r="B12650" t="s">
        <v>44</v>
      </c>
      <c r="C12650" t="s">
        <v>229</v>
      </c>
      <c r="D12650" s="2">
        <v>1</v>
      </c>
      <c r="E12650" s="17">
        <v>2</v>
      </c>
      <c r="F12650" t="s">
        <v>67</v>
      </c>
      <c r="G12650">
        <v>14</v>
      </c>
      <c r="H12650">
        <v>786.59999999999991</v>
      </c>
    </row>
    <row r="12651" spans="1:8" x14ac:dyDescent="0.25">
      <c r="A12651" s="2">
        <v>11</v>
      </c>
      <c r="B12651" t="s">
        <v>44</v>
      </c>
      <c r="C12651" t="s">
        <v>229</v>
      </c>
      <c r="D12651" s="2">
        <v>1</v>
      </c>
      <c r="E12651" s="17">
        <v>2</v>
      </c>
      <c r="F12651" t="s">
        <v>73</v>
      </c>
      <c r="H12651">
        <v>6087</v>
      </c>
    </row>
    <row r="12652" spans="1:8" x14ac:dyDescent="0.25">
      <c r="A12652" s="2">
        <v>11</v>
      </c>
      <c r="B12652" t="s">
        <v>44</v>
      </c>
      <c r="C12652" t="s">
        <v>229</v>
      </c>
      <c r="D12652" s="2">
        <v>1</v>
      </c>
      <c r="E12652" s="17">
        <v>2</v>
      </c>
      <c r="F12652" t="s">
        <v>72</v>
      </c>
      <c r="G12652">
        <v>1</v>
      </c>
      <c r="H12652">
        <v>11100</v>
      </c>
    </row>
    <row r="12653" spans="1:8" x14ac:dyDescent="0.25">
      <c r="A12653" s="2">
        <v>11</v>
      </c>
      <c r="B12653" t="s">
        <v>44</v>
      </c>
      <c r="C12653" t="s">
        <v>229</v>
      </c>
      <c r="D12653" s="2">
        <v>1</v>
      </c>
      <c r="E12653" s="17">
        <v>3</v>
      </c>
      <c r="F12653" t="s">
        <v>70</v>
      </c>
      <c r="G12653">
        <v>84</v>
      </c>
      <c r="H12653">
        <v>5567687.5599999996</v>
      </c>
    </row>
    <row r="12654" spans="1:8" x14ac:dyDescent="0.25">
      <c r="A12654" s="2">
        <v>11</v>
      </c>
      <c r="B12654" t="s">
        <v>44</v>
      </c>
      <c r="C12654" t="s">
        <v>229</v>
      </c>
      <c r="D12654" s="2">
        <v>1</v>
      </c>
      <c r="E12654" s="17">
        <v>3</v>
      </c>
      <c r="F12654" t="s">
        <v>75</v>
      </c>
      <c r="H12654">
        <v>7200</v>
      </c>
    </row>
    <row r="12655" spans="1:8" x14ac:dyDescent="0.25">
      <c r="A12655" s="2">
        <v>11</v>
      </c>
      <c r="B12655" t="s">
        <v>44</v>
      </c>
      <c r="C12655" t="s">
        <v>229</v>
      </c>
      <c r="D12655" s="2">
        <v>1</v>
      </c>
      <c r="E12655" s="17">
        <v>3</v>
      </c>
      <c r="F12655" t="s">
        <v>77</v>
      </c>
      <c r="G12655">
        <v>51</v>
      </c>
      <c r="H12655">
        <v>980832.05000000016</v>
      </c>
    </row>
    <row r="12656" spans="1:8" x14ac:dyDescent="0.25">
      <c r="A12656" s="2">
        <v>11</v>
      </c>
      <c r="B12656" t="s">
        <v>44</v>
      </c>
      <c r="C12656" t="s">
        <v>229</v>
      </c>
      <c r="D12656" s="2">
        <v>1</v>
      </c>
      <c r="E12656" s="17">
        <v>3</v>
      </c>
      <c r="F12656" t="s">
        <v>68</v>
      </c>
      <c r="H12656">
        <v>11196.25</v>
      </c>
    </row>
    <row r="12657" spans="1:8" x14ac:dyDescent="0.25">
      <c r="A12657" s="2">
        <v>11</v>
      </c>
      <c r="B12657" t="s">
        <v>44</v>
      </c>
      <c r="C12657" t="s">
        <v>229</v>
      </c>
      <c r="D12657" s="2">
        <v>1</v>
      </c>
      <c r="E12657" s="17">
        <v>3</v>
      </c>
      <c r="F12657" t="s">
        <v>69</v>
      </c>
      <c r="H12657">
        <v>8293.0799999999981</v>
      </c>
    </row>
    <row r="12658" spans="1:8" x14ac:dyDescent="0.25">
      <c r="A12658" s="2">
        <v>11</v>
      </c>
      <c r="B12658" t="s">
        <v>44</v>
      </c>
      <c r="C12658" t="s">
        <v>229</v>
      </c>
      <c r="D12658" s="2">
        <v>1</v>
      </c>
      <c r="E12658" s="17">
        <v>3</v>
      </c>
      <c r="F12658" t="s">
        <v>67</v>
      </c>
      <c r="G12658">
        <v>84</v>
      </c>
      <c r="H12658">
        <v>4261.33</v>
      </c>
    </row>
    <row r="12659" spans="1:8" x14ac:dyDescent="0.25">
      <c r="A12659" s="2">
        <v>11</v>
      </c>
      <c r="B12659" t="s">
        <v>44</v>
      </c>
      <c r="C12659" t="s">
        <v>229</v>
      </c>
      <c r="D12659" s="2">
        <v>1</v>
      </c>
      <c r="E12659" s="17">
        <v>3</v>
      </c>
      <c r="F12659" t="s">
        <v>72</v>
      </c>
      <c r="G12659">
        <v>84</v>
      </c>
      <c r="H12659">
        <v>2034293.41</v>
      </c>
    </row>
    <row r="12660" spans="1:8" x14ac:dyDescent="0.25">
      <c r="A12660" s="2">
        <v>11</v>
      </c>
      <c r="B12660" t="s">
        <v>44</v>
      </c>
      <c r="C12660" t="s">
        <v>229</v>
      </c>
      <c r="D12660" s="2">
        <v>1</v>
      </c>
      <c r="E12660" s="17">
        <v>3</v>
      </c>
      <c r="F12660" t="s">
        <v>74</v>
      </c>
      <c r="H12660">
        <v>2016</v>
      </c>
    </row>
    <row r="12661" spans="1:8" x14ac:dyDescent="0.25">
      <c r="A12661" s="2">
        <v>11</v>
      </c>
      <c r="B12661" t="s">
        <v>44</v>
      </c>
      <c r="C12661" t="s">
        <v>229</v>
      </c>
      <c r="D12661" s="2">
        <v>1</v>
      </c>
      <c r="E12661" s="17">
        <v>4</v>
      </c>
      <c r="F12661" t="s">
        <v>70</v>
      </c>
      <c r="G12661">
        <v>32</v>
      </c>
      <c r="H12661">
        <v>3106205.17</v>
      </c>
    </row>
    <row r="12662" spans="1:8" x14ac:dyDescent="0.25">
      <c r="A12662" s="2">
        <v>11</v>
      </c>
      <c r="B12662" t="s">
        <v>44</v>
      </c>
      <c r="C12662" t="s">
        <v>229</v>
      </c>
      <c r="D12662" s="2">
        <v>1</v>
      </c>
      <c r="E12662" s="17">
        <v>4</v>
      </c>
      <c r="F12662" t="s">
        <v>75</v>
      </c>
      <c r="G12662">
        <v>2</v>
      </c>
      <c r="H12662">
        <v>43200</v>
      </c>
    </row>
    <row r="12663" spans="1:8" x14ac:dyDescent="0.25">
      <c r="A12663" s="2">
        <v>11</v>
      </c>
      <c r="B12663" t="s">
        <v>44</v>
      </c>
      <c r="C12663" t="s">
        <v>229</v>
      </c>
      <c r="D12663" s="2">
        <v>1</v>
      </c>
      <c r="E12663" s="17">
        <v>4</v>
      </c>
      <c r="F12663" t="s">
        <v>77</v>
      </c>
      <c r="H12663">
        <v>39814.86</v>
      </c>
    </row>
    <row r="12664" spans="1:8" x14ac:dyDescent="0.25">
      <c r="A12664" s="2">
        <v>11</v>
      </c>
      <c r="B12664" t="s">
        <v>44</v>
      </c>
      <c r="C12664" t="s">
        <v>229</v>
      </c>
      <c r="D12664" s="2">
        <v>1</v>
      </c>
      <c r="E12664" s="17">
        <v>4</v>
      </c>
      <c r="F12664" t="s">
        <v>68</v>
      </c>
      <c r="G12664">
        <v>2</v>
      </c>
      <c r="H12664">
        <v>63936.75</v>
      </c>
    </row>
    <row r="12665" spans="1:8" x14ac:dyDescent="0.25">
      <c r="A12665" s="2">
        <v>11</v>
      </c>
      <c r="B12665" t="s">
        <v>44</v>
      </c>
      <c r="C12665" t="s">
        <v>229</v>
      </c>
      <c r="D12665" s="2">
        <v>1</v>
      </c>
      <c r="E12665" s="17">
        <v>4</v>
      </c>
      <c r="F12665" t="s">
        <v>69</v>
      </c>
      <c r="G12665">
        <v>2</v>
      </c>
      <c r="H12665">
        <v>58411.699999999983</v>
      </c>
    </row>
    <row r="12666" spans="1:8" x14ac:dyDescent="0.25">
      <c r="A12666" s="2">
        <v>11</v>
      </c>
      <c r="B12666" t="s">
        <v>44</v>
      </c>
      <c r="C12666" t="s">
        <v>229</v>
      </c>
      <c r="D12666" s="2">
        <v>1</v>
      </c>
      <c r="E12666" s="17">
        <v>4</v>
      </c>
      <c r="F12666" t="s">
        <v>78</v>
      </c>
      <c r="H12666">
        <v>5155.53</v>
      </c>
    </row>
    <row r="12667" spans="1:8" x14ac:dyDescent="0.25">
      <c r="A12667" s="2">
        <v>11</v>
      </c>
      <c r="B12667" t="s">
        <v>44</v>
      </c>
      <c r="C12667" t="s">
        <v>229</v>
      </c>
      <c r="D12667" s="2">
        <v>1</v>
      </c>
      <c r="E12667" s="17">
        <v>4</v>
      </c>
      <c r="F12667" t="s">
        <v>67</v>
      </c>
      <c r="G12667">
        <v>32</v>
      </c>
      <c r="H12667">
        <v>1980.9499999999998</v>
      </c>
    </row>
    <row r="12668" spans="1:8" x14ac:dyDescent="0.25">
      <c r="A12668" s="2">
        <v>11</v>
      </c>
      <c r="B12668" t="s">
        <v>44</v>
      </c>
      <c r="C12668" t="s">
        <v>229</v>
      </c>
      <c r="D12668" s="2">
        <v>1</v>
      </c>
      <c r="E12668" s="17">
        <v>4</v>
      </c>
      <c r="F12668" t="s">
        <v>73</v>
      </c>
      <c r="H12668">
        <v>36387.5</v>
      </c>
    </row>
    <row r="12669" spans="1:8" x14ac:dyDescent="0.25">
      <c r="A12669" s="2">
        <v>11</v>
      </c>
      <c r="B12669" t="s">
        <v>44</v>
      </c>
      <c r="C12669" t="s">
        <v>229</v>
      </c>
      <c r="D12669" s="2">
        <v>1</v>
      </c>
      <c r="E12669" s="17">
        <v>4</v>
      </c>
      <c r="F12669" t="s">
        <v>72</v>
      </c>
      <c r="G12669">
        <v>30</v>
      </c>
      <c r="H12669">
        <v>986183.59000000008</v>
      </c>
    </row>
    <row r="12670" spans="1:8" x14ac:dyDescent="0.25">
      <c r="A12670" s="2">
        <v>11</v>
      </c>
      <c r="B12670" t="s">
        <v>44</v>
      </c>
      <c r="C12670" t="s">
        <v>229</v>
      </c>
      <c r="D12670" s="2">
        <v>1</v>
      </c>
      <c r="E12670" s="17">
        <v>5</v>
      </c>
      <c r="F12670" t="s">
        <v>70</v>
      </c>
      <c r="G12670">
        <v>21</v>
      </c>
      <c r="H12670">
        <v>4642217.79</v>
      </c>
    </row>
    <row r="12671" spans="1:8" x14ac:dyDescent="0.25">
      <c r="A12671" s="2">
        <v>11</v>
      </c>
      <c r="B12671" t="s">
        <v>44</v>
      </c>
      <c r="C12671" t="s">
        <v>229</v>
      </c>
      <c r="D12671" s="2">
        <v>1</v>
      </c>
      <c r="E12671" s="17">
        <v>5</v>
      </c>
      <c r="F12671" t="s">
        <v>75</v>
      </c>
      <c r="G12671">
        <v>9</v>
      </c>
      <c r="H12671">
        <v>121500</v>
      </c>
    </row>
    <row r="12672" spans="1:8" x14ac:dyDescent="0.25">
      <c r="A12672" s="2">
        <v>11</v>
      </c>
      <c r="B12672" t="s">
        <v>44</v>
      </c>
      <c r="C12672" t="s">
        <v>229</v>
      </c>
      <c r="D12672" s="2">
        <v>1</v>
      </c>
      <c r="E12672" s="17">
        <v>5</v>
      </c>
      <c r="F12672" t="s">
        <v>77</v>
      </c>
      <c r="G12672">
        <v>6</v>
      </c>
      <c r="H12672">
        <v>344186.07</v>
      </c>
    </row>
    <row r="12673" spans="1:8" x14ac:dyDescent="0.25">
      <c r="A12673" s="2">
        <v>11</v>
      </c>
      <c r="B12673" t="s">
        <v>44</v>
      </c>
      <c r="C12673" t="s">
        <v>229</v>
      </c>
      <c r="D12673" s="2">
        <v>1</v>
      </c>
      <c r="E12673" s="17">
        <v>5</v>
      </c>
      <c r="F12673" t="s">
        <v>68</v>
      </c>
      <c r="G12673">
        <v>9</v>
      </c>
      <c r="H12673">
        <v>141948.75</v>
      </c>
    </row>
    <row r="12674" spans="1:8" x14ac:dyDescent="0.25">
      <c r="A12674" s="2">
        <v>11</v>
      </c>
      <c r="B12674" t="s">
        <v>44</v>
      </c>
      <c r="C12674" t="s">
        <v>229</v>
      </c>
      <c r="D12674" s="2">
        <v>1</v>
      </c>
      <c r="E12674" s="17">
        <v>5</v>
      </c>
      <c r="F12674" t="s">
        <v>69</v>
      </c>
      <c r="G12674">
        <v>12</v>
      </c>
      <c r="H12674">
        <v>198242.01</v>
      </c>
    </row>
    <row r="12675" spans="1:8" x14ac:dyDescent="0.25">
      <c r="A12675" s="2">
        <v>11</v>
      </c>
      <c r="B12675" t="s">
        <v>44</v>
      </c>
      <c r="C12675" t="s">
        <v>229</v>
      </c>
      <c r="D12675" s="2">
        <v>1</v>
      </c>
      <c r="E12675" s="17">
        <v>5</v>
      </c>
      <c r="F12675" t="s">
        <v>78</v>
      </c>
      <c r="H12675">
        <v>40292.689999999995</v>
      </c>
    </row>
    <row r="12676" spans="1:8" x14ac:dyDescent="0.25">
      <c r="A12676" s="2">
        <v>11</v>
      </c>
      <c r="B12676" t="s">
        <v>44</v>
      </c>
      <c r="C12676" t="s">
        <v>229</v>
      </c>
      <c r="D12676" s="2">
        <v>1</v>
      </c>
      <c r="E12676" s="17">
        <v>5</v>
      </c>
      <c r="F12676" t="s">
        <v>67</v>
      </c>
      <c r="G12676">
        <v>21</v>
      </c>
      <c r="H12676">
        <v>2383.9700000000003</v>
      </c>
    </row>
    <row r="12677" spans="1:8" x14ac:dyDescent="0.25">
      <c r="A12677" s="2">
        <v>11</v>
      </c>
      <c r="B12677" t="s">
        <v>44</v>
      </c>
      <c r="C12677" t="s">
        <v>229</v>
      </c>
      <c r="D12677" s="2">
        <v>1</v>
      </c>
      <c r="E12677" s="17">
        <v>5</v>
      </c>
      <c r="F12677" t="s">
        <v>73</v>
      </c>
      <c r="G12677">
        <v>1</v>
      </c>
      <c r="H12677">
        <v>118673.5</v>
      </c>
    </row>
    <row r="12678" spans="1:8" x14ac:dyDescent="0.25">
      <c r="A12678" s="2">
        <v>11</v>
      </c>
      <c r="B12678" t="s">
        <v>44</v>
      </c>
      <c r="C12678" t="s">
        <v>229</v>
      </c>
      <c r="D12678" s="2">
        <v>1</v>
      </c>
      <c r="E12678" s="17">
        <v>5</v>
      </c>
      <c r="F12678" t="s">
        <v>72</v>
      </c>
      <c r="G12678">
        <v>8</v>
      </c>
      <c r="H12678">
        <v>1138779.7799999996</v>
      </c>
    </row>
    <row r="12679" spans="1:8" x14ac:dyDescent="0.25">
      <c r="A12679" s="2">
        <v>11</v>
      </c>
      <c r="B12679" t="s">
        <v>44</v>
      </c>
      <c r="C12679" t="s">
        <v>229</v>
      </c>
      <c r="D12679" s="2">
        <v>1</v>
      </c>
      <c r="E12679" s="17">
        <v>5</v>
      </c>
      <c r="F12679" t="s">
        <v>76</v>
      </c>
      <c r="H12679">
        <v>24022.57</v>
      </c>
    </row>
    <row r="12680" spans="1:8" x14ac:dyDescent="0.25">
      <c r="A12680" s="2">
        <v>11</v>
      </c>
      <c r="B12680" t="s">
        <v>44</v>
      </c>
      <c r="C12680" t="s">
        <v>229</v>
      </c>
      <c r="D12680" s="2">
        <v>1</v>
      </c>
      <c r="E12680" s="17">
        <v>6</v>
      </c>
      <c r="F12680" t="s">
        <v>70</v>
      </c>
      <c r="G12680">
        <v>18</v>
      </c>
      <c r="H12680">
        <v>3149249</v>
      </c>
    </row>
    <row r="12681" spans="1:8" x14ac:dyDescent="0.25">
      <c r="A12681" s="2">
        <v>11</v>
      </c>
      <c r="B12681" t="s">
        <v>44</v>
      </c>
      <c r="C12681" t="s">
        <v>229</v>
      </c>
      <c r="D12681" s="2">
        <v>1</v>
      </c>
      <c r="E12681" s="17">
        <v>6</v>
      </c>
      <c r="F12681" t="s">
        <v>75</v>
      </c>
      <c r="G12681">
        <v>9</v>
      </c>
      <c r="H12681">
        <v>141600</v>
      </c>
    </row>
    <row r="12682" spans="1:8" x14ac:dyDescent="0.25">
      <c r="A12682" s="2">
        <v>11</v>
      </c>
      <c r="B12682" t="s">
        <v>44</v>
      </c>
      <c r="C12682" t="s">
        <v>229</v>
      </c>
      <c r="D12682" s="2">
        <v>1</v>
      </c>
      <c r="E12682" s="17">
        <v>6</v>
      </c>
      <c r="F12682" t="s">
        <v>77</v>
      </c>
      <c r="G12682">
        <v>6</v>
      </c>
      <c r="H12682">
        <v>208252.15</v>
      </c>
    </row>
    <row r="12683" spans="1:8" x14ac:dyDescent="0.25">
      <c r="A12683" s="2">
        <v>11</v>
      </c>
      <c r="B12683" t="s">
        <v>44</v>
      </c>
      <c r="C12683" t="s">
        <v>229</v>
      </c>
      <c r="D12683" s="2">
        <v>1</v>
      </c>
      <c r="E12683" s="17">
        <v>6</v>
      </c>
      <c r="F12683" t="s">
        <v>68</v>
      </c>
      <c r="G12683">
        <v>9</v>
      </c>
      <c r="H12683">
        <v>230949.75</v>
      </c>
    </row>
    <row r="12684" spans="1:8" x14ac:dyDescent="0.25">
      <c r="A12684" s="2">
        <v>11</v>
      </c>
      <c r="B12684" t="s">
        <v>44</v>
      </c>
      <c r="C12684" t="s">
        <v>229</v>
      </c>
      <c r="D12684" s="2">
        <v>1</v>
      </c>
      <c r="E12684" s="17">
        <v>6</v>
      </c>
      <c r="F12684" t="s">
        <v>69</v>
      </c>
      <c r="G12684">
        <v>10</v>
      </c>
      <c r="H12684">
        <v>276394.01000000007</v>
      </c>
    </row>
    <row r="12685" spans="1:8" x14ac:dyDescent="0.25">
      <c r="A12685" s="2">
        <v>11</v>
      </c>
      <c r="B12685" t="s">
        <v>44</v>
      </c>
      <c r="C12685" t="s">
        <v>229</v>
      </c>
      <c r="D12685" s="2">
        <v>1</v>
      </c>
      <c r="E12685" s="17">
        <v>6</v>
      </c>
      <c r="F12685" t="s">
        <v>78</v>
      </c>
      <c r="H12685">
        <v>44855.05</v>
      </c>
    </row>
    <row r="12686" spans="1:8" x14ac:dyDescent="0.25">
      <c r="A12686" s="2">
        <v>11</v>
      </c>
      <c r="B12686" t="s">
        <v>44</v>
      </c>
      <c r="C12686" t="s">
        <v>229</v>
      </c>
      <c r="D12686" s="2">
        <v>1</v>
      </c>
      <c r="E12686" s="17">
        <v>6</v>
      </c>
      <c r="F12686" t="s">
        <v>67</v>
      </c>
      <c r="G12686">
        <v>18</v>
      </c>
      <c r="H12686">
        <v>1322.31</v>
      </c>
    </row>
    <row r="12687" spans="1:8" x14ac:dyDescent="0.25">
      <c r="A12687" s="2">
        <v>11</v>
      </c>
      <c r="B12687" t="s">
        <v>44</v>
      </c>
      <c r="C12687" t="s">
        <v>229</v>
      </c>
      <c r="D12687" s="2">
        <v>1</v>
      </c>
      <c r="E12687" s="17">
        <v>6</v>
      </c>
      <c r="F12687" t="s">
        <v>73</v>
      </c>
      <c r="G12687">
        <v>1</v>
      </c>
      <c r="H12687">
        <v>177990.75</v>
      </c>
    </row>
    <row r="12688" spans="1:8" x14ac:dyDescent="0.25">
      <c r="A12688" s="2">
        <v>11</v>
      </c>
      <c r="B12688" t="s">
        <v>44</v>
      </c>
      <c r="C12688" t="s">
        <v>229</v>
      </c>
      <c r="D12688" s="2">
        <v>1</v>
      </c>
      <c r="E12688" s="17">
        <v>6</v>
      </c>
      <c r="F12688" t="s">
        <v>79</v>
      </c>
      <c r="H12688">
        <v>8882</v>
      </c>
    </row>
    <row r="12689" spans="1:8" x14ac:dyDescent="0.25">
      <c r="A12689" s="2">
        <v>11</v>
      </c>
      <c r="B12689" t="s">
        <v>44</v>
      </c>
      <c r="C12689" t="s">
        <v>229</v>
      </c>
      <c r="D12689" s="2">
        <v>1</v>
      </c>
      <c r="E12689" s="17">
        <v>6</v>
      </c>
      <c r="F12689" t="s">
        <v>72</v>
      </c>
      <c r="G12689">
        <v>10</v>
      </c>
      <c r="H12689">
        <v>411669.65999999992</v>
      </c>
    </row>
    <row r="12690" spans="1:8" x14ac:dyDescent="0.25">
      <c r="A12690" s="2">
        <v>11</v>
      </c>
      <c r="B12690" t="s">
        <v>44</v>
      </c>
      <c r="C12690" t="s">
        <v>229</v>
      </c>
      <c r="D12690" s="2">
        <v>1</v>
      </c>
      <c r="E12690" s="17">
        <v>6</v>
      </c>
      <c r="F12690" t="s">
        <v>74</v>
      </c>
      <c r="H12690">
        <v>5572.5</v>
      </c>
    </row>
    <row r="12691" spans="1:8" x14ac:dyDescent="0.25">
      <c r="A12691" s="2">
        <v>11</v>
      </c>
      <c r="B12691" t="s">
        <v>44</v>
      </c>
      <c r="C12691" t="s">
        <v>229</v>
      </c>
      <c r="D12691" s="2">
        <v>1</v>
      </c>
      <c r="E12691" s="17">
        <v>7</v>
      </c>
      <c r="F12691" t="s">
        <v>70</v>
      </c>
      <c r="G12691">
        <v>66</v>
      </c>
      <c r="H12691">
        <v>12699593.759999998</v>
      </c>
    </row>
    <row r="12692" spans="1:8" x14ac:dyDescent="0.25">
      <c r="A12692" s="2">
        <v>11</v>
      </c>
      <c r="B12692" t="s">
        <v>44</v>
      </c>
      <c r="C12692" t="s">
        <v>229</v>
      </c>
      <c r="D12692" s="2">
        <v>1</v>
      </c>
      <c r="E12692" s="17">
        <v>7</v>
      </c>
      <c r="F12692" t="s">
        <v>75</v>
      </c>
      <c r="G12692">
        <v>30</v>
      </c>
      <c r="H12692">
        <v>432600</v>
      </c>
    </row>
    <row r="12693" spans="1:8" x14ac:dyDescent="0.25">
      <c r="A12693" s="2">
        <v>11</v>
      </c>
      <c r="B12693" t="s">
        <v>44</v>
      </c>
      <c r="C12693" t="s">
        <v>229</v>
      </c>
      <c r="D12693" s="2">
        <v>1</v>
      </c>
      <c r="E12693" s="17">
        <v>7</v>
      </c>
      <c r="F12693" t="s">
        <v>77</v>
      </c>
      <c r="G12693">
        <v>14</v>
      </c>
      <c r="H12693">
        <v>527887.34</v>
      </c>
    </row>
    <row r="12694" spans="1:8" x14ac:dyDescent="0.25">
      <c r="A12694" s="2">
        <v>11</v>
      </c>
      <c r="B12694" t="s">
        <v>44</v>
      </c>
      <c r="C12694" t="s">
        <v>229</v>
      </c>
      <c r="D12694" s="2">
        <v>1</v>
      </c>
      <c r="E12694" s="17">
        <v>7</v>
      </c>
      <c r="F12694" t="s">
        <v>68</v>
      </c>
      <c r="G12694">
        <v>27</v>
      </c>
      <c r="H12694">
        <v>588464.02</v>
      </c>
    </row>
    <row r="12695" spans="1:8" x14ac:dyDescent="0.25">
      <c r="A12695" s="2">
        <v>11</v>
      </c>
      <c r="B12695" t="s">
        <v>44</v>
      </c>
      <c r="C12695" t="s">
        <v>229</v>
      </c>
      <c r="D12695" s="2">
        <v>1</v>
      </c>
      <c r="E12695" s="17">
        <v>7</v>
      </c>
      <c r="F12695" t="s">
        <v>69</v>
      </c>
      <c r="G12695">
        <v>37</v>
      </c>
      <c r="H12695">
        <v>1150173.1299999994</v>
      </c>
    </row>
    <row r="12696" spans="1:8" x14ac:dyDescent="0.25">
      <c r="A12696" s="2">
        <v>11</v>
      </c>
      <c r="B12696" t="s">
        <v>44</v>
      </c>
      <c r="C12696" t="s">
        <v>229</v>
      </c>
      <c r="D12696" s="2">
        <v>1</v>
      </c>
      <c r="E12696" s="17">
        <v>7</v>
      </c>
      <c r="F12696" t="s">
        <v>78</v>
      </c>
      <c r="H12696">
        <v>265089.27999999997</v>
      </c>
    </row>
    <row r="12697" spans="1:8" x14ac:dyDescent="0.25">
      <c r="A12697" s="2">
        <v>11</v>
      </c>
      <c r="B12697" t="s">
        <v>44</v>
      </c>
      <c r="C12697" t="s">
        <v>229</v>
      </c>
      <c r="D12697" s="2">
        <v>1</v>
      </c>
      <c r="E12697" s="17">
        <v>7</v>
      </c>
      <c r="F12697" t="s">
        <v>67</v>
      </c>
      <c r="G12697">
        <v>65</v>
      </c>
      <c r="H12697">
        <v>4253.8499999999995</v>
      </c>
    </row>
    <row r="12698" spans="1:8" x14ac:dyDescent="0.25">
      <c r="A12698" s="2">
        <v>11</v>
      </c>
      <c r="B12698" t="s">
        <v>44</v>
      </c>
      <c r="C12698" t="s">
        <v>229</v>
      </c>
      <c r="D12698" s="2">
        <v>1</v>
      </c>
      <c r="E12698" s="17">
        <v>7</v>
      </c>
      <c r="F12698" t="s">
        <v>73</v>
      </c>
      <c r="G12698">
        <v>1</v>
      </c>
      <c r="H12698">
        <v>692269.54</v>
      </c>
    </row>
    <row r="12699" spans="1:8" x14ac:dyDescent="0.25">
      <c r="A12699" s="2">
        <v>11</v>
      </c>
      <c r="B12699" t="s">
        <v>44</v>
      </c>
      <c r="C12699" t="s">
        <v>229</v>
      </c>
      <c r="D12699" s="2">
        <v>1</v>
      </c>
      <c r="E12699" s="17">
        <v>7</v>
      </c>
      <c r="F12699" t="s">
        <v>79</v>
      </c>
      <c r="H12699">
        <v>8882</v>
      </c>
    </row>
    <row r="12700" spans="1:8" x14ac:dyDescent="0.25">
      <c r="A12700" s="2">
        <v>11</v>
      </c>
      <c r="B12700" t="s">
        <v>44</v>
      </c>
      <c r="C12700" t="s">
        <v>229</v>
      </c>
      <c r="D12700" s="2">
        <v>1</v>
      </c>
      <c r="E12700" s="17">
        <v>7</v>
      </c>
      <c r="F12700" t="s">
        <v>72</v>
      </c>
      <c r="G12700">
        <v>30</v>
      </c>
      <c r="H12700">
        <v>1448069.0799999996</v>
      </c>
    </row>
    <row r="12701" spans="1:8" x14ac:dyDescent="0.25">
      <c r="A12701" s="2">
        <v>11</v>
      </c>
      <c r="B12701" t="s">
        <v>44</v>
      </c>
      <c r="C12701" t="s">
        <v>229</v>
      </c>
      <c r="D12701" s="2">
        <v>1</v>
      </c>
      <c r="E12701" s="17">
        <v>7</v>
      </c>
      <c r="F12701" t="s">
        <v>74</v>
      </c>
      <c r="G12701">
        <v>3</v>
      </c>
      <c r="H12701">
        <v>98597.449999999983</v>
      </c>
    </row>
    <row r="12702" spans="1:8" x14ac:dyDescent="0.25">
      <c r="A12702" s="2">
        <v>11</v>
      </c>
      <c r="B12702" t="s">
        <v>44</v>
      </c>
      <c r="C12702" t="s">
        <v>229</v>
      </c>
      <c r="D12702" s="2">
        <v>1</v>
      </c>
      <c r="E12702" s="17">
        <v>8</v>
      </c>
      <c r="F12702" t="s">
        <v>70</v>
      </c>
      <c r="G12702">
        <v>113</v>
      </c>
      <c r="H12702">
        <v>22877954.039999999</v>
      </c>
    </row>
    <row r="12703" spans="1:8" x14ac:dyDescent="0.25">
      <c r="A12703" s="2">
        <v>11</v>
      </c>
      <c r="B12703" t="s">
        <v>44</v>
      </c>
      <c r="C12703" t="s">
        <v>229</v>
      </c>
      <c r="D12703" s="2">
        <v>1</v>
      </c>
      <c r="E12703" s="17">
        <v>8</v>
      </c>
      <c r="F12703" t="s">
        <v>75</v>
      </c>
      <c r="G12703">
        <v>66</v>
      </c>
      <c r="H12703">
        <v>840300</v>
      </c>
    </row>
    <row r="12704" spans="1:8" x14ac:dyDescent="0.25">
      <c r="A12704" s="2">
        <v>11</v>
      </c>
      <c r="B12704" t="s">
        <v>44</v>
      </c>
      <c r="C12704" t="s">
        <v>229</v>
      </c>
      <c r="D12704" s="2">
        <v>1</v>
      </c>
      <c r="E12704" s="17">
        <v>8</v>
      </c>
      <c r="F12704" t="s">
        <v>77</v>
      </c>
      <c r="G12704">
        <v>5</v>
      </c>
      <c r="H12704">
        <v>449804.43000000005</v>
      </c>
    </row>
    <row r="12705" spans="1:8" x14ac:dyDescent="0.25">
      <c r="A12705" s="2">
        <v>11</v>
      </c>
      <c r="B12705" t="s">
        <v>44</v>
      </c>
      <c r="C12705" t="s">
        <v>229</v>
      </c>
      <c r="D12705" s="2">
        <v>1</v>
      </c>
      <c r="E12705" s="17">
        <v>8</v>
      </c>
      <c r="F12705" t="s">
        <v>68</v>
      </c>
      <c r="G12705">
        <v>52</v>
      </c>
      <c r="H12705">
        <v>1042253.25</v>
      </c>
    </row>
    <row r="12706" spans="1:8" x14ac:dyDescent="0.25">
      <c r="A12706" s="2">
        <v>11</v>
      </c>
      <c r="B12706" t="s">
        <v>44</v>
      </c>
      <c r="C12706" t="s">
        <v>229</v>
      </c>
      <c r="D12706" s="2">
        <v>1</v>
      </c>
      <c r="E12706" s="17">
        <v>8</v>
      </c>
      <c r="F12706" t="s">
        <v>69</v>
      </c>
      <c r="G12706">
        <v>74</v>
      </c>
      <c r="H12706">
        <v>2386211.7900000019</v>
      </c>
    </row>
    <row r="12707" spans="1:8" x14ac:dyDescent="0.25">
      <c r="A12707" s="2">
        <v>11</v>
      </c>
      <c r="B12707" t="s">
        <v>44</v>
      </c>
      <c r="C12707" t="s">
        <v>229</v>
      </c>
      <c r="D12707" s="2">
        <v>1</v>
      </c>
      <c r="E12707" s="17">
        <v>8</v>
      </c>
      <c r="F12707" t="s">
        <v>78</v>
      </c>
      <c r="G12707">
        <v>1</v>
      </c>
      <c r="H12707">
        <v>449340.82999999984</v>
      </c>
    </row>
    <row r="12708" spans="1:8" x14ac:dyDescent="0.25">
      <c r="A12708" s="2">
        <v>11</v>
      </c>
      <c r="B12708" t="s">
        <v>44</v>
      </c>
      <c r="C12708" t="s">
        <v>229</v>
      </c>
      <c r="D12708" s="2">
        <v>1</v>
      </c>
      <c r="E12708" s="17">
        <v>8</v>
      </c>
      <c r="F12708" t="s">
        <v>67</v>
      </c>
      <c r="G12708">
        <v>113</v>
      </c>
      <c r="H12708">
        <v>6370.7400000000016</v>
      </c>
    </row>
    <row r="12709" spans="1:8" x14ac:dyDescent="0.25">
      <c r="A12709" s="2">
        <v>11</v>
      </c>
      <c r="B12709" t="s">
        <v>44</v>
      </c>
      <c r="C12709" t="s">
        <v>229</v>
      </c>
      <c r="D12709" s="2">
        <v>1</v>
      </c>
      <c r="E12709" s="17">
        <v>8</v>
      </c>
      <c r="F12709" t="s">
        <v>73</v>
      </c>
      <c r="G12709">
        <v>10</v>
      </c>
      <c r="H12709">
        <v>1469371</v>
      </c>
    </row>
    <row r="12710" spans="1:8" x14ac:dyDescent="0.25">
      <c r="A12710" s="2">
        <v>11</v>
      </c>
      <c r="B12710" t="s">
        <v>44</v>
      </c>
      <c r="C12710" t="s">
        <v>229</v>
      </c>
      <c r="D12710" s="2">
        <v>1</v>
      </c>
      <c r="E12710" s="17">
        <v>8</v>
      </c>
      <c r="F12710" t="s">
        <v>72</v>
      </c>
      <c r="G12710">
        <v>39</v>
      </c>
      <c r="H12710">
        <v>1676015.94</v>
      </c>
    </row>
    <row r="12711" spans="1:8" x14ac:dyDescent="0.25">
      <c r="A12711" s="2">
        <v>11</v>
      </c>
      <c r="B12711" t="s">
        <v>44</v>
      </c>
      <c r="C12711" t="s">
        <v>229</v>
      </c>
      <c r="D12711" s="2">
        <v>1</v>
      </c>
      <c r="E12711" s="17">
        <v>8</v>
      </c>
      <c r="F12711" t="s">
        <v>74</v>
      </c>
      <c r="H12711">
        <v>69808.87</v>
      </c>
    </row>
    <row r="12712" spans="1:8" x14ac:dyDescent="0.25">
      <c r="A12712" s="2">
        <v>11</v>
      </c>
      <c r="B12712" t="s">
        <v>44</v>
      </c>
      <c r="C12712" t="s">
        <v>229</v>
      </c>
      <c r="D12712" s="2">
        <v>1</v>
      </c>
      <c r="E12712" s="17">
        <v>8</v>
      </c>
      <c r="F12712" t="s">
        <v>76</v>
      </c>
      <c r="H12712">
        <v>10082.61</v>
      </c>
    </row>
    <row r="12713" spans="1:8" x14ac:dyDescent="0.25">
      <c r="A12713" s="2">
        <v>11</v>
      </c>
      <c r="B12713" t="s">
        <v>44</v>
      </c>
      <c r="C12713" t="s">
        <v>229</v>
      </c>
      <c r="D12713" s="2">
        <v>1</v>
      </c>
      <c r="E12713" s="17">
        <v>9</v>
      </c>
      <c r="F12713" t="s">
        <v>70</v>
      </c>
      <c r="G12713">
        <v>11</v>
      </c>
      <c r="H12713">
        <v>2647725.17</v>
      </c>
    </row>
    <row r="12714" spans="1:8" x14ac:dyDescent="0.25">
      <c r="A12714" s="2">
        <v>11</v>
      </c>
      <c r="B12714" t="s">
        <v>44</v>
      </c>
      <c r="C12714" t="s">
        <v>229</v>
      </c>
      <c r="D12714" s="2">
        <v>1</v>
      </c>
      <c r="E12714" s="17">
        <v>9</v>
      </c>
      <c r="F12714" t="s">
        <v>75</v>
      </c>
      <c r="G12714">
        <v>7</v>
      </c>
      <c r="H12714">
        <v>84600</v>
      </c>
    </row>
    <row r="12715" spans="1:8" x14ac:dyDescent="0.25">
      <c r="A12715" s="2">
        <v>11</v>
      </c>
      <c r="B12715" t="s">
        <v>44</v>
      </c>
      <c r="C12715" t="s">
        <v>229</v>
      </c>
      <c r="D12715" s="2">
        <v>1</v>
      </c>
      <c r="E12715" s="17">
        <v>9</v>
      </c>
      <c r="F12715" t="s">
        <v>77</v>
      </c>
      <c r="G12715">
        <v>3</v>
      </c>
      <c r="H12715">
        <v>211440.07</v>
      </c>
    </row>
    <row r="12716" spans="1:8" x14ac:dyDescent="0.25">
      <c r="A12716" s="2">
        <v>11</v>
      </c>
      <c r="B12716" t="s">
        <v>44</v>
      </c>
      <c r="C12716" t="s">
        <v>229</v>
      </c>
      <c r="D12716" s="2">
        <v>1</v>
      </c>
      <c r="E12716" s="17">
        <v>9</v>
      </c>
      <c r="F12716" t="s">
        <v>68</v>
      </c>
      <c r="G12716">
        <v>7</v>
      </c>
      <c r="H12716">
        <v>135232.75</v>
      </c>
    </row>
    <row r="12717" spans="1:8" x14ac:dyDescent="0.25">
      <c r="A12717" s="2">
        <v>11</v>
      </c>
      <c r="B12717" t="s">
        <v>44</v>
      </c>
      <c r="C12717" t="s">
        <v>229</v>
      </c>
      <c r="D12717" s="2">
        <v>1</v>
      </c>
      <c r="E12717" s="17">
        <v>9</v>
      </c>
      <c r="F12717" t="s">
        <v>69</v>
      </c>
      <c r="G12717">
        <v>7</v>
      </c>
      <c r="H12717">
        <v>242548.25</v>
      </c>
    </row>
    <row r="12718" spans="1:8" x14ac:dyDescent="0.25">
      <c r="A12718" s="2">
        <v>11</v>
      </c>
      <c r="B12718" t="s">
        <v>44</v>
      </c>
      <c r="C12718" t="s">
        <v>229</v>
      </c>
      <c r="D12718" s="2">
        <v>1</v>
      </c>
      <c r="E12718" s="17">
        <v>9</v>
      </c>
      <c r="F12718" t="s">
        <v>78</v>
      </c>
      <c r="H12718">
        <v>17790.02</v>
      </c>
    </row>
    <row r="12719" spans="1:8" x14ac:dyDescent="0.25">
      <c r="A12719" s="2">
        <v>11</v>
      </c>
      <c r="B12719" t="s">
        <v>44</v>
      </c>
      <c r="C12719" t="s">
        <v>229</v>
      </c>
      <c r="D12719" s="2">
        <v>1</v>
      </c>
      <c r="E12719" s="17">
        <v>9</v>
      </c>
      <c r="F12719" t="s">
        <v>67</v>
      </c>
      <c r="G12719">
        <v>11</v>
      </c>
      <c r="H12719">
        <v>629.63999999999987</v>
      </c>
    </row>
    <row r="12720" spans="1:8" x14ac:dyDescent="0.25">
      <c r="A12720" s="2">
        <v>11</v>
      </c>
      <c r="B12720" t="s">
        <v>44</v>
      </c>
      <c r="C12720" t="s">
        <v>229</v>
      </c>
      <c r="D12720" s="2">
        <v>1</v>
      </c>
      <c r="E12720" s="17">
        <v>9</v>
      </c>
      <c r="F12720" t="s">
        <v>73</v>
      </c>
      <c r="H12720">
        <v>171452.58</v>
      </c>
    </row>
    <row r="12721" spans="1:8" x14ac:dyDescent="0.25">
      <c r="A12721" s="2">
        <v>11</v>
      </c>
      <c r="B12721" t="s">
        <v>44</v>
      </c>
      <c r="C12721" t="s">
        <v>229</v>
      </c>
      <c r="D12721" s="2">
        <v>1</v>
      </c>
      <c r="E12721" s="17">
        <v>9</v>
      </c>
      <c r="F12721" t="s">
        <v>72</v>
      </c>
      <c r="G12721">
        <v>4</v>
      </c>
      <c r="H12721">
        <v>289205.44</v>
      </c>
    </row>
    <row r="12722" spans="1:8" x14ac:dyDescent="0.25">
      <c r="A12722" s="2">
        <v>11</v>
      </c>
      <c r="B12722" t="s">
        <v>44</v>
      </c>
      <c r="C12722" t="s">
        <v>229</v>
      </c>
      <c r="D12722" s="2">
        <v>1</v>
      </c>
      <c r="E12722" s="17">
        <v>10</v>
      </c>
      <c r="F12722" t="s">
        <v>70</v>
      </c>
      <c r="G12722">
        <v>72</v>
      </c>
      <c r="H12722">
        <v>25334521.109999999</v>
      </c>
    </row>
    <row r="12723" spans="1:8" x14ac:dyDescent="0.25">
      <c r="A12723" s="2">
        <v>11</v>
      </c>
      <c r="B12723" t="s">
        <v>44</v>
      </c>
      <c r="C12723" t="s">
        <v>229</v>
      </c>
      <c r="D12723" s="2">
        <v>1</v>
      </c>
      <c r="E12723" s="17">
        <v>10</v>
      </c>
      <c r="F12723" t="s">
        <v>75</v>
      </c>
      <c r="G12723">
        <v>67</v>
      </c>
      <c r="H12723">
        <v>794400</v>
      </c>
    </row>
    <row r="12724" spans="1:8" x14ac:dyDescent="0.25">
      <c r="A12724" s="2">
        <v>11</v>
      </c>
      <c r="B12724" t="s">
        <v>44</v>
      </c>
      <c r="C12724" t="s">
        <v>229</v>
      </c>
      <c r="D12724" s="2">
        <v>1</v>
      </c>
      <c r="E12724" s="17">
        <v>10</v>
      </c>
      <c r="F12724" t="s">
        <v>77</v>
      </c>
      <c r="G12724">
        <v>5</v>
      </c>
      <c r="H12724">
        <v>400582.66000000003</v>
      </c>
    </row>
    <row r="12725" spans="1:8" x14ac:dyDescent="0.25">
      <c r="A12725" s="2">
        <v>11</v>
      </c>
      <c r="B12725" t="s">
        <v>44</v>
      </c>
      <c r="C12725" t="s">
        <v>229</v>
      </c>
      <c r="D12725" s="2">
        <v>1</v>
      </c>
      <c r="E12725" s="17">
        <v>10</v>
      </c>
      <c r="F12725" t="s">
        <v>68</v>
      </c>
      <c r="G12725">
        <v>56</v>
      </c>
      <c r="H12725">
        <v>1089040</v>
      </c>
    </row>
    <row r="12726" spans="1:8" x14ac:dyDescent="0.25">
      <c r="A12726" s="2">
        <v>11</v>
      </c>
      <c r="B12726" t="s">
        <v>44</v>
      </c>
      <c r="C12726" t="s">
        <v>229</v>
      </c>
      <c r="D12726" s="2">
        <v>1</v>
      </c>
      <c r="E12726" s="17">
        <v>10</v>
      </c>
      <c r="F12726" t="s">
        <v>69</v>
      </c>
      <c r="G12726">
        <v>70</v>
      </c>
      <c r="H12726">
        <v>3207449.1599999992</v>
      </c>
    </row>
    <row r="12727" spans="1:8" x14ac:dyDescent="0.25">
      <c r="A12727" s="2">
        <v>11</v>
      </c>
      <c r="B12727" t="s">
        <v>44</v>
      </c>
      <c r="C12727" t="s">
        <v>229</v>
      </c>
      <c r="D12727" s="2">
        <v>1</v>
      </c>
      <c r="E12727" s="17">
        <v>10</v>
      </c>
      <c r="F12727" t="s">
        <v>78</v>
      </c>
      <c r="H12727">
        <v>553707.55999999994</v>
      </c>
    </row>
    <row r="12728" spans="1:8" x14ac:dyDescent="0.25">
      <c r="A12728" s="2">
        <v>11</v>
      </c>
      <c r="B12728" t="s">
        <v>44</v>
      </c>
      <c r="C12728" t="s">
        <v>229</v>
      </c>
      <c r="D12728" s="2">
        <v>1</v>
      </c>
      <c r="E12728" s="17">
        <v>10</v>
      </c>
      <c r="F12728" t="s">
        <v>67</v>
      </c>
      <c r="G12728">
        <v>72</v>
      </c>
      <c r="H12728">
        <v>4721.3</v>
      </c>
    </row>
    <row r="12729" spans="1:8" x14ac:dyDescent="0.25">
      <c r="A12729" s="2">
        <v>11</v>
      </c>
      <c r="B12729" t="s">
        <v>44</v>
      </c>
      <c r="C12729" t="s">
        <v>229</v>
      </c>
      <c r="D12729" s="2">
        <v>1</v>
      </c>
      <c r="E12729" s="17">
        <v>10</v>
      </c>
      <c r="F12729" t="s">
        <v>73</v>
      </c>
      <c r="G12729">
        <v>8</v>
      </c>
      <c r="H12729">
        <v>1987282.1600000001</v>
      </c>
    </row>
    <row r="12730" spans="1:8" x14ac:dyDescent="0.25">
      <c r="A12730" s="2">
        <v>11</v>
      </c>
      <c r="B12730" t="s">
        <v>44</v>
      </c>
      <c r="C12730" t="s">
        <v>229</v>
      </c>
      <c r="D12730" s="2">
        <v>1</v>
      </c>
      <c r="E12730" s="17">
        <v>10</v>
      </c>
      <c r="F12730" t="s">
        <v>72</v>
      </c>
      <c r="G12730">
        <v>2</v>
      </c>
      <c r="H12730">
        <v>249725.50999999995</v>
      </c>
    </row>
    <row r="12731" spans="1:8" x14ac:dyDescent="0.25">
      <c r="A12731" s="2">
        <v>11</v>
      </c>
      <c r="B12731" t="s">
        <v>44</v>
      </c>
      <c r="C12731" t="s">
        <v>229</v>
      </c>
      <c r="D12731" s="2">
        <v>1</v>
      </c>
      <c r="E12731" s="17">
        <v>10</v>
      </c>
      <c r="F12731" t="s">
        <v>74</v>
      </c>
      <c r="G12731">
        <v>5</v>
      </c>
      <c r="H12731">
        <v>428503.36</v>
      </c>
    </row>
    <row r="12732" spans="1:8" x14ac:dyDescent="0.25">
      <c r="A12732" s="2">
        <v>11</v>
      </c>
      <c r="B12732" t="s">
        <v>44</v>
      </c>
      <c r="C12732" t="s">
        <v>229</v>
      </c>
      <c r="D12732" s="2">
        <v>1</v>
      </c>
      <c r="E12732" s="17">
        <v>10</v>
      </c>
      <c r="F12732" t="s">
        <v>76</v>
      </c>
      <c r="H12732">
        <v>58.17</v>
      </c>
    </row>
    <row r="12733" spans="1:8" x14ac:dyDescent="0.25">
      <c r="A12733" s="2">
        <v>11</v>
      </c>
      <c r="B12733" t="s">
        <v>44</v>
      </c>
      <c r="C12733" t="s">
        <v>229</v>
      </c>
      <c r="D12733" s="2">
        <v>1</v>
      </c>
      <c r="E12733" s="17">
        <v>11</v>
      </c>
      <c r="F12733" t="s">
        <v>70</v>
      </c>
      <c r="G12733">
        <v>16</v>
      </c>
      <c r="H12733">
        <v>6213768.2800000021</v>
      </c>
    </row>
    <row r="12734" spans="1:8" x14ac:dyDescent="0.25">
      <c r="A12734" s="2">
        <v>11</v>
      </c>
      <c r="B12734" t="s">
        <v>44</v>
      </c>
      <c r="C12734" t="s">
        <v>229</v>
      </c>
      <c r="D12734" s="2">
        <v>1</v>
      </c>
      <c r="E12734" s="17">
        <v>11</v>
      </c>
      <c r="F12734" t="s">
        <v>75</v>
      </c>
      <c r="G12734">
        <v>6</v>
      </c>
      <c r="H12734">
        <v>389757.15</v>
      </c>
    </row>
    <row r="12735" spans="1:8" x14ac:dyDescent="0.25">
      <c r="A12735" s="2">
        <v>11</v>
      </c>
      <c r="B12735" t="s">
        <v>44</v>
      </c>
      <c r="C12735" t="s">
        <v>229</v>
      </c>
      <c r="D12735" s="2">
        <v>1</v>
      </c>
      <c r="E12735" s="17">
        <v>11</v>
      </c>
      <c r="F12735" t="s">
        <v>77</v>
      </c>
      <c r="H12735">
        <v>24301.46</v>
      </c>
    </row>
    <row r="12736" spans="1:8" x14ac:dyDescent="0.25">
      <c r="A12736" s="2">
        <v>11</v>
      </c>
      <c r="B12736" t="s">
        <v>44</v>
      </c>
      <c r="C12736" t="s">
        <v>229</v>
      </c>
      <c r="D12736" s="2">
        <v>1</v>
      </c>
      <c r="E12736" s="17">
        <v>11</v>
      </c>
      <c r="F12736" t="s">
        <v>68</v>
      </c>
      <c r="G12736">
        <v>6</v>
      </c>
      <c r="H12736">
        <v>73972</v>
      </c>
    </row>
    <row r="12737" spans="1:8" x14ac:dyDescent="0.25">
      <c r="A12737" s="2">
        <v>11</v>
      </c>
      <c r="B12737" t="s">
        <v>44</v>
      </c>
      <c r="C12737" t="s">
        <v>229</v>
      </c>
      <c r="D12737" s="2">
        <v>1</v>
      </c>
      <c r="E12737" s="17">
        <v>11</v>
      </c>
      <c r="F12737" t="s">
        <v>69</v>
      </c>
      <c r="G12737">
        <v>10</v>
      </c>
      <c r="H12737">
        <v>421897.66999999993</v>
      </c>
    </row>
    <row r="12738" spans="1:8" x14ac:dyDescent="0.25">
      <c r="A12738" s="2">
        <v>11</v>
      </c>
      <c r="B12738" t="s">
        <v>44</v>
      </c>
      <c r="C12738" t="s">
        <v>229</v>
      </c>
      <c r="D12738" s="2">
        <v>1</v>
      </c>
      <c r="E12738" s="17">
        <v>11</v>
      </c>
      <c r="F12738" t="s">
        <v>78</v>
      </c>
      <c r="H12738">
        <v>71069.84</v>
      </c>
    </row>
    <row r="12739" spans="1:8" x14ac:dyDescent="0.25">
      <c r="A12739" s="2">
        <v>11</v>
      </c>
      <c r="B12739" t="s">
        <v>44</v>
      </c>
      <c r="C12739" t="s">
        <v>229</v>
      </c>
      <c r="D12739" s="2">
        <v>1</v>
      </c>
      <c r="E12739" s="17">
        <v>11</v>
      </c>
      <c r="F12739" t="s">
        <v>67</v>
      </c>
      <c r="G12739">
        <v>16</v>
      </c>
      <c r="H12739">
        <v>1014.15</v>
      </c>
    </row>
    <row r="12740" spans="1:8" x14ac:dyDescent="0.25">
      <c r="A12740" s="2">
        <v>11</v>
      </c>
      <c r="B12740" t="s">
        <v>44</v>
      </c>
      <c r="C12740" t="s">
        <v>229</v>
      </c>
      <c r="D12740" s="2">
        <v>1</v>
      </c>
      <c r="E12740" s="17">
        <v>11</v>
      </c>
      <c r="F12740" t="s">
        <v>73</v>
      </c>
      <c r="H12740">
        <v>250922.43000000002</v>
      </c>
    </row>
    <row r="12741" spans="1:8" x14ac:dyDescent="0.25">
      <c r="A12741" s="2">
        <v>11</v>
      </c>
      <c r="B12741" t="s">
        <v>44</v>
      </c>
      <c r="C12741" t="s">
        <v>229</v>
      </c>
      <c r="D12741" s="2">
        <v>1</v>
      </c>
      <c r="E12741" s="17">
        <v>11</v>
      </c>
      <c r="F12741" t="s">
        <v>72</v>
      </c>
      <c r="G12741">
        <v>15</v>
      </c>
      <c r="H12741">
        <v>1297898.1200000001</v>
      </c>
    </row>
    <row r="12742" spans="1:8" x14ac:dyDescent="0.25">
      <c r="A12742" s="2">
        <v>11</v>
      </c>
      <c r="B12742" t="s">
        <v>44</v>
      </c>
      <c r="C12742" t="s">
        <v>229</v>
      </c>
      <c r="D12742" s="2">
        <v>1</v>
      </c>
      <c r="E12742" s="17">
        <v>12</v>
      </c>
      <c r="F12742" t="s">
        <v>70</v>
      </c>
      <c r="G12742">
        <v>84</v>
      </c>
      <c r="H12742">
        <v>40954040.690000005</v>
      </c>
    </row>
    <row r="12743" spans="1:8" x14ac:dyDescent="0.25">
      <c r="A12743" s="2">
        <v>11</v>
      </c>
      <c r="B12743" t="s">
        <v>44</v>
      </c>
      <c r="C12743" t="s">
        <v>229</v>
      </c>
      <c r="D12743" s="2">
        <v>1</v>
      </c>
      <c r="E12743" s="17">
        <v>12</v>
      </c>
      <c r="F12743" t="s">
        <v>75</v>
      </c>
      <c r="G12743">
        <v>27</v>
      </c>
      <c r="H12743">
        <v>1081007.1600000001</v>
      </c>
    </row>
    <row r="12744" spans="1:8" x14ac:dyDescent="0.25">
      <c r="A12744" s="2">
        <v>11</v>
      </c>
      <c r="B12744" t="s">
        <v>44</v>
      </c>
      <c r="C12744" t="s">
        <v>229</v>
      </c>
      <c r="D12744" s="2">
        <v>1</v>
      </c>
      <c r="E12744" s="17">
        <v>12</v>
      </c>
      <c r="F12744" t="s">
        <v>77</v>
      </c>
      <c r="G12744">
        <v>4</v>
      </c>
      <c r="H12744">
        <v>296207.47000000003</v>
      </c>
    </row>
    <row r="12745" spans="1:8" x14ac:dyDescent="0.25">
      <c r="A12745" s="2">
        <v>11</v>
      </c>
      <c r="B12745" t="s">
        <v>44</v>
      </c>
      <c r="C12745" t="s">
        <v>229</v>
      </c>
      <c r="D12745" s="2">
        <v>1</v>
      </c>
      <c r="E12745" s="17">
        <v>12</v>
      </c>
      <c r="F12745" t="s">
        <v>68</v>
      </c>
      <c r="G12745">
        <v>35</v>
      </c>
      <c r="H12745">
        <v>717062</v>
      </c>
    </row>
    <row r="12746" spans="1:8" x14ac:dyDescent="0.25">
      <c r="A12746" s="2">
        <v>11</v>
      </c>
      <c r="B12746" t="s">
        <v>44</v>
      </c>
      <c r="C12746" t="s">
        <v>229</v>
      </c>
      <c r="D12746" s="2">
        <v>1</v>
      </c>
      <c r="E12746" s="17">
        <v>12</v>
      </c>
      <c r="F12746" t="s">
        <v>69</v>
      </c>
      <c r="G12746">
        <v>58</v>
      </c>
      <c r="H12746">
        <v>3890291.2900000005</v>
      </c>
    </row>
    <row r="12747" spans="1:8" x14ac:dyDescent="0.25">
      <c r="A12747" s="2">
        <v>11</v>
      </c>
      <c r="B12747" t="s">
        <v>44</v>
      </c>
      <c r="C12747" t="s">
        <v>229</v>
      </c>
      <c r="D12747" s="2">
        <v>1</v>
      </c>
      <c r="E12747" s="17">
        <v>12</v>
      </c>
      <c r="F12747" t="s">
        <v>78</v>
      </c>
      <c r="H12747">
        <v>722437.44999999984</v>
      </c>
    </row>
    <row r="12748" spans="1:8" x14ac:dyDescent="0.25">
      <c r="A12748" s="2">
        <v>11</v>
      </c>
      <c r="B12748" t="s">
        <v>44</v>
      </c>
      <c r="C12748" t="s">
        <v>229</v>
      </c>
      <c r="D12748" s="2">
        <v>1</v>
      </c>
      <c r="E12748" s="17">
        <v>12</v>
      </c>
      <c r="F12748" t="s">
        <v>67</v>
      </c>
      <c r="G12748">
        <v>84</v>
      </c>
      <c r="H12748">
        <v>5700.9900000000007</v>
      </c>
    </row>
    <row r="12749" spans="1:8" x14ac:dyDescent="0.25">
      <c r="A12749" s="2">
        <v>11</v>
      </c>
      <c r="B12749" t="s">
        <v>44</v>
      </c>
      <c r="C12749" t="s">
        <v>229</v>
      </c>
      <c r="D12749" s="2">
        <v>1</v>
      </c>
      <c r="E12749" s="17">
        <v>12</v>
      </c>
      <c r="F12749" t="s">
        <v>73</v>
      </c>
      <c r="G12749">
        <v>5</v>
      </c>
      <c r="H12749">
        <v>1978197.8699999999</v>
      </c>
    </row>
    <row r="12750" spans="1:8" x14ac:dyDescent="0.25">
      <c r="A12750" s="2">
        <v>11</v>
      </c>
      <c r="B12750" t="s">
        <v>44</v>
      </c>
      <c r="C12750" t="s">
        <v>229</v>
      </c>
      <c r="D12750" s="2">
        <v>1</v>
      </c>
      <c r="E12750" s="17">
        <v>12</v>
      </c>
      <c r="F12750" t="s">
        <v>79</v>
      </c>
      <c r="H12750">
        <v>8882</v>
      </c>
    </row>
    <row r="12751" spans="1:8" x14ac:dyDescent="0.25">
      <c r="A12751" s="2">
        <v>11</v>
      </c>
      <c r="B12751" t="s">
        <v>44</v>
      </c>
      <c r="C12751" t="s">
        <v>229</v>
      </c>
      <c r="D12751" s="2">
        <v>1</v>
      </c>
      <c r="E12751" s="17">
        <v>12</v>
      </c>
      <c r="F12751" t="s">
        <v>72</v>
      </c>
      <c r="G12751">
        <v>84</v>
      </c>
      <c r="H12751">
        <v>8669581.0699999984</v>
      </c>
    </row>
    <row r="12752" spans="1:8" x14ac:dyDescent="0.25">
      <c r="A12752" s="2">
        <v>11</v>
      </c>
      <c r="B12752" t="s">
        <v>44</v>
      </c>
      <c r="C12752" t="s">
        <v>229</v>
      </c>
      <c r="D12752" s="2">
        <v>1</v>
      </c>
      <c r="E12752" s="17">
        <v>12</v>
      </c>
      <c r="F12752" t="s">
        <v>74</v>
      </c>
      <c r="G12752">
        <v>5</v>
      </c>
      <c r="H12752">
        <v>720137.08000000007</v>
      </c>
    </row>
    <row r="12753" spans="1:8" x14ac:dyDescent="0.25">
      <c r="A12753" s="2">
        <v>11</v>
      </c>
      <c r="B12753" t="s">
        <v>44</v>
      </c>
      <c r="C12753" t="s">
        <v>229</v>
      </c>
      <c r="D12753" s="2">
        <v>1</v>
      </c>
      <c r="E12753" s="17">
        <v>12</v>
      </c>
      <c r="F12753" t="s">
        <v>76</v>
      </c>
      <c r="H12753">
        <v>23689.01</v>
      </c>
    </row>
    <row r="12754" spans="1:8" x14ac:dyDescent="0.25">
      <c r="A12754" s="2">
        <v>11</v>
      </c>
      <c r="B12754" t="s">
        <v>44</v>
      </c>
      <c r="C12754" t="s">
        <v>229</v>
      </c>
      <c r="D12754" s="2">
        <v>1</v>
      </c>
      <c r="E12754" s="17">
        <v>13</v>
      </c>
      <c r="F12754" t="s">
        <v>70</v>
      </c>
      <c r="G12754">
        <v>40</v>
      </c>
      <c r="H12754">
        <v>23487131.40000001</v>
      </c>
    </row>
    <row r="12755" spans="1:8" x14ac:dyDescent="0.25">
      <c r="A12755" s="2">
        <v>11</v>
      </c>
      <c r="B12755" t="s">
        <v>44</v>
      </c>
      <c r="C12755" t="s">
        <v>229</v>
      </c>
      <c r="D12755" s="2">
        <v>1</v>
      </c>
      <c r="E12755" s="17">
        <v>13</v>
      </c>
      <c r="F12755" t="s">
        <v>75</v>
      </c>
      <c r="G12755">
        <v>14</v>
      </c>
      <c r="H12755">
        <v>1146251.77</v>
      </c>
    </row>
    <row r="12756" spans="1:8" x14ac:dyDescent="0.25">
      <c r="A12756" s="2">
        <v>11</v>
      </c>
      <c r="B12756" t="s">
        <v>44</v>
      </c>
      <c r="C12756" t="s">
        <v>229</v>
      </c>
      <c r="D12756" s="2">
        <v>1</v>
      </c>
      <c r="E12756" s="17">
        <v>13</v>
      </c>
      <c r="F12756" t="s">
        <v>68</v>
      </c>
      <c r="G12756">
        <v>19</v>
      </c>
      <c r="H12756">
        <v>404387</v>
      </c>
    </row>
    <row r="12757" spans="1:8" x14ac:dyDescent="0.25">
      <c r="A12757" s="2">
        <v>11</v>
      </c>
      <c r="B12757" t="s">
        <v>44</v>
      </c>
      <c r="C12757" t="s">
        <v>229</v>
      </c>
      <c r="D12757" s="2">
        <v>1</v>
      </c>
      <c r="E12757" s="17">
        <v>13</v>
      </c>
      <c r="F12757" t="s">
        <v>69</v>
      </c>
      <c r="G12757">
        <v>27</v>
      </c>
      <c r="H12757">
        <v>2105198.3699999996</v>
      </c>
    </row>
    <row r="12758" spans="1:8" x14ac:dyDescent="0.25">
      <c r="A12758" s="2">
        <v>11</v>
      </c>
      <c r="B12758" t="s">
        <v>44</v>
      </c>
      <c r="C12758" t="s">
        <v>229</v>
      </c>
      <c r="D12758" s="2">
        <v>1</v>
      </c>
      <c r="E12758" s="17">
        <v>13</v>
      </c>
      <c r="F12758" t="s">
        <v>67</v>
      </c>
      <c r="G12758">
        <v>40</v>
      </c>
      <c r="H12758">
        <v>2774.5299999999997</v>
      </c>
    </row>
    <row r="12759" spans="1:8" x14ac:dyDescent="0.25">
      <c r="A12759" s="2">
        <v>11</v>
      </c>
      <c r="B12759" t="s">
        <v>44</v>
      </c>
      <c r="C12759" t="s">
        <v>229</v>
      </c>
      <c r="D12759" s="2">
        <v>1</v>
      </c>
      <c r="E12759" s="17">
        <v>13</v>
      </c>
      <c r="F12759" t="s">
        <v>73</v>
      </c>
      <c r="G12759">
        <v>3</v>
      </c>
      <c r="H12759">
        <v>1095031.4099999999</v>
      </c>
    </row>
    <row r="12760" spans="1:8" x14ac:dyDescent="0.25">
      <c r="A12760" s="2">
        <v>11</v>
      </c>
      <c r="B12760" t="s">
        <v>44</v>
      </c>
      <c r="C12760" t="s">
        <v>229</v>
      </c>
      <c r="D12760" s="2">
        <v>1</v>
      </c>
      <c r="E12760" s="17">
        <v>13</v>
      </c>
      <c r="F12760" t="s">
        <v>79</v>
      </c>
      <c r="H12760">
        <v>8882</v>
      </c>
    </row>
    <row r="12761" spans="1:8" x14ac:dyDescent="0.25">
      <c r="A12761" s="2">
        <v>11</v>
      </c>
      <c r="B12761" t="s">
        <v>44</v>
      </c>
      <c r="C12761" t="s">
        <v>229</v>
      </c>
      <c r="D12761" s="2">
        <v>1</v>
      </c>
      <c r="E12761" s="17">
        <v>13</v>
      </c>
      <c r="F12761" t="s">
        <v>72</v>
      </c>
      <c r="G12761">
        <v>40</v>
      </c>
      <c r="H12761">
        <v>7678958.7599999998</v>
      </c>
    </row>
    <row r="12762" spans="1:8" x14ac:dyDescent="0.25">
      <c r="A12762" s="2">
        <v>11</v>
      </c>
      <c r="B12762" t="s">
        <v>44</v>
      </c>
      <c r="C12762" t="s">
        <v>229</v>
      </c>
      <c r="D12762" s="2">
        <v>1</v>
      </c>
      <c r="E12762" s="17">
        <v>13</v>
      </c>
      <c r="F12762" t="s">
        <v>74</v>
      </c>
      <c r="G12762">
        <v>5</v>
      </c>
      <c r="H12762">
        <v>381816.9</v>
      </c>
    </row>
    <row r="12763" spans="1:8" x14ac:dyDescent="0.25">
      <c r="A12763" s="2">
        <v>11</v>
      </c>
      <c r="B12763" t="s">
        <v>44</v>
      </c>
      <c r="C12763" t="s">
        <v>229</v>
      </c>
      <c r="D12763" s="2">
        <v>1</v>
      </c>
      <c r="E12763" s="17">
        <v>13</v>
      </c>
      <c r="F12763" t="s">
        <v>76</v>
      </c>
      <c r="G12763">
        <v>1</v>
      </c>
      <c r="H12763">
        <v>92778.510000000009</v>
      </c>
    </row>
    <row r="12764" spans="1:8" x14ac:dyDescent="0.25">
      <c r="A12764" s="2">
        <v>11</v>
      </c>
      <c r="B12764" t="s">
        <v>44</v>
      </c>
      <c r="C12764" t="s">
        <v>229</v>
      </c>
      <c r="D12764" s="2">
        <v>1</v>
      </c>
      <c r="E12764" s="17">
        <v>14</v>
      </c>
      <c r="F12764" t="s">
        <v>70</v>
      </c>
      <c r="G12764">
        <v>16</v>
      </c>
      <c r="H12764">
        <v>10720373.989999998</v>
      </c>
    </row>
    <row r="12765" spans="1:8" x14ac:dyDescent="0.25">
      <c r="A12765" s="2">
        <v>11</v>
      </c>
      <c r="B12765" t="s">
        <v>44</v>
      </c>
      <c r="C12765" t="s">
        <v>229</v>
      </c>
      <c r="D12765" s="2">
        <v>1</v>
      </c>
      <c r="E12765" s="17">
        <v>14</v>
      </c>
      <c r="F12765" t="s">
        <v>75</v>
      </c>
      <c r="G12765">
        <v>6</v>
      </c>
      <c r="H12765">
        <v>1114426.2000000002</v>
      </c>
    </row>
    <row r="12766" spans="1:8" x14ac:dyDescent="0.25">
      <c r="A12766" s="2">
        <v>11</v>
      </c>
      <c r="B12766" t="s">
        <v>44</v>
      </c>
      <c r="C12766" t="s">
        <v>229</v>
      </c>
      <c r="D12766" s="2">
        <v>1</v>
      </c>
      <c r="E12766" s="17">
        <v>14</v>
      </c>
      <c r="F12766" t="s">
        <v>68</v>
      </c>
      <c r="G12766">
        <v>9</v>
      </c>
      <c r="H12766">
        <v>229310.03999999998</v>
      </c>
    </row>
    <row r="12767" spans="1:8" x14ac:dyDescent="0.25">
      <c r="A12767" s="2">
        <v>11</v>
      </c>
      <c r="B12767" t="s">
        <v>44</v>
      </c>
      <c r="C12767" t="s">
        <v>229</v>
      </c>
      <c r="D12767" s="2">
        <v>1</v>
      </c>
      <c r="E12767" s="17">
        <v>14</v>
      </c>
      <c r="F12767" t="s">
        <v>69</v>
      </c>
      <c r="G12767">
        <v>12</v>
      </c>
      <c r="H12767">
        <v>1097100.82</v>
      </c>
    </row>
    <row r="12768" spans="1:8" x14ac:dyDescent="0.25">
      <c r="A12768" s="2">
        <v>11</v>
      </c>
      <c r="B12768" t="s">
        <v>44</v>
      </c>
      <c r="C12768" t="s">
        <v>229</v>
      </c>
      <c r="D12768" s="2">
        <v>1</v>
      </c>
      <c r="E12768" s="17">
        <v>14</v>
      </c>
      <c r="F12768" t="s">
        <v>67</v>
      </c>
      <c r="G12768">
        <v>15</v>
      </c>
      <c r="H12768">
        <v>1060.9100000000001</v>
      </c>
    </row>
    <row r="12769" spans="1:8" x14ac:dyDescent="0.25">
      <c r="A12769" s="2">
        <v>11</v>
      </c>
      <c r="B12769" t="s">
        <v>44</v>
      </c>
      <c r="C12769" t="s">
        <v>229</v>
      </c>
      <c r="D12769" s="2">
        <v>1</v>
      </c>
      <c r="E12769" s="17">
        <v>14</v>
      </c>
      <c r="F12769" t="s">
        <v>73</v>
      </c>
      <c r="G12769">
        <v>5</v>
      </c>
      <c r="H12769">
        <v>437547.09</v>
      </c>
    </row>
    <row r="12770" spans="1:8" x14ac:dyDescent="0.25">
      <c r="A12770" s="2">
        <v>11</v>
      </c>
      <c r="B12770" t="s">
        <v>44</v>
      </c>
      <c r="C12770" t="s">
        <v>229</v>
      </c>
      <c r="D12770" s="2">
        <v>1</v>
      </c>
      <c r="E12770" s="17">
        <v>14</v>
      </c>
      <c r="F12770" t="s">
        <v>79</v>
      </c>
      <c r="G12770">
        <v>1</v>
      </c>
      <c r="H12770">
        <v>17764.5</v>
      </c>
    </row>
    <row r="12771" spans="1:8" x14ac:dyDescent="0.25">
      <c r="A12771" s="2">
        <v>11</v>
      </c>
      <c r="B12771" t="s">
        <v>44</v>
      </c>
      <c r="C12771" t="s">
        <v>229</v>
      </c>
      <c r="D12771" s="2">
        <v>1</v>
      </c>
      <c r="E12771" s="17">
        <v>14</v>
      </c>
      <c r="F12771" t="s">
        <v>72</v>
      </c>
      <c r="G12771">
        <v>16</v>
      </c>
      <c r="H12771">
        <v>2871834.63</v>
      </c>
    </row>
    <row r="12772" spans="1:8" x14ac:dyDescent="0.25">
      <c r="A12772" s="2">
        <v>11</v>
      </c>
      <c r="B12772" t="s">
        <v>44</v>
      </c>
      <c r="C12772" t="s">
        <v>229</v>
      </c>
      <c r="D12772" s="2">
        <v>1</v>
      </c>
      <c r="E12772" s="17">
        <v>14</v>
      </c>
      <c r="F12772" t="s">
        <v>74</v>
      </c>
      <c r="G12772">
        <v>2</v>
      </c>
      <c r="H12772">
        <v>202019.89</v>
      </c>
    </row>
    <row r="12773" spans="1:8" x14ac:dyDescent="0.25">
      <c r="A12773" s="2">
        <v>11</v>
      </c>
      <c r="B12773" t="s">
        <v>44</v>
      </c>
      <c r="C12773" t="s">
        <v>229</v>
      </c>
      <c r="D12773" s="2">
        <v>1</v>
      </c>
      <c r="E12773" s="17">
        <v>15</v>
      </c>
      <c r="F12773" t="s">
        <v>70</v>
      </c>
      <c r="G12773">
        <v>13</v>
      </c>
      <c r="H12773">
        <v>9389864.3800000008</v>
      </c>
    </row>
    <row r="12774" spans="1:8" x14ac:dyDescent="0.25">
      <c r="A12774" s="2">
        <v>11</v>
      </c>
      <c r="B12774" t="s">
        <v>44</v>
      </c>
      <c r="C12774" t="s">
        <v>229</v>
      </c>
      <c r="D12774" s="2">
        <v>1</v>
      </c>
      <c r="E12774" s="17">
        <v>15</v>
      </c>
      <c r="F12774" t="s">
        <v>75</v>
      </c>
      <c r="G12774">
        <v>2</v>
      </c>
      <c r="H12774">
        <v>447461.79999999993</v>
      </c>
    </row>
    <row r="12775" spans="1:8" x14ac:dyDescent="0.25">
      <c r="A12775" s="2">
        <v>11</v>
      </c>
      <c r="B12775" t="s">
        <v>44</v>
      </c>
      <c r="C12775" t="s">
        <v>229</v>
      </c>
      <c r="D12775" s="2">
        <v>1</v>
      </c>
      <c r="E12775" s="17">
        <v>15</v>
      </c>
      <c r="F12775" t="s">
        <v>68</v>
      </c>
      <c r="G12775">
        <v>1</v>
      </c>
      <c r="H12775">
        <v>13000</v>
      </c>
    </row>
    <row r="12776" spans="1:8" x14ac:dyDescent="0.25">
      <c r="A12776" s="2">
        <v>11</v>
      </c>
      <c r="B12776" t="s">
        <v>44</v>
      </c>
      <c r="C12776" t="s">
        <v>229</v>
      </c>
      <c r="D12776" s="2">
        <v>1</v>
      </c>
      <c r="E12776" s="17">
        <v>15</v>
      </c>
      <c r="F12776" t="s">
        <v>69</v>
      </c>
      <c r="G12776">
        <v>4</v>
      </c>
      <c r="H12776">
        <v>337010.67</v>
      </c>
    </row>
    <row r="12777" spans="1:8" x14ac:dyDescent="0.25">
      <c r="A12777" s="2">
        <v>11</v>
      </c>
      <c r="B12777" t="s">
        <v>44</v>
      </c>
      <c r="C12777" t="s">
        <v>229</v>
      </c>
      <c r="D12777" s="2">
        <v>1</v>
      </c>
      <c r="E12777" s="17">
        <v>15</v>
      </c>
      <c r="F12777" t="s">
        <v>67</v>
      </c>
      <c r="G12777">
        <v>13</v>
      </c>
      <c r="H12777">
        <v>757.84999999999991</v>
      </c>
    </row>
    <row r="12778" spans="1:8" x14ac:dyDescent="0.25">
      <c r="A12778" s="2">
        <v>11</v>
      </c>
      <c r="B12778" t="s">
        <v>44</v>
      </c>
      <c r="C12778" t="s">
        <v>229</v>
      </c>
      <c r="D12778" s="2">
        <v>1</v>
      </c>
      <c r="E12778" s="17">
        <v>15</v>
      </c>
      <c r="F12778" t="s">
        <v>73</v>
      </c>
      <c r="G12778">
        <v>1</v>
      </c>
      <c r="H12778">
        <v>216403.06</v>
      </c>
    </row>
    <row r="12779" spans="1:8" x14ac:dyDescent="0.25">
      <c r="A12779" s="2">
        <v>11</v>
      </c>
      <c r="B12779" t="s">
        <v>44</v>
      </c>
      <c r="C12779" t="s">
        <v>229</v>
      </c>
      <c r="D12779" s="2">
        <v>1</v>
      </c>
      <c r="E12779" s="17">
        <v>15</v>
      </c>
      <c r="F12779" t="s">
        <v>72</v>
      </c>
      <c r="G12779">
        <v>13</v>
      </c>
      <c r="H12779">
        <v>3376274.8800000008</v>
      </c>
    </row>
    <row r="12780" spans="1:8" x14ac:dyDescent="0.25">
      <c r="A12780" s="2">
        <v>11</v>
      </c>
      <c r="B12780" t="s">
        <v>44</v>
      </c>
      <c r="C12780" t="s">
        <v>229</v>
      </c>
      <c r="D12780" s="2">
        <v>1</v>
      </c>
      <c r="E12780" s="17">
        <v>15</v>
      </c>
      <c r="F12780" t="s">
        <v>76</v>
      </c>
      <c r="H12780">
        <v>75227.86</v>
      </c>
    </row>
    <row r="12781" spans="1:8" x14ac:dyDescent="0.25">
      <c r="A12781" s="2">
        <v>11</v>
      </c>
      <c r="B12781" t="s">
        <v>44</v>
      </c>
      <c r="C12781" t="s">
        <v>229</v>
      </c>
      <c r="D12781" s="2">
        <v>1</v>
      </c>
      <c r="E12781" s="17">
        <v>16</v>
      </c>
      <c r="F12781" t="s">
        <v>70</v>
      </c>
      <c r="G12781">
        <v>3</v>
      </c>
      <c r="H12781">
        <v>3930140.46</v>
      </c>
    </row>
    <row r="12782" spans="1:8" x14ac:dyDescent="0.25">
      <c r="A12782" s="2">
        <v>11</v>
      </c>
      <c r="B12782" t="s">
        <v>44</v>
      </c>
      <c r="C12782" t="s">
        <v>229</v>
      </c>
      <c r="D12782" s="2">
        <v>1</v>
      </c>
      <c r="E12782" s="17">
        <v>16</v>
      </c>
      <c r="F12782" t="s">
        <v>68</v>
      </c>
      <c r="G12782">
        <v>2</v>
      </c>
      <c r="H12782">
        <v>119388</v>
      </c>
    </row>
    <row r="12783" spans="1:8" x14ac:dyDescent="0.25">
      <c r="A12783" s="2">
        <v>11</v>
      </c>
      <c r="B12783" t="s">
        <v>44</v>
      </c>
      <c r="C12783" t="s">
        <v>229</v>
      </c>
      <c r="D12783" s="2">
        <v>1</v>
      </c>
      <c r="E12783" s="17">
        <v>16</v>
      </c>
      <c r="F12783" t="s">
        <v>69</v>
      </c>
      <c r="G12783">
        <v>3</v>
      </c>
      <c r="H12783">
        <v>750944.1</v>
      </c>
    </row>
    <row r="12784" spans="1:8" x14ac:dyDescent="0.25">
      <c r="A12784" s="2">
        <v>11</v>
      </c>
      <c r="B12784" t="s">
        <v>44</v>
      </c>
      <c r="C12784" t="s">
        <v>229</v>
      </c>
      <c r="D12784" s="2">
        <v>1</v>
      </c>
      <c r="E12784" s="17">
        <v>16</v>
      </c>
      <c r="F12784" t="s">
        <v>67</v>
      </c>
      <c r="G12784">
        <v>1</v>
      </c>
      <c r="H12784">
        <v>75.739999999999981</v>
      </c>
    </row>
    <row r="12785" spans="1:8" x14ac:dyDescent="0.25">
      <c r="A12785" s="2">
        <v>11</v>
      </c>
      <c r="B12785" t="s">
        <v>44</v>
      </c>
      <c r="C12785" t="s">
        <v>229</v>
      </c>
      <c r="D12785" s="2">
        <v>1</v>
      </c>
      <c r="E12785" s="17">
        <v>16</v>
      </c>
      <c r="F12785" t="s">
        <v>73</v>
      </c>
      <c r="H12785">
        <v>108860.68</v>
      </c>
    </row>
    <row r="12786" spans="1:8" x14ac:dyDescent="0.25">
      <c r="A12786" s="2">
        <v>11</v>
      </c>
      <c r="B12786" t="s">
        <v>44</v>
      </c>
      <c r="C12786" t="s">
        <v>229</v>
      </c>
      <c r="D12786" s="2">
        <v>1</v>
      </c>
      <c r="E12786" s="17">
        <v>16</v>
      </c>
      <c r="F12786" t="s">
        <v>72</v>
      </c>
      <c r="G12786">
        <v>3</v>
      </c>
      <c r="H12786">
        <v>1485238.7799999998</v>
      </c>
    </row>
    <row r="12787" spans="1:8" x14ac:dyDescent="0.25">
      <c r="A12787" s="2">
        <v>11</v>
      </c>
      <c r="B12787" t="s">
        <v>44</v>
      </c>
      <c r="C12787" t="s">
        <v>230</v>
      </c>
      <c r="D12787" s="2" t="e">
        <v>#N/A</v>
      </c>
      <c r="E12787" s="17">
        <v>1</v>
      </c>
      <c r="F12787" t="s">
        <v>70</v>
      </c>
      <c r="H12787">
        <v>837127.61</v>
      </c>
    </row>
    <row r="12788" spans="1:8" x14ac:dyDescent="0.25">
      <c r="A12788" s="2">
        <v>11</v>
      </c>
      <c r="B12788" t="s">
        <v>44</v>
      </c>
      <c r="C12788" t="s">
        <v>230</v>
      </c>
      <c r="D12788" s="2" t="e">
        <v>#N/A</v>
      </c>
      <c r="E12788" s="17">
        <v>1</v>
      </c>
      <c r="F12788" t="s">
        <v>67</v>
      </c>
      <c r="H12788">
        <v>873.38</v>
      </c>
    </row>
    <row r="12789" spans="1:8" x14ac:dyDescent="0.25">
      <c r="A12789" s="2">
        <v>11</v>
      </c>
      <c r="B12789" t="s">
        <v>44</v>
      </c>
      <c r="C12789" t="s">
        <v>230</v>
      </c>
      <c r="D12789" s="2" t="e">
        <v>#N/A</v>
      </c>
      <c r="E12789" s="17">
        <v>1</v>
      </c>
      <c r="F12789" t="s">
        <v>72</v>
      </c>
      <c r="H12789">
        <v>-650</v>
      </c>
    </row>
    <row r="12790" spans="1:8" x14ac:dyDescent="0.25">
      <c r="A12790" s="2">
        <v>11</v>
      </c>
      <c r="B12790" t="s">
        <v>44</v>
      </c>
      <c r="C12790" t="s">
        <v>230</v>
      </c>
      <c r="D12790" s="2" t="e">
        <v>#N/A</v>
      </c>
      <c r="E12790" s="17">
        <v>1</v>
      </c>
      <c r="F12790" t="s">
        <v>87</v>
      </c>
      <c r="H12790">
        <v>48536.569999999992</v>
      </c>
    </row>
    <row r="12791" spans="1:8" x14ac:dyDescent="0.25">
      <c r="A12791" s="2">
        <v>11</v>
      </c>
      <c r="B12791" t="s">
        <v>44</v>
      </c>
      <c r="C12791" t="s">
        <v>230</v>
      </c>
      <c r="D12791" s="2" t="e">
        <v>#N/A</v>
      </c>
      <c r="E12791" s="17">
        <v>1</v>
      </c>
      <c r="F12791" t="s">
        <v>96</v>
      </c>
      <c r="H12791">
        <v>2166.67</v>
      </c>
    </row>
    <row r="12792" spans="1:8" x14ac:dyDescent="0.25">
      <c r="A12792" s="2">
        <v>11</v>
      </c>
      <c r="B12792" t="s">
        <v>44</v>
      </c>
      <c r="C12792" t="s">
        <v>230</v>
      </c>
      <c r="D12792" s="2" t="e">
        <v>#N/A</v>
      </c>
      <c r="E12792" s="17">
        <v>2</v>
      </c>
      <c r="F12792" t="s">
        <v>70</v>
      </c>
      <c r="H12792">
        <v>7913359.6900000004</v>
      </c>
    </row>
    <row r="12793" spans="1:8" x14ac:dyDescent="0.25">
      <c r="A12793" s="2">
        <v>11</v>
      </c>
      <c r="B12793" t="s">
        <v>44</v>
      </c>
      <c r="C12793" t="s">
        <v>230</v>
      </c>
      <c r="D12793" s="2" t="e">
        <v>#N/A</v>
      </c>
      <c r="E12793" s="17">
        <v>2</v>
      </c>
      <c r="F12793" t="s">
        <v>75</v>
      </c>
      <c r="H12793">
        <v>890100</v>
      </c>
    </row>
    <row r="12794" spans="1:8" x14ac:dyDescent="0.25">
      <c r="A12794" s="2">
        <v>11</v>
      </c>
      <c r="B12794" t="s">
        <v>44</v>
      </c>
      <c r="C12794" t="s">
        <v>230</v>
      </c>
      <c r="D12794" s="2" t="e">
        <v>#N/A</v>
      </c>
      <c r="E12794" s="17">
        <v>2</v>
      </c>
      <c r="F12794" t="s">
        <v>77</v>
      </c>
      <c r="H12794">
        <v>48032.819999999992</v>
      </c>
    </row>
    <row r="12795" spans="1:8" x14ac:dyDescent="0.25">
      <c r="A12795" s="2">
        <v>11</v>
      </c>
      <c r="B12795" t="s">
        <v>44</v>
      </c>
      <c r="C12795" t="s">
        <v>230</v>
      </c>
      <c r="D12795" s="2" t="e">
        <v>#N/A</v>
      </c>
      <c r="E12795" s="17">
        <v>2</v>
      </c>
      <c r="F12795" t="s">
        <v>68</v>
      </c>
      <c r="H12795">
        <v>1165997</v>
      </c>
    </row>
    <row r="12796" spans="1:8" x14ac:dyDescent="0.25">
      <c r="A12796" s="2">
        <v>11</v>
      </c>
      <c r="B12796" t="s">
        <v>44</v>
      </c>
      <c r="C12796" t="s">
        <v>230</v>
      </c>
      <c r="D12796" s="2" t="e">
        <v>#N/A</v>
      </c>
      <c r="E12796" s="17">
        <v>2</v>
      </c>
      <c r="F12796" t="s">
        <v>69</v>
      </c>
      <c r="H12796">
        <v>910478.75</v>
      </c>
    </row>
    <row r="12797" spans="1:8" x14ac:dyDescent="0.25">
      <c r="A12797" s="2">
        <v>11</v>
      </c>
      <c r="B12797" t="s">
        <v>44</v>
      </c>
      <c r="C12797" t="s">
        <v>230</v>
      </c>
      <c r="D12797" s="2" t="e">
        <v>#N/A</v>
      </c>
      <c r="E12797" s="17">
        <v>2</v>
      </c>
      <c r="F12797" t="s">
        <v>67</v>
      </c>
      <c r="H12797">
        <v>6737.61</v>
      </c>
    </row>
    <row r="12798" spans="1:8" x14ac:dyDescent="0.25">
      <c r="A12798" s="2">
        <v>11</v>
      </c>
      <c r="B12798" t="s">
        <v>44</v>
      </c>
      <c r="C12798" t="s">
        <v>230</v>
      </c>
      <c r="D12798" s="2" t="e">
        <v>#N/A</v>
      </c>
      <c r="E12798" s="17">
        <v>2</v>
      </c>
      <c r="F12798" t="s">
        <v>73</v>
      </c>
      <c r="H12798">
        <v>618973.81000000006</v>
      </c>
    </row>
    <row r="12799" spans="1:8" x14ac:dyDescent="0.25">
      <c r="A12799" s="2">
        <v>11</v>
      </c>
      <c r="B12799" t="s">
        <v>44</v>
      </c>
      <c r="C12799" t="s">
        <v>230</v>
      </c>
      <c r="D12799" s="2" t="e">
        <v>#N/A</v>
      </c>
      <c r="E12799" s="17">
        <v>2</v>
      </c>
      <c r="F12799" t="s">
        <v>79</v>
      </c>
      <c r="H12799">
        <v>35528</v>
      </c>
    </row>
    <row r="12800" spans="1:8" x14ac:dyDescent="0.25">
      <c r="A12800" s="2">
        <v>11</v>
      </c>
      <c r="B12800" t="s">
        <v>44</v>
      </c>
      <c r="C12800" t="s">
        <v>230</v>
      </c>
      <c r="D12800" s="2" t="e">
        <v>#N/A</v>
      </c>
      <c r="E12800" s="17">
        <v>2</v>
      </c>
      <c r="F12800" t="s">
        <v>72</v>
      </c>
      <c r="H12800">
        <v>262053.50000000026</v>
      </c>
    </row>
    <row r="12801" spans="1:8" x14ac:dyDescent="0.25">
      <c r="A12801" s="2">
        <v>11</v>
      </c>
      <c r="B12801" t="s">
        <v>44</v>
      </c>
      <c r="C12801" t="s">
        <v>230</v>
      </c>
      <c r="D12801" s="2" t="e">
        <v>#N/A</v>
      </c>
      <c r="E12801" s="17">
        <v>2</v>
      </c>
      <c r="F12801" t="s">
        <v>74</v>
      </c>
      <c r="H12801">
        <v>12617.34</v>
      </c>
    </row>
    <row r="12802" spans="1:8" x14ac:dyDescent="0.25">
      <c r="A12802" s="2">
        <v>11</v>
      </c>
      <c r="B12802" t="s">
        <v>44</v>
      </c>
      <c r="C12802" t="s">
        <v>230</v>
      </c>
      <c r="D12802" s="2" t="e">
        <v>#N/A</v>
      </c>
      <c r="E12802" s="17">
        <v>3</v>
      </c>
      <c r="F12802" t="s">
        <v>70</v>
      </c>
      <c r="H12802">
        <v>6036663.6699999999</v>
      </c>
    </row>
    <row r="12803" spans="1:8" x14ac:dyDescent="0.25">
      <c r="A12803" s="2">
        <v>11</v>
      </c>
      <c r="B12803" t="s">
        <v>44</v>
      </c>
      <c r="C12803" t="s">
        <v>230</v>
      </c>
      <c r="D12803" s="2" t="e">
        <v>#N/A</v>
      </c>
      <c r="E12803" s="17">
        <v>3</v>
      </c>
      <c r="F12803" t="s">
        <v>75</v>
      </c>
      <c r="H12803">
        <v>674100</v>
      </c>
    </row>
    <row r="12804" spans="1:8" x14ac:dyDescent="0.25">
      <c r="A12804" s="2">
        <v>11</v>
      </c>
      <c r="B12804" t="s">
        <v>44</v>
      </c>
      <c r="C12804" t="s">
        <v>230</v>
      </c>
      <c r="D12804" s="2" t="e">
        <v>#N/A</v>
      </c>
      <c r="E12804" s="17">
        <v>3</v>
      </c>
      <c r="F12804" t="s">
        <v>77</v>
      </c>
      <c r="H12804">
        <v>183011.85</v>
      </c>
    </row>
    <row r="12805" spans="1:8" x14ac:dyDescent="0.25">
      <c r="A12805" s="2">
        <v>11</v>
      </c>
      <c r="B12805" t="s">
        <v>44</v>
      </c>
      <c r="C12805" t="s">
        <v>230</v>
      </c>
      <c r="D12805" s="2" t="e">
        <v>#N/A</v>
      </c>
      <c r="E12805" s="17">
        <v>3</v>
      </c>
      <c r="F12805" t="s">
        <v>68</v>
      </c>
      <c r="H12805">
        <v>777121.83</v>
      </c>
    </row>
    <row r="12806" spans="1:8" x14ac:dyDescent="0.25">
      <c r="A12806" s="2">
        <v>11</v>
      </c>
      <c r="B12806" t="s">
        <v>44</v>
      </c>
      <c r="C12806" t="s">
        <v>230</v>
      </c>
      <c r="D12806" s="2" t="e">
        <v>#N/A</v>
      </c>
      <c r="E12806" s="17">
        <v>3</v>
      </c>
      <c r="F12806" t="s">
        <v>69</v>
      </c>
      <c r="H12806">
        <v>786722.62000000011</v>
      </c>
    </row>
    <row r="12807" spans="1:8" x14ac:dyDescent="0.25">
      <c r="A12807" s="2">
        <v>11</v>
      </c>
      <c r="B12807" t="s">
        <v>44</v>
      </c>
      <c r="C12807" t="s">
        <v>230</v>
      </c>
      <c r="D12807" s="2" t="e">
        <v>#N/A</v>
      </c>
      <c r="E12807" s="17">
        <v>3</v>
      </c>
      <c r="F12807" t="s">
        <v>67</v>
      </c>
      <c r="H12807">
        <v>4468.24</v>
      </c>
    </row>
    <row r="12808" spans="1:8" x14ac:dyDescent="0.25">
      <c r="A12808" s="2">
        <v>11</v>
      </c>
      <c r="B12808" t="s">
        <v>44</v>
      </c>
      <c r="C12808" t="s">
        <v>230</v>
      </c>
      <c r="D12808" s="2" t="e">
        <v>#N/A</v>
      </c>
      <c r="E12808" s="17">
        <v>3</v>
      </c>
      <c r="F12808" t="s">
        <v>73</v>
      </c>
      <c r="H12808">
        <v>480278.21</v>
      </c>
    </row>
    <row r="12809" spans="1:8" x14ac:dyDescent="0.25">
      <c r="A12809" s="2">
        <v>11</v>
      </c>
      <c r="B12809" t="s">
        <v>44</v>
      </c>
      <c r="C12809" t="s">
        <v>230</v>
      </c>
      <c r="D12809" s="2" t="e">
        <v>#N/A</v>
      </c>
      <c r="E12809" s="17">
        <v>3</v>
      </c>
      <c r="F12809" t="s">
        <v>79</v>
      </c>
      <c r="H12809">
        <v>59229.5</v>
      </c>
    </row>
    <row r="12810" spans="1:8" x14ac:dyDescent="0.25">
      <c r="A12810" s="2">
        <v>11</v>
      </c>
      <c r="B12810" t="s">
        <v>44</v>
      </c>
      <c r="C12810" t="s">
        <v>230</v>
      </c>
      <c r="D12810" s="2" t="e">
        <v>#N/A</v>
      </c>
      <c r="E12810" s="17">
        <v>3</v>
      </c>
      <c r="F12810" t="s">
        <v>74</v>
      </c>
      <c r="H12810">
        <v>31619.1</v>
      </c>
    </row>
    <row r="12811" spans="1:8" x14ac:dyDescent="0.25">
      <c r="A12811" s="2">
        <v>11</v>
      </c>
      <c r="B12811" t="s">
        <v>44</v>
      </c>
      <c r="C12811" t="s">
        <v>230</v>
      </c>
      <c r="D12811" s="2" t="e">
        <v>#N/A</v>
      </c>
      <c r="E12811" s="17">
        <v>3</v>
      </c>
      <c r="F12811" t="s">
        <v>71</v>
      </c>
      <c r="H12811">
        <v>14831.62</v>
      </c>
    </row>
    <row r="12812" spans="1:8" x14ac:dyDescent="0.25">
      <c r="A12812" s="2">
        <v>11</v>
      </c>
      <c r="B12812" t="s">
        <v>44</v>
      </c>
      <c r="C12812" t="s">
        <v>230</v>
      </c>
      <c r="D12812" s="2" t="e">
        <v>#N/A</v>
      </c>
      <c r="E12812" s="17">
        <v>4</v>
      </c>
      <c r="F12812" t="s">
        <v>70</v>
      </c>
      <c r="H12812">
        <v>1036149.53</v>
      </c>
    </row>
    <row r="12813" spans="1:8" x14ac:dyDescent="0.25">
      <c r="A12813" s="2">
        <v>11</v>
      </c>
      <c r="B12813" t="s">
        <v>44</v>
      </c>
      <c r="C12813" t="s">
        <v>230</v>
      </c>
      <c r="D12813" s="2" t="e">
        <v>#N/A</v>
      </c>
      <c r="E12813" s="17">
        <v>4</v>
      </c>
      <c r="F12813" t="s">
        <v>75</v>
      </c>
      <c r="H12813">
        <v>95400</v>
      </c>
    </row>
    <row r="12814" spans="1:8" x14ac:dyDescent="0.25">
      <c r="A12814" s="2">
        <v>11</v>
      </c>
      <c r="B12814" t="s">
        <v>44</v>
      </c>
      <c r="C12814" t="s">
        <v>230</v>
      </c>
      <c r="D12814" s="2" t="e">
        <v>#N/A</v>
      </c>
      <c r="E12814" s="17">
        <v>4</v>
      </c>
      <c r="F12814" t="s">
        <v>77</v>
      </c>
      <c r="H12814">
        <v>142162.24000000002</v>
      </c>
    </row>
    <row r="12815" spans="1:8" x14ac:dyDescent="0.25">
      <c r="A12815" s="2">
        <v>11</v>
      </c>
      <c r="B12815" t="s">
        <v>44</v>
      </c>
      <c r="C12815" t="s">
        <v>230</v>
      </c>
      <c r="D12815" s="2" t="e">
        <v>#N/A</v>
      </c>
      <c r="E12815" s="17">
        <v>4</v>
      </c>
      <c r="F12815" t="s">
        <v>68</v>
      </c>
      <c r="H12815">
        <v>109202.5</v>
      </c>
    </row>
    <row r="12816" spans="1:8" x14ac:dyDescent="0.25">
      <c r="A12816" s="2">
        <v>11</v>
      </c>
      <c r="B12816" t="s">
        <v>44</v>
      </c>
      <c r="C12816" t="s">
        <v>230</v>
      </c>
      <c r="D12816" s="2" t="e">
        <v>#N/A</v>
      </c>
      <c r="E12816" s="17">
        <v>4</v>
      </c>
      <c r="F12816" t="s">
        <v>69</v>
      </c>
      <c r="H12816">
        <v>130487.74999999991</v>
      </c>
    </row>
    <row r="12817" spans="1:8" x14ac:dyDescent="0.25">
      <c r="A12817" s="2">
        <v>11</v>
      </c>
      <c r="B12817" t="s">
        <v>44</v>
      </c>
      <c r="C12817" t="s">
        <v>230</v>
      </c>
      <c r="D12817" s="2" t="e">
        <v>#N/A</v>
      </c>
      <c r="E12817" s="17">
        <v>4</v>
      </c>
      <c r="F12817" t="s">
        <v>67</v>
      </c>
      <c r="H12817">
        <v>659.12</v>
      </c>
    </row>
    <row r="12818" spans="1:8" x14ac:dyDescent="0.25">
      <c r="A12818" s="2">
        <v>11</v>
      </c>
      <c r="B12818" t="s">
        <v>44</v>
      </c>
      <c r="C12818" t="s">
        <v>230</v>
      </c>
      <c r="D12818" s="2" t="e">
        <v>#N/A</v>
      </c>
      <c r="E12818" s="17">
        <v>4</v>
      </c>
      <c r="F12818" t="s">
        <v>73</v>
      </c>
      <c r="H12818">
        <v>55072.25</v>
      </c>
    </row>
    <row r="12819" spans="1:8" x14ac:dyDescent="0.25">
      <c r="A12819" s="2">
        <v>11</v>
      </c>
      <c r="B12819" t="s">
        <v>44</v>
      </c>
      <c r="C12819" t="s">
        <v>230</v>
      </c>
      <c r="D12819" s="2" t="e">
        <v>#N/A</v>
      </c>
      <c r="E12819" s="17">
        <v>4</v>
      </c>
      <c r="F12819" t="s">
        <v>72</v>
      </c>
      <c r="H12819">
        <v>12190.380000000001</v>
      </c>
    </row>
    <row r="12820" spans="1:8" x14ac:dyDescent="0.25">
      <c r="A12820" s="2">
        <v>11</v>
      </c>
      <c r="B12820" t="s">
        <v>44</v>
      </c>
      <c r="C12820" t="s">
        <v>230</v>
      </c>
      <c r="D12820" s="2" t="e">
        <v>#N/A</v>
      </c>
      <c r="E12820" s="17">
        <v>4</v>
      </c>
      <c r="F12820" t="s">
        <v>74</v>
      </c>
      <c r="H12820">
        <v>6410.7000000000007</v>
      </c>
    </row>
    <row r="12821" spans="1:8" x14ac:dyDescent="0.25">
      <c r="A12821" s="2">
        <v>11</v>
      </c>
      <c r="B12821" t="s">
        <v>44</v>
      </c>
      <c r="C12821" t="s">
        <v>230</v>
      </c>
      <c r="D12821" s="2" t="e">
        <v>#N/A</v>
      </c>
      <c r="E12821" s="17">
        <v>4</v>
      </c>
      <c r="F12821" t="s">
        <v>71</v>
      </c>
      <c r="H12821">
        <v>7276.05</v>
      </c>
    </row>
    <row r="12822" spans="1:8" x14ac:dyDescent="0.25">
      <c r="A12822" s="2">
        <v>11</v>
      </c>
      <c r="B12822" t="s">
        <v>44</v>
      </c>
      <c r="C12822" t="s">
        <v>230</v>
      </c>
      <c r="D12822" s="2" t="e">
        <v>#N/A</v>
      </c>
      <c r="E12822" s="17">
        <v>5</v>
      </c>
      <c r="F12822" t="s">
        <v>70</v>
      </c>
      <c r="H12822">
        <v>2789939.96</v>
      </c>
    </row>
    <row r="12823" spans="1:8" x14ac:dyDescent="0.25">
      <c r="A12823" s="2">
        <v>11</v>
      </c>
      <c r="B12823" t="s">
        <v>44</v>
      </c>
      <c r="C12823" t="s">
        <v>230</v>
      </c>
      <c r="D12823" s="2" t="e">
        <v>#N/A</v>
      </c>
      <c r="E12823" s="17">
        <v>5</v>
      </c>
      <c r="F12823" t="s">
        <v>75</v>
      </c>
      <c r="H12823">
        <v>211500</v>
      </c>
    </row>
    <row r="12824" spans="1:8" x14ac:dyDescent="0.25">
      <c r="A12824" s="2">
        <v>11</v>
      </c>
      <c r="B12824" t="s">
        <v>44</v>
      </c>
      <c r="C12824" t="s">
        <v>230</v>
      </c>
      <c r="D12824" s="2" t="e">
        <v>#N/A</v>
      </c>
      <c r="E12824" s="17">
        <v>5</v>
      </c>
      <c r="F12824" t="s">
        <v>77</v>
      </c>
      <c r="H12824">
        <v>151401.72999999998</v>
      </c>
    </row>
    <row r="12825" spans="1:8" x14ac:dyDescent="0.25">
      <c r="A12825" s="2">
        <v>11</v>
      </c>
      <c r="B12825" t="s">
        <v>44</v>
      </c>
      <c r="C12825" t="s">
        <v>230</v>
      </c>
      <c r="D12825" s="2" t="e">
        <v>#N/A</v>
      </c>
      <c r="E12825" s="17">
        <v>5</v>
      </c>
      <c r="F12825" t="s">
        <v>68</v>
      </c>
      <c r="H12825">
        <v>254947.25</v>
      </c>
    </row>
    <row r="12826" spans="1:8" x14ac:dyDescent="0.25">
      <c r="A12826" s="2">
        <v>11</v>
      </c>
      <c r="B12826" t="s">
        <v>44</v>
      </c>
      <c r="C12826" t="s">
        <v>230</v>
      </c>
      <c r="D12826" s="2" t="e">
        <v>#N/A</v>
      </c>
      <c r="E12826" s="17">
        <v>5</v>
      </c>
      <c r="F12826" t="s">
        <v>69</v>
      </c>
      <c r="H12826">
        <v>345054.54999999894</v>
      </c>
    </row>
    <row r="12827" spans="1:8" x14ac:dyDescent="0.25">
      <c r="A12827" s="2">
        <v>11</v>
      </c>
      <c r="B12827" t="s">
        <v>44</v>
      </c>
      <c r="C12827" t="s">
        <v>230</v>
      </c>
      <c r="D12827" s="2" t="e">
        <v>#N/A</v>
      </c>
      <c r="E12827" s="17">
        <v>5</v>
      </c>
      <c r="F12827" t="s">
        <v>67</v>
      </c>
      <c r="H12827">
        <v>1458.1599999999999</v>
      </c>
    </row>
    <row r="12828" spans="1:8" x14ac:dyDescent="0.25">
      <c r="A12828" s="2">
        <v>11</v>
      </c>
      <c r="B12828" t="s">
        <v>44</v>
      </c>
      <c r="C12828" t="s">
        <v>230</v>
      </c>
      <c r="D12828" s="2" t="e">
        <v>#N/A</v>
      </c>
      <c r="E12828" s="17">
        <v>5</v>
      </c>
      <c r="F12828" t="s">
        <v>73</v>
      </c>
      <c r="H12828">
        <v>216090.47999999998</v>
      </c>
    </row>
    <row r="12829" spans="1:8" x14ac:dyDescent="0.25">
      <c r="A12829" s="2">
        <v>11</v>
      </c>
      <c r="B12829" t="s">
        <v>44</v>
      </c>
      <c r="C12829" t="s">
        <v>230</v>
      </c>
      <c r="D12829" s="2" t="e">
        <v>#N/A</v>
      </c>
      <c r="E12829" s="17">
        <v>5</v>
      </c>
      <c r="F12829" t="s">
        <v>72</v>
      </c>
      <c r="H12829">
        <v>50473.93</v>
      </c>
    </row>
    <row r="12830" spans="1:8" x14ac:dyDescent="0.25">
      <c r="A12830" s="2">
        <v>11</v>
      </c>
      <c r="B12830" t="s">
        <v>44</v>
      </c>
      <c r="C12830" t="s">
        <v>230</v>
      </c>
      <c r="D12830" s="2" t="e">
        <v>#N/A</v>
      </c>
      <c r="E12830" s="17">
        <v>5</v>
      </c>
      <c r="F12830" t="s">
        <v>74</v>
      </c>
      <c r="H12830">
        <v>10875.8</v>
      </c>
    </row>
    <row r="12831" spans="1:8" x14ac:dyDescent="0.25">
      <c r="A12831" s="2">
        <v>11</v>
      </c>
      <c r="B12831" t="s">
        <v>44</v>
      </c>
      <c r="C12831" t="s">
        <v>230</v>
      </c>
      <c r="D12831" s="2" t="e">
        <v>#N/A</v>
      </c>
      <c r="E12831" s="17">
        <v>5</v>
      </c>
      <c r="F12831" t="s">
        <v>71</v>
      </c>
      <c r="H12831">
        <v>2335.87</v>
      </c>
    </row>
    <row r="12832" spans="1:8" x14ac:dyDescent="0.25">
      <c r="A12832" s="2">
        <v>11</v>
      </c>
      <c r="B12832" t="s">
        <v>44</v>
      </c>
      <c r="C12832" t="s">
        <v>230</v>
      </c>
      <c r="D12832" s="2" t="e">
        <v>#N/A</v>
      </c>
      <c r="E12832" s="17">
        <v>6</v>
      </c>
      <c r="F12832" t="s">
        <v>70</v>
      </c>
      <c r="H12832">
        <v>3138186.5300000003</v>
      </c>
    </row>
    <row r="12833" spans="1:8" x14ac:dyDescent="0.25">
      <c r="A12833" s="2">
        <v>11</v>
      </c>
      <c r="B12833" t="s">
        <v>44</v>
      </c>
      <c r="C12833" t="s">
        <v>230</v>
      </c>
      <c r="D12833" s="2" t="e">
        <v>#N/A</v>
      </c>
      <c r="E12833" s="17">
        <v>6</v>
      </c>
      <c r="F12833" t="s">
        <v>75</v>
      </c>
      <c r="H12833">
        <v>197100</v>
      </c>
    </row>
    <row r="12834" spans="1:8" x14ac:dyDescent="0.25">
      <c r="A12834" s="2">
        <v>11</v>
      </c>
      <c r="B12834" t="s">
        <v>44</v>
      </c>
      <c r="C12834" t="s">
        <v>230</v>
      </c>
      <c r="D12834" s="2" t="e">
        <v>#N/A</v>
      </c>
      <c r="E12834" s="17">
        <v>6</v>
      </c>
      <c r="F12834" t="s">
        <v>77</v>
      </c>
      <c r="H12834">
        <v>64120.34</v>
      </c>
    </row>
    <row r="12835" spans="1:8" x14ac:dyDescent="0.25">
      <c r="A12835" s="2">
        <v>11</v>
      </c>
      <c r="B12835" t="s">
        <v>44</v>
      </c>
      <c r="C12835" t="s">
        <v>230</v>
      </c>
      <c r="D12835" s="2" t="e">
        <v>#N/A</v>
      </c>
      <c r="E12835" s="17">
        <v>6</v>
      </c>
      <c r="F12835" t="s">
        <v>68</v>
      </c>
      <c r="H12835">
        <v>262757</v>
      </c>
    </row>
    <row r="12836" spans="1:8" x14ac:dyDescent="0.25">
      <c r="A12836" s="2">
        <v>11</v>
      </c>
      <c r="B12836" t="s">
        <v>44</v>
      </c>
      <c r="C12836" t="s">
        <v>230</v>
      </c>
      <c r="D12836" s="2" t="e">
        <v>#N/A</v>
      </c>
      <c r="E12836" s="17">
        <v>6</v>
      </c>
      <c r="F12836" t="s">
        <v>69</v>
      </c>
      <c r="H12836">
        <v>393757.74000000057</v>
      </c>
    </row>
    <row r="12837" spans="1:8" x14ac:dyDescent="0.25">
      <c r="A12837" s="2">
        <v>11</v>
      </c>
      <c r="B12837" t="s">
        <v>44</v>
      </c>
      <c r="C12837" t="s">
        <v>230</v>
      </c>
      <c r="D12837" s="2" t="e">
        <v>#N/A</v>
      </c>
      <c r="E12837" s="17">
        <v>6</v>
      </c>
      <c r="F12837" t="s">
        <v>67</v>
      </c>
      <c r="H12837">
        <v>1370.36</v>
      </c>
    </row>
    <row r="12838" spans="1:8" x14ac:dyDescent="0.25">
      <c r="A12838" s="2">
        <v>11</v>
      </c>
      <c r="B12838" t="s">
        <v>44</v>
      </c>
      <c r="C12838" t="s">
        <v>230</v>
      </c>
      <c r="D12838" s="2" t="e">
        <v>#N/A</v>
      </c>
      <c r="E12838" s="17">
        <v>6</v>
      </c>
      <c r="F12838" t="s">
        <v>73</v>
      </c>
      <c r="H12838">
        <v>123603.75</v>
      </c>
    </row>
    <row r="12839" spans="1:8" x14ac:dyDescent="0.25">
      <c r="A12839" s="2">
        <v>11</v>
      </c>
      <c r="B12839" t="s">
        <v>44</v>
      </c>
      <c r="C12839" t="s">
        <v>230</v>
      </c>
      <c r="D12839" s="2" t="e">
        <v>#N/A</v>
      </c>
      <c r="E12839" s="17">
        <v>6</v>
      </c>
      <c r="F12839" t="s">
        <v>79</v>
      </c>
      <c r="H12839">
        <v>8882</v>
      </c>
    </row>
    <row r="12840" spans="1:8" x14ac:dyDescent="0.25">
      <c r="A12840" s="2">
        <v>11</v>
      </c>
      <c r="B12840" t="s">
        <v>44</v>
      </c>
      <c r="C12840" t="s">
        <v>230</v>
      </c>
      <c r="D12840" s="2" t="e">
        <v>#N/A</v>
      </c>
      <c r="E12840" s="17">
        <v>6</v>
      </c>
      <c r="F12840" t="s">
        <v>72</v>
      </c>
      <c r="H12840">
        <v>41715.729999999996</v>
      </c>
    </row>
    <row r="12841" spans="1:8" x14ac:dyDescent="0.25">
      <c r="A12841" s="2">
        <v>11</v>
      </c>
      <c r="B12841" t="s">
        <v>44</v>
      </c>
      <c r="C12841" t="s">
        <v>230</v>
      </c>
      <c r="D12841" s="2" t="e">
        <v>#N/A</v>
      </c>
      <c r="E12841" s="17">
        <v>6</v>
      </c>
      <c r="F12841" t="s">
        <v>74</v>
      </c>
      <c r="H12841">
        <v>672.1</v>
      </c>
    </row>
    <row r="12842" spans="1:8" x14ac:dyDescent="0.25">
      <c r="A12842" s="2">
        <v>11</v>
      </c>
      <c r="B12842" t="s">
        <v>44</v>
      </c>
      <c r="C12842" t="s">
        <v>230</v>
      </c>
      <c r="D12842" s="2" t="e">
        <v>#N/A</v>
      </c>
      <c r="E12842" s="17">
        <v>6</v>
      </c>
      <c r="F12842" t="s">
        <v>71</v>
      </c>
      <c r="H12842">
        <v>29352.05</v>
      </c>
    </row>
    <row r="12843" spans="1:8" x14ac:dyDescent="0.25">
      <c r="A12843" s="2">
        <v>11</v>
      </c>
      <c r="B12843" t="s">
        <v>44</v>
      </c>
      <c r="C12843" t="s">
        <v>230</v>
      </c>
      <c r="D12843" s="2" t="e">
        <v>#N/A</v>
      </c>
      <c r="E12843" s="17">
        <v>7</v>
      </c>
      <c r="F12843" t="s">
        <v>70</v>
      </c>
      <c r="H12843">
        <v>8930216.3200000003</v>
      </c>
    </row>
    <row r="12844" spans="1:8" x14ac:dyDescent="0.25">
      <c r="A12844" s="2">
        <v>11</v>
      </c>
      <c r="B12844" t="s">
        <v>44</v>
      </c>
      <c r="C12844" t="s">
        <v>230</v>
      </c>
      <c r="D12844" s="2" t="e">
        <v>#N/A</v>
      </c>
      <c r="E12844" s="17">
        <v>7</v>
      </c>
      <c r="F12844" t="s">
        <v>75</v>
      </c>
      <c r="H12844">
        <v>390600</v>
      </c>
    </row>
    <row r="12845" spans="1:8" x14ac:dyDescent="0.25">
      <c r="A12845" s="2">
        <v>11</v>
      </c>
      <c r="B12845" t="s">
        <v>44</v>
      </c>
      <c r="C12845" t="s">
        <v>230</v>
      </c>
      <c r="D12845" s="2" t="e">
        <v>#N/A</v>
      </c>
      <c r="E12845" s="17">
        <v>7</v>
      </c>
      <c r="F12845" t="s">
        <v>77</v>
      </c>
      <c r="H12845">
        <v>161754.27000000002</v>
      </c>
    </row>
    <row r="12846" spans="1:8" x14ac:dyDescent="0.25">
      <c r="A12846" s="2">
        <v>11</v>
      </c>
      <c r="B12846" t="s">
        <v>44</v>
      </c>
      <c r="C12846" t="s">
        <v>230</v>
      </c>
      <c r="D12846" s="2" t="e">
        <v>#N/A</v>
      </c>
      <c r="E12846" s="17">
        <v>7</v>
      </c>
      <c r="F12846" t="s">
        <v>68</v>
      </c>
      <c r="H12846">
        <v>587608.23999999987</v>
      </c>
    </row>
    <row r="12847" spans="1:8" x14ac:dyDescent="0.25">
      <c r="A12847" s="2">
        <v>11</v>
      </c>
      <c r="B12847" t="s">
        <v>44</v>
      </c>
      <c r="C12847" t="s">
        <v>230</v>
      </c>
      <c r="D12847" s="2" t="e">
        <v>#N/A</v>
      </c>
      <c r="E12847" s="17">
        <v>7</v>
      </c>
      <c r="F12847" t="s">
        <v>69</v>
      </c>
      <c r="H12847">
        <v>1031257.6799999989</v>
      </c>
    </row>
    <row r="12848" spans="1:8" x14ac:dyDescent="0.25">
      <c r="A12848" s="2">
        <v>11</v>
      </c>
      <c r="B12848" t="s">
        <v>44</v>
      </c>
      <c r="C12848" t="s">
        <v>230</v>
      </c>
      <c r="D12848" s="2" t="e">
        <v>#N/A</v>
      </c>
      <c r="E12848" s="17">
        <v>7</v>
      </c>
      <c r="F12848" t="s">
        <v>67</v>
      </c>
      <c r="H12848">
        <v>3116.72</v>
      </c>
    </row>
    <row r="12849" spans="1:8" x14ac:dyDescent="0.25">
      <c r="A12849" s="2">
        <v>11</v>
      </c>
      <c r="B12849" t="s">
        <v>44</v>
      </c>
      <c r="C12849" t="s">
        <v>230</v>
      </c>
      <c r="D12849" s="2" t="e">
        <v>#N/A</v>
      </c>
      <c r="E12849" s="17">
        <v>7</v>
      </c>
      <c r="F12849" t="s">
        <v>73</v>
      </c>
      <c r="H12849">
        <v>620272.02999999991</v>
      </c>
    </row>
    <row r="12850" spans="1:8" x14ac:dyDescent="0.25">
      <c r="A12850" s="2">
        <v>11</v>
      </c>
      <c r="B12850" t="s">
        <v>44</v>
      </c>
      <c r="C12850" t="s">
        <v>230</v>
      </c>
      <c r="D12850" s="2" t="e">
        <v>#N/A</v>
      </c>
      <c r="E12850" s="17">
        <v>7</v>
      </c>
      <c r="F12850" t="s">
        <v>72</v>
      </c>
      <c r="H12850">
        <v>375420.87999999995</v>
      </c>
    </row>
    <row r="12851" spans="1:8" x14ac:dyDescent="0.25">
      <c r="A12851" s="2">
        <v>11</v>
      </c>
      <c r="B12851" t="s">
        <v>44</v>
      </c>
      <c r="C12851" t="s">
        <v>230</v>
      </c>
      <c r="D12851" s="2" t="e">
        <v>#N/A</v>
      </c>
      <c r="E12851" s="17">
        <v>7</v>
      </c>
      <c r="F12851" t="s">
        <v>74</v>
      </c>
      <c r="H12851">
        <v>114703.33</v>
      </c>
    </row>
    <row r="12852" spans="1:8" x14ac:dyDescent="0.25">
      <c r="A12852" s="2">
        <v>11</v>
      </c>
      <c r="B12852" t="s">
        <v>44</v>
      </c>
      <c r="C12852" t="s">
        <v>230</v>
      </c>
      <c r="D12852" s="2" t="e">
        <v>#N/A</v>
      </c>
      <c r="E12852" s="17">
        <v>7</v>
      </c>
      <c r="F12852" t="s">
        <v>71</v>
      </c>
      <c r="H12852">
        <v>9016.14</v>
      </c>
    </row>
    <row r="12853" spans="1:8" x14ac:dyDescent="0.25">
      <c r="A12853" s="2">
        <v>11</v>
      </c>
      <c r="B12853" t="s">
        <v>44</v>
      </c>
      <c r="C12853" t="s">
        <v>230</v>
      </c>
      <c r="D12853" s="2" t="e">
        <v>#N/A</v>
      </c>
      <c r="E12853" s="17">
        <v>8</v>
      </c>
      <c r="F12853" t="s">
        <v>70</v>
      </c>
      <c r="H12853">
        <v>7643817.75</v>
      </c>
    </row>
    <row r="12854" spans="1:8" x14ac:dyDescent="0.25">
      <c r="A12854" s="2">
        <v>11</v>
      </c>
      <c r="B12854" t="s">
        <v>44</v>
      </c>
      <c r="C12854" t="s">
        <v>230</v>
      </c>
      <c r="D12854" s="2" t="e">
        <v>#N/A</v>
      </c>
      <c r="E12854" s="17">
        <v>8</v>
      </c>
      <c r="F12854" t="s">
        <v>75</v>
      </c>
      <c r="H12854">
        <v>302400</v>
      </c>
    </row>
    <row r="12855" spans="1:8" x14ac:dyDescent="0.25">
      <c r="A12855" s="2">
        <v>11</v>
      </c>
      <c r="B12855" t="s">
        <v>44</v>
      </c>
      <c r="C12855" t="s">
        <v>230</v>
      </c>
      <c r="D12855" s="2" t="e">
        <v>#N/A</v>
      </c>
      <c r="E12855" s="17">
        <v>8</v>
      </c>
      <c r="F12855" t="s">
        <v>77</v>
      </c>
      <c r="H12855">
        <v>126034.93999999997</v>
      </c>
    </row>
    <row r="12856" spans="1:8" x14ac:dyDescent="0.25">
      <c r="A12856" s="2">
        <v>11</v>
      </c>
      <c r="B12856" t="s">
        <v>44</v>
      </c>
      <c r="C12856" t="s">
        <v>230</v>
      </c>
      <c r="D12856" s="2" t="e">
        <v>#N/A</v>
      </c>
      <c r="E12856" s="17">
        <v>8</v>
      </c>
      <c r="F12856" t="s">
        <v>68</v>
      </c>
      <c r="H12856">
        <v>478678.25</v>
      </c>
    </row>
    <row r="12857" spans="1:8" x14ac:dyDescent="0.25">
      <c r="A12857" s="2">
        <v>11</v>
      </c>
      <c r="B12857" t="s">
        <v>44</v>
      </c>
      <c r="C12857" t="s">
        <v>230</v>
      </c>
      <c r="D12857" s="2" t="e">
        <v>#N/A</v>
      </c>
      <c r="E12857" s="17">
        <v>8</v>
      </c>
      <c r="F12857" t="s">
        <v>69</v>
      </c>
      <c r="H12857">
        <v>970432.51999999734</v>
      </c>
    </row>
    <row r="12858" spans="1:8" x14ac:dyDescent="0.25">
      <c r="A12858" s="2">
        <v>11</v>
      </c>
      <c r="B12858" t="s">
        <v>44</v>
      </c>
      <c r="C12858" t="s">
        <v>230</v>
      </c>
      <c r="D12858" s="2" t="e">
        <v>#N/A</v>
      </c>
      <c r="E12858" s="17">
        <v>8</v>
      </c>
      <c r="F12858" t="s">
        <v>67</v>
      </c>
      <c r="H12858">
        <v>2175.08</v>
      </c>
    </row>
    <row r="12859" spans="1:8" x14ac:dyDescent="0.25">
      <c r="A12859" s="2">
        <v>11</v>
      </c>
      <c r="B12859" t="s">
        <v>44</v>
      </c>
      <c r="C12859" t="s">
        <v>230</v>
      </c>
      <c r="D12859" s="2" t="e">
        <v>#N/A</v>
      </c>
      <c r="E12859" s="17">
        <v>8</v>
      </c>
      <c r="F12859" t="s">
        <v>73</v>
      </c>
      <c r="H12859">
        <v>750540.34</v>
      </c>
    </row>
    <row r="12860" spans="1:8" x14ac:dyDescent="0.25">
      <c r="A12860" s="2">
        <v>11</v>
      </c>
      <c r="B12860" t="s">
        <v>44</v>
      </c>
      <c r="C12860" t="s">
        <v>230</v>
      </c>
      <c r="D12860" s="2" t="e">
        <v>#N/A</v>
      </c>
      <c r="E12860" s="17">
        <v>8</v>
      </c>
      <c r="F12860" t="s">
        <v>72</v>
      </c>
      <c r="H12860">
        <v>71515.259999999995</v>
      </c>
    </row>
    <row r="12861" spans="1:8" x14ac:dyDescent="0.25">
      <c r="A12861" s="2">
        <v>11</v>
      </c>
      <c r="B12861" t="s">
        <v>44</v>
      </c>
      <c r="C12861" t="s">
        <v>230</v>
      </c>
      <c r="D12861" s="2" t="e">
        <v>#N/A</v>
      </c>
      <c r="E12861" s="17">
        <v>8</v>
      </c>
      <c r="F12861" t="s">
        <v>74</v>
      </c>
      <c r="H12861">
        <v>24552.600000000002</v>
      </c>
    </row>
    <row r="12862" spans="1:8" x14ac:dyDescent="0.25">
      <c r="A12862" s="2">
        <v>11</v>
      </c>
      <c r="B12862" t="s">
        <v>44</v>
      </c>
      <c r="C12862" t="s">
        <v>230</v>
      </c>
      <c r="D12862" s="2" t="e">
        <v>#N/A</v>
      </c>
      <c r="E12862" s="17">
        <v>8</v>
      </c>
      <c r="F12862" t="s">
        <v>71</v>
      </c>
      <c r="H12862">
        <v>45684.34</v>
      </c>
    </row>
    <row r="12863" spans="1:8" x14ac:dyDescent="0.25">
      <c r="A12863" s="2">
        <v>11</v>
      </c>
      <c r="B12863" t="s">
        <v>44</v>
      </c>
      <c r="C12863" t="s">
        <v>230</v>
      </c>
      <c r="D12863" s="2" t="e">
        <v>#N/A</v>
      </c>
      <c r="E12863" s="17">
        <v>9</v>
      </c>
      <c r="F12863" t="s">
        <v>70</v>
      </c>
      <c r="H12863">
        <v>2815148.5</v>
      </c>
    </row>
    <row r="12864" spans="1:8" x14ac:dyDescent="0.25">
      <c r="A12864" s="2">
        <v>11</v>
      </c>
      <c r="B12864" t="s">
        <v>44</v>
      </c>
      <c r="C12864" t="s">
        <v>230</v>
      </c>
      <c r="D12864" s="2" t="e">
        <v>#N/A</v>
      </c>
      <c r="E12864" s="17">
        <v>9</v>
      </c>
      <c r="F12864" t="s">
        <v>75</v>
      </c>
      <c r="H12864">
        <v>97200</v>
      </c>
    </row>
    <row r="12865" spans="1:8" x14ac:dyDescent="0.25">
      <c r="A12865" s="2">
        <v>11</v>
      </c>
      <c r="B12865" t="s">
        <v>44</v>
      </c>
      <c r="C12865" t="s">
        <v>230</v>
      </c>
      <c r="D12865" s="2" t="e">
        <v>#N/A</v>
      </c>
      <c r="E12865" s="17">
        <v>9</v>
      </c>
      <c r="F12865" t="s">
        <v>77</v>
      </c>
      <c r="H12865">
        <v>80932.02</v>
      </c>
    </row>
    <row r="12866" spans="1:8" x14ac:dyDescent="0.25">
      <c r="A12866" s="2">
        <v>11</v>
      </c>
      <c r="B12866" t="s">
        <v>44</v>
      </c>
      <c r="C12866" t="s">
        <v>230</v>
      </c>
      <c r="D12866" s="2" t="e">
        <v>#N/A</v>
      </c>
      <c r="E12866" s="17">
        <v>9</v>
      </c>
      <c r="F12866" t="s">
        <v>68</v>
      </c>
      <c r="H12866">
        <v>163572</v>
      </c>
    </row>
    <row r="12867" spans="1:8" x14ac:dyDescent="0.25">
      <c r="A12867" s="2">
        <v>11</v>
      </c>
      <c r="B12867" t="s">
        <v>44</v>
      </c>
      <c r="C12867" t="s">
        <v>230</v>
      </c>
      <c r="D12867" s="2" t="e">
        <v>#N/A</v>
      </c>
      <c r="E12867" s="17">
        <v>9</v>
      </c>
      <c r="F12867" t="s">
        <v>69</v>
      </c>
      <c r="H12867">
        <v>365967.6399999999</v>
      </c>
    </row>
    <row r="12868" spans="1:8" x14ac:dyDescent="0.25">
      <c r="A12868" s="2">
        <v>11</v>
      </c>
      <c r="B12868" t="s">
        <v>44</v>
      </c>
      <c r="C12868" t="s">
        <v>230</v>
      </c>
      <c r="D12868" s="2" t="e">
        <v>#N/A</v>
      </c>
      <c r="E12868" s="17">
        <v>9</v>
      </c>
      <c r="F12868" t="s">
        <v>67</v>
      </c>
      <c r="H12868">
        <v>660.17</v>
      </c>
    </row>
    <row r="12869" spans="1:8" x14ac:dyDescent="0.25">
      <c r="A12869" s="2">
        <v>11</v>
      </c>
      <c r="B12869" t="s">
        <v>44</v>
      </c>
      <c r="C12869" t="s">
        <v>230</v>
      </c>
      <c r="D12869" s="2" t="e">
        <v>#N/A</v>
      </c>
      <c r="E12869" s="17">
        <v>9</v>
      </c>
      <c r="F12869" t="s">
        <v>73</v>
      </c>
      <c r="H12869">
        <v>216491.75</v>
      </c>
    </row>
    <row r="12870" spans="1:8" x14ac:dyDescent="0.25">
      <c r="A12870" s="2">
        <v>11</v>
      </c>
      <c r="B12870" t="s">
        <v>44</v>
      </c>
      <c r="C12870" t="s">
        <v>230</v>
      </c>
      <c r="D12870" s="2" t="e">
        <v>#N/A</v>
      </c>
      <c r="E12870" s="17">
        <v>9</v>
      </c>
      <c r="F12870" t="s">
        <v>72</v>
      </c>
      <c r="H12870">
        <v>892.24</v>
      </c>
    </row>
    <row r="12871" spans="1:8" x14ac:dyDescent="0.25">
      <c r="A12871" s="2">
        <v>11</v>
      </c>
      <c r="B12871" t="s">
        <v>44</v>
      </c>
      <c r="C12871" t="s">
        <v>230</v>
      </c>
      <c r="D12871" s="2" t="e">
        <v>#N/A</v>
      </c>
      <c r="E12871" s="17">
        <v>9</v>
      </c>
      <c r="F12871" t="s">
        <v>74</v>
      </c>
      <c r="H12871">
        <v>6293.2999999999993</v>
      </c>
    </row>
    <row r="12872" spans="1:8" x14ac:dyDescent="0.25">
      <c r="A12872" s="2">
        <v>11</v>
      </c>
      <c r="B12872" t="s">
        <v>44</v>
      </c>
      <c r="C12872" t="s">
        <v>230</v>
      </c>
      <c r="D12872" s="2" t="e">
        <v>#N/A</v>
      </c>
      <c r="E12872" s="17">
        <v>9</v>
      </c>
      <c r="F12872" t="s">
        <v>71</v>
      </c>
      <c r="H12872">
        <v>84293.41</v>
      </c>
    </row>
    <row r="12873" spans="1:8" x14ac:dyDescent="0.25">
      <c r="A12873" s="2">
        <v>11</v>
      </c>
      <c r="B12873" t="s">
        <v>44</v>
      </c>
      <c r="C12873" t="s">
        <v>230</v>
      </c>
      <c r="D12873" s="2" t="e">
        <v>#N/A</v>
      </c>
      <c r="E12873" s="17">
        <v>10</v>
      </c>
      <c r="F12873" t="s">
        <v>70</v>
      </c>
      <c r="H12873">
        <v>10208366.940000001</v>
      </c>
    </row>
    <row r="12874" spans="1:8" x14ac:dyDescent="0.25">
      <c r="A12874" s="2">
        <v>11</v>
      </c>
      <c r="B12874" t="s">
        <v>44</v>
      </c>
      <c r="C12874" t="s">
        <v>230</v>
      </c>
      <c r="D12874" s="2" t="e">
        <v>#N/A</v>
      </c>
      <c r="E12874" s="17">
        <v>10</v>
      </c>
      <c r="F12874" t="s">
        <v>75</v>
      </c>
      <c r="H12874">
        <v>242185.1</v>
      </c>
    </row>
    <row r="12875" spans="1:8" x14ac:dyDescent="0.25">
      <c r="A12875" s="2">
        <v>11</v>
      </c>
      <c r="B12875" t="s">
        <v>44</v>
      </c>
      <c r="C12875" t="s">
        <v>230</v>
      </c>
      <c r="D12875" s="2" t="e">
        <v>#N/A</v>
      </c>
      <c r="E12875" s="17">
        <v>10</v>
      </c>
      <c r="F12875" t="s">
        <v>77</v>
      </c>
      <c r="H12875">
        <v>87908.46</v>
      </c>
    </row>
    <row r="12876" spans="1:8" x14ac:dyDescent="0.25">
      <c r="A12876" s="2">
        <v>11</v>
      </c>
      <c r="B12876" t="s">
        <v>44</v>
      </c>
      <c r="C12876" t="s">
        <v>230</v>
      </c>
      <c r="D12876" s="2" t="e">
        <v>#N/A</v>
      </c>
      <c r="E12876" s="17">
        <v>10</v>
      </c>
      <c r="F12876" t="s">
        <v>68</v>
      </c>
      <c r="H12876">
        <v>424242.25</v>
      </c>
    </row>
    <row r="12877" spans="1:8" x14ac:dyDescent="0.25">
      <c r="A12877" s="2">
        <v>11</v>
      </c>
      <c r="B12877" t="s">
        <v>44</v>
      </c>
      <c r="C12877" t="s">
        <v>230</v>
      </c>
      <c r="D12877" s="2" t="e">
        <v>#N/A</v>
      </c>
      <c r="E12877" s="17">
        <v>10</v>
      </c>
      <c r="F12877" t="s">
        <v>69</v>
      </c>
      <c r="H12877">
        <v>1255360.2899999993</v>
      </c>
    </row>
    <row r="12878" spans="1:8" x14ac:dyDescent="0.25">
      <c r="A12878" s="2">
        <v>11</v>
      </c>
      <c r="B12878" t="s">
        <v>44</v>
      </c>
      <c r="C12878" t="s">
        <v>230</v>
      </c>
      <c r="D12878" s="2" t="e">
        <v>#N/A</v>
      </c>
      <c r="E12878" s="17">
        <v>10</v>
      </c>
      <c r="F12878" t="s">
        <v>78</v>
      </c>
      <c r="H12878">
        <v>-6504.63</v>
      </c>
    </row>
    <row r="12879" spans="1:8" x14ac:dyDescent="0.25">
      <c r="A12879" s="2">
        <v>11</v>
      </c>
      <c r="B12879" t="s">
        <v>44</v>
      </c>
      <c r="C12879" t="s">
        <v>230</v>
      </c>
      <c r="D12879" s="2" t="e">
        <v>#N/A</v>
      </c>
      <c r="E12879" s="17">
        <v>10</v>
      </c>
      <c r="F12879" t="s">
        <v>67</v>
      </c>
      <c r="H12879">
        <v>1799.48</v>
      </c>
    </row>
    <row r="12880" spans="1:8" x14ac:dyDescent="0.25">
      <c r="A12880" s="2">
        <v>11</v>
      </c>
      <c r="B12880" t="s">
        <v>44</v>
      </c>
      <c r="C12880" t="s">
        <v>230</v>
      </c>
      <c r="D12880" s="2" t="e">
        <v>#N/A</v>
      </c>
      <c r="E12880" s="17">
        <v>10</v>
      </c>
      <c r="F12880" t="s">
        <v>73</v>
      </c>
      <c r="H12880">
        <v>844580.27</v>
      </c>
    </row>
    <row r="12881" spans="1:8" x14ac:dyDescent="0.25">
      <c r="A12881" s="2">
        <v>11</v>
      </c>
      <c r="B12881" t="s">
        <v>44</v>
      </c>
      <c r="C12881" t="s">
        <v>230</v>
      </c>
      <c r="D12881" s="2" t="e">
        <v>#N/A</v>
      </c>
      <c r="E12881" s="17">
        <v>10</v>
      </c>
      <c r="F12881" t="s">
        <v>72</v>
      </c>
      <c r="H12881">
        <v>276384.40999999997</v>
      </c>
    </row>
    <row r="12882" spans="1:8" x14ac:dyDescent="0.25">
      <c r="A12882" s="2">
        <v>11</v>
      </c>
      <c r="B12882" t="s">
        <v>44</v>
      </c>
      <c r="C12882" t="s">
        <v>230</v>
      </c>
      <c r="D12882" s="2" t="e">
        <v>#N/A</v>
      </c>
      <c r="E12882" s="17">
        <v>10</v>
      </c>
      <c r="F12882" t="s">
        <v>74</v>
      </c>
      <c r="H12882">
        <v>80468.139999999985</v>
      </c>
    </row>
    <row r="12883" spans="1:8" x14ac:dyDescent="0.25">
      <c r="A12883" s="2">
        <v>11</v>
      </c>
      <c r="B12883" t="s">
        <v>44</v>
      </c>
      <c r="C12883" t="s">
        <v>230</v>
      </c>
      <c r="D12883" s="2" t="e">
        <v>#N/A</v>
      </c>
      <c r="E12883" s="17">
        <v>10</v>
      </c>
      <c r="F12883" t="s">
        <v>71</v>
      </c>
      <c r="H12883">
        <v>77324.37</v>
      </c>
    </row>
    <row r="12884" spans="1:8" x14ac:dyDescent="0.25">
      <c r="A12884" s="2">
        <v>11</v>
      </c>
      <c r="B12884" t="s">
        <v>44</v>
      </c>
      <c r="C12884" t="s">
        <v>230</v>
      </c>
      <c r="D12884" s="2" t="e">
        <v>#N/A</v>
      </c>
      <c r="E12884" s="17">
        <v>11</v>
      </c>
      <c r="F12884" t="s">
        <v>70</v>
      </c>
      <c r="H12884">
        <v>4278709.5</v>
      </c>
    </row>
    <row r="12885" spans="1:8" x14ac:dyDescent="0.25">
      <c r="A12885" s="2">
        <v>11</v>
      </c>
      <c r="B12885" t="s">
        <v>44</v>
      </c>
      <c r="C12885" t="s">
        <v>230</v>
      </c>
      <c r="D12885" s="2" t="e">
        <v>#N/A</v>
      </c>
      <c r="E12885" s="17">
        <v>11</v>
      </c>
      <c r="F12885" t="s">
        <v>75</v>
      </c>
      <c r="H12885">
        <v>160565.46000000002</v>
      </c>
    </row>
    <row r="12886" spans="1:8" x14ac:dyDescent="0.25">
      <c r="A12886" s="2">
        <v>11</v>
      </c>
      <c r="B12886" t="s">
        <v>44</v>
      </c>
      <c r="C12886" t="s">
        <v>230</v>
      </c>
      <c r="D12886" s="2" t="e">
        <v>#N/A</v>
      </c>
      <c r="E12886" s="17">
        <v>11</v>
      </c>
      <c r="F12886" t="s">
        <v>77</v>
      </c>
      <c r="H12886">
        <v>13543.28</v>
      </c>
    </row>
    <row r="12887" spans="1:8" x14ac:dyDescent="0.25">
      <c r="A12887" s="2">
        <v>11</v>
      </c>
      <c r="B12887" t="s">
        <v>44</v>
      </c>
      <c r="C12887" t="s">
        <v>230</v>
      </c>
      <c r="D12887" s="2" t="e">
        <v>#N/A</v>
      </c>
      <c r="E12887" s="17">
        <v>11</v>
      </c>
      <c r="F12887" t="s">
        <v>68</v>
      </c>
      <c r="H12887">
        <v>162547.44</v>
      </c>
    </row>
    <row r="12888" spans="1:8" x14ac:dyDescent="0.25">
      <c r="A12888" s="2">
        <v>11</v>
      </c>
      <c r="B12888" t="s">
        <v>44</v>
      </c>
      <c r="C12888" t="s">
        <v>230</v>
      </c>
      <c r="D12888" s="2" t="e">
        <v>#N/A</v>
      </c>
      <c r="E12888" s="17">
        <v>11</v>
      </c>
      <c r="F12888" t="s">
        <v>69</v>
      </c>
      <c r="H12888">
        <v>515866.17000000039</v>
      </c>
    </row>
    <row r="12889" spans="1:8" x14ac:dyDescent="0.25">
      <c r="A12889" s="2">
        <v>11</v>
      </c>
      <c r="B12889" t="s">
        <v>44</v>
      </c>
      <c r="C12889" t="s">
        <v>230</v>
      </c>
      <c r="D12889" s="2" t="e">
        <v>#N/A</v>
      </c>
      <c r="E12889" s="17">
        <v>11</v>
      </c>
      <c r="F12889" t="s">
        <v>67</v>
      </c>
      <c r="H12889">
        <v>752.07</v>
      </c>
    </row>
    <row r="12890" spans="1:8" x14ac:dyDescent="0.25">
      <c r="A12890" s="2">
        <v>11</v>
      </c>
      <c r="B12890" t="s">
        <v>44</v>
      </c>
      <c r="C12890" t="s">
        <v>230</v>
      </c>
      <c r="D12890" s="2" t="e">
        <v>#N/A</v>
      </c>
      <c r="E12890" s="17">
        <v>11</v>
      </c>
      <c r="F12890" t="s">
        <v>73</v>
      </c>
      <c r="H12890">
        <v>295814.71999999997</v>
      </c>
    </row>
    <row r="12891" spans="1:8" x14ac:dyDescent="0.25">
      <c r="A12891" s="2">
        <v>11</v>
      </c>
      <c r="B12891" t="s">
        <v>44</v>
      </c>
      <c r="C12891" t="s">
        <v>230</v>
      </c>
      <c r="D12891" s="2" t="e">
        <v>#N/A</v>
      </c>
      <c r="E12891" s="17">
        <v>11</v>
      </c>
      <c r="F12891" t="s">
        <v>72</v>
      </c>
      <c r="H12891">
        <v>660418.52999999991</v>
      </c>
    </row>
    <row r="12892" spans="1:8" x14ac:dyDescent="0.25">
      <c r="A12892" s="2">
        <v>11</v>
      </c>
      <c r="B12892" t="s">
        <v>44</v>
      </c>
      <c r="C12892" t="s">
        <v>230</v>
      </c>
      <c r="D12892" s="2" t="e">
        <v>#N/A</v>
      </c>
      <c r="E12892" s="17">
        <v>11</v>
      </c>
      <c r="F12892" t="s">
        <v>71</v>
      </c>
      <c r="H12892">
        <v>43613.850000000006</v>
      </c>
    </row>
    <row r="12893" spans="1:8" x14ac:dyDescent="0.25">
      <c r="A12893" s="2">
        <v>11</v>
      </c>
      <c r="B12893" t="s">
        <v>44</v>
      </c>
      <c r="C12893" t="s">
        <v>230</v>
      </c>
      <c r="D12893" s="2" t="e">
        <v>#N/A</v>
      </c>
      <c r="E12893" s="17">
        <v>12</v>
      </c>
      <c r="F12893" t="s">
        <v>70</v>
      </c>
      <c r="H12893">
        <v>12601100.130000014</v>
      </c>
    </row>
    <row r="12894" spans="1:8" x14ac:dyDescent="0.25">
      <c r="A12894" s="2">
        <v>11</v>
      </c>
      <c r="B12894" t="s">
        <v>44</v>
      </c>
      <c r="C12894" t="s">
        <v>230</v>
      </c>
      <c r="D12894" s="2" t="e">
        <v>#N/A</v>
      </c>
      <c r="E12894" s="17">
        <v>12</v>
      </c>
      <c r="F12894" t="s">
        <v>75</v>
      </c>
      <c r="H12894">
        <v>335925.5199999999</v>
      </c>
    </row>
    <row r="12895" spans="1:8" x14ac:dyDescent="0.25">
      <c r="A12895" s="2">
        <v>11</v>
      </c>
      <c r="B12895" t="s">
        <v>44</v>
      </c>
      <c r="C12895" t="s">
        <v>230</v>
      </c>
      <c r="D12895" s="2" t="e">
        <v>#N/A</v>
      </c>
      <c r="E12895" s="17">
        <v>12</v>
      </c>
      <c r="F12895" t="s">
        <v>77</v>
      </c>
      <c r="H12895">
        <v>86433.989999999991</v>
      </c>
    </row>
    <row r="12896" spans="1:8" x14ac:dyDescent="0.25">
      <c r="A12896" s="2">
        <v>11</v>
      </c>
      <c r="B12896" t="s">
        <v>44</v>
      </c>
      <c r="C12896" t="s">
        <v>230</v>
      </c>
      <c r="D12896" s="2" t="e">
        <v>#N/A</v>
      </c>
      <c r="E12896" s="17">
        <v>12</v>
      </c>
      <c r="F12896" t="s">
        <v>68</v>
      </c>
      <c r="H12896">
        <v>308568.74</v>
      </c>
    </row>
    <row r="12897" spans="1:8" x14ac:dyDescent="0.25">
      <c r="A12897" s="2">
        <v>11</v>
      </c>
      <c r="B12897" t="s">
        <v>44</v>
      </c>
      <c r="C12897" t="s">
        <v>230</v>
      </c>
      <c r="D12897" s="2" t="e">
        <v>#N/A</v>
      </c>
      <c r="E12897" s="17">
        <v>12</v>
      </c>
      <c r="F12897" t="s">
        <v>69</v>
      </c>
      <c r="H12897">
        <v>1577629.6099999982</v>
      </c>
    </row>
    <row r="12898" spans="1:8" x14ac:dyDescent="0.25">
      <c r="A12898" s="2">
        <v>11</v>
      </c>
      <c r="B12898" t="s">
        <v>44</v>
      </c>
      <c r="C12898" t="s">
        <v>230</v>
      </c>
      <c r="D12898" s="2" t="e">
        <v>#N/A</v>
      </c>
      <c r="E12898" s="17">
        <v>12</v>
      </c>
      <c r="F12898" t="s">
        <v>67</v>
      </c>
      <c r="H12898">
        <v>1708.03</v>
      </c>
    </row>
    <row r="12899" spans="1:8" x14ac:dyDescent="0.25">
      <c r="A12899" s="2">
        <v>11</v>
      </c>
      <c r="B12899" t="s">
        <v>44</v>
      </c>
      <c r="C12899" t="s">
        <v>230</v>
      </c>
      <c r="D12899" s="2" t="e">
        <v>#N/A</v>
      </c>
      <c r="E12899" s="17">
        <v>12</v>
      </c>
      <c r="F12899" t="s">
        <v>73</v>
      </c>
      <c r="H12899">
        <v>708079.6</v>
      </c>
    </row>
    <row r="12900" spans="1:8" x14ac:dyDescent="0.25">
      <c r="A12900" s="2">
        <v>11</v>
      </c>
      <c r="B12900" t="s">
        <v>44</v>
      </c>
      <c r="C12900" t="s">
        <v>230</v>
      </c>
      <c r="D12900" s="2" t="e">
        <v>#N/A</v>
      </c>
      <c r="E12900" s="17">
        <v>12</v>
      </c>
      <c r="F12900" t="s">
        <v>72</v>
      </c>
      <c r="H12900">
        <v>2051097.540000001</v>
      </c>
    </row>
    <row r="12901" spans="1:8" x14ac:dyDescent="0.25">
      <c r="A12901" s="2">
        <v>11</v>
      </c>
      <c r="B12901" t="s">
        <v>44</v>
      </c>
      <c r="C12901" t="s">
        <v>230</v>
      </c>
      <c r="D12901" s="2" t="e">
        <v>#N/A</v>
      </c>
      <c r="E12901" s="17">
        <v>12</v>
      </c>
      <c r="F12901" t="s">
        <v>74</v>
      </c>
      <c r="H12901">
        <v>79992.829999999987</v>
      </c>
    </row>
    <row r="12902" spans="1:8" x14ac:dyDescent="0.25">
      <c r="A12902" s="2">
        <v>11</v>
      </c>
      <c r="B12902" t="s">
        <v>44</v>
      </c>
      <c r="C12902" t="s">
        <v>230</v>
      </c>
      <c r="D12902" s="2" t="e">
        <v>#N/A</v>
      </c>
      <c r="E12902" s="17">
        <v>12</v>
      </c>
      <c r="F12902" t="s">
        <v>71</v>
      </c>
      <c r="H12902">
        <v>28831.37</v>
      </c>
    </row>
    <row r="12903" spans="1:8" x14ac:dyDescent="0.25">
      <c r="A12903" s="2">
        <v>11</v>
      </c>
      <c r="B12903" t="s">
        <v>44</v>
      </c>
      <c r="C12903" t="s">
        <v>230</v>
      </c>
      <c r="D12903" s="2" t="e">
        <v>#N/A</v>
      </c>
      <c r="E12903" s="17">
        <v>13</v>
      </c>
      <c r="F12903" t="s">
        <v>70</v>
      </c>
      <c r="H12903">
        <v>4536598.2299999986</v>
      </c>
    </row>
    <row r="12904" spans="1:8" x14ac:dyDescent="0.25">
      <c r="A12904" s="2">
        <v>11</v>
      </c>
      <c r="B12904" t="s">
        <v>44</v>
      </c>
      <c r="C12904" t="s">
        <v>230</v>
      </c>
      <c r="D12904" s="2" t="e">
        <v>#N/A</v>
      </c>
      <c r="E12904" s="17">
        <v>13</v>
      </c>
      <c r="F12904" t="s">
        <v>75</v>
      </c>
      <c r="H12904">
        <v>238305.14999999997</v>
      </c>
    </row>
    <row r="12905" spans="1:8" x14ac:dyDescent="0.25">
      <c r="A12905" s="2">
        <v>11</v>
      </c>
      <c r="B12905" t="s">
        <v>44</v>
      </c>
      <c r="C12905" t="s">
        <v>230</v>
      </c>
      <c r="D12905" s="2" t="e">
        <v>#N/A</v>
      </c>
      <c r="E12905" s="17">
        <v>13</v>
      </c>
      <c r="F12905" t="s">
        <v>68</v>
      </c>
      <c r="H12905">
        <v>101621.67</v>
      </c>
    </row>
    <row r="12906" spans="1:8" x14ac:dyDescent="0.25">
      <c r="A12906" s="2">
        <v>11</v>
      </c>
      <c r="B12906" t="s">
        <v>44</v>
      </c>
      <c r="C12906" t="s">
        <v>230</v>
      </c>
      <c r="D12906" s="2" t="e">
        <v>#N/A</v>
      </c>
      <c r="E12906" s="17">
        <v>13</v>
      </c>
      <c r="F12906" t="s">
        <v>69</v>
      </c>
      <c r="H12906">
        <v>569668.34999999986</v>
      </c>
    </row>
    <row r="12907" spans="1:8" x14ac:dyDescent="0.25">
      <c r="A12907" s="2">
        <v>11</v>
      </c>
      <c r="B12907" t="s">
        <v>44</v>
      </c>
      <c r="C12907" t="s">
        <v>230</v>
      </c>
      <c r="D12907" s="2" t="e">
        <v>#N/A</v>
      </c>
      <c r="E12907" s="17">
        <v>13</v>
      </c>
      <c r="F12907" t="s">
        <v>67</v>
      </c>
      <c r="H12907">
        <v>567.83999999999992</v>
      </c>
    </row>
    <row r="12908" spans="1:8" x14ac:dyDescent="0.25">
      <c r="A12908" s="2">
        <v>11</v>
      </c>
      <c r="B12908" t="s">
        <v>44</v>
      </c>
      <c r="C12908" t="s">
        <v>230</v>
      </c>
      <c r="D12908" s="2" t="e">
        <v>#N/A</v>
      </c>
      <c r="E12908" s="17">
        <v>13</v>
      </c>
      <c r="F12908" t="s">
        <v>73</v>
      </c>
      <c r="H12908">
        <v>420859.87</v>
      </c>
    </row>
    <row r="12909" spans="1:8" x14ac:dyDescent="0.25">
      <c r="A12909" s="2">
        <v>11</v>
      </c>
      <c r="B12909" t="s">
        <v>44</v>
      </c>
      <c r="C12909" t="s">
        <v>230</v>
      </c>
      <c r="D12909" s="2" t="e">
        <v>#N/A</v>
      </c>
      <c r="E12909" s="17">
        <v>13</v>
      </c>
      <c r="F12909" t="s">
        <v>79</v>
      </c>
      <c r="H12909">
        <v>22324</v>
      </c>
    </row>
    <row r="12910" spans="1:8" x14ac:dyDescent="0.25">
      <c r="A12910" s="2">
        <v>11</v>
      </c>
      <c r="B12910" t="s">
        <v>44</v>
      </c>
      <c r="C12910" t="s">
        <v>230</v>
      </c>
      <c r="D12910" s="2" t="e">
        <v>#N/A</v>
      </c>
      <c r="E12910" s="17">
        <v>13</v>
      </c>
      <c r="F12910" t="s">
        <v>72</v>
      </c>
      <c r="H12910">
        <v>1247933.0899999996</v>
      </c>
    </row>
    <row r="12911" spans="1:8" x14ac:dyDescent="0.25">
      <c r="A12911" s="2">
        <v>11</v>
      </c>
      <c r="B12911" t="s">
        <v>44</v>
      </c>
      <c r="C12911" t="s">
        <v>230</v>
      </c>
      <c r="D12911" s="2" t="e">
        <v>#N/A</v>
      </c>
      <c r="E12911" s="17">
        <v>13</v>
      </c>
      <c r="F12911" t="s">
        <v>74</v>
      </c>
      <c r="H12911">
        <v>12022</v>
      </c>
    </row>
    <row r="12912" spans="1:8" x14ac:dyDescent="0.25">
      <c r="A12912" s="2">
        <v>11</v>
      </c>
      <c r="B12912" t="s">
        <v>44</v>
      </c>
      <c r="C12912" t="s">
        <v>230</v>
      </c>
      <c r="D12912" s="2" t="e">
        <v>#N/A</v>
      </c>
      <c r="E12912" s="17">
        <v>13</v>
      </c>
      <c r="F12912" t="s">
        <v>71</v>
      </c>
      <c r="H12912">
        <v>9925.48</v>
      </c>
    </row>
    <row r="12913" spans="1:8" x14ac:dyDescent="0.25">
      <c r="A12913" s="2">
        <v>11</v>
      </c>
      <c r="B12913" t="s">
        <v>44</v>
      </c>
      <c r="C12913" t="s">
        <v>230</v>
      </c>
      <c r="D12913" s="2" t="e">
        <v>#N/A</v>
      </c>
      <c r="E12913" s="17">
        <v>14</v>
      </c>
      <c r="F12913" t="s">
        <v>70</v>
      </c>
      <c r="H12913">
        <v>2075144.6899999997</v>
      </c>
    </row>
    <row r="12914" spans="1:8" x14ac:dyDescent="0.25">
      <c r="A12914" s="2">
        <v>11</v>
      </c>
      <c r="B12914" t="s">
        <v>44</v>
      </c>
      <c r="C12914" t="s">
        <v>230</v>
      </c>
      <c r="D12914" s="2" t="e">
        <v>#N/A</v>
      </c>
      <c r="E12914" s="17">
        <v>14</v>
      </c>
      <c r="F12914" t="s">
        <v>75</v>
      </c>
      <c r="H12914">
        <v>223568.95</v>
      </c>
    </row>
    <row r="12915" spans="1:8" x14ac:dyDescent="0.25">
      <c r="A12915" s="2">
        <v>11</v>
      </c>
      <c r="B12915" t="s">
        <v>44</v>
      </c>
      <c r="C12915" t="s">
        <v>230</v>
      </c>
      <c r="D12915" s="2" t="e">
        <v>#N/A</v>
      </c>
      <c r="E12915" s="17">
        <v>14</v>
      </c>
      <c r="F12915" t="s">
        <v>68</v>
      </c>
      <c r="H12915">
        <v>45865</v>
      </c>
    </row>
    <row r="12916" spans="1:8" x14ac:dyDescent="0.25">
      <c r="A12916" s="2">
        <v>11</v>
      </c>
      <c r="B12916" t="s">
        <v>44</v>
      </c>
      <c r="C12916" t="s">
        <v>230</v>
      </c>
      <c r="D12916" s="2" t="e">
        <v>#N/A</v>
      </c>
      <c r="E12916" s="17">
        <v>14</v>
      </c>
      <c r="F12916" t="s">
        <v>69</v>
      </c>
      <c r="H12916">
        <v>269768.43999999994</v>
      </c>
    </row>
    <row r="12917" spans="1:8" x14ac:dyDescent="0.25">
      <c r="A12917" s="2">
        <v>11</v>
      </c>
      <c r="B12917" t="s">
        <v>44</v>
      </c>
      <c r="C12917" t="s">
        <v>230</v>
      </c>
      <c r="D12917" s="2" t="e">
        <v>#N/A</v>
      </c>
      <c r="E12917" s="17">
        <v>14</v>
      </c>
      <c r="F12917" t="s">
        <v>67</v>
      </c>
      <c r="H12917">
        <v>226.87000000000003</v>
      </c>
    </row>
    <row r="12918" spans="1:8" x14ac:dyDescent="0.25">
      <c r="A12918" s="2">
        <v>11</v>
      </c>
      <c r="B12918" t="s">
        <v>44</v>
      </c>
      <c r="C12918" t="s">
        <v>230</v>
      </c>
      <c r="D12918" s="2" t="e">
        <v>#N/A</v>
      </c>
      <c r="E12918" s="17">
        <v>14</v>
      </c>
      <c r="F12918" t="s">
        <v>73</v>
      </c>
      <c r="H12918">
        <v>148200.22999999998</v>
      </c>
    </row>
    <row r="12919" spans="1:8" x14ac:dyDescent="0.25">
      <c r="A12919" s="2">
        <v>11</v>
      </c>
      <c r="B12919" t="s">
        <v>44</v>
      </c>
      <c r="C12919" t="s">
        <v>230</v>
      </c>
      <c r="D12919" s="2" t="e">
        <v>#N/A</v>
      </c>
      <c r="E12919" s="17">
        <v>14</v>
      </c>
      <c r="F12919" t="s">
        <v>72</v>
      </c>
      <c r="H12919">
        <v>546376.84</v>
      </c>
    </row>
    <row r="12920" spans="1:8" x14ac:dyDescent="0.25">
      <c r="A12920" s="2">
        <v>11</v>
      </c>
      <c r="B12920" t="s">
        <v>44</v>
      </c>
      <c r="C12920" t="s">
        <v>230</v>
      </c>
      <c r="D12920" s="2" t="e">
        <v>#N/A</v>
      </c>
      <c r="E12920" s="17">
        <v>14</v>
      </c>
      <c r="F12920" t="s">
        <v>74</v>
      </c>
      <c r="H12920">
        <v>94200.25</v>
      </c>
    </row>
    <row r="12921" spans="1:8" x14ac:dyDescent="0.25">
      <c r="A12921" s="2">
        <v>11</v>
      </c>
      <c r="B12921" t="s">
        <v>44</v>
      </c>
      <c r="C12921" t="s">
        <v>230</v>
      </c>
      <c r="D12921" s="2" t="e">
        <v>#N/A</v>
      </c>
      <c r="E12921" s="17">
        <v>15</v>
      </c>
      <c r="F12921" t="s">
        <v>70</v>
      </c>
      <c r="H12921">
        <v>396471.12</v>
      </c>
    </row>
    <row r="12922" spans="1:8" x14ac:dyDescent="0.25">
      <c r="A12922" s="2">
        <v>11</v>
      </c>
      <c r="B12922" t="s">
        <v>44</v>
      </c>
      <c r="C12922" t="s">
        <v>230</v>
      </c>
      <c r="D12922" s="2" t="e">
        <v>#N/A</v>
      </c>
      <c r="E12922" s="17">
        <v>15</v>
      </c>
      <c r="F12922" t="s">
        <v>75</v>
      </c>
      <c r="H12922">
        <v>25869.98</v>
      </c>
    </row>
    <row r="12923" spans="1:8" x14ac:dyDescent="0.25">
      <c r="A12923" s="2">
        <v>11</v>
      </c>
      <c r="B12923" t="s">
        <v>44</v>
      </c>
      <c r="C12923" t="s">
        <v>230</v>
      </c>
      <c r="D12923" s="2" t="e">
        <v>#N/A</v>
      </c>
      <c r="E12923" s="17">
        <v>15</v>
      </c>
      <c r="F12923" t="s">
        <v>68</v>
      </c>
      <c r="H12923">
        <v>2600</v>
      </c>
    </row>
    <row r="12924" spans="1:8" x14ac:dyDescent="0.25">
      <c r="A12924" s="2">
        <v>11</v>
      </c>
      <c r="B12924" t="s">
        <v>44</v>
      </c>
      <c r="C12924" t="s">
        <v>230</v>
      </c>
      <c r="D12924" s="2" t="e">
        <v>#N/A</v>
      </c>
      <c r="E12924" s="17">
        <v>15</v>
      </c>
      <c r="F12924" t="s">
        <v>69</v>
      </c>
      <c r="H12924">
        <v>42553.020000000004</v>
      </c>
    </row>
    <row r="12925" spans="1:8" x14ac:dyDescent="0.25">
      <c r="A12925" s="2">
        <v>11</v>
      </c>
      <c r="B12925" t="s">
        <v>44</v>
      </c>
      <c r="C12925" t="s">
        <v>230</v>
      </c>
      <c r="D12925" s="2" t="e">
        <v>#N/A</v>
      </c>
      <c r="E12925" s="17">
        <v>15</v>
      </c>
      <c r="F12925" t="s">
        <v>67</v>
      </c>
      <c r="H12925">
        <v>40.659999999999997</v>
      </c>
    </row>
    <row r="12926" spans="1:8" x14ac:dyDescent="0.25">
      <c r="A12926" s="2">
        <v>11</v>
      </c>
      <c r="B12926" t="s">
        <v>44</v>
      </c>
      <c r="C12926" t="s">
        <v>230</v>
      </c>
      <c r="D12926" s="2" t="e">
        <v>#N/A</v>
      </c>
      <c r="E12926" s="17">
        <v>15</v>
      </c>
      <c r="F12926" t="s">
        <v>72</v>
      </c>
      <c r="H12926">
        <v>133111.09</v>
      </c>
    </row>
    <row r="12927" spans="1:8" x14ac:dyDescent="0.25">
      <c r="A12927" s="2">
        <v>11</v>
      </c>
      <c r="B12927" t="s">
        <v>44</v>
      </c>
      <c r="C12927" t="s">
        <v>230</v>
      </c>
      <c r="D12927" s="2" t="e">
        <v>#N/A</v>
      </c>
      <c r="E12927" s="17">
        <v>16</v>
      </c>
      <c r="F12927" t="s">
        <v>70</v>
      </c>
      <c r="H12927">
        <v>194439</v>
      </c>
    </row>
    <row r="12928" spans="1:8" x14ac:dyDescent="0.25">
      <c r="A12928" s="2">
        <v>11</v>
      </c>
      <c r="B12928" t="s">
        <v>44</v>
      </c>
      <c r="C12928" t="s">
        <v>230</v>
      </c>
      <c r="D12928" s="2" t="e">
        <v>#N/A</v>
      </c>
      <c r="E12928" s="17">
        <v>16</v>
      </c>
      <c r="F12928" t="s">
        <v>69</v>
      </c>
      <c r="H12928">
        <v>25277.040000000001</v>
      </c>
    </row>
    <row r="12929" spans="1:8" x14ac:dyDescent="0.25">
      <c r="A12929" s="2">
        <v>11</v>
      </c>
      <c r="B12929" t="s">
        <v>44</v>
      </c>
      <c r="C12929" t="s">
        <v>230</v>
      </c>
      <c r="D12929" s="2" t="e">
        <v>#N/A</v>
      </c>
      <c r="E12929" s="17">
        <v>16</v>
      </c>
      <c r="F12929" t="s">
        <v>67</v>
      </c>
      <c r="H12929">
        <v>11.71</v>
      </c>
    </row>
    <row r="12930" spans="1:8" x14ac:dyDescent="0.25">
      <c r="A12930" s="2">
        <v>11</v>
      </c>
      <c r="B12930" t="s">
        <v>44</v>
      </c>
      <c r="C12930" t="s">
        <v>230</v>
      </c>
      <c r="D12930" s="2" t="e">
        <v>#N/A</v>
      </c>
      <c r="E12930" s="17">
        <v>16</v>
      </c>
      <c r="F12930" t="s">
        <v>72</v>
      </c>
      <c r="H12930">
        <v>41850.68</v>
      </c>
    </row>
    <row r="12931" spans="1:8" x14ac:dyDescent="0.25">
      <c r="A12931" s="2">
        <v>11</v>
      </c>
      <c r="B12931" t="s">
        <v>44</v>
      </c>
      <c r="C12931" t="s">
        <v>231</v>
      </c>
      <c r="D12931" s="2">
        <v>3</v>
      </c>
      <c r="E12931" s="17">
        <v>1</v>
      </c>
      <c r="F12931" t="s">
        <v>70</v>
      </c>
      <c r="G12931">
        <v>29</v>
      </c>
      <c r="H12931">
        <v>960518.65999999992</v>
      </c>
    </row>
    <row r="12932" spans="1:8" x14ac:dyDescent="0.25">
      <c r="A12932" s="2">
        <v>11</v>
      </c>
      <c r="B12932" t="s">
        <v>44</v>
      </c>
      <c r="C12932" t="s">
        <v>231</v>
      </c>
      <c r="D12932" s="2">
        <v>3</v>
      </c>
      <c r="E12932" s="17">
        <v>1</v>
      </c>
      <c r="F12932" t="s">
        <v>67</v>
      </c>
      <c r="H12932">
        <v>40.81</v>
      </c>
    </row>
    <row r="12933" spans="1:8" x14ac:dyDescent="0.25">
      <c r="A12933" s="2">
        <v>11</v>
      </c>
      <c r="B12933" t="s">
        <v>44</v>
      </c>
      <c r="C12933" t="s">
        <v>231</v>
      </c>
      <c r="D12933" s="2">
        <v>3</v>
      </c>
      <c r="E12933" s="17">
        <v>1</v>
      </c>
      <c r="F12933" t="s">
        <v>87</v>
      </c>
      <c r="G12933">
        <v>71</v>
      </c>
      <c r="H12933">
        <v>455010.99000000005</v>
      </c>
    </row>
    <row r="12934" spans="1:8" x14ac:dyDescent="0.25">
      <c r="A12934" s="2">
        <v>11</v>
      </c>
      <c r="B12934" t="s">
        <v>44</v>
      </c>
      <c r="C12934" t="s">
        <v>231</v>
      </c>
      <c r="D12934" s="2">
        <v>3</v>
      </c>
      <c r="E12934" s="17">
        <v>1</v>
      </c>
      <c r="F12934" t="s">
        <v>96</v>
      </c>
      <c r="G12934">
        <v>573</v>
      </c>
      <c r="H12934">
        <v>8640880.6900000013</v>
      </c>
    </row>
    <row r="12935" spans="1:8" x14ac:dyDescent="0.25">
      <c r="A12935" s="2">
        <v>11</v>
      </c>
      <c r="B12935" t="s">
        <v>44</v>
      </c>
      <c r="C12935" t="s">
        <v>231</v>
      </c>
      <c r="D12935" s="2">
        <v>3</v>
      </c>
      <c r="E12935" s="17">
        <v>2</v>
      </c>
      <c r="F12935" t="s">
        <v>70</v>
      </c>
      <c r="G12935">
        <v>92</v>
      </c>
      <c r="H12935">
        <v>477500.86000000004</v>
      </c>
    </row>
    <row r="12936" spans="1:8" x14ac:dyDescent="0.25">
      <c r="A12936" s="2">
        <v>11</v>
      </c>
      <c r="B12936" t="s">
        <v>44</v>
      </c>
      <c r="C12936" t="s">
        <v>231</v>
      </c>
      <c r="D12936" s="2">
        <v>3</v>
      </c>
      <c r="E12936" s="17">
        <v>2</v>
      </c>
      <c r="F12936" t="s">
        <v>67</v>
      </c>
      <c r="G12936">
        <v>90</v>
      </c>
      <c r="H12936">
        <v>524.69999999999993</v>
      </c>
    </row>
    <row r="12937" spans="1:8" x14ac:dyDescent="0.25">
      <c r="A12937" s="2">
        <v>11</v>
      </c>
      <c r="B12937" t="s">
        <v>44</v>
      </c>
      <c r="C12937" t="s">
        <v>231</v>
      </c>
      <c r="D12937" s="2">
        <v>3</v>
      </c>
      <c r="E12937" s="17">
        <v>2</v>
      </c>
      <c r="F12937" t="s">
        <v>72</v>
      </c>
      <c r="G12937">
        <v>92</v>
      </c>
      <c r="H12937">
        <v>176674.77000000002</v>
      </c>
    </row>
    <row r="12938" spans="1:8" x14ac:dyDescent="0.25">
      <c r="A12938" s="2">
        <v>11</v>
      </c>
      <c r="B12938" t="s">
        <v>44</v>
      </c>
      <c r="C12938" t="s">
        <v>231</v>
      </c>
      <c r="D12938" s="2">
        <v>3</v>
      </c>
      <c r="E12938" s="17">
        <v>4</v>
      </c>
      <c r="F12938" t="s">
        <v>70</v>
      </c>
      <c r="H12938">
        <v>1569361.6</v>
      </c>
    </row>
    <row r="12939" spans="1:8" x14ac:dyDescent="0.25">
      <c r="A12939" s="2">
        <v>11</v>
      </c>
      <c r="B12939" t="s">
        <v>44</v>
      </c>
      <c r="C12939" t="s">
        <v>231</v>
      </c>
      <c r="D12939" s="2">
        <v>3</v>
      </c>
      <c r="E12939" s="17">
        <v>4</v>
      </c>
      <c r="F12939" t="s">
        <v>75</v>
      </c>
      <c r="H12939">
        <v>136800</v>
      </c>
    </row>
    <row r="12940" spans="1:8" x14ac:dyDescent="0.25">
      <c r="A12940" s="2">
        <v>11</v>
      </c>
      <c r="B12940" t="s">
        <v>44</v>
      </c>
      <c r="C12940" t="s">
        <v>231</v>
      </c>
      <c r="D12940" s="2">
        <v>3</v>
      </c>
      <c r="E12940" s="17">
        <v>4</v>
      </c>
      <c r="F12940" t="s">
        <v>68</v>
      </c>
      <c r="H12940">
        <v>202307</v>
      </c>
    </row>
    <row r="12941" spans="1:8" x14ac:dyDescent="0.25">
      <c r="A12941" s="2">
        <v>11</v>
      </c>
      <c r="B12941" t="s">
        <v>44</v>
      </c>
      <c r="C12941" t="s">
        <v>231</v>
      </c>
      <c r="D12941" s="2">
        <v>3</v>
      </c>
      <c r="E12941" s="17">
        <v>4</v>
      </c>
      <c r="F12941" t="s">
        <v>69</v>
      </c>
      <c r="H12941">
        <v>200905.51000000004</v>
      </c>
    </row>
    <row r="12942" spans="1:8" x14ac:dyDescent="0.25">
      <c r="A12942" s="2">
        <v>11</v>
      </c>
      <c r="B12942" t="s">
        <v>44</v>
      </c>
      <c r="C12942" t="s">
        <v>231</v>
      </c>
      <c r="D12942" s="2">
        <v>3</v>
      </c>
      <c r="E12942" s="17">
        <v>4</v>
      </c>
      <c r="F12942" t="s">
        <v>67</v>
      </c>
      <c r="H12942">
        <v>967.78</v>
      </c>
    </row>
    <row r="12943" spans="1:8" x14ac:dyDescent="0.25">
      <c r="A12943" s="2">
        <v>11</v>
      </c>
      <c r="B12943" t="s">
        <v>44</v>
      </c>
      <c r="C12943" t="s">
        <v>231</v>
      </c>
      <c r="D12943" s="2">
        <v>3</v>
      </c>
      <c r="E12943" s="17">
        <v>4</v>
      </c>
      <c r="F12943" t="s">
        <v>73</v>
      </c>
      <c r="H12943">
        <v>104582</v>
      </c>
    </row>
    <row r="12944" spans="1:8" x14ac:dyDescent="0.25">
      <c r="A12944" s="2">
        <v>11</v>
      </c>
      <c r="B12944" t="s">
        <v>44</v>
      </c>
      <c r="C12944" t="s">
        <v>231</v>
      </c>
      <c r="D12944" s="2">
        <v>3</v>
      </c>
      <c r="E12944" s="17">
        <v>4</v>
      </c>
      <c r="F12944" t="s">
        <v>72</v>
      </c>
      <c r="H12944">
        <v>8849.5</v>
      </c>
    </row>
    <row r="12945" spans="1:8" x14ac:dyDescent="0.25">
      <c r="A12945" s="2">
        <v>11</v>
      </c>
      <c r="B12945" t="s">
        <v>44</v>
      </c>
      <c r="C12945" t="s">
        <v>231</v>
      </c>
      <c r="D12945" s="2">
        <v>3</v>
      </c>
      <c r="E12945" s="17">
        <v>5</v>
      </c>
      <c r="F12945" t="s">
        <v>70</v>
      </c>
      <c r="G12945">
        <v>24</v>
      </c>
      <c r="H12945">
        <v>1638768.57</v>
      </c>
    </row>
    <row r="12946" spans="1:8" x14ac:dyDescent="0.25">
      <c r="A12946" s="2">
        <v>11</v>
      </c>
      <c r="B12946" t="s">
        <v>44</v>
      </c>
      <c r="C12946" t="s">
        <v>231</v>
      </c>
      <c r="D12946" s="2">
        <v>3</v>
      </c>
      <c r="E12946" s="17">
        <v>5</v>
      </c>
      <c r="F12946" t="s">
        <v>75</v>
      </c>
      <c r="G12946">
        <v>20</v>
      </c>
      <c r="H12946">
        <v>160500</v>
      </c>
    </row>
    <row r="12947" spans="1:8" x14ac:dyDescent="0.25">
      <c r="A12947" s="2">
        <v>11</v>
      </c>
      <c r="B12947" t="s">
        <v>44</v>
      </c>
      <c r="C12947" t="s">
        <v>231</v>
      </c>
      <c r="D12947" s="2">
        <v>3</v>
      </c>
      <c r="E12947" s="17">
        <v>5</v>
      </c>
      <c r="F12947" t="s">
        <v>77</v>
      </c>
      <c r="H12947">
        <v>1759.07</v>
      </c>
    </row>
    <row r="12948" spans="1:8" x14ac:dyDescent="0.25">
      <c r="A12948" s="2">
        <v>11</v>
      </c>
      <c r="B12948" t="s">
        <v>44</v>
      </c>
      <c r="C12948" t="s">
        <v>231</v>
      </c>
      <c r="D12948" s="2">
        <v>3</v>
      </c>
      <c r="E12948" s="17">
        <v>5</v>
      </c>
      <c r="F12948" t="s">
        <v>68</v>
      </c>
      <c r="G12948">
        <v>18</v>
      </c>
      <c r="H12948">
        <v>272507.5</v>
      </c>
    </row>
    <row r="12949" spans="1:8" x14ac:dyDescent="0.25">
      <c r="A12949" s="2">
        <v>11</v>
      </c>
      <c r="B12949" t="s">
        <v>44</v>
      </c>
      <c r="C12949" t="s">
        <v>231</v>
      </c>
      <c r="D12949" s="2">
        <v>3</v>
      </c>
      <c r="E12949" s="17">
        <v>5</v>
      </c>
      <c r="F12949" t="s">
        <v>69</v>
      </c>
      <c r="G12949">
        <v>21</v>
      </c>
      <c r="H12949">
        <v>200470.65000000005</v>
      </c>
    </row>
    <row r="12950" spans="1:8" x14ac:dyDescent="0.25">
      <c r="A12950" s="2">
        <v>11</v>
      </c>
      <c r="B12950" t="s">
        <v>44</v>
      </c>
      <c r="C12950" t="s">
        <v>231</v>
      </c>
      <c r="D12950" s="2">
        <v>3</v>
      </c>
      <c r="E12950" s="17">
        <v>5</v>
      </c>
      <c r="F12950" t="s">
        <v>78</v>
      </c>
      <c r="H12950">
        <v>36603.720000000008</v>
      </c>
    </row>
    <row r="12951" spans="1:8" x14ac:dyDescent="0.25">
      <c r="A12951" s="2">
        <v>11</v>
      </c>
      <c r="B12951" t="s">
        <v>44</v>
      </c>
      <c r="C12951" t="s">
        <v>231</v>
      </c>
      <c r="D12951" s="2">
        <v>3</v>
      </c>
      <c r="E12951" s="17">
        <v>5</v>
      </c>
      <c r="F12951" t="s">
        <v>67</v>
      </c>
      <c r="G12951">
        <v>24</v>
      </c>
      <c r="H12951">
        <v>833.68999999999994</v>
      </c>
    </row>
    <row r="12952" spans="1:8" x14ac:dyDescent="0.25">
      <c r="A12952" s="2">
        <v>11</v>
      </c>
      <c r="B12952" t="s">
        <v>44</v>
      </c>
      <c r="C12952" t="s">
        <v>231</v>
      </c>
      <c r="D12952" s="2">
        <v>3</v>
      </c>
      <c r="E12952" s="17">
        <v>5</v>
      </c>
      <c r="F12952" t="s">
        <v>73</v>
      </c>
      <c r="G12952">
        <v>1</v>
      </c>
      <c r="H12952">
        <v>151682.25</v>
      </c>
    </row>
    <row r="12953" spans="1:8" x14ac:dyDescent="0.25">
      <c r="A12953" s="2">
        <v>11</v>
      </c>
      <c r="B12953" t="s">
        <v>44</v>
      </c>
      <c r="C12953" t="s">
        <v>231</v>
      </c>
      <c r="D12953" s="2">
        <v>3</v>
      </c>
      <c r="E12953" s="17">
        <v>5</v>
      </c>
      <c r="F12953" t="s">
        <v>72</v>
      </c>
      <c r="G12953">
        <v>3</v>
      </c>
      <c r="H12953">
        <v>35767.440000000002</v>
      </c>
    </row>
    <row r="12954" spans="1:8" x14ac:dyDescent="0.25">
      <c r="A12954" s="2">
        <v>11</v>
      </c>
      <c r="B12954" t="s">
        <v>44</v>
      </c>
      <c r="C12954" t="s">
        <v>231</v>
      </c>
      <c r="D12954" s="2">
        <v>3</v>
      </c>
      <c r="E12954" s="17">
        <v>6</v>
      </c>
      <c r="F12954" t="s">
        <v>70</v>
      </c>
      <c r="G12954">
        <v>4</v>
      </c>
      <c r="H12954">
        <v>614265.15</v>
      </c>
    </row>
    <row r="12955" spans="1:8" x14ac:dyDescent="0.25">
      <c r="A12955" s="2">
        <v>11</v>
      </c>
      <c r="B12955" t="s">
        <v>44</v>
      </c>
      <c r="C12955" t="s">
        <v>231</v>
      </c>
      <c r="D12955" s="2">
        <v>3</v>
      </c>
      <c r="E12955" s="17">
        <v>6</v>
      </c>
      <c r="F12955" t="s">
        <v>78</v>
      </c>
      <c r="H12955">
        <v>11138.34</v>
      </c>
    </row>
    <row r="12956" spans="1:8" x14ac:dyDescent="0.25">
      <c r="A12956" s="2">
        <v>11</v>
      </c>
      <c r="B12956" t="s">
        <v>44</v>
      </c>
      <c r="C12956" t="s">
        <v>231</v>
      </c>
      <c r="D12956" s="2">
        <v>3</v>
      </c>
      <c r="E12956" s="17">
        <v>6</v>
      </c>
      <c r="F12956" t="s">
        <v>67</v>
      </c>
      <c r="G12956">
        <v>4</v>
      </c>
      <c r="H12956">
        <v>279.83999999999997</v>
      </c>
    </row>
    <row r="12957" spans="1:8" x14ac:dyDescent="0.25">
      <c r="A12957" s="2">
        <v>11</v>
      </c>
      <c r="B12957" t="s">
        <v>44</v>
      </c>
      <c r="C12957" t="s">
        <v>231</v>
      </c>
      <c r="D12957" s="2">
        <v>3</v>
      </c>
      <c r="E12957" s="17">
        <v>6</v>
      </c>
      <c r="F12957" t="s">
        <v>72</v>
      </c>
      <c r="G12957">
        <v>4</v>
      </c>
      <c r="H12957">
        <v>227277.77999999997</v>
      </c>
    </row>
    <row r="12958" spans="1:8" x14ac:dyDescent="0.25">
      <c r="A12958" s="2">
        <v>11</v>
      </c>
      <c r="B12958" t="s">
        <v>44</v>
      </c>
      <c r="C12958" t="s">
        <v>231</v>
      </c>
      <c r="D12958" s="2">
        <v>3</v>
      </c>
      <c r="E12958" s="17">
        <v>7</v>
      </c>
      <c r="F12958" t="s">
        <v>70</v>
      </c>
      <c r="G12958">
        <v>32</v>
      </c>
      <c r="H12958">
        <v>7167614.669999999</v>
      </c>
    </row>
    <row r="12959" spans="1:8" x14ac:dyDescent="0.25">
      <c r="A12959" s="2">
        <v>11</v>
      </c>
      <c r="B12959" t="s">
        <v>44</v>
      </c>
      <c r="C12959" t="s">
        <v>231</v>
      </c>
      <c r="D12959" s="2">
        <v>3</v>
      </c>
      <c r="E12959" s="17">
        <v>7</v>
      </c>
      <c r="F12959" t="s">
        <v>75</v>
      </c>
      <c r="G12959">
        <v>30</v>
      </c>
      <c r="H12959">
        <v>418500</v>
      </c>
    </row>
    <row r="12960" spans="1:8" x14ac:dyDescent="0.25">
      <c r="A12960" s="2">
        <v>11</v>
      </c>
      <c r="B12960" t="s">
        <v>44</v>
      </c>
      <c r="C12960" t="s">
        <v>231</v>
      </c>
      <c r="D12960" s="2">
        <v>3</v>
      </c>
      <c r="E12960" s="17">
        <v>7</v>
      </c>
      <c r="F12960" t="s">
        <v>77</v>
      </c>
      <c r="H12960">
        <v>2726.8500000000004</v>
      </c>
    </row>
    <row r="12961" spans="1:8" x14ac:dyDescent="0.25">
      <c r="A12961" s="2">
        <v>11</v>
      </c>
      <c r="B12961" t="s">
        <v>44</v>
      </c>
      <c r="C12961" t="s">
        <v>231</v>
      </c>
      <c r="D12961" s="2">
        <v>3</v>
      </c>
      <c r="E12961" s="17">
        <v>7</v>
      </c>
      <c r="F12961" t="s">
        <v>68</v>
      </c>
      <c r="G12961">
        <v>22</v>
      </c>
      <c r="H12961">
        <v>513837.75</v>
      </c>
    </row>
    <row r="12962" spans="1:8" x14ac:dyDescent="0.25">
      <c r="A12962" s="2">
        <v>11</v>
      </c>
      <c r="B12962" t="s">
        <v>44</v>
      </c>
      <c r="C12962" t="s">
        <v>231</v>
      </c>
      <c r="D12962" s="2">
        <v>3</v>
      </c>
      <c r="E12962" s="17">
        <v>7</v>
      </c>
      <c r="F12962" t="s">
        <v>69</v>
      </c>
      <c r="G12962">
        <v>32</v>
      </c>
      <c r="H12962">
        <v>932068.73999999964</v>
      </c>
    </row>
    <row r="12963" spans="1:8" x14ac:dyDescent="0.25">
      <c r="A12963" s="2">
        <v>11</v>
      </c>
      <c r="B12963" t="s">
        <v>44</v>
      </c>
      <c r="C12963" t="s">
        <v>231</v>
      </c>
      <c r="D12963" s="2">
        <v>3</v>
      </c>
      <c r="E12963" s="17">
        <v>7</v>
      </c>
      <c r="F12963" t="s">
        <v>78</v>
      </c>
      <c r="H12963">
        <v>162036.18999999997</v>
      </c>
    </row>
    <row r="12964" spans="1:8" x14ac:dyDescent="0.25">
      <c r="A12964" s="2">
        <v>11</v>
      </c>
      <c r="B12964" t="s">
        <v>44</v>
      </c>
      <c r="C12964" t="s">
        <v>231</v>
      </c>
      <c r="D12964" s="2">
        <v>3</v>
      </c>
      <c r="E12964" s="17">
        <v>7</v>
      </c>
      <c r="F12964" t="s">
        <v>67</v>
      </c>
      <c r="G12964">
        <v>32</v>
      </c>
      <c r="H12964">
        <v>2366.9799999999996</v>
      </c>
    </row>
    <row r="12965" spans="1:8" x14ac:dyDescent="0.25">
      <c r="A12965" s="2">
        <v>11</v>
      </c>
      <c r="B12965" t="s">
        <v>44</v>
      </c>
      <c r="C12965" t="s">
        <v>231</v>
      </c>
      <c r="D12965" s="2">
        <v>3</v>
      </c>
      <c r="E12965" s="17">
        <v>7</v>
      </c>
      <c r="F12965" t="s">
        <v>73</v>
      </c>
      <c r="G12965">
        <v>4</v>
      </c>
      <c r="H12965">
        <v>616076.33000000007</v>
      </c>
    </row>
    <row r="12966" spans="1:8" x14ac:dyDescent="0.25">
      <c r="A12966" s="2">
        <v>11</v>
      </c>
      <c r="B12966" t="s">
        <v>44</v>
      </c>
      <c r="C12966" t="s">
        <v>231</v>
      </c>
      <c r="D12966" s="2">
        <v>3</v>
      </c>
      <c r="E12966" s="17">
        <v>8</v>
      </c>
      <c r="F12966" t="s">
        <v>70</v>
      </c>
      <c r="G12966">
        <v>7</v>
      </c>
      <c r="H12966">
        <v>1919149.75</v>
      </c>
    </row>
    <row r="12967" spans="1:8" x14ac:dyDescent="0.25">
      <c r="A12967" s="2">
        <v>11</v>
      </c>
      <c r="B12967" t="s">
        <v>44</v>
      </c>
      <c r="C12967" t="s">
        <v>231</v>
      </c>
      <c r="D12967" s="2">
        <v>3</v>
      </c>
      <c r="E12967" s="17">
        <v>8</v>
      </c>
      <c r="F12967" t="s">
        <v>75</v>
      </c>
      <c r="G12967">
        <v>7</v>
      </c>
      <c r="H12967">
        <v>91200</v>
      </c>
    </row>
    <row r="12968" spans="1:8" x14ac:dyDescent="0.25">
      <c r="A12968" s="2">
        <v>11</v>
      </c>
      <c r="B12968" t="s">
        <v>44</v>
      </c>
      <c r="C12968" t="s">
        <v>231</v>
      </c>
      <c r="D12968" s="2">
        <v>3</v>
      </c>
      <c r="E12968" s="17">
        <v>8</v>
      </c>
      <c r="F12968" t="s">
        <v>68</v>
      </c>
      <c r="G12968">
        <v>5</v>
      </c>
      <c r="H12968">
        <v>85182.25</v>
      </c>
    </row>
    <row r="12969" spans="1:8" x14ac:dyDescent="0.25">
      <c r="A12969" s="2">
        <v>11</v>
      </c>
      <c r="B12969" t="s">
        <v>44</v>
      </c>
      <c r="C12969" t="s">
        <v>231</v>
      </c>
      <c r="D12969" s="2">
        <v>3</v>
      </c>
      <c r="E12969" s="17">
        <v>8</v>
      </c>
      <c r="F12969" t="s">
        <v>69</v>
      </c>
      <c r="G12969">
        <v>7</v>
      </c>
      <c r="H12969">
        <v>249488.03000000003</v>
      </c>
    </row>
    <row r="12970" spans="1:8" x14ac:dyDescent="0.25">
      <c r="A12970" s="2">
        <v>11</v>
      </c>
      <c r="B12970" t="s">
        <v>44</v>
      </c>
      <c r="C12970" t="s">
        <v>231</v>
      </c>
      <c r="D12970" s="2">
        <v>3</v>
      </c>
      <c r="E12970" s="17">
        <v>8</v>
      </c>
      <c r="F12970" t="s">
        <v>78</v>
      </c>
      <c r="H12970">
        <v>61669.06</v>
      </c>
    </row>
    <row r="12971" spans="1:8" x14ac:dyDescent="0.25">
      <c r="A12971" s="2">
        <v>11</v>
      </c>
      <c r="B12971" t="s">
        <v>44</v>
      </c>
      <c r="C12971" t="s">
        <v>231</v>
      </c>
      <c r="D12971" s="2">
        <v>3</v>
      </c>
      <c r="E12971" s="17">
        <v>8</v>
      </c>
      <c r="F12971" t="s">
        <v>67</v>
      </c>
      <c r="G12971">
        <v>7</v>
      </c>
      <c r="H12971">
        <v>495.5</v>
      </c>
    </row>
    <row r="12972" spans="1:8" x14ac:dyDescent="0.25">
      <c r="A12972" s="2">
        <v>11</v>
      </c>
      <c r="B12972" t="s">
        <v>44</v>
      </c>
      <c r="C12972" t="s">
        <v>231</v>
      </c>
      <c r="D12972" s="2">
        <v>3</v>
      </c>
      <c r="E12972" s="17">
        <v>8</v>
      </c>
      <c r="F12972" t="s">
        <v>73</v>
      </c>
      <c r="G12972">
        <v>1</v>
      </c>
      <c r="H12972">
        <v>150836.84000000003</v>
      </c>
    </row>
    <row r="12973" spans="1:8" x14ac:dyDescent="0.25">
      <c r="A12973" s="2">
        <v>11</v>
      </c>
      <c r="B12973" t="s">
        <v>44</v>
      </c>
      <c r="C12973" t="s">
        <v>231</v>
      </c>
      <c r="D12973" s="2">
        <v>3</v>
      </c>
      <c r="E12973" s="17">
        <v>9</v>
      </c>
      <c r="F12973" t="s">
        <v>70</v>
      </c>
      <c r="G12973">
        <v>1</v>
      </c>
      <c r="H12973">
        <v>301866</v>
      </c>
    </row>
    <row r="12974" spans="1:8" x14ac:dyDescent="0.25">
      <c r="A12974" s="2">
        <v>11</v>
      </c>
      <c r="B12974" t="s">
        <v>44</v>
      </c>
      <c r="C12974" t="s">
        <v>231</v>
      </c>
      <c r="D12974" s="2">
        <v>3</v>
      </c>
      <c r="E12974" s="17">
        <v>9</v>
      </c>
      <c r="F12974" t="s">
        <v>75</v>
      </c>
      <c r="G12974">
        <v>1</v>
      </c>
      <c r="H12974">
        <v>13500</v>
      </c>
    </row>
    <row r="12975" spans="1:8" x14ac:dyDescent="0.25">
      <c r="A12975" s="2">
        <v>11</v>
      </c>
      <c r="B12975" t="s">
        <v>44</v>
      </c>
      <c r="C12975" t="s">
        <v>231</v>
      </c>
      <c r="D12975" s="2">
        <v>3</v>
      </c>
      <c r="E12975" s="17">
        <v>9</v>
      </c>
      <c r="F12975" t="s">
        <v>68</v>
      </c>
      <c r="G12975">
        <v>1</v>
      </c>
      <c r="H12975">
        <v>22092.75</v>
      </c>
    </row>
    <row r="12976" spans="1:8" x14ac:dyDescent="0.25">
      <c r="A12976" s="2">
        <v>11</v>
      </c>
      <c r="B12976" t="s">
        <v>44</v>
      </c>
      <c r="C12976" t="s">
        <v>231</v>
      </c>
      <c r="D12976" s="2">
        <v>3</v>
      </c>
      <c r="E12976" s="17">
        <v>9</v>
      </c>
      <c r="F12976" t="s">
        <v>69</v>
      </c>
      <c r="G12976">
        <v>1</v>
      </c>
      <c r="H12976">
        <v>39242.37000000001</v>
      </c>
    </row>
    <row r="12977" spans="1:8" x14ac:dyDescent="0.25">
      <c r="A12977" s="2">
        <v>11</v>
      </c>
      <c r="B12977" t="s">
        <v>44</v>
      </c>
      <c r="C12977" t="s">
        <v>231</v>
      </c>
      <c r="D12977" s="2">
        <v>3</v>
      </c>
      <c r="E12977" s="17">
        <v>9</v>
      </c>
      <c r="F12977" t="s">
        <v>78</v>
      </c>
      <c r="H12977">
        <v>12547.89</v>
      </c>
    </row>
    <row r="12978" spans="1:8" x14ac:dyDescent="0.25">
      <c r="A12978" s="2">
        <v>11</v>
      </c>
      <c r="B12978" t="s">
        <v>44</v>
      </c>
      <c r="C12978" t="s">
        <v>231</v>
      </c>
      <c r="D12978" s="2">
        <v>3</v>
      </c>
      <c r="E12978" s="17">
        <v>9</v>
      </c>
      <c r="F12978" t="s">
        <v>67</v>
      </c>
      <c r="G12978">
        <v>1</v>
      </c>
      <c r="H12978">
        <v>69.959999999999994</v>
      </c>
    </row>
    <row r="12979" spans="1:8" x14ac:dyDescent="0.25">
      <c r="A12979" s="2">
        <v>11</v>
      </c>
      <c r="B12979" t="s">
        <v>44</v>
      </c>
      <c r="C12979" t="s">
        <v>231</v>
      </c>
      <c r="D12979" s="2">
        <v>3</v>
      </c>
      <c r="E12979" s="17">
        <v>9</v>
      </c>
      <c r="F12979" t="s">
        <v>73</v>
      </c>
      <c r="H12979">
        <v>25248.75</v>
      </c>
    </row>
    <row r="12980" spans="1:8" x14ac:dyDescent="0.25">
      <c r="A12980" s="2">
        <v>11</v>
      </c>
      <c r="B12980" t="s">
        <v>44</v>
      </c>
      <c r="C12980" t="s">
        <v>231</v>
      </c>
      <c r="D12980" s="2">
        <v>3</v>
      </c>
      <c r="E12980" s="17">
        <v>10</v>
      </c>
      <c r="F12980" t="s">
        <v>70</v>
      </c>
      <c r="G12980">
        <v>18</v>
      </c>
      <c r="H12980">
        <v>7031071</v>
      </c>
    </row>
    <row r="12981" spans="1:8" x14ac:dyDescent="0.25">
      <c r="A12981" s="2">
        <v>11</v>
      </c>
      <c r="B12981" t="s">
        <v>44</v>
      </c>
      <c r="C12981" t="s">
        <v>231</v>
      </c>
      <c r="D12981" s="2">
        <v>3</v>
      </c>
      <c r="E12981" s="17">
        <v>10</v>
      </c>
      <c r="F12981" t="s">
        <v>75</v>
      </c>
      <c r="G12981">
        <v>17</v>
      </c>
      <c r="H12981">
        <v>227700</v>
      </c>
    </row>
    <row r="12982" spans="1:8" x14ac:dyDescent="0.25">
      <c r="A12982" s="2">
        <v>11</v>
      </c>
      <c r="B12982" t="s">
        <v>44</v>
      </c>
      <c r="C12982" t="s">
        <v>231</v>
      </c>
      <c r="D12982" s="2">
        <v>3</v>
      </c>
      <c r="E12982" s="17">
        <v>10</v>
      </c>
      <c r="F12982" t="s">
        <v>68</v>
      </c>
      <c r="G12982">
        <v>14</v>
      </c>
      <c r="H12982">
        <v>342137</v>
      </c>
    </row>
    <row r="12983" spans="1:8" x14ac:dyDescent="0.25">
      <c r="A12983" s="2">
        <v>11</v>
      </c>
      <c r="B12983" t="s">
        <v>44</v>
      </c>
      <c r="C12983" t="s">
        <v>231</v>
      </c>
      <c r="D12983" s="2">
        <v>3</v>
      </c>
      <c r="E12983" s="17">
        <v>10</v>
      </c>
      <c r="F12983" t="s">
        <v>69</v>
      </c>
      <c r="G12983">
        <v>18</v>
      </c>
      <c r="H12983">
        <v>914035.44000000018</v>
      </c>
    </row>
    <row r="12984" spans="1:8" x14ac:dyDescent="0.25">
      <c r="A12984" s="2">
        <v>11</v>
      </c>
      <c r="B12984" t="s">
        <v>44</v>
      </c>
      <c r="C12984" t="s">
        <v>231</v>
      </c>
      <c r="D12984" s="2">
        <v>3</v>
      </c>
      <c r="E12984" s="17">
        <v>10</v>
      </c>
      <c r="F12984" t="s">
        <v>78</v>
      </c>
      <c r="H12984">
        <v>112825.83000000003</v>
      </c>
    </row>
    <row r="12985" spans="1:8" x14ac:dyDescent="0.25">
      <c r="A12985" s="2">
        <v>11</v>
      </c>
      <c r="B12985" t="s">
        <v>44</v>
      </c>
      <c r="C12985" t="s">
        <v>231</v>
      </c>
      <c r="D12985" s="2">
        <v>3</v>
      </c>
      <c r="E12985" s="17">
        <v>10</v>
      </c>
      <c r="F12985" t="s">
        <v>67</v>
      </c>
      <c r="G12985">
        <v>18</v>
      </c>
      <c r="H12985">
        <v>1300.1399999999999</v>
      </c>
    </row>
    <row r="12986" spans="1:8" x14ac:dyDescent="0.25">
      <c r="A12986" s="2">
        <v>11</v>
      </c>
      <c r="B12986" t="s">
        <v>44</v>
      </c>
      <c r="C12986" t="s">
        <v>231</v>
      </c>
      <c r="D12986" s="2">
        <v>3</v>
      </c>
      <c r="E12986" s="17">
        <v>10</v>
      </c>
      <c r="F12986" t="s">
        <v>73</v>
      </c>
      <c r="G12986">
        <v>1</v>
      </c>
      <c r="H12986">
        <v>578768.86</v>
      </c>
    </row>
    <row r="12987" spans="1:8" x14ac:dyDescent="0.25">
      <c r="A12987" s="2">
        <v>11</v>
      </c>
      <c r="B12987" t="s">
        <v>44</v>
      </c>
      <c r="C12987" t="s">
        <v>231</v>
      </c>
      <c r="D12987" s="2">
        <v>3</v>
      </c>
      <c r="E12987" s="17">
        <v>10</v>
      </c>
      <c r="F12987" t="s">
        <v>71</v>
      </c>
      <c r="G12987">
        <v>1</v>
      </c>
      <c r="H12987">
        <v>38368.399999999994</v>
      </c>
    </row>
    <row r="12988" spans="1:8" x14ac:dyDescent="0.25">
      <c r="A12988" s="2">
        <v>11</v>
      </c>
      <c r="B12988" t="s">
        <v>44</v>
      </c>
      <c r="C12988" t="s">
        <v>231</v>
      </c>
      <c r="D12988" s="2">
        <v>3</v>
      </c>
      <c r="E12988" s="17">
        <v>11</v>
      </c>
      <c r="F12988" t="s">
        <v>70</v>
      </c>
      <c r="G12988">
        <v>4</v>
      </c>
      <c r="H12988">
        <v>1647729.4800000002</v>
      </c>
    </row>
    <row r="12989" spans="1:8" x14ac:dyDescent="0.25">
      <c r="A12989" s="2">
        <v>11</v>
      </c>
      <c r="B12989" t="s">
        <v>44</v>
      </c>
      <c r="C12989" t="s">
        <v>231</v>
      </c>
      <c r="D12989" s="2">
        <v>3</v>
      </c>
      <c r="E12989" s="17">
        <v>11</v>
      </c>
      <c r="F12989" t="s">
        <v>75</v>
      </c>
      <c r="G12989">
        <v>2</v>
      </c>
      <c r="H12989">
        <v>80688.09</v>
      </c>
    </row>
    <row r="12990" spans="1:8" x14ac:dyDescent="0.25">
      <c r="A12990" s="2">
        <v>11</v>
      </c>
      <c r="B12990" t="s">
        <v>44</v>
      </c>
      <c r="C12990" t="s">
        <v>231</v>
      </c>
      <c r="D12990" s="2">
        <v>3</v>
      </c>
      <c r="E12990" s="17">
        <v>11</v>
      </c>
      <c r="F12990" t="s">
        <v>68</v>
      </c>
      <c r="G12990">
        <v>2</v>
      </c>
      <c r="H12990">
        <v>33360</v>
      </c>
    </row>
    <row r="12991" spans="1:8" x14ac:dyDescent="0.25">
      <c r="A12991" s="2">
        <v>11</v>
      </c>
      <c r="B12991" t="s">
        <v>44</v>
      </c>
      <c r="C12991" t="s">
        <v>231</v>
      </c>
      <c r="D12991" s="2">
        <v>3</v>
      </c>
      <c r="E12991" s="17">
        <v>11</v>
      </c>
      <c r="F12991" t="s">
        <v>69</v>
      </c>
      <c r="G12991">
        <v>4</v>
      </c>
      <c r="H12991">
        <v>214204.10000000003</v>
      </c>
    </row>
    <row r="12992" spans="1:8" x14ac:dyDescent="0.25">
      <c r="A12992" s="2">
        <v>11</v>
      </c>
      <c r="B12992" t="s">
        <v>44</v>
      </c>
      <c r="C12992" t="s">
        <v>231</v>
      </c>
      <c r="D12992" s="2">
        <v>3</v>
      </c>
      <c r="E12992" s="17">
        <v>11</v>
      </c>
      <c r="F12992" t="s">
        <v>78</v>
      </c>
      <c r="H12992">
        <v>54359.11</v>
      </c>
    </row>
    <row r="12993" spans="1:8" x14ac:dyDescent="0.25">
      <c r="A12993" s="2">
        <v>11</v>
      </c>
      <c r="B12993" t="s">
        <v>44</v>
      </c>
      <c r="C12993" t="s">
        <v>231</v>
      </c>
      <c r="D12993" s="2">
        <v>3</v>
      </c>
      <c r="E12993" s="17">
        <v>11</v>
      </c>
      <c r="F12993" t="s">
        <v>67</v>
      </c>
      <c r="G12993">
        <v>4</v>
      </c>
      <c r="H12993">
        <v>279.83999999999992</v>
      </c>
    </row>
    <row r="12994" spans="1:8" x14ac:dyDescent="0.25">
      <c r="A12994" s="2">
        <v>11</v>
      </c>
      <c r="B12994" t="s">
        <v>44</v>
      </c>
      <c r="C12994" t="s">
        <v>231</v>
      </c>
      <c r="D12994" s="2">
        <v>3</v>
      </c>
      <c r="E12994" s="17">
        <v>11</v>
      </c>
      <c r="F12994" t="s">
        <v>73</v>
      </c>
      <c r="G12994">
        <v>1</v>
      </c>
      <c r="H12994">
        <v>136763.56</v>
      </c>
    </row>
    <row r="12995" spans="1:8" x14ac:dyDescent="0.25">
      <c r="A12995" s="2">
        <v>11</v>
      </c>
      <c r="B12995" t="s">
        <v>44</v>
      </c>
      <c r="C12995" t="s">
        <v>231</v>
      </c>
      <c r="D12995" s="2">
        <v>3</v>
      </c>
      <c r="E12995" s="17">
        <v>11</v>
      </c>
      <c r="F12995" t="s">
        <v>72</v>
      </c>
      <c r="G12995">
        <v>4</v>
      </c>
      <c r="H12995">
        <v>240491.08000000005</v>
      </c>
    </row>
    <row r="12996" spans="1:8" x14ac:dyDescent="0.25">
      <c r="A12996" s="2">
        <v>11</v>
      </c>
      <c r="B12996" t="s">
        <v>44</v>
      </c>
      <c r="C12996" t="s">
        <v>231</v>
      </c>
      <c r="D12996" s="2">
        <v>3</v>
      </c>
      <c r="E12996" s="17">
        <v>12</v>
      </c>
      <c r="F12996" t="s">
        <v>70</v>
      </c>
      <c r="G12996">
        <v>92</v>
      </c>
      <c r="H12996">
        <v>45887580.500000015</v>
      </c>
    </row>
    <row r="12997" spans="1:8" x14ac:dyDescent="0.25">
      <c r="A12997" s="2">
        <v>11</v>
      </c>
      <c r="B12997" t="s">
        <v>44</v>
      </c>
      <c r="C12997" t="s">
        <v>231</v>
      </c>
      <c r="D12997" s="2">
        <v>3</v>
      </c>
      <c r="E12997" s="17">
        <v>12</v>
      </c>
      <c r="F12997" t="s">
        <v>75</v>
      </c>
      <c r="G12997">
        <v>39</v>
      </c>
      <c r="H12997">
        <v>1960143.9700000007</v>
      </c>
    </row>
    <row r="12998" spans="1:8" x14ac:dyDescent="0.25">
      <c r="A12998" s="2">
        <v>11</v>
      </c>
      <c r="B12998" t="s">
        <v>44</v>
      </c>
      <c r="C12998" t="s">
        <v>231</v>
      </c>
      <c r="D12998" s="2">
        <v>3</v>
      </c>
      <c r="E12998" s="17">
        <v>12</v>
      </c>
      <c r="F12998" t="s">
        <v>68</v>
      </c>
      <c r="G12998">
        <v>63</v>
      </c>
      <c r="H12998">
        <v>1115589.25</v>
      </c>
    </row>
    <row r="12999" spans="1:8" x14ac:dyDescent="0.25">
      <c r="A12999" s="2">
        <v>11</v>
      </c>
      <c r="B12999" t="s">
        <v>44</v>
      </c>
      <c r="C12999" t="s">
        <v>231</v>
      </c>
      <c r="D12999" s="2">
        <v>3</v>
      </c>
      <c r="E12999" s="17">
        <v>12</v>
      </c>
      <c r="F12999" t="s">
        <v>69</v>
      </c>
      <c r="G12999">
        <v>91</v>
      </c>
      <c r="H12999">
        <v>5940013.629999998</v>
      </c>
    </row>
    <row r="13000" spans="1:8" x14ac:dyDescent="0.25">
      <c r="A13000" s="2">
        <v>11</v>
      </c>
      <c r="B13000" t="s">
        <v>44</v>
      </c>
      <c r="C13000" t="s">
        <v>231</v>
      </c>
      <c r="D13000" s="2">
        <v>3</v>
      </c>
      <c r="E13000" s="17">
        <v>12</v>
      </c>
      <c r="F13000" t="s">
        <v>78</v>
      </c>
      <c r="H13000">
        <v>1028974.5700000001</v>
      </c>
    </row>
    <row r="13001" spans="1:8" x14ac:dyDescent="0.25">
      <c r="A13001" s="2">
        <v>11</v>
      </c>
      <c r="B13001" t="s">
        <v>44</v>
      </c>
      <c r="C13001" t="s">
        <v>231</v>
      </c>
      <c r="D13001" s="2">
        <v>3</v>
      </c>
      <c r="E13001" s="17">
        <v>12</v>
      </c>
      <c r="F13001" t="s">
        <v>67</v>
      </c>
      <c r="G13001">
        <v>92</v>
      </c>
      <c r="H13001">
        <v>6313.8899999999994</v>
      </c>
    </row>
    <row r="13002" spans="1:8" x14ac:dyDescent="0.25">
      <c r="A13002" s="2">
        <v>11</v>
      </c>
      <c r="B13002" t="s">
        <v>44</v>
      </c>
      <c r="C13002" t="s">
        <v>231</v>
      </c>
      <c r="D13002" s="2">
        <v>3</v>
      </c>
      <c r="E13002" s="17">
        <v>12</v>
      </c>
      <c r="F13002" t="s">
        <v>73</v>
      </c>
      <c r="G13002">
        <v>5</v>
      </c>
      <c r="H13002">
        <v>2981314.05</v>
      </c>
    </row>
    <row r="13003" spans="1:8" x14ac:dyDescent="0.25">
      <c r="A13003" s="2">
        <v>11</v>
      </c>
      <c r="B13003" t="s">
        <v>44</v>
      </c>
      <c r="C13003" t="s">
        <v>231</v>
      </c>
      <c r="D13003" s="2">
        <v>3</v>
      </c>
      <c r="E13003" s="17">
        <v>12</v>
      </c>
      <c r="F13003" t="s">
        <v>79</v>
      </c>
      <c r="G13003">
        <v>1</v>
      </c>
      <c r="H13003">
        <v>26646</v>
      </c>
    </row>
    <row r="13004" spans="1:8" x14ac:dyDescent="0.25">
      <c r="A13004" s="2">
        <v>11</v>
      </c>
      <c r="B13004" t="s">
        <v>44</v>
      </c>
      <c r="C13004" t="s">
        <v>231</v>
      </c>
      <c r="D13004" s="2">
        <v>3</v>
      </c>
      <c r="E13004" s="17">
        <v>12</v>
      </c>
      <c r="F13004" t="s">
        <v>72</v>
      </c>
      <c r="G13004">
        <v>92</v>
      </c>
      <c r="H13004">
        <v>6323119.21</v>
      </c>
    </row>
    <row r="13005" spans="1:8" x14ac:dyDescent="0.25">
      <c r="A13005" s="2">
        <v>11</v>
      </c>
      <c r="B13005" t="s">
        <v>44</v>
      </c>
      <c r="C13005" t="s">
        <v>231</v>
      </c>
      <c r="D13005" s="2">
        <v>3</v>
      </c>
      <c r="E13005" s="17">
        <v>12</v>
      </c>
      <c r="F13005" t="s">
        <v>74</v>
      </c>
      <c r="G13005">
        <v>1</v>
      </c>
      <c r="H13005">
        <v>127424.77</v>
      </c>
    </row>
    <row r="13006" spans="1:8" x14ac:dyDescent="0.25">
      <c r="A13006" s="2">
        <v>11</v>
      </c>
      <c r="B13006" t="s">
        <v>44</v>
      </c>
      <c r="C13006" t="s">
        <v>231</v>
      </c>
      <c r="D13006" s="2">
        <v>3</v>
      </c>
      <c r="E13006" s="17">
        <v>12</v>
      </c>
      <c r="F13006" t="s">
        <v>71</v>
      </c>
      <c r="G13006">
        <v>1</v>
      </c>
      <c r="H13006">
        <v>46682.12</v>
      </c>
    </row>
    <row r="13007" spans="1:8" x14ac:dyDescent="0.25">
      <c r="A13007" s="2">
        <v>11</v>
      </c>
      <c r="B13007" t="s">
        <v>44</v>
      </c>
      <c r="C13007" t="s">
        <v>231</v>
      </c>
      <c r="D13007" s="2">
        <v>3</v>
      </c>
      <c r="E13007" s="17">
        <v>13</v>
      </c>
      <c r="F13007" t="s">
        <v>70</v>
      </c>
      <c r="G13007">
        <v>25</v>
      </c>
      <c r="H13007">
        <v>14156015.010000004</v>
      </c>
    </row>
    <row r="13008" spans="1:8" x14ac:dyDescent="0.25">
      <c r="A13008" s="2">
        <v>11</v>
      </c>
      <c r="B13008" t="s">
        <v>44</v>
      </c>
      <c r="C13008" t="s">
        <v>231</v>
      </c>
      <c r="D13008" s="2">
        <v>3</v>
      </c>
      <c r="E13008" s="17">
        <v>13</v>
      </c>
      <c r="F13008" t="s">
        <v>75</v>
      </c>
      <c r="G13008">
        <v>17</v>
      </c>
      <c r="H13008">
        <v>1483691.9700000002</v>
      </c>
    </row>
    <row r="13009" spans="1:8" x14ac:dyDescent="0.25">
      <c r="A13009" s="2">
        <v>11</v>
      </c>
      <c r="B13009" t="s">
        <v>44</v>
      </c>
      <c r="C13009" t="s">
        <v>231</v>
      </c>
      <c r="D13009" s="2">
        <v>3</v>
      </c>
      <c r="E13009" s="17">
        <v>13</v>
      </c>
      <c r="F13009" t="s">
        <v>68</v>
      </c>
      <c r="G13009">
        <v>17</v>
      </c>
      <c r="H13009">
        <v>442525</v>
      </c>
    </row>
    <row r="13010" spans="1:8" x14ac:dyDescent="0.25">
      <c r="A13010" s="2">
        <v>11</v>
      </c>
      <c r="B13010" t="s">
        <v>44</v>
      </c>
      <c r="C13010" t="s">
        <v>231</v>
      </c>
      <c r="D13010" s="2">
        <v>3</v>
      </c>
      <c r="E13010" s="17">
        <v>13</v>
      </c>
      <c r="F13010" t="s">
        <v>69</v>
      </c>
      <c r="G13010">
        <v>25</v>
      </c>
      <c r="H13010">
        <v>1840277.4100000006</v>
      </c>
    </row>
    <row r="13011" spans="1:8" x14ac:dyDescent="0.25">
      <c r="A13011" s="2">
        <v>11</v>
      </c>
      <c r="B13011" t="s">
        <v>44</v>
      </c>
      <c r="C13011" t="s">
        <v>231</v>
      </c>
      <c r="D13011" s="2">
        <v>3</v>
      </c>
      <c r="E13011" s="17">
        <v>13</v>
      </c>
      <c r="F13011" t="s">
        <v>67</v>
      </c>
      <c r="G13011">
        <v>25</v>
      </c>
      <c r="H13011">
        <v>1795.6399999999999</v>
      </c>
    </row>
    <row r="13012" spans="1:8" x14ac:dyDescent="0.25">
      <c r="A13012" s="2">
        <v>11</v>
      </c>
      <c r="B13012" t="s">
        <v>44</v>
      </c>
      <c r="C13012" t="s">
        <v>231</v>
      </c>
      <c r="D13012" s="2">
        <v>3</v>
      </c>
      <c r="E13012" s="17">
        <v>13</v>
      </c>
      <c r="F13012" t="s">
        <v>73</v>
      </c>
      <c r="G13012">
        <v>3</v>
      </c>
      <c r="H13012">
        <v>881585.32</v>
      </c>
    </row>
    <row r="13013" spans="1:8" x14ac:dyDescent="0.25">
      <c r="A13013" s="2">
        <v>11</v>
      </c>
      <c r="B13013" t="s">
        <v>44</v>
      </c>
      <c r="C13013" t="s">
        <v>231</v>
      </c>
      <c r="D13013" s="2">
        <v>3</v>
      </c>
      <c r="E13013" s="17">
        <v>13</v>
      </c>
      <c r="F13013" t="s">
        <v>79</v>
      </c>
      <c r="H13013">
        <v>8882</v>
      </c>
    </row>
    <row r="13014" spans="1:8" x14ac:dyDescent="0.25">
      <c r="A13014" s="2">
        <v>11</v>
      </c>
      <c r="B13014" t="s">
        <v>44</v>
      </c>
      <c r="C13014" t="s">
        <v>231</v>
      </c>
      <c r="D13014" s="2">
        <v>3</v>
      </c>
      <c r="E13014" s="17">
        <v>13</v>
      </c>
      <c r="F13014" t="s">
        <v>72</v>
      </c>
      <c r="G13014">
        <v>25</v>
      </c>
      <c r="H13014">
        <v>4309764.6899999995</v>
      </c>
    </row>
    <row r="13015" spans="1:8" x14ac:dyDescent="0.25">
      <c r="A13015" s="2">
        <v>11</v>
      </c>
      <c r="B13015" t="s">
        <v>44</v>
      </c>
      <c r="C13015" t="s">
        <v>231</v>
      </c>
      <c r="D13015" s="2">
        <v>3</v>
      </c>
      <c r="E13015" s="17">
        <v>14</v>
      </c>
      <c r="F13015" t="s">
        <v>70</v>
      </c>
      <c r="G13015">
        <v>4</v>
      </c>
      <c r="H13015">
        <v>3269116.4500000007</v>
      </c>
    </row>
    <row r="13016" spans="1:8" x14ac:dyDescent="0.25">
      <c r="A13016" s="2">
        <v>11</v>
      </c>
      <c r="B13016" t="s">
        <v>44</v>
      </c>
      <c r="C13016" t="s">
        <v>231</v>
      </c>
      <c r="D13016" s="2">
        <v>3</v>
      </c>
      <c r="E13016" s="17">
        <v>14</v>
      </c>
      <c r="F13016" t="s">
        <v>75</v>
      </c>
      <c r="G13016">
        <v>2</v>
      </c>
      <c r="H13016">
        <v>185921.16000000003</v>
      </c>
    </row>
    <row r="13017" spans="1:8" x14ac:dyDescent="0.25">
      <c r="A13017" s="2">
        <v>11</v>
      </c>
      <c r="B13017" t="s">
        <v>44</v>
      </c>
      <c r="C13017" t="s">
        <v>231</v>
      </c>
      <c r="D13017" s="2">
        <v>3</v>
      </c>
      <c r="E13017" s="17">
        <v>14</v>
      </c>
      <c r="F13017" t="s">
        <v>68</v>
      </c>
      <c r="G13017">
        <v>3</v>
      </c>
      <c r="H13017">
        <v>68020</v>
      </c>
    </row>
    <row r="13018" spans="1:8" x14ac:dyDescent="0.25">
      <c r="A13018" s="2">
        <v>11</v>
      </c>
      <c r="B13018" t="s">
        <v>44</v>
      </c>
      <c r="C13018" t="s">
        <v>231</v>
      </c>
      <c r="D13018" s="2">
        <v>3</v>
      </c>
      <c r="E13018" s="17">
        <v>14</v>
      </c>
      <c r="F13018" t="s">
        <v>69</v>
      </c>
      <c r="G13018">
        <v>4</v>
      </c>
      <c r="H13018">
        <v>424984.32000000001</v>
      </c>
    </row>
    <row r="13019" spans="1:8" x14ac:dyDescent="0.25">
      <c r="A13019" s="2">
        <v>11</v>
      </c>
      <c r="B13019" t="s">
        <v>44</v>
      </c>
      <c r="C13019" t="s">
        <v>231</v>
      </c>
      <c r="D13019" s="2">
        <v>3</v>
      </c>
      <c r="E13019" s="17">
        <v>14</v>
      </c>
      <c r="F13019" t="s">
        <v>67</v>
      </c>
      <c r="G13019">
        <v>4</v>
      </c>
      <c r="H13019">
        <v>332.30999999999995</v>
      </c>
    </row>
    <row r="13020" spans="1:8" x14ac:dyDescent="0.25">
      <c r="A13020" s="2">
        <v>11</v>
      </c>
      <c r="B13020" t="s">
        <v>44</v>
      </c>
      <c r="C13020" t="s">
        <v>231</v>
      </c>
      <c r="D13020" s="2">
        <v>3</v>
      </c>
      <c r="E13020" s="17">
        <v>14</v>
      </c>
      <c r="F13020" t="s">
        <v>73</v>
      </c>
      <c r="G13020">
        <v>2</v>
      </c>
      <c r="H13020">
        <v>129842.11</v>
      </c>
    </row>
    <row r="13021" spans="1:8" x14ac:dyDescent="0.25">
      <c r="A13021" s="2">
        <v>11</v>
      </c>
      <c r="B13021" t="s">
        <v>44</v>
      </c>
      <c r="C13021" t="s">
        <v>231</v>
      </c>
      <c r="D13021" s="2">
        <v>3</v>
      </c>
      <c r="E13021" s="17">
        <v>14</v>
      </c>
      <c r="F13021" t="s">
        <v>72</v>
      </c>
      <c r="G13021">
        <v>4</v>
      </c>
      <c r="H13021">
        <v>961811.16999999993</v>
      </c>
    </row>
    <row r="13022" spans="1:8" x14ac:dyDescent="0.25">
      <c r="A13022" s="2">
        <v>11</v>
      </c>
      <c r="B13022" t="s">
        <v>44</v>
      </c>
      <c r="C13022" t="s">
        <v>231</v>
      </c>
      <c r="D13022" s="2">
        <v>3</v>
      </c>
      <c r="E13022" s="17">
        <v>15</v>
      </c>
      <c r="F13022" t="s">
        <v>70</v>
      </c>
      <c r="G13022">
        <v>1</v>
      </c>
      <c r="H13022">
        <v>887464.2</v>
      </c>
    </row>
    <row r="13023" spans="1:8" x14ac:dyDescent="0.25">
      <c r="A13023" s="2">
        <v>11</v>
      </c>
      <c r="B13023" t="s">
        <v>44</v>
      </c>
      <c r="C13023" t="s">
        <v>231</v>
      </c>
      <c r="D13023" s="2">
        <v>3</v>
      </c>
      <c r="E13023" s="17">
        <v>15</v>
      </c>
      <c r="F13023" t="s">
        <v>68</v>
      </c>
      <c r="G13023">
        <v>1</v>
      </c>
      <c r="H13023">
        <v>21960</v>
      </c>
    </row>
    <row r="13024" spans="1:8" x14ac:dyDescent="0.25">
      <c r="A13024" s="2">
        <v>11</v>
      </c>
      <c r="B13024" t="s">
        <v>44</v>
      </c>
      <c r="C13024" t="s">
        <v>231</v>
      </c>
      <c r="D13024" s="2">
        <v>3</v>
      </c>
      <c r="E13024" s="17">
        <v>15</v>
      </c>
      <c r="F13024" t="s">
        <v>69</v>
      </c>
      <c r="G13024">
        <v>1</v>
      </c>
      <c r="H13024">
        <v>115370.23999999999</v>
      </c>
    </row>
    <row r="13025" spans="1:8" x14ac:dyDescent="0.25">
      <c r="A13025" s="2">
        <v>11</v>
      </c>
      <c r="B13025" t="s">
        <v>44</v>
      </c>
      <c r="C13025" t="s">
        <v>231</v>
      </c>
      <c r="D13025" s="2">
        <v>3</v>
      </c>
      <c r="E13025" s="17">
        <v>15</v>
      </c>
      <c r="F13025" t="s">
        <v>67</v>
      </c>
      <c r="G13025">
        <v>1</v>
      </c>
      <c r="H13025">
        <v>69.959999999999994</v>
      </c>
    </row>
    <row r="13026" spans="1:8" x14ac:dyDescent="0.25">
      <c r="A13026" s="2">
        <v>11</v>
      </c>
      <c r="B13026" t="s">
        <v>44</v>
      </c>
      <c r="C13026" t="s">
        <v>231</v>
      </c>
      <c r="D13026" s="2">
        <v>3</v>
      </c>
      <c r="E13026" s="17">
        <v>15</v>
      </c>
      <c r="F13026" t="s">
        <v>73</v>
      </c>
      <c r="H13026">
        <v>73955.350000000006</v>
      </c>
    </row>
    <row r="13027" spans="1:8" x14ac:dyDescent="0.25">
      <c r="A13027" s="2">
        <v>11</v>
      </c>
      <c r="B13027" t="s">
        <v>44</v>
      </c>
      <c r="C13027" t="s">
        <v>231</v>
      </c>
      <c r="D13027" s="2">
        <v>3</v>
      </c>
      <c r="E13027" s="17">
        <v>15</v>
      </c>
      <c r="F13027" t="s">
        <v>72</v>
      </c>
      <c r="G13027">
        <v>1</v>
      </c>
      <c r="H13027">
        <v>169056.12000000002</v>
      </c>
    </row>
    <row r="13028" spans="1:8" x14ac:dyDescent="0.25">
      <c r="A13028" s="2">
        <v>11</v>
      </c>
      <c r="B13028" t="s">
        <v>44</v>
      </c>
      <c r="C13028" t="s">
        <v>232</v>
      </c>
      <c r="D13028" s="2">
        <v>4</v>
      </c>
      <c r="E13028" s="17">
        <v>1</v>
      </c>
      <c r="F13028" t="s">
        <v>70</v>
      </c>
      <c r="G13028">
        <v>243</v>
      </c>
      <c r="H13028">
        <v>8359864.9799999958</v>
      </c>
    </row>
    <row r="13029" spans="1:8" x14ac:dyDescent="0.25">
      <c r="A13029" s="2">
        <v>11</v>
      </c>
      <c r="B13029" t="s">
        <v>44</v>
      </c>
      <c r="C13029" t="s">
        <v>232</v>
      </c>
      <c r="D13029" s="2">
        <v>4</v>
      </c>
      <c r="E13029" s="17">
        <v>1</v>
      </c>
      <c r="F13029" t="s">
        <v>67</v>
      </c>
      <c r="G13029">
        <v>136</v>
      </c>
      <c r="H13029">
        <v>8728.0300000000007</v>
      </c>
    </row>
    <row r="13030" spans="1:8" x14ac:dyDescent="0.25">
      <c r="A13030" s="2">
        <v>11</v>
      </c>
      <c r="B13030" t="s">
        <v>44</v>
      </c>
      <c r="C13030" t="s">
        <v>232</v>
      </c>
      <c r="D13030" s="2">
        <v>4</v>
      </c>
      <c r="E13030" s="17">
        <v>1</v>
      </c>
      <c r="F13030" t="s">
        <v>72</v>
      </c>
      <c r="G13030">
        <v>2</v>
      </c>
      <c r="H13030">
        <v>19534.7</v>
      </c>
    </row>
    <row r="13031" spans="1:8" x14ac:dyDescent="0.25">
      <c r="A13031" s="2">
        <v>11</v>
      </c>
      <c r="B13031" t="s">
        <v>44</v>
      </c>
      <c r="C13031" t="s">
        <v>232</v>
      </c>
      <c r="D13031" s="2">
        <v>4</v>
      </c>
      <c r="E13031" s="17">
        <v>1</v>
      </c>
      <c r="F13031" t="s">
        <v>87</v>
      </c>
      <c r="G13031">
        <v>6</v>
      </c>
      <c r="H13031">
        <v>300470.19000000006</v>
      </c>
    </row>
    <row r="13032" spans="1:8" x14ac:dyDescent="0.25">
      <c r="A13032" s="2">
        <v>11</v>
      </c>
      <c r="B13032" t="s">
        <v>44</v>
      </c>
      <c r="C13032" t="s">
        <v>232</v>
      </c>
      <c r="D13032" s="2">
        <v>4</v>
      </c>
      <c r="E13032" s="17">
        <v>1</v>
      </c>
      <c r="F13032" t="s">
        <v>96</v>
      </c>
      <c r="G13032">
        <v>1</v>
      </c>
      <c r="H13032">
        <v>1388123.3399999999</v>
      </c>
    </row>
    <row r="13033" spans="1:8" x14ac:dyDescent="0.25">
      <c r="A13033" s="2">
        <v>11</v>
      </c>
      <c r="B13033" t="s">
        <v>44</v>
      </c>
      <c r="C13033" t="s">
        <v>232</v>
      </c>
      <c r="D13033" s="2">
        <v>4</v>
      </c>
      <c r="E13033" s="17">
        <v>2</v>
      </c>
      <c r="F13033" t="s">
        <v>70</v>
      </c>
      <c r="G13033">
        <v>1108</v>
      </c>
      <c r="H13033">
        <v>90286636.5</v>
      </c>
    </row>
    <row r="13034" spans="1:8" x14ac:dyDescent="0.25">
      <c r="A13034" s="2">
        <v>11</v>
      </c>
      <c r="B13034" t="s">
        <v>44</v>
      </c>
      <c r="C13034" t="s">
        <v>232</v>
      </c>
      <c r="D13034" s="2">
        <v>4</v>
      </c>
      <c r="E13034" s="17">
        <v>2</v>
      </c>
      <c r="F13034" t="s">
        <v>75</v>
      </c>
      <c r="G13034">
        <v>905</v>
      </c>
      <c r="H13034">
        <v>11578800</v>
      </c>
    </row>
    <row r="13035" spans="1:8" x14ac:dyDescent="0.25">
      <c r="A13035" s="2">
        <v>11</v>
      </c>
      <c r="B13035" t="s">
        <v>44</v>
      </c>
      <c r="C13035" t="s">
        <v>232</v>
      </c>
      <c r="D13035" s="2">
        <v>4</v>
      </c>
      <c r="E13035" s="17">
        <v>2</v>
      </c>
      <c r="F13035" t="s">
        <v>77</v>
      </c>
      <c r="G13035">
        <v>78</v>
      </c>
      <c r="H13035">
        <v>1612898.5299999996</v>
      </c>
    </row>
    <row r="13036" spans="1:8" x14ac:dyDescent="0.25">
      <c r="A13036" s="2">
        <v>11</v>
      </c>
      <c r="B13036" t="s">
        <v>44</v>
      </c>
      <c r="C13036" t="s">
        <v>232</v>
      </c>
      <c r="D13036" s="2">
        <v>4</v>
      </c>
      <c r="E13036" s="17">
        <v>2</v>
      </c>
      <c r="F13036" t="s">
        <v>68</v>
      </c>
      <c r="G13036">
        <v>674</v>
      </c>
      <c r="H13036">
        <v>12949173</v>
      </c>
    </row>
    <row r="13037" spans="1:8" x14ac:dyDescent="0.25">
      <c r="A13037" s="2">
        <v>11</v>
      </c>
      <c r="B13037" t="s">
        <v>44</v>
      </c>
      <c r="C13037" t="s">
        <v>232</v>
      </c>
      <c r="D13037" s="2">
        <v>4</v>
      </c>
      <c r="E13037" s="17">
        <v>2</v>
      </c>
      <c r="F13037" t="s">
        <v>69</v>
      </c>
      <c r="G13037">
        <v>984</v>
      </c>
      <c r="H13037">
        <v>10539961.629999993</v>
      </c>
    </row>
    <row r="13038" spans="1:8" x14ac:dyDescent="0.25">
      <c r="A13038" s="2">
        <v>11</v>
      </c>
      <c r="B13038" t="s">
        <v>44</v>
      </c>
      <c r="C13038" t="s">
        <v>232</v>
      </c>
      <c r="D13038" s="2">
        <v>4</v>
      </c>
      <c r="E13038" s="17">
        <v>2</v>
      </c>
      <c r="F13038" t="s">
        <v>78</v>
      </c>
      <c r="H13038">
        <v>2079203.6900000079</v>
      </c>
    </row>
    <row r="13039" spans="1:8" x14ac:dyDescent="0.25">
      <c r="A13039" s="2">
        <v>11</v>
      </c>
      <c r="B13039" t="s">
        <v>44</v>
      </c>
      <c r="C13039" t="s">
        <v>232</v>
      </c>
      <c r="D13039" s="2">
        <v>4</v>
      </c>
      <c r="E13039" s="17">
        <v>2</v>
      </c>
      <c r="F13039" t="s">
        <v>67</v>
      </c>
      <c r="G13039">
        <v>1104</v>
      </c>
      <c r="H13039">
        <v>72429.56</v>
      </c>
    </row>
    <row r="13040" spans="1:8" x14ac:dyDescent="0.25">
      <c r="A13040" s="2">
        <v>11</v>
      </c>
      <c r="B13040" t="s">
        <v>44</v>
      </c>
      <c r="C13040" t="s">
        <v>232</v>
      </c>
      <c r="D13040" s="2">
        <v>4</v>
      </c>
      <c r="E13040" s="17">
        <v>2</v>
      </c>
      <c r="F13040" t="s">
        <v>73</v>
      </c>
      <c r="G13040">
        <v>88</v>
      </c>
      <c r="H13040">
        <v>6686803.2299999995</v>
      </c>
    </row>
    <row r="13041" spans="1:8" x14ac:dyDescent="0.25">
      <c r="A13041" s="2">
        <v>11</v>
      </c>
      <c r="B13041" t="s">
        <v>44</v>
      </c>
      <c r="C13041" t="s">
        <v>232</v>
      </c>
      <c r="D13041" s="2">
        <v>4</v>
      </c>
      <c r="E13041" s="17">
        <v>2</v>
      </c>
      <c r="F13041" t="s">
        <v>79</v>
      </c>
      <c r="G13041">
        <v>2</v>
      </c>
      <c r="H13041">
        <v>275342</v>
      </c>
    </row>
    <row r="13042" spans="1:8" x14ac:dyDescent="0.25">
      <c r="A13042" s="2">
        <v>11</v>
      </c>
      <c r="B13042" t="s">
        <v>44</v>
      </c>
      <c r="C13042" t="s">
        <v>232</v>
      </c>
      <c r="D13042" s="2">
        <v>4</v>
      </c>
      <c r="E13042" s="17">
        <v>2</v>
      </c>
      <c r="F13042" t="s">
        <v>72</v>
      </c>
      <c r="G13042">
        <v>118</v>
      </c>
      <c r="H13042">
        <v>3150317.6200000006</v>
      </c>
    </row>
    <row r="13043" spans="1:8" x14ac:dyDescent="0.25">
      <c r="A13043" s="2">
        <v>11</v>
      </c>
      <c r="B13043" t="s">
        <v>44</v>
      </c>
      <c r="C13043" t="s">
        <v>232</v>
      </c>
      <c r="D13043" s="2">
        <v>4</v>
      </c>
      <c r="E13043" s="17">
        <v>2</v>
      </c>
      <c r="F13043" t="s">
        <v>74</v>
      </c>
      <c r="G13043">
        <v>17</v>
      </c>
      <c r="H13043">
        <v>247919.15999999997</v>
      </c>
    </row>
    <row r="13044" spans="1:8" x14ac:dyDescent="0.25">
      <c r="A13044" s="2">
        <v>11</v>
      </c>
      <c r="B13044" t="s">
        <v>44</v>
      </c>
      <c r="C13044" t="s">
        <v>232</v>
      </c>
      <c r="D13044" s="2">
        <v>4</v>
      </c>
      <c r="E13044" s="17">
        <v>3</v>
      </c>
      <c r="F13044" t="s">
        <v>70</v>
      </c>
      <c r="G13044">
        <v>742</v>
      </c>
      <c r="H13044">
        <v>69981907.370000005</v>
      </c>
    </row>
    <row r="13045" spans="1:8" x14ac:dyDescent="0.25">
      <c r="A13045" s="2">
        <v>11</v>
      </c>
      <c r="B13045" t="s">
        <v>44</v>
      </c>
      <c r="C13045" t="s">
        <v>232</v>
      </c>
      <c r="D13045" s="2">
        <v>4</v>
      </c>
      <c r="E13045" s="17">
        <v>3</v>
      </c>
      <c r="F13045" t="s">
        <v>75</v>
      </c>
      <c r="G13045">
        <v>716</v>
      </c>
      <c r="H13045">
        <v>8723940</v>
      </c>
    </row>
    <row r="13046" spans="1:8" x14ac:dyDescent="0.25">
      <c r="A13046" s="2">
        <v>11</v>
      </c>
      <c r="B13046" t="s">
        <v>44</v>
      </c>
      <c r="C13046" t="s">
        <v>232</v>
      </c>
      <c r="D13046" s="2">
        <v>4</v>
      </c>
      <c r="E13046" s="17">
        <v>3</v>
      </c>
      <c r="F13046" t="s">
        <v>77</v>
      </c>
      <c r="G13046">
        <v>118</v>
      </c>
      <c r="H13046">
        <v>4315946.3000000007</v>
      </c>
    </row>
    <row r="13047" spans="1:8" x14ac:dyDescent="0.25">
      <c r="A13047" s="2">
        <v>11</v>
      </c>
      <c r="B13047" t="s">
        <v>44</v>
      </c>
      <c r="C13047" t="s">
        <v>232</v>
      </c>
      <c r="D13047" s="2">
        <v>4</v>
      </c>
      <c r="E13047" s="17">
        <v>3</v>
      </c>
      <c r="F13047" t="s">
        <v>68</v>
      </c>
      <c r="G13047">
        <v>482</v>
      </c>
      <c r="H13047">
        <v>8567315.8100000005</v>
      </c>
    </row>
    <row r="13048" spans="1:8" x14ac:dyDescent="0.25">
      <c r="A13048" s="2">
        <v>11</v>
      </c>
      <c r="B13048" t="s">
        <v>44</v>
      </c>
      <c r="C13048" t="s">
        <v>232</v>
      </c>
      <c r="D13048" s="2">
        <v>4</v>
      </c>
      <c r="E13048" s="17">
        <v>3</v>
      </c>
      <c r="F13048" t="s">
        <v>69</v>
      </c>
      <c r="G13048">
        <v>734</v>
      </c>
      <c r="H13048">
        <v>9088514.959999999</v>
      </c>
    </row>
    <row r="13049" spans="1:8" x14ac:dyDescent="0.25">
      <c r="A13049" s="2">
        <v>11</v>
      </c>
      <c r="B13049" t="s">
        <v>44</v>
      </c>
      <c r="C13049" t="s">
        <v>232</v>
      </c>
      <c r="D13049" s="2">
        <v>4</v>
      </c>
      <c r="E13049" s="17">
        <v>3</v>
      </c>
      <c r="F13049" t="s">
        <v>78</v>
      </c>
      <c r="H13049">
        <v>1915003.89</v>
      </c>
    </row>
    <row r="13050" spans="1:8" x14ac:dyDescent="0.25">
      <c r="A13050" s="2">
        <v>11</v>
      </c>
      <c r="B13050" t="s">
        <v>44</v>
      </c>
      <c r="C13050" t="s">
        <v>232</v>
      </c>
      <c r="D13050" s="2">
        <v>4</v>
      </c>
      <c r="E13050" s="17">
        <v>3</v>
      </c>
      <c r="F13050" t="s">
        <v>67</v>
      </c>
      <c r="G13050">
        <v>742</v>
      </c>
      <c r="H13050">
        <v>47943.81</v>
      </c>
    </row>
    <row r="13051" spans="1:8" x14ac:dyDescent="0.25">
      <c r="A13051" s="2">
        <v>11</v>
      </c>
      <c r="B13051" t="s">
        <v>44</v>
      </c>
      <c r="C13051" t="s">
        <v>232</v>
      </c>
      <c r="D13051" s="2">
        <v>4</v>
      </c>
      <c r="E13051" s="17">
        <v>3</v>
      </c>
      <c r="F13051" t="s">
        <v>73</v>
      </c>
      <c r="G13051">
        <v>77</v>
      </c>
      <c r="H13051">
        <v>6174506.5</v>
      </c>
    </row>
    <row r="13052" spans="1:8" x14ac:dyDescent="0.25">
      <c r="A13052" s="2">
        <v>11</v>
      </c>
      <c r="B13052" t="s">
        <v>44</v>
      </c>
      <c r="C13052" t="s">
        <v>232</v>
      </c>
      <c r="D13052" s="2">
        <v>4</v>
      </c>
      <c r="E13052" s="17">
        <v>3</v>
      </c>
      <c r="F13052" t="s">
        <v>79</v>
      </c>
      <c r="G13052">
        <v>8</v>
      </c>
      <c r="H13052">
        <v>1027436.06</v>
      </c>
    </row>
    <row r="13053" spans="1:8" x14ac:dyDescent="0.25">
      <c r="A13053" s="2">
        <v>11</v>
      </c>
      <c r="B13053" t="s">
        <v>44</v>
      </c>
      <c r="C13053" t="s">
        <v>232</v>
      </c>
      <c r="D13053" s="2">
        <v>4</v>
      </c>
      <c r="E13053" s="17">
        <v>3</v>
      </c>
      <c r="F13053" t="s">
        <v>72</v>
      </c>
      <c r="G13053">
        <v>8</v>
      </c>
      <c r="H13053">
        <v>99202.749999999985</v>
      </c>
    </row>
    <row r="13054" spans="1:8" x14ac:dyDescent="0.25">
      <c r="A13054" s="2">
        <v>11</v>
      </c>
      <c r="B13054" t="s">
        <v>44</v>
      </c>
      <c r="C13054" t="s">
        <v>232</v>
      </c>
      <c r="D13054" s="2">
        <v>4</v>
      </c>
      <c r="E13054" s="17">
        <v>3</v>
      </c>
      <c r="F13054" t="s">
        <v>74</v>
      </c>
      <c r="G13054">
        <v>35</v>
      </c>
      <c r="H13054">
        <v>366056.87</v>
      </c>
    </row>
    <row r="13055" spans="1:8" x14ac:dyDescent="0.25">
      <c r="A13055" s="2">
        <v>11</v>
      </c>
      <c r="B13055" t="s">
        <v>44</v>
      </c>
      <c r="C13055" t="s">
        <v>232</v>
      </c>
      <c r="D13055" s="2">
        <v>4</v>
      </c>
      <c r="E13055" s="17">
        <v>3</v>
      </c>
      <c r="F13055" t="s">
        <v>88</v>
      </c>
      <c r="H13055">
        <v>5593.91</v>
      </c>
    </row>
    <row r="13056" spans="1:8" x14ac:dyDescent="0.25">
      <c r="A13056" s="2">
        <v>11</v>
      </c>
      <c r="B13056" t="s">
        <v>44</v>
      </c>
      <c r="C13056" t="s">
        <v>232</v>
      </c>
      <c r="D13056" s="2">
        <v>4</v>
      </c>
      <c r="E13056" s="17">
        <v>3</v>
      </c>
      <c r="F13056" t="s">
        <v>71</v>
      </c>
      <c r="H13056">
        <v>35311.29</v>
      </c>
    </row>
    <row r="13057" spans="1:8" x14ac:dyDescent="0.25">
      <c r="A13057" s="2">
        <v>11</v>
      </c>
      <c r="B13057" t="s">
        <v>44</v>
      </c>
      <c r="C13057" t="s">
        <v>232</v>
      </c>
      <c r="D13057" s="2">
        <v>4</v>
      </c>
      <c r="E13057" s="17">
        <v>4</v>
      </c>
      <c r="F13057" t="s">
        <v>70</v>
      </c>
      <c r="G13057">
        <v>179</v>
      </c>
      <c r="H13057">
        <v>16395147.630000001</v>
      </c>
    </row>
    <row r="13058" spans="1:8" x14ac:dyDescent="0.25">
      <c r="A13058" s="2">
        <v>11</v>
      </c>
      <c r="B13058" t="s">
        <v>44</v>
      </c>
      <c r="C13058" t="s">
        <v>232</v>
      </c>
      <c r="D13058" s="2">
        <v>4</v>
      </c>
      <c r="E13058" s="17">
        <v>4</v>
      </c>
      <c r="F13058" t="s">
        <v>75</v>
      </c>
      <c r="G13058">
        <v>117</v>
      </c>
      <c r="H13058">
        <v>1461000</v>
      </c>
    </row>
    <row r="13059" spans="1:8" x14ac:dyDescent="0.25">
      <c r="A13059" s="2">
        <v>11</v>
      </c>
      <c r="B13059" t="s">
        <v>44</v>
      </c>
      <c r="C13059" t="s">
        <v>232</v>
      </c>
      <c r="D13059" s="2">
        <v>4</v>
      </c>
      <c r="E13059" s="17">
        <v>4</v>
      </c>
      <c r="F13059" t="s">
        <v>77</v>
      </c>
      <c r="G13059">
        <v>44</v>
      </c>
      <c r="H13059">
        <v>1665108.2099999995</v>
      </c>
    </row>
    <row r="13060" spans="1:8" x14ac:dyDescent="0.25">
      <c r="A13060" s="2">
        <v>11</v>
      </c>
      <c r="B13060" t="s">
        <v>44</v>
      </c>
      <c r="C13060" t="s">
        <v>232</v>
      </c>
      <c r="D13060" s="2">
        <v>4</v>
      </c>
      <c r="E13060" s="17">
        <v>4</v>
      </c>
      <c r="F13060" t="s">
        <v>68</v>
      </c>
      <c r="G13060">
        <v>91</v>
      </c>
      <c r="H13060">
        <v>1608878.5</v>
      </c>
    </row>
    <row r="13061" spans="1:8" x14ac:dyDescent="0.25">
      <c r="A13061" s="2">
        <v>11</v>
      </c>
      <c r="B13061" t="s">
        <v>44</v>
      </c>
      <c r="C13061" t="s">
        <v>232</v>
      </c>
      <c r="D13061" s="2">
        <v>4</v>
      </c>
      <c r="E13061" s="17">
        <v>4</v>
      </c>
      <c r="F13061" t="s">
        <v>69</v>
      </c>
      <c r="G13061">
        <v>128</v>
      </c>
      <c r="H13061">
        <v>1817112.3100000017</v>
      </c>
    </row>
    <row r="13062" spans="1:8" x14ac:dyDescent="0.25">
      <c r="A13062" s="2">
        <v>11</v>
      </c>
      <c r="B13062" t="s">
        <v>44</v>
      </c>
      <c r="C13062" t="s">
        <v>232</v>
      </c>
      <c r="D13062" s="2">
        <v>4</v>
      </c>
      <c r="E13062" s="17">
        <v>4</v>
      </c>
      <c r="F13062" t="s">
        <v>78</v>
      </c>
      <c r="H13062">
        <v>302466.43000000017</v>
      </c>
    </row>
    <row r="13063" spans="1:8" x14ac:dyDescent="0.25">
      <c r="A13063" s="2">
        <v>11</v>
      </c>
      <c r="B13063" t="s">
        <v>44</v>
      </c>
      <c r="C13063" t="s">
        <v>232</v>
      </c>
      <c r="D13063" s="2">
        <v>4</v>
      </c>
      <c r="E13063" s="17">
        <v>4</v>
      </c>
      <c r="F13063" t="s">
        <v>67</v>
      </c>
      <c r="G13063">
        <v>173</v>
      </c>
      <c r="H13063">
        <v>9701.9900000000016</v>
      </c>
    </row>
    <row r="13064" spans="1:8" x14ac:dyDescent="0.25">
      <c r="A13064" s="2">
        <v>11</v>
      </c>
      <c r="B13064" t="s">
        <v>44</v>
      </c>
      <c r="C13064" t="s">
        <v>232</v>
      </c>
      <c r="D13064" s="2">
        <v>4</v>
      </c>
      <c r="E13064" s="17">
        <v>4</v>
      </c>
      <c r="F13064" t="s">
        <v>73</v>
      </c>
      <c r="G13064">
        <v>14</v>
      </c>
      <c r="H13064">
        <v>1238796.5899999999</v>
      </c>
    </row>
    <row r="13065" spans="1:8" x14ac:dyDescent="0.25">
      <c r="A13065" s="2">
        <v>11</v>
      </c>
      <c r="B13065" t="s">
        <v>44</v>
      </c>
      <c r="C13065" t="s">
        <v>232</v>
      </c>
      <c r="D13065" s="2">
        <v>4</v>
      </c>
      <c r="E13065" s="17">
        <v>4</v>
      </c>
      <c r="F13065" t="s">
        <v>79</v>
      </c>
      <c r="H13065">
        <v>159880</v>
      </c>
    </row>
    <row r="13066" spans="1:8" x14ac:dyDescent="0.25">
      <c r="A13066" s="2">
        <v>11</v>
      </c>
      <c r="B13066" t="s">
        <v>44</v>
      </c>
      <c r="C13066" t="s">
        <v>232</v>
      </c>
      <c r="D13066" s="2">
        <v>4</v>
      </c>
      <c r="E13066" s="17">
        <v>4</v>
      </c>
      <c r="F13066" t="s">
        <v>72</v>
      </c>
      <c r="G13066">
        <v>50</v>
      </c>
      <c r="H13066">
        <v>899715.62000000023</v>
      </c>
    </row>
    <row r="13067" spans="1:8" x14ac:dyDescent="0.25">
      <c r="A13067" s="2">
        <v>11</v>
      </c>
      <c r="B13067" t="s">
        <v>44</v>
      </c>
      <c r="C13067" t="s">
        <v>232</v>
      </c>
      <c r="D13067" s="2">
        <v>4</v>
      </c>
      <c r="E13067" s="17">
        <v>4</v>
      </c>
      <c r="F13067" t="s">
        <v>74</v>
      </c>
      <c r="G13067">
        <v>7</v>
      </c>
      <c r="H13067">
        <v>71484.95</v>
      </c>
    </row>
    <row r="13068" spans="1:8" x14ac:dyDescent="0.25">
      <c r="A13068" s="2">
        <v>11</v>
      </c>
      <c r="B13068" t="s">
        <v>44</v>
      </c>
      <c r="C13068" t="s">
        <v>232</v>
      </c>
      <c r="D13068" s="2">
        <v>4</v>
      </c>
      <c r="E13068" s="17">
        <v>4</v>
      </c>
      <c r="F13068" t="s">
        <v>88</v>
      </c>
      <c r="H13068">
        <v>1751</v>
      </c>
    </row>
    <row r="13069" spans="1:8" x14ac:dyDescent="0.25">
      <c r="A13069" s="2">
        <v>11</v>
      </c>
      <c r="B13069" t="s">
        <v>44</v>
      </c>
      <c r="C13069" t="s">
        <v>232</v>
      </c>
      <c r="D13069" s="2">
        <v>4</v>
      </c>
      <c r="E13069" s="17">
        <v>4</v>
      </c>
      <c r="F13069" t="s">
        <v>71</v>
      </c>
      <c r="H13069">
        <v>8072.94</v>
      </c>
    </row>
    <row r="13070" spans="1:8" x14ac:dyDescent="0.25">
      <c r="A13070" s="2">
        <v>11</v>
      </c>
      <c r="B13070" t="s">
        <v>44</v>
      </c>
      <c r="C13070" t="s">
        <v>232</v>
      </c>
      <c r="D13070" s="2">
        <v>4</v>
      </c>
      <c r="E13070" s="17">
        <v>5</v>
      </c>
      <c r="F13070" t="s">
        <v>70</v>
      </c>
      <c r="G13070">
        <v>233</v>
      </c>
      <c r="H13070">
        <v>31190689.73</v>
      </c>
    </row>
    <row r="13071" spans="1:8" x14ac:dyDescent="0.25">
      <c r="A13071" s="2">
        <v>11</v>
      </c>
      <c r="B13071" t="s">
        <v>44</v>
      </c>
      <c r="C13071" t="s">
        <v>232</v>
      </c>
      <c r="D13071" s="2">
        <v>4</v>
      </c>
      <c r="E13071" s="17">
        <v>5</v>
      </c>
      <c r="F13071" t="s">
        <v>75</v>
      </c>
      <c r="G13071">
        <v>214</v>
      </c>
      <c r="H13071">
        <v>2651400</v>
      </c>
    </row>
    <row r="13072" spans="1:8" x14ac:dyDescent="0.25">
      <c r="A13072" s="2">
        <v>11</v>
      </c>
      <c r="B13072" t="s">
        <v>44</v>
      </c>
      <c r="C13072" t="s">
        <v>232</v>
      </c>
      <c r="D13072" s="2">
        <v>4</v>
      </c>
      <c r="E13072" s="17">
        <v>5</v>
      </c>
      <c r="F13072" t="s">
        <v>77</v>
      </c>
      <c r="G13072">
        <v>43</v>
      </c>
      <c r="H13072">
        <v>2480133.1200000001</v>
      </c>
    </row>
    <row r="13073" spans="1:8" x14ac:dyDescent="0.25">
      <c r="A13073" s="2">
        <v>11</v>
      </c>
      <c r="B13073" t="s">
        <v>44</v>
      </c>
      <c r="C13073" t="s">
        <v>232</v>
      </c>
      <c r="D13073" s="2">
        <v>4</v>
      </c>
      <c r="E13073" s="17">
        <v>5</v>
      </c>
      <c r="F13073" t="s">
        <v>68</v>
      </c>
      <c r="G13073">
        <v>150</v>
      </c>
      <c r="H13073">
        <v>2742213</v>
      </c>
    </row>
    <row r="13074" spans="1:8" x14ac:dyDescent="0.25">
      <c r="A13074" s="2">
        <v>11</v>
      </c>
      <c r="B13074" t="s">
        <v>44</v>
      </c>
      <c r="C13074" t="s">
        <v>232</v>
      </c>
      <c r="D13074" s="2">
        <v>4</v>
      </c>
      <c r="E13074" s="17">
        <v>5</v>
      </c>
      <c r="F13074" t="s">
        <v>69</v>
      </c>
      <c r="G13074">
        <v>224</v>
      </c>
      <c r="H13074">
        <v>3923321.919999999</v>
      </c>
    </row>
    <row r="13075" spans="1:8" x14ac:dyDescent="0.25">
      <c r="A13075" s="2">
        <v>11</v>
      </c>
      <c r="B13075" t="s">
        <v>44</v>
      </c>
      <c r="C13075" t="s">
        <v>232</v>
      </c>
      <c r="D13075" s="2">
        <v>4</v>
      </c>
      <c r="E13075" s="17">
        <v>5</v>
      </c>
      <c r="F13075" t="s">
        <v>78</v>
      </c>
      <c r="H13075">
        <v>727507.12999999931</v>
      </c>
    </row>
    <row r="13076" spans="1:8" x14ac:dyDescent="0.25">
      <c r="A13076" s="2">
        <v>11</v>
      </c>
      <c r="B13076" t="s">
        <v>44</v>
      </c>
      <c r="C13076" t="s">
        <v>232</v>
      </c>
      <c r="D13076" s="2">
        <v>4</v>
      </c>
      <c r="E13076" s="17">
        <v>5</v>
      </c>
      <c r="F13076" t="s">
        <v>67</v>
      </c>
      <c r="G13076">
        <v>233</v>
      </c>
      <c r="H13076">
        <v>15134.220000000001</v>
      </c>
    </row>
    <row r="13077" spans="1:8" x14ac:dyDescent="0.25">
      <c r="A13077" s="2">
        <v>11</v>
      </c>
      <c r="B13077" t="s">
        <v>44</v>
      </c>
      <c r="C13077" t="s">
        <v>232</v>
      </c>
      <c r="D13077" s="2">
        <v>4</v>
      </c>
      <c r="E13077" s="17">
        <v>5</v>
      </c>
      <c r="F13077" t="s">
        <v>73</v>
      </c>
      <c r="G13077">
        <v>16</v>
      </c>
      <c r="H13077">
        <v>2481535.5699999998</v>
      </c>
    </row>
    <row r="13078" spans="1:8" x14ac:dyDescent="0.25">
      <c r="A13078" s="2">
        <v>11</v>
      </c>
      <c r="B13078" t="s">
        <v>44</v>
      </c>
      <c r="C13078" t="s">
        <v>232</v>
      </c>
      <c r="D13078" s="2">
        <v>4</v>
      </c>
      <c r="E13078" s="17">
        <v>5</v>
      </c>
      <c r="F13078" t="s">
        <v>79</v>
      </c>
      <c r="H13078">
        <v>97704</v>
      </c>
    </row>
    <row r="13079" spans="1:8" x14ac:dyDescent="0.25">
      <c r="A13079" s="2">
        <v>11</v>
      </c>
      <c r="B13079" t="s">
        <v>44</v>
      </c>
      <c r="C13079" t="s">
        <v>232</v>
      </c>
      <c r="D13079" s="2">
        <v>4</v>
      </c>
      <c r="E13079" s="17">
        <v>5</v>
      </c>
      <c r="F13079" t="s">
        <v>72</v>
      </c>
      <c r="G13079">
        <v>9</v>
      </c>
      <c r="H13079">
        <v>495359.31000000006</v>
      </c>
    </row>
    <row r="13080" spans="1:8" x14ac:dyDescent="0.25">
      <c r="A13080" s="2">
        <v>11</v>
      </c>
      <c r="B13080" t="s">
        <v>44</v>
      </c>
      <c r="C13080" t="s">
        <v>232</v>
      </c>
      <c r="D13080" s="2">
        <v>4</v>
      </c>
      <c r="E13080" s="17">
        <v>5</v>
      </c>
      <c r="F13080" t="s">
        <v>74</v>
      </c>
      <c r="G13080">
        <v>9</v>
      </c>
      <c r="H13080">
        <v>139938.35</v>
      </c>
    </row>
    <row r="13081" spans="1:8" x14ac:dyDescent="0.25">
      <c r="A13081" s="2">
        <v>11</v>
      </c>
      <c r="B13081" t="s">
        <v>44</v>
      </c>
      <c r="C13081" t="s">
        <v>232</v>
      </c>
      <c r="D13081" s="2">
        <v>4</v>
      </c>
      <c r="E13081" s="17">
        <v>5</v>
      </c>
      <c r="F13081" t="s">
        <v>88</v>
      </c>
      <c r="H13081">
        <v>14770</v>
      </c>
    </row>
    <row r="13082" spans="1:8" x14ac:dyDescent="0.25">
      <c r="A13082" s="2">
        <v>11</v>
      </c>
      <c r="B13082" t="s">
        <v>44</v>
      </c>
      <c r="C13082" t="s">
        <v>232</v>
      </c>
      <c r="D13082" s="2">
        <v>4</v>
      </c>
      <c r="E13082" s="17">
        <v>5</v>
      </c>
      <c r="F13082" t="s">
        <v>71</v>
      </c>
      <c r="G13082">
        <v>1</v>
      </c>
      <c r="H13082">
        <v>104323.92</v>
      </c>
    </row>
    <row r="13083" spans="1:8" x14ac:dyDescent="0.25">
      <c r="A13083" s="2">
        <v>11</v>
      </c>
      <c r="B13083" t="s">
        <v>44</v>
      </c>
      <c r="C13083" t="s">
        <v>232</v>
      </c>
      <c r="D13083" s="2">
        <v>4</v>
      </c>
      <c r="E13083" s="17">
        <v>6</v>
      </c>
      <c r="F13083" t="s">
        <v>70</v>
      </c>
      <c r="G13083">
        <v>240</v>
      </c>
      <c r="H13083">
        <v>38885566.710000001</v>
      </c>
    </row>
    <row r="13084" spans="1:8" x14ac:dyDescent="0.25">
      <c r="A13084" s="2">
        <v>11</v>
      </c>
      <c r="B13084" t="s">
        <v>44</v>
      </c>
      <c r="C13084" t="s">
        <v>232</v>
      </c>
      <c r="D13084" s="2">
        <v>4</v>
      </c>
      <c r="E13084" s="17">
        <v>6</v>
      </c>
      <c r="F13084" t="s">
        <v>75</v>
      </c>
      <c r="G13084">
        <v>211</v>
      </c>
      <c r="H13084">
        <v>2711700</v>
      </c>
    </row>
    <row r="13085" spans="1:8" x14ac:dyDescent="0.25">
      <c r="A13085" s="2">
        <v>11</v>
      </c>
      <c r="B13085" t="s">
        <v>44</v>
      </c>
      <c r="C13085" t="s">
        <v>232</v>
      </c>
      <c r="D13085" s="2">
        <v>4</v>
      </c>
      <c r="E13085" s="17">
        <v>6</v>
      </c>
      <c r="F13085" t="s">
        <v>77</v>
      </c>
      <c r="G13085">
        <v>43</v>
      </c>
      <c r="H13085">
        <v>1006900.1400000001</v>
      </c>
    </row>
    <row r="13086" spans="1:8" x14ac:dyDescent="0.25">
      <c r="A13086" s="2">
        <v>11</v>
      </c>
      <c r="B13086" t="s">
        <v>44</v>
      </c>
      <c r="C13086" t="s">
        <v>232</v>
      </c>
      <c r="D13086" s="2">
        <v>4</v>
      </c>
      <c r="E13086" s="17">
        <v>6</v>
      </c>
      <c r="F13086" t="s">
        <v>68</v>
      </c>
      <c r="G13086">
        <v>160</v>
      </c>
      <c r="H13086">
        <v>3060595.25</v>
      </c>
    </row>
    <row r="13087" spans="1:8" x14ac:dyDescent="0.25">
      <c r="A13087" s="2">
        <v>11</v>
      </c>
      <c r="B13087" t="s">
        <v>44</v>
      </c>
      <c r="C13087" t="s">
        <v>232</v>
      </c>
      <c r="D13087" s="2">
        <v>4</v>
      </c>
      <c r="E13087" s="17">
        <v>6</v>
      </c>
      <c r="F13087" t="s">
        <v>69</v>
      </c>
      <c r="G13087">
        <v>226</v>
      </c>
      <c r="H13087">
        <v>4865730.09</v>
      </c>
    </row>
    <row r="13088" spans="1:8" x14ac:dyDescent="0.25">
      <c r="A13088" s="2">
        <v>11</v>
      </c>
      <c r="B13088" t="s">
        <v>44</v>
      </c>
      <c r="C13088" t="s">
        <v>232</v>
      </c>
      <c r="D13088" s="2">
        <v>4</v>
      </c>
      <c r="E13088" s="17">
        <v>6</v>
      </c>
      <c r="F13088" t="s">
        <v>78</v>
      </c>
      <c r="H13088">
        <v>965645.22000000044</v>
      </c>
    </row>
    <row r="13089" spans="1:8" x14ac:dyDescent="0.25">
      <c r="A13089" s="2">
        <v>11</v>
      </c>
      <c r="B13089" t="s">
        <v>44</v>
      </c>
      <c r="C13089" t="s">
        <v>232</v>
      </c>
      <c r="D13089" s="2">
        <v>4</v>
      </c>
      <c r="E13089" s="17">
        <v>6</v>
      </c>
      <c r="F13089" t="s">
        <v>67</v>
      </c>
      <c r="G13089">
        <v>237</v>
      </c>
      <c r="H13089">
        <v>15683.439999999999</v>
      </c>
    </row>
    <row r="13090" spans="1:8" x14ac:dyDescent="0.25">
      <c r="A13090" s="2">
        <v>11</v>
      </c>
      <c r="B13090" t="s">
        <v>44</v>
      </c>
      <c r="C13090" t="s">
        <v>232</v>
      </c>
      <c r="D13090" s="2">
        <v>4</v>
      </c>
      <c r="E13090" s="17">
        <v>6</v>
      </c>
      <c r="F13090" t="s">
        <v>73</v>
      </c>
      <c r="G13090">
        <v>26</v>
      </c>
      <c r="H13090">
        <v>3123819.06</v>
      </c>
    </row>
    <row r="13091" spans="1:8" x14ac:dyDescent="0.25">
      <c r="A13091" s="2">
        <v>11</v>
      </c>
      <c r="B13091" t="s">
        <v>44</v>
      </c>
      <c r="C13091" t="s">
        <v>232</v>
      </c>
      <c r="D13091" s="2">
        <v>4</v>
      </c>
      <c r="E13091" s="17">
        <v>6</v>
      </c>
      <c r="F13091" t="s">
        <v>79</v>
      </c>
      <c r="H13091">
        <v>53292.5</v>
      </c>
    </row>
    <row r="13092" spans="1:8" x14ac:dyDescent="0.25">
      <c r="A13092" s="2">
        <v>11</v>
      </c>
      <c r="B13092" t="s">
        <v>44</v>
      </c>
      <c r="C13092" t="s">
        <v>232</v>
      </c>
      <c r="D13092" s="2">
        <v>4</v>
      </c>
      <c r="E13092" s="17">
        <v>6</v>
      </c>
      <c r="F13092" t="s">
        <v>72</v>
      </c>
      <c r="G13092">
        <v>15</v>
      </c>
      <c r="H13092">
        <v>607500.13</v>
      </c>
    </row>
    <row r="13093" spans="1:8" x14ac:dyDescent="0.25">
      <c r="A13093" s="2">
        <v>11</v>
      </c>
      <c r="B13093" t="s">
        <v>44</v>
      </c>
      <c r="C13093" t="s">
        <v>232</v>
      </c>
      <c r="D13093" s="2">
        <v>4</v>
      </c>
      <c r="E13093" s="17">
        <v>6</v>
      </c>
      <c r="F13093" t="s">
        <v>74</v>
      </c>
      <c r="G13093">
        <v>4</v>
      </c>
      <c r="H13093">
        <v>119781.87</v>
      </c>
    </row>
    <row r="13094" spans="1:8" x14ac:dyDescent="0.25">
      <c r="A13094" s="2">
        <v>11</v>
      </c>
      <c r="B13094" t="s">
        <v>44</v>
      </c>
      <c r="C13094" t="s">
        <v>232</v>
      </c>
      <c r="D13094" s="2">
        <v>4</v>
      </c>
      <c r="E13094" s="17">
        <v>6</v>
      </c>
      <c r="F13094" t="s">
        <v>88</v>
      </c>
      <c r="H13094">
        <v>3756</v>
      </c>
    </row>
    <row r="13095" spans="1:8" x14ac:dyDescent="0.25">
      <c r="A13095" s="2">
        <v>11</v>
      </c>
      <c r="B13095" t="s">
        <v>44</v>
      </c>
      <c r="C13095" t="s">
        <v>232</v>
      </c>
      <c r="D13095" s="2">
        <v>4</v>
      </c>
      <c r="E13095" s="17">
        <v>6</v>
      </c>
      <c r="F13095" t="s">
        <v>71</v>
      </c>
      <c r="H13095">
        <v>8121.76</v>
      </c>
    </row>
    <row r="13096" spans="1:8" x14ac:dyDescent="0.25">
      <c r="A13096" s="2">
        <v>11</v>
      </c>
      <c r="B13096" t="s">
        <v>44</v>
      </c>
      <c r="C13096" t="s">
        <v>232</v>
      </c>
      <c r="D13096" s="2">
        <v>4</v>
      </c>
      <c r="E13096" s="17">
        <v>7</v>
      </c>
      <c r="F13096" t="s">
        <v>70</v>
      </c>
      <c r="G13096">
        <v>542</v>
      </c>
      <c r="H13096">
        <v>106334127.67</v>
      </c>
    </row>
    <row r="13097" spans="1:8" x14ac:dyDescent="0.25">
      <c r="A13097" s="2">
        <v>11</v>
      </c>
      <c r="B13097" t="s">
        <v>44</v>
      </c>
      <c r="C13097" t="s">
        <v>232</v>
      </c>
      <c r="D13097" s="2">
        <v>4</v>
      </c>
      <c r="E13097" s="17">
        <v>7</v>
      </c>
      <c r="F13097" t="s">
        <v>75</v>
      </c>
      <c r="G13097">
        <v>435</v>
      </c>
      <c r="H13097">
        <v>5361900</v>
      </c>
    </row>
    <row r="13098" spans="1:8" x14ac:dyDescent="0.25">
      <c r="A13098" s="2">
        <v>11</v>
      </c>
      <c r="B13098" t="s">
        <v>44</v>
      </c>
      <c r="C13098" t="s">
        <v>232</v>
      </c>
      <c r="D13098" s="2">
        <v>4</v>
      </c>
      <c r="E13098" s="17">
        <v>7</v>
      </c>
      <c r="F13098" t="s">
        <v>77</v>
      </c>
      <c r="G13098">
        <v>54</v>
      </c>
      <c r="H13098">
        <v>2661471.9000000004</v>
      </c>
    </row>
    <row r="13099" spans="1:8" x14ac:dyDescent="0.25">
      <c r="A13099" s="2">
        <v>11</v>
      </c>
      <c r="B13099" t="s">
        <v>44</v>
      </c>
      <c r="C13099" t="s">
        <v>232</v>
      </c>
      <c r="D13099" s="2">
        <v>4</v>
      </c>
      <c r="E13099" s="17">
        <v>7</v>
      </c>
      <c r="F13099" t="s">
        <v>68</v>
      </c>
      <c r="G13099">
        <v>353</v>
      </c>
      <c r="H13099">
        <v>6609699.9600000009</v>
      </c>
    </row>
    <row r="13100" spans="1:8" x14ac:dyDescent="0.25">
      <c r="A13100" s="2">
        <v>11</v>
      </c>
      <c r="B13100" t="s">
        <v>44</v>
      </c>
      <c r="C13100" t="s">
        <v>232</v>
      </c>
      <c r="D13100" s="2">
        <v>4</v>
      </c>
      <c r="E13100" s="17">
        <v>7</v>
      </c>
      <c r="F13100" t="s">
        <v>69</v>
      </c>
      <c r="G13100">
        <v>484</v>
      </c>
      <c r="H13100">
        <v>12432342.260000005</v>
      </c>
    </row>
    <row r="13101" spans="1:8" x14ac:dyDescent="0.25">
      <c r="A13101" s="2">
        <v>11</v>
      </c>
      <c r="B13101" t="s">
        <v>44</v>
      </c>
      <c r="C13101" t="s">
        <v>232</v>
      </c>
      <c r="D13101" s="2">
        <v>4</v>
      </c>
      <c r="E13101" s="17">
        <v>7</v>
      </c>
      <c r="F13101" t="s">
        <v>78</v>
      </c>
      <c r="H13101">
        <v>2336439.5699999984</v>
      </c>
    </row>
    <row r="13102" spans="1:8" x14ac:dyDescent="0.25">
      <c r="A13102" s="2">
        <v>11</v>
      </c>
      <c r="B13102" t="s">
        <v>44</v>
      </c>
      <c r="C13102" t="s">
        <v>232</v>
      </c>
      <c r="D13102" s="2">
        <v>4</v>
      </c>
      <c r="E13102" s="17">
        <v>7</v>
      </c>
      <c r="F13102" t="s">
        <v>67</v>
      </c>
      <c r="G13102">
        <v>539</v>
      </c>
      <c r="H13102">
        <v>34791.589999999997</v>
      </c>
    </row>
    <row r="13103" spans="1:8" x14ac:dyDescent="0.25">
      <c r="A13103" s="2">
        <v>11</v>
      </c>
      <c r="B13103" t="s">
        <v>44</v>
      </c>
      <c r="C13103" t="s">
        <v>232</v>
      </c>
      <c r="D13103" s="2">
        <v>4</v>
      </c>
      <c r="E13103" s="17">
        <v>7</v>
      </c>
      <c r="F13103" t="s">
        <v>73</v>
      </c>
      <c r="G13103">
        <v>44</v>
      </c>
      <c r="H13103">
        <v>7809378.6400000006</v>
      </c>
    </row>
    <row r="13104" spans="1:8" x14ac:dyDescent="0.25">
      <c r="A13104" s="2">
        <v>11</v>
      </c>
      <c r="B13104" t="s">
        <v>44</v>
      </c>
      <c r="C13104" t="s">
        <v>232</v>
      </c>
      <c r="D13104" s="2">
        <v>4</v>
      </c>
      <c r="E13104" s="17">
        <v>7</v>
      </c>
      <c r="F13104" t="s">
        <v>79</v>
      </c>
      <c r="G13104">
        <v>2</v>
      </c>
      <c r="H13104">
        <v>161817.5</v>
      </c>
    </row>
    <row r="13105" spans="1:8" x14ac:dyDescent="0.25">
      <c r="A13105" s="2">
        <v>11</v>
      </c>
      <c r="B13105" t="s">
        <v>44</v>
      </c>
      <c r="C13105" t="s">
        <v>232</v>
      </c>
      <c r="D13105" s="2">
        <v>4</v>
      </c>
      <c r="E13105" s="17">
        <v>7</v>
      </c>
      <c r="F13105" t="s">
        <v>72</v>
      </c>
      <c r="G13105">
        <v>59</v>
      </c>
      <c r="H13105">
        <v>4012481.3100000015</v>
      </c>
    </row>
    <row r="13106" spans="1:8" x14ac:dyDescent="0.25">
      <c r="A13106" s="2">
        <v>11</v>
      </c>
      <c r="B13106" t="s">
        <v>44</v>
      </c>
      <c r="C13106" t="s">
        <v>232</v>
      </c>
      <c r="D13106" s="2">
        <v>4</v>
      </c>
      <c r="E13106" s="17">
        <v>7</v>
      </c>
      <c r="F13106" t="s">
        <v>74</v>
      </c>
      <c r="G13106">
        <v>15</v>
      </c>
      <c r="H13106">
        <v>599789.47</v>
      </c>
    </row>
    <row r="13107" spans="1:8" x14ac:dyDescent="0.25">
      <c r="A13107" s="2">
        <v>11</v>
      </c>
      <c r="B13107" t="s">
        <v>44</v>
      </c>
      <c r="C13107" t="s">
        <v>232</v>
      </c>
      <c r="D13107" s="2">
        <v>4</v>
      </c>
      <c r="E13107" s="17">
        <v>7</v>
      </c>
      <c r="F13107" t="s">
        <v>88</v>
      </c>
      <c r="H13107">
        <v>1751</v>
      </c>
    </row>
    <row r="13108" spans="1:8" x14ac:dyDescent="0.25">
      <c r="A13108" s="2">
        <v>11</v>
      </c>
      <c r="B13108" t="s">
        <v>44</v>
      </c>
      <c r="C13108" t="s">
        <v>232</v>
      </c>
      <c r="D13108" s="2">
        <v>4</v>
      </c>
      <c r="E13108" s="17">
        <v>7</v>
      </c>
      <c r="F13108" t="s">
        <v>87</v>
      </c>
      <c r="H13108">
        <v>12417.75</v>
      </c>
    </row>
    <row r="13109" spans="1:8" x14ac:dyDescent="0.25">
      <c r="A13109" s="2">
        <v>11</v>
      </c>
      <c r="B13109" t="s">
        <v>44</v>
      </c>
      <c r="C13109" t="s">
        <v>232</v>
      </c>
      <c r="D13109" s="2">
        <v>4</v>
      </c>
      <c r="E13109" s="17">
        <v>7</v>
      </c>
      <c r="F13109" t="s">
        <v>71</v>
      </c>
      <c r="G13109">
        <v>2</v>
      </c>
      <c r="H13109">
        <v>73864.149999999994</v>
      </c>
    </row>
    <row r="13110" spans="1:8" x14ac:dyDescent="0.25">
      <c r="A13110" s="2">
        <v>11</v>
      </c>
      <c r="B13110" t="s">
        <v>44</v>
      </c>
      <c r="C13110" t="s">
        <v>232</v>
      </c>
      <c r="D13110" s="2">
        <v>4</v>
      </c>
      <c r="E13110" s="17">
        <v>7</v>
      </c>
      <c r="F13110" t="s">
        <v>76</v>
      </c>
      <c r="H13110">
        <v>36334.74</v>
      </c>
    </row>
    <row r="13111" spans="1:8" x14ac:dyDescent="0.25">
      <c r="A13111" s="2">
        <v>11</v>
      </c>
      <c r="B13111" t="s">
        <v>44</v>
      </c>
      <c r="C13111" t="s">
        <v>232</v>
      </c>
      <c r="D13111" s="2">
        <v>4</v>
      </c>
      <c r="E13111" s="17">
        <v>8</v>
      </c>
      <c r="F13111" t="s">
        <v>70</v>
      </c>
      <c r="G13111">
        <v>354</v>
      </c>
      <c r="H13111">
        <v>86280110.37999998</v>
      </c>
    </row>
    <row r="13112" spans="1:8" x14ac:dyDescent="0.25">
      <c r="A13112" s="2">
        <v>11</v>
      </c>
      <c r="B13112" t="s">
        <v>44</v>
      </c>
      <c r="C13112" t="s">
        <v>232</v>
      </c>
      <c r="D13112" s="2">
        <v>4</v>
      </c>
      <c r="E13112" s="17">
        <v>8</v>
      </c>
      <c r="F13112" t="s">
        <v>75</v>
      </c>
      <c r="G13112">
        <v>310</v>
      </c>
      <c r="H13112">
        <v>3831600</v>
      </c>
    </row>
    <row r="13113" spans="1:8" x14ac:dyDescent="0.25">
      <c r="A13113" s="2">
        <v>11</v>
      </c>
      <c r="B13113" t="s">
        <v>44</v>
      </c>
      <c r="C13113" t="s">
        <v>232</v>
      </c>
      <c r="D13113" s="2">
        <v>4</v>
      </c>
      <c r="E13113" s="17">
        <v>8</v>
      </c>
      <c r="F13113" t="s">
        <v>77</v>
      </c>
      <c r="G13113">
        <v>36</v>
      </c>
      <c r="H13113">
        <v>2245343.16</v>
      </c>
    </row>
    <row r="13114" spans="1:8" x14ac:dyDescent="0.25">
      <c r="A13114" s="2">
        <v>11</v>
      </c>
      <c r="B13114" t="s">
        <v>44</v>
      </c>
      <c r="C13114" t="s">
        <v>232</v>
      </c>
      <c r="D13114" s="2">
        <v>4</v>
      </c>
      <c r="E13114" s="17">
        <v>8</v>
      </c>
      <c r="F13114" t="s">
        <v>68</v>
      </c>
      <c r="G13114">
        <v>257</v>
      </c>
      <c r="H13114">
        <v>5073114.7300000004</v>
      </c>
    </row>
    <row r="13115" spans="1:8" x14ac:dyDescent="0.25">
      <c r="A13115" s="2">
        <v>11</v>
      </c>
      <c r="B13115" t="s">
        <v>44</v>
      </c>
      <c r="C13115" t="s">
        <v>232</v>
      </c>
      <c r="D13115" s="2">
        <v>4</v>
      </c>
      <c r="E13115" s="17">
        <v>8</v>
      </c>
      <c r="F13115" t="s">
        <v>69</v>
      </c>
      <c r="G13115">
        <v>338</v>
      </c>
      <c r="H13115">
        <v>10772666.789999999</v>
      </c>
    </row>
    <row r="13116" spans="1:8" x14ac:dyDescent="0.25">
      <c r="A13116" s="2">
        <v>11</v>
      </c>
      <c r="B13116" t="s">
        <v>44</v>
      </c>
      <c r="C13116" t="s">
        <v>232</v>
      </c>
      <c r="D13116" s="2">
        <v>4</v>
      </c>
      <c r="E13116" s="17">
        <v>8</v>
      </c>
      <c r="F13116" t="s">
        <v>78</v>
      </c>
      <c r="H13116">
        <v>1883898.3</v>
      </c>
    </row>
    <row r="13117" spans="1:8" x14ac:dyDescent="0.25">
      <c r="A13117" s="2">
        <v>11</v>
      </c>
      <c r="B13117" t="s">
        <v>44</v>
      </c>
      <c r="C13117" t="s">
        <v>232</v>
      </c>
      <c r="D13117" s="2">
        <v>4</v>
      </c>
      <c r="E13117" s="17">
        <v>8</v>
      </c>
      <c r="F13117" t="s">
        <v>67</v>
      </c>
      <c r="G13117">
        <v>354</v>
      </c>
      <c r="H13117">
        <v>22982.57</v>
      </c>
    </row>
    <row r="13118" spans="1:8" x14ac:dyDescent="0.25">
      <c r="A13118" s="2">
        <v>11</v>
      </c>
      <c r="B13118" t="s">
        <v>44</v>
      </c>
      <c r="C13118" t="s">
        <v>232</v>
      </c>
      <c r="D13118" s="2">
        <v>4</v>
      </c>
      <c r="E13118" s="17">
        <v>8</v>
      </c>
      <c r="F13118" t="s">
        <v>73</v>
      </c>
      <c r="G13118">
        <v>34</v>
      </c>
      <c r="H13118">
        <v>6923997.8100000005</v>
      </c>
    </row>
    <row r="13119" spans="1:8" x14ac:dyDescent="0.25">
      <c r="A13119" s="2">
        <v>11</v>
      </c>
      <c r="B13119" t="s">
        <v>44</v>
      </c>
      <c r="C13119" t="s">
        <v>232</v>
      </c>
      <c r="D13119" s="2">
        <v>4</v>
      </c>
      <c r="E13119" s="17">
        <v>8</v>
      </c>
      <c r="F13119" t="s">
        <v>79</v>
      </c>
      <c r="G13119">
        <v>1</v>
      </c>
      <c r="H13119">
        <v>124350.5</v>
      </c>
    </row>
    <row r="13120" spans="1:8" x14ac:dyDescent="0.25">
      <c r="A13120" s="2">
        <v>11</v>
      </c>
      <c r="B13120" t="s">
        <v>44</v>
      </c>
      <c r="C13120" t="s">
        <v>232</v>
      </c>
      <c r="D13120" s="2">
        <v>4</v>
      </c>
      <c r="E13120" s="17">
        <v>8</v>
      </c>
      <c r="F13120" t="s">
        <v>72</v>
      </c>
      <c r="G13120">
        <v>33</v>
      </c>
      <c r="H13120">
        <v>1379244.01</v>
      </c>
    </row>
    <row r="13121" spans="1:8" x14ac:dyDescent="0.25">
      <c r="A13121" s="2">
        <v>11</v>
      </c>
      <c r="B13121" t="s">
        <v>44</v>
      </c>
      <c r="C13121" t="s">
        <v>232</v>
      </c>
      <c r="D13121" s="2">
        <v>4</v>
      </c>
      <c r="E13121" s="17">
        <v>8</v>
      </c>
      <c r="F13121" t="s">
        <v>74</v>
      </c>
      <c r="G13121">
        <v>15</v>
      </c>
      <c r="H13121">
        <v>776361.05</v>
      </c>
    </row>
    <row r="13122" spans="1:8" x14ac:dyDescent="0.25">
      <c r="A13122" s="2">
        <v>11</v>
      </c>
      <c r="B13122" t="s">
        <v>44</v>
      </c>
      <c r="C13122" t="s">
        <v>232</v>
      </c>
      <c r="D13122" s="2">
        <v>4</v>
      </c>
      <c r="E13122" s="17">
        <v>8</v>
      </c>
      <c r="F13122" t="s">
        <v>88</v>
      </c>
      <c r="G13122">
        <v>1</v>
      </c>
      <c r="H13122">
        <v>11726.55</v>
      </c>
    </row>
    <row r="13123" spans="1:8" x14ac:dyDescent="0.25">
      <c r="A13123" s="2">
        <v>11</v>
      </c>
      <c r="B13123" t="s">
        <v>44</v>
      </c>
      <c r="C13123" t="s">
        <v>232</v>
      </c>
      <c r="D13123" s="2">
        <v>4</v>
      </c>
      <c r="E13123" s="17">
        <v>8</v>
      </c>
      <c r="F13123" t="s">
        <v>71</v>
      </c>
      <c r="G13123">
        <v>11</v>
      </c>
      <c r="H13123">
        <v>486366.92000000004</v>
      </c>
    </row>
    <row r="13124" spans="1:8" x14ac:dyDescent="0.25">
      <c r="A13124" s="2">
        <v>11</v>
      </c>
      <c r="B13124" t="s">
        <v>44</v>
      </c>
      <c r="C13124" t="s">
        <v>232</v>
      </c>
      <c r="D13124" s="2">
        <v>4</v>
      </c>
      <c r="E13124" s="17">
        <v>8</v>
      </c>
      <c r="F13124" t="s">
        <v>76</v>
      </c>
      <c r="G13124">
        <v>1</v>
      </c>
      <c r="H13124">
        <v>4564.1099999999997</v>
      </c>
    </row>
    <row r="13125" spans="1:8" x14ac:dyDescent="0.25">
      <c r="A13125" s="2">
        <v>11</v>
      </c>
      <c r="B13125" t="s">
        <v>44</v>
      </c>
      <c r="C13125" t="s">
        <v>232</v>
      </c>
      <c r="D13125" s="2">
        <v>4</v>
      </c>
      <c r="E13125" s="17">
        <v>9</v>
      </c>
      <c r="F13125" t="s">
        <v>70</v>
      </c>
      <c r="G13125">
        <v>93</v>
      </c>
      <c r="H13125">
        <v>27228680.580000002</v>
      </c>
    </row>
    <row r="13126" spans="1:8" x14ac:dyDescent="0.25">
      <c r="A13126" s="2">
        <v>11</v>
      </c>
      <c r="B13126" t="s">
        <v>44</v>
      </c>
      <c r="C13126" t="s">
        <v>232</v>
      </c>
      <c r="D13126" s="2">
        <v>4</v>
      </c>
      <c r="E13126" s="17">
        <v>9</v>
      </c>
      <c r="F13126" t="s">
        <v>75</v>
      </c>
      <c r="G13126">
        <v>83</v>
      </c>
      <c r="H13126">
        <v>1029900</v>
      </c>
    </row>
    <row r="13127" spans="1:8" x14ac:dyDescent="0.25">
      <c r="A13127" s="2">
        <v>11</v>
      </c>
      <c r="B13127" t="s">
        <v>44</v>
      </c>
      <c r="C13127" t="s">
        <v>232</v>
      </c>
      <c r="D13127" s="2">
        <v>4</v>
      </c>
      <c r="E13127" s="17">
        <v>9</v>
      </c>
      <c r="F13127" t="s">
        <v>77</v>
      </c>
      <c r="G13127">
        <v>6</v>
      </c>
      <c r="H13127">
        <v>512038.67</v>
      </c>
    </row>
    <row r="13128" spans="1:8" x14ac:dyDescent="0.25">
      <c r="A13128" s="2">
        <v>11</v>
      </c>
      <c r="B13128" t="s">
        <v>44</v>
      </c>
      <c r="C13128" t="s">
        <v>232</v>
      </c>
      <c r="D13128" s="2">
        <v>4</v>
      </c>
      <c r="E13128" s="17">
        <v>9</v>
      </c>
      <c r="F13128" t="s">
        <v>68</v>
      </c>
      <c r="G13128">
        <v>79</v>
      </c>
      <c r="H13128">
        <v>1558084</v>
      </c>
    </row>
    <row r="13129" spans="1:8" x14ac:dyDescent="0.25">
      <c r="A13129" s="2">
        <v>11</v>
      </c>
      <c r="B13129" t="s">
        <v>44</v>
      </c>
      <c r="C13129" t="s">
        <v>232</v>
      </c>
      <c r="D13129" s="2">
        <v>4</v>
      </c>
      <c r="E13129" s="17">
        <v>9</v>
      </c>
      <c r="F13129" t="s">
        <v>69</v>
      </c>
      <c r="G13129">
        <v>93</v>
      </c>
      <c r="H13129">
        <v>3539943.6600000006</v>
      </c>
    </row>
    <row r="13130" spans="1:8" x14ac:dyDescent="0.25">
      <c r="A13130" s="2">
        <v>11</v>
      </c>
      <c r="B13130" t="s">
        <v>44</v>
      </c>
      <c r="C13130" t="s">
        <v>232</v>
      </c>
      <c r="D13130" s="2">
        <v>4</v>
      </c>
      <c r="E13130" s="17">
        <v>9</v>
      </c>
      <c r="F13130" t="s">
        <v>78</v>
      </c>
      <c r="H13130">
        <v>571084.0700000003</v>
      </c>
    </row>
    <row r="13131" spans="1:8" x14ac:dyDescent="0.25">
      <c r="A13131" s="2">
        <v>11</v>
      </c>
      <c r="B13131" t="s">
        <v>44</v>
      </c>
      <c r="C13131" t="s">
        <v>232</v>
      </c>
      <c r="D13131" s="2">
        <v>4</v>
      </c>
      <c r="E13131" s="17">
        <v>9</v>
      </c>
      <c r="F13131" t="s">
        <v>67</v>
      </c>
      <c r="G13131">
        <v>93</v>
      </c>
      <c r="H13131">
        <v>5904.2599999999993</v>
      </c>
    </row>
    <row r="13132" spans="1:8" x14ac:dyDescent="0.25">
      <c r="A13132" s="2">
        <v>11</v>
      </c>
      <c r="B13132" t="s">
        <v>44</v>
      </c>
      <c r="C13132" t="s">
        <v>232</v>
      </c>
      <c r="D13132" s="2">
        <v>4</v>
      </c>
      <c r="E13132" s="17">
        <v>9</v>
      </c>
      <c r="F13132" t="s">
        <v>73</v>
      </c>
      <c r="G13132">
        <v>8</v>
      </c>
      <c r="H13132">
        <v>2262518.31</v>
      </c>
    </row>
    <row r="13133" spans="1:8" x14ac:dyDescent="0.25">
      <c r="A13133" s="2">
        <v>11</v>
      </c>
      <c r="B13133" t="s">
        <v>44</v>
      </c>
      <c r="C13133" t="s">
        <v>232</v>
      </c>
      <c r="D13133" s="2">
        <v>4</v>
      </c>
      <c r="E13133" s="17">
        <v>9</v>
      </c>
      <c r="F13133" t="s">
        <v>79</v>
      </c>
      <c r="G13133">
        <v>2</v>
      </c>
      <c r="H13133">
        <v>79939.5</v>
      </c>
    </row>
    <row r="13134" spans="1:8" x14ac:dyDescent="0.25">
      <c r="A13134" s="2">
        <v>11</v>
      </c>
      <c r="B13134" t="s">
        <v>44</v>
      </c>
      <c r="C13134" t="s">
        <v>232</v>
      </c>
      <c r="D13134" s="2">
        <v>4</v>
      </c>
      <c r="E13134" s="17">
        <v>9</v>
      </c>
      <c r="F13134" t="s">
        <v>72</v>
      </c>
      <c r="G13134">
        <v>1</v>
      </c>
      <c r="H13134">
        <v>44235.399999999987</v>
      </c>
    </row>
    <row r="13135" spans="1:8" x14ac:dyDescent="0.25">
      <c r="A13135" s="2">
        <v>11</v>
      </c>
      <c r="B13135" t="s">
        <v>44</v>
      </c>
      <c r="C13135" t="s">
        <v>232</v>
      </c>
      <c r="D13135" s="2">
        <v>4</v>
      </c>
      <c r="E13135" s="17">
        <v>9</v>
      </c>
      <c r="F13135" t="s">
        <v>74</v>
      </c>
      <c r="G13135">
        <v>3</v>
      </c>
      <c r="H13135">
        <v>101432.48000000001</v>
      </c>
    </row>
    <row r="13136" spans="1:8" x14ac:dyDescent="0.25">
      <c r="A13136" s="2">
        <v>11</v>
      </c>
      <c r="B13136" t="s">
        <v>44</v>
      </c>
      <c r="C13136" t="s">
        <v>232</v>
      </c>
      <c r="D13136" s="2">
        <v>4</v>
      </c>
      <c r="E13136" s="17">
        <v>9</v>
      </c>
      <c r="F13136" t="s">
        <v>88</v>
      </c>
      <c r="H13136">
        <v>5507</v>
      </c>
    </row>
    <row r="13137" spans="1:8" x14ac:dyDescent="0.25">
      <c r="A13137" s="2">
        <v>11</v>
      </c>
      <c r="B13137" t="s">
        <v>44</v>
      </c>
      <c r="C13137" t="s">
        <v>232</v>
      </c>
      <c r="D13137" s="2">
        <v>4</v>
      </c>
      <c r="E13137" s="17">
        <v>9</v>
      </c>
      <c r="F13137" t="s">
        <v>71</v>
      </c>
      <c r="G13137">
        <v>22</v>
      </c>
      <c r="H13137">
        <v>1004767</v>
      </c>
    </row>
    <row r="13138" spans="1:8" x14ac:dyDescent="0.25">
      <c r="A13138" s="2">
        <v>11</v>
      </c>
      <c r="B13138" t="s">
        <v>44</v>
      </c>
      <c r="C13138" t="s">
        <v>232</v>
      </c>
      <c r="D13138" s="2">
        <v>4</v>
      </c>
      <c r="E13138" s="17">
        <v>10</v>
      </c>
      <c r="F13138" t="s">
        <v>70</v>
      </c>
      <c r="G13138">
        <v>298</v>
      </c>
      <c r="H13138">
        <v>107701524.13000004</v>
      </c>
    </row>
    <row r="13139" spans="1:8" x14ac:dyDescent="0.25">
      <c r="A13139" s="2">
        <v>11</v>
      </c>
      <c r="B13139" t="s">
        <v>44</v>
      </c>
      <c r="C13139" t="s">
        <v>232</v>
      </c>
      <c r="D13139" s="2">
        <v>4</v>
      </c>
      <c r="E13139" s="17">
        <v>10</v>
      </c>
      <c r="F13139" t="s">
        <v>75</v>
      </c>
      <c r="G13139">
        <v>246</v>
      </c>
      <c r="H13139">
        <v>3123144.25</v>
      </c>
    </row>
    <row r="13140" spans="1:8" x14ac:dyDescent="0.25">
      <c r="A13140" s="2">
        <v>11</v>
      </c>
      <c r="B13140" t="s">
        <v>44</v>
      </c>
      <c r="C13140" t="s">
        <v>232</v>
      </c>
      <c r="D13140" s="2">
        <v>4</v>
      </c>
      <c r="E13140" s="17">
        <v>10</v>
      </c>
      <c r="F13140" t="s">
        <v>77</v>
      </c>
      <c r="G13140">
        <v>23</v>
      </c>
      <c r="H13140">
        <v>866278.15</v>
      </c>
    </row>
    <row r="13141" spans="1:8" x14ac:dyDescent="0.25">
      <c r="A13141" s="2">
        <v>11</v>
      </c>
      <c r="B13141" t="s">
        <v>44</v>
      </c>
      <c r="C13141" t="s">
        <v>232</v>
      </c>
      <c r="D13141" s="2">
        <v>4</v>
      </c>
      <c r="E13141" s="17">
        <v>10</v>
      </c>
      <c r="F13141" t="s">
        <v>68</v>
      </c>
      <c r="G13141">
        <v>219</v>
      </c>
      <c r="H13141">
        <v>4376568.74</v>
      </c>
    </row>
    <row r="13142" spans="1:8" x14ac:dyDescent="0.25">
      <c r="A13142" s="2">
        <v>11</v>
      </c>
      <c r="B13142" t="s">
        <v>44</v>
      </c>
      <c r="C13142" t="s">
        <v>232</v>
      </c>
      <c r="D13142" s="2">
        <v>4</v>
      </c>
      <c r="E13142" s="17">
        <v>10</v>
      </c>
      <c r="F13142" t="s">
        <v>69</v>
      </c>
      <c r="G13142">
        <v>280</v>
      </c>
      <c r="H13142">
        <v>13184344.739999983</v>
      </c>
    </row>
    <row r="13143" spans="1:8" x14ac:dyDescent="0.25">
      <c r="A13143" s="2">
        <v>11</v>
      </c>
      <c r="B13143" t="s">
        <v>44</v>
      </c>
      <c r="C13143" t="s">
        <v>232</v>
      </c>
      <c r="D13143" s="2">
        <v>4</v>
      </c>
      <c r="E13143" s="17">
        <v>10</v>
      </c>
      <c r="F13143" t="s">
        <v>78</v>
      </c>
      <c r="G13143">
        <v>2</v>
      </c>
      <c r="H13143">
        <v>2035485.6600000006</v>
      </c>
    </row>
    <row r="13144" spans="1:8" x14ac:dyDescent="0.25">
      <c r="A13144" s="2">
        <v>11</v>
      </c>
      <c r="B13144" t="s">
        <v>44</v>
      </c>
      <c r="C13144" t="s">
        <v>232</v>
      </c>
      <c r="D13144" s="2">
        <v>4</v>
      </c>
      <c r="E13144" s="17">
        <v>10</v>
      </c>
      <c r="F13144" t="s">
        <v>67</v>
      </c>
      <c r="G13144">
        <v>297</v>
      </c>
      <c r="H13144">
        <v>19615.260000000002</v>
      </c>
    </row>
    <row r="13145" spans="1:8" x14ac:dyDescent="0.25">
      <c r="A13145" s="2">
        <v>11</v>
      </c>
      <c r="B13145" t="s">
        <v>44</v>
      </c>
      <c r="C13145" t="s">
        <v>232</v>
      </c>
      <c r="D13145" s="2">
        <v>4</v>
      </c>
      <c r="E13145" s="17">
        <v>10</v>
      </c>
      <c r="F13145" t="s">
        <v>73</v>
      </c>
      <c r="G13145">
        <v>28</v>
      </c>
      <c r="H13145">
        <v>8511390.0100000016</v>
      </c>
    </row>
    <row r="13146" spans="1:8" x14ac:dyDescent="0.25">
      <c r="A13146" s="2">
        <v>11</v>
      </c>
      <c r="B13146" t="s">
        <v>44</v>
      </c>
      <c r="C13146" t="s">
        <v>232</v>
      </c>
      <c r="D13146" s="2">
        <v>4</v>
      </c>
      <c r="E13146" s="17">
        <v>10</v>
      </c>
      <c r="F13146" t="s">
        <v>79</v>
      </c>
      <c r="G13146">
        <v>3</v>
      </c>
      <c r="H13146">
        <v>139155</v>
      </c>
    </row>
    <row r="13147" spans="1:8" x14ac:dyDescent="0.25">
      <c r="A13147" s="2">
        <v>11</v>
      </c>
      <c r="B13147" t="s">
        <v>44</v>
      </c>
      <c r="C13147" t="s">
        <v>232</v>
      </c>
      <c r="D13147" s="2">
        <v>4</v>
      </c>
      <c r="E13147" s="17">
        <v>10</v>
      </c>
      <c r="F13147" t="s">
        <v>72</v>
      </c>
      <c r="G13147">
        <v>29</v>
      </c>
      <c r="H13147">
        <v>3292792.919999999</v>
      </c>
    </row>
    <row r="13148" spans="1:8" x14ac:dyDescent="0.25">
      <c r="A13148" s="2">
        <v>11</v>
      </c>
      <c r="B13148" t="s">
        <v>44</v>
      </c>
      <c r="C13148" t="s">
        <v>232</v>
      </c>
      <c r="D13148" s="2">
        <v>4</v>
      </c>
      <c r="E13148" s="17">
        <v>10</v>
      </c>
      <c r="F13148" t="s">
        <v>74</v>
      </c>
      <c r="G13148">
        <v>12</v>
      </c>
      <c r="H13148">
        <v>587075.16000000015</v>
      </c>
    </row>
    <row r="13149" spans="1:8" x14ac:dyDescent="0.25">
      <c r="A13149" s="2">
        <v>11</v>
      </c>
      <c r="B13149" t="s">
        <v>44</v>
      </c>
      <c r="C13149" t="s">
        <v>232</v>
      </c>
      <c r="D13149" s="2">
        <v>4</v>
      </c>
      <c r="E13149" s="17">
        <v>10</v>
      </c>
      <c r="F13149" t="s">
        <v>88</v>
      </c>
      <c r="H13149">
        <v>3474</v>
      </c>
    </row>
    <row r="13150" spans="1:8" x14ac:dyDescent="0.25">
      <c r="A13150" s="2">
        <v>11</v>
      </c>
      <c r="B13150" t="s">
        <v>44</v>
      </c>
      <c r="C13150" t="s">
        <v>232</v>
      </c>
      <c r="D13150" s="2">
        <v>4</v>
      </c>
      <c r="E13150" s="17">
        <v>10</v>
      </c>
      <c r="F13150" t="s">
        <v>71</v>
      </c>
      <c r="G13150">
        <v>16</v>
      </c>
      <c r="H13150">
        <v>679936.65999999992</v>
      </c>
    </row>
    <row r="13151" spans="1:8" x14ac:dyDescent="0.25">
      <c r="A13151" s="2">
        <v>11</v>
      </c>
      <c r="B13151" t="s">
        <v>44</v>
      </c>
      <c r="C13151" t="s">
        <v>232</v>
      </c>
      <c r="D13151" s="2">
        <v>4</v>
      </c>
      <c r="E13151" s="17">
        <v>11</v>
      </c>
      <c r="F13151" t="s">
        <v>70</v>
      </c>
      <c r="G13151">
        <v>126</v>
      </c>
      <c r="H13151">
        <v>48771805.989999972</v>
      </c>
    </row>
    <row r="13152" spans="1:8" x14ac:dyDescent="0.25">
      <c r="A13152" s="2">
        <v>11</v>
      </c>
      <c r="B13152" t="s">
        <v>44</v>
      </c>
      <c r="C13152" t="s">
        <v>232</v>
      </c>
      <c r="D13152" s="2">
        <v>4</v>
      </c>
      <c r="E13152" s="17">
        <v>11</v>
      </c>
      <c r="F13152" t="s">
        <v>75</v>
      </c>
      <c r="G13152">
        <v>61</v>
      </c>
      <c r="H13152">
        <v>1781456.06</v>
      </c>
    </row>
    <row r="13153" spans="1:8" x14ac:dyDescent="0.25">
      <c r="A13153" s="2">
        <v>11</v>
      </c>
      <c r="B13153" t="s">
        <v>44</v>
      </c>
      <c r="C13153" t="s">
        <v>232</v>
      </c>
      <c r="D13153" s="2">
        <v>4</v>
      </c>
      <c r="E13153" s="17">
        <v>11</v>
      </c>
      <c r="F13153" t="s">
        <v>77</v>
      </c>
      <c r="G13153">
        <v>2</v>
      </c>
      <c r="H13153">
        <v>149759.38</v>
      </c>
    </row>
    <row r="13154" spans="1:8" x14ac:dyDescent="0.25">
      <c r="A13154" s="2">
        <v>11</v>
      </c>
      <c r="B13154" t="s">
        <v>44</v>
      </c>
      <c r="C13154" t="s">
        <v>232</v>
      </c>
      <c r="D13154" s="2">
        <v>4</v>
      </c>
      <c r="E13154" s="17">
        <v>11</v>
      </c>
      <c r="F13154" t="s">
        <v>68</v>
      </c>
      <c r="G13154">
        <v>92</v>
      </c>
      <c r="H13154">
        <v>1759521.3399999999</v>
      </c>
    </row>
    <row r="13155" spans="1:8" x14ac:dyDescent="0.25">
      <c r="A13155" s="2">
        <v>11</v>
      </c>
      <c r="B13155" t="s">
        <v>44</v>
      </c>
      <c r="C13155" t="s">
        <v>232</v>
      </c>
      <c r="D13155" s="2">
        <v>4</v>
      </c>
      <c r="E13155" s="17">
        <v>11</v>
      </c>
      <c r="F13155" t="s">
        <v>69</v>
      </c>
      <c r="G13155">
        <v>113</v>
      </c>
      <c r="H13155">
        <v>5845235.8499999996</v>
      </c>
    </row>
    <row r="13156" spans="1:8" x14ac:dyDescent="0.25">
      <c r="A13156" s="2">
        <v>11</v>
      </c>
      <c r="B13156" t="s">
        <v>44</v>
      </c>
      <c r="C13156" t="s">
        <v>232</v>
      </c>
      <c r="D13156" s="2">
        <v>4</v>
      </c>
      <c r="E13156" s="17">
        <v>11</v>
      </c>
      <c r="F13156" t="s">
        <v>78</v>
      </c>
      <c r="H13156">
        <v>828589.2799999998</v>
      </c>
    </row>
    <row r="13157" spans="1:8" x14ac:dyDescent="0.25">
      <c r="A13157" s="2">
        <v>11</v>
      </c>
      <c r="B13157" t="s">
        <v>44</v>
      </c>
      <c r="C13157" t="s">
        <v>232</v>
      </c>
      <c r="D13157" s="2">
        <v>4</v>
      </c>
      <c r="E13157" s="17">
        <v>11</v>
      </c>
      <c r="F13157" t="s">
        <v>67</v>
      </c>
      <c r="G13157">
        <v>125</v>
      </c>
      <c r="H13157">
        <v>7981.49</v>
      </c>
    </row>
    <row r="13158" spans="1:8" x14ac:dyDescent="0.25">
      <c r="A13158" s="2">
        <v>11</v>
      </c>
      <c r="B13158" t="s">
        <v>44</v>
      </c>
      <c r="C13158" t="s">
        <v>232</v>
      </c>
      <c r="D13158" s="2">
        <v>4</v>
      </c>
      <c r="E13158" s="17">
        <v>11</v>
      </c>
      <c r="F13158" t="s">
        <v>73</v>
      </c>
      <c r="G13158">
        <v>13</v>
      </c>
      <c r="H13158">
        <v>3579912.06</v>
      </c>
    </row>
    <row r="13159" spans="1:8" x14ac:dyDescent="0.25">
      <c r="A13159" s="2">
        <v>11</v>
      </c>
      <c r="B13159" t="s">
        <v>44</v>
      </c>
      <c r="C13159" t="s">
        <v>232</v>
      </c>
      <c r="D13159" s="2">
        <v>4</v>
      </c>
      <c r="E13159" s="17">
        <v>11</v>
      </c>
      <c r="F13159" t="s">
        <v>79</v>
      </c>
      <c r="H13159">
        <v>64174</v>
      </c>
    </row>
    <row r="13160" spans="1:8" x14ac:dyDescent="0.25">
      <c r="A13160" s="2">
        <v>11</v>
      </c>
      <c r="B13160" t="s">
        <v>44</v>
      </c>
      <c r="C13160" t="s">
        <v>232</v>
      </c>
      <c r="D13160" s="2">
        <v>4</v>
      </c>
      <c r="E13160" s="17">
        <v>11</v>
      </c>
      <c r="F13160" t="s">
        <v>72</v>
      </c>
      <c r="G13160">
        <v>125</v>
      </c>
      <c r="H13160">
        <v>7868481.5599999921</v>
      </c>
    </row>
    <row r="13161" spans="1:8" x14ac:dyDescent="0.25">
      <c r="A13161" s="2">
        <v>11</v>
      </c>
      <c r="B13161" t="s">
        <v>44</v>
      </c>
      <c r="C13161" t="s">
        <v>232</v>
      </c>
      <c r="D13161" s="2">
        <v>4</v>
      </c>
      <c r="E13161" s="17">
        <v>11</v>
      </c>
      <c r="F13161" t="s">
        <v>74</v>
      </c>
      <c r="G13161">
        <v>2</v>
      </c>
      <c r="H13161">
        <v>511855.18</v>
      </c>
    </row>
    <row r="13162" spans="1:8" x14ac:dyDescent="0.25">
      <c r="A13162" s="2">
        <v>11</v>
      </c>
      <c r="B13162" t="s">
        <v>44</v>
      </c>
      <c r="C13162" t="s">
        <v>232</v>
      </c>
      <c r="D13162" s="2">
        <v>4</v>
      </c>
      <c r="E13162" s="17">
        <v>11</v>
      </c>
      <c r="F13162" t="s">
        <v>88</v>
      </c>
      <c r="G13162">
        <v>1</v>
      </c>
      <c r="H13162">
        <v>20085.77</v>
      </c>
    </row>
    <row r="13163" spans="1:8" x14ac:dyDescent="0.25">
      <c r="A13163" s="2">
        <v>11</v>
      </c>
      <c r="B13163" t="s">
        <v>44</v>
      </c>
      <c r="C13163" t="s">
        <v>232</v>
      </c>
      <c r="D13163" s="2">
        <v>4</v>
      </c>
      <c r="E13163" s="17">
        <v>11</v>
      </c>
      <c r="F13163" t="s">
        <v>71</v>
      </c>
      <c r="G13163">
        <v>8</v>
      </c>
      <c r="H13163">
        <v>364899.88000000006</v>
      </c>
    </row>
    <row r="13164" spans="1:8" x14ac:dyDescent="0.25">
      <c r="A13164" s="2">
        <v>11</v>
      </c>
      <c r="B13164" t="s">
        <v>44</v>
      </c>
      <c r="C13164" t="s">
        <v>232</v>
      </c>
      <c r="D13164" s="2">
        <v>4</v>
      </c>
      <c r="E13164" s="17">
        <v>12</v>
      </c>
      <c r="F13164" t="s">
        <v>70</v>
      </c>
      <c r="G13164">
        <v>227</v>
      </c>
      <c r="H13164">
        <v>114295745.78000015</v>
      </c>
    </row>
    <row r="13165" spans="1:8" x14ac:dyDescent="0.25">
      <c r="A13165" s="2">
        <v>11</v>
      </c>
      <c r="B13165" t="s">
        <v>44</v>
      </c>
      <c r="C13165" t="s">
        <v>232</v>
      </c>
      <c r="D13165" s="2">
        <v>4</v>
      </c>
      <c r="E13165" s="17">
        <v>12</v>
      </c>
      <c r="F13165" t="s">
        <v>75</v>
      </c>
      <c r="G13165">
        <v>78</v>
      </c>
      <c r="H13165">
        <v>2997955.1199999996</v>
      </c>
    </row>
    <row r="13166" spans="1:8" x14ac:dyDescent="0.25">
      <c r="A13166" s="2">
        <v>11</v>
      </c>
      <c r="B13166" t="s">
        <v>44</v>
      </c>
      <c r="C13166" t="s">
        <v>232</v>
      </c>
      <c r="D13166" s="2">
        <v>4</v>
      </c>
      <c r="E13166" s="17">
        <v>12</v>
      </c>
      <c r="F13166" t="s">
        <v>77</v>
      </c>
      <c r="G13166">
        <v>8</v>
      </c>
      <c r="H13166">
        <v>346222</v>
      </c>
    </row>
    <row r="13167" spans="1:8" x14ac:dyDescent="0.25">
      <c r="A13167" s="2">
        <v>11</v>
      </c>
      <c r="B13167" t="s">
        <v>44</v>
      </c>
      <c r="C13167" t="s">
        <v>232</v>
      </c>
      <c r="D13167" s="2">
        <v>4</v>
      </c>
      <c r="E13167" s="17">
        <v>12</v>
      </c>
      <c r="F13167" t="s">
        <v>68</v>
      </c>
      <c r="G13167">
        <v>128</v>
      </c>
      <c r="H13167">
        <v>2457467.1399999997</v>
      </c>
    </row>
    <row r="13168" spans="1:8" x14ac:dyDescent="0.25">
      <c r="A13168" s="2">
        <v>11</v>
      </c>
      <c r="B13168" t="s">
        <v>44</v>
      </c>
      <c r="C13168" t="s">
        <v>232</v>
      </c>
      <c r="D13168" s="2">
        <v>4</v>
      </c>
      <c r="E13168" s="17">
        <v>12</v>
      </c>
      <c r="F13168" t="s">
        <v>69</v>
      </c>
      <c r="G13168">
        <v>202</v>
      </c>
      <c r="H13168">
        <v>13819804.339999983</v>
      </c>
    </row>
    <row r="13169" spans="1:8" x14ac:dyDescent="0.25">
      <c r="A13169" s="2">
        <v>11</v>
      </c>
      <c r="B13169" t="s">
        <v>44</v>
      </c>
      <c r="C13169" t="s">
        <v>232</v>
      </c>
      <c r="D13169" s="2">
        <v>4</v>
      </c>
      <c r="E13169" s="17">
        <v>12</v>
      </c>
      <c r="F13169" t="s">
        <v>78</v>
      </c>
      <c r="G13169">
        <v>1</v>
      </c>
      <c r="H13169">
        <v>2476357.0799999987</v>
      </c>
    </row>
    <row r="13170" spans="1:8" x14ac:dyDescent="0.25">
      <c r="A13170" s="2">
        <v>11</v>
      </c>
      <c r="B13170" t="s">
        <v>44</v>
      </c>
      <c r="C13170" t="s">
        <v>232</v>
      </c>
      <c r="D13170" s="2">
        <v>4</v>
      </c>
      <c r="E13170" s="17">
        <v>12</v>
      </c>
      <c r="F13170" t="s">
        <v>67</v>
      </c>
      <c r="G13170">
        <v>224</v>
      </c>
      <c r="H13170">
        <v>14767.829999999998</v>
      </c>
    </row>
    <row r="13171" spans="1:8" x14ac:dyDescent="0.25">
      <c r="A13171" s="2">
        <v>11</v>
      </c>
      <c r="B13171" t="s">
        <v>44</v>
      </c>
      <c r="C13171" t="s">
        <v>232</v>
      </c>
      <c r="D13171" s="2">
        <v>4</v>
      </c>
      <c r="E13171" s="17">
        <v>12</v>
      </c>
      <c r="F13171" t="s">
        <v>73</v>
      </c>
      <c r="G13171">
        <v>9</v>
      </c>
      <c r="H13171">
        <v>7361476.5900000017</v>
      </c>
    </row>
    <row r="13172" spans="1:8" x14ac:dyDescent="0.25">
      <c r="A13172" s="2">
        <v>11</v>
      </c>
      <c r="B13172" t="s">
        <v>44</v>
      </c>
      <c r="C13172" t="s">
        <v>232</v>
      </c>
      <c r="D13172" s="2">
        <v>4</v>
      </c>
      <c r="E13172" s="17">
        <v>12</v>
      </c>
      <c r="F13172" t="s">
        <v>79</v>
      </c>
      <c r="H13172">
        <v>8882</v>
      </c>
    </row>
    <row r="13173" spans="1:8" x14ac:dyDescent="0.25">
      <c r="A13173" s="2">
        <v>11</v>
      </c>
      <c r="B13173" t="s">
        <v>44</v>
      </c>
      <c r="C13173" t="s">
        <v>232</v>
      </c>
      <c r="D13173" s="2">
        <v>4</v>
      </c>
      <c r="E13173" s="17">
        <v>12</v>
      </c>
      <c r="F13173" t="s">
        <v>72</v>
      </c>
      <c r="G13173">
        <v>227</v>
      </c>
      <c r="H13173">
        <v>19298335.340000004</v>
      </c>
    </row>
    <row r="13174" spans="1:8" x14ac:dyDescent="0.25">
      <c r="A13174" s="2">
        <v>11</v>
      </c>
      <c r="B13174" t="s">
        <v>44</v>
      </c>
      <c r="C13174" t="s">
        <v>232</v>
      </c>
      <c r="D13174" s="2">
        <v>4</v>
      </c>
      <c r="E13174" s="17">
        <v>12</v>
      </c>
      <c r="F13174" t="s">
        <v>74</v>
      </c>
      <c r="G13174">
        <v>8</v>
      </c>
      <c r="H13174">
        <v>331844.45</v>
      </c>
    </row>
    <row r="13175" spans="1:8" x14ac:dyDescent="0.25">
      <c r="A13175" s="2">
        <v>11</v>
      </c>
      <c r="B13175" t="s">
        <v>44</v>
      </c>
      <c r="C13175" t="s">
        <v>232</v>
      </c>
      <c r="D13175" s="2">
        <v>4</v>
      </c>
      <c r="E13175" s="17">
        <v>12</v>
      </c>
      <c r="F13175" t="s">
        <v>71</v>
      </c>
      <c r="G13175">
        <v>2</v>
      </c>
      <c r="H13175">
        <v>149136.34</v>
      </c>
    </row>
    <row r="13176" spans="1:8" x14ac:dyDescent="0.25">
      <c r="A13176" s="2">
        <v>11</v>
      </c>
      <c r="B13176" t="s">
        <v>44</v>
      </c>
      <c r="C13176" t="s">
        <v>232</v>
      </c>
      <c r="D13176" s="2">
        <v>4</v>
      </c>
      <c r="E13176" s="17">
        <v>13</v>
      </c>
      <c r="F13176" t="s">
        <v>70</v>
      </c>
      <c r="G13176">
        <v>129</v>
      </c>
      <c r="H13176">
        <v>63348029.060000025</v>
      </c>
    </row>
    <row r="13177" spans="1:8" x14ac:dyDescent="0.25">
      <c r="A13177" s="2">
        <v>11</v>
      </c>
      <c r="B13177" t="s">
        <v>44</v>
      </c>
      <c r="C13177" t="s">
        <v>232</v>
      </c>
      <c r="D13177" s="2">
        <v>4</v>
      </c>
      <c r="E13177" s="17">
        <v>13</v>
      </c>
      <c r="F13177" t="s">
        <v>75</v>
      </c>
      <c r="G13177">
        <v>51</v>
      </c>
      <c r="H13177">
        <v>2468740.75</v>
      </c>
    </row>
    <row r="13178" spans="1:8" x14ac:dyDescent="0.25">
      <c r="A13178" s="2">
        <v>11</v>
      </c>
      <c r="B13178" t="s">
        <v>44</v>
      </c>
      <c r="C13178" t="s">
        <v>232</v>
      </c>
      <c r="D13178" s="2">
        <v>4</v>
      </c>
      <c r="E13178" s="17">
        <v>13</v>
      </c>
      <c r="F13178" t="s">
        <v>77</v>
      </c>
      <c r="G13178">
        <v>1</v>
      </c>
      <c r="H13178">
        <v>38936.93</v>
      </c>
    </row>
    <row r="13179" spans="1:8" x14ac:dyDescent="0.25">
      <c r="A13179" s="2">
        <v>11</v>
      </c>
      <c r="B13179" t="s">
        <v>44</v>
      </c>
      <c r="C13179" t="s">
        <v>232</v>
      </c>
      <c r="D13179" s="2">
        <v>4</v>
      </c>
      <c r="E13179" s="17">
        <v>13</v>
      </c>
      <c r="F13179" t="s">
        <v>68</v>
      </c>
      <c r="G13179">
        <v>87</v>
      </c>
      <c r="H13179">
        <v>1398624.4699999997</v>
      </c>
    </row>
    <row r="13180" spans="1:8" x14ac:dyDescent="0.25">
      <c r="A13180" s="2">
        <v>11</v>
      </c>
      <c r="B13180" t="s">
        <v>44</v>
      </c>
      <c r="C13180" t="s">
        <v>232</v>
      </c>
      <c r="D13180" s="2">
        <v>4</v>
      </c>
      <c r="E13180" s="17">
        <v>13</v>
      </c>
      <c r="F13180" t="s">
        <v>69</v>
      </c>
      <c r="G13180">
        <v>117</v>
      </c>
      <c r="H13180">
        <v>7471911.519999994</v>
      </c>
    </row>
    <row r="13181" spans="1:8" x14ac:dyDescent="0.25">
      <c r="A13181" s="2">
        <v>11</v>
      </c>
      <c r="B13181" t="s">
        <v>44</v>
      </c>
      <c r="C13181" t="s">
        <v>232</v>
      </c>
      <c r="D13181" s="2">
        <v>4</v>
      </c>
      <c r="E13181" s="17">
        <v>13</v>
      </c>
      <c r="F13181" t="s">
        <v>78</v>
      </c>
      <c r="H13181">
        <v>642926.33999999985</v>
      </c>
    </row>
    <row r="13182" spans="1:8" x14ac:dyDescent="0.25">
      <c r="A13182" s="2">
        <v>11</v>
      </c>
      <c r="B13182" t="s">
        <v>44</v>
      </c>
      <c r="C13182" t="s">
        <v>232</v>
      </c>
      <c r="D13182" s="2">
        <v>4</v>
      </c>
      <c r="E13182" s="17">
        <v>13</v>
      </c>
      <c r="F13182" t="s">
        <v>67</v>
      </c>
      <c r="G13182">
        <v>129</v>
      </c>
      <c r="H13182">
        <v>7273.91</v>
      </c>
    </row>
    <row r="13183" spans="1:8" x14ac:dyDescent="0.25">
      <c r="A13183" s="2">
        <v>11</v>
      </c>
      <c r="B13183" t="s">
        <v>44</v>
      </c>
      <c r="C13183" t="s">
        <v>232</v>
      </c>
      <c r="D13183" s="2">
        <v>4</v>
      </c>
      <c r="E13183" s="17">
        <v>13</v>
      </c>
      <c r="F13183" t="s">
        <v>73</v>
      </c>
      <c r="G13183">
        <v>6</v>
      </c>
      <c r="H13183">
        <v>3207408.04</v>
      </c>
    </row>
    <row r="13184" spans="1:8" x14ac:dyDescent="0.25">
      <c r="A13184" s="2">
        <v>11</v>
      </c>
      <c r="B13184" t="s">
        <v>44</v>
      </c>
      <c r="C13184" t="s">
        <v>232</v>
      </c>
      <c r="D13184" s="2">
        <v>4</v>
      </c>
      <c r="E13184" s="17">
        <v>13</v>
      </c>
      <c r="F13184" t="s">
        <v>79</v>
      </c>
      <c r="H13184">
        <v>85861</v>
      </c>
    </row>
    <row r="13185" spans="1:8" x14ac:dyDescent="0.25">
      <c r="A13185" s="2">
        <v>11</v>
      </c>
      <c r="B13185" t="s">
        <v>44</v>
      </c>
      <c r="C13185" t="s">
        <v>232</v>
      </c>
      <c r="D13185" s="2">
        <v>4</v>
      </c>
      <c r="E13185" s="17">
        <v>13</v>
      </c>
      <c r="F13185" t="s">
        <v>72</v>
      </c>
      <c r="G13185">
        <v>129</v>
      </c>
      <c r="H13185">
        <v>15890051.98</v>
      </c>
    </row>
    <row r="13186" spans="1:8" x14ac:dyDescent="0.25">
      <c r="A13186" s="2">
        <v>11</v>
      </c>
      <c r="B13186" t="s">
        <v>44</v>
      </c>
      <c r="C13186" t="s">
        <v>232</v>
      </c>
      <c r="D13186" s="2">
        <v>4</v>
      </c>
      <c r="E13186" s="17">
        <v>13</v>
      </c>
      <c r="F13186" t="s">
        <v>74</v>
      </c>
      <c r="G13186">
        <v>1</v>
      </c>
      <c r="H13186">
        <v>64840.520000000011</v>
      </c>
    </row>
    <row r="13187" spans="1:8" x14ac:dyDescent="0.25">
      <c r="A13187" s="2">
        <v>11</v>
      </c>
      <c r="B13187" t="s">
        <v>44</v>
      </c>
      <c r="C13187" t="s">
        <v>232</v>
      </c>
      <c r="D13187" s="2">
        <v>4</v>
      </c>
      <c r="E13187" s="17">
        <v>13</v>
      </c>
      <c r="F13187" t="s">
        <v>71</v>
      </c>
      <c r="G13187">
        <v>8</v>
      </c>
      <c r="H13187">
        <v>240934.72999999998</v>
      </c>
    </row>
    <row r="13188" spans="1:8" x14ac:dyDescent="0.25">
      <c r="A13188" s="2">
        <v>11</v>
      </c>
      <c r="B13188" t="s">
        <v>44</v>
      </c>
      <c r="C13188" t="s">
        <v>232</v>
      </c>
      <c r="D13188" s="2">
        <v>4</v>
      </c>
      <c r="E13188" s="17">
        <v>14</v>
      </c>
      <c r="F13188" t="s">
        <v>70</v>
      </c>
      <c r="G13188">
        <v>24</v>
      </c>
      <c r="H13188">
        <v>15410964.079999998</v>
      </c>
    </row>
    <row r="13189" spans="1:8" x14ac:dyDescent="0.25">
      <c r="A13189" s="2">
        <v>11</v>
      </c>
      <c r="B13189" t="s">
        <v>44</v>
      </c>
      <c r="C13189" t="s">
        <v>232</v>
      </c>
      <c r="D13189" s="2">
        <v>4</v>
      </c>
      <c r="E13189" s="17">
        <v>14</v>
      </c>
      <c r="F13189" t="s">
        <v>75</v>
      </c>
      <c r="G13189">
        <v>14</v>
      </c>
      <c r="H13189">
        <v>1338915.1200000001</v>
      </c>
    </row>
    <row r="13190" spans="1:8" x14ac:dyDescent="0.25">
      <c r="A13190" s="2">
        <v>11</v>
      </c>
      <c r="B13190" t="s">
        <v>44</v>
      </c>
      <c r="C13190" t="s">
        <v>232</v>
      </c>
      <c r="D13190" s="2">
        <v>4</v>
      </c>
      <c r="E13190" s="17">
        <v>14</v>
      </c>
      <c r="F13190" t="s">
        <v>68</v>
      </c>
      <c r="G13190">
        <v>14</v>
      </c>
      <c r="H13190">
        <v>265155</v>
      </c>
    </row>
    <row r="13191" spans="1:8" x14ac:dyDescent="0.25">
      <c r="A13191" s="2">
        <v>11</v>
      </c>
      <c r="B13191" t="s">
        <v>44</v>
      </c>
      <c r="C13191" t="s">
        <v>232</v>
      </c>
      <c r="D13191" s="2">
        <v>4</v>
      </c>
      <c r="E13191" s="17">
        <v>14</v>
      </c>
      <c r="F13191" t="s">
        <v>69</v>
      </c>
      <c r="G13191">
        <v>22</v>
      </c>
      <c r="H13191">
        <v>1811581.8599999994</v>
      </c>
    </row>
    <row r="13192" spans="1:8" x14ac:dyDescent="0.25">
      <c r="A13192" s="2">
        <v>11</v>
      </c>
      <c r="B13192" t="s">
        <v>44</v>
      </c>
      <c r="C13192" t="s">
        <v>232</v>
      </c>
      <c r="D13192" s="2">
        <v>4</v>
      </c>
      <c r="E13192" s="17">
        <v>14</v>
      </c>
      <c r="F13192" t="s">
        <v>67</v>
      </c>
      <c r="G13192">
        <v>24</v>
      </c>
      <c r="H13192">
        <v>1563.1400000000019</v>
      </c>
    </row>
    <row r="13193" spans="1:8" x14ac:dyDescent="0.25">
      <c r="A13193" s="2">
        <v>11</v>
      </c>
      <c r="B13193" t="s">
        <v>44</v>
      </c>
      <c r="C13193" t="s">
        <v>232</v>
      </c>
      <c r="D13193" s="2">
        <v>4</v>
      </c>
      <c r="E13193" s="17">
        <v>14</v>
      </c>
      <c r="F13193" t="s">
        <v>73</v>
      </c>
      <c r="G13193">
        <v>6</v>
      </c>
      <c r="H13193">
        <v>986389.79999999993</v>
      </c>
    </row>
    <row r="13194" spans="1:8" x14ac:dyDescent="0.25">
      <c r="A13194" s="2">
        <v>11</v>
      </c>
      <c r="B13194" t="s">
        <v>44</v>
      </c>
      <c r="C13194" t="s">
        <v>232</v>
      </c>
      <c r="D13194" s="2">
        <v>4</v>
      </c>
      <c r="E13194" s="17">
        <v>14</v>
      </c>
      <c r="F13194" t="s">
        <v>79</v>
      </c>
      <c r="H13194">
        <v>8882</v>
      </c>
    </row>
    <row r="13195" spans="1:8" x14ac:dyDescent="0.25">
      <c r="A13195" s="2">
        <v>11</v>
      </c>
      <c r="B13195" t="s">
        <v>44</v>
      </c>
      <c r="C13195" t="s">
        <v>232</v>
      </c>
      <c r="D13195" s="2">
        <v>4</v>
      </c>
      <c r="E13195" s="17">
        <v>14</v>
      </c>
      <c r="F13195" t="s">
        <v>72</v>
      </c>
      <c r="G13195">
        <v>24</v>
      </c>
      <c r="H13195">
        <v>4634790.3900000006</v>
      </c>
    </row>
    <row r="13196" spans="1:8" x14ac:dyDescent="0.25">
      <c r="A13196" s="2">
        <v>11</v>
      </c>
      <c r="B13196" t="s">
        <v>44</v>
      </c>
      <c r="C13196" t="s">
        <v>232</v>
      </c>
      <c r="D13196" s="2">
        <v>4</v>
      </c>
      <c r="E13196" s="17">
        <v>14</v>
      </c>
      <c r="F13196" t="s">
        <v>74</v>
      </c>
      <c r="G13196">
        <v>2</v>
      </c>
      <c r="H13196">
        <v>323869.5</v>
      </c>
    </row>
    <row r="13197" spans="1:8" x14ac:dyDescent="0.25">
      <c r="A13197" s="2">
        <v>11</v>
      </c>
      <c r="B13197" t="s">
        <v>44</v>
      </c>
      <c r="C13197" t="s">
        <v>232</v>
      </c>
      <c r="D13197" s="2">
        <v>4</v>
      </c>
      <c r="E13197" s="17">
        <v>15</v>
      </c>
      <c r="F13197" t="s">
        <v>70</v>
      </c>
      <c r="G13197">
        <v>4</v>
      </c>
      <c r="H13197">
        <v>2467189.7000000002</v>
      </c>
    </row>
    <row r="13198" spans="1:8" x14ac:dyDescent="0.25">
      <c r="A13198" s="2">
        <v>11</v>
      </c>
      <c r="B13198" t="s">
        <v>44</v>
      </c>
      <c r="C13198" t="s">
        <v>232</v>
      </c>
      <c r="D13198" s="2">
        <v>4</v>
      </c>
      <c r="E13198" s="17">
        <v>15</v>
      </c>
      <c r="F13198" t="s">
        <v>75</v>
      </c>
      <c r="G13198">
        <v>3</v>
      </c>
      <c r="H13198">
        <v>284569.77999999997</v>
      </c>
    </row>
    <row r="13199" spans="1:8" x14ac:dyDescent="0.25">
      <c r="A13199" s="2">
        <v>11</v>
      </c>
      <c r="B13199" t="s">
        <v>44</v>
      </c>
      <c r="C13199" t="s">
        <v>232</v>
      </c>
      <c r="D13199" s="2">
        <v>4</v>
      </c>
      <c r="E13199" s="17">
        <v>15</v>
      </c>
      <c r="F13199" t="s">
        <v>69</v>
      </c>
      <c r="G13199">
        <v>3</v>
      </c>
      <c r="H13199">
        <v>299933.90000000002</v>
      </c>
    </row>
    <row r="13200" spans="1:8" x14ac:dyDescent="0.25">
      <c r="A13200" s="2">
        <v>11</v>
      </c>
      <c r="B13200" t="s">
        <v>44</v>
      </c>
      <c r="C13200" t="s">
        <v>232</v>
      </c>
      <c r="D13200" s="2">
        <v>4</v>
      </c>
      <c r="E13200" s="17">
        <v>15</v>
      </c>
      <c r="F13200" t="s">
        <v>67</v>
      </c>
      <c r="G13200">
        <v>4</v>
      </c>
      <c r="H13200">
        <v>204.2</v>
      </c>
    </row>
    <row r="13201" spans="1:8" x14ac:dyDescent="0.25">
      <c r="A13201" s="2">
        <v>11</v>
      </c>
      <c r="B13201" t="s">
        <v>44</v>
      </c>
      <c r="C13201" t="s">
        <v>232</v>
      </c>
      <c r="D13201" s="2">
        <v>4</v>
      </c>
      <c r="E13201" s="17">
        <v>15</v>
      </c>
      <c r="F13201" t="s">
        <v>73</v>
      </c>
      <c r="H13201">
        <v>208754.95000000004</v>
      </c>
    </row>
    <row r="13202" spans="1:8" x14ac:dyDescent="0.25">
      <c r="A13202" s="2">
        <v>11</v>
      </c>
      <c r="B13202" t="s">
        <v>44</v>
      </c>
      <c r="C13202" t="s">
        <v>232</v>
      </c>
      <c r="D13202" s="2">
        <v>4</v>
      </c>
      <c r="E13202" s="17">
        <v>15</v>
      </c>
      <c r="F13202" t="s">
        <v>72</v>
      </c>
      <c r="G13202">
        <v>4</v>
      </c>
      <c r="H13202">
        <v>636922.54</v>
      </c>
    </row>
    <row r="13203" spans="1:8" x14ac:dyDescent="0.25">
      <c r="A13203" s="2">
        <v>39</v>
      </c>
      <c r="B13203" t="s">
        <v>233</v>
      </c>
      <c r="C13203" t="s">
        <v>234</v>
      </c>
      <c r="D13203" s="2">
        <v>1</v>
      </c>
      <c r="E13203" s="17">
        <v>1</v>
      </c>
      <c r="F13203" t="s">
        <v>96</v>
      </c>
      <c r="G13203">
        <v>15</v>
      </c>
      <c r="H13203">
        <v>1366619.31</v>
      </c>
    </row>
    <row r="13204" spans="1:8" x14ac:dyDescent="0.25">
      <c r="A13204" s="2">
        <v>39</v>
      </c>
      <c r="B13204" t="s">
        <v>233</v>
      </c>
      <c r="C13204" t="s">
        <v>235</v>
      </c>
      <c r="D13204" s="2">
        <v>1</v>
      </c>
      <c r="E13204" s="17">
        <v>1</v>
      </c>
      <c r="F13204" t="s">
        <v>70</v>
      </c>
      <c r="G13204">
        <v>12</v>
      </c>
      <c r="H13204">
        <v>-764400</v>
      </c>
    </row>
    <row r="13205" spans="1:8" x14ac:dyDescent="0.25">
      <c r="A13205" s="2">
        <v>39</v>
      </c>
      <c r="B13205" t="s">
        <v>233</v>
      </c>
      <c r="C13205" t="s">
        <v>235</v>
      </c>
      <c r="D13205" s="2">
        <v>1</v>
      </c>
      <c r="E13205" s="17">
        <v>1</v>
      </c>
      <c r="F13205" t="s">
        <v>72</v>
      </c>
      <c r="H13205">
        <v>-4803</v>
      </c>
    </row>
    <row r="13206" spans="1:8" x14ac:dyDescent="0.25">
      <c r="A13206" s="2">
        <v>39</v>
      </c>
      <c r="B13206" t="s">
        <v>233</v>
      </c>
      <c r="C13206" t="s">
        <v>235</v>
      </c>
      <c r="D13206" s="2">
        <v>1</v>
      </c>
      <c r="E13206" s="17">
        <v>1</v>
      </c>
      <c r="F13206" t="s">
        <v>74</v>
      </c>
      <c r="G13206">
        <v>1</v>
      </c>
      <c r="H13206">
        <v>276103</v>
      </c>
    </row>
    <row r="13207" spans="1:8" x14ac:dyDescent="0.25">
      <c r="A13207" s="2">
        <v>39</v>
      </c>
      <c r="B13207" t="s">
        <v>233</v>
      </c>
      <c r="C13207" t="s">
        <v>235</v>
      </c>
      <c r="D13207" s="2">
        <v>1</v>
      </c>
      <c r="E13207" s="17">
        <v>1</v>
      </c>
      <c r="F13207" t="s">
        <v>111</v>
      </c>
      <c r="G13207">
        <v>1</v>
      </c>
      <c r="H13207">
        <v>3570.5800000000022</v>
      </c>
    </row>
    <row r="13208" spans="1:8" x14ac:dyDescent="0.25">
      <c r="A13208" s="2">
        <v>39</v>
      </c>
      <c r="B13208" t="s">
        <v>233</v>
      </c>
      <c r="C13208" t="s">
        <v>235</v>
      </c>
      <c r="D13208" s="2">
        <v>1</v>
      </c>
      <c r="E13208" s="17">
        <v>1</v>
      </c>
      <c r="F13208" t="s">
        <v>87</v>
      </c>
      <c r="H13208">
        <v>318891.5</v>
      </c>
    </row>
    <row r="13209" spans="1:8" x14ac:dyDescent="0.25">
      <c r="A13209" s="2">
        <v>39</v>
      </c>
      <c r="B13209" t="s">
        <v>233</v>
      </c>
      <c r="C13209" t="s">
        <v>235</v>
      </c>
      <c r="D13209" s="2">
        <v>1</v>
      </c>
      <c r="E13209" s="17">
        <v>1</v>
      </c>
      <c r="F13209" t="s">
        <v>96</v>
      </c>
      <c r="G13209">
        <v>349</v>
      </c>
      <c r="H13209">
        <v>13816909.590000013</v>
      </c>
    </row>
    <row r="13210" spans="1:8" x14ac:dyDescent="0.25">
      <c r="A13210" s="2">
        <v>39</v>
      </c>
      <c r="B13210" t="s">
        <v>233</v>
      </c>
      <c r="C13210" t="s">
        <v>235</v>
      </c>
      <c r="D13210" s="2">
        <v>1</v>
      </c>
      <c r="E13210" s="17">
        <v>3</v>
      </c>
      <c r="F13210" t="s">
        <v>70</v>
      </c>
      <c r="G13210">
        <v>35</v>
      </c>
      <c r="H13210">
        <v>3874859.2</v>
      </c>
    </row>
    <row r="13211" spans="1:8" x14ac:dyDescent="0.25">
      <c r="A13211" s="2">
        <v>39</v>
      </c>
      <c r="B13211" t="s">
        <v>233</v>
      </c>
      <c r="C13211" t="s">
        <v>235</v>
      </c>
      <c r="D13211" s="2">
        <v>1</v>
      </c>
      <c r="E13211" s="17">
        <v>3</v>
      </c>
      <c r="F13211" t="s">
        <v>75</v>
      </c>
      <c r="G13211">
        <v>33</v>
      </c>
      <c r="H13211">
        <v>432900</v>
      </c>
    </row>
    <row r="13212" spans="1:8" x14ac:dyDescent="0.25">
      <c r="A13212" s="2">
        <v>39</v>
      </c>
      <c r="B13212" t="s">
        <v>233</v>
      </c>
      <c r="C13212" t="s">
        <v>235</v>
      </c>
      <c r="D13212" s="2">
        <v>1</v>
      </c>
      <c r="E13212" s="17">
        <v>3</v>
      </c>
      <c r="F13212" t="s">
        <v>77</v>
      </c>
      <c r="G13212">
        <v>3</v>
      </c>
      <c r="H13212">
        <v>294048.58</v>
      </c>
    </row>
    <row r="13213" spans="1:8" x14ac:dyDescent="0.25">
      <c r="A13213" s="2">
        <v>39</v>
      </c>
      <c r="B13213" t="s">
        <v>233</v>
      </c>
      <c r="C13213" t="s">
        <v>235</v>
      </c>
      <c r="D13213" s="2">
        <v>1</v>
      </c>
      <c r="E13213" s="17">
        <v>3</v>
      </c>
      <c r="F13213" t="s">
        <v>68</v>
      </c>
      <c r="G13213">
        <v>28</v>
      </c>
      <c r="H13213">
        <v>636877.75</v>
      </c>
    </row>
    <row r="13214" spans="1:8" x14ac:dyDescent="0.25">
      <c r="A13214" s="2">
        <v>39</v>
      </c>
      <c r="B13214" t="s">
        <v>233</v>
      </c>
      <c r="C13214" t="s">
        <v>235</v>
      </c>
      <c r="D13214" s="2">
        <v>1</v>
      </c>
      <c r="E13214" s="17">
        <v>3</v>
      </c>
      <c r="F13214" t="s">
        <v>69</v>
      </c>
      <c r="G13214">
        <v>34</v>
      </c>
      <c r="H13214">
        <v>497847.22999999963</v>
      </c>
    </row>
    <row r="13215" spans="1:8" x14ac:dyDescent="0.25">
      <c r="A13215" s="2">
        <v>39</v>
      </c>
      <c r="B13215" t="s">
        <v>233</v>
      </c>
      <c r="C13215" t="s">
        <v>235</v>
      </c>
      <c r="D13215" s="2">
        <v>1</v>
      </c>
      <c r="E13215" s="17">
        <v>3</v>
      </c>
      <c r="F13215" t="s">
        <v>78</v>
      </c>
      <c r="H13215">
        <v>157455.53999999998</v>
      </c>
    </row>
    <row r="13216" spans="1:8" x14ac:dyDescent="0.25">
      <c r="A13216" s="2">
        <v>39</v>
      </c>
      <c r="B13216" t="s">
        <v>233</v>
      </c>
      <c r="C13216" t="s">
        <v>235</v>
      </c>
      <c r="D13216" s="2">
        <v>1</v>
      </c>
      <c r="E13216" s="17">
        <v>3</v>
      </c>
      <c r="F13216" t="s">
        <v>67</v>
      </c>
      <c r="G13216">
        <v>35</v>
      </c>
      <c r="H13216">
        <v>2705.12</v>
      </c>
    </row>
    <row r="13217" spans="1:8" x14ac:dyDescent="0.25">
      <c r="A13217" s="2">
        <v>39</v>
      </c>
      <c r="B13217" t="s">
        <v>233</v>
      </c>
      <c r="C13217" t="s">
        <v>235</v>
      </c>
      <c r="D13217" s="2">
        <v>1</v>
      </c>
      <c r="E13217" s="17">
        <v>3</v>
      </c>
      <c r="F13217" t="s">
        <v>73</v>
      </c>
      <c r="G13217">
        <v>2</v>
      </c>
      <c r="H13217">
        <v>327230.92</v>
      </c>
    </row>
    <row r="13218" spans="1:8" x14ac:dyDescent="0.25">
      <c r="A13218" s="2">
        <v>39</v>
      </c>
      <c r="B13218" t="s">
        <v>233</v>
      </c>
      <c r="C13218" t="s">
        <v>235</v>
      </c>
      <c r="D13218" s="2">
        <v>1</v>
      </c>
      <c r="E13218" s="17">
        <v>3</v>
      </c>
      <c r="F13218" t="s">
        <v>79</v>
      </c>
      <c r="H13218">
        <v>8882</v>
      </c>
    </row>
    <row r="13219" spans="1:8" x14ac:dyDescent="0.25">
      <c r="A13219" s="2">
        <v>39</v>
      </c>
      <c r="B13219" t="s">
        <v>233</v>
      </c>
      <c r="C13219" t="s">
        <v>235</v>
      </c>
      <c r="D13219" s="2">
        <v>1</v>
      </c>
      <c r="E13219" s="17">
        <v>3</v>
      </c>
      <c r="F13219" t="s">
        <v>72</v>
      </c>
      <c r="G13219">
        <v>1</v>
      </c>
      <c r="H13219">
        <v>49454.28</v>
      </c>
    </row>
    <row r="13220" spans="1:8" x14ac:dyDescent="0.25">
      <c r="A13220" s="2">
        <v>39</v>
      </c>
      <c r="B13220" t="s">
        <v>233</v>
      </c>
      <c r="C13220" t="s">
        <v>235</v>
      </c>
      <c r="D13220" s="2">
        <v>1</v>
      </c>
      <c r="E13220" s="17">
        <v>4</v>
      </c>
      <c r="F13220" t="s">
        <v>70</v>
      </c>
      <c r="G13220">
        <v>30</v>
      </c>
      <c r="H13220">
        <v>3461817.87</v>
      </c>
    </row>
    <row r="13221" spans="1:8" x14ac:dyDescent="0.25">
      <c r="A13221" s="2">
        <v>39</v>
      </c>
      <c r="B13221" t="s">
        <v>233</v>
      </c>
      <c r="C13221" t="s">
        <v>235</v>
      </c>
      <c r="D13221" s="2">
        <v>1</v>
      </c>
      <c r="E13221" s="17">
        <v>4</v>
      </c>
      <c r="F13221" t="s">
        <v>75</v>
      </c>
      <c r="G13221">
        <v>28</v>
      </c>
      <c r="H13221">
        <v>350100</v>
      </c>
    </row>
    <row r="13222" spans="1:8" x14ac:dyDescent="0.25">
      <c r="A13222" s="2">
        <v>39</v>
      </c>
      <c r="B13222" t="s">
        <v>233</v>
      </c>
      <c r="C13222" t="s">
        <v>235</v>
      </c>
      <c r="D13222" s="2">
        <v>1</v>
      </c>
      <c r="E13222" s="17">
        <v>4</v>
      </c>
      <c r="F13222" t="s">
        <v>77</v>
      </c>
      <c r="G13222">
        <v>1</v>
      </c>
      <c r="H13222">
        <v>130830.01</v>
      </c>
    </row>
    <row r="13223" spans="1:8" x14ac:dyDescent="0.25">
      <c r="A13223" s="2">
        <v>39</v>
      </c>
      <c r="B13223" t="s">
        <v>233</v>
      </c>
      <c r="C13223" t="s">
        <v>235</v>
      </c>
      <c r="D13223" s="2">
        <v>1</v>
      </c>
      <c r="E13223" s="17">
        <v>4</v>
      </c>
      <c r="F13223" t="s">
        <v>68</v>
      </c>
      <c r="G13223">
        <v>22</v>
      </c>
      <c r="H13223">
        <v>464119.25</v>
      </c>
    </row>
    <row r="13224" spans="1:8" x14ac:dyDescent="0.25">
      <c r="A13224" s="2">
        <v>39</v>
      </c>
      <c r="B13224" t="s">
        <v>233</v>
      </c>
      <c r="C13224" t="s">
        <v>235</v>
      </c>
      <c r="D13224" s="2">
        <v>1</v>
      </c>
      <c r="E13224" s="17">
        <v>4</v>
      </c>
      <c r="F13224" t="s">
        <v>69</v>
      </c>
      <c r="G13224">
        <v>30</v>
      </c>
      <c r="H13224">
        <v>450149.73</v>
      </c>
    </row>
    <row r="13225" spans="1:8" x14ac:dyDescent="0.25">
      <c r="A13225" s="2">
        <v>39</v>
      </c>
      <c r="B13225" t="s">
        <v>233</v>
      </c>
      <c r="C13225" t="s">
        <v>235</v>
      </c>
      <c r="D13225" s="2">
        <v>1</v>
      </c>
      <c r="E13225" s="17">
        <v>4</v>
      </c>
      <c r="F13225" t="s">
        <v>78</v>
      </c>
      <c r="H13225">
        <v>107680.54</v>
      </c>
    </row>
    <row r="13226" spans="1:8" x14ac:dyDescent="0.25">
      <c r="A13226" s="2">
        <v>39</v>
      </c>
      <c r="B13226" t="s">
        <v>233</v>
      </c>
      <c r="C13226" t="s">
        <v>235</v>
      </c>
      <c r="D13226" s="2">
        <v>1</v>
      </c>
      <c r="E13226" s="17">
        <v>4</v>
      </c>
      <c r="F13226" t="s">
        <v>67</v>
      </c>
      <c r="G13226">
        <v>30</v>
      </c>
      <c r="H13226">
        <v>2139.61</v>
      </c>
    </row>
    <row r="13227" spans="1:8" x14ac:dyDescent="0.25">
      <c r="A13227" s="2">
        <v>39</v>
      </c>
      <c r="B13227" t="s">
        <v>233</v>
      </c>
      <c r="C13227" t="s">
        <v>235</v>
      </c>
      <c r="D13227" s="2">
        <v>1</v>
      </c>
      <c r="E13227" s="17">
        <v>4</v>
      </c>
      <c r="F13227" t="s">
        <v>73</v>
      </c>
      <c r="G13227">
        <v>5</v>
      </c>
      <c r="H13227">
        <v>265990.51</v>
      </c>
    </row>
    <row r="13228" spans="1:8" x14ac:dyDescent="0.25">
      <c r="A13228" s="2">
        <v>39</v>
      </c>
      <c r="B13228" t="s">
        <v>233</v>
      </c>
      <c r="C13228" t="s">
        <v>235</v>
      </c>
      <c r="D13228" s="2">
        <v>1</v>
      </c>
      <c r="E13228" s="17">
        <v>5</v>
      </c>
      <c r="F13228" t="s">
        <v>70</v>
      </c>
      <c r="G13228">
        <v>119</v>
      </c>
      <c r="H13228">
        <v>15955672.539999999</v>
      </c>
    </row>
    <row r="13229" spans="1:8" x14ac:dyDescent="0.25">
      <c r="A13229" s="2">
        <v>39</v>
      </c>
      <c r="B13229" t="s">
        <v>233</v>
      </c>
      <c r="C13229" t="s">
        <v>235</v>
      </c>
      <c r="D13229" s="2">
        <v>1</v>
      </c>
      <c r="E13229" s="17">
        <v>5</v>
      </c>
      <c r="F13229" t="s">
        <v>75</v>
      </c>
      <c r="G13229">
        <v>109</v>
      </c>
      <c r="H13229">
        <v>1346700</v>
      </c>
    </row>
    <row r="13230" spans="1:8" x14ac:dyDescent="0.25">
      <c r="A13230" s="2">
        <v>39</v>
      </c>
      <c r="B13230" t="s">
        <v>233</v>
      </c>
      <c r="C13230" t="s">
        <v>235</v>
      </c>
      <c r="D13230" s="2">
        <v>1</v>
      </c>
      <c r="E13230" s="17">
        <v>5</v>
      </c>
      <c r="F13230" t="s">
        <v>77</v>
      </c>
      <c r="G13230">
        <v>33</v>
      </c>
      <c r="H13230">
        <v>1537085.75</v>
      </c>
    </row>
    <row r="13231" spans="1:8" x14ac:dyDescent="0.25">
      <c r="A13231" s="2">
        <v>39</v>
      </c>
      <c r="B13231" t="s">
        <v>233</v>
      </c>
      <c r="C13231" t="s">
        <v>235</v>
      </c>
      <c r="D13231" s="2">
        <v>1</v>
      </c>
      <c r="E13231" s="17">
        <v>5</v>
      </c>
      <c r="F13231" t="s">
        <v>68</v>
      </c>
      <c r="G13231">
        <v>76</v>
      </c>
      <c r="H13231">
        <v>1325513.5</v>
      </c>
    </row>
    <row r="13232" spans="1:8" x14ac:dyDescent="0.25">
      <c r="A13232" s="2">
        <v>39</v>
      </c>
      <c r="B13232" t="s">
        <v>233</v>
      </c>
      <c r="C13232" t="s">
        <v>235</v>
      </c>
      <c r="D13232" s="2">
        <v>1</v>
      </c>
      <c r="E13232" s="17">
        <v>5</v>
      </c>
      <c r="F13232" t="s">
        <v>69</v>
      </c>
      <c r="G13232">
        <v>116</v>
      </c>
      <c r="H13232">
        <v>2027488.4299999992</v>
      </c>
    </row>
    <row r="13233" spans="1:8" x14ac:dyDescent="0.25">
      <c r="A13233" s="2">
        <v>39</v>
      </c>
      <c r="B13233" t="s">
        <v>233</v>
      </c>
      <c r="C13233" t="s">
        <v>235</v>
      </c>
      <c r="D13233" s="2">
        <v>1</v>
      </c>
      <c r="E13233" s="17">
        <v>5</v>
      </c>
      <c r="F13233" t="s">
        <v>78</v>
      </c>
      <c r="H13233">
        <v>249040.71999999997</v>
      </c>
    </row>
    <row r="13234" spans="1:8" x14ac:dyDescent="0.25">
      <c r="A13234" s="2">
        <v>39</v>
      </c>
      <c r="B13234" t="s">
        <v>233</v>
      </c>
      <c r="C13234" t="s">
        <v>235</v>
      </c>
      <c r="D13234" s="2">
        <v>1</v>
      </c>
      <c r="E13234" s="17">
        <v>5</v>
      </c>
      <c r="F13234" t="s">
        <v>67</v>
      </c>
      <c r="G13234">
        <v>119</v>
      </c>
      <c r="H13234">
        <v>8331.07</v>
      </c>
    </row>
    <row r="13235" spans="1:8" x14ac:dyDescent="0.25">
      <c r="A13235" s="2">
        <v>39</v>
      </c>
      <c r="B13235" t="s">
        <v>233</v>
      </c>
      <c r="C13235" t="s">
        <v>235</v>
      </c>
      <c r="D13235" s="2">
        <v>1</v>
      </c>
      <c r="E13235" s="17">
        <v>5</v>
      </c>
      <c r="F13235" t="s">
        <v>73</v>
      </c>
      <c r="G13235">
        <v>12</v>
      </c>
      <c r="H13235">
        <v>1280468.23</v>
      </c>
    </row>
    <row r="13236" spans="1:8" x14ac:dyDescent="0.25">
      <c r="A13236" s="2">
        <v>39</v>
      </c>
      <c r="B13236" t="s">
        <v>233</v>
      </c>
      <c r="C13236" t="s">
        <v>235</v>
      </c>
      <c r="D13236" s="2">
        <v>1</v>
      </c>
      <c r="E13236" s="17">
        <v>5</v>
      </c>
      <c r="F13236" t="s">
        <v>79</v>
      </c>
      <c r="H13236">
        <v>8882</v>
      </c>
    </row>
    <row r="13237" spans="1:8" x14ac:dyDescent="0.25">
      <c r="A13237" s="2">
        <v>39</v>
      </c>
      <c r="B13237" t="s">
        <v>233</v>
      </c>
      <c r="C13237" t="s">
        <v>235</v>
      </c>
      <c r="D13237" s="2">
        <v>1</v>
      </c>
      <c r="E13237" s="17">
        <v>5</v>
      </c>
      <c r="F13237" t="s">
        <v>72</v>
      </c>
      <c r="G13237">
        <v>5</v>
      </c>
      <c r="H13237">
        <v>175838.6</v>
      </c>
    </row>
    <row r="13238" spans="1:8" x14ac:dyDescent="0.25">
      <c r="A13238" s="2">
        <v>39</v>
      </c>
      <c r="B13238" t="s">
        <v>233</v>
      </c>
      <c r="C13238" t="s">
        <v>235</v>
      </c>
      <c r="D13238" s="2">
        <v>1</v>
      </c>
      <c r="E13238" s="17">
        <v>5</v>
      </c>
      <c r="F13238" t="s">
        <v>74</v>
      </c>
      <c r="G13238">
        <v>1</v>
      </c>
      <c r="H13238">
        <v>73194.2</v>
      </c>
    </row>
    <row r="13239" spans="1:8" x14ac:dyDescent="0.25">
      <c r="A13239" s="2">
        <v>39</v>
      </c>
      <c r="B13239" t="s">
        <v>233</v>
      </c>
      <c r="C13239" t="s">
        <v>235</v>
      </c>
      <c r="D13239" s="2">
        <v>1</v>
      </c>
      <c r="E13239" s="17">
        <v>5</v>
      </c>
      <c r="F13239" t="s">
        <v>76</v>
      </c>
      <c r="H13239">
        <v>7061.34</v>
      </c>
    </row>
    <row r="13240" spans="1:8" x14ac:dyDescent="0.25">
      <c r="A13240" s="2">
        <v>39</v>
      </c>
      <c r="B13240" t="s">
        <v>233</v>
      </c>
      <c r="C13240" t="s">
        <v>235</v>
      </c>
      <c r="D13240" s="2">
        <v>1</v>
      </c>
      <c r="E13240" s="17">
        <v>6</v>
      </c>
      <c r="F13240" t="s">
        <v>70</v>
      </c>
      <c r="G13240">
        <v>291</v>
      </c>
      <c r="H13240">
        <v>50616382.479999997</v>
      </c>
    </row>
    <row r="13241" spans="1:8" x14ac:dyDescent="0.25">
      <c r="A13241" s="2">
        <v>39</v>
      </c>
      <c r="B13241" t="s">
        <v>233</v>
      </c>
      <c r="C13241" t="s">
        <v>235</v>
      </c>
      <c r="D13241" s="2">
        <v>1</v>
      </c>
      <c r="E13241" s="17">
        <v>6</v>
      </c>
      <c r="F13241" t="s">
        <v>75</v>
      </c>
      <c r="G13241">
        <v>259</v>
      </c>
      <c r="H13241">
        <v>3231000</v>
      </c>
    </row>
    <row r="13242" spans="1:8" x14ac:dyDescent="0.25">
      <c r="A13242" s="2">
        <v>39</v>
      </c>
      <c r="B13242" t="s">
        <v>233</v>
      </c>
      <c r="C13242" t="s">
        <v>235</v>
      </c>
      <c r="D13242" s="2">
        <v>1</v>
      </c>
      <c r="E13242" s="17">
        <v>6</v>
      </c>
      <c r="F13242" t="s">
        <v>77</v>
      </c>
      <c r="G13242">
        <v>66</v>
      </c>
      <c r="H13242">
        <v>4183014.1299999994</v>
      </c>
    </row>
    <row r="13243" spans="1:8" x14ac:dyDescent="0.25">
      <c r="A13243" s="2">
        <v>39</v>
      </c>
      <c r="B13243" t="s">
        <v>233</v>
      </c>
      <c r="C13243" t="s">
        <v>235</v>
      </c>
      <c r="D13243" s="2">
        <v>1</v>
      </c>
      <c r="E13243" s="17">
        <v>6</v>
      </c>
      <c r="F13243" t="s">
        <v>68</v>
      </c>
      <c r="G13243">
        <v>194</v>
      </c>
      <c r="H13243">
        <v>4156462.25</v>
      </c>
    </row>
    <row r="13244" spans="1:8" x14ac:dyDescent="0.25">
      <c r="A13244" s="2">
        <v>39</v>
      </c>
      <c r="B13244" t="s">
        <v>233</v>
      </c>
      <c r="C13244" t="s">
        <v>235</v>
      </c>
      <c r="D13244" s="2">
        <v>1</v>
      </c>
      <c r="E13244" s="17">
        <v>6</v>
      </c>
      <c r="F13244" t="s">
        <v>69</v>
      </c>
      <c r="G13244">
        <v>283</v>
      </c>
      <c r="H13244">
        <v>6445307.7899999991</v>
      </c>
    </row>
    <row r="13245" spans="1:8" x14ac:dyDescent="0.25">
      <c r="A13245" s="2">
        <v>39</v>
      </c>
      <c r="B13245" t="s">
        <v>233</v>
      </c>
      <c r="C13245" t="s">
        <v>235</v>
      </c>
      <c r="D13245" s="2">
        <v>1</v>
      </c>
      <c r="E13245" s="17">
        <v>6</v>
      </c>
      <c r="F13245" t="s">
        <v>78</v>
      </c>
      <c r="G13245">
        <v>1</v>
      </c>
      <c r="H13245">
        <v>1044718.3999999999</v>
      </c>
    </row>
    <row r="13246" spans="1:8" x14ac:dyDescent="0.25">
      <c r="A13246" s="2">
        <v>39</v>
      </c>
      <c r="B13246" t="s">
        <v>233</v>
      </c>
      <c r="C13246" t="s">
        <v>235</v>
      </c>
      <c r="D13246" s="2">
        <v>1</v>
      </c>
      <c r="E13246" s="17">
        <v>6</v>
      </c>
      <c r="F13246" t="s">
        <v>67</v>
      </c>
      <c r="G13246">
        <v>291</v>
      </c>
      <c r="H13246">
        <v>21092.84</v>
      </c>
    </row>
    <row r="13247" spans="1:8" x14ac:dyDescent="0.25">
      <c r="A13247" s="2">
        <v>39</v>
      </c>
      <c r="B13247" t="s">
        <v>233</v>
      </c>
      <c r="C13247" t="s">
        <v>235</v>
      </c>
      <c r="D13247" s="2">
        <v>1</v>
      </c>
      <c r="E13247" s="17">
        <v>6</v>
      </c>
      <c r="F13247" t="s">
        <v>73</v>
      </c>
      <c r="G13247">
        <v>18</v>
      </c>
      <c r="H13247">
        <v>4154425.6100000003</v>
      </c>
    </row>
    <row r="13248" spans="1:8" x14ac:dyDescent="0.25">
      <c r="A13248" s="2">
        <v>39</v>
      </c>
      <c r="B13248" t="s">
        <v>233</v>
      </c>
      <c r="C13248" t="s">
        <v>235</v>
      </c>
      <c r="D13248" s="2">
        <v>1</v>
      </c>
      <c r="E13248" s="17">
        <v>6</v>
      </c>
      <c r="F13248" t="s">
        <v>79</v>
      </c>
      <c r="H13248">
        <v>79938.5</v>
      </c>
    </row>
    <row r="13249" spans="1:8" x14ac:dyDescent="0.25">
      <c r="A13249" s="2">
        <v>39</v>
      </c>
      <c r="B13249" t="s">
        <v>233</v>
      </c>
      <c r="C13249" t="s">
        <v>235</v>
      </c>
      <c r="D13249" s="2">
        <v>1</v>
      </c>
      <c r="E13249" s="17">
        <v>6</v>
      </c>
      <c r="F13249" t="s">
        <v>72</v>
      </c>
      <c r="G13249">
        <v>10</v>
      </c>
      <c r="H13249">
        <v>409139.4</v>
      </c>
    </row>
    <row r="13250" spans="1:8" x14ac:dyDescent="0.25">
      <c r="A13250" s="2">
        <v>39</v>
      </c>
      <c r="B13250" t="s">
        <v>233</v>
      </c>
      <c r="C13250" t="s">
        <v>235</v>
      </c>
      <c r="D13250" s="2">
        <v>1</v>
      </c>
      <c r="E13250" s="17">
        <v>6</v>
      </c>
      <c r="F13250" t="s">
        <v>74</v>
      </c>
      <c r="G13250">
        <v>7</v>
      </c>
      <c r="H13250">
        <v>269545.73</v>
      </c>
    </row>
    <row r="13251" spans="1:8" x14ac:dyDescent="0.25">
      <c r="A13251" s="2">
        <v>39</v>
      </c>
      <c r="B13251" t="s">
        <v>233</v>
      </c>
      <c r="C13251" t="s">
        <v>235</v>
      </c>
      <c r="D13251" s="2">
        <v>1</v>
      </c>
      <c r="E13251" s="17">
        <v>6</v>
      </c>
      <c r="F13251" t="s">
        <v>76</v>
      </c>
      <c r="H13251">
        <v>5012.6000000000004</v>
      </c>
    </row>
    <row r="13252" spans="1:8" x14ac:dyDescent="0.25">
      <c r="A13252" s="2">
        <v>39</v>
      </c>
      <c r="B13252" t="s">
        <v>233</v>
      </c>
      <c r="C13252" t="s">
        <v>235</v>
      </c>
      <c r="D13252" s="2">
        <v>1</v>
      </c>
      <c r="E13252" s="17">
        <v>7</v>
      </c>
      <c r="F13252" t="s">
        <v>70</v>
      </c>
      <c r="G13252">
        <v>246</v>
      </c>
      <c r="H13252">
        <v>50587182.920000002</v>
      </c>
    </row>
    <row r="13253" spans="1:8" x14ac:dyDescent="0.25">
      <c r="A13253" s="2">
        <v>39</v>
      </c>
      <c r="B13253" t="s">
        <v>233</v>
      </c>
      <c r="C13253" t="s">
        <v>235</v>
      </c>
      <c r="D13253" s="2">
        <v>1</v>
      </c>
      <c r="E13253" s="17">
        <v>7</v>
      </c>
      <c r="F13253" t="s">
        <v>75</v>
      </c>
      <c r="G13253">
        <v>220</v>
      </c>
      <c r="H13253">
        <v>2713500</v>
      </c>
    </row>
    <row r="13254" spans="1:8" x14ac:dyDescent="0.25">
      <c r="A13254" s="2">
        <v>39</v>
      </c>
      <c r="B13254" t="s">
        <v>233</v>
      </c>
      <c r="C13254" t="s">
        <v>235</v>
      </c>
      <c r="D13254" s="2">
        <v>1</v>
      </c>
      <c r="E13254" s="17">
        <v>7</v>
      </c>
      <c r="F13254" t="s">
        <v>77</v>
      </c>
      <c r="G13254">
        <v>68</v>
      </c>
      <c r="H13254">
        <v>3754487.2000000007</v>
      </c>
    </row>
    <row r="13255" spans="1:8" x14ac:dyDescent="0.25">
      <c r="A13255" s="2">
        <v>39</v>
      </c>
      <c r="B13255" t="s">
        <v>233</v>
      </c>
      <c r="C13255" t="s">
        <v>235</v>
      </c>
      <c r="D13255" s="2">
        <v>1</v>
      </c>
      <c r="E13255" s="17">
        <v>7</v>
      </c>
      <c r="F13255" t="s">
        <v>68</v>
      </c>
      <c r="G13255">
        <v>191</v>
      </c>
      <c r="H13255">
        <v>3661177.34</v>
      </c>
    </row>
    <row r="13256" spans="1:8" x14ac:dyDescent="0.25">
      <c r="A13256" s="2">
        <v>39</v>
      </c>
      <c r="B13256" t="s">
        <v>233</v>
      </c>
      <c r="C13256" t="s">
        <v>235</v>
      </c>
      <c r="D13256" s="2">
        <v>1</v>
      </c>
      <c r="E13256" s="17">
        <v>7</v>
      </c>
      <c r="F13256" t="s">
        <v>69</v>
      </c>
      <c r="G13256">
        <v>241</v>
      </c>
      <c r="H13256">
        <v>6433737.8800000008</v>
      </c>
    </row>
    <row r="13257" spans="1:8" x14ac:dyDescent="0.25">
      <c r="A13257" s="2">
        <v>39</v>
      </c>
      <c r="B13257" t="s">
        <v>233</v>
      </c>
      <c r="C13257" t="s">
        <v>235</v>
      </c>
      <c r="D13257" s="2">
        <v>1</v>
      </c>
      <c r="E13257" s="17">
        <v>7</v>
      </c>
      <c r="F13257" t="s">
        <v>78</v>
      </c>
      <c r="G13257">
        <v>7</v>
      </c>
      <c r="H13257">
        <v>1064636.3900000006</v>
      </c>
    </row>
    <row r="13258" spans="1:8" x14ac:dyDescent="0.25">
      <c r="A13258" s="2">
        <v>39</v>
      </c>
      <c r="B13258" t="s">
        <v>233</v>
      </c>
      <c r="C13258" t="s">
        <v>235</v>
      </c>
      <c r="D13258" s="2">
        <v>1</v>
      </c>
      <c r="E13258" s="17">
        <v>7</v>
      </c>
      <c r="F13258" t="s">
        <v>67</v>
      </c>
      <c r="G13258">
        <v>246</v>
      </c>
      <c r="H13258">
        <v>17309.12</v>
      </c>
    </row>
    <row r="13259" spans="1:8" x14ac:dyDescent="0.25">
      <c r="A13259" s="2">
        <v>39</v>
      </c>
      <c r="B13259" t="s">
        <v>233</v>
      </c>
      <c r="C13259" t="s">
        <v>235</v>
      </c>
      <c r="D13259" s="2">
        <v>1</v>
      </c>
      <c r="E13259" s="17">
        <v>7</v>
      </c>
      <c r="F13259" t="s">
        <v>73</v>
      </c>
      <c r="G13259">
        <v>29</v>
      </c>
      <c r="H13259">
        <v>4090976.3</v>
      </c>
    </row>
    <row r="13260" spans="1:8" x14ac:dyDescent="0.25">
      <c r="A13260" s="2">
        <v>39</v>
      </c>
      <c r="B13260" t="s">
        <v>233</v>
      </c>
      <c r="C13260" t="s">
        <v>235</v>
      </c>
      <c r="D13260" s="2">
        <v>1</v>
      </c>
      <c r="E13260" s="17">
        <v>7</v>
      </c>
      <c r="F13260" t="s">
        <v>79</v>
      </c>
      <c r="H13260">
        <v>35528.5</v>
      </c>
    </row>
    <row r="13261" spans="1:8" x14ac:dyDescent="0.25">
      <c r="A13261" s="2">
        <v>39</v>
      </c>
      <c r="B13261" t="s">
        <v>233</v>
      </c>
      <c r="C13261" t="s">
        <v>235</v>
      </c>
      <c r="D13261" s="2">
        <v>1</v>
      </c>
      <c r="E13261" s="17">
        <v>7</v>
      </c>
      <c r="F13261" t="s">
        <v>72</v>
      </c>
      <c r="G13261">
        <v>9</v>
      </c>
      <c r="H13261">
        <v>514777.53999999992</v>
      </c>
    </row>
    <row r="13262" spans="1:8" x14ac:dyDescent="0.25">
      <c r="A13262" s="2">
        <v>39</v>
      </c>
      <c r="B13262" t="s">
        <v>233</v>
      </c>
      <c r="C13262" t="s">
        <v>235</v>
      </c>
      <c r="D13262" s="2">
        <v>1</v>
      </c>
      <c r="E13262" s="17">
        <v>7</v>
      </c>
      <c r="F13262" t="s">
        <v>74</v>
      </c>
      <c r="G13262">
        <v>1</v>
      </c>
      <c r="H13262">
        <v>131037.84999999999</v>
      </c>
    </row>
    <row r="13263" spans="1:8" x14ac:dyDescent="0.25">
      <c r="A13263" s="2">
        <v>39</v>
      </c>
      <c r="B13263" t="s">
        <v>233</v>
      </c>
      <c r="C13263" t="s">
        <v>235</v>
      </c>
      <c r="D13263" s="2">
        <v>1</v>
      </c>
      <c r="E13263" s="17">
        <v>7</v>
      </c>
      <c r="F13263" t="s">
        <v>76</v>
      </c>
      <c r="H13263">
        <v>27159.97</v>
      </c>
    </row>
    <row r="13264" spans="1:8" x14ac:dyDescent="0.25">
      <c r="A13264" s="2">
        <v>39</v>
      </c>
      <c r="B13264" t="s">
        <v>233</v>
      </c>
      <c r="C13264" t="s">
        <v>235</v>
      </c>
      <c r="D13264" s="2">
        <v>1</v>
      </c>
      <c r="E13264" s="17">
        <v>8</v>
      </c>
      <c r="F13264" t="s">
        <v>70</v>
      </c>
      <c r="G13264">
        <v>270</v>
      </c>
      <c r="H13264">
        <v>70912070.540000007</v>
      </c>
    </row>
    <row r="13265" spans="1:8" x14ac:dyDescent="0.25">
      <c r="A13265" s="2">
        <v>39</v>
      </c>
      <c r="B13265" t="s">
        <v>233</v>
      </c>
      <c r="C13265" t="s">
        <v>235</v>
      </c>
      <c r="D13265" s="2">
        <v>1</v>
      </c>
      <c r="E13265" s="17">
        <v>8</v>
      </c>
      <c r="F13265" t="s">
        <v>75</v>
      </c>
      <c r="G13265">
        <v>232</v>
      </c>
      <c r="H13265">
        <v>3001500</v>
      </c>
    </row>
    <row r="13266" spans="1:8" x14ac:dyDescent="0.25">
      <c r="A13266" s="2">
        <v>39</v>
      </c>
      <c r="B13266" t="s">
        <v>233</v>
      </c>
      <c r="C13266" t="s">
        <v>235</v>
      </c>
      <c r="D13266" s="2">
        <v>1</v>
      </c>
      <c r="E13266" s="17">
        <v>8</v>
      </c>
      <c r="F13266" t="s">
        <v>77</v>
      </c>
      <c r="G13266">
        <v>60</v>
      </c>
      <c r="H13266">
        <v>4130618.2699999991</v>
      </c>
    </row>
    <row r="13267" spans="1:8" x14ac:dyDescent="0.25">
      <c r="A13267" s="2">
        <v>39</v>
      </c>
      <c r="B13267" t="s">
        <v>233</v>
      </c>
      <c r="C13267" t="s">
        <v>235</v>
      </c>
      <c r="D13267" s="2">
        <v>1</v>
      </c>
      <c r="E13267" s="17">
        <v>8</v>
      </c>
      <c r="F13267" t="s">
        <v>68</v>
      </c>
      <c r="G13267">
        <v>196</v>
      </c>
      <c r="H13267">
        <v>4157166.1300000004</v>
      </c>
    </row>
    <row r="13268" spans="1:8" x14ac:dyDescent="0.25">
      <c r="A13268" s="2">
        <v>39</v>
      </c>
      <c r="B13268" t="s">
        <v>233</v>
      </c>
      <c r="C13268" t="s">
        <v>235</v>
      </c>
      <c r="D13268" s="2">
        <v>1</v>
      </c>
      <c r="E13268" s="17">
        <v>8</v>
      </c>
      <c r="F13268" t="s">
        <v>69</v>
      </c>
      <c r="G13268">
        <v>270</v>
      </c>
      <c r="H13268">
        <v>9218989.0999999996</v>
      </c>
    </row>
    <row r="13269" spans="1:8" x14ac:dyDescent="0.25">
      <c r="A13269" s="2">
        <v>39</v>
      </c>
      <c r="B13269" t="s">
        <v>233</v>
      </c>
      <c r="C13269" t="s">
        <v>235</v>
      </c>
      <c r="D13269" s="2">
        <v>1</v>
      </c>
      <c r="E13269" s="17">
        <v>8</v>
      </c>
      <c r="F13269" t="s">
        <v>78</v>
      </c>
      <c r="G13269">
        <v>1</v>
      </c>
      <c r="H13269">
        <v>1538814.7499999998</v>
      </c>
    </row>
    <row r="13270" spans="1:8" x14ac:dyDescent="0.25">
      <c r="A13270" s="2">
        <v>39</v>
      </c>
      <c r="B13270" t="s">
        <v>233</v>
      </c>
      <c r="C13270" t="s">
        <v>235</v>
      </c>
      <c r="D13270" s="2">
        <v>1</v>
      </c>
      <c r="E13270" s="17">
        <v>8</v>
      </c>
      <c r="F13270" t="s">
        <v>67</v>
      </c>
      <c r="G13270">
        <v>270</v>
      </c>
      <c r="H13270">
        <v>19518.47</v>
      </c>
    </row>
    <row r="13271" spans="1:8" x14ac:dyDescent="0.25">
      <c r="A13271" s="2">
        <v>39</v>
      </c>
      <c r="B13271" t="s">
        <v>233</v>
      </c>
      <c r="C13271" t="s">
        <v>235</v>
      </c>
      <c r="D13271" s="2">
        <v>1</v>
      </c>
      <c r="E13271" s="17">
        <v>8</v>
      </c>
      <c r="F13271" t="s">
        <v>73</v>
      </c>
      <c r="G13271">
        <v>29</v>
      </c>
      <c r="H13271">
        <v>5935802.2400000002</v>
      </c>
    </row>
    <row r="13272" spans="1:8" x14ac:dyDescent="0.25">
      <c r="A13272" s="2">
        <v>39</v>
      </c>
      <c r="B13272" t="s">
        <v>233</v>
      </c>
      <c r="C13272" t="s">
        <v>235</v>
      </c>
      <c r="D13272" s="2">
        <v>1</v>
      </c>
      <c r="E13272" s="17">
        <v>8</v>
      </c>
      <c r="F13272" t="s">
        <v>79</v>
      </c>
      <c r="G13272">
        <v>1</v>
      </c>
      <c r="H13272">
        <v>25684</v>
      </c>
    </row>
    <row r="13273" spans="1:8" x14ac:dyDescent="0.25">
      <c r="A13273" s="2">
        <v>39</v>
      </c>
      <c r="B13273" t="s">
        <v>233</v>
      </c>
      <c r="C13273" t="s">
        <v>235</v>
      </c>
      <c r="D13273" s="2">
        <v>1</v>
      </c>
      <c r="E13273" s="17">
        <v>8</v>
      </c>
      <c r="F13273" t="s">
        <v>72</v>
      </c>
      <c r="G13273">
        <v>1</v>
      </c>
      <c r="H13273">
        <v>12400</v>
      </c>
    </row>
    <row r="13274" spans="1:8" x14ac:dyDescent="0.25">
      <c r="A13274" s="2">
        <v>39</v>
      </c>
      <c r="B13274" t="s">
        <v>233</v>
      </c>
      <c r="C13274" t="s">
        <v>235</v>
      </c>
      <c r="D13274" s="2">
        <v>1</v>
      </c>
      <c r="E13274" s="17">
        <v>8</v>
      </c>
      <c r="F13274" t="s">
        <v>74</v>
      </c>
      <c r="G13274">
        <v>5</v>
      </c>
      <c r="H13274">
        <v>125700.86000000002</v>
      </c>
    </row>
    <row r="13275" spans="1:8" x14ac:dyDescent="0.25">
      <c r="A13275" s="2">
        <v>39</v>
      </c>
      <c r="B13275" t="s">
        <v>233</v>
      </c>
      <c r="C13275" t="s">
        <v>235</v>
      </c>
      <c r="D13275" s="2">
        <v>1</v>
      </c>
      <c r="E13275" s="17">
        <v>8</v>
      </c>
      <c r="F13275" t="s">
        <v>76</v>
      </c>
      <c r="H13275">
        <v>21212.03</v>
      </c>
    </row>
    <row r="13276" spans="1:8" x14ac:dyDescent="0.25">
      <c r="A13276" s="2">
        <v>39</v>
      </c>
      <c r="B13276" t="s">
        <v>233</v>
      </c>
      <c r="C13276" t="s">
        <v>235</v>
      </c>
      <c r="D13276" s="2">
        <v>1</v>
      </c>
      <c r="E13276" s="17">
        <v>9</v>
      </c>
      <c r="F13276" t="s">
        <v>70</v>
      </c>
      <c r="G13276">
        <v>174</v>
      </c>
      <c r="H13276">
        <v>51210731.380000003</v>
      </c>
    </row>
    <row r="13277" spans="1:8" x14ac:dyDescent="0.25">
      <c r="A13277" s="2">
        <v>39</v>
      </c>
      <c r="B13277" t="s">
        <v>233</v>
      </c>
      <c r="C13277" t="s">
        <v>235</v>
      </c>
      <c r="D13277" s="2">
        <v>1</v>
      </c>
      <c r="E13277" s="17">
        <v>9</v>
      </c>
      <c r="F13277" t="s">
        <v>75</v>
      </c>
      <c r="G13277">
        <v>153</v>
      </c>
      <c r="H13277">
        <v>1933800</v>
      </c>
    </row>
    <row r="13278" spans="1:8" x14ac:dyDescent="0.25">
      <c r="A13278" s="2">
        <v>39</v>
      </c>
      <c r="B13278" t="s">
        <v>233</v>
      </c>
      <c r="C13278" t="s">
        <v>235</v>
      </c>
      <c r="D13278" s="2">
        <v>1</v>
      </c>
      <c r="E13278" s="17">
        <v>9</v>
      </c>
      <c r="F13278" t="s">
        <v>77</v>
      </c>
      <c r="G13278">
        <v>27</v>
      </c>
      <c r="H13278">
        <v>1763567.4400000002</v>
      </c>
    </row>
    <row r="13279" spans="1:8" x14ac:dyDescent="0.25">
      <c r="A13279" s="2">
        <v>39</v>
      </c>
      <c r="B13279" t="s">
        <v>233</v>
      </c>
      <c r="C13279" t="s">
        <v>235</v>
      </c>
      <c r="D13279" s="2">
        <v>1</v>
      </c>
      <c r="E13279" s="17">
        <v>9</v>
      </c>
      <c r="F13279" t="s">
        <v>68</v>
      </c>
      <c r="G13279">
        <v>118</v>
      </c>
      <c r="H13279">
        <v>2338772.25</v>
      </c>
    </row>
    <row r="13280" spans="1:8" x14ac:dyDescent="0.25">
      <c r="A13280" s="2">
        <v>39</v>
      </c>
      <c r="B13280" t="s">
        <v>233</v>
      </c>
      <c r="C13280" t="s">
        <v>235</v>
      </c>
      <c r="D13280" s="2">
        <v>1</v>
      </c>
      <c r="E13280" s="17">
        <v>9</v>
      </c>
      <c r="F13280" t="s">
        <v>69</v>
      </c>
      <c r="G13280">
        <v>173</v>
      </c>
      <c r="H13280">
        <v>6614444.9700000146</v>
      </c>
    </row>
    <row r="13281" spans="1:8" x14ac:dyDescent="0.25">
      <c r="A13281" s="2">
        <v>39</v>
      </c>
      <c r="B13281" t="s">
        <v>233</v>
      </c>
      <c r="C13281" t="s">
        <v>235</v>
      </c>
      <c r="D13281" s="2">
        <v>1</v>
      </c>
      <c r="E13281" s="17">
        <v>9</v>
      </c>
      <c r="F13281" t="s">
        <v>78</v>
      </c>
      <c r="H13281">
        <v>799953.19</v>
      </c>
    </row>
    <row r="13282" spans="1:8" x14ac:dyDescent="0.25">
      <c r="A13282" s="2">
        <v>39</v>
      </c>
      <c r="B13282" t="s">
        <v>233</v>
      </c>
      <c r="C13282" t="s">
        <v>235</v>
      </c>
      <c r="D13282" s="2">
        <v>1</v>
      </c>
      <c r="E13282" s="17">
        <v>9</v>
      </c>
      <c r="F13282" t="s">
        <v>67</v>
      </c>
      <c r="G13282">
        <v>173</v>
      </c>
      <c r="H13282">
        <v>12166.76</v>
      </c>
    </row>
    <row r="13283" spans="1:8" x14ac:dyDescent="0.25">
      <c r="A13283" s="2">
        <v>39</v>
      </c>
      <c r="B13283" t="s">
        <v>233</v>
      </c>
      <c r="C13283" t="s">
        <v>235</v>
      </c>
      <c r="D13283" s="2">
        <v>1</v>
      </c>
      <c r="E13283" s="17">
        <v>9</v>
      </c>
      <c r="F13283" t="s">
        <v>73</v>
      </c>
      <c r="G13283">
        <v>16</v>
      </c>
      <c r="H13283">
        <v>4225450.6900000004</v>
      </c>
    </row>
    <row r="13284" spans="1:8" x14ac:dyDescent="0.25">
      <c r="A13284" s="2">
        <v>39</v>
      </c>
      <c r="B13284" t="s">
        <v>233</v>
      </c>
      <c r="C13284" t="s">
        <v>235</v>
      </c>
      <c r="D13284" s="2">
        <v>1</v>
      </c>
      <c r="E13284" s="17">
        <v>9</v>
      </c>
      <c r="F13284" t="s">
        <v>79</v>
      </c>
      <c r="H13284">
        <v>26135</v>
      </c>
    </row>
    <row r="13285" spans="1:8" x14ac:dyDescent="0.25">
      <c r="A13285" s="2">
        <v>39</v>
      </c>
      <c r="B13285" t="s">
        <v>233</v>
      </c>
      <c r="C13285" t="s">
        <v>235</v>
      </c>
      <c r="D13285" s="2">
        <v>1</v>
      </c>
      <c r="E13285" s="17">
        <v>9</v>
      </c>
      <c r="F13285" t="s">
        <v>72</v>
      </c>
      <c r="G13285">
        <v>1</v>
      </c>
      <c r="H13285">
        <v>124419.84</v>
      </c>
    </row>
    <row r="13286" spans="1:8" x14ac:dyDescent="0.25">
      <c r="A13286" s="2">
        <v>39</v>
      </c>
      <c r="B13286" t="s">
        <v>233</v>
      </c>
      <c r="C13286" t="s">
        <v>235</v>
      </c>
      <c r="D13286" s="2">
        <v>1</v>
      </c>
      <c r="E13286" s="17">
        <v>9</v>
      </c>
      <c r="F13286" t="s">
        <v>74</v>
      </c>
      <c r="G13286">
        <v>6</v>
      </c>
      <c r="H13286">
        <v>412143.93999999994</v>
      </c>
    </row>
    <row r="13287" spans="1:8" x14ac:dyDescent="0.25">
      <c r="A13287" s="2">
        <v>39</v>
      </c>
      <c r="B13287" t="s">
        <v>233</v>
      </c>
      <c r="C13287" t="s">
        <v>235</v>
      </c>
      <c r="D13287" s="2">
        <v>1</v>
      </c>
      <c r="E13287" s="17">
        <v>9</v>
      </c>
      <c r="F13287" t="s">
        <v>71</v>
      </c>
      <c r="G13287">
        <v>1</v>
      </c>
      <c r="H13287">
        <v>51317.729999999996</v>
      </c>
    </row>
    <row r="13288" spans="1:8" x14ac:dyDescent="0.25">
      <c r="A13288" s="2">
        <v>39</v>
      </c>
      <c r="B13288" t="s">
        <v>233</v>
      </c>
      <c r="C13288" t="s">
        <v>235</v>
      </c>
      <c r="D13288" s="2">
        <v>1</v>
      </c>
      <c r="E13288" s="17">
        <v>9</v>
      </c>
      <c r="F13288" t="s">
        <v>76</v>
      </c>
      <c r="H13288">
        <v>33497.980000000003</v>
      </c>
    </row>
    <row r="13289" spans="1:8" x14ac:dyDescent="0.25">
      <c r="A13289" s="2">
        <v>39</v>
      </c>
      <c r="B13289" t="s">
        <v>233</v>
      </c>
      <c r="C13289" t="s">
        <v>235</v>
      </c>
      <c r="D13289" s="2">
        <v>1</v>
      </c>
      <c r="E13289" s="17">
        <v>10</v>
      </c>
      <c r="F13289" t="s">
        <v>70</v>
      </c>
      <c r="G13289">
        <v>130</v>
      </c>
      <c r="H13289">
        <v>55021336.630000003</v>
      </c>
    </row>
    <row r="13290" spans="1:8" x14ac:dyDescent="0.25">
      <c r="A13290" s="2">
        <v>39</v>
      </c>
      <c r="B13290" t="s">
        <v>233</v>
      </c>
      <c r="C13290" t="s">
        <v>235</v>
      </c>
      <c r="D13290" s="2">
        <v>1</v>
      </c>
      <c r="E13290" s="17">
        <v>10</v>
      </c>
      <c r="F13290" t="s">
        <v>75</v>
      </c>
      <c r="G13290">
        <v>108</v>
      </c>
      <c r="H13290">
        <v>1456500</v>
      </c>
    </row>
    <row r="13291" spans="1:8" x14ac:dyDescent="0.25">
      <c r="A13291" s="2">
        <v>39</v>
      </c>
      <c r="B13291" t="s">
        <v>233</v>
      </c>
      <c r="C13291" t="s">
        <v>235</v>
      </c>
      <c r="D13291" s="2">
        <v>1</v>
      </c>
      <c r="E13291" s="17">
        <v>10</v>
      </c>
      <c r="F13291" t="s">
        <v>77</v>
      </c>
      <c r="G13291">
        <v>22</v>
      </c>
      <c r="H13291">
        <v>1963784.0799999996</v>
      </c>
    </row>
    <row r="13292" spans="1:8" x14ac:dyDescent="0.25">
      <c r="A13292" s="2">
        <v>39</v>
      </c>
      <c r="B13292" t="s">
        <v>233</v>
      </c>
      <c r="C13292" t="s">
        <v>235</v>
      </c>
      <c r="D13292" s="2">
        <v>1</v>
      </c>
      <c r="E13292" s="17">
        <v>10</v>
      </c>
      <c r="F13292" t="s">
        <v>68</v>
      </c>
      <c r="G13292">
        <v>110</v>
      </c>
      <c r="H13292">
        <v>2407287.91</v>
      </c>
    </row>
    <row r="13293" spans="1:8" x14ac:dyDescent="0.25">
      <c r="A13293" s="2">
        <v>39</v>
      </c>
      <c r="B13293" t="s">
        <v>233</v>
      </c>
      <c r="C13293" t="s">
        <v>235</v>
      </c>
      <c r="D13293" s="2">
        <v>1</v>
      </c>
      <c r="E13293" s="17">
        <v>10</v>
      </c>
      <c r="F13293" t="s">
        <v>69</v>
      </c>
      <c r="G13293">
        <v>130</v>
      </c>
      <c r="H13293">
        <v>7110966.339999998</v>
      </c>
    </row>
    <row r="13294" spans="1:8" x14ac:dyDescent="0.25">
      <c r="A13294" s="2">
        <v>39</v>
      </c>
      <c r="B13294" t="s">
        <v>233</v>
      </c>
      <c r="C13294" t="s">
        <v>235</v>
      </c>
      <c r="D13294" s="2">
        <v>1</v>
      </c>
      <c r="E13294" s="17">
        <v>10</v>
      </c>
      <c r="F13294" t="s">
        <v>78</v>
      </c>
      <c r="H13294">
        <v>1184206.1299999999</v>
      </c>
    </row>
    <row r="13295" spans="1:8" x14ac:dyDescent="0.25">
      <c r="A13295" s="2">
        <v>39</v>
      </c>
      <c r="B13295" t="s">
        <v>233</v>
      </c>
      <c r="C13295" t="s">
        <v>235</v>
      </c>
      <c r="D13295" s="2">
        <v>1</v>
      </c>
      <c r="E13295" s="17">
        <v>10</v>
      </c>
      <c r="F13295" t="s">
        <v>67</v>
      </c>
      <c r="G13295">
        <v>130</v>
      </c>
      <c r="H13295">
        <v>9613.82</v>
      </c>
    </row>
    <row r="13296" spans="1:8" x14ac:dyDescent="0.25">
      <c r="A13296" s="2">
        <v>39</v>
      </c>
      <c r="B13296" t="s">
        <v>233</v>
      </c>
      <c r="C13296" t="s">
        <v>235</v>
      </c>
      <c r="D13296" s="2">
        <v>1</v>
      </c>
      <c r="E13296" s="17">
        <v>10</v>
      </c>
      <c r="F13296" t="s">
        <v>73</v>
      </c>
      <c r="G13296">
        <v>17</v>
      </c>
      <c r="H13296">
        <v>4553043.8899999997</v>
      </c>
    </row>
    <row r="13297" spans="1:8" x14ac:dyDescent="0.25">
      <c r="A13297" s="2">
        <v>39</v>
      </c>
      <c r="B13297" t="s">
        <v>233</v>
      </c>
      <c r="C13297" t="s">
        <v>235</v>
      </c>
      <c r="D13297" s="2">
        <v>1</v>
      </c>
      <c r="E13297" s="17">
        <v>10</v>
      </c>
      <c r="F13297" t="s">
        <v>79</v>
      </c>
      <c r="G13297">
        <v>1</v>
      </c>
      <c r="H13297">
        <v>26646</v>
      </c>
    </row>
    <row r="13298" spans="1:8" x14ac:dyDescent="0.25">
      <c r="A13298" s="2">
        <v>39</v>
      </c>
      <c r="B13298" t="s">
        <v>233</v>
      </c>
      <c r="C13298" t="s">
        <v>235</v>
      </c>
      <c r="D13298" s="2">
        <v>1</v>
      </c>
      <c r="E13298" s="17">
        <v>10</v>
      </c>
      <c r="F13298" t="s">
        <v>72</v>
      </c>
      <c r="H13298">
        <v>124596.28000000001</v>
      </c>
    </row>
    <row r="13299" spans="1:8" x14ac:dyDescent="0.25">
      <c r="A13299" s="2">
        <v>39</v>
      </c>
      <c r="B13299" t="s">
        <v>233</v>
      </c>
      <c r="C13299" t="s">
        <v>235</v>
      </c>
      <c r="D13299" s="2">
        <v>1</v>
      </c>
      <c r="E13299" s="17">
        <v>10</v>
      </c>
      <c r="F13299" t="s">
        <v>74</v>
      </c>
      <c r="G13299">
        <v>2</v>
      </c>
      <c r="H13299">
        <v>301820.81</v>
      </c>
    </row>
    <row r="13300" spans="1:8" x14ac:dyDescent="0.25">
      <c r="A13300" s="2">
        <v>39</v>
      </c>
      <c r="B13300" t="s">
        <v>233</v>
      </c>
      <c r="C13300" t="s">
        <v>235</v>
      </c>
      <c r="D13300" s="2">
        <v>1</v>
      </c>
      <c r="E13300" s="17">
        <v>10</v>
      </c>
      <c r="F13300" t="s">
        <v>96</v>
      </c>
      <c r="H13300">
        <v>1460.25</v>
      </c>
    </row>
    <row r="13301" spans="1:8" x14ac:dyDescent="0.25">
      <c r="A13301" s="2">
        <v>39</v>
      </c>
      <c r="B13301" t="s">
        <v>233</v>
      </c>
      <c r="C13301" t="s">
        <v>235</v>
      </c>
      <c r="D13301" s="2">
        <v>1</v>
      </c>
      <c r="E13301" s="17">
        <v>10</v>
      </c>
      <c r="F13301" t="s">
        <v>71</v>
      </c>
      <c r="G13301">
        <v>2</v>
      </c>
      <c r="H13301">
        <v>143959.15</v>
      </c>
    </row>
    <row r="13302" spans="1:8" x14ac:dyDescent="0.25">
      <c r="A13302" s="2">
        <v>39</v>
      </c>
      <c r="B13302" t="s">
        <v>233</v>
      </c>
      <c r="C13302" t="s">
        <v>235</v>
      </c>
      <c r="D13302" s="2">
        <v>1</v>
      </c>
      <c r="E13302" s="17">
        <v>10</v>
      </c>
      <c r="F13302" t="s">
        <v>76</v>
      </c>
      <c r="H13302">
        <v>85904.290000000008</v>
      </c>
    </row>
    <row r="13303" spans="1:8" x14ac:dyDescent="0.25">
      <c r="A13303" s="2">
        <v>39</v>
      </c>
      <c r="B13303" t="s">
        <v>233</v>
      </c>
      <c r="C13303" t="s">
        <v>235</v>
      </c>
      <c r="D13303" s="2">
        <v>1</v>
      </c>
      <c r="E13303" s="17">
        <v>11</v>
      </c>
      <c r="F13303" t="s">
        <v>70</v>
      </c>
      <c r="G13303">
        <v>131</v>
      </c>
      <c r="H13303">
        <v>51745414.780000009</v>
      </c>
    </row>
    <row r="13304" spans="1:8" x14ac:dyDescent="0.25">
      <c r="A13304" s="2">
        <v>39</v>
      </c>
      <c r="B13304" t="s">
        <v>233</v>
      </c>
      <c r="C13304" t="s">
        <v>235</v>
      </c>
      <c r="D13304" s="2">
        <v>1</v>
      </c>
      <c r="E13304" s="17">
        <v>11</v>
      </c>
      <c r="F13304" t="s">
        <v>75</v>
      </c>
      <c r="G13304">
        <v>43</v>
      </c>
      <c r="H13304">
        <v>1213677</v>
      </c>
    </row>
    <row r="13305" spans="1:8" x14ac:dyDescent="0.25">
      <c r="A13305" s="2">
        <v>39</v>
      </c>
      <c r="B13305" t="s">
        <v>233</v>
      </c>
      <c r="C13305" t="s">
        <v>235</v>
      </c>
      <c r="D13305" s="2">
        <v>1</v>
      </c>
      <c r="E13305" s="17">
        <v>11</v>
      </c>
      <c r="F13305" t="s">
        <v>77</v>
      </c>
      <c r="G13305">
        <v>7</v>
      </c>
      <c r="H13305">
        <v>538797.49000000011</v>
      </c>
    </row>
    <row r="13306" spans="1:8" x14ac:dyDescent="0.25">
      <c r="A13306" s="2">
        <v>39</v>
      </c>
      <c r="B13306" t="s">
        <v>233</v>
      </c>
      <c r="C13306" t="s">
        <v>235</v>
      </c>
      <c r="D13306" s="2">
        <v>1</v>
      </c>
      <c r="E13306" s="17">
        <v>11</v>
      </c>
      <c r="F13306" t="s">
        <v>68</v>
      </c>
      <c r="G13306">
        <v>59</v>
      </c>
      <c r="H13306">
        <v>1225791.71</v>
      </c>
    </row>
    <row r="13307" spans="1:8" x14ac:dyDescent="0.25">
      <c r="A13307" s="2">
        <v>39</v>
      </c>
      <c r="B13307" t="s">
        <v>233</v>
      </c>
      <c r="C13307" t="s">
        <v>235</v>
      </c>
      <c r="D13307" s="2">
        <v>1</v>
      </c>
      <c r="E13307" s="17">
        <v>11</v>
      </c>
      <c r="F13307" t="s">
        <v>69</v>
      </c>
      <c r="G13307">
        <v>128</v>
      </c>
      <c r="H13307">
        <v>6598014.2099999888</v>
      </c>
    </row>
    <row r="13308" spans="1:8" x14ac:dyDescent="0.25">
      <c r="A13308" s="2">
        <v>39</v>
      </c>
      <c r="B13308" t="s">
        <v>233</v>
      </c>
      <c r="C13308" t="s">
        <v>235</v>
      </c>
      <c r="D13308" s="2">
        <v>1</v>
      </c>
      <c r="E13308" s="17">
        <v>11</v>
      </c>
      <c r="F13308" t="s">
        <v>78</v>
      </c>
      <c r="H13308">
        <v>1002833.6500000001</v>
      </c>
    </row>
    <row r="13309" spans="1:8" x14ac:dyDescent="0.25">
      <c r="A13309" s="2">
        <v>39</v>
      </c>
      <c r="B13309" t="s">
        <v>233</v>
      </c>
      <c r="C13309" t="s">
        <v>235</v>
      </c>
      <c r="D13309" s="2">
        <v>1</v>
      </c>
      <c r="E13309" s="17">
        <v>11</v>
      </c>
      <c r="F13309" t="s">
        <v>67</v>
      </c>
      <c r="G13309">
        <v>131</v>
      </c>
      <c r="H13309">
        <v>8762.49</v>
      </c>
    </row>
    <row r="13310" spans="1:8" x14ac:dyDescent="0.25">
      <c r="A13310" s="2">
        <v>39</v>
      </c>
      <c r="B13310" t="s">
        <v>233</v>
      </c>
      <c r="C13310" t="s">
        <v>235</v>
      </c>
      <c r="D13310" s="2">
        <v>1</v>
      </c>
      <c r="E13310" s="17">
        <v>11</v>
      </c>
      <c r="F13310" t="s">
        <v>73</v>
      </c>
      <c r="G13310">
        <v>22</v>
      </c>
      <c r="H13310">
        <v>3896859.2100000009</v>
      </c>
    </row>
    <row r="13311" spans="1:8" x14ac:dyDescent="0.25">
      <c r="A13311" s="2">
        <v>39</v>
      </c>
      <c r="B13311" t="s">
        <v>233</v>
      </c>
      <c r="C13311" t="s">
        <v>235</v>
      </c>
      <c r="D13311" s="2">
        <v>1</v>
      </c>
      <c r="E13311" s="17">
        <v>11</v>
      </c>
      <c r="F13311" t="s">
        <v>79</v>
      </c>
      <c r="G13311">
        <v>1</v>
      </c>
      <c r="H13311">
        <v>8882</v>
      </c>
    </row>
    <row r="13312" spans="1:8" x14ac:dyDescent="0.25">
      <c r="A13312" s="2">
        <v>39</v>
      </c>
      <c r="B13312" t="s">
        <v>233</v>
      </c>
      <c r="C13312" t="s">
        <v>235</v>
      </c>
      <c r="D13312" s="2">
        <v>1</v>
      </c>
      <c r="E13312" s="17">
        <v>11</v>
      </c>
      <c r="F13312" t="s">
        <v>72</v>
      </c>
      <c r="G13312">
        <v>131</v>
      </c>
      <c r="H13312">
        <v>7955586.7100000028</v>
      </c>
    </row>
    <row r="13313" spans="1:8" x14ac:dyDescent="0.25">
      <c r="A13313" s="2">
        <v>39</v>
      </c>
      <c r="B13313" t="s">
        <v>233</v>
      </c>
      <c r="C13313" t="s">
        <v>235</v>
      </c>
      <c r="D13313" s="2">
        <v>1</v>
      </c>
      <c r="E13313" s="17">
        <v>11</v>
      </c>
      <c r="F13313" t="s">
        <v>74</v>
      </c>
      <c r="G13313">
        <v>6</v>
      </c>
      <c r="H13313">
        <v>909689.71</v>
      </c>
    </row>
    <row r="13314" spans="1:8" x14ac:dyDescent="0.25">
      <c r="A13314" s="2">
        <v>39</v>
      </c>
      <c r="B13314" t="s">
        <v>233</v>
      </c>
      <c r="C13314" t="s">
        <v>235</v>
      </c>
      <c r="D13314" s="2">
        <v>1</v>
      </c>
      <c r="E13314" s="17">
        <v>11</v>
      </c>
      <c r="F13314" t="s">
        <v>71</v>
      </c>
      <c r="G13314">
        <v>2</v>
      </c>
      <c r="H13314">
        <v>59780.3</v>
      </c>
    </row>
    <row r="13315" spans="1:8" x14ac:dyDescent="0.25">
      <c r="A13315" s="2">
        <v>39</v>
      </c>
      <c r="B13315" t="s">
        <v>233</v>
      </c>
      <c r="C13315" t="s">
        <v>235</v>
      </c>
      <c r="D13315" s="2">
        <v>1</v>
      </c>
      <c r="E13315" s="17">
        <v>12</v>
      </c>
      <c r="F13315" t="s">
        <v>70</v>
      </c>
      <c r="G13315">
        <v>103</v>
      </c>
      <c r="H13315">
        <v>56531604.529999956</v>
      </c>
    </row>
    <row r="13316" spans="1:8" x14ac:dyDescent="0.25">
      <c r="A13316" s="2">
        <v>39</v>
      </c>
      <c r="B13316" t="s">
        <v>233</v>
      </c>
      <c r="C13316" t="s">
        <v>235</v>
      </c>
      <c r="D13316" s="2">
        <v>1</v>
      </c>
      <c r="E13316" s="17">
        <v>12</v>
      </c>
      <c r="F13316" t="s">
        <v>75</v>
      </c>
      <c r="G13316">
        <v>36</v>
      </c>
      <c r="H13316">
        <v>791079</v>
      </c>
    </row>
    <row r="13317" spans="1:8" x14ac:dyDescent="0.25">
      <c r="A13317" s="2">
        <v>39</v>
      </c>
      <c r="B13317" t="s">
        <v>233</v>
      </c>
      <c r="C13317" t="s">
        <v>235</v>
      </c>
      <c r="D13317" s="2">
        <v>1</v>
      </c>
      <c r="E13317" s="17">
        <v>12</v>
      </c>
      <c r="F13317" t="s">
        <v>77</v>
      </c>
      <c r="G13317">
        <v>10</v>
      </c>
      <c r="H13317">
        <v>700569.04999999993</v>
      </c>
    </row>
    <row r="13318" spans="1:8" x14ac:dyDescent="0.25">
      <c r="A13318" s="2">
        <v>39</v>
      </c>
      <c r="B13318" t="s">
        <v>233</v>
      </c>
      <c r="C13318" t="s">
        <v>235</v>
      </c>
      <c r="D13318" s="2">
        <v>1</v>
      </c>
      <c r="E13318" s="17">
        <v>12</v>
      </c>
      <c r="F13318" t="s">
        <v>68</v>
      </c>
      <c r="G13318">
        <v>70</v>
      </c>
      <c r="H13318">
        <v>1375636</v>
      </c>
    </row>
    <row r="13319" spans="1:8" x14ac:dyDescent="0.25">
      <c r="A13319" s="2">
        <v>39</v>
      </c>
      <c r="B13319" t="s">
        <v>233</v>
      </c>
      <c r="C13319" t="s">
        <v>235</v>
      </c>
      <c r="D13319" s="2">
        <v>1</v>
      </c>
      <c r="E13319" s="17">
        <v>12</v>
      </c>
      <c r="F13319" t="s">
        <v>69</v>
      </c>
      <c r="G13319">
        <v>102</v>
      </c>
      <c r="H13319">
        <v>7281323.4099999946</v>
      </c>
    </row>
    <row r="13320" spans="1:8" x14ac:dyDescent="0.25">
      <c r="A13320" s="2">
        <v>39</v>
      </c>
      <c r="B13320" t="s">
        <v>233</v>
      </c>
      <c r="C13320" t="s">
        <v>235</v>
      </c>
      <c r="D13320" s="2">
        <v>1</v>
      </c>
      <c r="E13320" s="17">
        <v>12</v>
      </c>
      <c r="F13320" t="s">
        <v>78</v>
      </c>
      <c r="H13320">
        <v>1469238.2800000003</v>
      </c>
    </row>
    <row r="13321" spans="1:8" x14ac:dyDescent="0.25">
      <c r="A13321" s="2">
        <v>39</v>
      </c>
      <c r="B13321" t="s">
        <v>233</v>
      </c>
      <c r="C13321" t="s">
        <v>235</v>
      </c>
      <c r="D13321" s="2">
        <v>1</v>
      </c>
      <c r="E13321" s="17">
        <v>12</v>
      </c>
      <c r="F13321" t="s">
        <v>67</v>
      </c>
      <c r="G13321">
        <v>103</v>
      </c>
      <c r="H13321">
        <v>7485.6699999999992</v>
      </c>
    </row>
    <row r="13322" spans="1:8" x14ac:dyDescent="0.25">
      <c r="A13322" s="2">
        <v>39</v>
      </c>
      <c r="B13322" t="s">
        <v>233</v>
      </c>
      <c r="C13322" t="s">
        <v>235</v>
      </c>
      <c r="D13322" s="2">
        <v>1</v>
      </c>
      <c r="E13322" s="17">
        <v>12</v>
      </c>
      <c r="F13322" t="s">
        <v>73</v>
      </c>
      <c r="G13322">
        <v>11</v>
      </c>
      <c r="H13322">
        <v>4208084.04</v>
      </c>
    </row>
    <row r="13323" spans="1:8" x14ac:dyDescent="0.25">
      <c r="A13323" s="2">
        <v>39</v>
      </c>
      <c r="B13323" t="s">
        <v>233</v>
      </c>
      <c r="C13323" t="s">
        <v>235</v>
      </c>
      <c r="D13323" s="2">
        <v>1</v>
      </c>
      <c r="E13323" s="17">
        <v>12</v>
      </c>
      <c r="F13323" t="s">
        <v>79</v>
      </c>
      <c r="G13323">
        <v>1</v>
      </c>
      <c r="H13323">
        <v>53292.5</v>
      </c>
    </row>
    <row r="13324" spans="1:8" x14ac:dyDescent="0.25">
      <c r="A13324" s="2">
        <v>39</v>
      </c>
      <c r="B13324" t="s">
        <v>233</v>
      </c>
      <c r="C13324" t="s">
        <v>235</v>
      </c>
      <c r="D13324" s="2">
        <v>1</v>
      </c>
      <c r="E13324" s="17">
        <v>12</v>
      </c>
      <c r="F13324" t="s">
        <v>72</v>
      </c>
      <c r="G13324">
        <v>103</v>
      </c>
      <c r="H13324">
        <v>7818656.0600000015</v>
      </c>
    </row>
    <row r="13325" spans="1:8" x14ac:dyDescent="0.25">
      <c r="A13325" s="2">
        <v>39</v>
      </c>
      <c r="B13325" t="s">
        <v>233</v>
      </c>
      <c r="C13325" t="s">
        <v>235</v>
      </c>
      <c r="D13325" s="2">
        <v>1</v>
      </c>
      <c r="E13325" s="17">
        <v>12</v>
      </c>
      <c r="F13325" t="s">
        <v>74</v>
      </c>
      <c r="G13325">
        <v>6</v>
      </c>
      <c r="H13325">
        <v>1370715.8399999999</v>
      </c>
    </row>
    <row r="13326" spans="1:8" x14ac:dyDescent="0.25">
      <c r="A13326" s="2">
        <v>39</v>
      </c>
      <c r="B13326" t="s">
        <v>233</v>
      </c>
      <c r="C13326" t="s">
        <v>235</v>
      </c>
      <c r="D13326" s="2">
        <v>1</v>
      </c>
      <c r="E13326" s="17">
        <v>12</v>
      </c>
      <c r="F13326" t="s">
        <v>76</v>
      </c>
      <c r="H13326">
        <v>138200.45000000001</v>
      </c>
    </row>
    <row r="13327" spans="1:8" x14ac:dyDescent="0.25">
      <c r="A13327" s="2">
        <v>39</v>
      </c>
      <c r="B13327" t="s">
        <v>233</v>
      </c>
      <c r="C13327" t="s">
        <v>235</v>
      </c>
      <c r="D13327" s="2">
        <v>1</v>
      </c>
      <c r="E13327" s="17">
        <v>13</v>
      </c>
      <c r="F13327" t="s">
        <v>70</v>
      </c>
      <c r="G13327">
        <v>76</v>
      </c>
      <c r="H13327">
        <v>41930228.350000024</v>
      </c>
    </row>
    <row r="13328" spans="1:8" x14ac:dyDescent="0.25">
      <c r="A13328" s="2">
        <v>39</v>
      </c>
      <c r="B13328" t="s">
        <v>233</v>
      </c>
      <c r="C13328" t="s">
        <v>235</v>
      </c>
      <c r="D13328" s="2">
        <v>1</v>
      </c>
      <c r="E13328" s="17">
        <v>13</v>
      </c>
      <c r="F13328" t="s">
        <v>75</v>
      </c>
      <c r="G13328">
        <v>18</v>
      </c>
      <c r="H13328">
        <v>868757</v>
      </c>
    </row>
    <row r="13329" spans="1:8" x14ac:dyDescent="0.25">
      <c r="A13329" s="2">
        <v>39</v>
      </c>
      <c r="B13329" t="s">
        <v>233</v>
      </c>
      <c r="C13329" t="s">
        <v>235</v>
      </c>
      <c r="D13329" s="2">
        <v>1</v>
      </c>
      <c r="E13329" s="17">
        <v>13</v>
      </c>
      <c r="F13329" t="s">
        <v>77</v>
      </c>
      <c r="H13329">
        <v>2402.84</v>
      </c>
    </row>
    <row r="13330" spans="1:8" x14ac:dyDescent="0.25">
      <c r="A13330" s="2">
        <v>39</v>
      </c>
      <c r="B13330" t="s">
        <v>233</v>
      </c>
      <c r="C13330" t="s">
        <v>235</v>
      </c>
      <c r="D13330" s="2">
        <v>1</v>
      </c>
      <c r="E13330" s="17">
        <v>13</v>
      </c>
      <c r="F13330" t="s">
        <v>68</v>
      </c>
      <c r="G13330">
        <v>38</v>
      </c>
      <c r="H13330">
        <v>763300</v>
      </c>
    </row>
    <row r="13331" spans="1:8" x14ac:dyDescent="0.25">
      <c r="A13331" s="2">
        <v>39</v>
      </c>
      <c r="B13331" t="s">
        <v>233</v>
      </c>
      <c r="C13331" t="s">
        <v>235</v>
      </c>
      <c r="D13331" s="2">
        <v>1</v>
      </c>
      <c r="E13331" s="17">
        <v>13</v>
      </c>
      <c r="F13331" t="s">
        <v>69</v>
      </c>
      <c r="G13331">
        <v>75</v>
      </c>
      <c r="H13331">
        <v>5316701.7699999958</v>
      </c>
    </row>
    <row r="13332" spans="1:8" x14ac:dyDescent="0.25">
      <c r="A13332" s="2">
        <v>39</v>
      </c>
      <c r="B13332" t="s">
        <v>233</v>
      </c>
      <c r="C13332" t="s">
        <v>235</v>
      </c>
      <c r="D13332" s="2">
        <v>1</v>
      </c>
      <c r="E13332" s="17">
        <v>13</v>
      </c>
      <c r="F13332" t="s">
        <v>78</v>
      </c>
      <c r="H13332">
        <v>112764.01000000001</v>
      </c>
    </row>
    <row r="13333" spans="1:8" x14ac:dyDescent="0.25">
      <c r="A13333" s="2">
        <v>39</v>
      </c>
      <c r="B13333" t="s">
        <v>233</v>
      </c>
      <c r="C13333" t="s">
        <v>235</v>
      </c>
      <c r="D13333" s="2">
        <v>1</v>
      </c>
      <c r="E13333" s="17">
        <v>13</v>
      </c>
      <c r="F13333" t="s">
        <v>67</v>
      </c>
      <c r="G13333">
        <v>76</v>
      </c>
      <c r="H13333">
        <v>4955.5</v>
      </c>
    </row>
    <row r="13334" spans="1:8" x14ac:dyDescent="0.25">
      <c r="A13334" s="2">
        <v>39</v>
      </c>
      <c r="B13334" t="s">
        <v>233</v>
      </c>
      <c r="C13334" t="s">
        <v>235</v>
      </c>
      <c r="D13334" s="2">
        <v>1</v>
      </c>
      <c r="E13334" s="17">
        <v>13</v>
      </c>
      <c r="F13334" t="s">
        <v>73</v>
      </c>
      <c r="G13334">
        <v>8</v>
      </c>
      <c r="H13334">
        <v>2731779.2499999995</v>
      </c>
    </row>
    <row r="13335" spans="1:8" x14ac:dyDescent="0.25">
      <c r="A13335" s="2">
        <v>39</v>
      </c>
      <c r="B13335" t="s">
        <v>233</v>
      </c>
      <c r="C13335" t="s">
        <v>235</v>
      </c>
      <c r="D13335" s="2">
        <v>1</v>
      </c>
      <c r="E13335" s="17">
        <v>13</v>
      </c>
      <c r="F13335" t="s">
        <v>79</v>
      </c>
      <c r="H13335">
        <v>26646.5</v>
      </c>
    </row>
    <row r="13336" spans="1:8" x14ac:dyDescent="0.25">
      <c r="A13336" s="2">
        <v>39</v>
      </c>
      <c r="B13336" t="s">
        <v>233</v>
      </c>
      <c r="C13336" t="s">
        <v>235</v>
      </c>
      <c r="D13336" s="2">
        <v>1</v>
      </c>
      <c r="E13336" s="17">
        <v>13</v>
      </c>
      <c r="F13336" t="s">
        <v>72</v>
      </c>
      <c r="G13336">
        <v>76</v>
      </c>
      <c r="H13336">
        <v>11262859.309999993</v>
      </c>
    </row>
    <row r="13337" spans="1:8" x14ac:dyDescent="0.25">
      <c r="A13337" s="2">
        <v>39</v>
      </c>
      <c r="B13337" t="s">
        <v>233</v>
      </c>
      <c r="C13337" t="s">
        <v>235</v>
      </c>
      <c r="D13337" s="2">
        <v>1</v>
      </c>
      <c r="E13337" s="17">
        <v>13</v>
      </c>
      <c r="F13337" t="s">
        <v>74</v>
      </c>
      <c r="G13337">
        <v>6</v>
      </c>
      <c r="H13337">
        <v>658750.77</v>
      </c>
    </row>
    <row r="13338" spans="1:8" x14ac:dyDescent="0.25">
      <c r="A13338" s="2">
        <v>39</v>
      </c>
      <c r="B13338" t="s">
        <v>233</v>
      </c>
      <c r="C13338" t="s">
        <v>235</v>
      </c>
      <c r="D13338" s="2">
        <v>1</v>
      </c>
      <c r="E13338" s="17">
        <v>13</v>
      </c>
      <c r="F13338" t="s">
        <v>76</v>
      </c>
      <c r="H13338">
        <v>193539.39</v>
      </c>
    </row>
    <row r="13339" spans="1:8" x14ac:dyDescent="0.25">
      <c r="A13339" s="2">
        <v>39</v>
      </c>
      <c r="B13339" t="s">
        <v>233</v>
      </c>
      <c r="C13339" t="s">
        <v>235</v>
      </c>
      <c r="D13339" s="2">
        <v>1</v>
      </c>
      <c r="E13339" s="17">
        <v>14</v>
      </c>
      <c r="F13339" t="s">
        <v>70</v>
      </c>
      <c r="G13339">
        <v>28</v>
      </c>
      <c r="H13339">
        <v>18857714.07</v>
      </c>
    </row>
    <row r="13340" spans="1:8" x14ac:dyDescent="0.25">
      <c r="A13340" s="2">
        <v>39</v>
      </c>
      <c r="B13340" t="s">
        <v>233</v>
      </c>
      <c r="C13340" t="s">
        <v>235</v>
      </c>
      <c r="D13340" s="2">
        <v>1</v>
      </c>
      <c r="E13340" s="17">
        <v>14</v>
      </c>
      <c r="F13340" t="s">
        <v>75</v>
      </c>
      <c r="G13340">
        <v>6</v>
      </c>
      <c r="H13340">
        <v>445282.5</v>
      </c>
    </row>
    <row r="13341" spans="1:8" x14ac:dyDescent="0.25">
      <c r="A13341" s="2">
        <v>39</v>
      </c>
      <c r="B13341" t="s">
        <v>233</v>
      </c>
      <c r="C13341" t="s">
        <v>235</v>
      </c>
      <c r="D13341" s="2">
        <v>1</v>
      </c>
      <c r="E13341" s="17">
        <v>14</v>
      </c>
      <c r="F13341" t="s">
        <v>68</v>
      </c>
      <c r="G13341">
        <v>12</v>
      </c>
      <c r="H13341">
        <v>236774</v>
      </c>
    </row>
    <row r="13342" spans="1:8" x14ac:dyDescent="0.25">
      <c r="A13342" s="2">
        <v>39</v>
      </c>
      <c r="B13342" t="s">
        <v>233</v>
      </c>
      <c r="C13342" t="s">
        <v>235</v>
      </c>
      <c r="D13342" s="2">
        <v>1</v>
      </c>
      <c r="E13342" s="17">
        <v>14</v>
      </c>
      <c r="F13342" t="s">
        <v>69</v>
      </c>
      <c r="G13342">
        <v>25</v>
      </c>
      <c r="H13342">
        <v>2228492.5799999991</v>
      </c>
    </row>
    <row r="13343" spans="1:8" x14ac:dyDescent="0.25">
      <c r="A13343" s="2">
        <v>39</v>
      </c>
      <c r="B13343" t="s">
        <v>233</v>
      </c>
      <c r="C13343" t="s">
        <v>235</v>
      </c>
      <c r="D13343" s="2">
        <v>1</v>
      </c>
      <c r="E13343" s="17">
        <v>14</v>
      </c>
      <c r="F13343" t="s">
        <v>78</v>
      </c>
      <c r="G13343">
        <v>1</v>
      </c>
      <c r="H13343">
        <v>44122.05</v>
      </c>
    </row>
    <row r="13344" spans="1:8" x14ac:dyDescent="0.25">
      <c r="A13344" s="2">
        <v>39</v>
      </c>
      <c r="B13344" t="s">
        <v>233</v>
      </c>
      <c r="C13344" t="s">
        <v>235</v>
      </c>
      <c r="D13344" s="2">
        <v>1</v>
      </c>
      <c r="E13344" s="17">
        <v>14</v>
      </c>
      <c r="F13344" t="s">
        <v>67</v>
      </c>
      <c r="G13344">
        <v>28</v>
      </c>
      <c r="H13344">
        <v>1830.6699999999998</v>
      </c>
    </row>
    <row r="13345" spans="1:8" x14ac:dyDescent="0.25">
      <c r="A13345" s="2">
        <v>39</v>
      </c>
      <c r="B13345" t="s">
        <v>233</v>
      </c>
      <c r="C13345" t="s">
        <v>235</v>
      </c>
      <c r="D13345" s="2">
        <v>1</v>
      </c>
      <c r="E13345" s="17">
        <v>14</v>
      </c>
      <c r="F13345" t="s">
        <v>73</v>
      </c>
      <c r="G13345">
        <v>3</v>
      </c>
      <c r="H13345">
        <v>1118506.5200000003</v>
      </c>
    </row>
    <row r="13346" spans="1:8" x14ac:dyDescent="0.25">
      <c r="A13346" s="2">
        <v>39</v>
      </c>
      <c r="B13346" t="s">
        <v>233</v>
      </c>
      <c r="C13346" t="s">
        <v>235</v>
      </c>
      <c r="D13346" s="2">
        <v>1</v>
      </c>
      <c r="E13346" s="17">
        <v>14</v>
      </c>
      <c r="F13346" t="s">
        <v>72</v>
      </c>
      <c r="G13346">
        <v>28</v>
      </c>
      <c r="H13346">
        <v>5403939.0200000005</v>
      </c>
    </row>
    <row r="13347" spans="1:8" x14ac:dyDescent="0.25">
      <c r="A13347" s="2">
        <v>39</v>
      </c>
      <c r="B13347" t="s">
        <v>233</v>
      </c>
      <c r="C13347" t="s">
        <v>235</v>
      </c>
      <c r="D13347" s="2">
        <v>1</v>
      </c>
      <c r="E13347" s="17">
        <v>14</v>
      </c>
      <c r="F13347" t="s">
        <v>74</v>
      </c>
      <c r="G13347">
        <v>2</v>
      </c>
      <c r="H13347">
        <v>88255</v>
      </c>
    </row>
    <row r="13348" spans="1:8" x14ac:dyDescent="0.25">
      <c r="A13348" s="2">
        <v>39</v>
      </c>
      <c r="B13348" t="s">
        <v>233</v>
      </c>
      <c r="C13348" t="s">
        <v>235</v>
      </c>
      <c r="D13348" s="2">
        <v>1</v>
      </c>
      <c r="E13348" s="17">
        <v>14</v>
      </c>
      <c r="F13348" t="s">
        <v>76</v>
      </c>
      <c r="H13348">
        <v>225544.57</v>
      </c>
    </row>
    <row r="13349" spans="1:8" x14ac:dyDescent="0.25">
      <c r="A13349" s="2">
        <v>39</v>
      </c>
      <c r="B13349" t="s">
        <v>233</v>
      </c>
      <c r="C13349" t="s">
        <v>235</v>
      </c>
      <c r="D13349" s="2">
        <v>1</v>
      </c>
      <c r="E13349" s="17">
        <v>15</v>
      </c>
      <c r="F13349" t="s">
        <v>70</v>
      </c>
      <c r="G13349">
        <v>5</v>
      </c>
      <c r="H13349">
        <v>4640128.5500000007</v>
      </c>
    </row>
    <row r="13350" spans="1:8" x14ac:dyDescent="0.25">
      <c r="A13350" s="2">
        <v>39</v>
      </c>
      <c r="B13350" t="s">
        <v>233</v>
      </c>
      <c r="C13350" t="s">
        <v>235</v>
      </c>
      <c r="D13350" s="2">
        <v>1</v>
      </c>
      <c r="E13350" s="17">
        <v>15</v>
      </c>
      <c r="F13350" t="s">
        <v>75</v>
      </c>
      <c r="G13350">
        <v>1</v>
      </c>
      <c r="H13350">
        <v>21600</v>
      </c>
    </row>
    <row r="13351" spans="1:8" x14ac:dyDescent="0.25">
      <c r="A13351" s="2">
        <v>39</v>
      </c>
      <c r="B13351" t="s">
        <v>233</v>
      </c>
      <c r="C13351" t="s">
        <v>235</v>
      </c>
      <c r="D13351" s="2">
        <v>1</v>
      </c>
      <c r="E13351" s="17">
        <v>15</v>
      </c>
      <c r="F13351" t="s">
        <v>68</v>
      </c>
      <c r="G13351">
        <v>2</v>
      </c>
      <c r="H13351">
        <v>47400</v>
      </c>
    </row>
    <row r="13352" spans="1:8" x14ac:dyDescent="0.25">
      <c r="A13352" s="2">
        <v>39</v>
      </c>
      <c r="B13352" t="s">
        <v>233</v>
      </c>
      <c r="C13352" t="s">
        <v>235</v>
      </c>
      <c r="D13352" s="2">
        <v>1</v>
      </c>
      <c r="E13352" s="17">
        <v>15</v>
      </c>
      <c r="F13352" t="s">
        <v>69</v>
      </c>
      <c r="G13352">
        <v>5</v>
      </c>
      <c r="H13352">
        <v>603215.89</v>
      </c>
    </row>
    <row r="13353" spans="1:8" x14ac:dyDescent="0.25">
      <c r="A13353" s="2">
        <v>39</v>
      </c>
      <c r="B13353" t="s">
        <v>233</v>
      </c>
      <c r="C13353" t="s">
        <v>235</v>
      </c>
      <c r="D13353" s="2">
        <v>1</v>
      </c>
      <c r="E13353" s="17">
        <v>15</v>
      </c>
      <c r="F13353" t="s">
        <v>67</v>
      </c>
      <c r="G13353">
        <v>5</v>
      </c>
      <c r="H13353">
        <v>390.61</v>
      </c>
    </row>
    <row r="13354" spans="1:8" x14ac:dyDescent="0.25">
      <c r="A13354" s="2">
        <v>39</v>
      </c>
      <c r="B13354" t="s">
        <v>233</v>
      </c>
      <c r="C13354" t="s">
        <v>235</v>
      </c>
      <c r="D13354" s="2">
        <v>1</v>
      </c>
      <c r="E13354" s="17">
        <v>15</v>
      </c>
      <c r="F13354" t="s">
        <v>73</v>
      </c>
      <c r="H13354">
        <v>269923.8</v>
      </c>
    </row>
    <row r="13355" spans="1:8" x14ac:dyDescent="0.25">
      <c r="A13355" s="2">
        <v>39</v>
      </c>
      <c r="B13355" t="s">
        <v>233</v>
      </c>
      <c r="C13355" t="s">
        <v>235</v>
      </c>
      <c r="D13355" s="2">
        <v>1</v>
      </c>
      <c r="E13355" s="17">
        <v>15</v>
      </c>
      <c r="F13355" t="s">
        <v>72</v>
      </c>
      <c r="G13355">
        <v>5</v>
      </c>
      <c r="H13355">
        <v>1758297.35</v>
      </c>
    </row>
    <row r="13356" spans="1:8" x14ac:dyDescent="0.25">
      <c r="A13356" s="2">
        <v>39</v>
      </c>
      <c r="B13356" t="s">
        <v>233</v>
      </c>
      <c r="C13356" t="s">
        <v>235</v>
      </c>
      <c r="D13356" s="2">
        <v>1</v>
      </c>
      <c r="E13356" s="17">
        <v>15</v>
      </c>
      <c r="F13356" t="s">
        <v>74</v>
      </c>
      <c r="G13356">
        <v>1</v>
      </c>
      <c r="H13356">
        <v>93891.75</v>
      </c>
    </row>
    <row r="13357" spans="1:8" x14ac:dyDescent="0.25">
      <c r="A13357" s="2">
        <v>39</v>
      </c>
      <c r="B13357" t="s">
        <v>233</v>
      </c>
      <c r="C13357" t="s">
        <v>235</v>
      </c>
      <c r="D13357" s="2">
        <v>1</v>
      </c>
      <c r="E13357" s="17">
        <v>15</v>
      </c>
      <c r="F13357" t="s">
        <v>76</v>
      </c>
      <c r="H13357">
        <v>97694.1</v>
      </c>
    </row>
    <row r="13358" spans="1:8" x14ac:dyDescent="0.25">
      <c r="A13358" s="2">
        <v>39</v>
      </c>
      <c r="B13358" t="s">
        <v>233</v>
      </c>
      <c r="C13358" t="s">
        <v>235</v>
      </c>
      <c r="D13358" s="2">
        <v>1</v>
      </c>
      <c r="E13358" s="17">
        <v>16</v>
      </c>
      <c r="F13358" t="s">
        <v>70</v>
      </c>
      <c r="G13358">
        <v>4</v>
      </c>
      <c r="H13358">
        <v>4718970.0599999996</v>
      </c>
    </row>
    <row r="13359" spans="1:8" x14ac:dyDescent="0.25">
      <c r="A13359" s="2">
        <v>39</v>
      </c>
      <c r="B13359" t="s">
        <v>233</v>
      </c>
      <c r="C13359" t="s">
        <v>235</v>
      </c>
      <c r="D13359" s="2">
        <v>1</v>
      </c>
      <c r="E13359" s="17">
        <v>16</v>
      </c>
      <c r="F13359" t="s">
        <v>68</v>
      </c>
      <c r="G13359">
        <v>2</v>
      </c>
      <c r="H13359">
        <v>34200.01</v>
      </c>
    </row>
    <row r="13360" spans="1:8" x14ac:dyDescent="0.25">
      <c r="A13360" s="2">
        <v>39</v>
      </c>
      <c r="B13360" t="s">
        <v>233</v>
      </c>
      <c r="C13360" t="s">
        <v>235</v>
      </c>
      <c r="D13360" s="2">
        <v>1</v>
      </c>
      <c r="E13360" s="17">
        <v>16</v>
      </c>
      <c r="F13360" t="s">
        <v>69</v>
      </c>
      <c r="G13360">
        <v>4</v>
      </c>
      <c r="H13360">
        <v>963122.85</v>
      </c>
    </row>
    <row r="13361" spans="1:8" x14ac:dyDescent="0.25">
      <c r="A13361" s="2">
        <v>39</v>
      </c>
      <c r="B13361" t="s">
        <v>233</v>
      </c>
      <c r="C13361" t="s">
        <v>235</v>
      </c>
      <c r="D13361" s="2">
        <v>1</v>
      </c>
      <c r="E13361" s="17">
        <v>16</v>
      </c>
      <c r="F13361" t="s">
        <v>67</v>
      </c>
      <c r="G13361">
        <v>1</v>
      </c>
      <c r="H13361">
        <v>69.959999999999994</v>
      </c>
    </row>
    <row r="13362" spans="1:8" x14ac:dyDescent="0.25">
      <c r="A13362" s="2">
        <v>39</v>
      </c>
      <c r="B13362" t="s">
        <v>233</v>
      </c>
      <c r="C13362" t="s">
        <v>235</v>
      </c>
      <c r="D13362" s="2">
        <v>1</v>
      </c>
      <c r="E13362" s="17">
        <v>16</v>
      </c>
      <c r="F13362" t="s">
        <v>73</v>
      </c>
      <c r="G13362">
        <v>2</v>
      </c>
      <c r="H13362">
        <v>256703.09999999998</v>
      </c>
    </row>
    <row r="13363" spans="1:8" x14ac:dyDescent="0.25">
      <c r="A13363" s="2">
        <v>39</v>
      </c>
      <c r="B13363" t="s">
        <v>233</v>
      </c>
      <c r="C13363" t="s">
        <v>235</v>
      </c>
      <c r="D13363" s="2">
        <v>1</v>
      </c>
      <c r="E13363" s="17">
        <v>16</v>
      </c>
      <c r="F13363" t="s">
        <v>72</v>
      </c>
      <c r="G13363">
        <v>4</v>
      </c>
      <c r="H13363">
        <v>2060069.59</v>
      </c>
    </row>
    <row r="13364" spans="1:8" x14ac:dyDescent="0.25">
      <c r="A13364" s="2">
        <v>39</v>
      </c>
      <c r="B13364" t="s">
        <v>233</v>
      </c>
      <c r="C13364" t="s">
        <v>236</v>
      </c>
      <c r="D13364" s="2">
        <v>5</v>
      </c>
      <c r="E13364" s="17">
        <v>1</v>
      </c>
      <c r="F13364" t="s">
        <v>96</v>
      </c>
      <c r="G13364">
        <v>1</v>
      </c>
      <c r="H13364">
        <v>63000</v>
      </c>
    </row>
    <row r="13365" spans="1:8" x14ac:dyDescent="0.25">
      <c r="A13365" s="2">
        <v>39</v>
      </c>
      <c r="B13365" t="s">
        <v>233</v>
      </c>
      <c r="C13365" t="s">
        <v>236</v>
      </c>
      <c r="D13365" s="2">
        <v>5</v>
      </c>
      <c r="E13365" s="17">
        <v>3</v>
      </c>
      <c r="F13365" t="s">
        <v>70</v>
      </c>
      <c r="G13365">
        <v>3</v>
      </c>
      <c r="H13365">
        <v>305119.32</v>
      </c>
    </row>
    <row r="13366" spans="1:8" x14ac:dyDescent="0.25">
      <c r="A13366" s="2">
        <v>39</v>
      </c>
      <c r="B13366" t="s">
        <v>233</v>
      </c>
      <c r="C13366" t="s">
        <v>236</v>
      </c>
      <c r="D13366" s="2">
        <v>5</v>
      </c>
      <c r="E13366" s="17">
        <v>3</v>
      </c>
      <c r="F13366" t="s">
        <v>75</v>
      </c>
      <c r="G13366">
        <v>3</v>
      </c>
      <c r="H13366">
        <v>39300</v>
      </c>
    </row>
    <row r="13367" spans="1:8" x14ac:dyDescent="0.25">
      <c r="A13367" s="2">
        <v>39</v>
      </c>
      <c r="B13367" t="s">
        <v>233</v>
      </c>
      <c r="C13367" t="s">
        <v>236</v>
      </c>
      <c r="D13367" s="2">
        <v>5</v>
      </c>
      <c r="E13367" s="17">
        <v>3</v>
      </c>
      <c r="F13367" t="s">
        <v>68</v>
      </c>
      <c r="G13367">
        <v>2</v>
      </c>
      <c r="H13367">
        <v>51168</v>
      </c>
    </row>
    <row r="13368" spans="1:8" x14ac:dyDescent="0.25">
      <c r="A13368" s="2">
        <v>39</v>
      </c>
      <c r="B13368" t="s">
        <v>233</v>
      </c>
      <c r="C13368" t="s">
        <v>236</v>
      </c>
      <c r="D13368" s="2">
        <v>5</v>
      </c>
      <c r="E13368" s="17">
        <v>3</v>
      </c>
      <c r="F13368" t="s">
        <v>69</v>
      </c>
      <c r="G13368">
        <v>3</v>
      </c>
      <c r="H13368">
        <v>39700.769999999997</v>
      </c>
    </row>
    <row r="13369" spans="1:8" x14ac:dyDescent="0.25">
      <c r="A13369" s="2">
        <v>39</v>
      </c>
      <c r="B13369" t="s">
        <v>233</v>
      </c>
      <c r="C13369" t="s">
        <v>236</v>
      </c>
      <c r="D13369" s="2">
        <v>5</v>
      </c>
      <c r="E13369" s="17">
        <v>3</v>
      </c>
      <c r="F13369" t="s">
        <v>78</v>
      </c>
      <c r="H13369">
        <v>11289.96</v>
      </c>
    </row>
    <row r="13370" spans="1:8" x14ac:dyDescent="0.25">
      <c r="A13370" s="2">
        <v>39</v>
      </c>
      <c r="B13370" t="s">
        <v>233</v>
      </c>
      <c r="C13370" t="s">
        <v>236</v>
      </c>
      <c r="D13370" s="2">
        <v>5</v>
      </c>
      <c r="E13370" s="17">
        <v>3</v>
      </c>
      <c r="F13370" t="s">
        <v>67</v>
      </c>
      <c r="G13370">
        <v>3</v>
      </c>
      <c r="H13370">
        <v>209.88000000000002</v>
      </c>
    </row>
    <row r="13371" spans="1:8" x14ac:dyDescent="0.25">
      <c r="A13371" s="2">
        <v>39</v>
      </c>
      <c r="B13371" t="s">
        <v>233</v>
      </c>
      <c r="C13371" t="s">
        <v>236</v>
      </c>
      <c r="D13371" s="2">
        <v>5</v>
      </c>
      <c r="E13371" s="17">
        <v>3</v>
      </c>
      <c r="F13371" t="s">
        <v>73</v>
      </c>
      <c r="G13371">
        <v>1</v>
      </c>
      <c r="H13371">
        <v>25418.5</v>
      </c>
    </row>
    <row r="13372" spans="1:8" x14ac:dyDescent="0.25">
      <c r="A13372" s="2">
        <v>39</v>
      </c>
      <c r="B13372" t="s">
        <v>233</v>
      </c>
      <c r="C13372" t="s">
        <v>236</v>
      </c>
      <c r="D13372" s="2">
        <v>5</v>
      </c>
      <c r="E13372" s="17">
        <v>4</v>
      </c>
      <c r="F13372" t="s">
        <v>70</v>
      </c>
      <c r="G13372">
        <v>3</v>
      </c>
      <c r="H13372">
        <v>292970.55</v>
      </c>
    </row>
    <row r="13373" spans="1:8" x14ac:dyDescent="0.25">
      <c r="A13373" s="2">
        <v>39</v>
      </c>
      <c r="B13373" t="s">
        <v>233</v>
      </c>
      <c r="C13373" t="s">
        <v>236</v>
      </c>
      <c r="D13373" s="2">
        <v>5</v>
      </c>
      <c r="E13373" s="17">
        <v>4</v>
      </c>
      <c r="F13373" t="s">
        <v>75</v>
      </c>
      <c r="G13373">
        <v>1</v>
      </c>
      <c r="H13373">
        <v>12900</v>
      </c>
    </row>
    <row r="13374" spans="1:8" x14ac:dyDescent="0.25">
      <c r="A13374" s="2">
        <v>39</v>
      </c>
      <c r="B13374" t="s">
        <v>233</v>
      </c>
      <c r="C13374" t="s">
        <v>236</v>
      </c>
      <c r="D13374" s="2">
        <v>5</v>
      </c>
      <c r="E13374" s="17">
        <v>4</v>
      </c>
      <c r="F13374" t="s">
        <v>77</v>
      </c>
      <c r="H13374">
        <v>934.08</v>
      </c>
    </row>
    <row r="13375" spans="1:8" x14ac:dyDescent="0.25">
      <c r="A13375" s="2">
        <v>39</v>
      </c>
      <c r="B13375" t="s">
        <v>233</v>
      </c>
      <c r="C13375" t="s">
        <v>236</v>
      </c>
      <c r="D13375" s="2">
        <v>5</v>
      </c>
      <c r="E13375" s="17">
        <v>4</v>
      </c>
      <c r="F13375" t="s">
        <v>68</v>
      </c>
      <c r="G13375">
        <v>2</v>
      </c>
      <c r="H13375">
        <v>56970</v>
      </c>
    </row>
    <row r="13376" spans="1:8" x14ac:dyDescent="0.25">
      <c r="A13376" s="2">
        <v>39</v>
      </c>
      <c r="B13376" t="s">
        <v>233</v>
      </c>
      <c r="C13376" t="s">
        <v>236</v>
      </c>
      <c r="D13376" s="2">
        <v>5</v>
      </c>
      <c r="E13376" s="17">
        <v>4</v>
      </c>
      <c r="F13376" t="s">
        <v>69</v>
      </c>
      <c r="G13376">
        <v>3</v>
      </c>
      <c r="H13376">
        <v>38085.539999999994</v>
      </c>
    </row>
    <row r="13377" spans="1:8" x14ac:dyDescent="0.25">
      <c r="A13377" s="2">
        <v>39</v>
      </c>
      <c r="B13377" t="s">
        <v>233</v>
      </c>
      <c r="C13377" t="s">
        <v>236</v>
      </c>
      <c r="D13377" s="2">
        <v>5</v>
      </c>
      <c r="E13377" s="17">
        <v>4</v>
      </c>
      <c r="F13377" t="s">
        <v>78</v>
      </c>
      <c r="H13377">
        <v>12419.28</v>
      </c>
    </row>
    <row r="13378" spans="1:8" x14ac:dyDescent="0.25">
      <c r="A13378" s="2">
        <v>39</v>
      </c>
      <c r="B13378" t="s">
        <v>233</v>
      </c>
      <c r="C13378" t="s">
        <v>236</v>
      </c>
      <c r="D13378" s="2">
        <v>5</v>
      </c>
      <c r="E13378" s="17">
        <v>4</v>
      </c>
      <c r="F13378" t="s">
        <v>67</v>
      </c>
      <c r="G13378">
        <v>3</v>
      </c>
      <c r="H13378">
        <v>186.56</v>
      </c>
    </row>
    <row r="13379" spans="1:8" x14ac:dyDescent="0.25">
      <c r="A13379" s="2">
        <v>39</v>
      </c>
      <c r="B13379" t="s">
        <v>233</v>
      </c>
      <c r="C13379" t="s">
        <v>236</v>
      </c>
      <c r="D13379" s="2">
        <v>5</v>
      </c>
      <c r="E13379" s="17">
        <v>4</v>
      </c>
      <c r="F13379" t="s">
        <v>73</v>
      </c>
      <c r="G13379">
        <v>1</v>
      </c>
      <c r="H13379">
        <v>18595</v>
      </c>
    </row>
    <row r="13380" spans="1:8" x14ac:dyDescent="0.25">
      <c r="A13380" s="2">
        <v>39</v>
      </c>
      <c r="B13380" t="s">
        <v>233</v>
      </c>
      <c r="C13380" t="s">
        <v>236</v>
      </c>
      <c r="D13380" s="2">
        <v>5</v>
      </c>
      <c r="E13380" s="17">
        <v>5</v>
      </c>
      <c r="F13380" t="s">
        <v>70</v>
      </c>
      <c r="G13380">
        <v>12</v>
      </c>
      <c r="H13380">
        <v>1474090.27</v>
      </c>
    </row>
    <row r="13381" spans="1:8" x14ac:dyDescent="0.25">
      <c r="A13381" s="2">
        <v>39</v>
      </c>
      <c r="B13381" t="s">
        <v>233</v>
      </c>
      <c r="C13381" t="s">
        <v>236</v>
      </c>
      <c r="D13381" s="2">
        <v>5</v>
      </c>
      <c r="E13381" s="17">
        <v>5</v>
      </c>
      <c r="F13381" t="s">
        <v>75</v>
      </c>
      <c r="G13381">
        <v>10</v>
      </c>
      <c r="H13381">
        <v>94500</v>
      </c>
    </row>
    <row r="13382" spans="1:8" x14ac:dyDescent="0.25">
      <c r="A13382" s="2">
        <v>39</v>
      </c>
      <c r="B13382" t="s">
        <v>233</v>
      </c>
      <c r="C13382" t="s">
        <v>236</v>
      </c>
      <c r="D13382" s="2">
        <v>5</v>
      </c>
      <c r="E13382" s="17">
        <v>5</v>
      </c>
      <c r="F13382" t="s">
        <v>68</v>
      </c>
      <c r="G13382">
        <v>6</v>
      </c>
      <c r="H13382">
        <v>93971</v>
      </c>
    </row>
    <row r="13383" spans="1:8" x14ac:dyDescent="0.25">
      <c r="A13383" s="2">
        <v>39</v>
      </c>
      <c r="B13383" t="s">
        <v>233</v>
      </c>
      <c r="C13383" t="s">
        <v>236</v>
      </c>
      <c r="D13383" s="2">
        <v>5</v>
      </c>
      <c r="E13383" s="17">
        <v>5</v>
      </c>
      <c r="F13383" t="s">
        <v>69</v>
      </c>
      <c r="G13383">
        <v>12</v>
      </c>
      <c r="H13383">
        <v>183043.86000000002</v>
      </c>
    </row>
    <row r="13384" spans="1:8" x14ac:dyDescent="0.25">
      <c r="A13384" s="2">
        <v>39</v>
      </c>
      <c r="B13384" t="s">
        <v>233</v>
      </c>
      <c r="C13384" t="s">
        <v>236</v>
      </c>
      <c r="D13384" s="2">
        <v>5</v>
      </c>
      <c r="E13384" s="17">
        <v>5</v>
      </c>
      <c r="F13384" t="s">
        <v>78</v>
      </c>
      <c r="H13384">
        <v>29128.800000000003</v>
      </c>
    </row>
    <row r="13385" spans="1:8" x14ac:dyDescent="0.25">
      <c r="A13385" s="2">
        <v>39</v>
      </c>
      <c r="B13385" t="s">
        <v>233</v>
      </c>
      <c r="C13385" t="s">
        <v>236</v>
      </c>
      <c r="D13385" s="2">
        <v>5</v>
      </c>
      <c r="E13385" s="17">
        <v>5</v>
      </c>
      <c r="F13385" t="s">
        <v>67</v>
      </c>
      <c r="G13385">
        <v>12</v>
      </c>
      <c r="H13385">
        <v>775.33999999999992</v>
      </c>
    </row>
    <row r="13386" spans="1:8" x14ac:dyDescent="0.25">
      <c r="A13386" s="2">
        <v>39</v>
      </c>
      <c r="B13386" t="s">
        <v>233</v>
      </c>
      <c r="C13386" t="s">
        <v>236</v>
      </c>
      <c r="D13386" s="2">
        <v>5</v>
      </c>
      <c r="E13386" s="17">
        <v>5</v>
      </c>
      <c r="F13386" t="s">
        <v>73</v>
      </c>
      <c r="G13386">
        <v>2</v>
      </c>
      <c r="H13386">
        <v>89461.98</v>
      </c>
    </row>
    <row r="13387" spans="1:8" x14ac:dyDescent="0.25">
      <c r="A13387" s="2">
        <v>39</v>
      </c>
      <c r="B13387" t="s">
        <v>233</v>
      </c>
      <c r="C13387" t="s">
        <v>236</v>
      </c>
      <c r="D13387" s="2">
        <v>5</v>
      </c>
      <c r="E13387" s="17">
        <v>5</v>
      </c>
      <c r="F13387" t="s">
        <v>72</v>
      </c>
      <c r="H13387">
        <v>24437.91</v>
      </c>
    </row>
    <row r="13388" spans="1:8" x14ac:dyDescent="0.25">
      <c r="A13388" s="2">
        <v>39</v>
      </c>
      <c r="B13388" t="s">
        <v>233</v>
      </c>
      <c r="C13388" t="s">
        <v>236</v>
      </c>
      <c r="D13388" s="2">
        <v>5</v>
      </c>
      <c r="E13388" s="17">
        <v>6</v>
      </c>
      <c r="F13388" t="s">
        <v>70</v>
      </c>
      <c r="G13388">
        <v>44</v>
      </c>
      <c r="H13388">
        <v>6673113.5399999991</v>
      </c>
    </row>
    <row r="13389" spans="1:8" x14ac:dyDescent="0.25">
      <c r="A13389" s="2">
        <v>39</v>
      </c>
      <c r="B13389" t="s">
        <v>233</v>
      </c>
      <c r="C13389" t="s">
        <v>236</v>
      </c>
      <c r="D13389" s="2">
        <v>5</v>
      </c>
      <c r="E13389" s="17">
        <v>6</v>
      </c>
      <c r="F13389" t="s">
        <v>75</v>
      </c>
      <c r="G13389">
        <v>39</v>
      </c>
      <c r="H13389">
        <v>441600</v>
      </c>
    </row>
    <row r="13390" spans="1:8" x14ac:dyDescent="0.25">
      <c r="A13390" s="2">
        <v>39</v>
      </c>
      <c r="B13390" t="s">
        <v>233</v>
      </c>
      <c r="C13390" t="s">
        <v>236</v>
      </c>
      <c r="D13390" s="2">
        <v>5</v>
      </c>
      <c r="E13390" s="17">
        <v>6</v>
      </c>
      <c r="F13390" t="s">
        <v>77</v>
      </c>
      <c r="H13390">
        <v>69491.090000000011</v>
      </c>
    </row>
    <row r="13391" spans="1:8" x14ac:dyDescent="0.25">
      <c r="A13391" s="2">
        <v>39</v>
      </c>
      <c r="B13391" t="s">
        <v>233</v>
      </c>
      <c r="C13391" t="s">
        <v>236</v>
      </c>
      <c r="D13391" s="2">
        <v>5</v>
      </c>
      <c r="E13391" s="17">
        <v>6</v>
      </c>
      <c r="F13391" t="s">
        <v>68</v>
      </c>
      <c r="G13391">
        <v>29</v>
      </c>
      <c r="H13391">
        <v>563460.5</v>
      </c>
    </row>
    <row r="13392" spans="1:8" x14ac:dyDescent="0.25">
      <c r="A13392" s="2">
        <v>39</v>
      </c>
      <c r="B13392" t="s">
        <v>233</v>
      </c>
      <c r="C13392" t="s">
        <v>236</v>
      </c>
      <c r="D13392" s="2">
        <v>5</v>
      </c>
      <c r="E13392" s="17">
        <v>6</v>
      </c>
      <c r="F13392" t="s">
        <v>69</v>
      </c>
      <c r="G13392">
        <v>44</v>
      </c>
      <c r="H13392">
        <v>865057.75000000058</v>
      </c>
    </row>
    <row r="13393" spans="1:8" x14ac:dyDescent="0.25">
      <c r="A13393" s="2">
        <v>39</v>
      </c>
      <c r="B13393" t="s">
        <v>233</v>
      </c>
      <c r="C13393" t="s">
        <v>236</v>
      </c>
      <c r="D13393" s="2">
        <v>5</v>
      </c>
      <c r="E13393" s="17">
        <v>6</v>
      </c>
      <c r="F13393" t="s">
        <v>78</v>
      </c>
      <c r="H13393">
        <v>210940.63</v>
      </c>
    </row>
    <row r="13394" spans="1:8" x14ac:dyDescent="0.25">
      <c r="A13394" s="2">
        <v>39</v>
      </c>
      <c r="B13394" t="s">
        <v>233</v>
      </c>
      <c r="C13394" t="s">
        <v>236</v>
      </c>
      <c r="D13394" s="2">
        <v>5</v>
      </c>
      <c r="E13394" s="17">
        <v>6</v>
      </c>
      <c r="F13394" t="s">
        <v>67</v>
      </c>
      <c r="G13394">
        <v>44</v>
      </c>
      <c r="H13394">
        <v>2803.860000000001</v>
      </c>
    </row>
    <row r="13395" spans="1:8" x14ac:dyDescent="0.25">
      <c r="A13395" s="2">
        <v>39</v>
      </c>
      <c r="B13395" t="s">
        <v>233</v>
      </c>
      <c r="C13395" t="s">
        <v>236</v>
      </c>
      <c r="D13395" s="2">
        <v>5</v>
      </c>
      <c r="E13395" s="17">
        <v>6</v>
      </c>
      <c r="F13395" t="s">
        <v>73</v>
      </c>
      <c r="G13395">
        <v>4</v>
      </c>
      <c r="H13395">
        <v>504791.59</v>
      </c>
    </row>
    <row r="13396" spans="1:8" x14ac:dyDescent="0.25">
      <c r="A13396" s="2">
        <v>39</v>
      </c>
      <c r="B13396" t="s">
        <v>233</v>
      </c>
      <c r="C13396" t="s">
        <v>236</v>
      </c>
      <c r="D13396" s="2">
        <v>5</v>
      </c>
      <c r="E13396" s="17">
        <v>6</v>
      </c>
      <c r="F13396" t="s">
        <v>79</v>
      </c>
      <c r="H13396">
        <v>26646.5</v>
      </c>
    </row>
    <row r="13397" spans="1:8" x14ac:dyDescent="0.25">
      <c r="A13397" s="2">
        <v>39</v>
      </c>
      <c r="B13397" t="s">
        <v>233</v>
      </c>
      <c r="C13397" t="s">
        <v>236</v>
      </c>
      <c r="D13397" s="2">
        <v>5</v>
      </c>
      <c r="E13397" s="17">
        <v>6</v>
      </c>
      <c r="F13397" t="s">
        <v>72</v>
      </c>
      <c r="H13397">
        <v>9162.68</v>
      </c>
    </row>
    <row r="13398" spans="1:8" x14ac:dyDescent="0.25">
      <c r="A13398" s="2">
        <v>39</v>
      </c>
      <c r="B13398" t="s">
        <v>233</v>
      </c>
      <c r="C13398" t="s">
        <v>236</v>
      </c>
      <c r="D13398" s="2">
        <v>5</v>
      </c>
      <c r="E13398" s="17">
        <v>6</v>
      </c>
      <c r="F13398" t="s">
        <v>76</v>
      </c>
      <c r="H13398">
        <v>6446.56</v>
      </c>
    </row>
    <row r="13399" spans="1:8" x14ac:dyDescent="0.25">
      <c r="A13399" s="2">
        <v>39</v>
      </c>
      <c r="B13399" t="s">
        <v>233</v>
      </c>
      <c r="C13399" t="s">
        <v>236</v>
      </c>
      <c r="D13399" s="2">
        <v>5</v>
      </c>
      <c r="E13399" s="17">
        <v>7</v>
      </c>
      <c r="F13399" t="s">
        <v>70</v>
      </c>
      <c r="G13399">
        <v>122</v>
      </c>
      <c r="H13399">
        <v>26708799.599999998</v>
      </c>
    </row>
    <row r="13400" spans="1:8" x14ac:dyDescent="0.25">
      <c r="A13400" s="2">
        <v>39</v>
      </c>
      <c r="B13400" t="s">
        <v>233</v>
      </c>
      <c r="C13400" t="s">
        <v>236</v>
      </c>
      <c r="D13400" s="2">
        <v>5</v>
      </c>
      <c r="E13400" s="17">
        <v>7</v>
      </c>
      <c r="F13400" t="s">
        <v>75</v>
      </c>
      <c r="G13400">
        <v>110</v>
      </c>
      <c r="H13400">
        <v>1449900</v>
      </c>
    </row>
    <row r="13401" spans="1:8" x14ac:dyDescent="0.25">
      <c r="A13401" s="2">
        <v>39</v>
      </c>
      <c r="B13401" t="s">
        <v>233</v>
      </c>
      <c r="C13401" t="s">
        <v>236</v>
      </c>
      <c r="D13401" s="2">
        <v>5</v>
      </c>
      <c r="E13401" s="17">
        <v>7</v>
      </c>
      <c r="F13401" t="s">
        <v>77</v>
      </c>
      <c r="G13401">
        <v>4</v>
      </c>
      <c r="H13401">
        <v>204637.6</v>
      </c>
    </row>
    <row r="13402" spans="1:8" x14ac:dyDescent="0.25">
      <c r="A13402" s="2">
        <v>39</v>
      </c>
      <c r="B13402" t="s">
        <v>233</v>
      </c>
      <c r="C13402" t="s">
        <v>236</v>
      </c>
      <c r="D13402" s="2">
        <v>5</v>
      </c>
      <c r="E13402" s="17">
        <v>7</v>
      </c>
      <c r="F13402" t="s">
        <v>68</v>
      </c>
      <c r="G13402">
        <v>88</v>
      </c>
      <c r="H13402">
        <v>2032241.9700000002</v>
      </c>
    </row>
    <row r="13403" spans="1:8" x14ac:dyDescent="0.25">
      <c r="A13403" s="2">
        <v>39</v>
      </c>
      <c r="B13403" t="s">
        <v>233</v>
      </c>
      <c r="C13403" t="s">
        <v>236</v>
      </c>
      <c r="D13403" s="2">
        <v>5</v>
      </c>
      <c r="E13403" s="17">
        <v>7</v>
      </c>
      <c r="F13403" t="s">
        <v>69</v>
      </c>
      <c r="G13403">
        <v>121</v>
      </c>
      <c r="H13403">
        <v>3441009.1600000043</v>
      </c>
    </row>
    <row r="13404" spans="1:8" x14ac:dyDescent="0.25">
      <c r="A13404" s="2">
        <v>39</v>
      </c>
      <c r="B13404" t="s">
        <v>233</v>
      </c>
      <c r="C13404" t="s">
        <v>236</v>
      </c>
      <c r="D13404" s="2">
        <v>5</v>
      </c>
      <c r="E13404" s="17">
        <v>7</v>
      </c>
      <c r="F13404" t="s">
        <v>78</v>
      </c>
      <c r="H13404">
        <v>370950.67000000004</v>
      </c>
    </row>
    <row r="13405" spans="1:8" x14ac:dyDescent="0.25">
      <c r="A13405" s="2">
        <v>39</v>
      </c>
      <c r="B13405" t="s">
        <v>233</v>
      </c>
      <c r="C13405" t="s">
        <v>236</v>
      </c>
      <c r="D13405" s="2">
        <v>5</v>
      </c>
      <c r="E13405" s="17">
        <v>7</v>
      </c>
      <c r="F13405" t="s">
        <v>67</v>
      </c>
      <c r="G13405">
        <v>122</v>
      </c>
      <c r="H13405">
        <v>9013.35</v>
      </c>
    </row>
    <row r="13406" spans="1:8" x14ac:dyDescent="0.25">
      <c r="A13406" s="2">
        <v>39</v>
      </c>
      <c r="B13406" t="s">
        <v>233</v>
      </c>
      <c r="C13406" t="s">
        <v>236</v>
      </c>
      <c r="D13406" s="2">
        <v>5</v>
      </c>
      <c r="E13406" s="17">
        <v>7</v>
      </c>
      <c r="F13406" t="s">
        <v>73</v>
      </c>
      <c r="G13406">
        <v>8</v>
      </c>
      <c r="H13406">
        <v>2226708.7199999997</v>
      </c>
    </row>
    <row r="13407" spans="1:8" x14ac:dyDescent="0.25">
      <c r="A13407" s="2">
        <v>39</v>
      </c>
      <c r="B13407" t="s">
        <v>233</v>
      </c>
      <c r="C13407" t="s">
        <v>236</v>
      </c>
      <c r="D13407" s="2">
        <v>5</v>
      </c>
      <c r="E13407" s="17">
        <v>7</v>
      </c>
      <c r="F13407" t="s">
        <v>79</v>
      </c>
      <c r="H13407">
        <v>8882</v>
      </c>
    </row>
    <row r="13408" spans="1:8" x14ac:dyDescent="0.25">
      <c r="A13408" s="2">
        <v>39</v>
      </c>
      <c r="B13408" t="s">
        <v>233</v>
      </c>
      <c r="C13408" t="s">
        <v>236</v>
      </c>
      <c r="D13408" s="2">
        <v>5</v>
      </c>
      <c r="E13408" s="17">
        <v>7</v>
      </c>
      <c r="F13408" t="s">
        <v>72</v>
      </c>
      <c r="G13408">
        <v>1</v>
      </c>
      <c r="H13408">
        <v>105822.84999999999</v>
      </c>
    </row>
    <row r="13409" spans="1:8" x14ac:dyDescent="0.25">
      <c r="A13409" s="2">
        <v>39</v>
      </c>
      <c r="B13409" t="s">
        <v>233</v>
      </c>
      <c r="C13409" t="s">
        <v>236</v>
      </c>
      <c r="D13409" s="2">
        <v>5</v>
      </c>
      <c r="E13409" s="17">
        <v>7</v>
      </c>
      <c r="F13409" t="s">
        <v>74</v>
      </c>
      <c r="H13409">
        <v>103446.88</v>
      </c>
    </row>
    <row r="13410" spans="1:8" x14ac:dyDescent="0.25">
      <c r="A13410" s="2">
        <v>39</v>
      </c>
      <c r="B13410" t="s">
        <v>233</v>
      </c>
      <c r="C13410" t="s">
        <v>236</v>
      </c>
      <c r="D13410" s="2">
        <v>5</v>
      </c>
      <c r="E13410" s="17">
        <v>7</v>
      </c>
      <c r="F13410" t="s">
        <v>71</v>
      </c>
      <c r="G13410">
        <v>6</v>
      </c>
      <c r="H13410">
        <v>240734.61</v>
      </c>
    </row>
    <row r="13411" spans="1:8" x14ac:dyDescent="0.25">
      <c r="A13411" s="2">
        <v>39</v>
      </c>
      <c r="B13411" t="s">
        <v>233</v>
      </c>
      <c r="C13411" t="s">
        <v>236</v>
      </c>
      <c r="D13411" s="2">
        <v>5</v>
      </c>
      <c r="E13411" s="17">
        <v>8</v>
      </c>
      <c r="F13411" t="s">
        <v>70</v>
      </c>
      <c r="G13411">
        <v>162</v>
      </c>
      <c r="H13411">
        <v>39348846.700000003</v>
      </c>
    </row>
    <row r="13412" spans="1:8" x14ac:dyDescent="0.25">
      <c r="A13412" s="2">
        <v>39</v>
      </c>
      <c r="B13412" t="s">
        <v>233</v>
      </c>
      <c r="C13412" t="s">
        <v>236</v>
      </c>
      <c r="D13412" s="2">
        <v>5</v>
      </c>
      <c r="E13412" s="17">
        <v>8</v>
      </c>
      <c r="F13412" t="s">
        <v>75</v>
      </c>
      <c r="G13412">
        <v>136</v>
      </c>
      <c r="H13412">
        <v>1562700</v>
      </c>
    </row>
    <row r="13413" spans="1:8" x14ac:dyDescent="0.25">
      <c r="A13413" s="2">
        <v>39</v>
      </c>
      <c r="B13413" t="s">
        <v>233</v>
      </c>
      <c r="C13413" t="s">
        <v>236</v>
      </c>
      <c r="D13413" s="2">
        <v>5</v>
      </c>
      <c r="E13413" s="17">
        <v>8</v>
      </c>
      <c r="F13413" t="s">
        <v>77</v>
      </c>
      <c r="G13413">
        <v>4</v>
      </c>
      <c r="H13413">
        <v>150095.63999999998</v>
      </c>
    </row>
    <row r="13414" spans="1:8" x14ac:dyDescent="0.25">
      <c r="A13414" s="2">
        <v>39</v>
      </c>
      <c r="B13414" t="s">
        <v>233</v>
      </c>
      <c r="C13414" t="s">
        <v>236</v>
      </c>
      <c r="D13414" s="2">
        <v>5</v>
      </c>
      <c r="E13414" s="17">
        <v>8</v>
      </c>
      <c r="F13414" t="s">
        <v>68</v>
      </c>
      <c r="G13414">
        <v>106</v>
      </c>
      <c r="H13414">
        <v>2163045.25</v>
      </c>
    </row>
    <row r="13415" spans="1:8" x14ac:dyDescent="0.25">
      <c r="A13415" s="2">
        <v>39</v>
      </c>
      <c r="B13415" t="s">
        <v>233</v>
      </c>
      <c r="C13415" t="s">
        <v>236</v>
      </c>
      <c r="D13415" s="2">
        <v>5</v>
      </c>
      <c r="E13415" s="17">
        <v>8</v>
      </c>
      <c r="F13415" t="s">
        <v>69</v>
      </c>
      <c r="G13415">
        <v>162</v>
      </c>
      <c r="H13415">
        <v>5117500.66</v>
      </c>
    </row>
    <row r="13416" spans="1:8" x14ac:dyDescent="0.25">
      <c r="A13416" s="2">
        <v>39</v>
      </c>
      <c r="B13416" t="s">
        <v>233</v>
      </c>
      <c r="C13416" t="s">
        <v>236</v>
      </c>
      <c r="D13416" s="2">
        <v>5</v>
      </c>
      <c r="E13416" s="17">
        <v>8</v>
      </c>
      <c r="F13416" t="s">
        <v>78</v>
      </c>
      <c r="H13416">
        <v>673273.31999999983</v>
      </c>
    </row>
    <row r="13417" spans="1:8" x14ac:dyDescent="0.25">
      <c r="A13417" s="2">
        <v>39</v>
      </c>
      <c r="B13417" t="s">
        <v>233</v>
      </c>
      <c r="C13417" t="s">
        <v>236</v>
      </c>
      <c r="D13417" s="2">
        <v>5</v>
      </c>
      <c r="E13417" s="17">
        <v>8</v>
      </c>
      <c r="F13417" t="s">
        <v>67</v>
      </c>
      <c r="G13417">
        <v>162</v>
      </c>
      <c r="H13417">
        <v>10849.779999999999</v>
      </c>
    </row>
    <row r="13418" spans="1:8" x14ac:dyDescent="0.25">
      <c r="A13418" s="2">
        <v>39</v>
      </c>
      <c r="B13418" t="s">
        <v>233</v>
      </c>
      <c r="C13418" t="s">
        <v>236</v>
      </c>
      <c r="D13418" s="2">
        <v>5</v>
      </c>
      <c r="E13418" s="17">
        <v>8</v>
      </c>
      <c r="F13418" t="s">
        <v>73</v>
      </c>
      <c r="G13418">
        <v>16</v>
      </c>
      <c r="H13418">
        <v>3147388.7600000002</v>
      </c>
    </row>
    <row r="13419" spans="1:8" x14ac:dyDescent="0.25">
      <c r="A13419" s="2">
        <v>39</v>
      </c>
      <c r="B13419" t="s">
        <v>233</v>
      </c>
      <c r="C13419" t="s">
        <v>236</v>
      </c>
      <c r="D13419" s="2">
        <v>5</v>
      </c>
      <c r="E13419" s="17">
        <v>8</v>
      </c>
      <c r="F13419" t="s">
        <v>79</v>
      </c>
      <c r="H13419">
        <v>8882</v>
      </c>
    </row>
    <row r="13420" spans="1:8" x14ac:dyDescent="0.25">
      <c r="A13420" s="2">
        <v>39</v>
      </c>
      <c r="B13420" t="s">
        <v>233</v>
      </c>
      <c r="C13420" t="s">
        <v>236</v>
      </c>
      <c r="D13420" s="2">
        <v>5</v>
      </c>
      <c r="E13420" s="17">
        <v>8</v>
      </c>
      <c r="F13420" t="s">
        <v>74</v>
      </c>
      <c r="G13420">
        <v>1</v>
      </c>
      <c r="H13420">
        <v>148986.91</v>
      </c>
    </row>
    <row r="13421" spans="1:8" x14ac:dyDescent="0.25">
      <c r="A13421" s="2">
        <v>39</v>
      </c>
      <c r="B13421" t="s">
        <v>233</v>
      </c>
      <c r="C13421" t="s">
        <v>236</v>
      </c>
      <c r="D13421" s="2">
        <v>5</v>
      </c>
      <c r="E13421" s="17">
        <v>8</v>
      </c>
      <c r="F13421" t="s">
        <v>71</v>
      </c>
      <c r="G13421">
        <v>12</v>
      </c>
      <c r="H13421">
        <v>639324.65</v>
      </c>
    </row>
    <row r="13422" spans="1:8" x14ac:dyDescent="0.25">
      <c r="A13422" s="2">
        <v>39</v>
      </c>
      <c r="B13422" t="s">
        <v>233</v>
      </c>
      <c r="C13422" t="s">
        <v>236</v>
      </c>
      <c r="D13422" s="2">
        <v>5</v>
      </c>
      <c r="E13422" s="17">
        <v>9</v>
      </c>
      <c r="F13422" t="s">
        <v>70</v>
      </c>
      <c r="G13422">
        <v>8</v>
      </c>
      <c r="H13422">
        <v>2438670.62</v>
      </c>
    </row>
    <row r="13423" spans="1:8" x14ac:dyDescent="0.25">
      <c r="A13423" s="2">
        <v>39</v>
      </c>
      <c r="B13423" t="s">
        <v>233</v>
      </c>
      <c r="C13423" t="s">
        <v>236</v>
      </c>
      <c r="D13423" s="2">
        <v>5</v>
      </c>
      <c r="E13423" s="17">
        <v>9</v>
      </c>
      <c r="F13423" t="s">
        <v>75</v>
      </c>
      <c r="G13423">
        <v>8</v>
      </c>
      <c r="H13423">
        <v>97800</v>
      </c>
    </row>
    <row r="13424" spans="1:8" x14ac:dyDescent="0.25">
      <c r="A13424" s="2">
        <v>39</v>
      </c>
      <c r="B13424" t="s">
        <v>233</v>
      </c>
      <c r="C13424" t="s">
        <v>236</v>
      </c>
      <c r="D13424" s="2">
        <v>5</v>
      </c>
      <c r="E13424" s="17">
        <v>9</v>
      </c>
      <c r="F13424" t="s">
        <v>68</v>
      </c>
      <c r="G13424">
        <v>6</v>
      </c>
      <c r="H13424">
        <v>115336</v>
      </c>
    </row>
    <row r="13425" spans="1:8" x14ac:dyDescent="0.25">
      <c r="A13425" s="2">
        <v>39</v>
      </c>
      <c r="B13425" t="s">
        <v>233</v>
      </c>
      <c r="C13425" t="s">
        <v>236</v>
      </c>
      <c r="D13425" s="2">
        <v>5</v>
      </c>
      <c r="E13425" s="17">
        <v>9</v>
      </c>
      <c r="F13425" t="s">
        <v>69</v>
      </c>
      <c r="G13425">
        <v>8</v>
      </c>
      <c r="H13425">
        <v>317025.73</v>
      </c>
    </row>
    <row r="13426" spans="1:8" x14ac:dyDescent="0.25">
      <c r="A13426" s="2">
        <v>39</v>
      </c>
      <c r="B13426" t="s">
        <v>233</v>
      </c>
      <c r="C13426" t="s">
        <v>236</v>
      </c>
      <c r="D13426" s="2">
        <v>5</v>
      </c>
      <c r="E13426" s="17">
        <v>9</v>
      </c>
      <c r="F13426" t="s">
        <v>78</v>
      </c>
      <c r="H13426">
        <v>83075.849999999991</v>
      </c>
    </row>
    <row r="13427" spans="1:8" x14ac:dyDescent="0.25">
      <c r="A13427" s="2">
        <v>39</v>
      </c>
      <c r="B13427" t="s">
        <v>233</v>
      </c>
      <c r="C13427" t="s">
        <v>236</v>
      </c>
      <c r="D13427" s="2">
        <v>5</v>
      </c>
      <c r="E13427" s="17">
        <v>9</v>
      </c>
      <c r="F13427" t="s">
        <v>67</v>
      </c>
      <c r="G13427">
        <v>8</v>
      </c>
      <c r="H13427">
        <v>553.9</v>
      </c>
    </row>
    <row r="13428" spans="1:8" x14ac:dyDescent="0.25">
      <c r="A13428" s="2">
        <v>39</v>
      </c>
      <c r="B13428" t="s">
        <v>233</v>
      </c>
      <c r="C13428" t="s">
        <v>236</v>
      </c>
      <c r="D13428" s="2">
        <v>5</v>
      </c>
      <c r="E13428" s="17">
        <v>9</v>
      </c>
      <c r="F13428" t="s">
        <v>73</v>
      </c>
      <c r="G13428">
        <v>1</v>
      </c>
      <c r="H13428">
        <v>280513.27</v>
      </c>
    </row>
    <row r="13429" spans="1:8" x14ac:dyDescent="0.25">
      <c r="A13429" s="2">
        <v>39</v>
      </c>
      <c r="B13429" t="s">
        <v>233</v>
      </c>
      <c r="C13429" t="s">
        <v>236</v>
      </c>
      <c r="D13429" s="2">
        <v>5</v>
      </c>
      <c r="E13429" s="17">
        <v>9</v>
      </c>
      <c r="F13429" t="s">
        <v>72</v>
      </c>
      <c r="H13429">
        <v>7440</v>
      </c>
    </row>
    <row r="13430" spans="1:8" x14ac:dyDescent="0.25">
      <c r="A13430" s="2">
        <v>39</v>
      </c>
      <c r="B13430" t="s">
        <v>233</v>
      </c>
      <c r="C13430" t="s">
        <v>236</v>
      </c>
      <c r="D13430" s="2">
        <v>5</v>
      </c>
      <c r="E13430" s="17">
        <v>9</v>
      </c>
      <c r="F13430" t="s">
        <v>71</v>
      </c>
      <c r="H13430">
        <v>8518.23</v>
      </c>
    </row>
    <row r="13431" spans="1:8" x14ac:dyDescent="0.25">
      <c r="A13431" s="2">
        <v>39</v>
      </c>
      <c r="B13431" t="s">
        <v>233</v>
      </c>
      <c r="C13431" t="s">
        <v>236</v>
      </c>
      <c r="D13431" s="2">
        <v>5</v>
      </c>
      <c r="E13431" s="17">
        <v>10</v>
      </c>
      <c r="F13431" t="s">
        <v>70</v>
      </c>
      <c r="G13431">
        <v>149</v>
      </c>
      <c r="H13431">
        <v>57037573.43</v>
      </c>
    </row>
    <row r="13432" spans="1:8" x14ac:dyDescent="0.25">
      <c r="A13432" s="2">
        <v>39</v>
      </c>
      <c r="B13432" t="s">
        <v>233</v>
      </c>
      <c r="C13432" t="s">
        <v>236</v>
      </c>
      <c r="D13432" s="2">
        <v>5</v>
      </c>
      <c r="E13432" s="17">
        <v>10</v>
      </c>
      <c r="F13432" t="s">
        <v>75</v>
      </c>
      <c r="G13432">
        <v>117</v>
      </c>
      <c r="H13432">
        <v>1452600</v>
      </c>
    </row>
    <row r="13433" spans="1:8" x14ac:dyDescent="0.25">
      <c r="A13433" s="2">
        <v>39</v>
      </c>
      <c r="B13433" t="s">
        <v>233</v>
      </c>
      <c r="C13433" t="s">
        <v>236</v>
      </c>
      <c r="D13433" s="2">
        <v>5</v>
      </c>
      <c r="E13433" s="17">
        <v>10</v>
      </c>
      <c r="F13433" t="s">
        <v>77</v>
      </c>
      <c r="G13433">
        <v>2</v>
      </c>
      <c r="H13433">
        <v>80085.579999999987</v>
      </c>
    </row>
    <row r="13434" spans="1:8" x14ac:dyDescent="0.25">
      <c r="A13434" s="2">
        <v>39</v>
      </c>
      <c r="B13434" t="s">
        <v>233</v>
      </c>
      <c r="C13434" t="s">
        <v>236</v>
      </c>
      <c r="D13434" s="2">
        <v>5</v>
      </c>
      <c r="E13434" s="17">
        <v>10</v>
      </c>
      <c r="F13434" t="s">
        <v>68</v>
      </c>
      <c r="G13434">
        <v>118</v>
      </c>
      <c r="H13434">
        <v>2440116.38</v>
      </c>
    </row>
    <row r="13435" spans="1:8" x14ac:dyDescent="0.25">
      <c r="A13435" s="2">
        <v>39</v>
      </c>
      <c r="B13435" t="s">
        <v>233</v>
      </c>
      <c r="C13435" t="s">
        <v>236</v>
      </c>
      <c r="D13435" s="2">
        <v>5</v>
      </c>
      <c r="E13435" s="17">
        <v>10</v>
      </c>
      <c r="F13435" t="s">
        <v>69</v>
      </c>
      <c r="G13435">
        <v>148</v>
      </c>
      <c r="H13435">
        <v>7353020.079999988</v>
      </c>
    </row>
    <row r="13436" spans="1:8" x14ac:dyDescent="0.25">
      <c r="A13436" s="2">
        <v>39</v>
      </c>
      <c r="B13436" t="s">
        <v>233</v>
      </c>
      <c r="C13436" t="s">
        <v>236</v>
      </c>
      <c r="D13436" s="2">
        <v>5</v>
      </c>
      <c r="E13436" s="17">
        <v>10</v>
      </c>
      <c r="F13436" t="s">
        <v>78</v>
      </c>
      <c r="H13436">
        <v>1312583.3099999998</v>
      </c>
    </row>
    <row r="13437" spans="1:8" x14ac:dyDescent="0.25">
      <c r="A13437" s="2">
        <v>39</v>
      </c>
      <c r="B13437" t="s">
        <v>233</v>
      </c>
      <c r="C13437" t="s">
        <v>236</v>
      </c>
      <c r="D13437" s="2">
        <v>5</v>
      </c>
      <c r="E13437" s="17">
        <v>10</v>
      </c>
      <c r="F13437" t="s">
        <v>67</v>
      </c>
      <c r="G13437">
        <v>149</v>
      </c>
      <c r="H13437">
        <v>10365.74</v>
      </c>
    </row>
    <row r="13438" spans="1:8" x14ac:dyDescent="0.25">
      <c r="A13438" s="2">
        <v>39</v>
      </c>
      <c r="B13438" t="s">
        <v>233</v>
      </c>
      <c r="C13438" t="s">
        <v>236</v>
      </c>
      <c r="D13438" s="2">
        <v>5</v>
      </c>
      <c r="E13438" s="17">
        <v>10</v>
      </c>
      <c r="F13438" t="s">
        <v>73</v>
      </c>
      <c r="G13438">
        <v>16</v>
      </c>
      <c r="H13438">
        <v>4550411.83</v>
      </c>
    </row>
    <row r="13439" spans="1:8" x14ac:dyDescent="0.25">
      <c r="A13439" s="2">
        <v>39</v>
      </c>
      <c r="B13439" t="s">
        <v>233</v>
      </c>
      <c r="C13439" t="s">
        <v>236</v>
      </c>
      <c r="D13439" s="2">
        <v>5</v>
      </c>
      <c r="E13439" s="17">
        <v>10</v>
      </c>
      <c r="F13439" t="s">
        <v>79</v>
      </c>
      <c r="H13439">
        <v>17764.5</v>
      </c>
    </row>
    <row r="13440" spans="1:8" x14ac:dyDescent="0.25">
      <c r="A13440" s="2">
        <v>39</v>
      </c>
      <c r="B13440" t="s">
        <v>233</v>
      </c>
      <c r="C13440" t="s">
        <v>236</v>
      </c>
      <c r="D13440" s="2">
        <v>5</v>
      </c>
      <c r="E13440" s="17">
        <v>10</v>
      </c>
      <c r="F13440" t="s">
        <v>72</v>
      </c>
      <c r="G13440">
        <v>1</v>
      </c>
      <c r="H13440">
        <v>241634.97000000003</v>
      </c>
    </row>
    <row r="13441" spans="1:8" x14ac:dyDescent="0.25">
      <c r="A13441" s="2">
        <v>39</v>
      </c>
      <c r="B13441" t="s">
        <v>233</v>
      </c>
      <c r="C13441" t="s">
        <v>236</v>
      </c>
      <c r="D13441" s="2">
        <v>5</v>
      </c>
      <c r="E13441" s="17">
        <v>10</v>
      </c>
      <c r="F13441" t="s">
        <v>74</v>
      </c>
      <c r="G13441">
        <v>6</v>
      </c>
      <c r="H13441">
        <v>827200.07000000007</v>
      </c>
    </row>
    <row r="13442" spans="1:8" x14ac:dyDescent="0.25">
      <c r="A13442" s="2">
        <v>39</v>
      </c>
      <c r="B13442" t="s">
        <v>233</v>
      </c>
      <c r="C13442" t="s">
        <v>236</v>
      </c>
      <c r="D13442" s="2">
        <v>5</v>
      </c>
      <c r="E13442" s="17">
        <v>10</v>
      </c>
      <c r="F13442" t="s">
        <v>71</v>
      </c>
      <c r="G13442">
        <v>20</v>
      </c>
      <c r="H13442">
        <v>937951.65000000026</v>
      </c>
    </row>
    <row r="13443" spans="1:8" x14ac:dyDescent="0.25">
      <c r="A13443" s="2">
        <v>39</v>
      </c>
      <c r="B13443" t="s">
        <v>233</v>
      </c>
      <c r="C13443" t="s">
        <v>236</v>
      </c>
      <c r="D13443" s="2">
        <v>5</v>
      </c>
      <c r="E13443" s="17">
        <v>10</v>
      </c>
      <c r="F13443" t="s">
        <v>76</v>
      </c>
      <c r="H13443">
        <v>9502.2199999999993</v>
      </c>
    </row>
    <row r="13444" spans="1:8" x14ac:dyDescent="0.25">
      <c r="A13444" s="2">
        <v>39</v>
      </c>
      <c r="B13444" t="s">
        <v>233</v>
      </c>
      <c r="C13444" t="s">
        <v>236</v>
      </c>
      <c r="D13444" s="2">
        <v>5</v>
      </c>
      <c r="E13444" s="17">
        <v>11</v>
      </c>
      <c r="F13444" t="s">
        <v>70</v>
      </c>
      <c r="G13444">
        <v>23</v>
      </c>
      <c r="H13444">
        <v>7043625.8300000019</v>
      </c>
    </row>
    <row r="13445" spans="1:8" x14ac:dyDescent="0.25">
      <c r="A13445" s="2">
        <v>39</v>
      </c>
      <c r="B13445" t="s">
        <v>233</v>
      </c>
      <c r="C13445" t="s">
        <v>236</v>
      </c>
      <c r="D13445" s="2">
        <v>5</v>
      </c>
      <c r="E13445" s="17">
        <v>11</v>
      </c>
      <c r="F13445" t="s">
        <v>75</v>
      </c>
      <c r="G13445">
        <v>10</v>
      </c>
      <c r="H13445">
        <v>203851.4</v>
      </c>
    </row>
    <row r="13446" spans="1:8" x14ac:dyDescent="0.25">
      <c r="A13446" s="2">
        <v>39</v>
      </c>
      <c r="B13446" t="s">
        <v>233</v>
      </c>
      <c r="C13446" t="s">
        <v>236</v>
      </c>
      <c r="D13446" s="2">
        <v>5</v>
      </c>
      <c r="E13446" s="17">
        <v>11</v>
      </c>
      <c r="F13446" t="s">
        <v>77</v>
      </c>
      <c r="H13446">
        <v>12614.91</v>
      </c>
    </row>
    <row r="13447" spans="1:8" x14ac:dyDescent="0.25">
      <c r="A13447" s="2">
        <v>39</v>
      </c>
      <c r="B13447" t="s">
        <v>233</v>
      </c>
      <c r="C13447" t="s">
        <v>236</v>
      </c>
      <c r="D13447" s="2">
        <v>5</v>
      </c>
      <c r="E13447" s="17">
        <v>11</v>
      </c>
      <c r="F13447" t="s">
        <v>68</v>
      </c>
      <c r="G13447">
        <v>16</v>
      </c>
      <c r="H13447">
        <v>286120</v>
      </c>
    </row>
    <row r="13448" spans="1:8" x14ac:dyDescent="0.25">
      <c r="A13448" s="2">
        <v>39</v>
      </c>
      <c r="B13448" t="s">
        <v>233</v>
      </c>
      <c r="C13448" t="s">
        <v>236</v>
      </c>
      <c r="D13448" s="2">
        <v>5</v>
      </c>
      <c r="E13448" s="17">
        <v>11</v>
      </c>
      <c r="F13448" t="s">
        <v>69</v>
      </c>
      <c r="G13448">
        <v>23</v>
      </c>
      <c r="H13448">
        <v>915667.3600000001</v>
      </c>
    </row>
    <row r="13449" spans="1:8" x14ac:dyDescent="0.25">
      <c r="A13449" s="2">
        <v>39</v>
      </c>
      <c r="B13449" t="s">
        <v>233</v>
      </c>
      <c r="C13449" t="s">
        <v>236</v>
      </c>
      <c r="D13449" s="2">
        <v>5</v>
      </c>
      <c r="E13449" s="17">
        <v>11</v>
      </c>
      <c r="F13449" t="s">
        <v>78</v>
      </c>
      <c r="H13449">
        <v>264340.47999999998</v>
      </c>
    </row>
    <row r="13450" spans="1:8" x14ac:dyDescent="0.25">
      <c r="A13450" s="2">
        <v>39</v>
      </c>
      <c r="B13450" t="s">
        <v>233</v>
      </c>
      <c r="C13450" t="s">
        <v>236</v>
      </c>
      <c r="D13450" s="2">
        <v>5</v>
      </c>
      <c r="E13450" s="17">
        <v>11</v>
      </c>
      <c r="F13450" t="s">
        <v>67</v>
      </c>
      <c r="G13450">
        <v>23</v>
      </c>
      <c r="H13450">
        <v>1195.1499999999999</v>
      </c>
    </row>
    <row r="13451" spans="1:8" x14ac:dyDescent="0.25">
      <c r="A13451" s="2">
        <v>39</v>
      </c>
      <c r="B13451" t="s">
        <v>233</v>
      </c>
      <c r="C13451" t="s">
        <v>236</v>
      </c>
      <c r="D13451" s="2">
        <v>5</v>
      </c>
      <c r="E13451" s="17">
        <v>11</v>
      </c>
      <c r="F13451" t="s">
        <v>73</v>
      </c>
      <c r="G13451">
        <v>2</v>
      </c>
      <c r="H13451">
        <v>514061.39</v>
      </c>
    </row>
    <row r="13452" spans="1:8" x14ac:dyDescent="0.25">
      <c r="A13452" s="2">
        <v>39</v>
      </c>
      <c r="B13452" t="s">
        <v>233</v>
      </c>
      <c r="C13452" t="s">
        <v>236</v>
      </c>
      <c r="D13452" s="2">
        <v>5</v>
      </c>
      <c r="E13452" s="17">
        <v>11</v>
      </c>
      <c r="F13452" t="s">
        <v>79</v>
      </c>
      <c r="G13452">
        <v>1</v>
      </c>
      <c r="H13452">
        <v>8882</v>
      </c>
    </row>
    <row r="13453" spans="1:8" x14ac:dyDescent="0.25">
      <c r="A13453" s="2">
        <v>39</v>
      </c>
      <c r="B13453" t="s">
        <v>233</v>
      </c>
      <c r="C13453" t="s">
        <v>236</v>
      </c>
      <c r="D13453" s="2">
        <v>5</v>
      </c>
      <c r="E13453" s="17">
        <v>11</v>
      </c>
      <c r="F13453" t="s">
        <v>72</v>
      </c>
      <c r="G13453">
        <v>23</v>
      </c>
      <c r="H13453">
        <v>961862.27999999945</v>
      </c>
    </row>
    <row r="13454" spans="1:8" x14ac:dyDescent="0.25">
      <c r="A13454" s="2">
        <v>39</v>
      </c>
      <c r="B13454" t="s">
        <v>233</v>
      </c>
      <c r="C13454" t="s">
        <v>236</v>
      </c>
      <c r="D13454" s="2">
        <v>5</v>
      </c>
      <c r="E13454" s="17">
        <v>11</v>
      </c>
      <c r="F13454" t="s">
        <v>74</v>
      </c>
      <c r="H13454">
        <v>384844.25</v>
      </c>
    </row>
    <row r="13455" spans="1:8" x14ac:dyDescent="0.25">
      <c r="A13455" s="2">
        <v>39</v>
      </c>
      <c r="B13455" t="s">
        <v>233</v>
      </c>
      <c r="C13455" t="s">
        <v>236</v>
      </c>
      <c r="D13455" s="2">
        <v>5</v>
      </c>
      <c r="E13455" s="17">
        <v>11</v>
      </c>
      <c r="F13455" t="s">
        <v>71</v>
      </c>
      <c r="G13455">
        <v>1</v>
      </c>
      <c r="H13455">
        <v>12452.61</v>
      </c>
    </row>
    <row r="13456" spans="1:8" x14ac:dyDescent="0.25">
      <c r="A13456" s="2">
        <v>39</v>
      </c>
      <c r="B13456" t="s">
        <v>233</v>
      </c>
      <c r="C13456" t="s">
        <v>236</v>
      </c>
      <c r="D13456" s="2">
        <v>5</v>
      </c>
      <c r="E13456" s="17">
        <v>12</v>
      </c>
      <c r="F13456" t="s">
        <v>70</v>
      </c>
      <c r="G13456">
        <v>78</v>
      </c>
      <c r="H13456">
        <v>38202706.419999994</v>
      </c>
    </row>
    <row r="13457" spans="1:8" x14ac:dyDescent="0.25">
      <c r="A13457" s="2">
        <v>39</v>
      </c>
      <c r="B13457" t="s">
        <v>233</v>
      </c>
      <c r="C13457" t="s">
        <v>236</v>
      </c>
      <c r="D13457" s="2">
        <v>5</v>
      </c>
      <c r="E13457" s="17">
        <v>12</v>
      </c>
      <c r="F13457" t="s">
        <v>75</v>
      </c>
      <c r="G13457">
        <v>27</v>
      </c>
      <c r="H13457">
        <v>487731</v>
      </c>
    </row>
    <row r="13458" spans="1:8" x14ac:dyDescent="0.25">
      <c r="A13458" s="2">
        <v>39</v>
      </c>
      <c r="B13458" t="s">
        <v>233</v>
      </c>
      <c r="C13458" t="s">
        <v>236</v>
      </c>
      <c r="D13458" s="2">
        <v>5</v>
      </c>
      <c r="E13458" s="17">
        <v>12</v>
      </c>
      <c r="F13458" t="s">
        <v>77</v>
      </c>
      <c r="G13458">
        <v>1</v>
      </c>
      <c r="H13458">
        <v>26991</v>
      </c>
    </row>
    <row r="13459" spans="1:8" x14ac:dyDescent="0.25">
      <c r="A13459" s="2">
        <v>39</v>
      </c>
      <c r="B13459" t="s">
        <v>233</v>
      </c>
      <c r="C13459" t="s">
        <v>236</v>
      </c>
      <c r="D13459" s="2">
        <v>5</v>
      </c>
      <c r="E13459" s="17">
        <v>12</v>
      </c>
      <c r="F13459" t="s">
        <v>68</v>
      </c>
      <c r="G13459">
        <v>53</v>
      </c>
      <c r="H13459">
        <v>971110.20000000007</v>
      </c>
    </row>
    <row r="13460" spans="1:8" x14ac:dyDescent="0.25">
      <c r="A13460" s="2">
        <v>39</v>
      </c>
      <c r="B13460" t="s">
        <v>233</v>
      </c>
      <c r="C13460" t="s">
        <v>236</v>
      </c>
      <c r="D13460" s="2">
        <v>5</v>
      </c>
      <c r="E13460" s="17">
        <v>12</v>
      </c>
      <c r="F13460" t="s">
        <v>69</v>
      </c>
      <c r="G13460">
        <v>78</v>
      </c>
      <c r="H13460">
        <v>4967057.4099999964</v>
      </c>
    </row>
    <row r="13461" spans="1:8" x14ac:dyDescent="0.25">
      <c r="A13461" s="2">
        <v>39</v>
      </c>
      <c r="B13461" t="s">
        <v>233</v>
      </c>
      <c r="C13461" t="s">
        <v>236</v>
      </c>
      <c r="D13461" s="2">
        <v>5</v>
      </c>
      <c r="E13461" s="17">
        <v>12</v>
      </c>
      <c r="F13461" t="s">
        <v>78</v>
      </c>
      <c r="H13461">
        <v>789504.69</v>
      </c>
    </row>
    <row r="13462" spans="1:8" x14ac:dyDescent="0.25">
      <c r="A13462" s="2">
        <v>39</v>
      </c>
      <c r="B13462" t="s">
        <v>233</v>
      </c>
      <c r="C13462" t="s">
        <v>236</v>
      </c>
      <c r="D13462" s="2">
        <v>5</v>
      </c>
      <c r="E13462" s="17">
        <v>12</v>
      </c>
      <c r="F13462" t="s">
        <v>67</v>
      </c>
      <c r="G13462">
        <v>77</v>
      </c>
      <c r="H13462">
        <v>4938.01</v>
      </c>
    </row>
    <row r="13463" spans="1:8" x14ac:dyDescent="0.25">
      <c r="A13463" s="2">
        <v>39</v>
      </c>
      <c r="B13463" t="s">
        <v>233</v>
      </c>
      <c r="C13463" t="s">
        <v>236</v>
      </c>
      <c r="D13463" s="2">
        <v>5</v>
      </c>
      <c r="E13463" s="17">
        <v>12</v>
      </c>
      <c r="F13463" t="s">
        <v>73</v>
      </c>
      <c r="G13463">
        <v>8</v>
      </c>
      <c r="H13463">
        <v>2957465.9099999997</v>
      </c>
    </row>
    <row r="13464" spans="1:8" x14ac:dyDescent="0.25">
      <c r="A13464" s="2">
        <v>39</v>
      </c>
      <c r="B13464" t="s">
        <v>233</v>
      </c>
      <c r="C13464" t="s">
        <v>236</v>
      </c>
      <c r="D13464" s="2">
        <v>5</v>
      </c>
      <c r="E13464" s="17">
        <v>12</v>
      </c>
      <c r="F13464" t="s">
        <v>79</v>
      </c>
      <c r="H13464">
        <v>8882</v>
      </c>
    </row>
    <row r="13465" spans="1:8" x14ac:dyDescent="0.25">
      <c r="A13465" s="2">
        <v>39</v>
      </c>
      <c r="B13465" t="s">
        <v>233</v>
      </c>
      <c r="C13465" t="s">
        <v>236</v>
      </c>
      <c r="D13465" s="2">
        <v>5</v>
      </c>
      <c r="E13465" s="17">
        <v>12</v>
      </c>
      <c r="F13465" t="s">
        <v>72</v>
      </c>
      <c r="G13465">
        <v>77</v>
      </c>
      <c r="H13465">
        <v>4736866.33</v>
      </c>
    </row>
    <row r="13466" spans="1:8" x14ac:dyDescent="0.25">
      <c r="A13466" s="2">
        <v>39</v>
      </c>
      <c r="B13466" t="s">
        <v>233</v>
      </c>
      <c r="C13466" t="s">
        <v>236</v>
      </c>
      <c r="D13466" s="2">
        <v>5</v>
      </c>
      <c r="E13466" s="17">
        <v>12</v>
      </c>
      <c r="F13466" t="s">
        <v>74</v>
      </c>
      <c r="G13466">
        <v>6</v>
      </c>
      <c r="H13466">
        <v>1101114.78</v>
      </c>
    </row>
    <row r="13467" spans="1:8" x14ac:dyDescent="0.25">
      <c r="A13467" s="2">
        <v>39</v>
      </c>
      <c r="B13467" t="s">
        <v>233</v>
      </c>
      <c r="C13467" t="s">
        <v>236</v>
      </c>
      <c r="D13467" s="2">
        <v>5</v>
      </c>
      <c r="E13467" s="17">
        <v>12</v>
      </c>
      <c r="F13467" t="s">
        <v>71</v>
      </c>
      <c r="G13467">
        <v>3</v>
      </c>
      <c r="H13467">
        <v>182994.55</v>
      </c>
    </row>
    <row r="13468" spans="1:8" x14ac:dyDescent="0.25">
      <c r="A13468" s="2">
        <v>39</v>
      </c>
      <c r="B13468" t="s">
        <v>233</v>
      </c>
      <c r="C13468" t="s">
        <v>236</v>
      </c>
      <c r="D13468" s="2">
        <v>5</v>
      </c>
      <c r="E13468" s="17">
        <v>12</v>
      </c>
      <c r="F13468" t="s">
        <v>76</v>
      </c>
      <c r="H13468">
        <v>31533.72</v>
      </c>
    </row>
    <row r="13469" spans="1:8" x14ac:dyDescent="0.25">
      <c r="A13469" s="2">
        <v>39</v>
      </c>
      <c r="B13469" t="s">
        <v>233</v>
      </c>
      <c r="C13469" t="s">
        <v>236</v>
      </c>
      <c r="D13469" s="2">
        <v>5</v>
      </c>
      <c r="E13469" s="17">
        <v>13</v>
      </c>
      <c r="F13469" t="s">
        <v>70</v>
      </c>
      <c r="G13469">
        <v>28</v>
      </c>
      <c r="H13469">
        <v>12318455.180000002</v>
      </c>
    </row>
    <row r="13470" spans="1:8" x14ac:dyDescent="0.25">
      <c r="A13470" s="2">
        <v>39</v>
      </c>
      <c r="B13470" t="s">
        <v>233</v>
      </c>
      <c r="C13470" t="s">
        <v>236</v>
      </c>
      <c r="D13470" s="2">
        <v>5</v>
      </c>
      <c r="E13470" s="17">
        <v>13</v>
      </c>
      <c r="F13470" t="s">
        <v>75</v>
      </c>
      <c r="G13470">
        <v>3</v>
      </c>
      <c r="H13470">
        <v>204476</v>
      </c>
    </row>
    <row r="13471" spans="1:8" x14ac:dyDescent="0.25">
      <c r="A13471" s="2">
        <v>39</v>
      </c>
      <c r="B13471" t="s">
        <v>233</v>
      </c>
      <c r="C13471" t="s">
        <v>236</v>
      </c>
      <c r="D13471" s="2">
        <v>5</v>
      </c>
      <c r="E13471" s="17">
        <v>13</v>
      </c>
      <c r="F13471" t="s">
        <v>68</v>
      </c>
      <c r="G13471">
        <v>12</v>
      </c>
      <c r="H13471">
        <v>222556</v>
      </c>
    </row>
    <row r="13472" spans="1:8" x14ac:dyDescent="0.25">
      <c r="A13472" s="2">
        <v>39</v>
      </c>
      <c r="B13472" t="s">
        <v>233</v>
      </c>
      <c r="C13472" t="s">
        <v>236</v>
      </c>
      <c r="D13472" s="2">
        <v>5</v>
      </c>
      <c r="E13472" s="17">
        <v>13</v>
      </c>
      <c r="F13472" t="s">
        <v>69</v>
      </c>
      <c r="G13472">
        <v>28</v>
      </c>
      <c r="H13472">
        <v>1601395.39</v>
      </c>
    </row>
    <row r="13473" spans="1:8" x14ac:dyDescent="0.25">
      <c r="A13473" s="2">
        <v>39</v>
      </c>
      <c r="B13473" t="s">
        <v>233</v>
      </c>
      <c r="C13473" t="s">
        <v>236</v>
      </c>
      <c r="D13473" s="2">
        <v>5</v>
      </c>
      <c r="E13473" s="17">
        <v>13</v>
      </c>
      <c r="F13473" t="s">
        <v>78</v>
      </c>
      <c r="H13473">
        <v>62423.759999999995</v>
      </c>
    </row>
    <row r="13474" spans="1:8" x14ac:dyDescent="0.25">
      <c r="A13474" s="2">
        <v>39</v>
      </c>
      <c r="B13474" t="s">
        <v>233</v>
      </c>
      <c r="C13474" t="s">
        <v>236</v>
      </c>
      <c r="D13474" s="2">
        <v>5</v>
      </c>
      <c r="E13474" s="17">
        <v>13</v>
      </c>
      <c r="F13474" t="s">
        <v>67</v>
      </c>
      <c r="G13474">
        <v>28</v>
      </c>
      <c r="H13474">
        <v>1492.48</v>
      </c>
    </row>
    <row r="13475" spans="1:8" x14ac:dyDescent="0.25">
      <c r="A13475" s="2">
        <v>39</v>
      </c>
      <c r="B13475" t="s">
        <v>233</v>
      </c>
      <c r="C13475" t="s">
        <v>236</v>
      </c>
      <c r="D13475" s="2">
        <v>5</v>
      </c>
      <c r="E13475" s="17">
        <v>13</v>
      </c>
      <c r="F13475" t="s">
        <v>73</v>
      </c>
      <c r="G13475">
        <v>4</v>
      </c>
      <c r="H13475">
        <v>873469.3</v>
      </c>
    </row>
    <row r="13476" spans="1:8" x14ac:dyDescent="0.25">
      <c r="A13476" s="2">
        <v>39</v>
      </c>
      <c r="B13476" t="s">
        <v>233</v>
      </c>
      <c r="C13476" t="s">
        <v>236</v>
      </c>
      <c r="D13476" s="2">
        <v>5</v>
      </c>
      <c r="E13476" s="17">
        <v>13</v>
      </c>
      <c r="F13476" t="s">
        <v>79</v>
      </c>
      <c r="G13476">
        <v>1</v>
      </c>
      <c r="H13476">
        <v>17764.5</v>
      </c>
    </row>
    <row r="13477" spans="1:8" x14ac:dyDescent="0.25">
      <c r="A13477" s="2">
        <v>39</v>
      </c>
      <c r="B13477" t="s">
        <v>233</v>
      </c>
      <c r="C13477" t="s">
        <v>236</v>
      </c>
      <c r="D13477" s="2">
        <v>5</v>
      </c>
      <c r="E13477" s="17">
        <v>13</v>
      </c>
      <c r="F13477" t="s">
        <v>72</v>
      </c>
      <c r="G13477">
        <v>28</v>
      </c>
      <c r="H13477">
        <v>3900078.1699999995</v>
      </c>
    </row>
    <row r="13478" spans="1:8" x14ac:dyDescent="0.25">
      <c r="A13478" s="2">
        <v>39</v>
      </c>
      <c r="B13478" t="s">
        <v>233</v>
      </c>
      <c r="C13478" t="s">
        <v>236</v>
      </c>
      <c r="D13478" s="2">
        <v>5</v>
      </c>
      <c r="E13478" s="17">
        <v>13</v>
      </c>
      <c r="F13478" t="s">
        <v>74</v>
      </c>
      <c r="G13478">
        <v>1</v>
      </c>
      <c r="H13478">
        <v>95760.14</v>
      </c>
    </row>
    <row r="13479" spans="1:8" x14ac:dyDescent="0.25">
      <c r="A13479" s="2">
        <v>39</v>
      </c>
      <c r="B13479" t="s">
        <v>233</v>
      </c>
      <c r="C13479" t="s">
        <v>236</v>
      </c>
      <c r="D13479" s="2">
        <v>5</v>
      </c>
      <c r="E13479" s="17">
        <v>14</v>
      </c>
      <c r="F13479" t="s">
        <v>70</v>
      </c>
      <c r="G13479">
        <v>7</v>
      </c>
      <c r="H13479">
        <v>4519115.45</v>
      </c>
    </row>
    <row r="13480" spans="1:8" x14ac:dyDescent="0.25">
      <c r="A13480" s="2">
        <v>39</v>
      </c>
      <c r="B13480" t="s">
        <v>233</v>
      </c>
      <c r="C13480" t="s">
        <v>236</v>
      </c>
      <c r="D13480" s="2">
        <v>5</v>
      </c>
      <c r="E13480" s="17">
        <v>14</v>
      </c>
      <c r="F13480" t="s">
        <v>75</v>
      </c>
      <c r="G13480">
        <v>3</v>
      </c>
      <c r="H13480">
        <v>120744.40000000001</v>
      </c>
    </row>
    <row r="13481" spans="1:8" x14ac:dyDescent="0.25">
      <c r="A13481" s="2">
        <v>39</v>
      </c>
      <c r="B13481" t="s">
        <v>233</v>
      </c>
      <c r="C13481" t="s">
        <v>236</v>
      </c>
      <c r="D13481" s="2">
        <v>5</v>
      </c>
      <c r="E13481" s="17">
        <v>14</v>
      </c>
      <c r="F13481" t="s">
        <v>68</v>
      </c>
      <c r="G13481">
        <v>6</v>
      </c>
      <c r="H13481">
        <v>85500</v>
      </c>
    </row>
    <row r="13482" spans="1:8" x14ac:dyDescent="0.25">
      <c r="A13482" s="2">
        <v>39</v>
      </c>
      <c r="B13482" t="s">
        <v>233</v>
      </c>
      <c r="C13482" t="s">
        <v>236</v>
      </c>
      <c r="D13482" s="2">
        <v>5</v>
      </c>
      <c r="E13482" s="17">
        <v>14</v>
      </c>
      <c r="F13482" t="s">
        <v>69</v>
      </c>
      <c r="G13482">
        <v>7</v>
      </c>
      <c r="H13482">
        <v>587484.01</v>
      </c>
    </row>
    <row r="13483" spans="1:8" x14ac:dyDescent="0.25">
      <c r="A13483" s="2">
        <v>39</v>
      </c>
      <c r="B13483" t="s">
        <v>233</v>
      </c>
      <c r="C13483" t="s">
        <v>236</v>
      </c>
      <c r="D13483" s="2">
        <v>5</v>
      </c>
      <c r="E13483" s="17">
        <v>14</v>
      </c>
      <c r="F13483" t="s">
        <v>67</v>
      </c>
      <c r="G13483">
        <v>7</v>
      </c>
      <c r="H13483">
        <v>466.40000000000003</v>
      </c>
    </row>
    <row r="13484" spans="1:8" x14ac:dyDescent="0.25">
      <c r="A13484" s="2">
        <v>39</v>
      </c>
      <c r="B13484" t="s">
        <v>233</v>
      </c>
      <c r="C13484" t="s">
        <v>236</v>
      </c>
      <c r="D13484" s="2">
        <v>5</v>
      </c>
      <c r="E13484" s="17">
        <v>14</v>
      </c>
      <c r="F13484" t="s">
        <v>73</v>
      </c>
      <c r="G13484">
        <v>1</v>
      </c>
      <c r="H13484">
        <v>340014.4</v>
      </c>
    </row>
    <row r="13485" spans="1:8" x14ac:dyDescent="0.25">
      <c r="A13485" s="2">
        <v>39</v>
      </c>
      <c r="B13485" t="s">
        <v>233</v>
      </c>
      <c r="C13485" t="s">
        <v>236</v>
      </c>
      <c r="D13485" s="2">
        <v>5</v>
      </c>
      <c r="E13485" s="17">
        <v>14</v>
      </c>
      <c r="F13485" t="s">
        <v>72</v>
      </c>
      <c r="G13485">
        <v>7</v>
      </c>
      <c r="H13485">
        <v>1831314.5799999996</v>
      </c>
    </row>
    <row r="13486" spans="1:8" x14ac:dyDescent="0.25">
      <c r="A13486" s="2">
        <v>39</v>
      </c>
      <c r="B13486" t="s">
        <v>233</v>
      </c>
      <c r="C13486" t="s">
        <v>236</v>
      </c>
      <c r="D13486" s="2">
        <v>5</v>
      </c>
      <c r="E13486" s="17">
        <v>14</v>
      </c>
      <c r="F13486" t="s">
        <v>74</v>
      </c>
      <c r="G13486">
        <v>1</v>
      </c>
      <c r="H13486">
        <v>68164.490000000005</v>
      </c>
    </row>
    <row r="13487" spans="1:8" x14ac:dyDescent="0.25">
      <c r="A13487" s="2">
        <v>39</v>
      </c>
      <c r="B13487" t="s">
        <v>233</v>
      </c>
      <c r="C13487" t="s">
        <v>236</v>
      </c>
      <c r="D13487" s="2">
        <v>5</v>
      </c>
      <c r="E13487" s="17">
        <v>15</v>
      </c>
      <c r="F13487" t="s">
        <v>70</v>
      </c>
      <c r="G13487">
        <v>1</v>
      </c>
      <c r="H13487">
        <v>760683.60000000009</v>
      </c>
    </row>
    <row r="13488" spans="1:8" x14ac:dyDescent="0.25">
      <c r="A13488" s="2">
        <v>39</v>
      </c>
      <c r="B13488" t="s">
        <v>233</v>
      </c>
      <c r="C13488" t="s">
        <v>236</v>
      </c>
      <c r="D13488" s="2">
        <v>5</v>
      </c>
      <c r="E13488" s="17">
        <v>15</v>
      </c>
      <c r="F13488" t="s">
        <v>69</v>
      </c>
      <c r="G13488">
        <v>1</v>
      </c>
      <c r="H13488">
        <v>98888.719999999987</v>
      </c>
    </row>
    <row r="13489" spans="1:8" x14ac:dyDescent="0.25">
      <c r="A13489" s="2">
        <v>39</v>
      </c>
      <c r="B13489" t="s">
        <v>233</v>
      </c>
      <c r="C13489" t="s">
        <v>236</v>
      </c>
      <c r="D13489" s="2">
        <v>5</v>
      </c>
      <c r="E13489" s="17">
        <v>15</v>
      </c>
      <c r="F13489" t="s">
        <v>67</v>
      </c>
      <c r="G13489">
        <v>1</v>
      </c>
      <c r="H13489">
        <v>69.959999999999994</v>
      </c>
    </row>
    <row r="13490" spans="1:8" x14ac:dyDescent="0.25">
      <c r="A13490" s="2">
        <v>39</v>
      </c>
      <c r="B13490" t="s">
        <v>233</v>
      </c>
      <c r="C13490" t="s">
        <v>236</v>
      </c>
      <c r="D13490" s="2">
        <v>5</v>
      </c>
      <c r="E13490" s="17">
        <v>15</v>
      </c>
      <c r="F13490" t="s">
        <v>73</v>
      </c>
      <c r="H13490">
        <v>63390.3</v>
      </c>
    </row>
    <row r="13491" spans="1:8" x14ac:dyDescent="0.25">
      <c r="A13491" s="2">
        <v>39</v>
      </c>
      <c r="B13491" t="s">
        <v>233</v>
      </c>
      <c r="C13491" t="s">
        <v>236</v>
      </c>
      <c r="D13491" s="2">
        <v>5</v>
      </c>
      <c r="E13491" s="17">
        <v>15</v>
      </c>
      <c r="F13491" t="s">
        <v>72</v>
      </c>
      <c r="G13491">
        <v>1</v>
      </c>
      <c r="H13491">
        <v>344843.16</v>
      </c>
    </row>
    <row r="13492" spans="1:8" x14ac:dyDescent="0.25">
      <c r="A13492" s="2">
        <v>39</v>
      </c>
      <c r="B13492" t="s">
        <v>233</v>
      </c>
      <c r="C13492" t="s">
        <v>236</v>
      </c>
      <c r="D13492" s="2">
        <v>5</v>
      </c>
      <c r="E13492" s="17">
        <v>16</v>
      </c>
      <c r="F13492" t="s">
        <v>70</v>
      </c>
      <c r="H13492">
        <v>889770.27999999991</v>
      </c>
    </row>
    <row r="13493" spans="1:8" x14ac:dyDescent="0.25">
      <c r="A13493" s="2">
        <v>39</v>
      </c>
      <c r="B13493" t="s">
        <v>233</v>
      </c>
      <c r="C13493" t="s">
        <v>236</v>
      </c>
      <c r="D13493" s="2">
        <v>5</v>
      </c>
      <c r="E13493" s="17">
        <v>16</v>
      </c>
      <c r="F13493" t="s">
        <v>75</v>
      </c>
      <c r="H13493">
        <v>36000</v>
      </c>
    </row>
    <row r="13494" spans="1:8" x14ac:dyDescent="0.25">
      <c r="A13494" s="2">
        <v>39</v>
      </c>
      <c r="B13494" t="s">
        <v>233</v>
      </c>
      <c r="C13494" t="s">
        <v>236</v>
      </c>
      <c r="D13494" s="2">
        <v>5</v>
      </c>
      <c r="E13494" s="17">
        <v>16</v>
      </c>
      <c r="F13494" t="s">
        <v>68</v>
      </c>
      <c r="H13494">
        <v>15120</v>
      </c>
    </row>
    <row r="13495" spans="1:8" x14ac:dyDescent="0.25">
      <c r="A13495" s="2">
        <v>39</v>
      </c>
      <c r="B13495" t="s">
        <v>233</v>
      </c>
      <c r="C13495" t="s">
        <v>236</v>
      </c>
      <c r="D13495" s="2">
        <v>5</v>
      </c>
      <c r="E13495" s="17">
        <v>16</v>
      </c>
      <c r="F13495" t="s">
        <v>69</v>
      </c>
      <c r="H13495">
        <v>115669.95999999999</v>
      </c>
    </row>
    <row r="13496" spans="1:8" x14ac:dyDescent="0.25">
      <c r="A13496" s="2">
        <v>39</v>
      </c>
      <c r="B13496" t="s">
        <v>233</v>
      </c>
      <c r="C13496" t="s">
        <v>236</v>
      </c>
      <c r="D13496" s="2">
        <v>5</v>
      </c>
      <c r="E13496" s="17">
        <v>16</v>
      </c>
      <c r="F13496" t="s">
        <v>67</v>
      </c>
      <c r="H13496">
        <v>52.519999999999996</v>
      </c>
    </row>
    <row r="13497" spans="1:8" x14ac:dyDescent="0.25">
      <c r="A13497" s="2">
        <v>39</v>
      </c>
      <c r="B13497" t="s">
        <v>233</v>
      </c>
      <c r="C13497" t="s">
        <v>236</v>
      </c>
      <c r="D13497" s="2">
        <v>5</v>
      </c>
      <c r="E13497" s="17">
        <v>16</v>
      </c>
      <c r="F13497" t="s">
        <v>73</v>
      </c>
      <c r="H13497">
        <v>62406.829999999994</v>
      </c>
    </row>
    <row r="13498" spans="1:8" x14ac:dyDescent="0.25">
      <c r="A13498" s="2">
        <v>39</v>
      </c>
      <c r="B13498" t="s">
        <v>233</v>
      </c>
      <c r="C13498" t="s">
        <v>236</v>
      </c>
      <c r="D13498" s="2">
        <v>5</v>
      </c>
      <c r="E13498" s="17">
        <v>16</v>
      </c>
      <c r="F13498" t="s">
        <v>72</v>
      </c>
      <c r="H13498">
        <v>317694.25999999995</v>
      </c>
    </row>
    <row r="13499" spans="1:8" x14ac:dyDescent="0.25">
      <c r="A13499" s="2">
        <v>39</v>
      </c>
      <c r="B13499" t="s">
        <v>233</v>
      </c>
      <c r="C13499" t="s">
        <v>237</v>
      </c>
      <c r="D13499" s="2">
        <v>2</v>
      </c>
      <c r="E13499" s="17">
        <v>1</v>
      </c>
      <c r="F13499" t="s">
        <v>96</v>
      </c>
      <c r="G13499">
        <v>5</v>
      </c>
      <c r="H13499">
        <v>286529.83999999997</v>
      </c>
    </row>
    <row r="13500" spans="1:8" x14ac:dyDescent="0.25">
      <c r="A13500" s="2">
        <v>39</v>
      </c>
      <c r="B13500" t="s">
        <v>233</v>
      </c>
      <c r="C13500" t="s">
        <v>237</v>
      </c>
      <c r="D13500" s="2">
        <v>2</v>
      </c>
      <c r="E13500" s="17">
        <v>3</v>
      </c>
      <c r="F13500" t="s">
        <v>70</v>
      </c>
      <c r="G13500">
        <v>16</v>
      </c>
      <c r="H13500">
        <v>1860827.5299999998</v>
      </c>
    </row>
    <row r="13501" spans="1:8" x14ac:dyDescent="0.25">
      <c r="A13501" s="2">
        <v>39</v>
      </c>
      <c r="B13501" t="s">
        <v>233</v>
      </c>
      <c r="C13501" t="s">
        <v>237</v>
      </c>
      <c r="D13501" s="2">
        <v>2</v>
      </c>
      <c r="E13501" s="17">
        <v>3</v>
      </c>
      <c r="F13501" t="s">
        <v>75</v>
      </c>
      <c r="G13501">
        <v>12</v>
      </c>
      <c r="H13501">
        <v>178200</v>
      </c>
    </row>
    <row r="13502" spans="1:8" x14ac:dyDescent="0.25">
      <c r="A13502" s="2">
        <v>39</v>
      </c>
      <c r="B13502" t="s">
        <v>233</v>
      </c>
      <c r="C13502" t="s">
        <v>237</v>
      </c>
      <c r="D13502" s="2">
        <v>2</v>
      </c>
      <c r="E13502" s="17">
        <v>3</v>
      </c>
      <c r="F13502" t="s">
        <v>68</v>
      </c>
      <c r="G13502">
        <v>9</v>
      </c>
      <c r="H13502">
        <v>211194</v>
      </c>
    </row>
    <row r="13503" spans="1:8" x14ac:dyDescent="0.25">
      <c r="A13503" s="2">
        <v>39</v>
      </c>
      <c r="B13503" t="s">
        <v>233</v>
      </c>
      <c r="C13503" t="s">
        <v>237</v>
      </c>
      <c r="D13503" s="2">
        <v>2</v>
      </c>
      <c r="E13503" s="17">
        <v>3</v>
      </c>
      <c r="F13503" t="s">
        <v>69</v>
      </c>
      <c r="G13503">
        <v>16</v>
      </c>
      <c r="H13503">
        <v>243269.6400000001</v>
      </c>
    </row>
    <row r="13504" spans="1:8" x14ac:dyDescent="0.25">
      <c r="A13504" s="2">
        <v>39</v>
      </c>
      <c r="B13504" t="s">
        <v>233</v>
      </c>
      <c r="C13504" t="s">
        <v>237</v>
      </c>
      <c r="D13504" s="2">
        <v>2</v>
      </c>
      <c r="E13504" s="17">
        <v>3</v>
      </c>
      <c r="F13504" t="s">
        <v>78</v>
      </c>
      <c r="H13504">
        <v>20782.86</v>
      </c>
    </row>
    <row r="13505" spans="1:8" x14ac:dyDescent="0.25">
      <c r="A13505" s="2">
        <v>39</v>
      </c>
      <c r="B13505" t="s">
        <v>233</v>
      </c>
      <c r="C13505" t="s">
        <v>237</v>
      </c>
      <c r="D13505" s="2">
        <v>2</v>
      </c>
      <c r="E13505" s="17">
        <v>3</v>
      </c>
      <c r="F13505" t="s">
        <v>67</v>
      </c>
      <c r="G13505">
        <v>16</v>
      </c>
      <c r="H13505">
        <v>1300.0899999999999</v>
      </c>
    </row>
    <row r="13506" spans="1:8" x14ac:dyDescent="0.25">
      <c r="A13506" s="2">
        <v>39</v>
      </c>
      <c r="B13506" t="s">
        <v>233</v>
      </c>
      <c r="C13506" t="s">
        <v>237</v>
      </c>
      <c r="D13506" s="2">
        <v>2</v>
      </c>
      <c r="E13506" s="17">
        <v>3</v>
      </c>
      <c r="F13506" t="s">
        <v>73</v>
      </c>
      <c r="H13506">
        <v>159613.21000000002</v>
      </c>
    </row>
    <row r="13507" spans="1:8" x14ac:dyDescent="0.25">
      <c r="A13507" s="2">
        <v>39</v>
      </c>
      <c r="B13507" t="s">
        <v>233</v>
      </c>
      <c r="C13507" t="s">
        <v>237</v>
      </c>
      <c r="D13507" s="2">
        <v>2</v>
      </c>
      <c r="E13507" s="17">
        <v>3</v>
      </c>
      <c r="F13507" t="s">
        <v>79</v>
      </c>
      <c r="H13507">
        <v>35529</v>
      </c>
    </row>
    <row r="13508" spans="1:8" x14ac:dyDescent="0.25">
      <c r="A13508" s="2">
        <v>39</v>
      </c>
      <c r="B13508" t="s">
        <v>233</v>
      </c>
      <c r="C13508" t="s">
        <v>237</v>
      </c>
      <c r="D13508" s="2">
        <v>2</v>
      </c>
      <c r="E13508" s="17">
        <v>3</v>
      </c>
      <c r="F13508" t="s">
        <v>74</v>
      </c>
      <c r="G13508">
        <v>2</v>
      </c>
      <c r="H13508">
        <v>-794.52</v>
      </c>
    </row>
    <row r="13509" spans="1:8" x14ac:dyDescent="0.25">
      <c r="A13509" s="2">
        <v>39</v>
      </c>
      <c r="B13509" t="s">
        <v>233</v>
      </c>
      <c r="C13509" t="s">
        <v>237</v>
      </c>
      <c r="D13509" s="2">
        <v>2</v>
      </c>
      <c r="E13509" s="17">
        <v>4</v>
      </c>
      <c r="F13509" t="s">
        <v>70</v>
      </c>
      <c r="G13509">
        <v>15</v>
      </c>
      <c r="H13509">
        <v>1823969.02</v>
      </c>
    </row>
    <row r="13510" spans="1:8" x14ac:dyDescent="0.25">
      <c r="A13510" s="2">
        <v>39</v>
      </c>
      <c r="B13510" t="s">
        <v>233</v>
      </c>
      <c r="C13510" t="s">
        <v>237</v>
      </c>
      <c r="D13510" s="2">
        <v>2</v>
      </c>
      <c r="E13510" s="17">
        <v>4</v>
      </c>
      <c r="F13510" t="s">
        <v>75</v>
      </c>
      <c r="G13510">
        <v>13</v>
      </c>
      <c r="H13510">
        <v>163800</v>
      </c>
    </row>
    <row r="13511" spans="1:8" x14ac:dyDescent="0.25">
      <c r="A13511" s="2">
        <v>39</v>
      </c>
      <c r="B13511" t="s">
        <v>233</v>
      </c>
      <c r="C13511" t="s">
        <v>237</v>
      </c>
      <c r="D13511" s="2">
        <v>2</v>
      </c>
      <c r="E13511" s="17">
        <v>4</v>
      </c>
      <c r="F13511" t="s">
        <v>68</v>
      </c>
      <c r="G13511">
        <v>9</v>
      </c>
      <c r="H13511">
        <v>195968</v>
      </c>
    </row>
    <row r="13512" spans="1:8" x14ac:dyDescent="0.25">
      <c r="A13512" s="2">
        <v>39</v>
      </c>
      <c r="B13512" t="s">
        <v>233</v>
      </c>
      <c r="C13512" t="s">
        <v>237</v>
      </c>
      <c r="D13512" s="2">
        <v>2</v>
      </c>
      <c r="E13512" s="17">
        <v>4</v>
      </c>
      <c r="F13512" t="s">
        <v>69</v>
      </c>
      <c r="G13512">
        <v>15</v>
      </c>
      <c r="H13512">
        <v>237348.39</v>
      </c>
    </row>
    <row r="13513" spans="1:8" x14ac:dyDescent="0.25">
      <c r="A13513" s="2">
        <v>39</v>
      </c>
      <c r="B13513" t="s">
        <v>233</v>
      </c>
      <c r="C13513" t="s">
        <v>237</v>
      </c>
      <c r="D13513" s="2">
        <v>2</v>
      </c>
      <c r="E13513" s="17">
        <v>4</v>
      </c>
      <c r="F13513" t="s">
        <v>78</v>
      </c>
      <c r="H13513">
        <v>56231.189999999995</v>
      </c>
    </row>
    <row r="13514" spans="1:8" x14ac:dyDescent="0.25">
      <c r="A13514" s="2">
        <v>39</v>
      </c>
      <c r="B13514" t="s">
        <v>233</v>
      </c>
      <c r="C13514" t="s">
        <v>237</v>
      </c>
      <c r="D13514" s="2">
        <v>2</v>
      </c>
      <c r="E13514" s="17">
        <v>4</v>
      </c>
      <c r="F13514" t="s">
        <v>67</v>
      </c>
      <c r="G13514">
        <v>15</v>
      </c>
      <c r="H13514">
        <v>1090.21</v>
      </c>
    </row>
    <row r="13515" spans="1:8" x14ac:dyDescent="0.25">
      <c r="A13515" s="2">
        <v>39</v>
      </c>
      <c r="B13515" t="s">
        <v>233</v>
      </c>
      <c r="C13515" t="s">
        <v>237</v>
      </c>
      <c r="D13515" s="2">
        <v>2</v>
      </c>
      <c r="E13515" s="17">
        <v>4</v>
      </c>
      <c r="F13515" t="s">
        <v>73</v>
      </c>
      <c r="G13515">
        <v>2</v>
      </c>
      <c r="H13515">
        <v>156300.39000000001</v>
      </c>
    </row>
    <row r="13516" spans="1:8" x14ac:dyDescent="0.25">
      <c r="A13516" s="2">
        <v>39</v>
      </c>
      <c r="B13516" t="s">
        <v>233</v>
      </c>
      <c r="C13516" t="s">
        <v>237</v>
      </c>
      <c r="D13516" s="2">
        <v>2</v>
      </c>
      <c r="E13516" s="17">
        <v>5</v>
      </c>
      <c r="F13516" t="s">
        <v>70</v>
      </c>
      <c r="G13516">
        <v>93</v>
      </c>
      <c r="H13516">
        <v>11160402.879999999</v>
      </c>
    </row>
    <row r="13517" spans="1:8" x14ac:dyDescent="0.25">
      <c r="A13517" s="2">
        <v>39</v>
      </c>
      <c r="B13517" t="s">
        <v>233</v>
      </c>
      <c r="C13517" t="s">
        <v>237</v>
      </c>
      <c r="D13517" s="2">
        <v>2</v>
      </c>
      <c r="E13517" s="17">
        <v>5</v>
      </c>
      <c r="F13517" t="s">
        <v>75</v>
      </c>
      <c r="G13517">
        <v>32</v>
      </c>
      <c r="H13517">
        <v>407100</v>
      </c>
    </row>
    <row r="13518" spans="1:8" x14ac:dyDescent="0.25">
      <c r="A13518" s="2">
        <v>39</v>
      </c>
      <c r="B13518" t="s">
        <v>233</v>
      </c>
      <c r="C13518" t="s">
        <v>237</v>
      </c>
      <c r="D13518" s="2">
        <v>2</v>
      </c>
      <c r="E13518" s="17">
        <v>5</v>
      </c>
      <c r="F13518" t="s">
        <v>77</v>
      </c>
      <c r="H13518">
        <v>2224.96</v>
      </c>
    </row>
    <row r="13519" spans="1:8" x14ac:dyDescent="0.25">
      <c r="A13519" s="2">
        <v>39</v>
      </c>
      <c r="B13519" t="s">
        <v>233</v>
      </c>
      <c r="C13519" t="s">
        <v>237</v>
      </c>
      <c r="D13519" s="2">
        <v>2</v>
      </c>
      <c r="E13519" s="17">
        <v>5</v>
      </c>
      <c r="F13519" t="s">
        <v>68</v>
      </c>
      <c r="G13519">
        <v>31</v>
      </c>
      <c r="H13519">
        <v>561363.5</v>
      </c>
    </row>
    <row r="13520" spans="1:8" x14ac:dyDescent="0.25">
      <c r="A13520" s="2">
        <v>39</v>
      </c>
      <c r="B13520" t="s">
        <v>233</v>
      </c>
      <c r="C13520" t="s">
        <v>237</v>
      </c>
      <c r="D13520" s="2">
        <v>2</v>
      </c>
      <c r="E13520" s="17">
        <v>5</v>
      </c>
      <c r="F13520" t="s">
        <v>69</v>
      </c>
      <c r="G13520">
        <v>38</v>
      </c>
      <c r="H13520">
        <v>708879.6099999994</v>
      </c>
    </row>
    <row r="13521" spans="1:8" x14ac:dyDescent="0.25">
      <c r="A13521" s="2">
        <v>39</v>
      </c>
      <c r="B13521" t="s">
        <v>233</v>
      </c>
      <c r="C13521" t="s">
        <v>237</v>
      </c>
      <c r="D13521" s="2">
        <v>2</v>
      </c>
      <c r="E13521" s="17">
        <v>5</v>
      </c>
      <c r="F13521" t="s">
        <v>78</v>
      </c>
      <c r="H13521">
        <v>91177.95</v>
      </c>
    </row>
    <row r="13522" spans="1:8" x14ac:dyDescent="0.25">
      <c r="A13522" s="2">
        <v>39</v>
      </c>
      <c r="B13522" t="s">
        <v>233</v>
      </c>
      <c r="C13522" t="s">
        <v>237</v>
      </c>
      <c r="D13522" s="2">
        <v>2</v>
      </c>
      <c r="E13522" s="17">
        <v>5</v>
      </c>
      <c r="F13522" t="s">
        <v>67</v>
      </c>
      <c r="G13522">
        <v>93</v>
      </c>
      <c r="H13522">
        <v>5771.7</v>
      </c>
    </row>
    <row r="13523" spans="1:8" x14ac:dyDescent="0.25">
      <c r="A13523" s="2">
        <v>39</v>
      </c>
      <c r="B13523" t="s">
        <v>233</v>
      </c>
      <c r="C13523" t="s">
        <v>237</v>
      </c>
      <c r="D13523" s="2">
        <v>2</v>
      </c>
      <c r="E13523" s="17">
        <v>5</v>
      </c>
      <c r="F13523" t="s">
        <v>73</v>
      </c>
      <c r="G13523">
        <v>2</v>
      </c>
      <c r="H13523">
        <v>442273.21000000008</v>
      </c>
    </row>
    <row r="13524" spans="1:8" x14ac:dyDescent="0.25">
      <c r="A13524" s="2">
        <v>39</v>
      </c>
      <c r="B13524" t="s">
        <v>233</v>
      </c>
      <c r="C13524" t="s">
        <v>237</v>
      </c>
      <c r="D13524" s="2">
        <v>2</v>
      </c>
      <c r="E13524" s="17">
        <v>5</v>
      </c>
      <c r="F13524" t="s">
        <v>72</v>
      </c>
      <c r="G13524">
        <v>56</v>
      </c>
      <c r="H13524">
        <v>2157253.71</v>
      </c>
    </row>
    <row r="13525" spans="1:8" x14ac:dyDescent="0.25">
      <c r="A13525" s="2">
        <v>39</v>
      </c>
      <c r="B13525" t="s">
        <v>233</v>
      </c>
      <c r="C13525" t="s">
        <v>237</v>
      </c>
      <c r="D13525" s="2">
        <v>2</v>
      </c>
      <c r="E13525" s="17">
        <v>6</v>
      </c>
      <c r="F13525" t="s">
        <v>70</v>
      </c>
      <c r="G13525">
        <v>196</v>
      </c>
      <c r="H13525">
        <v>33015936.289999995</v>
      </c>
    </row>
    <row r="13526" spans="1:8" x14ac:dyDescent="0.25">
      <c r="A13526" s="2">
        <v>39</v>
      </c>
      <c r="B13526" t="s">
        <v>233</v>
      </c>
      <c r="C13526" t="s">
        <v>237</v>
      </c>
      <c r="D13526" s="2">
        <v>2</v>
      </c>
      <c r="E13526" s="17">
        <v>6</v>
      </c>
      <c r="F13526" t="s">
        <v>75</v>
      </c>
      <c r="G13526">
        <v>180</v>
      </c>
      <c r="H13526">
        <v>2250000</v>
      </c>
    </row>
    <row r="13527" spans="1:8" x14ac:dyDescent="0.25">
      <c r="A13527" s="2">
        <v>39</v>
      </c>
      <c r="B13527" t="s">
        <v>233</v>
      </c>
      <c r="C13527" t="s">
        <v>237</v>
      </c>
      <c r="D13527" s="2">
        <v>2</v>
      </c>
      <c r="E13527" s="17">
        <v>6</v>
      </c>
      <c r="F13527" t="s">
        <v>77</v>
      </c>
      <c r="H13527">
        <v>18211.489999999998</v>
      </c>
    </row>
    <row r="13528" spans="1:8" x14ac:dyDescent="0.25">
      <c r="A13528" s="2">
        <v>39</v>
      </c>
      <c r="B13528" t="s">
        <v>233</v>
      </c>
      <c r="C13528" t="s">
        <v>237</v>
      </c>
      <c r="D13528" s="2">
        <v>2</v>
      </c>
      <c r="E13528" s="17">
        <v>6</v>
      </c>
      <c r="F13528" t="s">
        <v>68</v>
      </c>
      <c r="G13528">
        <v>110</v>
      </c>
      <c r="H13528">
        <v>2220042.75</v>
      </c>
    </row>
    <row r="13529" spans="1:8" x14ac:dyDescent="0.25">
      <c r="A13529" s="2">
        <v>39</v>
      </c>
      <c r="B13529" t="s">
        <v>233</v>
      </c>
      <c r="C13529" t="s">
        <v>237</v>
      </c>
      <c r="D13529" s="2">
        <v>2</v>
      </c>
      <c r="E13529" s="17">
        <v>6</v>
      </c>
      <c r="F13529" t="s">
        <v>69</v>
      </c>
      <c r="G13529">
        <v>196</v>
      </c>
      <c r="H13529">
        <v>4300433.049999998</v>
      </c>
    </row>
    <row r="13530" spans="1:8" x14ac:dyDescent="0.25">
      <c r="A13530" s="2">
        <v>39</v>
      </c>
      <c r="B13530" t="s">
        <v>233</v>
      </c>
      <c r="C13530" t="s">
        <v>237</v>
      </c>
      <c r="D13530" s="2">
        <v>2</v>
      </c>
      <c r="E13530" s="17">
        <v>6</v>
      </c>
      <c r="F13530" t="s">
        <v>78</v>
      </c>
      <c r="H13530">
        <v>391247.61000000004</v>
      </c>
    </row>
    <row r="13531" spans="1:8" x14ac:dyDescent="0.25">
      <c r="A13531" s="2">
        <v>39</v>
      </c>
      <c r="B13531" t="s">
        <v>233</v>
      </c>
      <c r="C13531" t="s">
        <v>237</v>
      </c>
      <c r="D13531" s="2">
        <v>2</v>
      </c>
      <c r="E13531" s="17">
        <v>6</v>
      </c>
      <c r="F13531" t="s">
        <v>67</v>
      </c>
      <c r="G13531">
        <v>195</v>
      </c>
      <c r="H13531">
        <v>13711.91</v>
      </c>
    </row>
    <row r="13532" spans="1:8" x14ac:dyDescent="0.25">
      <c r="A13532" s="2">
        <v>39</v>
      </c>
      <c r="B13532" t="s">
        <v>233</v>
      </c>
      <c r="C13532" t="s">
        <v>237</v>
      </c>
      <c r="D13532" s="2">
        <v>2</v>
      </c>
      <c r="E13532" s="17">
        <v>6</v>
      </c>
      <c r="F13532" t="s">
        <v>73</v>
      </c>
      <c r="G13532">
        <v>15</v>
      </c>
      <c r="H13532">
        <v>2770963.29</v>
      </c>
    </row>
    <row r="13533" spans="1:8" x14ac:dyDescent="0.25">
      <c r="A13533" s="2">
        <v>39</v>
      </c>
      <c r="B13533" t="s">
        <v>233</v>
      </c>
      <c r="C13533" t="s">
        <v>237</v>
      </c>
      <c r="D13533" s="2">
        <v>2</v>
      </c>
      <c r="E13533" s="17">
        <v>6</v>
      </c>
      <c r="F13533" t="s">
        <v>79</v>
      </c>
      <c r="H13533">
        <v>79939</v>
      </c>
    </row>
    <row r="13534" spans="1:8" x14ac:dyDescent="0.25">
      <c r="A13534" s="2">
        <v>39</v>
      </c>
      <c r="B13534" t="s">
        <v>233</v>
      </c>
      <c r="C13534" t="s">
        <v>237</v>
      </c>
      <c r="D13534" s="2">
        <v>2</v>
      </c>
      <c r="E13534" s="17">
        <v>6</v>
      </c>
      <c r="F13534" t="s">
        <v>74</v>
      </c>
      <c r="G13534">
        <v>1</v>
      </c>
      <c r="H13534">
        <v>-2400</v>
      </c>
    </row>
    <row r="13535" spans="1:8" x14ac:dyDescent="0.25">
      <c r="A13535" s="2">
        <v>39</v>
      </c>
      <c r="B13535" t="s">
        <v>233</v>
      </c>
      <c r="C13535" t="s">
        <v>237</v>
      </c>
      <c r="D13535" s="2">
        <v>2</v>
      </c>
      <c r="E13535" s="17">
        <v>6</v>
      </c>
      <c r="F13535" t="s">
        <v>76</v>
      </c>
      <c r="G13535">
        <v>1</v>
      </c>
      <c r="H13535">
        <v>14768.58</v>
      </c>
    </row>
    <row r="13536" spans="1:8" x14ac:dyDescent="0.25">
      <c r="A13536" s="2">
        <v>39</v>
      </c>
      <c r="B13536" t="s">
        <v>233</v>
      </c>
      <c r="C13536" t="s">
        <v>237</v>
      </c>
      <c r="D13536" s="2">
        <v>2</v>
      </c>
      <c r="E13536" s="17">
        <v>7</v>
      </c>
      <c r="F13536" t="s">
        <v>70</v>
      </c>
      <c r="G13536">
        <v>210</v>
      </c>
      <c r="H13536">
        <v>44528193.549999997</v>
      </c>
    </row>
    <row r="13537" spans="1:8" x14ac:dyDescent="0.25">
      <c r="A13537" s="2">
        <v>39</v>
      </c>
      <c r="B13537" t="s">
        <v>233</v>
      </c>
      <c r="C13537" t="s">
        <v>237</v>
      </c>
      <c r="D13537" s="2">
        <v>2</v>
      </c>
      <c r="E13537" s="17">
        <v>7</v>
      </c>
      <c r="F13537" t="s">
        <v>75</v>
      </c>
      <c r="G13537">
        <v>152</v>
      </c>
      <c r="H13537">
        <v>1947900</v>
      </c>
    </row>
    <row r="13538" spans="1:8" x14ac:dyDescent="0.25">
      <c r="A13538" s="2">
        <v>39</v>
      </c>
      <c r="B13538" t="s">
        <v>233</v>
      </c>
      <c r="C13538" t="s">
        <v>237</v>
      </c>
      <c r="D13538" s="2">
        <v>2</v>
      </c>
      <c r="E13538" s="17">
        <v>7</v>
      </c>
      <c r="F13538" t="s">
        <v>77</v>
      </c>
      <c r="H13538">
        <v>3270.44</v>
      </c>
    </row>
    <row r="13539" spans="1:8" x14ac:dyDescent="0.25">
      <c r="A13539" s="2">
        <v>39</v>
      </c>
      <c r="B13539" t="s">
        <v>233</v>
      </c>
      <c r="C13539" t="s">
        <v>237</v>
      </c>
      <c r="D13539" s="2">
        <v>2</v>
      </c>
      <c r="E13539" s="17">
        <v>7</v>
      </c>
      <c r="F13539" t="s">
        <v>68</v>
      </c>
      <c r="G13539">
        <v>101</v>
      </c>
      <c r="H13539">
        <v>1924284.0699999998</v>
      </c>
    </row>
    <row r="13540" spans="1:8" x14ac:dyDescent="0.25">
      <c r="A13540" s="2">
        <v>39</v>
      </c>
      <c r="B13540" t="s">
        <v>233</v>
      </c>
      <c r="C13540" t="s">
        <v>237</v>
      </c>
      <c r="D13540" s="2">
        <v>2</v>
      </c>
      <c r="E13540" s="17">
        <v>7</v>
      </c>
      <c r="F13540" t="s">
        <v>69</v>
      </c>
      <c r="G13540">
        <v>168</v>
      </c>
      <c r="H13540">
        <v>4827939.8300000047</v>
      </c>
    </row>
    <row r="13541" spans="1:8" x14ac:dyDescent="0.25">
      <c r="A13541" s="2">
        <v>39</v>
      </c>
      <c r="B13541" t="s">
        <v>233</v>
      </c>
      <c r="C13541" t="s">
        <v>237</v>
      </c>
      <c r="D13541" s="2">
        <v>2</v>
      </c>
      <c r="E13541" s="17">
        <v>7</v>
      </c>
      <c r="F13541" t="s">
        <v>78</v>
      </c>
      <c r="H13541">
        <v>589129.14000000013</v>
      </c>
    </row>
    <row r="13542" spans="1:8" x14ac:dyDescent="0.25">
      <c r="A13542" s="2">
        <v>39</v>
      </c>
      <c r="B13542" t="s">
        <v>233</v>
      </c>
      <c r="C13542" t="s">
        <v>237</v>
      </c>
      <c r="D13542" s="2">
        <v>2</v>
      </c>
      <c r="E13542" s="17">
        <v>7</v>
      </c>
      <c r="F13542" t="s">
        <v>67</v>
      </c>
      <c r="G13542">
        <v>210</v>
      </c>
      <c r="H13542">
        <v>14848.62</v>
      </c>
    </row>
    <row r="13543" spans="1:8" x14ac:dyDescent="0.25">
      <c r="A13543" s="2">
        <v>39</v>
      </c>
      <c r="B13543" t="s">
        <v>233</v>
      </c>
      <c r="C13543" t="s">
        <v>237</v>
      </c>
      <c r="D13543" s="2">
        <v>2</v>
      </c>
      <c r="E13543" s="17">
        <v>7</v>
      </c>
      <c r="F13543" t="s">
        <v>73</v>
      </c>
      <c r="G13543">
        <v>13</v>
      </c>
      <c r="H13543">
        <v>3050333.3800000004</v>
      </c>
    </row>
    <row r="13544" spans="1:8" x14ac:dyDescent="0.25">
      <c r="A13544" s="2">
        <v>39</v>
      </c>
      <c r="B13544" t="s">
        <v>233</v>
      </c>
      <c r="C13544" t="s">
        <v>237</v>
      </c>
      <c r="D13544" s="2">
        <v>2</v>
      </c>
      <c r="E13544" s="17">
        <v>7</v>
      </c>
      <c r="F13544" t="s">
        <v>79</v>
      </c>
      <c r="G13544">
        <v>2</v>
      </c>
      <c r="H13544">
        <v>88309.5</v>
      </c>
    </row>
    <row r="13545" spans="1:8" x14ac:dyDescent="0.25">
      <c r="A13545" s="2">
        <v>39</v>
      </c>
      <c r="B13545" t="s">
        <v>233</v>
      </c>
      <c r="C13545" t="s">
        <v>237</v>
      </c>
      <c r="D13545" s="2">
        <v>2</v>
      </c>
      <c r="E13545" s="17">
        <v>7</v>
      </c>
      <c r="F13545" t="s">
        <v>72</v>
      </c>
      <c r="G13545">
        <v>42</v>
      </c>
      <c r="H13545">
        <v>2677262.8699999992</v>
      </c>
    </row>
    <row r="13546" spans="1:8" x14ac:dyDescent="0.25">
      <c r="A13546" s="2">
        <v>39</v>
      </c>
      <c r="B13546" t="s">
        <v>233</v>
      </c>
      <c r="C13546" t="s">
        <v>237</v>
      </c>
      <c r="D13546" s="2">
        <v>2</v>
      </c>
      <c r="E13546" s="17">
        <v>8</v>
      </c>
      <c r="F13546" t="s">
        <v>70</v>
      </c>
      <c r="G13546">
        <v>201</v>
      </c>
      <c r="H13546">
        <v>51057390.950000003</v>
      </c>
    </row>
    <row r="13547" spans="1:8" x14ac:dyDescent="0.25">
      <c r="A13547" s="2">
        <v>39</v>
      </c>
      <c r="B13547" t="s">
        <v>233</v>
      </c>
      <c r="C13547" t="s">
        <v>237</v>
      </c>
      <c r="D13547" s="2">
        <v>2</v>
      </c>
      <c r="E13547" s="17">
        <v>8</v>
      </c>
      <c r="F13547" t="s">
        <v>75</v>
      </c>
      <c r="G13547">
        <v>170</v>
      </c>
      <c r="H13547">
        <v>2114100</v>
      </c>
    </row>
    <row r="13548" spans="1:8" x14ac:dyDescent="0.25">
      <c r="A13548" s="2">
        <v>39</v>
      </c>
      <c r="B13548" t="s">
        <v>233</v>
      </c>
      <c r="C13548" t="s">
        <v>237</v>
      </c>
      <c r="D13548" s="2">
        <v>2</v>
      </c>
      <c r="E13548" s="17">
        <v>8</v>
      </c>
      <c r="F13548" t="s">
        <v>77</v>
      </c>
      <c r="H13548">
        <v>3576.96</v>
      </c>
    </row>
    <row r="13549" spans="1:8" x14ac:dyDescent="0.25">
      <c r="A13549" s="2">
        <v>39</v>
      </c>
      <c r="B13549" t="s">
        <v>233</v>
      </c>
      <c r="C13549" t="s">
        <v>237</v>
      </c>
      <c r="D13549" s="2">
        <v>2</v>
      </c>
      <c r="E13549" s="17">
        <v>8</v>
      </c>
      <c r="F13549" t="s">
        <v>68</v>
      </c>
      <c r="G13549">
        <v>145</v>
      </c>
      <c r="H13549">
        <v>2738871.76</v>
      </c>
    </row>
    <row r="13550" spans="1:8" x14ac:dyDescent="0.25">
      <c r="A13550" s="2">
        <v>39</v>
      </c>
      <c r="B13550" t="s">
        <v>233</v>
      </c>
      <c r="C13550" t="s">
        <v>237</v>
      </c>
      <c r="D13550" s="2">
        <v>2</v>
      </c>
      <c r="E13550" s="17">
        <v>8</v>
      </c>
      <c r="F13550" t="s">
        <v>69</v>
      </c>
      <c r="G13550">
        <v>201</v>
      </c>
      <c r="H13550">
        <v>6644476.1099999892</v>
      </c>
    </row>
    <row r="13551" spans="1:8" x14ac:dyDescent="0.25">
      <c r="A13551" s="2">
        <v>39</v>
      </c>
      <c r="B13551" t="s">
        <v>233</v>
      </c>
      <c r="C13551" t="s">
        <v>237</v>
      </c>
      <c r="D13551" s="2">
        <v>2</v>
      </c>
      <c r="E13551" s="17">
        <v>8</v>
      </c>
      <c r="F13551" t="s">
        <v>78</v>
      </c>
      <c r="H13551">
        <v>1270103.879999999</v>
      </c>
    </row>
    <row r="13552" spans="1:8" x14ac:dyDescent="0.25">
      <c r="A13552" s="2">
        <v>39</v>
      </c>
      <c r="B13552" t="s">
        <v>233</v>
      </c>
      <c r="C13552" t="s">
        <v>237</v>
      </c>
      <c r="D13552" s="2">
        <v>2</v>
      </c>
      <c r="E13552" s="17">
        <v>8</v>
      </c>
      <c r="F13552" t="s">
        <v>67</v>
      </c>
      <c r="G13552">
        <v>201</v>
      </c>
      <c r="H13552">
        <v>13805.44</v>
      </c>
    </row>
    <row r="13553" spans="1:8" x14ac:dyDescent="0.25">
      <c r="A13553" s="2">
        <v>39</v>
      </c>
      <c r="B13553" t="s">
        <v>233</v>
      </c>
      <c r="C13553" t="s">
        <v>237</v>
      </c>
      <c r="D13553" s="2">
        <v>2</v>
      </c>
      <c r="E13553" s="17">
        <v>8</v>
      </c>
      <c r="F13553" t="s">
        <v>73</v>
      </c>
      <c r="G13553">
        <v>23</v>
      </c>
      <c r="H13553">
        <v>4299688.9400000004</v>
      </c>
    </row>
    <row r="13554" spans="1:8" x14ac:dyDescent="0.25">
      <c r="A13554" s="2">
        <v>39</v>
      </c>
      <c r="B13554" t="s">
        <v>233</v>
      </c>
      <c r="C13554" t="s">
        <v>237</v>
      </c>
      <c r="D13554" s="2">
        <v>2</v>
      </c>
      <c r="E13554" s="17">
        <v>8</v>
      </c>
      <c r="F13554" t="s">
        <v>79</v>
      </c>
      <c r="H13554">
        <v>74018</v>
      </c>
    </row>
    <row r="13555" spans="1:8" x14ac:dyDescent="0.25">
      <c r="A13555" s="2">
        <v>39</v>
      </c>
      <c r="B13555" t="s">
        <v>233</v>
      </c>
      <c r="C13555" t="s">
        <v>237</v>
      </c>
      <c r="D13555" s="2">
        <v>2</v>
      </c>
      <c r="E13555" s="17">
        <v>8</v>
      </c>
      <c r="F13555" t="s">
        <v>72</v>
      </c>
      <c r="H13555">
        <v>592.55999999999995</v>
      </c>
    </row>
    <row r="13556" spans="1:8" x14ac:dyDescent="0.25">
      <c r="A13556" s="2">
        <v>39</v>
      </c>
      <c r="B13556" t="s">
        <v>233</v>
      </c>
      <c r="C13556" t="s">
        <v>237</v>
      </c>
      <c r="D13556" s="2">
        <v>2</v>
      </c>
      <c r="E13556" s="17">
        <v>8</v>
      </c>
      <c r="F13556" t="s">
        <v>74</v>
      </c>
      <c r="G13556">
        <v>1</v>
      </c>
      <c r="H13556">
        <v>19939.5</v>
      </c>
    </row>
    <row r="13557" spans="1:8" x14ac:dyDescent="0.25">
      <c r="A13557" s="2">
        <v>39</v>
      </c>
      <c r="B13557" t="s">
        <v>233</v>
      </c>
      <c r="C13557" t="s">
        <v>237</v>
      </c>
      <c r="D13557" s="2">
        <v>2</v>
      </c>
      <c r="E13557" s="17">
        <v>8</v>
      </c>
      <c r="F13557" t="s">
        <v>76</v>
      </c>
      <c r="H13557">
        <v>9100.6299999999992</v>
      </c>
    </row>
    <row r="13558" spans="1:8" x14ac:dyDescent="0.25">
      <c r="A13558" s="2">
        <v>39</v>
      </c>
      <c r="B13558" t="s">
        <v>233</v>
      </c>
      <c r="C13558" t="s">
        <v>237</v>
      </c>
      <c r="D13558" s="2">
        <v>2</v>
      </c>
      <c r="E13558" s="17">
        <v>9</v>
      </c>
      <c r="F13558" t="s">
        <v>70</v>
      </c>
      <c r="G13558">
        <v>33</v>
      </c>
      <c r="H13558">
        <v>10219346.9</v>
      </c>
    </row>
    <row r="13559" spans="1:8" x14ac:dyDescent="0.25">
      <c r="A13559" s="2">
        <v>39</v>
      </c>
      <c r="B13559" t="s">
        <v>233</v>
      </c>
      <c r="C13559" t="s">
        <v>237</v>
      </c>
      <c r="D13559" s="2">
        <v>2</v>
      </c>
      <c r="E13559" s="17">
        <v>9</v>
      </c>
      <c r="F13559" t="s">
        <v>75</v>
      </c>
      <c r="G13559">
        <v>23</v>
      </c>
      <c r="H13559">
        <v>270600</v>
      </c>
    </row>
    <row r="13560" spans="1:8" x14ac:dyDescent="0.25">
      <c r="A13560" s="2">
        <v>39</v>
      </c>
      <c r="B13560" t="s">
        <v>233</v>
      </c>
      <c r="C13560" t="s">
        <v>237</v>
      </c>
      <c r="D13560" s="2">
        <v>2</v>
      </c>
      <c r="E13560" s="17">
        <v>9</v>
      </c>
      <c r="F13560" t="s">
        <v>77</v>
      </c>
      <c r="H13560">
        <v>4177.67</v>
      </c>
    </row>
    <row r="13561" spans="1:8" x14ac:dyDescent="0.25">
      <c r="A13561" s="2">
        <v>39</v>
      </c>
      <c r="B13561" t="s">
        <v>233</v>
      </c>
      <c r="C13561" t="s">
        <v>237</v>
      </c>
      <c r="D13561" s="2">
        <v>2</v>
      </c>
      <c r="E13561" s="17">
        <v>9</v>
      </c>
      <c r="F13561" t="s">
        <v>68</v>
      </c>
      <c r="G13561">
        <v>20</v>
      </c>
      <c r="H13561">
        <v>386414.5</v>
      </c>
    </row>
    <row r="13562" spans="1:8" x14ac:dyDescent="0.25">
      <c r="A13562" s="2">
        <v>39</v>
      </c>
      <c r="B13562" t="s">
        <v>233</v>
      </c>
      <c r="C13562" t="s">
        <v>237</v>
      </c>
      <c r="D13562" s="2">
        <v>2</v>
      </c>
      <c r="E13562" s="17">
        <v>9</v>
      </c>
      <c r="F13562" t="s">
        <v>69</v>
      </c>
      <c r="G13562">
        <v>33</v>
      </c>
      <c r="H13562">
        <v>1329797.6100000001</v>
      </c>
    </row>
    <row r="13563" spans="1:8" x14ac:dyDescent="0.25">
      <c r="A13563" s="2">
        <v>39</v>
      </c>
      <c r="B13563" t="s">
        <v>233</v>
      </c>
      <c r="C13563" t="s">
        <v>237</v>
      </c>
      <c r="D13563" s="2">
        <v>2</v>
      </c>
      <c r="E13563" s="17">
        <v>9</v>
      </c>
      <c r="F13563" t="s">
        <v>78</v>
      </c>
      <c r="H13563">
        <v>133068.53999999998</v>
      </c>
    </row>
    <row r="13564" spans="1:8" x14ac:dyDescent="0.25">
      <c r="A13564" s="2">
        <v>39</v>
      </c>
      <c r="B13564" t="s">
        <v>233</v>
      </c>
      <c r="C13564" t="s">
        <v>237</v>
      </c>
      <c r="D13564" s="2">
        <v>2</v>
      </c>
      <c r="E13564" s="17">
        <v>9</v>
      </c>
      <c r="F13564" t="s">
        <v>67</v>
      </c>
      <c r="G13564">
        <v>33</v>
      </c>
      <c r="H13564">
        <v>2285.41</v>
      </c>
    </row>
    <row r="13565" spans="1:8" x14ac:dyDescent="0.25">
      <c r="A13565" s="2">
        <v>39</v>
      </c>
      <c r="B13565" t="s">
        <v>233</v>
      </c>
      <c r="C13565" t="s">
        <v>237</v>
      </c>
      <c r="D13565" s="2">
        <v>2</v>
      </c>
      <c r="E13565" s="17">
        <v>9</v>
      </c>
      <c r="F13565" t="s">
        <v>73</v>
      </c>
      <c r="G13565">
        <v>4</v>
      </c>
      <c r="H13565">
        <v>836721.3899999999</v>
      </c>
    </row>
    <row r="13566" spans="1:8" x14ac:dyDescent="0.25">
      <c r="A13566" s="2">
        <v>39</v>
      </c>
      <c r="B13566" t="s">
        <v>233</v>
      </c>
      <c r="C13566" t="s">
        <v>237</v>
      </c>
      <c r="D13566" s="2">
        <v>2</v>
      </c>
      <c r="E13566" s="17">
        <v>9</v>
      </c>
      <c r="F13566" t="s">
        <v>79</v>
      </c>
      <c r="G13566">
        <v>1</v>
      </c>
      <c r="H13566">
        <v>17764.5</v>
      </c>
    </row>
    <row r="13567" spans="1:8" x14ac:dyDescent="0.25">
      <c r="A13567" s="2">
        <v>39</v>
      </c>
      <c r="B13567" t="s">
        <v>233</v>
      </c>
      <c r="C13567" t="s">
        <v>237</v>
      </c>
      <c r="D13567" s="2">
        <v>2</v>
      </c>
      <c r="E13567" s="17">
        <v>10</v>
      </c>
      <c r="F13567" t="s">
        <v>70</v>
      </c>
      <c r="G13567">
        <v>174</v>
      </c>
      <c r="H13567">
        <v>59933043.370000161</v>
      </c>
    </row>
    <row r="13568" spans="1:8" x14ac:dyDescent="0.25">
      <c r="A13568" s="2">
        <v>39</v>
      </c>
      <c r="B13568" t="s">
        <v>233</v>
      </c>
      <c r="C13568" t="s">
        <v>237</v>
      </c>
      <c r="D13568" s="2">
        <v>2</v>
      </c>
      <c r="E13568" s="17">
        <v>10</v>
      </c>
      <c r="F13568" t="s">
        <v>75</v>
      </c>
      <c r="G13568">
        <v>78</v>
      </c>
      <c r="H13568">
        <v>1080852</v>
      </c>
    </row>
    <row r="13569" spans="1:8" x14ac:dyDescent="0.25">
      <c r="A13569" s="2">
        <v>39</v>
      </c>
      <c r="B13569" t="s">
        <v>233</v>
      </c>
      <c r="C13569" t="s">
        <v>237</v>
      </c>
      <c r="D13569" s="2">
        <v>2</v>
      </c>
      <c r="E13569" s="17">
        <v>10</v>
      </c>
      <c r="F13569" t="s">
        <v>77</v>
      </c>
      <c r="H13569">
        <v>8737.6</v>
      </c>
    </row>
    <row r="13570" spans="1:8" x14ac:dyDescent="0.25">
      <c r="A13570" s="2">
        <v>39</v>
      </c>
      <c r="B13570" t="s">
        <v>233</v>
      </c>
      <c r="C13570" t="s">
        <v>237</v>
      </c>
      <c r="D13570" s="2">
        <v>2</v>
      </c>
      <c r="E13570" s="17">
        <v>10</v>
      </c>
      <c r="F13570" t="s">
        <v>68</v>
      </c>
      <c r="G13570">
        <v>76</v>
      </c>
      <c r="H13570">
        <v>1532879</v>
      </c>
    </row>
    <row r="13571" spans="1:8" x14ac:dyDescent="0.25">
      <c r="A13571" s="2">
        <v>39</v>
      </c>
      <c r="B13571" t="s">
        <v>233</v>
      </c>
      <c r="C13571" t="s">
        <v>237</v>
      </c>
      <c r="D13571" s="2">
        <v>2</v>
      </c>
      <c r="E13571" s="17">
        <v>10</v>
      </c>
      <c r="F13571" t="s">
        <v>69</v>
      </c>
      <c r="G13571">
        <v>147</v>
      </c>
      <c r="H13571">
        <v>6818112.0099999905</v>
      </c>
    </row>
    <row r="13572" spans="1:8" x14ac:dyDescent="0.25">
      <c r="A13572" s="2">
        <v>39</v>
      </c>
      <c r="B13572" t="s">
        <v>233</v>
      </c>
      <c r="C13572" t="s">
        <v>237</v>
      </c>
      <c r="D13572" s="2">
        <v>2</v>
      </c>
      <c r="E13572" s="17">
        <v>10</v>
      </c>
      <c r="F13572" t="s">
        <v>78</v>
      </c>
      <c r="H13572">
        <v>1131072.7499999998</v>
      </c>
    </row>
    <row r="13573" spans="1:8" x14ac:dyDescent="0.25">
      <c r="A13573" s="2">
        <v>39</v>
      </c>
      <c r="B13573" t="s">
        <v>233</v>
      </c>
      <c r="C13573" t="s">
        <v>237</v>
      </c>
      <c r="D13573" s="2">
        <v>2</v>
      </c>
      <c r="E13573" s="17">
        <v>10</v>
      </c>
      <c r="F13573" t="s">
        <v>67</v>
      </c>
      <c r="G13573">
        <v>173</v>
      </c>
      <c r="H13573">
        <v>12382.23</v>
      </c>
    </row>
    <row r="13574" spans="1:8" x14ac:dyDescent="0.25">
      <c r="A13574" s="2">
        <v>39</v>
      </c>
      <c r="B13574" t="s">
        <v>233</v>
      </c>
      <c r="C13574" t="s">
        <v>237</v>
      </c>
      <c r="D13574" s="2">
        <v>2</v>
      </c>
      <c r="E13574" s="17">
        <v>10</v>
      </c>
      <c r="F13574" t="s">
        <v>73</v>
      </c>
      <c r="G13574">
        <v>18</v>
      </c>
      <c r="H13574">
        <v>4432465.7700000005</v>
      </c>
    </row>
    <row r="13575" spans="1:8" x14ac:dyDescent="0.25">
      <c r="A13575" s="2">
        <v>39</v>
      </c>
      <c r="B13575" t="s">
        <v>233</v>
      </c>
      <c r="C13575" t="s">
        <v>237</v>
      </c>
      <c r="D13575" s="2">
        <v>2</v>
      </c>
      <c r="E13575" s="17">
        <v>10</v>
      </c>
      <c r="F13575" t="s">
        <v>79</v>
      </c>
      <c r="H13575">
        <v>68096.5</v>
      </c>
    </row>
    <row r="13576" spans="1:8" x14ac:dyDescent="0.25">
      <c r="A13576" s="2">
        <v>39</v>
      </c>
      <c r="B13576" t="s">
        <v>233</v>
      </c>
      <c r="C13576" t="s">
        <v>237</v>
      </c>
      <c r="D13576" s="2">
        <v>2</v>
      </c>
      <c r="E13576" s="17">
        <v>10</v>
      </c>
      <c r="F13576" t="s">
        <v>72</v>
      </c>
      <c r="G13576">
        <v>93</v>
      </c>
      <c r="H13576">
        <v>7911737.590000011</v>
      </c>
    </row>
    <row r="13577" spans="1:8" x14ac:dyDescent="0.25">
      <c r="A13577" s="2">
        <v>39</v>
      </c>
      <c r="B13577" t="s">
        <v>233</v>
      </c>
      <c r="C13577" t="s">
        <v>237</v>
      </c>
      <c r="D13577" s="2">
        <v>2</v>
      </c>
      <c r="E13577" s="17">
        <v>10</v>
      </c>
      <c r="F13577" t="s">
        <v>76</v>
      </c>
      <c r="H13577">
        <v>18533.98</v>
      </c>
    </row>
    <row r="13578" spans="1:8" x14ac:dyDescent="0.25">
      <c r="A13578" s="2">
        <v>39</v>
      </c>
      <c r="B13578" t="s">
        <v>233</v>
      </c>
      <c r="C13578" t="s">
        <v>237</v>
      </c>
      <c r="D13578" s="2">
        <v>2</v>
      </c>
      <c r="E13578" s="17">
        <v>11</v>
      </c>
      <c r="F13578" t="s">
        <v>70</v>
      </c>
      <c r="G13578">
        <v>20</v>
      </c>
      <c r="H13578">
        <v>11194912.039999995</v>
      </c>
    </row>
    <row r="13579" spans="1:8" x14ac:dyDescent="0.25">
      <c r="A13579" s="2">
        <v>39</v>
      </c>
      <c r="B13579" t="s">
        <v>233</v>
      </c>
      <c r="C13579" t="s">
        <v>237</v>
      </c>
      <c r="D13579" s="2">
        <v>2</v>
      </c>
      <c r="E13579" s="17">
        <v>11</v>
      </c>
      <c r="F13579" t="s">
        <v>75</v>
      </c>
      <c r="G13579">
        <v>4</v>
      </c>
      <c r="H13579">
        <v>165597</v>
      </c>
    </row>
    <row r="13580" spans="1:8" x14ac:dyDescent="0.25">
      <c r="A13580" s="2">
        <v>39</v>
      </c>
      <c r="B13580" t="s">
        <v>233</v>
      </c>
      <c r="C13580" t="s">
        <v>237</v>
      </c>
      <c r="D13580" s="2">
        <v>2</v>
      </c>
      <c r="E13580" s="17">
        <v>11</v>
      </c>
      <c r="F13580" t="s">
        <v>68</v>
      </c>
      <c r="G13580">
        <v>12</v>
      </c>
      <c r="H13580">
        <v>201427.04</v>
      </c>
    </row>
    <row r="13581" spans="1:8" x14ac:dyDescent="0.25">
      <c r="A13581" s="2">
        <v>39</v>
      </c>
      <c r="B13581" t="s">
        <v>233</v>
      </c>
      <c r="C13581" t="s">
        <v>237</v>
      </c>
      <c r="D13581" s="2">
        <v>2</v>
      </c>
      <c r="E13581" s="17">
        <v>11</v>
      </c>
      <c r="F13581" t="s">
        <v>69</v>
      </c>
      <c r="G13581">
        <v>20</v>
      </c>
      <c r="H13581">
        <v>1455557.6499999997</v>
      </c>
    </row>
    <row r="13582" spans="1:8" x14ac:dyDescent="0.25">
      <c r="A13582" s="2">
        <v>39</v>
      </c>
      <c r="B13582" t="s">
        <v>233</v>
      </c>
      <c r="C13582" t="s">
        <v>237</v>
      </c>
      <c r="D13582" s="2">
        <v>2</v>
      </c>
      <c r="E13582" s="17">
        <v>11</v>
      </c>
      <c r="F13582" t="s">
        <v>78</v>
      </c>
      <c r="H13582">
        <v>298895.11</v>
      </c>
    </row>
    <row r="13583" spans="1:8" x14ac:dyDescent="0.25">
      <c r="A13583" s="2">
        <v>39</v>
      </c>
      <c r="B13583" t="s">
        <v>233</v>
      </c>
      <c r="C13583" t="s">
        <v>237</v>
      </c>
      <c r="D13583" s="2">
        <v>2</v>
      </c>
      <c r="E13583" s="17">
        <v>11</v>
      </c>
      <c r="F13583" t="s">
        <v>67</v>
      </c>
      <c r="G13583">
        <v>20</v>
      </c>
      <c r="H13583">
        <v>1632.3999999999999</v>
      </c>
    </row>
    <row r="13584" spans="1:8" x14ac:dyDescent="0.25">
      <c r="A13584" s="2">
        <v>39</v>
      </c>
      <c r="B13584" t="s">
        <v>233</v>
      </c>
      <c r="C13584" t="s">
        <v>237</v>
      </c>
      <c r="D13584" s="2">
        <v>2</v>
      </c>
      <c r="E13584" s="17">
        <v>11</v>
      </c>
      <c r="F13584" t="s">
        <v>73</v>
      </c>
      <c r="G13584">
        <v>2</v>
      </c>
      <c r="H13584">
        <v>888706.07</v>
      </c>
    </row>
    <row r="13585" spans="1:8" x14ac:dyDescent="0.25">
      <c r="A13585" s="2">
        <v>39</v>
      </c>
      <c r="B13585" t="s">
        <v>233</v>
      </c>
      <c r="C13585" t="s">
        <v>237</v>
      </c>
      <c r="D13585" s="2">
        <v>2</v>
      </c>
      <c r="E13585" s="17">
        <v>11</v>
      </c>
      <c r="F13585" t="s">
        <v>79</v>
      </c>
      <c r="H13585">
        <v>22324</v>
      </c>
    </row>
    <row r="13586" spans="1:8" x14ac:dyDescent="0.25">
      <c r="A13586" s="2">
        <v>39</v>
      </c>
      <c r="B13586" t="s">
        <v>233</v>
      </c>
      <c r="C13586" t="s">
        <v>237</v>
      </c>
      <c r="D13586" s="2">
        <v>2</v>
      </c>
      <c r="E13586" s="17">
        <v>11</v>
      </c>
      <c r="F13586" t="s">
        <v>72</v>
      </c>
      <c r="G13586">
        <v>20</v>
      </c>
      <c r="H13586">
        <v>2142949.2399999998</v>
      </c>
    </row>
    <row r="13587" spans="1:8" x14ac:dyDescent="0.25">
      <c r="A13587" s="2">
        <v>39</v>
      </c>
      <c r="B13587" t="s">
        <v>233</v>
      </c>
      <c r="C13587" t="s">
        <v>237</v>
      </c>
      <c r="D13587" s="2">
        <v>2</v>
      </c>
      <c r="E13587" s="17">
        <v>11</v>
      </c>
      <c r="F13587" t="s">
        <v>74</v>
      </c>
      <c r="G13587">
        <v>1</v>
      </c>
      <c r="H13587">
        <v>38516.720000000001</v>
      </c>
    </row>
    <row r="13588" spans="1:8" x14ac:dyDescent="0.25">
      <c r="A13588" s="2">
        <v>39</v>
      </c>
      <c r="B13588" t="s">
        <v>233</v>
      </c>
      <c r="C13588" t="s">
        <v>237</v>
      </c>
      <c r="D13588" s="2">
        <v>2</v>
      </c>
      <c r="E13588" s="17">
        <v>12</v>
      </c>
      <c r="F13588" t="s">
        <v>70</v>
      </c>
      <c r="G13588">
        <v>38</v>
      </c>
      <c r="H13588">
        <v>17832746.77999999</v>
      </c>
    </row>
    <row r="13589" spans="1:8" x14ac:dyDescent="0.25">
      <c r="A13589" s="2">
        <v>39</v>
      </c>
      <c r="B13589" t="s">
        <v>233</v>
      </c>
      <c r="C13589" t="s">
        <v>237</v>
      </c>
      <c r="D13589" s="2">
        <v>2</v>
      </c>
      <c r="E13589" s="17">
        <v>12</v>
      </c>
      <c r="F13589" t="s">
        <v>75</v>
      </c>
      <c r="G13589">
        <v>11</v>
      </c>
      <c r="H13589">
        <v>309451</v>
      </c>
    </row>
    <row r="13590" spans="1:8" x14ac:dyDescent="0.25">
      <c r="A13590" s="2">
        <v>39</v>
      </c>
      <c r="B13590" t="s">
        <v>233</v>
      </c>
      <c r="C13590" t="s">
        <v>237</v>
      </c>
      <c r="D13590" s="2">
        <v>2</v>
      </c>
      <c r="E13590" s="17">
        <v>12</v>
      </c>
      <c r="F13590" t="s">
        <v>68</v>
      </c>
      <c r="G13590">
        <v>17</v>
      </c>
      <c r="H13590">
        <v>299250.08</v>
      </c>
    </row>
    <row r="13591" spans="1:8" x14ac:dyDescent="0.25">
      <c r="A13591" s="2">
        <v>39</v>
      </c>
      <c r="B13591" t="s">
        <v>233</v>
      </c>
      <c r="C13591" t="s">
        <v>237</v>
      </c>
      <c r="D13591" s="2">
        <v>2</v>
      </c>
      <c r="E13591" s="17">
        <v>12</v>
      </c>
      <c r="F13591" t="s">
        <v>69</v>
      </c>
      <c r="G13591">
        <v>38</v>
      </c>
      <c r="H13591">
        <v>2243993.6399999997</v>
      </c>
    </row>
    <row r="13592" spans="1:8" x14ac:dyDescent="0.25">
      <c r="A13592" s="2">
        <v>39</v>
      </c>
      <c r="B13592" t="s">
        <v>233</v>
      </c>
      <c r="C13592" t="s">
        <v>237</v>
      </c>
      <c r="D13592" s="2">
        <v>2</v>
      </c>
      <c r="E13592" s="17">
        <v>12</v>
      </c>
      <c r="F13592" t="s">
        <v>78</v>
      </c>
      <c r="G13592">
        <v>1</v>
      </c>
      <c r="H13592">
        <v>720919.30999999994</v>
      </c>
    </row>
    <row r="13593" spans="1:8" x14ac:dyDescent="0.25">
      <c r="A13593" s="2">
        <v>39</v>
      </c>
      <c r="B13593" t="s">
        <v>233</v>
      </c>
      <c r="C13593" t="s">
        <v>237</v>
      </c>
      <c r="D13593" s="2">
        <v>2</v>
      </c>
      <c r="E13593" s="17">
        <v>12</v>
      </c>
      <c r="F13593" t="s">
        <v>67</v>
      </c>
      <c r="G13593">
        <v>38</v>
      </c>
      <c r="H13593">
        <v>2425.0099999999998</v>
      </c>
    </row>
    <row r="13594" spans="1:8" x14ac:dyDescent="0.25">
      <c r="A13594" s="2">
        <v>39</v>
      </c>
      <c r="B13594" t="s">
        <v>233</v>
      </c>
      <c r="C13594" t="s">
        <v>237</v>
      </c>
      <c r="D13594" s="2">
        <v>2</v>
      </c>
      <c r="E13594" s="17">
        <v>12</v>
      </c>
      <c r="F13594" t="s">
        <v>73</v>
      </c>
      <c r="G13594">
        <v>1</v>
      </c>
      <c r="H13594">
        <v>1160117.6399999999</v>
      </c>
    </row>
    <row r="13595" spans="1:8" x14ac:dyDescent="0.25">
      <c r="A13595" s="2">
        <v>39</v>
      </c>
      <c r="B13595" t="s">
        <v>233</v>
      </c>
      <c r="C13595" t="s">
        <v>237</v>
      </c>
      <c r="D13595" s="2">
        <v>2</v>
      </c>
      <c r="E13595" s="17">
        <v>12</v>
      </c>
      <c r="F13595" t="s">
        <v>79</v>
      </c>
      <c r="H13595">
        <v>17253</v>
      </c>
    </row>
    <row r="13596" spans="1:8" x14ac:dyDescent="0.25">
      <c r="A13596" s="2">
        <v>39</v>
      </c>
      <c r="B13596" t="s">
        <v>233</v>
      </c>
      <c r="C13596" t="s">
        <v>237</v>
      </c>
      <c r="D13596" s="2">
        <v>2</v>
      </c>
      <c r="E13596" s="17">
        <v>12</v>
      </c>
      <c r="F13596" t="s">
        <v>72</v>
      </c>
      <c r="G13596">
        <v>38</v>
      </c>
      <c r="H13596">
        <v>3482073.3500000006</v>
      </c>
    </row>
    <row r="13597" spans="1:8" x14ac:dyDescent="0.25">
      <c r="A13597" s="2">
        <v>39</v>
      </c>
      <c r="B13597" t="s">
        <v>233</v>
      </c>
      <c r="C13597" t="s">
        <v>237</v>
      </c>
      <c r="D13597" s="2">
        <v>2</v>
      </c>
      <c r="E13597" s="17">
        <v>12</v>
      </c>
      <c r="F13597" t="s">
        <v>74</v>
      </c>
      <c r="H13597">
        <v>26.32</v>
      </c>
    </row>
    <row r="13598" spans="1:8" x14ac:dyDescent="0.25">
      <c r="A13598" s="2">
        <v>39</v>
      </c>
      <c r="B13598" t="s">
        <v>233</v>
      </c>
      <c r="C13598" t="s">
        <v>237</v>
      </c>
      <c r="D13598" s="2">
        <v>2</v>
      </c>
      <c r="E13598" s="17">
        <v>13</v>
      </c>
      <c r="F13598" t="s">
        <v>70</v>
      </c>
      <c r="G13598">
        <v>26</v>
      </c>
      <c r="H13598">
        <v>15669068.309999995</v>
      </c>
    </row>
    <row r="13599" spans="1:8" x14ac:dyDescent="0.25">
      <c r="A13599" s="2">
        <v>39</v>
      </c>
      <c r="B13599" t="s">
        <v>233</v>
      </c>
      <c r="C13599" t="s">
        <v>237</v>
      </c>
      <c r="D13599" s="2">
        <v>2</v>
      </c>
      <c r="E13599" s="17">
        <v>13</v>
      </c>
      <c r="F13599" t="s">
        <v>75</v>
      </c>
      <c r="G13599">
        <v>7</v>
      </c>
      <c r="H13599">
        <v>474447</v>
      </c>
    </row>
    <row r="13600" spans="1:8" x14ac:dyDescent="0.25">
      <c r="A13600" s="2">
        <v>39</v>
      </c>
      <c r="B13600" t="s">
        <v>233</v>
      </c>
      <c r="C13600" t="s">
        <v>237</v>
      </c>
      <c r="D13600" s="2">
        <v>2</v>
      </c>
      <c r="E13600" s="17">
        <v>13</v>
      </c>
      <c r="F13600" t="s">
        <v>68</v>
      </c>
      <c r="G13600">
        <v>15</v>
      </c>
      <c r="H13600">
        <v>344737</v>
      </c>
    </row>
    <row r="13601" spans="1:8" x14ac:dyDescent="0.25">
      <c r="A13601" s="2">
        <v>39</v>
      </c>
      <c r="B13601" t="s">
        <v>233</v>
      </c>
      <c r="C13601" t="s">
        <v>237</v>
      </c>
      <c r="D13601" s="2">
        <v>2</v>
      </c>
      <c r="E13601" s="17">
        <v>13</v>
      </c>
      <c r="F13601" t="s">
        <v>69</v>
      </c>
      <c r="G13601">
        <v>25</v>
      </c>
      <c r="H13601">
        <v>1960018.5100000002</v>
      </c>
    </row>
    <row r="13602" spans="1:8" x14ac:dyDescent="0.25">
      <c r="A13602" s="2">
        <v>39</v>
      </c>
      <c r="B13602" t="s">
        <v>233</v>
      </c>
      <c r="C13602" t="s">
        <v>237</v>
      </c>
      <c r="D13602" s="2">
        <v>2</v>
      </c>
      <c r="E13602" s="17">
        <v>13</v>
      </c>
      <c r="F13602" t="s">
        <v>78</v>
      </c>
      <c r="H13602">
        <v>45933.45</v>
      </c>
    </row>
    <row r="13603" spans="1:8" x14ac:dyDescent="0.25">
      <c r="A13603" s="2">
        <v>39</v>
      </c>
      <c r="B13603" t="s">
        <v>233</v>
      </c>
      <c r="C13603" t="s">
        <v>237</v>
      </c>
      <c r="D13603" s="2">
        <v>2</v>
      </c>
      <c r="E13603" s="17">
        <v>13</v>
      </c>
      <c r="F13603" t="s">
        <v>67</v>
      </c>
      <c r="G13603">
        <v>26</v>
      </c>
      <c r="H13603">
        <v>1859.77</v>
      </c>
    </row>
    <row r="13604" spans="1:8" x14ac:dyDescent="0.25">
      <c r="A13604" s="2">
        <v>39</v>
      </c>
      <c r="B13604" t="s">
        <v>233</v>
      </c>
      <c r="C13604" t="s">
        <v>237</v>
      </c>
      <c r="D13604" s="2">
        <v>2</v>
      </c>
      <c r="E13604" s="17">
        <v>13</v>
      </c>
      <c r="F13604" t="s">
        <v>73</v>
      </c>
      <c r="G13604">
        <v>1</v>
      </c>
      <c r="H13604">
        <v>1165472.8499999999</v>
      </c>
    </row>
    <row r="13605" spans="1:8" x14ac:dyDescent="0.25">
      <c r="A13605" s="2">
        <v>39</v>
      </c>
      <c r="B13605" t="s">
        <v>233</v>
      </c>
      <c r="C13605" t="s">
        <v>237</v>
      </c>
      <c r="D13605" s="2">
        <v>2</v>
      </c>
      <c r="E13605" s="17">
        <v>13</v>
      </c>
      <c r="F13605" t="s">
        <v>79</v>
      </c>
      <c r="H13605">
        <v>8882</v>
      </c>
    </row>
    <row r="13606" spans="1:8" x14ac:dyDescent="0.25">
      <c r="A13606" s="2">
        <v>39</v>
      </c>
      <c r="B13606" t="s">
        <v>233</v>
      </c>
      <c r="C13606" t="s">
        <v>237</v>
      </c>
      <c r="D13606" s="2">
        <v>2</v>
      </c>
      <c r="E13606" s="17">
        <v>13</v>
      </c>
      <c r="F13606" t="s">
        <v>72</v>
      </c>
      <c r="G13606">
        <v>26</v>
      </c>
      <c r="H13606">
        <v>4235098.8699999992</v>
      </c>
    </row>
    <row r="13607" spans="1:8" x14ac:dyDescent="0.25">
      <c r="A13607" s="2">
        <v>39</v>
      </c>
      <c r="B13607" t="s">
        <v>233</v>
      </c>
      <c r="C13607" t="s">
        <v>237</v>
      </c>
      <c r="D13607" s="2">
        <v>2</v>
      </c>
      <c r="E13607" s="17">
        <v>13</v>
      </c>
      <c r="F13607" t="s">
        <v>76</v>
      </c>
      <c r="H13607">
        <v>56349.13</v>
      </c>
    </row>
    <row r="13608" spans="1:8" x14ac:dyDescent="0.25">
      <c r="A13608" s="2">
        <v>39</v>
      </c>
      <c r="B13608" t="s">
        <v>233</v>
      </c>
      <c r="C13608" t="s">
        <v>237</v>
      </c>
      <c r="D13608" s="2">
        <v>2</v>
      </c>
      <c r="E13608" s="17">
        <v>14</v>
      </c>
      <c r="F13608" t="s">
        <v>70</v>
      </c>
      <c r="G13608">
        <v>10</v>
      </c>
      <c r="H13608">
        <v>7232922.549999997</v>
      </c>
    </row>
    <row r="13609" spans="1:8" x14ac:dyDescent="0.25">
      <c r="A13609" s="2">
        <v>39</v>
      </c>
      <c r="B13609" t="s">
        <v>233</v>
      </c>
      <c r="C13609" t="s">
        <v>237</v>
      </c>
      <c r="D13609" s="2">
        <v>2</v>
      </c>
      <c r="E13609" s="17">
        <v>14</v>
      </c>
      <c r="F13609" t="s">
        <v>75</v>
      </c>
      <c r="G13609">
        <v>2</v>
      </c>
      <c r="H13609">
        <v>96264</v>
      </c>
    </row>
    <row r="13610" spans="1:8" x14ac:dyDescent="0.25">
      <c r="A13610" s="2">
        <v>39</v>
      </c>
      <c r="B13610" t="s">
        <v>233</v>
      </c>
      <c r="C13610" t="s">
        <v>237</v>
      </c>
      <c r="D13610" s="2">
        <v>2</v>
      </c>
      <c r="E13610" s="17">
        <v>14</v>
      </c>
      <c r="F13610" t="s">
        <v>68</v>
      </c>
      <c r="G13610">
        <v>6</v>
      </c>
      <c r="H13610">
        <v>163108</v>
      </c>
    </row>
    <row r="13611" spans="1:8" x14ac:dyDescent="0.25">
      <c r="A13611" s="2">
        <v>39</v>
      </c>
      <c r="B13611" t="s">
        <v>233</v>
      </c>
      <c r="C13611" t="s">
        <v>237</v>
      </c>
      <c r="D13611" s="2">
        <v>2</v>
      </c>
      <c r="E13611" s="17">
        <v>14</v>
      </c>
      <c r="F13611" t="s">
        <v>69</v>
      </c>
      <c r="G13611">
        <v>10</v>
      </c>
      <c r="H13611">
        <v>940278.62</v>
      </c>
    </row>
    <row r="13612" spans="1:8" x14ac:dyDescent="0.25">
      <c r="A13612" s="2">
        <v>39</v>
      </c>
      <c r="B13612" t="s">
        <v>233</v>
      </c>
      <c r="C13612" t="s">
        <v>237</v>
      </c>
      <c r="D13612" s="2">
        <v>2</v>
      </c>
      <c r="E13612" s="17">
        <v>14</v>
      </c>
      <c r="F13612" t="s">
        <v>67</v>
      </c>
      <c r="G13612">
        <v>10</v>
      </c>
      <c r="H13612">
        <v>711.25999999999988</v>
      </c>
    </row>
    <row r="13613" spans="1:8" x14ac:dyDescent="0.25">
      <c r="A13613" s="2">
        <v>39</v>
      </c>
      <c r="B13613" t="s">
        <v>233</v>
      </c>
      <c r="C13613" t="s">
        <v>237</v>
      </c>
      <c r="D13613" s="2">
        <v>2</v>
      </c>
      <c r="E13613" s="17">
        <v>14</v>
      </c>
      <c r="F13613" t="s">
        <v>73</v>
      </c>
      <c r="H13613">
        <v>406717.59</v>
      </c>
    </row>
    <row r="13614" spans="1:8" x14ac:dyDescent="0.25">
      <c r="A13614" s="2">
        <v>39</v>
      </c>
      <c r="B13614" t="s">
        <v>233</v>
      </c>
      <c r="C13614" t="s">
        <v>237</v>
      </c>
      <c r="D13614" s="2">
        <v>2</v>
      </c>
      <c r="E13614" s="17">
        <v>14</v>
      </c>
      <c r="F13614" t="s">
        <v>72</v>
      </c>
      <c r="G13614">
        <v>10</v>
      </c>
      <c r="H13614">
        <v>2256370.85</v>
      </c>
    </row>
    <row r="13615" spans="1:8" x14ac:dyDescent="0.25">
      <c r="A13615" s="2">
        <v>39</v>
      </c>
      <c r="B13615" t="s">
        <v>233</v>
      </c>
      <c r="C13615" t="s">
        <v>237</v>
      </c>
      <c r="D13615" s="2">
        <v>2</v>
      </c>
      <c r="E13615" s="17">
        <v>14</v>
      </c>
      <c r="F13615" t="s">
        <v>76</v>
      </c>
      <c r="H13615">
        <v>64429.74</v>
      </c>
    </row>
    <row r="13616" spans="1:8" x14ac:dyDescent="0.25">
      <c r="A13616" s="2">
        <v>39</v>
      </c>
      <c r="B13616" t="s">
        <v>233</v>
      </c>
      <c r="C13616" t="s">
        <v>237</v>
      </c>
      <c r="D13616" s="2">
        <v>2</v>
      </c>
      <c r="E13616" s="17">
        <v>15</v>
      </c>
      <c r="F13616" t="s">
        <v>70</v>
      </c>
      <c r="G13616">
        <v>1</v>
      </c>
      <c r="H13616">
        <v>943622.1</v>
      </c>
    </row>
    <row r="13617" spans="1:8" x14ac:dyDescent="0.25">
      <c r="A13617" s="2">
        <v>39</v>
      </c>
      <c r="B13617" t="s">
        <v>233</v>
      </c>
      <c r="C13617" t="s">
        <v>237</v>
      </c>
      <c r="D13617" s="2">
        <v>2</v>
      </c>
      <c r="E13617" s="17">
        <v>15</v>
      </c>
      <c r="F13617" t="s">
        <v>68</v>
      </c>
      <c r="G13617">
        <v>1</v>
      </c>
      <c r="H13617">
        <v>17904</v>
      </c>
    </row>
    <row r="13618" spans="1:8" x14ac:dyDescent="0.25">
      <c r="A13618" s="2">
        <v>39</v>
      </c>
      <c r="B13618" t="s">
        <v>233</v>
      </c>
      <c r="C13618" t="s">
        <v>237</v>
      </c>
      <c r="D13618" s="2">
        <v>2</v>
      </c>
      <c r="E13618" s="17">
        <v>15</v>
      </c>
      <c r="F13618" t="s">
        <v>69</v>
      </c>
      <c r="G13618">
        <v>1</v>
      </c>
      <c r="H13618">
        <v>122670.63</v>
      </c>
    </row>
    <row r="13619" spans="1:8" x14ac:dyDescent="0.25">
      <c r="A13619" s="2">
        <v>39</v>
      </c>
      <c r="B13619" t="s">
        <v>233</v>
      </c>
      <c r="C13619" t="s">
        <v>237</v>
      </c>
      <c r="D13619" s="2">
        <v>2</v>
      </c>
      <c r="E13619" s="17">
        <v>15</v>
      </c>
      <c r="F13619" t="s">
        <v>78</v>
      </c>
      <c r="H13619">
        <v>64275.839999999997</v>
      </c>
    </row>
    <row r="13620" spans="1:8" x14ac:dyDescent="0.25">
      <c r="A13620" s="2">
        <v>39</v>
      </c>
      <c r="B13620" t="s">
        <v>233</v>
      </c>
      <c r="C13620" t="s">
        <v>237</v>
      </c>
      <c r="D13620" s="2">
        <v>2</v>
      </c>
      <c r="E13620" s="17">
        <v>15</v>
      </c>
      <c r="F13620" t="s">
        <v>67</v>
      </c>
      <c r="G13620">
        <v>1</v>
      </c>
      <c r="H13620">
        <v>69.959999999999994</v>
      </c>
    </row>
    <row r="13621" spans="1:8" x14ac:dyDescent="0.25">
      <c r="A13621" s="2">
        <v>39</v>
      </c>
      <c r="B13621" t="s">
        <v>233</v>
      </c>
      <c r="C13621" t="s">
        <v>237</v>
      </c>
      <c r="D13621" s="2">
        <v>2</v>
      </c>
      <c r="E13621" s="17">
        <v>15</v>
      </c>
      <c r="F13621" t="s">
        <v>73</v>
      </c>
      <c r="H13621">
        <v>77102.100000000006</v>
      </c>
    </row>
    <row r="13622" spans="1:8" x14ac:dyDescent="0.25">
      <c r="A13622" s="2">
        <v>39</v>
      </c>
      <c r="B13622" t="s">
        <v>233</v>
      </c>
      <c r="C13622" t="s">
        <v>237</v>
      </c>
      <c r="D13622" s="2">
        <v>2</v>
      </c>
      <c r="E13622" s="17">
        <v>15</v>
      </c>
      <c r="F13622" t="s">
        <v>72</v>
      </c>
      <c r="G13622">
        <v>1</v>
      </c>
      <c r="H13622">
        <v>407024.26999999996</v>
      </c>
    </row>
    <row r="13623" spans="1:8" x14ac:dyDescent="0.25">
      <c r="A13623" s="2">
        <v>39</v>
      </c>
      <c r="B13623" t="s">
        <v>233</v>
      </c>
      <c r="C13623" t="s">
        <v>238</v>
      </c>
      <c r="D13623" s="2">
        <v>4</v>
      </c>
      <c r="E13623" s="17">
        <v>1</v>
      </c>
      <c r="F13623" t="s">
        <v>96</v>
      </c>
      <c r="G13623">
        <v>19</v>
      </c>
      <c r="H13623">
        <v>776550</v>
      </c>
    </row>
    <row r="13624" spans="1:8" x14ac:dyDescent="0.25">
      <c r="A13624" s="2">
        <v>39</v>
      </c>
      <c r="B13624" t="s">
        <v>233</v>
      </c>
      <c r="C13624" t="s">
        <v>238</v>
      </c>
      <c r="D13624" s="2">
        <v>4</v>
      </c>
      <c r="E13624" s="17">
        <v>4</v>
      </c>
      <c r="F13624" t="s">
        <v>70</v>
      </c>
      <c r="G13624">
        <v>10</v>
      </c>
      <c r="H13624">
        <v>1111996.54</v>
      </c>
    </row>
    <row r="13625" spans="1:8" x14ac:dyDescent="0.25">
      <c r="A13625" s="2">
        <v>39</v>
      </c>
      <c r="B13625" t="s">
        <v>233</v>
      </c>
      <c r="C13625" t="s">
        <v>238</v>
      </c>
      <c r="D13625" s="2">
        <v>4</v>
      </c>
      <c r="E13625" s="17">
        <v>4</v>
      </c>
      <c r="F13625" t="s">
        <v>75</v>
      </c>
      <c r="G13625">
        <v>8</v>
      </c>
      <c r="H13625">
        <v>103200</v>
      </c>
    </row>
    <row r="13626" spans="1:8" x14ac:dyDescent="0.25">
      <c r="A13626" s="2">
        <v>39</v>
      </c>
      <c r="B13626" t="s">
        <v>233</v>
      </c>
      <c r="C13626" t="s">
        <v>238</v>
      </c>
      <c r="D13626" s="2">
        <v>4</v>
      </c>
      <c r="E13626" s="17">
        <v>4</v>
      </c>
      <c r="F13626" t="s">
        <v>77</v>
      </c>
      <c r="G13626">
        <v>2</v>
      </c>
      <c r="H13626">
        <v>24773.73</v>
      </c>
    </row>
    <row r="13627" spans="1:8" x14ac:dyDescent="0.25">
      <c r="A13627" s="2">
        <v>39</v>
      </c>
      <c r="B13627" t="s">
        <v>233</v>
      </c>
      <c r="C13627" t="s">
        <v>238</v>
      </c>
      <c r="D13627" s="2">
        <v>4</v>
      </c>
      <c r="E13627" s="17">
        <v>4</v>
      </c>
      <c r="F13627" t="s">
        <v>68</v>
      </c>
      <c r="G13627">
        <v>4</v>
      </c>
      <c r="H13627">
        <v>44036</v>
      </c>
    </row>
    <row r="13628" spans="1:8" x14ac:dyDescent="0.25">
      <c r="A13628" s="2">
        <v>39</v>
      </c>
      <c r="B13628" t="s">
        <v>233</v>
      </c>
      <c r="C13628" t="s">
        <v>238</v>
      </c>
      <c r="D13628" s="2">
        <v>4</v>
      </c>
      <c r="E13628" s="17">
        <v>4</v>
      </c>
      <c r="F13628" t="s">
        <v>69</v>
      </c>
      <c r="G13628">
        <v>10</v>
      </c>
      <c r="H13628">
        <v>144557.56000000006</v>
      </c>
    </row>
    <row r="13629" spans="1:8" x14ac:dyDescent="0.25">
      <c r="A13629" s="2">
        <v>39</v>
      </c>
      <c r="B13629" t="s">
        <v>233</v>
      </c>
      <c r="C13629" t="s">
        <v>238</v>
      </c>
      <c r="D13629" s="2">
        <v>4</v>
      </c>
      <c r="E13629" s="17">
        <v>4</v>
      </c>
      <c r="F13629" t="s">
        <v>78</v>
      </c>
      <c r="H13629">
        <v>38526.54</v>
      </c>
    </row>
    <row r="13630" spans="1:8" x14ac:dyDescent="0.25">
      <c r="A13630" s="2">
        <v>39</v>
      </c>
      <c r="B13630" t="s">
        <v>233</v>
      </c>
      <c r="C13630" t="s">
        <v>238</v>
      </c>
      <c r="D13630" s="2">
        <v>4</v>
      </c>
      <c r="E13630" s="17">
        <v>4</v>
      </c>
      <c r="F13630" t="s">
        <v>67</v>
      </c>
      <c r="G13630">
        <v>10</v>
      </c>
      <c r="H13630">
        <v>682.1099999999999</v>
      </c>
    </row>
    <row r="13631" spans="1:8" x14ac:dyDescent="0.25">
      <c r="A13631" s="2">
        <v>39</v>
      </c>
      <c r="B13631" t="s">
        <v>233</v>
      </c>
      <c r="C13631" t="s">
        <v>238</v>
      </c>
      <c r="D13631" s="2">
        <v>4</v>
      </c>
      <c r="E13631" s="17">
        <v>4</v>
      </c>
      <c r="F13631" t="s">
        <v>73</v>
      </c>
      <c r="G13631">
        <v>2</v>
      </c>
      <c r="H13631">
        <v>79020.5</v>
      </c>
    </row>
    <row r="13632" spans="1:8" x14ac:dyDescent="0.25">
      <c r="A13632" s="2">
        <v>39</v>
      </c>
      <c r="B13632" t="s">
        <v>233</v>
      </c>
      <c r="C13632" t="s">
        <v>238</v>
      </c>
      <c r="D13632" s="2">
        <v>4</v>
      </c>
      <c r="E13632" s="17">
        <v>5</v>
      </c>
      <c r="F13632" t="s">
        <v>70</v>
      </c>
      <c r="G13632">
        <v>46</v>
      </c>
      <c r="H13632">
        <v>5782022.96</v>
      </c>
    </row>
    <row r="13633" spans="1:8" x14ac:dyDescent="0.25">
      <c r="A13633" s="2">
        <v>39</v>
      </c>
      <c r="B13633" t="s">
        <v>233</v>
      </c>
      <c r="C13633" t="s">
        <v>238</v>
      </c>
      <c r="D13633" s="2">
        <v>4</v>
      </c>
      <c r="E13633" s="17">
        <v>5</v>
      </c>
      <c r="F13633" t="s">
        <v>75</v>
      </c>
      <c r="G13633">
        <v>38</v>
      </c>
      <c r="H13633">
        <v>428700</v>
      </c>
    </row>
    <row r="13634" spans="1:8" x14ac:dyDescent="0.25">
      <c r="A13634" s="2">
        <v>39</v>
      </c>
      <c r="B13634" t="s">
        <v>233</v>
      </c>
      <c r="C13634" t="s">
        <v>238</v>
      </c>
      <c r="D13634" s="2">
        <v>4</v>
      </c>
      <c r="E13634" s="17">
        <v>5</v>
      </c>
      <c r="F13634" t="s">
        <v>77</v>
      </c>
      <c r="G13634">
        <v>8</v>
      </c>
      <c r="H13634">
        <v>144985.88</v>
      </c>
    </row>
    <row r="13635" spans="1:8" x14ac:dyDescent="0.25">
      <c r="A13635" s="2">
        <v>39</v>
      </c>
      <c r="B13635" t="s">
        <v>233</v>
      </c>
      <c r="C13635" t="s">
        <v>238</v>
      </c>
      <c r="D13635" s="2">
        <v>4</v>
      </c>
      <c r="E13635" s="17">
        <v>5</v>
      </c>
      <c r="F13635" t="s">
        <v>68</v>
      </c>
      <c r="G13635">
        <v>22</v>
      </c>
      <c r="H13635">
        <v>363036</v>
      </c>
    </row>
    <row r="13636" spans="1:8" x14ac:dyDescent="0.25">
      <c r="A13636" s="2">
        <v>39</v>
      </c>
      <c r="B13636" t="s">
        <v>233</v>
      </c>
      <c r="C13636" t="s">
        <v>238</v>
      </c>
      <c r="D13636" s="2">
        <v>4</v>
      </c>
      <c r="E13636" s="17">
        <v>5</v>
      </c>
      <c r="F13636" t="s">
        <v>69</v>
      </c>
      <c r="G13636">
        <v>46</v>
      </c>
      <c r="H13636">
        <v>742404.65999999945</v>
      </c>
    </row>
    <row r="13637" spans="1:8" x14ac:dyDescent="0.25">
      <c r="A13637" s="2">
        <v>39</v>
      </c>
      <c r="B13637" t="s">
        <v>233</v>
      </c>
      <c r="C13637" t="s">
        <v>238</v>
      </c>
      <c r="D13637" s="2">
        <v>4</v>
      </c>
      <c r="E13637" s="17">
        <v>5</v>
      </c>
      <c r="F13637" t="s">
        <v>78</v>
      </c>
      <c r="H13637">
        <v>70879.489999999991</v>
      </c>
    </row>
    <row r="13638" spans="1:8" x14ac:dyDescent="0.25">
      <c r="A13638" s="2">
        <v>39</v>
      </c>
      <c r="B13638" t="s">
        <v>233</v>
      </c>
      <c r="C13638" t="s">
        <v>238</v>
      </c>
      <c r="D13638" s="2">
        <v>4</v>
      </c>
      <c r="E13638" s="17">
        <v>5</v>
      </c>
      <c r="F13638" t="s">
        <v>67</v>
      </c>
      <c r="G13638">
        <v>46</v>
      </c>
      <c r="H13638">
        <v>3024.97</v>
      </c>
    </row>
    <row r="13639" spans="1:8" x14ac:dyDescent="0.25">
      <c r="A13639" s="2">
        <v>39</v>
      </c>
      <c r="B13639" t="s">
        <v>233</v>
      </c>
      <c r="C13639" t="s">
        <v>238</v>
      </c>
      <c r="D13639" s="2">
        <v>4</v>
      </c>
      <c r="E13639" s="17">
        <v>5</v>
      </c>
      <c r="F13639" t="s">
        <v>73</v>
      </c>
      <c r="G13639">
        <v>4</v>
      </c>
      <c r="H13639">
        <v>328329.08</v>
      </c>
    </row>
    <row r="13640" spans="1:8" x14ac:dyDescent="0.25">
      <c r="A13640" s="2">
        <v>39</v>
      </c>
      <c r="B13640" t="s">
        <v>233</v>
      </c>
      <c r="C13640" t="s">
        <v>238</v>
      </c>
      <c r="D13640" s="2">
        <v>4</v>
      </c>
      <c r="E13640" s="17">
        <v>5</v>
      </c>
      <c r="F13640" t="s">
        <v>72</v>
      </c>
      <c r="H13640">
        <v>26602.05</v>
      </c>
    </row>
    <row r="13641" spans="1:8" x14ac:dyDescent="0.25">
      <c r="A13641" s="2">
        <v>39</v>
      </c>
      <c r="B13641" t="s">
        <v>233</v>
      </c>
      <c r="C13641" t="s">
        <v>238</v>
      </c>
      <c r="D13641" s="2">
        <v>4</v>
      </c>
      <c r="E13641" s="17">
        <v>6</v>
      </c>
      <c r="F13641" t="s">
        <v>70</v>
      </c>
      <c r="G13641">
        <v>187</v>
      </c>
      <c r="H13641">
        <v>31071196.739999998</v>
      </c>
    </row>
    <row r="13642" spans="1:8" x14ac:dyDescent="0.25">
      <c r="A13642" s="2">
        <v>39</v>
      </c>
      <c r="B13642" t="s">
        <v>233</v>
      </c>
      <c r="C13642" t="s">
        <v>238</v>
      </c>
      <c r="D13642" s="2">
        <v>4</v>
      </c>
      <c r="E13642" s="17">
        <v>6</v>
      </c>
      <c r="F13642" t="s">
        <v>75</v>
      </c>
      <c r="G13642">
        <v>158</v>
      </c>
      <c r="H13642">
        <v>1982400</v>
      </c>
    </row>
    <row r="13643" spans="1:8" x14ac:dyDescent="0.25">
      <c r="A13643" s="2">
        <v>39</v>
      </c>
      <c r="B13643" t="s">
        <v>233</v>
      </c>
      <c r="C13643" t="s">
        <v>238</v>
      </c>
      <c r="D13643" s="2">
        <v>4</v>
      </c>
      <c r="E13643" s="17">
        <v>6</v>
      </c>
      <c r="F13643" t="s">
        <v>77</v>
      </c>
      <c r="G13643">
        <v>22</v>
      </c>
      <c r="H13643">
        <v>752120.62999999989</v>
      </c>
    </row>
    <row r="13644" spans="1:8" x14ac:dyDescent="0.25">
      <c r="A13644" s="2">
        <v>39</v>
      </c>
      <c r="B13644" t="s">
        <v>233</v>
      </c>
      <c r="C13644" t="s">
        <v>238</v>
      </c>
      <c r="D13644" s="2">
        <v>4</v>
      </c>
      <c r="E13644" s="17">
        <v>6</v>
      </c>
      <c r="F13644" t="s">
        <v>68</v>
      </c>
      <c r="G13644">
        <v>121</v>
      </c>
      <c r="H13644">
        <v>2506156.75</v>
      </c>
    </row>
    <row r="13645" spans="1:8" x14ac:dyDescent="0.25">
      <c r="A13645" s="2">
        <v>39</v>
      </c>
      <c r="B13645" t="s">
        <v>233</v>
      </c>
      <c r="C13645" t="s">
        <v>238</v>
      </c>
      <c r="D13645" s="2">
        <v>4</v>
      </c>
      <c r="E13645" s="17">
        <v>6</v>
      </c>
      <c r="F13645" t="s">
        <v>69</v>
      </c>
      <c r="G13645">
        <v>187</v>
      </c>
      <c r="H13645">
        <v>4040415.6599999974</v>
      </c>
    </row>
    <row r="13646" spans="1:8" x14ac:dyDescent="0.25">
      <c r="A13646" s="2">
        <v>39</v>
      </c>
      <c r="B13646" t="s">
        <v>233</v>
      </c>
      <c r="C13646" t="s">
        <v>238</v>
      </c>
      <c r="D13646" s="2">
        <v>4</v>
      </c>
      <c r="E13646" s="17">
        <v>6</v>
      </c>
      <c r="F13646" t="s">
        <v>78</v>
      </c>
      <c r="H13646">
        <v>714052.31999999983</v>
      </c>
    </row>
    <row r="13647" spans="1:8" x14ac:dyDescent="0.25">
      <c r="A13647" s="2">
        <v>39</v>
      </c>
      <c r="B13647" t="s">
        <v>233</v>
      </c>
      <c r="C13647" t="s">
        <v>238</v>
      </c>
      <c r="D13647" s="2">
        <v>4</v>
      </c>
      <c r="E13647" s="17">
        <v>6</v>
      </c>
      <c r="F13647" t="s">
        <v>67</v>
      </c>
      <c r="G13647">
        <v>187</v>
      </c>
      <c r="H13647">
        <v>12907.119999999999</v>
      </c>
    </row>
    <row r="13648" spans="1:8" x14ac:dyDescent="0.25">
      <c r="A13648" s="2">
        <v>39</v>
      </c>
      <c r="B13648" t="s">
        <v>233</v>
      </c>
      <c r="C13648" t="s">
        <v>238</v>
      </c>
      <c r="D13648" s="2">
        <v>4</v>
      </c>
      <c r="E13648" s="17">
        <v>6</v>
      </c>
      <c r="F13648" t="s">
        <v>73</v>
      </c>
      <c r="G13648">
        <v>23</v>
      </c>
      <c r="H13648">
        <v>2385087.1799999997</v>
      </c>
    </row>
    <row r="13649" spans="1:8" x14ac:dyDescent="0.25">
      <c r="A13649" s="2">
        <v>39</v>
      </c>
      <c r="B13649" t="s">
        <v>233</v>
      </c>
      <c r="C13649" t="s">
        <v>238</v>
      </c>
      <c r="D13649" s="2">
        <v>4</v>
      </c>
      <c r="E13649" s="17">
        <v>6</v>
      </c>
      <c r="F13649" t="s">
        <v>71</v>
      </c>
      <c r="H13649">
        <v>3368.72</v>
      </c>
    </row>
    <row r="13650" spans="1:8" x14ac:dyDescent="0.25">
      <c r="A13650" s="2">
        <v>39</v>
      </c>
      <c r="B13650" t="s">
        <v>233</v>
      </c>
      <c r="C13650" t="s">
        <v>238</v>
      </c>
      <c r="D13650" s="2">
        <v>4</v>
      </c>
      <c r="E13650" s="17">
        <v>6</v>
      </c>
      <c r="F13650" t="s">
        <v>76</v>
      </c>
      <c r="H13650">
        <v>42713.36</v>
      </c>
    </row>
    <row r="13651" spans="1:8" x14ac:dyDescent="0.25">
      <c r="A13651" s="2">
        <v>39</v>
      </c>
      <c r="B13651" t="s">
        <v>233</v>
      </c>
      <c r="C13651" t="s">
        <v>238</v>
      </c>
      <c r="D13651" s="2">
        <v>4</v>
      </c>
      <c r="E13651" s="17">
        <v>7</v>
      </c>
      <c r="F13651" t="s">
        <v>70</v>
      </c>
      <c r="G13651">
        <v>110</v>
      </c>
      <c r="H13651">
        <v>23020816.5</v>
      </c>
    </row>
    <row r="13652" spans="1:8" x14ac:dyDescent="0.25">
      <c r="A13652" s="2">
        <v>39</v>
      </c>
      <c r="B13652" t="s">
        <v>233</v>
      </c>
      <c r="C13652" t="s">
        <v>238</v>
      </c>
      <c r="D13652" s="2">
        <v>4</v>
      </c>
      <c r="E13652" s="17">
        <v>7</v>
      </c>
      <c r="F13652" t="s">
        <v>75</v>
      </c>
      <c r="G13652">
        <v>93</v>
      </c>
      <c r="H13652">
        <v>1191900</v>
      </c>
    </row>
    <row r="13653" spans="1:8" x14ac:dyDescent="0.25">
      <c r="A13653" s="2">
        <v>39</v>
      </c>
      <c r="B13653" t="s">
        <v>233</v>
      </c>
      <c r="C13653" t="s">
        <v>238</v>
      </c>
      <c r="D13653" s="2">
        <v>4</v>
      </c>
      <c r="E13653" s="17">
        <v>7</v>
      </c>
      <c r="F13653" t="s">
        <v>77</v>
      </c>
      <c r="G13653">
        <v>14</v>
      </c>
      <c r="H13653">
        <v>773411.13000000012</v>
      </c>
    </row>
    <row r="13654" spans="1:8" x14ac:dyDescent="0.25">
      <c r="A13654" s="2">
        <v>39</v>
      </c>
      <c r="B13654" t="s">
        <v>233</v>
      </c>
      <c r="C13654" t="s">
        <v>238</v>
      </c>
      <c r="D13654" s="2">
        <v>4</v>
      </c>
      <c r="E13654" s="17">
        <v>7</v>
      </c>
      <c r="F13654" t="s">
        <v>68</v>
      </c>
      <c r="G13654">
        <v>78</v>
      </c>
      <c r="H13654">
        <v>1698805.75</v>
      </c>
    </row>
    <row r="13655" spans="1:8" x14ac:dyDescent="0.25">
      <c r="A13655" s="2">
        <v>39</v>
      </c>
      <c r="B13655" t="s">
        <v>233</v>
      </c>
      <c r="C13655" t="s">
        <v>238</v>
      </c>
      <c r="D13655" s="2">
        <v>4</v>
      </c>
      <c r="E13655" s="17">
        <v>7</v>
      </c>
      <c r="F13655" t="s">
        <v>69</v>
      </c>
      <c r="G13655">
        <v>109</v>
      </c>
      <c r="H13655">
        <v>2967896.7200000021</v>
      </c>
    </row>
    <row r="13656" spans="1:8" x14ac:dyDescent="0.25">
      <c r="A13656" s="2">
        <v>39</v>
      </c>
      <c r="B13656" t="s">
        <v>233</v>
      </c>
      <c r="C13656" t="s">
        <v>238</v>
      </c>
      <c r="D13656" s="2">
        <v>4</v>
      </c>
      <c r="E13656" s="17">
        <v>7</v>
      </c>
      <c r="F13656" t="s">
        <v>78</v>
      </c>
      <c r="H13656">
        <v>498091.23999999982</v>
      </c>
    </row>
    <row r="13657" spans="1:8" x14ac:dyDescent="0.25">
      <c r="A13657" s="2">
        <v>39</v>
      </c>
      <c r="B13657" t="s">
        <v>233</v>
      </c>
      <c r="C13657" t="s">
        <v>238</v>
      </c>
      <c r="D13657" s="2">
        <v>4</v>
      </c>
      <c r="E13657" s="17">
        <v>7</v>
      </c>
      <c r="F13657" t="s">
        <v>67</v>
      </c>
      <c r="G13657">
        <v>110</v>
      </c>
      <c r="H13657">
        <v>7718.8200000000006</v>
      </c>
    </row>
    <row r="13658" spans="1:8" x14ac:dyDescent="0.25">
      <c r="A13658" s="2">
        <v>39</v>
      </c>
      <c r="B13658" t="s">
        <v>233</v>
      </c>
      <c r="C13658" t="s">
        <v>238</v>
      </c>
      <c r="D13658" s="2">
        <v>4</v>
      </c>
      <c r="E13658" s="17">
        <v>7</v>
      </c>
      <c r="F13658" t="s">
        <v>73</v>
      </c>
      <c r="G13658">
        <v>9</v>
      </c>
      <c r="H13658">
        <v>1817303.51</v>
      </c>
    </row>
    <row r="13659" spans="1:8" x14ac:dyDescent="0.25">
      <c r="A13659" s="2">
        <v>39</v>
      </c>
      <c r="B13659" t="s">
        <v>233</v>
      </c>
      <c r="C13659" t="s">
        <v>238</v>
      </c>
      <c r="D13659" s="2">
        <v>4</v>
      </c>
      <c r="E13659" s="17">
        <v>7</v>
      </c>
      <c r="F13659" t="s">
        <v>72</v>
      </c>
      <c r="G13659">
        <v>1</v>
      </c>
      <c r="H13659">
        <v>72622.799999999988</v>
      </c>
    </row>
    <row r="13660" spans="1:8" x14ac:dyDescent="0.25">
      <c r="A13660" s="2">
        <v>39</v>
      </c>
      <c r="B13660" t="s">
        <v>233</v>
      </c>
      <c r="C13660" t="s">
        <v>238</v>
      </c>
      <c r="D13660" s="2">
        <v>4</v>
      </c>
      <c r="E13660" s="17">
        <v>7</v>
      </c>
      <c r="F13660" t="s">
        <v>74</v>
      </c>
      <c r="G13660">
        <v>2</v>
      </c>
      <c r="H13660">
        <v>2100</v>
      </c>
    </row>
    <row r="13661" spans="1:8" x14ac:dyDescent="0.25">
      <c r="A13661" s="2">
        <v>39</v>
      </c>
      <c r="B13661" t="s">
        <v>233</v>
      </c>
      <c r="C13661" t="s">
        <v>238</v>
      </c>
      <c r="D13661" s="2">
        <v>4</v>
      </c>
      <c r="E13661" s="17">
        <v>7</v>
      </c>
      <c r="F13661" t="s">
        <v>71</v>
      </c>
      <c r="G13661">
        <v>2</v>
      </c>
      <c r="H13661">
        <v>113261.37</v>
      </c>
    </row>
    <row r="13662" spans="1:8" x14ac:dyDescent="0.25">
      <c r="A13662" s="2">
        <v>39</v>
      </c>
      <c r="B13662" t="s">
        <v>233</v>
      </c>
      <c r="C13662" t="s">
        <v>238</v>
      </c>
      <c r="D13662" s="2">
        <v>4</v>
      </c>
      <c r="E13662" s="17">
        <v>7</v>
      </c>
      <c r="F13662" t="s">
        <v>76</v>
      </c>
      <c r="H13662">
        <v>15787.48</v>
      </c>
    </row>
    <row r="13663" spans="1:8" x14ac:dyDescent="0.25">
      <c r="A13663" s="2">
        <v>39</v>
      </c>
      <c r="B13663" t="s">
        <v>233</v>
      </c>
      <c r="C13663" t="s">
        <v>238</v>
      </c>
      <c r="D13663" s="2">
        <v>4</v>
      </c>
      <c r="E13663" s="17">
        <v>8</v>
      </c>
      <c r="F13663" t="s">
        <v>70</v>
      </c>
      <c r="G13663">
        <v>139</v>
      </c>
      <c r="H13663">
        <v>36260212.299999997</v>
      </c>
    </row>
    <row r="13664" spans="1:8" x14ac:dyDescent="0.25">
      <c r="A13664" s="2">
        <v>39</v>
      </c>
      <c r="B13664" t="s">
        <v>233</v>
      </c>
      <c r="C13664" t="s">
        <v>238</v>
      </c>
      <c r="D13664" s="2">
        <v>4</v>
      </c>
      <c r="E13664" s="17">
        <v>8</v>
      </c>
      <c r="F13664" t="s">
        <v>75</v>
      </c>
      <c r="G13664">
        <v>125</v>
      </c>
      <c r="H13664">
        <v>1550700</v>
      </c>
    </row>
    <row r="13665" spans="1:8" x14ac:dyDescent="0.25">
      <c r="A13665" s="2">
        <v>39</v>
      </c>
      <c r="B13665" t="s">
        <v>233</v>
      </c>
      <c r="C13665" t="s">
        <v>238</v>
      </c>
      <c r="D13665" s="2">
        <v>4</v>
      </c>
      <c r="E13665" s="17">
        <v>8</v>
      </c>
      <c r="F13665" t="s">
        <v>77</v>
      </c>
      <c r="G13665">
        <v>21</v>
      </c>
      <c r="H13665">
        <v>937244.25999999989</v>
      </c>
    </row>
    <row r="13666" spans="1:8" x14ac:dyDescent="0.25">
      <c r="A13666" s="2">
        <v>39</v>
      </c>
      <c r="B13666" t="s">
        <v>233</v>
      </c>
      <c r="C13666" t="s">
        <v>238</v>
      </c>
      <c r="D13666" s="2">
        <v>4</v>
      </c>
      <c r="E13666" s="17">
        <v>8</v>
      </c>
      <c r="F13666" t="s">
        <v>68</v>
      </c>
      <c r="G13666">
        <v>91</v>
      </c>
      <c r="H13666">
        <v>1842107.25</v>
      </c>
    </row>
    <row r="13667" spans="1:8" x14ac:dyDescent="0.25">
      <c r="A13667" s="2">
        <v>39</v>
      </c>
      <c r="B13667" t="s">
        <v>233</v>
      </c>
      <c r="C13667" t="s">
        <v>238</v>
      </c>
      <c r="D13667" s="2">
        <v>4</v>
      </c>
      <c r="E13667" s="17">
        <v>8</v>
      </c>
      <c r="F13667" t="s">
        <v>69</v>
      </c>
      <c r="G13667">
        <v>139</v>
      </c>
      <c r="H13667">
        <v>4716464.6099999882</v>
      </c>
    </row>
    <row r="13668" spans="1:8" x14ac:dyDescent="0.25">
      <c r="A13668" s="2">
        <v>39</v>
      </c>
      <c r="B13668" t="s">
        <v>233</v>
      </c>
      <c r="C13668" t="s">
        <v>238</v>
      </c>
      <c r="D13668" s="2">
        <v>4</v>
      </c>
      <c r="E13668" s="17">
        <v>8</v>
      </c>
      <c r="F13668" t="s">
        <v>78</v>
      </c>
      <c r="H13668">
        <v>752910.08000000007</v>
      </c>
    </row>
    <row r="13669" spans="1:8" x14ac:dyDescent="0.25">
      <c r="A13669" s="2">
        <v>39</v>
      </c>
      <c r="B13669" t="s">
        <v>233</v>
      </c>
      <c r="C13669" t="s">
        <v>238</v>
      </c>
      <c r="D13669" s="2">
        <v>4</v>
      </c>
      <c r="E13669" s="17">
        <v>8</v>
      </c>
      <c r="F13669" t="s">
        <v>67</v>
      </c>
      <c r="G13669">
        <v>139</v>
      </c>
      <c r="H13669">
        <v>9654.23</v>
      </c>
    </row>
    <row r="13670" spans="1:8" x14ac:dyDescent="0.25">
      <c r="A13670" s="2">
        <v>39</v>
      </c>
      <c r="B13670" t="s">
        <v>233</v>
      </c>
      <c r="C13670" t="s">
        <v>238</v>
      </c>
      <c r="D13670" s="2">
        <v>4</v>
      </c>
      <c r="E13670" s="17">
        <v>8</v>
      </c>
      <c r="F13670" t="s">
        <v>73</v>
      </c>
      <c r="G13670">
        <v>18</v>
      </c>
      <c r="H13670">
        <v>3038025.82</v>
      </c>
    </row>
    <row r="13671" spans="1:8" x14ac:dyDescent="0.25">
      <c r="A13671" s="2">
        <v>39</v>
      </c>
      <c r="B13671" t="s">
        <v>233</v>
      </c>
      <c r="C13671" t="s">
        <v>238</v>
      </c>
      <c r="D13671" s="2">
        <v>4</v>
      </c>
      <c r="E13671" s="17">
        <v>8</v>
      </c>
      <c r="F13671" t="s">
        <v>79</v>
      </c>
      <c r="H13671">
        <v>8371</v>
      </c>
    </row>
    <row r="13672" spans="1:8" x14ac:dyDescent="0.25">
      <c r="A13672" s="2">
        <v>39</v>
      </c>
      <c r="B13672" t="s">
        <v>233</v>
      </c>
      <c r="C13672" t="s">
        <v>238</v>
      </c>
      <c r="D13672" s="2">
        <v>4</v>
      </c>
      <c r="E13672" s="17">
        <v>8</v>
      </c>
      <c r="F13672" t="s">
        <v>72</v>
      </c>
      <c r="H13672">
        <v>19589.86</v>
      </c>
    </row>
    <row r="13673" spans="1:8" x14ac:dyDescent="0.25">
      <c r="A13673" s="2">
        <v>39</v>
      </c>
      <c r="B13673" t="s">
        <v>233</v>
      </c>
      <c r="C13673" t="s">
        <v>238</v>
      </c>
      <c r="D13673" s="2">
        <v>4</v>
      </c>
      <c r="E13673" s="17">
        <v>8</v>
      </c>
      <c r="F13673" t="s">
        <v>74</v>
      </c>
      <c r="G13673">
        <v>1</v>
      </c>
      <c r="H13673">
        <v>84908</v>
      </c>
    </row>
    <row r="13674" spans="1:8" x14ac:dyDescent="0.25">
      <c r="A13674" s="2">
        <v>39</v>
      </c>
      <c r="B13674" t="s">
        <v>233</v>
      </c>
      <c r="C13674" t="s">
        <v>238</v>
      </c>
      <c r="D13674" s="2">
        <v>4</v>
      </c>
      <c r="E13674" s="17">
        <v>8</v>
      </c>
      <c r="F13674" t="s">
        <v>71</v>
      </c>
      <c r="G13674">
        <v>3</v>
      </c>
      <c r="H13674">
        <v>138299.09</v>
      </c>
    </row>
    <row r="13675" spans="1:8" x14ac:dyDescent="0.25">
      <c r="A13675" s="2">
        <v>39</v>
      </c>
      <c r="B13675" t="s">
        <v>233</v>
      </c>
      <c r="C13675" t="s">
        <v>238</v>
      </c>
      <c r="D13675" s="2">
        <v>4</v>
      </c>
      <c r="E13675" s="17">
        <v>8</v>
      </c>
      <c r="F13675" t="s">
        <v>76</v>
      </c>
      <c r="H13675">
        <v>24236.18</v>
      </c>
    </row>
    <row r="13676" spans="1:8" x14ac:dyDescent="0.25">
      <c r="A13676" s="2">
        <v>39</v>
      </c>
      <c r="B13676" t="s">
        <v>233</v>
      </c>
      <c r="C13676" t="s">
        <v>238</v>
      </c>
      <c r="D13676" s="2">
        <v>4</v>
      </c>
      <c r="E13676" s="17">
        <v>9</v>
      </c>
      <c r="F13676" t="s">
        <v>70</v>
      </c>
      <c r="G13676">
        <v>26</v>
      </c>
      <c r="H13676">
        <v>10643302.359999999</v>
      </c>
    </row>
    <row r="13677" spans="1:8" x14ac:dyDescent="0.25">
      <c r="A13677" s="2">
        <v>39</v>
      </c>
      <c r="B13677" t="s">
        <v>233</v>
      </c>
      <c r="C13677" t="s">
        <v>238</v>
      </c>
      <c r="D13677" s="2">
        <v>4</v>
      </c>
      <c r="E13677" s="17">
        <v>9</v>
      </c>
      <c r="F13677" t="s">
        <v>75</v>
      </c>
      <c r="G13677">
        <v>20</v>
      </c>
      <c r="H13677">
        <v>339300</v>
      </c>
    </row>
    <row r="13678" spans="1:8" x14ac:dyDescent="0.25">
      <c r="A13678" s="2">
        <v>39</v>
      </c>
      <c r="B13678" t="s">
        <v>233</v>
      </c>
      <c r="C13678" t="s">
        <v>238</v>
      </c>
      <c r="D13678" s="2">
        <v>4</v>
      </c>
      <c r="E13678" s="17">
        <v>9</v>
      </c>
      <c r="F13678" t="s">
        <v>77</v>
      </c>
      <c r="G13678">
        <v>5</v>
      </c>
      <c r="H13678">
        <v>175725.7</v>
      </c>
    </row>
    <row r="13679" spans="1:8" x14ac:dyDescent="0.25">
      <c r="A13679" s="2">
        <v>39</v>
      </c>
      <c r="B13679" t="s">
        <v>233</v>
      </c>
      <c r="C13679" t="s">
        <v>238</v>
      </c>
      <c r="D13679" s="2">
        <v>4</v>
      </c>
      <c r="E13679" s="17">
        <v>9</v>
      </c>
      <c r="F13679" t="s">
        <v>68</v>
      </c>
      <c r="G13679">
        <v>19</v>
      </c>
      <c r="H13679">
        <v>531812.75</v>
      </c>
    </row>
    <row r="13680" spans="1:8" x14ac:dyDescent="0.25">
      <c r="A13680" s="2">
        <v>39</v>
      </c>
      <c r="B13680" t="s">
        <v>233</v>
      </c>
      <c r="C13680" t="s">
        <v>238</v>
      </c>
      <c r="D13680" s="2">
        <v>4</v>
      </c>
      <c r="E13680" s="17">
        <v>9</v>
      </c>
      <c r="F13680" t="s">
        <v>69</v>
      </c>
      <c r="G13680">
        <v>25</v>
      </c>
      <c r="H13680">
        <v>1345530.4199999995</v>
      </c>
    </row>
    <row r="13681" spans="1:8" x14ac:dyDescent="0.25">
      <c r="A13681" s="2">
        <v>39</v>
      </c>
      <c r="B13681" t="s">
        <v>233</v>
      </c>
      <c r="C13681" t="s">
        <v>238</v>
      </c>
      <c r="D13681" s="2">
        <v>4</v>
      </c>
      <c r="E13681" s="17">
        <v>9</v>
      </c>
      <c r="F13681" t="s">
        <v>78</v>
      </c>
      <c r="H13681">
        <v>81436.739999999991</v>
      </c>
    </row>
    <row r="13682" spans="1:8" x14ac:dyDescent="0.25">
      <c r="A13682" s="2">
        <v>39</v>
      </c>
      <c r="B13682" t="s">
        <v>233</v>
      </c>
      <c r="C13682" t="s">
        <v>238</v>
      </c>
      <c r="D13682" s="2">
        <v>4</v>
      </c>
      <c r="E13682" s="17">
        <v>9</v>
      </c>
      <c r="F13682" t="s">
        <v>67</v>
      </c>
      <c r="G13682">
        <v>26</v>
      </c>
      <c r="H13682">
        <v>2512.73</v>
      </c>
    </row>
    <row r="13683" spans="1:8" x14ac:dyDescent="0.25">
      <c r="A13683" s="2">
        <v>39</v>
      </c>
      <c r="B13683" t="s">
        <v>233</v>
      </c>
      <c r="C13683" t="s">
        <v>238</v>
      </c>
      <c r="D13683" s="2">
        <v>4</v>
      </c>
      <c r="E13683" s="17">
        <v>9</v>
      </c>
      <c r="F13683" t="s">
        <v>73</v>
      </c>
      <c r="G13683">
        <v>6</v>
      </c>
      <c r="H13683">
        <v>811008.84000000008</v>
      </c>
    </row>
    <row r="13684" spans="1:8" x14ac:dyDescent="0.25">
      <c r="A13684" s="2">
        <v>39</v>
      </c>
      <c r="B13684" t="s">
        <v>233</v>
      </c>
      <c r="C13684" t="s">
        <v>238</v>
      </c>
      <c r="D13684" s="2">
        <v>4</v>
      </c>
      <c r="E13684" s="17">
        <v>9</v>
      </c>
      <c r="F13684" t="s">
        <v>72</v>
      </c>
      <c r="G13684">
        <v>1</v>
      </c>
      <c r="H13684">
        <v>108415.32</v>
      </c>
    </row>
    <row r="13685" spans="1:8" x14ac:dyDescent="0.25">
      <c r="A13685" s="2">
        <v>39</v>
      </c>
      <c r="B13685" t="s">
        <v>233</v>
      </c>
      <c r="C13685" t="s">
        <v>238</v>
      </c>
      <c r="D13685" s="2">
        <v>4</v>
      </c>
      <c r="E13685" s="17">
        <v>9</v>
      </c>
      <c r="F13685" t="s">
        <v>74</v>
      </c>
      <c r="G13685">
        <v>1</v>
      </c>
      <c r="H13685">
        <v>2100</v>
      </c>
    </row>
    <row r="13686" spans="1:8" x14ac:dyDescent="0.25">
      <c r="A13686" s="2">
        <v>39</v>
      </c>
      <c r="B13686" t="s">
        <v>233</v>
      </c>
      <c r="C13686" t="s">
        <v>238</v>
      </c>
      <c r="D13686" s="2">
        <v>4</v>
      </c>
      <c r="E13686" s="17">
        <v>10</v>
      </c>
      <c r="F13686" t="s">
        <v>70</v>
      </c>
      <c r="G13686">
        <v>141</v>
      </c>
      <c r="H13686">
        <v>54875200.960000001</v>
      </c>
    </row>
    <row r="13687" spans="1:8" x14ac:dyDescent="0.25">
      <c r="A13687" s="2">
        <v>39</v>
      </c>
      <c r="B13687" t="s">
        <v>233</v>
      </c>
      <c r="C13687" t="s">
        <v>238</v>
      </c>
      <c r="D13687" s="2">
        <v>4</v>
      </c>
      <c r="E13687" s="17">
        <v>10</v>
      </c>
      <c r="F13687" t="s">
        <v>75</v>
      </c>
      <c r="G13687">
        <v>124</v>
      </c>
      <c r="H13687">
        <v>1440600</v>
      </c>
    </row>
    <row r="13688" spans="1:8" x14ac:dyDescent="0.25">
      <c r="A13688" s="2">
        <v>39</v>
      </c>
      <c r="B13688" t="s">
        <v>233</v>
      </c>
      <c r="C13688" t="s">
        <v>238</v>
      </c>
      <c r="D13688" s="2">
        <v>4</v>
      </c>
      <c r="E13688" s="17">
        <v>10</v>
      </c>
      <c r="F13688" t="s">
        <v>77</v>
      </c>
      <c r="G13688">
        <v>12</v>
      </c>
      <c r="H13688">
        <v>444632.33999999997</v>
      </c>
    </row>
    <row r="13689" spans="1:8" x14ac:dyDescent="0.25">
      <c r="A13689" s="2">
        <v>39</v>
      </c>
      <c r="B13689" t="s">
        <v>233</v>
      </c>
      <c r="C13689" t="s">
        <v>238</v>
      </c>
      <c r="D13689" s="2">
        <v>4</v>
      </c>
      <c r="E13689" s="17">
        <v>10</v>
      </c>
      <c r="F13689" t="s">
        <v>68</v>
      </c>
      <c r="G13689">
        <v>120</v>
      </c>
      <c r="H13689">
        <v>2455797.5</v>
      </c>
    </row>
    <row r="13690" spans="1:8" x14ac:dyDescent="0.25">
      <c r="A13690" s="2">
        <v>39</v>
      </c>
      <c r="B13690" t="s">
        <v>233</v>
      </c>
      <c r="C13690" t="s">
        <v>238</v>
      </c>
      <c r="D13690" s="2">
        <v>4</v>
      </c>
      <c r="E13690" s="17">
        <v>10</v>
      </c>
      <c r="F13690" t="s">
        <v>69</v>
      </c>
      <c r="G13690">
        <v>141</v>
      </c>
      <c r="H13690">
        <v>7136677.8599999985</v>
      </c>
    </row>
    <row r="13691" spans="1:8" x14ac:dyDescent="0.25">
      <c r="A13691" s="2">
        <v>39</v>
      </c>
      <c r="B13691" t="s">
        <v>233</v>
      </c>
      <c r="C13691" t="s">
        <v>238</v>
      </c>
      <c r="D13691" s="2">
        <v>4</v>
      </c>
      <c r="E13691" s="17">
        <v>10</v>
      </c>
      <c r="F13691" t="s">
        <v>78</v>
      </c>
      <c r="H13691">
        <v>1307164.9100000001</v>
      </c>
    </row>
    <row r="13692" spans="1:8" x14ac:dyDescent="0.25">
      <c r="A13692" s="2">
        <v>39</v>
      </c>
      <c r="B13692" t="s">
        <v>233</v>
      </c>
      <c r="C13692" t="s">
        <v>238</v>
      </c>
      <c r="D13692" s="2">
        <v>4</v>
      </c>
      <c r="E13692" s="17">
        <v>10</v>
      </c>
      <c r="F13692" t="s">
        <v>67</v>
      </c>
      <c r="G13692">
        <v>141</v>
      </c>
      <c r="H13692">
        <v>9228.7900000000009</v>
      </c>
    </row>
    <row r="13693" spans="1:8" x14ac:dyDescent="0.25">
      <c r="A13693" s="2">
        <v>39</v>
      </c>
      <c r="B13693" t="s">
        <v>233</v>
      </c>
      <c r="C13693" t="s">
        <v>238</v>
      </c>
      <c r="D13693" s="2">
        <v>4</v>
      </c>
      <c r="E13693" s="17">
        <v>10</v>
      </c>
      <c r="F13693" t="s">
        <v>73</v>
      </c>
      <c r="G13693">
        <v>16</v>
      </c>
      <c r="H13693">
        <v>4437653.8000000007</v>
      </c>
    </row>
    <row r="13694" spans="1:8" x14ac:dyDescent="0.25">
      <c r="A13694" s="2">
        <v>39</v>
      </c>
      <c r="B13694" t="s">
        <v>233</v>
      </c>
      <c r="C13694" t="s">
        <v>238</v>
      </c>
      <c r="D13694" s="2">
        <v>4</v>
      </c>
      <c r="E13694" s="17">
        <v>10</v>
      </c>
      <c r="F13694" t="s">
        <v>79</v>
      </c>
      <c r="H13694">
        <v>17764.5</v>
      </c>
    </row>
    <row r="13695" spans="1:8" x14ac:dyDescent="0.25">
      <c r="A13695" s="2">
        <v>39</v>
      </c>
      <c r="B13695" t="s">
        <v>233</v>
      </c>
      <c r="C13695" t="s">
        <v>238</v>
      </c>
      <c r="D13695" s="2">
        <v>4</v>
      </c>
      <c r="E13695" s="17">
        <v>10</v>
      </c>
      <c r="F13695" t="s">
        <v>74</v>
      </c>
      <c r="G13695">
        <v>2</v>
      </c>
      <c r="H13695">
        <v>90462.290000000008</v>
      </c>
    </row>
    <row r="13696" spans="1:8" x14ac:dyDescent="0.25">
      <c r="A13696" s="2">
        <v>39</v>
      </c>
      <c r="B13696" t="s">
        <v>233</v>
      </c>
      <c r="C13696" t="s">
        <v>238</v>
      </c>
      <c r="D13696" s="2">
        <v>4</v>
      </c>
      <c r="E13696" s="17">
        <v>10</v>
      </c>
      <c r="F13696" t="s">
        <v>71</v>
      </c>
      <c r="G13696">
        <v>2</v>
      </c>
      <c r="H13696">
        <v>107148.8</v>
      </c>
    </row>
    <row r="13697" spans="1:8" x14ac:dyDescent="0.25">
      <c r="A13697" s="2">
        <v>39</v>
      </c>
      <c r="B13697" t="s">
        <v>233</v>
      </c>
      <c r="C13697" t="s">
        <v>238</v>
      </c>
      <c r="D13697" s="2">
        <v>4</v>
      </c>
      <c r="E13697" s="17">
        <v>10</v>
      </c>
      <c r="F13697" t="s">
        <v>76</v>
      </c>
      <c r="H13697">
        <v>50058.899999999994</v>
      </c>
    </row>
    <row r="13698" spans="1:8" x14ac:dyDescent="0.25">
      <c r="A13698" s="2">
        <v>39</v>
      </c>
      <c r="B13698" t="s">
        <v>233</v>
      </c>
      <c r="C13698" t="s">
        <v>238</v>
      </c>
      <c r="D13698" s="2">
        <v>4</v>
      </c>
      <c r="E13698" s="17">
        <v>11</v>
      </c>
      <c r="F13698" t="s">
        <v>70</v>
      </c>
      <c r="G13698">
        <v>17</v>
      </c>
      <c r="H13698">
        <v>7991251.5700000022</v>
      </c>
    </row>
    <row r="13699" spans="1:8" x14ac:dyDescent="0.25">
      <c r="A13699" s="2">
        <v>39</v>
      </c>
      <c r="B13699" t="s">
        <v>233</v>
      </c>
      <c r="C13699" t="s">
        <v>238</v>
      </c>
      <c r="D13699" s="2">
        <v>4</v>
      </c>
      <c r="E13699" s="17">
        <v>11</v>
      </c>
      <c r="F13699" t="s">
        <v>75</v>
      </c>
      <c r="G13699">
        <v>5</v>
      </c>
      <c r="H13699">
        <v>151222</v>
      </c>
    </row>
    <row r="13700" spans="1:8" x14ac:dyDescent="0.25">
      <c r="A13700" s="2">
        <v>39</v>
      </c>
      <c r="B13700" t="s">
        <v>233</v>
      </c>
      <c r="C13700" t="s">
        <v>238</v>
      </c>
      <c r="D13700" s="2">
        <v>4</v>
      </c>
      <c r="E13700" s="17">
        <v>11</v>
      </c>
      <c r="F13700" t="s">
        <v>77</v>
      </c>
      <c r="G13700">
        <v>3</v>
      </c>
      <c r="H13700">
        <v>37118.28</v>
      </c>
    </row>
    <row r="13701" spans="1:8" x14ac:dyDescent="0.25">
      <c r="A13701" s="2">
        <v>39</v>
      </c>
      <c r="B13701" t="s">
        <v>233</v>
      </c>
      <c r="C13701" t="s">
        <v>238</v>
      </c>
      <c r="D13701" s="2">
        <v>4</v>
      </c>
      <c r="E13701" s="17">
        <v>11</v>
      </c>
      <c r="F13701" t="s">
        <v>68</v>
      </c>
      <c r="G13701">
        <v>9</v>
      </c>
      <c r="H13701">
        <v>187463</v>
      </c>
    </row>
    <row r="13702" spans="1:8" x14ac:dyDescent="0.25">
      <c r="A13702" s="2">
        <v>39</v>
      </c>
      <c r="B13702" t="s">
        <v>233</v>
      </c>
      <c r="C13702" t="s">
        <v>238</v>
      </c>
      <c r="D13702" s="2">
        <v>4</v>
      </c>
      <c r="E13702" s="17">
        <v>11</v>
      </c>
      <c r="F13702" t="s">
        <v>69</v>
      </c>
      <c r="G13702">
        <v>17</v>
      </c>
      <c r="H13702">
        <v>1038858.3900000002</v>
      </c>
    </row>
    <row r="13703" spans="1:8" x14ac:dyDescent="0.25">
      <c r="A13703" s="2">
        <v>39</v>
      </c>
      <c r="B13703" t="s">
        <v>233</v>
      </c>
      <c r="C13703" t="s">
        <v>238</v>
      </c>
      <c r="D13703" s="2">
        <v>4</v>
      </c>
      <c r="E13703" s="17">
        <v>11</v>
      </c>
      <c r="F13703" t="s">
        <v>78</v>
      </c>
      <c r="H13703">
        <v>120616.23000000001</v>
      </c>
    </row>
    <row r="13704" spans="1:8" x14ac:dyDescent="0.25">
      <c r="A13704" s="2">
        <v>39</v>
      </c>
      <c r="B13704" t="s">
        <v>233</v>
      </c>
      <c r="C13704" t="s">
        <v>238</v>
      </c>
      <c r="D13704" s="2">
        <v>4</v>
      </c>
      <c r="E13704" s="17">
        <v>11</v>
      </c>
      <c r="F13704" t="s">
        <v>67</v>
      </c>
      <c r="G13704">
        <v>17</v>
      </c>
      <c r="H13704">
        <v>1340.95</v>
      </c>
    </row>
    <row r="13705" spans="1:8" x14ac:dyDescent="0.25">
      <c r="A13705" s="2">
        <v>39</v>
      </c>
      <c r="B13705" t="s">
        <v>233</v>
      </c>
      <c r="C13705" t="s">
        <v>238</v>
      </c>
      <c r="D13705" s="2">
        <v>4</v>
      </c>
      <c r="E13705" s="17">
        <v>11</v>
      </c>
      <c r="F13705" t="s">
        <v>73</v>
      </c>
      <c r="G13705">
        <v>2</v>
      </c>
      <c r="H13705">
        <v>589920.1100000001</v>
      </c>
    </row>
    <row r="13706" spans="1:8" x14ac:dyDescent="0.25">
      <c r="A13706" s="2">
        <v>39</v>
      </c>
      <c r="B13706" t="s">
        <v>233</v>
      </c>
      <c r="C13706" t="s">
        <v>238</v>
      </c>
      <c r="D13706" s="2">
        <v>4</v>
      </c>
      <c r="E13706" s="17">
        <v>11</v>
      </c>
      <c r="F13706" t="s">
        <v>72</v>
      </c>
      <c r="G13706">
        <v>17</v>
      </c>
      <c r="H13706">
        <v>1254909.1899999995</v>
      </c>
    </row>
    <row r="13707" spans="1:8" x14ac:dyDescent="0.25">
      <c r="A13707" s="2">
        <v>39</v>
      </c>
      <c r="B13707" t="s">
        <v>233</v>
      </c>
      <c r="C13707" t="s">
        <v>238</v>
      </c>
      <c r="D13707" s="2">
        <v>4</v>
      </c>
      <c r="E13707" s="17">
        <v>11</v>
      </c>
      <c r="F13707" t="s">
        <v>74</v>
      </c>
      <c r="H13707">
        <v>-1480.5</v>
      </c>
    </row>
    <row r="13708" spans="1:8" x14ac:dyDescent="0.25">
      <c r="A13708" s="2">
        <v>39</v>
      </c>
      <c r="B13708" t="s">
        <v>233</v>
      </c>
      <c r="C13708" t="s">
        <v>238</v>
      </c>
      <c r="D13708" s="2">
        <v>4</v>
      </c>
      <c r="E13708" s="17">
        <v>12</v>
      </c>
      <c r="F13708" t="s">
        <v>70</v>
      </c>
      <c r="G13708">
        <v>50</v>
      </c>
      <c r="H13708">
        <v>24640191.710000001</v>
      </c>
    </row>
    <row r="13709" spans="1:8" x14ac:dyDescent="0.25">
      <c r="A13709" s="2">
        <v>39</v>
      </c>
      <c r="B13709" t="s">
        <v>233</v>
      </c>
      <c r="C13709" t="s">
        <v>238</v>
      </c>
      <c r="D13709" s="2">
        <v>4</v>
      </c>
      <c r="E13709" s="17">
        <v>12</v>
      </c>
      <c r="F13709" t="s">
        <v>75</v>
      </c>
      <c r="G13709">
        <v>16</v>
      </c>
      <c r="H13709">
        <v>526259</v>
      </c>
    </row>
    <row r="13710" spans="1:8" x14ac:dyDescent="0.25">
      <c r="A13710" s="2">
        <v>39</v>
      </c>
      <c r="B13710" t="s">
        <v>233</v>
      </c>
      <c r="C13710" t="s">
        <v>238</v>
      </c>
      <c r="D13710" s="2">
        <v>4</v>
      </c>
      <c r="E13710" s="17">
        <v>12</v>
      </c>
      <c r="F13710" t="s">
        <v>77</v>
      </c>
      <c r="G13710">
        <v>5</v>
      </c>
      <c r="H13710">
        <v>114843.08000000002</v>
      </c>
    </row>
    <row r="13711" spans="1:8" x14ac:dyDescent="0.25">
      <c r="A13711" s="2">
        <v>39</v>
      </c>
      <c r="B13711" t="s">
        <v>233</v>
      </c>
      <c r="C13711" t="s">
        <v>238</v>
      </c>
      <c r="D13711" s="2">
        <v>4</v>
      </c>
      <c r="E13711" s="17">
        <v>12</v>
      </c>
      <c r="F13711" t="s">
        <v>68</v>
      </c>
      <c r="G13711">
        <v>28</v>
      </c>
      <c r="H13711">
        <v>496972.71</v>
      </c>
    </row>
    <row r="13712" spans="1:8" x14ac:dyDescent="0.25">
      <c r="A13712" s="2">
        <v>39</v>
      </c>
      <c r="B13712" t="s">
        <v>233</v>
      </c>
      <c r="C13712" t="s">
        <v>238</v>
      </c>
      <c r="D13712" s="2">
        <v>4</v>
      </c>
      <c r="E13712" s="17">
        <v>12</v>
      </c>
      <c r="F13712" t="s">
        <v>69</v>
      </c>
      <c r="G13712">
        <v>50</v>
      </c>
      <c r="H13712">
        <v>3218657.49</v>
      </c>
    </row>
    <row r="13713" spans="1:8" x14ac:dyDescent="0.25">
      <c r="A13713" s="2">
        <v>39</v>
      </c>
      <c r="B13713" t="s">
        <v>233</v>
      </c>
      <c r="C13713" t="s">
        <v>238</v>
      </c>
      <c r="D13713" s="2">
        <v>4</v>
      </c>
      <c r="E13713" s="17">
        <v>12</v>
      </c>
      <c r="F13713" t="s">
        <v>78</v>
      </c>
      <c r="H13713">
        <v>848177.75</v>
      </c>
    </row>
    <row r="13714" spans="1:8" x14ac:dyDescent="0.25">
      <c r="A13714" s="2">
        <v>39</v>
      </c>
      <c r="B13714" t="s">
        <v>233</v>
      </c>
      <c r="C13714" t="s">
        <v>238</v>
      </c>
      <c r="D13714" s="2">
        <v>4</v>
      </c>
      <c r="E13714" s="17">
        <v>12</v>
      </c>
      <c r="F13714" t="s">
        <v>67</v>
      </c>
      <c r="G13714">
        <v>50</v>
      </c>
      <c r="H13714">
        <v>3212.23</v>
      </c>
    </row>
    <row r="13715" spans="1:8" x14ac:dyDescent="0.25">
      <c r="A13715" s="2">
        <v>39</v>
      </c>
      <c r="B13715" t="s">
        <v>233</v>
      </c>
      <c r="C13715" t="s">
        <v>238</v>
      </c>
      <c r="D13715" s="2">
        <v>4</v>
      </c>
      <c r="E13715" s="17">
        <v>12</v>
      </c>
      <c r="F13715" t="s">
        <v>73</v>
      </c>
      <c r="G13715">
        <v>8</v>
      </c>
      <c r="H13715">
        <v>1790729.72</v>
      </c>
    </row>
    <row r="13716" spans="1:8" x14ac:dyDescent="0.25">
      <c r="A13716" s="2">
        <v>39</v>
      </c>
      <c r="B13716" t="s">
        <v>233</v>
      </c>
      <c r="C13716" t="s">
        <v>238</v>
      </c>
      <c r="D13716" s="2">
        <v>4</v>
      </c>
      <c r="E13716" s="17">
        <v>12</v>
      </c>
      <c r="F13716" t="s">
        <v>72</v>
      </c>
      <c r="G13716">
        <v>50</v>
      </c>
      <c r="H13716">
        <v>3704055.37</v>
      </c>
    </row>
    <row r="13717" spans="1:8" x14ac:dyDescent="0.25">
      <c r="A13717" s="2">
        <v>39</v>
      </c>
      <c r="B13717" t="s">
        <v>233</v>
      </c>
      <c r="C13717" t="s">
        <v>238</v>
      </c>
      <c r="D13717" s="2">
        <v>4</v>
      </c>
      <c r="E13717" s="17">
        <v>12</v>
      </c>
      <c r="F13717" t="s">
        <v>71</v>
      </c>
      <c r="G13717">
        <v>1</v>
      </c>
      <c r="H13717">
        <v>62357.1</v>
      </c>
    </row>
    <row r="13718" spans="1:8" x14ac:dyDescent="0.25">
      <c r="A13718" s="2">
        <v>39</v>
      </c>
      <c r="B13718" t="s">
        <v>233</v>
      </c>
      <c r="C13718" t="s">
        <v>238</v>
      </c>
      <c r="D13718" s="2">
        <v>4</v>
      </c>
      <c r="E13718" s="17">
        <v>12</v>
      </c>
      <c r="F13718" t="s">
        <v>76</v>
      </c>
      <c r="H13718">
        <v>132064.76999999999</v>
      </c>
    </row>
    <row r="13719" spans="1:8" x14ac:dyDescent="0.25">
      <c r="A13719" s="2">
        <v>39</v>
      </c>
      <c r="B13719" t="s">
        <v>233</v>
      </c>
      <c r="C13719" t="s">
        <v>238</v>
      </c>
      <c r="D13719" s="2">
        <v>4</v>
      </c>
      <c r="E13719" s="17">
        <v>13</v>
      </c>
      <c r="F13719" t="s">
        <v>70</v>
      </c>
      <c r="G13719">
        <v>22</v>
      </c>
      <c r="H13719">
        <v>11763911.020000001</v>
      </c>
    </row>
    <row r="13720" spans="1:8" x14ac:dyDescent="0.25">
      <c r="A13720" s="2">
        <v>39</v>
      </c>
      <c r="B13720" t="s">
        <v>233</v>
      </c>
      <c r="C13720" t="s">
        <v>238</v>
      </c>
      <c r="D13720" s="2">
        <v>4</v>
      </c>
      <c r="E13720" s="17">
        <v>13</v>
      </c>
      <c r="F13720" t="s">
        <v>75</v>
      </c>
      <c r="G13720">
        <v>5</v>
      </c>
      <c r="H13720">
        <v>254691</v>
      </c>
    </row>
    <row r="13721" spans="1:8" x14ac:dyDescent="0.25">
      <c r="A13721" s="2">
        <v>39</v>
      </c>
      <c r="B13721" t="s">
        <v>233</v>
      </c>
      <c r="C13721" t="s">
        <v>238</v>
      </c>
      <c r="D13721" s="2">
        <v>4</v>
      </c>
      <c r="E13721" s="17">
        <v>13</v>
      </c>
      <c r="F13721" t="s">
        <v>68</v>
      </c>
      <c r="G13721">
        <v>10</v>
      </c>
      <c r="H13721">
        <v>222211.5</v>
      </c>
    </row>
    <row r="13722" spans="1:8" x14ac:dyDescent="0.25">
      <c r="A13722" s="2">
        <v>39</v>
      </c>
      <c r="B13722" t="s">
        <v>233</v>
      </c>
      <c r="C13722" t="s">
        <v>238</v>
      </c>
      <c r="D13722" s="2">
        <v>4</v>
      </c>
      <c r="E13722" s="17">
        <v>13</v>
      </c>
      <c r="F13722" t="s">
        <v>69</v>
      </c>
      <c r="G13722">
        <v>22</v>
      </c>
      <c r="H13722">
        <v>1529304.63</v>
      </c>
    </row>
    <row r="13723" spans="1:8" x14ac:dyDescent="0.25">
      <c r="A13723" s="2">
        <v>39</v>
      </c>
      <c r="B13723" t="s">
        <v>233</v>
      </c>
      <c r="C13723" t="s">
        <v>238</v>
      </c>
      <c r="D13723" s="2">
        <v>4</v>
      </c>
      <c r="E13723" s="17">
        <v>13</v>
      </c>
      <c r="F13723" t="s">
        <v>78</v>
      </c>
      <c r="H13723">
        <v>21206.91</v>
      </c>
    </row>
    <row r="13724" spans="1:8" x14ac:dyDescent="0.25">
      <c r="A13724" s="2">
        <v>39</v>
      </c>
      <c r="B13724" t="s">
        <v>233</v>
      </c>
      <c r="C13724" t="s">
        <v>238</v>
      </c>
      <c r="D13724" s="2">
        <v>4</v>
      </c>
      <c r="E13724" s="17">
        <v>13</v>
      </c>
      <c r="F13724" t="s">
        <v>67</v>
      </c>
      <c r="G13724">
        <v>22</v>
      </c>
      <c r="H13724">
        <v>1399.1499999999999</v>
      </c>
    </row>
    <row r="13725" spans="1:8" x14ac:dyDescent="0.25">
      <c r="A13725" s="2">
        <v>39</v>
      </c>
      <c r="B13725" t="s">
        <v>233</v>
      </c>
      <c r="C13725" t="s">
        <v>238</v>
      </c>
      <c r="D13725" s="2">
        <v>4</v>
      </c>
      <c r="E13725" s="17">
        <v>13</v>
      </c>
      <c r="F13725" t="s">
        <v>73</v>
      </c>
      <c r="G13725">
        <v>2</v>
      </c>
      <c r="H13725">
        <v>811613.7300000001</v>
      </c>
    </row>
    <row r="13726" spans="1:8" x14ac:dyDescent="0.25">
      <c r="A13726" s="2">
        <v>39</v>
      </c>
      <c r="B13726" t="s">
        <v>233</v>
      </c>
      <c r="C13726" t="s">
        <v>238</v>
      </c>
      <c r="D13726" s="2">
        <v>4</v>
      </c>
      <c r="E13726" s="17">
        <v>13</v>
      </c>
      <c r="F13726" t="s">
        <v>72</v>
      </c>
      <c r="G13726">
        <v>22</v>
      </c>
      <c r="H13726">
        <v>3319790.8699999987</v>
      </c>
    </row>
    <row r="13727" spans="1:8" x14ac:dyDescent="0.25">
      <c r="A13727" s="2">
        <v>39</v>
      </c>
      <c r="B13727" t="s">
        <v>233</v>
      </c>
      <c r="C13727" t="s">
        <v>238</v>
      </c>
      <c r="D13727" s="2">
        <v>4</v>
      </c>
      <c r="E13727" s="17">
        <v>14</v>
      </c>
      <c r="F13727" t="s">
        <v>70</v>
      </c>
      <c r="G13727">
        <v>12</v>
      </c>
      <c r="H13727">
        <v>7744709.9699999979</v>
      </c>
    </row>
    <row r="13728" spans="1:8" x14ac:dyDescent="0.25">
      <c r="A13728" s="2">
        <v>39</v>
      </c>
      <c r="B13728" t="s">
        <v>233</v>
      </c>
      <c r="C13728" t="s">
        <v>238</v>
      </c>
      <c r="D13728" s="2">
        <v>4</v>
      </c>
      <c r="E13728" s="17">
        <v>14</v>
      </c>
      <c r="F13728" t="s">
        <v>75</v>
      </c>
      <c r="G13728">
        <v>1</v>
      </c>
      <c r="H13728">
        <v>24000</v>
      </c>
    </row>
    <row r="13729" spans="1:8" x14ac:dyDescent="0.25">
      <c r="A13729" s="2">
        <v>39</v>
      </c>
      <c r="B13729" t="s">
        <v>233</v>
      </c>
      <c r="C13729" t="s">
        <v>238</v>
      </c>
      <c r="D13729" s="2">
        <v>4</v>
      </c>
      <c r="E13729" s="17">
        <v>14</v>
      </c>
      <c r="F13729" t="s">
        <v>68</v>
      </c>
      <c r="G13729">
        <v>5</v>
      </c>
      <c r="H13729">
        <v>113760</v>
      </c>
    </row>
    <row r="13730" spans="1:8" x14ac:dyDescent="0.25">
      <c r="A13730" s="2">
        <v>39</v>
      </c>
      <c r="B13730" t="s">
        <v>233</v>
      </c>
      <c r="C13730" t="s">
        <v>238</v>
      </c>
      <c r="D13730" s="2">
        <v>4</v>
      </c>
      <c r="E13730" s="17">
        <v>14</v>
      </c>
      <c r="F13730" t="s">
        <v>69</v>
      </c>
      <c r="G13730">
        <v>11</v>
      </c>
      <c r="H13730">
        <v>909170.27999999968</v>
      </c>
    </row>
    <row r="13731" spans="1:8" x14ac:dyDescent="0.25">
      <c r="A13731" s="2">
        <v>39</v>
      </c>
      <c r="B13731" t="s">
        <v>233</v>
      </c>
      <c r="C13731" t="s">
        <v>238</v>
      </c>
      <c r="D13731" s="2">
        <v>4</v>
      </c>
      <c r="E13731" s="17">
        <v>14</v>
      </c>
      <c r="F13731" t="s">
        <v>67</v>
      </c>
      <c r="G13731">
        <v>12</v>
      </c>
      <c r="H13731">
        <v>822.08</v>
      </c>
    </row>
    <row r="13732" spans="1:8" x14ac:dyDescent="0.25">
      <c r="A13732" s="2">
        <v>39</v>
      </c>
      <c r="B13732" t="s">
        <v>233</v>
      </c>
      <c r="C13732" t="s">
        <v>238</v>
      </c>
      <c r="D13732" s="2">
        <v>4</v>
      </c>
      <c r="E13732" s="17">
        <v>14</v>
      </c>
      <c r="F13732" t="s">
        <v>73</v>
      </c>
      <c r="G13732">
        <v>1</v>
      </c>
      <c r="H13732">
        <v>513981.08</v>
      </c>
    </row>
    <row r="13733" spans="1:8" x14ac:dyDescent="0.25">
      <c r="A13733" s="2">
        <v>39</v>
      </c>
      <c r="B13733" t="s">
        <v>233</v>
      </c>
      <c r="C13733" t="s">
        <v>238</v>
      </c>
      <c r="D13733" s="2">
        <v>4</v>
      </c>
      <c r="E13733" s="17">
        <v>14</v>
      </c>
      <c r="F13733" t="s">
        <v>72</v>
      </c>
      <c r="G13733">
        <v>12</v>
      </c>
      <c r="H13733">
        <v>3368653.58</v>
      </c>
    </row>
    <row r="13734" spans="1:8" x14ac:dyDescent="0.25">
      <c r="A13734" s="2">
        <v>39</v>
      </c>
      <c r="B13734" t="s">
        <v>233</v>
      </c>
      <c r="C13734" t="s">
        <v>238</v>
      </c>
      <c r="D13734" s="2">
        <v>4</v>
      </c>
      <c r="E13734" s="17">
        <v>14</v>
      </c>
      <c r="F13734" t="s">
        <v>76</v>
      </c>
      <c r="H13734">
        <v>8239.09</v>
      </c>
    </row>
    <row r="13735" spans="1:8" x14ac:dyDescent="0.25">
      <c r="A13735" s="2">
        <v>39</v>
      </c>
      <c r="B13735" t="s">
        <v>233</v>
      </c>
      <c r="C13735" t="s">
        <v>238</v>
      </c>
      <c r="D13735" s="2">
        <v>4</v>
      </c>
      <c r="E13735" s="17">
        <v>15</v>
      </c>
      <c r="F13735" t="s">
        <v>70</v>
      </c>
      <c r="G13735">
        <v>1</v>
      </c>
      <c r="H13735">
        <v>887464.2</v>
      </c>
    </row>
    <row r="13736" spans="1:8" x14ac:dyDescent="0.25">
      <c r="A13736" s="2">
        <v>39</v>
      </c>
      <c r="B13736" t="s">
        <v>233</v>
      </c>
      <c r="C13736" t="s">
        <v>238</v>
      </c>
      <c r="D13736" s="2">
        <v>4</v>
      </c>
      <c r="E13736" s="17">
        <v>15</v>
      </c>
      <c r="F13736" t="s">
        <v>75</v>
      </c>
      <c r="G13736">
        <v>1</v>
      </c>
      <c r="H13736">
        <v>96180</v>
      </c>
    </row>
    <row r="13737" spans="1:8" x14ac:dyDescent="0.25">
      <c r="A13737" s="2">
        <v>39</v>
      </c>
      <c r="B13737" t="s">
        <v>233</v>
      </c>
      <c r="C13737" t="s">
        <v>238</v>
      </c>
      <c r="D13737" s="2">
        <v>4</v>
      </c>
      <c r="E13737" s="17">
        <v>15</v>
      </c>
      <c r="F13737" t="s">
        <v>67</v>
      </c>
      <c r="G13737">
        <v>1</v>
      </c>
      <c r="H13737">
        <v>69.959999999999994</v>
      </c>
    </row>
    <row r="13738" spans="1:8" x14ac:dyDescent="0.25">
      <c r="A13738" s="2">
        <v>39</v>
      </c>
      <c r="B13738" t="s">
        <v>233</v>
      </c>
      <c r="C13738" t="s">
        <v>238</v>
      </c>
      <c r="D13738" s="2">
        <v>4</v>
      </c>
      <c r="E13738" s="17">
        <v>15</v>
      </c>
      <c r="F13738" t="s">
        <v>72</v>
      </c>
      <c r="G13738">
        <v>1</v>
      </c>
      <c r="H13738">
        <v>284161.8</v>
      </c>
    </row>
    <row r="13739" spans="1:8" x14ac:dyDescent="0.25">
      <c r="A13739" s="2">
        <v>39</v>
      </c>
      <c r="B13739" t="s">
        <v>233</v>
      </c>
      <c r="C13739" t="s">
        <v>239</v>
      </c>
      <c r="D13739" s="2">
        <v>3</v>
      </c>
      <c r="E13739" s="17">
        <v>1</v>
      </c>
      <c r="F13739" t="s">
        <v>70</v>
      </c>
      <c r="G13739">
        <v>1</v>
      </c>
      <c r="H13739">
        <v>-13820.42</v>
      </c>
    </row>
    <row r="13740" spans="1:8" x14ac:dyDescent="0.25">
      <c r="A13740" s="2">
        <v>39</v>
      </c>
      <c r="B13740" t="s">
        <v>233</v>
      </c>
      <c r="C13740" t="s">
        <v>239</v>
      </c>
      <c r="D13740" s="2">
        <v>3</v>
      </c>
      <c r="E13740" s="17">
        <v>1</v>
      </c>
      <c r="F13740" t="s">
        <v>72</v>
      </c>
      <c r="H13740">
        <v>-2835.25</v>
      </c>
    </row>
    <row r="13741" spans="1:8" x14ac:dyDescent="0.25">
      <c r="A13741" s="2">
        <v>39</v>
      </c>
      <c r="B13741" t="s">
        <v>233</v>
      </c>
      <c r="C13741" t="s">
        <v>239</v>
      </c>
      <c r="D13741" s="2">
        <v>3</v>
      </c>
      <c r="E13741" s="17">
        <v>1</v>
      </c>
      <c r="F13741" t="s">
        <v>111</v>
      </c>
      <c r="H13741">
        <v>25673.61</v>
      </c>
    </row>
    <row r="13742" spans="1:8" x14ac:dyDescent="0.25">
      <c r="A13742" s="2">
        <v>39</v>
      </c>
      <c r="B13742" t="s">
        <v>233</v>
      </c>
      <c r="C13742" t="s">
        <v>239</v>
      </c>
      <c r="D13742" s="2">
        <v>3</v>
      </c>
      <c r="E13742" s="17">
        <v>1</v>
      </c>
      <c r="F13742" t="s">
        <v>96</v>
      </c>
      <c r="G13742">
        <v>1447</v>
      </c>
      <c r="H13742">
        <v>37097631.070000008</v>
      </c>
    </row>
    <row r="13743" spans="1:8" x14ac:dyDescent="0.25">
      <c r="A13743" s="2">
        <v>39</v>
      </c>
      <c r="B13743" t="s">
        <v>233</v>
      </c>
      <c r="C13743" t="s">
        <v>239</v>
      </c>
      <c r="D13743" s="2">
        <v>3</v>
      </c>
      <c r="E13743" s="17">
        <v>4</v>
      </c>
      <c r="F13743" t="s">
        <v>70</v>
      </c>
      <c r="G13743">
        <v>1</v>
      </c>
      <c r="H13743">
        <v>111985.5</v>
      </c>
    </row>
    <row r="13744" spans="1:8" x14ac:dyDescent="0.25">
      <c r="A13744" s="2">
        <v>39</v>
      </c>
      <c r="B13744" t="s">
        <v>233</v>
      </c>
      <c r="C13744" t="s">
        <v>239</v>
      </c>
      <c r="D13744" s="2">
        <v>3</v>
      </c>
      <c r="E13744" s="17">
        <v>4</v>
      </c>
      <c r="F13744" t="s">
        <v>75</v>
      </c>
      <c r="H13744">
        <v>1800</v>
      </c>
    </row>
    <row r="13745" spans="1:8" x14ac:dyDescent="0.25">
      <c r="A13745" s="2">
        <v>39</v>
      </c>
      <c r="B13745" t="s">
        <v>233</v>
      </c>
      <c r="C13745" t="s">
        <v>239</v>
      </c>
      <c r="D13745" s="2">
        <v>3</v>
      </c>
      <c r="E13745" s="17">
        <v>4</v>
      </c>
      <c r="F13745" t="s">
        <v>77</v>
      </c>
      <c r="G13745">
        <v>1</v>
      </c>
      <c r="H13745">
        <v>19987.849999999999</v>
      </c>
    </row>
    <row r="13746" spans="1:8" x14ac:dyDescent="0.25">
      <c r="A13746" s="2">
        <v>39</v>
      </c>
      <c r="B13746" t="s">
        <v>233</v>
      </c>
      <c r="C13746" t="s">
        <v>239</v>
      </c>
      <c r="D13746" s="2">
        <v>3</v>
      </c>
      <c r="E13746" s="17">
        <v>4</v>
      </c>
      <c r="F13746" t="s">
        <v>69</v>
      </c>
      <c r="G13746">
        <v>1</v>
      </c>
      <c r="H13746">
        <v>14557.859999999999</v>
      </c>
    </row>
    <row r="13747" spans="1:8" x14ac:dyDescent="0.25">
      <c r="A13747" s="2">
        <v>39</v>
      </c>
      <c r="B13747" t="s">
        <v>233</v>
      </c>
      <c r="C13747" t="s">
        <v>239</v>
      </c>
      <c r="D13747" s="2">
        <v>3</v>
      </c>
      <c r="E13747" s="17">
        <v>4</v>
      </c>
      <c r="F13747" t="s">
        <v>78</v>
      </c>
      <c r="H13747">
        <v>10866.87</v>
      </c>
    </row>
    <row r="13748" spans="1:8" x14ac:dyDescent="0.25">
      <c r="A13748" s="2">
        <v>39</v>
      </c>
      <c r="B13748" t="s">
        <v>233</v>
      </c>
      <c r="C13748" t="s">
        <v>239</v>
      </c>
      <c r="D13748" s="2">
        <v>3</v>
      </c>
      <c r="E13748" s="17">
        <v>4</v>
      </c>
      <c r="F13748" t="s">
        <v>67</v>
      </c>
      <c r="G13748">
        <v>1</v>
      </c>
      <c r="H13748">
        <v>69.959999999999994</v>
      </c>
    </row>
    <row r="13749" spans="1:8" x14ac:dyDescent="0.25">
      <c r="A13749" s="2">
        <v>39</v>
      </c>
      <c r="B13749" t="s">
        <v>233</v>
      </c>
      <c r="C13749" t="s">
        <v>239</v>
      </c>
      <c r="D13749" s="2">
        <v>3</v>
      </c>
      <c r="E13749" s="17">
        <v>4</v>
      </c>
      <c r="F13749" t="s">
        <v>73</v>
      </c>
      <c r="H13749">
        <v>9366.75</v>
      </c>
    </row>
    <row r="13750" spans="1:8" x14ac:dyDescent="0.25">
      <c r="A13750" s="2">
        <v>39</v>
      </c>
      <c r="B13750" t="s">
        <v>233</v>
      </c>
      <c r="C13750" t="s">
        <v>239</v>
      </c>
      <c r="D13750" s="2">
        <v>3</v>
      </c>
      <c r="E13750" s="17">
        <v>5</v>
      </c>
      <c r="F13750" t="s">
        <v>70</v>
      </c>
      <c r="G13750">
        <v>3</v>
      </c>
      <c r="H13750">
        <v>400167</v>
      </c>
    </row>
    <row r="13751" spans="1:8" x14ac:dyDescent="0.25">
      <c r="A13751" s="2">
        <v>39</v>
      </c>
      <c r="B13751" t="s">
        <v>233</v>
      </c>
      <c r="C13751" t="s">
        <v>239</v>
      </c>
      <c r="D13751" s="2">
        <v>3</v>
      </c>
      <c r="E13751" s="17">
        <v>5</v>
      </c>
      <c r="F13751" t="s">
        <v>75</v>
      </c>
      <c r="G13751">
        <v>3</v>
      </c>
      <c r="H13751">
        <v>37500</v>
      </c>
    </row>
    <row r="13752" spans="1:8" x14ac:dyDescent="0.25">
      <c r="A13752" s="2">
        <v>39</v>
      </c>
      <c r="B13752" t="s">
        <v>233</v>
      </c>
      <c r="C13752" t="s">
        <v>239</v>
      </c>
      <c r="D13752" s="2">
        <v>3</v>
      </c>
      <c r="E13752" s="17">
        <v>5</v>
      </c>
      <c r="F13752" t="s">
        <v>77</v>
      </c>
      <c r="G13752">
        <v>3</v>
      </c>
      <c r="H13752">
        <v>36219.410000000003</v>
      </c>
    </row>
    <row r="13753" spans="1:8" x14ac:dyDescent="0.25">
      <c r="A13753" s="2">
        <v>39</v>
      </c>
      <c r="B13753" t="s">
        <v>233</v>
      </c>
      <c r="C13753" t="s">
        <v>239</v>
      </c>
      <c r="D13753" s="2">
        <v>3</v>
      </c>
      <c r="E13753" s="17">
        <v>5</v>
      </c>
      <c r="F13753" t="s">
        <v>68</v>
      </c>
      <c r="G13753">
        <v>3</v>
      </c>
      <c r="H13753">
        <v>36911.25</v>
      </c>
    </row>
    <row r="13754" spans="1:8" x14ac:dyDescent="0.25">
      <c r="A13754" s="2">
        <v>39</v>
      </c>
      <c r="B13754" t="s">
        <v>233</v>
      </c>
      <c r="C13754" t="s">
        <v>239</v>
      </c>
      <c r="D13754" s="2">
        <v>3</v>
      </c>
      <c r="E13754" s="17">
        <v>5</v>
      </c>
      <c r="F13754" t="s">
        <v>69</v>
      </c>
      <c r="G13754">
        <v>3</v>
      </c>
      <c r="H13754">
        <v>52021.19</v>
      </c>
    </row>
    <row r="13755" spans="1:8" x14ac:dyDescent="0.25">
      <c r="A13755" s="2">
        <v>39</v>
      </c>
      <c r="B13755" t="s">
        <v>233</v>
      </c>
      <c r="C13755" t="s">
        <v>239</v>
      </c>
      <c r="D13755" s="2">
        <v>3</v>
      </c>
      <c r="E13755" s="17">
        <v>5</v>
      </c>
      <c r="F13755" t="s">
        <v>78</v>
      </c>
      <c r="H13755">
        <v>21035.46</v>
      </c>
    </row>
    <row r="13756" spans="1:8" x14ac:dyDescent="0.25">
      <c r="A13756" s="2">
        <v>39</v>
      </c>
      <c r="B13756" t="s">
        <v>233</v>
      </c>
      <c r="C13756" t="s">
        <v>239</v>
      </c>
      <c r="D13756" s="2">
        <v>3</v>
      </c>
      <c r="E13756" s="17">
        <v>5</v>
      </c>
      <c r="F13756" t="s">
        <v>67</v>
      </c>
      <c r="G13756">
        <v>3</v>
      </c>
      <c r="H13756">
        <v>209.88000000000002</v>
      </c>
    </row>
    <row r="13757" spans="1:8" x14ac:dyDescent="0.25">
      <c r="A13757" s="2">
        <v>39</v>
      </c>
      <c r="B13757" t="s">
        <v>233</v>
      </c>
      <c r="C13757" t="s">
        <v>239</v>
      </c>
      <c r="D13757" s="2">
        <v>3</v>
      </c>
      <c r="E13757" s="17">
        <v>5</v>
      </c>
      <c r="F13757" t="s">
        <v>73</v>
      </c>
      <c r="H13757">
        <v>28277.1</v>
      </c>
    </row>
    <row r="13758" spans="1:8" x14ac:dyDescent="0.25">
      <c r="A13758" s="2">
        <v>39</v>
      </c>
      <c r="B13758" t="s">
        <v>233</v>
      </c>
      <c r="C13758" t="s">
        <v>239</v>
      </c>
      <c r="D13758" s="2">
        <v>3</v>
      </c>
      <c r="E13758" s="17">
        <v>6</v>
      </c>
      <c r="F13758" t="s">
        <v>70</v>
      </c>
      <c r="G13758">
        <v>10</v>
      </c>
      <c r="H13758">
        <v>1631795.25</v>
      </c>
    </row>
    <row r="13759" spans="1:8" x14ac:dyDescent="0.25">
      <c r="A13759" s="2">
        <v>39</v>
      </c>
      <c r="B13759" t="s">
        <v>233</v>
      </c>
      <c r="C13759" t="s">
        <v>239</v>
      </c>
      <c r="D13759" s="2">
        <v>3</v>
      </c>
      <c r="E13759" s="17">
        <v>6</v>
      </c>
      <c r="F13759" t="s">
        <v>75</v>
      </c>
      <c r="G13759">
        <v>7</v>
      </c>
      <c r="H13759">
        <v>96900</v>
      </c>
    </row>
    <row r="13760" spans="1:8" x14ac:dyDescent="0.25">
      <c r="A13760" s="2">
        <v>39</v>
      </c>
      <c r="B13760" t="s">
        <v>233</v>
      </c>
      <c r="C13760" t="s">
        <v>239</v>
      </c>
      <c r="D13760" s="2">
        <v>3</v>
      </c>
      <c r="E13760" s="17">
        <v>6</v>
      </c>
      <c r="F13760" t="s">
        <v>77</v>
      </c>
      <c r="G13760">
        <v>1</v>
      </c>
      <c r="H13760">
        <v>39527.670000000006</v>
      </c>
    </row>
    <row r="13761" spans="1:8" x14ac:dyDescent="0.25">
      <c r="A13761" s="2">
        <v>39</v>
      </c>
      <c r="B13761" t="s">
        <v>233</v>
      </c>
      <c r="C13761" t="s">
        <v>239</v>
      </c>
      <c r="D13761" s="2">
        <v>3</v>
      </c>
      <c r="E13761" s="17">
        <v>6</v>
      </c>
      <c r="F13761" t="s">
        <v>68</v>
      </c>
      <c r="G13761">
        <v>8</v>
      </c>
      <c r="H13761">
        <v>153592</v>
      </c>
    </row>
    <row r="13762" spans="1:8" x14ac:dyDescent="0.25">
      <c r="A13762" s="2">
        <v>39</v>
      </c>
      <c r="B13762" t="s">
        <v>233</v>
      </c>
      <c r="C13762" t="s">
        <v>239</v>
      </c>
      <c r="D13762" s="2">
        <v>3</v>
      </c>
      <c r="E13762" s="17">
        <v>6</v>
      </c>
      <c r="F13762" t="s">
        <v>69</v>
      </c>
      <c r="G13762">
        <v>10</v>
      </c>
      <c r="H13762">
        <v>212131.69</v>
      </c>
    </row>
    <row r="13763" spans="1:8" x14ac:dyDescent="0.25">
      <c r="A13763" s="2">
        <v>39</v>
      </c>
      <c r="B13763" t="s">
        <v>233</v>
      </c>
      <c r="C13763" t="s">
        <v>239</v>
      </c>
      <c r="D13763" s="2">
        <v>3</v>
      </c>
      <c r="E13763" s="17">
        <v>6</v>
      </c>
      <c r="F13763" t="s">
        <v>78</v>
      </c>
      <c r="H13763">
        <v>65818.62000000001</v>
      </c>
    </row>
    <row r="13764" spans="1:8" x14ac:dyDescent="0.25">
      <c r="A13764" s="2">
        <v>39</v>
      </c>
      <c r="B13764" t="s">
        <v>233</v>
      </c>
      <c r="C13764" t="s">
        <v>239</v>
      </c>
      <c r="D13764" s="2">
        <v>3</v>
      </c>
      <c r="E13764" s="17">
        <v>6</v>
      </c>
      <c r="F13764" t="s">
        <v>67</v>
      </c>
      <c r="G13764">
        <v>10</v>
      </c>
      <c r="H13764">
        <v>699.59999999999991</v>
      </c>
    </row>
    <row r="13765" spans="1:8" x14ac:dyDescent="0.25">
      <c r="A13765" s="2">
        <v>39</v>
      </c>
      <c r="B13765" t="s">
        <v>233</v>
      </c>
      <c r="C13765" t="s">
        <v>239</v>
      </c>
      <c r="D13765" s="2">
        <v>3</v>
      </c>
      <c r="E13765" s="17">
        <v>6</v>
      </c>
      <c r="F13765" t="s">
        <v>73</v>
      </c>
      <c r="G13765">
        <v>1</v>
      </c>
      <c r="H13765">
        <v>136141</v>
      </c>
    </row>
    <row r="13766" spans="1:8" x14ac:dyDescent="0.25">
      <c r="A13766" s="2">
        <v>39</v>
      </c>
      <c r="B13766" t="s">
        <v>233</v>
      </c>
      <c r="C13766" t="s">
        <v>239</v>
      </c>
      <c r="D13766" s="2">
        <v>3</v>
      </c>
      <c r="E13766" s="17">
        <v>7</v>
      </c>
      <c r="F13766" t="s">
        <v>70</v>
      </c>
      <c r="G13766">
        <v>16</v>
      </c>
      <c r="H13766">
        <v>3254901.75</v>
      </c>
    </row>
    <row r="13767" spans="1:8" x14ac:dyDescent="0.25">
      <c r="A13767" s="2">
        <v>39</v>
      </c>
      <c r="B13767" t="s">
        <v>233</v>
      </c>
      <c r="C13767" t="s">
        <v>239</v>
      </c>
      <c r="D13767" s="2">
        <v>3</v>
      </c>
      <c r="E13767" s="17">
        <v>7</v>
      </c>
      <c r="F13767" t="s">
        <v>75</v>
      </c>
      <c r="G13767">
        <v>13</v>
      </c>
      <c r="H13767">
        <v>159600</v>
      </c>
    </row>
    <row r="13768" spans="1:8" x14ac:dyDescent="0.25">
      <c r="A13768" s="2">
        <v>39</v>
      </c>
      <c r="B13768" t="s">
        <v>233</v>
      </c>
      <c r="C13768" t="s">
        <v>239</v>
      </c>
      <c r="D13768" s="2">
        <v>3</v>
      </c>
      <c r="E13768" s="17">
        <v>7</v>
      </c>
      <c r="F13768" t="s">
        <v>77</v>
      </c>
      <c r="G13768">
        <v>3</v>
      </c>
      <c r="H13768">
        <v>73364.579999999987</v>
      </c>
    </row>
    <row r="13769" spans="1:8" x14ac:dyDescent="0.25">
      <c r="A13769" s="2">
        <v>39</v>
      </c>
      <c r="B13769" t="s">
        <v>233</v>
      </c>
      <c r="C13769" t="s">
        <v>239</v>
      </c>
      <c r="D13769" s="2">
        <v>3</v>
      </c>
      <c r="E13769" s="17">
        <v>7</v>
      </c>
      <c r="F13769" t="s">
        <v>68</v>
      </c>
      <c r="G13769">
        <v>14</v>
      </c>
      <c r="H13769">
        <v>304185</v>
      </c>
    </row>
    <row r="13770" spans="1:8" x14ac:dyDescent="0.25">
      <c r="A13770" s="2">
        <v>39</v>
      </c>
      <c r="B13770" t="s">
        <v>233</v>
      </c>
      <c r="C13770" t="s">
        <v>239</v>
      </c>
      <c r="D13770" s="2">
        <v>3</v>
      </c>
      <c r="E13770" s="17">
        <v>7</v>
      </c>
      <c r="F13770" t="s">
        <v>69</v>
      </c>
      <c r="G13770">
        <v>15</v>
      </c>
      <c r="H13770">
        <v>391770.27</v>
      </c>
    </row>
    <row r="13771" spans="1:8" x14ac:dyDescent="0.25">
      <c r="A13771" s="2">
        <v>39</v>
      </c>
      <c r="B13771" t="s">
        <v>233</v>
      </c>
      <c r="C13771" t="s">
        <v>239</v>
      </c>
      <c r="D13771" s="2">
        <v>3</v>
      </c>
      <c r="E13771" s="17">
        <v>7</v>
      </c>
      <c r="F13771" t="s">
        <v>78</v>
      </c>
      <c r="H13771">
        <v>133997.16</v>
      </c>
    </row>
    <row r="13772" spans="1:8" x14ac:dyDescent="0.25">
      <c r="A13772" s="2">
        <v>39</v>
      </c>
      <c r="B13772" t="s">
        <v>233</v>
      </c>
      <c r="C13772" t="s">
        <v>239</v>
      </c>
      <c r="D13772" s="2">
        <v>3</v>
      </c>
      <c r="E13772" s="17">
        <v>7</v>
      </c>
      <c r="F13772" t="s">
        <v>67</v>
      </c>
      <c r="G13772">
        <v>16</v>
      </c>
      <c r="H13772">
        <v>1119.3599999999999</v>
      </c>
    </row>
    <row r="13773" spans="1:8" x14ac:dyDescent="0.25">
      <c r="A13773" s="2">
        <v>39</v>
      </c>
      <c r="B13773" t="s">
        <v>233</v>
      </c>
      <c r="C13773" t="s">
        <v>239</v>
      </c>
      <c r="D13773" s="2">
        <v>3</v>
      </c>
      <c r="E13773" s="17">
        <v>7</v>
      </c>
      <c r="F13773" t="s">
        <v>73</v>
      </c>
      <c r="G13773">
        <v>4</v>
      </c>
      <c r="H13773">
        <v>251572.5</v>
      </c>
    </row>
    <row r="13774" spans="1:8" x14ac:dyDescent="0.25">
      <c r="A13774" s="2">
        <v>39</v>
      </c>
      <c r="B13774" t="s">
        <v>233</v>
      </c>
      <c r="C13774" t="s">
        <v>239</v>
      </c>
      <c r="D13774" s="2">
        <v>3</v>
      </c>
      <c r="E13774" s="17">
        <v>7</v>
      </c>
      <c r="F13774" t="s">
        <v>72</v>
      </c>
      <c r="G13774">
        <v>1</v>
      </c>
      <c r="H13774">
        <v>29755.759999999998</v>
      </c>
    </row>
    <row r="13775" spans="1:8" x14ac:dyDescent="0.25">
      <c r="A13775" s="2">
        <v>39</v>
      </c>
      <c r="B13775" t="s">
        <v>233</v>
      </c>
      <c r="C13775" t="s">
        <v>239</v>
      </c>
      <c r="D13775" s="2">
        <v>3</v>
      </c>
      <c r="E13775" s="17">
        <v>8</v>
      </c>
      <c r="F13775" t="s">
        <v>70</v>
      </c>
      <c r="G13775">
        <v>4</v>
      </c>
      <c r="H13775">
        <v>1005971.25</v>
      </c>
    </row>
    <row r="13776" spans="1:8" x14ac:dyDescent="0.25">
      <c r="A13776" s="2">
        <v>39</v>
      </c>
      <c r="B13776" t="s">
        <v>233</v>
      </c>
      <c r="C13776" t="s">
        <v>239</v>
      </c>
      <c r="D13776" s="2">
        <v>3</v>
      </c>
      <c r="E13776" s="17">
        <v>8</v>
      </c>
      <c r="F13776" t="s">
        <v>75</v>
      </c>
      <c r="G13776">
        <v>4</v>
      </c>
      <c r="H13776">
        <v>50700</v>
      </c>
    </row>
    <row r="13777" spans="1:8" x14ac:dyDescent="0.25">
      <c r="A13777" s="2">
        <v>39</v>
      </c>
      <c r="B13777" t="s">
        <v>233</v>
      </c>
      <c r="C13777" t="s">
        <v>239</v>
      </c>
      <c r="D13777" s="2">
        <v>3</v>
      </c>
      <c r="E13777" s="17">
        <v>8</v>
      </c>
      <c r="F13777" t="s">
        <v>77</v>
      </c>
      <c r="G13777">
        <v>1</v>
      </c>
      <c r="H13777">
        <v>23018.12</v>
      </c>
    </row>
    <row r="13778" spans="1:8" x14ac:dyDescent="0.25">
      <c r="A13778" s="2">
        <v>39</v>
      </c>
      <c r="B13778" t="s">
        <v>233</v>
      </c>
      <c r="C13778" t="s">
        <v>239</v>
      </c>
      <c r="D13778" s="2">
        <v>3</v>
      </c>
      <c r="E13778" s="17">
        <v>8</v>
      </c>
      <c r="F13778" t="s">
        <v>68</v>
      </c>
      <c r="G13778">
        <v>3</v>
      </c>
      <c r="H13778">
        <v>53401</v>
      </c>
    </row>
    <row r="13779" spans="1:8" x14ac:dyDescent="0.25">
      <c r="A13779" s="2">
        <v>39</v>
      </c>
      <c r="B13779" t="s">
        <v>233</v>
      </c>
      <c r="C13779" t="s">
        <v>239</v>
      </c>
      <c r="D13779" s="2">
        <v>3</v>
      </c>
      <c r="E13779" s="17">
        <v>8</v>
      </c>
      <c r="F13779" t="s">
        <v>69</v>
      </c>
      <c r="G13779">
        <v>4</v>
      </c>
      <c r="H13779">
        <v>130775.48000000001</v>
      </c>
    </row>
    <row r="13780" spans="1:8" x14ac:dyDescent="0.25">
      <c r="A13780" s="2">
        <v>39</v>
      </c>
      <c r="B13780" t="s">
        <v>233</v>
      </c>
      <c r="C13780" t="s">
        <v>239</v>
      </c>
      <c r="D13780" s="2">
        <v>3</v>
      </c>
      <c r="E13780" s="17">
        <v>8</v>
      </c>
      <c r="F13780" t="s">
        <v>78</v>
      </c>
      <c r="H13780">
        <v>65660.14</v>
      </c>
    </row>
    <row r="13781" spans="1:8" x14ac:dyDescent="0.25">
      <c r="A13781" s="2">
        <v>39</v>
      </c>
      <c r="B13781" t="s">
        <v>233</v>
      </c>
      <c r="C13781" t="s">
        <v>239</v>
      </c>
      <c r="D13781" s="2">
        <v>3</v>
      </c>
      <c r="E13781" s="17">
        <v>8</v>
      </c>
      <c r="F13781" t="s">
        <v>67</v>
      </c>
      <c r="G13781">
        <v>4</v>
      </c>
      <c r="H13781">
        <v>279.83999999999997</v>
      </c>
    </row>
    <row r="13782" spans="1:8" x14ac:dyDescent="0.25">
      <c r="A13782" s="2">
        <v>39</v>
      </c>
      <c r="B13782" t="s">
        <v>233</v>
      </c>
      <c r="C13782" t="s">
        <v>239</v>
      </c>
      <c r="D13782" s="2">
        <v>3</v>
      </c>
      <c r="E13782" s="17">
        <v>8</v>
      </c>
      <c r="F13782" t="s">
        <v>73</v>
      </c>
      <c r="G13782">
        <v>1</v>
      </c>
      <c r="H13782">
        <v>84066.5</v>
      </c>
    </row>
    <row r="13783" spans="1:8" x14ac:dyDescent="0.25">
      <c r="A13783" s="2">
        <v>39</v>
      </c>
      <c r="B13783" t="s">
        <v>233</v>
      </c>
      <c r="C13783" t="s">
        <v>239</v>
      </c>
      <c r="D13783" s="2">
        <v>3</v>
      </c>
      <c r="E13783" s="17">
        <v>9</v>
      </c>
      <c r="F13783" t="s">
        <v>70</v>
      </c>
      <c r="G13783">
        <v>5</v>
      </c>
      <c r="H13783">
        <v>1469464.5</v>
      </c>
    </row>
    <row r="13784" spans="1:8" x14ac:dyDescent="0.25">
      <c r="A13784" s="2">
        <v>39</v>
      </c>
      <c r="B13784" t="s">
        <v>233</v>
      </c>
      <c r="C13784" t="s">
        <v>239</v>
      </c>
      <c r="D13784" s="2">
        <v>3</v>
      </c>
      <c r="E13784" s="17">
        <v>9</v>
      </c>
      <c r="F13784" t="s">
        <v>75</v>
      </c>
      <c r="G13784">
        <v>5</v>
      </c>
      <c r="H13784">
        <v>59700</v>
      </c>
    </row>
    <row r="13785" spans="1:8" x14ac:dyDescent="0.25">
      <c r="A13785" s="2">
        <v>39</v>
      </c>
      <c r="B13785" t="s">
        <v>233</v>
      </c>
      <c r="C13785" t="s">
        <v>239</v>
      </c>
      <c r="D13785" s="2">
        <v>3</v>
      </c>
      <c r="E13785" s="17">
        <v>9</v>
      </c>
      <c r="F13785" t="s">
        <v>77</v>
      </c>
      <c r="G13785">
        <v>1</v>
      </c>
      <c r="H13785">
        <v>38362.429999999993</v>
      </c>
    </row>
    <row r="13786" spans="1:8" x14ac:dyDescent="0.25">
      <c r="A13786" s="2">
        <v>39</v>
      </c>
      <c r="B13786" t="s">
        <v>233</v>
      </c>
      <c r="C13786" t="s">
        <v>239</v>
      </c>
      <c r="D13786" s="2">
        <v>3</v>
      </c>
      <c r="E13786" s="17">
        <v>9</v>
      </c>
      <c r="F13786" t="s">
        <v>68</v>
      </c>
      <c r="G13786">
        <v>3</v>
      </c>
      <c r="H13786">
        <v>62349</v>
      </c>
    </row>
    <row r="13787" spans="1:8" x14ac:dyDescent="0.25">
      <c r="A13787" s="2">
        <v>39</v>
      </c>
      <c r="B13787" t="s">
        <v>233</v>
      </c>
      <c r="C13787" t="s">
        <v>239</v>
      </c>
      <c r="D13787" s="2">
        <v>3</v>
      </c>
      <c r="E13787" s="17">
        <v>9</v>
      </c>
      <c r="F13787" t="s">
        <v>69</v>
      </c>
      <c r="G13787">
        <v>5</v>
      </c>
      <c r="H13787">
        <v>191029.32000000004</v>
      </c>
    </row>
    <row r="13788" spans="1:8" x14ac:dyDescent="0.25">
      <c r="A13788" s="2">
        <v>39</v>
      </c>
      <c r="B13788" t="s">
        <v>233</v>
      </c>
      <c r="C13788" t="s">
        <v>239</v>
      </c>
      <c r="D13788" s="2">
        <v>3</v>
      </c>
      <c r="E13788" s="17">
        <v>9</v>
      </c>
      <c r="F13788" t="s">
        <v>78</v>
      </c>
      <c r="H13788">
        <v>37912.559999999998</v>
      </c>
    </row>
    <row r="13789" spans="1:8" x14ac:dyDescent="0.25">
      <c r="A13789" s="2">
        <v>39</v>
      </c>
      <c r="B13789" t="s">
        <v>233</v>
      </c>
      <c r="C13789" t="s">
        <v>239</v>
      </c>
      <c r="D13789" s="2">
        <v>3</v>
      </c>
      <c r="E13789" s="17">
        <v>9</v>
      </c>
      <c r="F13789" t="s">
        <v>67</v>
      </c>
      <c r="G13789">
        <v>5</v>
      </c>
      <c r="H13789">
        <v>349.79999999999995</v>
      </c>
    </row>
    <row r="13790" spans="1:8" x14ac:dyDescent="0.25">
      <c r="A13790" s="2">
        <v>39</v>
      </c>
      <c r="B13790" t="s">
        <v>233</v>
      </c>
      <c r="C13790" t="s">
        <v>239</v>
      </c>
      <c r="D13790" s="2">
        <v>3</v>
      </c>
      <c r="E13790" s="17">
        <v>9</v>
      </c>
      <c r="F13790" t="s">
        <v>73</v>
      </c>
      <c r="H13790">
        <v>122185.75</v>
      </c>
    </row>
    <row r="13791" spans="1:8" x14ac:dyDescent="0.25">
      <c r="A13791" s="2">
        <v>39</v>
      </c>
      <c r="B13791" t="s">
        <v>233</v>
      </c>
      <c r="C13791" t="s">
        <v>239</v>
      </c>
      <c r="D13791" s="2">
        <v>3</v>
      </c>
      <c r="E13791" s="17">
        <v>9</v>
      </c>
      <c r="F13791" t="s">
        <v>71</v>
      </c>
      <c r="G13791">
        <v>1</v>
      </c>
      <c r="H13791">
        <v>54919.789999999994</v>
      </c>
    </row>
    <row r="13792" spans="1:8" x14ac:dyDescent="0.25">
      <c r="A13792" s="2">
        <v>39</v>
      </c>
      <c r="B13792" t="s">
        <v>233</v>
      </c>
      <c r="C13792" t="s">
        <v>239</v>
      </c>
      <c r="D13792" s="2">
        <v>3</v>
      </c>
      <c r="E13792" s="17">
        <v>10</v>
      </c>
      <c r="F13792" t="s">
        <v>70</v>
      </c>
      <c r="G13792">
        <v>37</v>
      </c>
      <c r="H13792">
        <v>13561460.189999992</v>
      </c>
    </row>
    <row r="13793" spans="1:8" x14ac:dyDescent="0.25">
      <c r="A13793" s="2">
        <v>39</v>
      </c>
      <c r="B13793" t="s">
        <v>233</v>
      </c>
      <c r="C13793" t="s">
        <v>239</v>
      </c>
      <c r="D13793" s="2">
        <v>3</v>
      </c>
      <c r="E13793" s="17">
        <v>10</v>
      </c>
      <c r="F13793" t="s">
        <v>75</v>
      </c>
      <c r="G13793">
        <v>17</v>
      </c>
      <c r="H13793">
        <v>363992</v>
      </c>
    </row>
    <row r="13794" spans="1:8" x14ac:dyDescent="0.25">
      <c r="A13794" s="2">
        <v>39</v>
      </c>
      <c r="B13794" t="s">
        <v>233</v>
      </c>
      <c r="C13794" t="s">
        <v>239</v>
      </c>
      <c r="D13794" s="2">
        <v>3</v>
      </c>
      <c r="E13794" s="17">
        <v>10</v>
      </c>
      <c r="F13794" t="s">
        <v>77</v>
      </c>
      <c r="G13794">
        <v>1</v>
      </c>
      <c r="H13794">
        <v>68412.679999999993</v>
      </c>
    </row>
    <row r="13795" spans="1:8" x14ac:dyDescent="0.25">
      <c r="A13795" s="2">
        <v>39</v>
      </c>
      <c r="B13795" t="s">
        <v>233</v>
      </c>
      <c r="C13795" t="s">
        <v>239</v>
      </c>
      <c r="D13795" s="2">
        <v>3</v>
      </c>
      <c r="E13795" s="17">
        <v>10</v>
      </c>
      <c r="F13795" t="s">
        <v>68</v>
      </c>
      <c r="G13795">
        <v>22</v>
      </c>
      <c r="H13795">
        <v>442292</v>
      </c>
    </row>
    <row r="13796" spans="1:8" x14ac:dyDescent="0.25">
      <c r="A13796" s="2">
        <v>39</v>
      </c>
      <c r="B13796" t="s">
        <v>233</v>
      </c>
      <c r="C13796" t="s">
        <v>239</v>
      </c>
      <c r="D13796" s="2">
        <v>3</v>
      </c>
      <c r="E13796" s="17">
        <v>10</v>
      </c>
      <c r="F13796" t="s">
        <v>69</v>
      </c>
      <c r="G13796">
        <v>29</v>
      </c>
      <c r="H13796">
        <v>1408982.3000000007</v>
      </c>
    </row>
    <row r="13797" spans="1:8" x14ac:dyDescent="0.25">
      <c r="A13797" s="2">
        <v>39</v>
      </c>
      <c r="B13797" t="s">
        <v>233</v>
      </c>
      <c r="C13797" t="s">
        <v>239</v>
      </c>
      <c r="D13797" s="2">
        <v>3</v>
      </c>
      <c r="E13797" s="17">
        <v>10</v>
      </c>
      <c r="F13797" t="s">
        <v>78</v>
      </c>
      <c r="H13797">
        <v>181644.3</v>
      </c>
    </row>
    <row r="13798" spans="1:8" x14ac:dyDescent="0.25">
      <c r="A13798" s="2">
        <v>39</v>
      </c>
      <c r="B13798" t="s">
        <v>233</v>
      </c>
      <c r="C13798" t="s">
        <v>239</v>
      </c>
      <c r="D13798" s="2">
        <v>3</v>
      </c>
      <c r="E13798" s="17">
        <v>10</v>
      </c>
      <c r="F13798" t="s">
        <v>67</v>
      </c>
      <c r="G13798">
        <v>37</v>
      </c>
      <c r="H13798">
        <v>2693.46</v>
      </c>
    </row>
    <row r="13799" spans="1:8" x14ac:dyDescent="0.25">
      <c r="A13799" s="2">
        <v>39</v>
      </c>
      <c r="B13799" t="s">
        <v>233</v>
      </c>
      <c r="C13799" t="s">
        <v>239</v>
      </c>
      <c r="D13799" s="2">
        <v>3</v>
      </c>
      <c r="E13799" s="17">
        <v>10</v>
      </c>
      <c r="F13799" t="s">
        <v>73</v>
      </c>
      <c r="G13799">
        <v>1</v>
      </c>
      <c r="H13799">
        <v>898068.66</v>
      </c>
    </row>
    <row r="13800" spans="1:8" x14ac:dyDescent="0.25">
      <c r="A13800" s="2">
        <v>39</v>
      </c>
      <c r="B13800" t="s">
        <v>233</v>
      </c>
      <c r="C13800" t="s">
        <v>239</v>
      </c>
      <c r="D13800" s="2">
        <v>3</v>
      </c>
      <c r="E13800" s="17">
        <v>10</v>
      </c>
      <c r="F13800" t="s">
        <v>79</v>
      </c>
      <c r="H13800">
        <v>17764.5</v>
      </c>
    </row>
    <row r="13801" spans="1:8" x14ac:dyDescent="0.25">
      <c r="A13801" s="2">
        <v>39</v>
      </c>
      <c r="B13801" t="s">
        <v>233</v>
      </c>
      <c r="C13801" t="s">
        <v>239</v>
      </c>
      <c r="D13801" s="2">
        <v>3</v>
      </c>
      <c r="E13801" s="17">
        <v>10</v>
      </c>
      <c r="F13801" t="s">
        <v>72</v>
      </c>
      <c r="G13801">
        <v>15</v>
      </c>
      <c r="H13801">
        <v>1404457.5499999996</v>
      </c>
    </row>
    <row r="13802" spans="1:8" x14ac:dyDescent="0.25">
      <c r="A13802" s="2">
        <v>39</v>
      </c>
      <c r="B13802" t="s">
        <v>233</v>
      </c>
      <c r="C13802" t="s">
        <v>239</v>
      </c>
      <c r="D13802" s="2">
        <v>3</v>
      </c>
      <c r="E13802" s="17">
        <v>10</v>
      </c>
      <c r="F13802" t="s">
        <v>71</v>
      </c>
      <c r="G13802">
        <v>3</v>
      </c>
      <c r="H13802">
        <v>157359.25000000003</v>
      </c>
    </row>
    <row r="13803" spans="1:8" x14ac:dyDescent="0.25">
      <c r="A13803" s="2">
        <v>39</v>
      </c>
      <c r="B13803" t="s">
        <v>233</v>
      </c>
      <c r="C13803" t="s">
        <v>239</v>
      </c>
      <c r="D13803" s="2">
        <v>3</v>
      </c>
      <c r="E13803" s="17">
        <v>11</v>
      </c>
      <c r="F13803" t="s">
        <v>70</v>
      </c>
      <c r="G13803">
        <v>4</v>
      </c>
      <c r="H13803">
        <v>1617034.4500000002</v>
      </c>
    </row>
    <row r="13804" spans="1:8" x14ac:dyDescent="0.25">
      <c r="A13804" s="2">
        <v>39</v>
      </c>
      <c r="B13804" t="s">
        <v>233</v>
      </c>
      <c r="C13804" t="s">
        <v>239</v>
      </c>
      <c r="D13804" s="2">
        <v>3</v>
      </c>
      <c r="E13804" s="17">
        <v>11</v>
      </c>
      <c r="F13804" t="s">
        <v>75</v>
      </c>
      <c r="G13804">
        <v>1</v>
      </c>
      <c r="H13804">
        <v>75664</v>
      </c>
    </row>
    <row r="13805" spans="1:8" x14ac:dyDescent="0.25">
      <c r="A13805" s="2">
        <v>39</v>
      </c>
      <c r="B13805" t="s">
        <v>233</v>
      </c>
      <c r="C13805" t="s">
        <v>239</v>
      </c>
      <c r="D13805" s="2">
        <v>3</v>
      </c>
      <c r="E13805" s="17">
        <v>11</v>
      </c>
      <c r="F13805" t="s">
        <v>77</v>
      </c>
      <c r="G13805">
        <v>1</v>
      </c>
      <c r="H13805">
        <v>56847.179999999993</v>
      </c>
    </row>
    <row r="13806" spans="1:8" x14ac:dyDescent="0.25">
      <c r="A13806" s="2">
        <v>39</v>
      </c>
      <c r="B13806" t="s">
        <v>233</v>
      </c>
      <c r="C13806" t="s">
        <v>239</v>
      </c>
      <c r="D13806" s="2">
        <v>3</v>
      </c>
      <c r="E13806" s="17">
        <v>11</v>
      </c>
      <c r="F13806" t="s">
        <v>68</v>
      </c>
      <c r="G13806">
        <v>2</v>
      </c>
      <c r="H13806">
        <v>35398</v>
      </c>
    </row>
    <row r="13807" spans="1:8" x14ac:dyDescent="0.25">
      <c r="A13807" s="2">
        <v>39</v>
      </c>
      <c r="B13807" t="s">
        <v>233</v>
      </c>
      <c r="C13807" t="s">
        <v>239</v>
      </c>
      <c r="D13807" s="2">
        <v>3</v>
      </c>
      <c r="E13807" s="17">
        <v>11</v>
      </c>
      <c r="F13807" t="s">
        <v>69</v>
      </c>
      <c r="G13807">
        <v>4</v>
      </c>
      <c r="H13807">
        <v>210213.68999999997</v>
      </c>
    </row>
    <row r="13808" spans="1:8" x14ac:dyDescent="0.25">
      <c r="A13808" s="2">
        <v>39</v>
      </c>
      <c r="B13808" t="s">
        <v>233</v>
      </c>
      <c r="C13808" t="s">
        <v>239</v>
      </c>
      <c r="D13808" s="2">
        <v>3</v>
      </c>
      <c r="E13808" s="17">
        <v>11</v>
      </c>
      <c r="F13808" t="s">
        <v>78</v>
      </c>
      <c r="H13808">
        <v>98471.43</v>
      </c>
    </row>
    <row r="13809" spans="1:8" x14ac:dyDescent="0.25">
      <c r="A13809" s="2">
        <v>39</v>
      </c>
      <c r="B13809" t="s">
        <v>233</v>
      </c>
      <c r="C13809" t="s">
        <v>239</v>
      </c>
      <c r="D13809" s="2">
        <v>3</v>
      </c>
      <c r="E13809" s="17">
        <v>11</v>
      </c>
      <c r="F13809" t="s">
        <v>67</v>
      </c>
      <c r="G13809">
        <v>4</v>
      </c>
      <c r="H13809">
        <v>268.18</v>
      </c>
    </row>
    <row r="13810" spans="1:8" x14ac:dyDescent="0.25">
      <c r="A13810" s="2">
        <v>39</v>
      </c>
      <c r="B13810" t="s">
        <v>233</v>
      </c>
      <c r="C13810" t="s">
        <v>239</v>
      </c>
      <c r="D13810" s="2">
        <v>3</v>
      </c>
      <c r="E13810" s="17">
        <v>11</v>
      </c>
      <c r="F13810" t="s">
        <v>73</v>
      </c>
      <c r="H13810">
        <v>100665.61000000002</v>
      </c>
    </row>
    <row r="13811" spans="1:8" x14ac:dyDescent="0.25">
      <c r="A13811" s="2">
        <v>39</v>
      </c>
      <c r="B13811" t="s">
        <v>233</v>
      </c>
      <c r="C13811" t="s">
        <v>239</v>
      </c>
      <c r="D13811" s="2">
        <v>3</v>
      </c>
      <c r="E13811" s="17">
        <v>11</v>
      </c>
      <c r="F13811" t="s">
        <v>72</v>
      </c>
      <c r="G13811">
        <v>4</v>
      </c>
      <c r="H13811">
        <v>195086.1</v>
      </c>
    </row>
    <row r="13812" spans="1:8" x14ac:dyDescent="0.25">
      <c r="A13812" s="2">
        <v>39</v>
      </c>
      <c r="B13812" t="s">
        <v>233</v>
      </c>
      <c r="C13812" t="s">
        <v>239</v>
      </c>
      <c r="D13812" s="2">
        <v>3</v>
      </c>
      <c r="E13812" s="17">
        <v>11</v>
      </c>
      <c r="F13812" t="s">
        <v>76</v>
      </c>
      <c r="H13812">
        <v>8738.1200000000008</v>
      </c>
    </row>
    <row r="13813" spans="1:8" x14ac:dyDescent="0.25">
      <c r="A13813" s="2">
        <v>39</v>
      </c>
      <c r="B13813" t="s">
        <v>233</v>
      </c>
      <c r="C13813" t="s">
        <v>239</v>
      </c>
      <c r="D13813" s="2">
        <v>3</v>
      </c>
      <c r="E13813" s="17">
        <v>12</v>
      </c>
      <c r="F13813" t="s">
        <v>70</v>
      </c>
      <c r="G13813">
        <v>32</v>
      </c>
      <c r="H13813">
        <v>16750656.409999995</v>
      </c>
    </row>
    <row r="13814" spans="1:8" x14ac:dyDescent="0.25">
      <c r="A13814" s="2">
        <v>39</v>
      </c>
      <c r="B13814" t="s">
        <v>233</v>
      </c>
      <c r="C13814" t="s">
        <v>239</v>
      </c>
      <c r="D13814" s="2">
        <v>3</v>
      </c>
      <c r="E13814" s="17">
        <v>12</v>
      </c>
      <c r="F13814" t="s">
        <v>75</v>
      </c>
      <c r="G13814">
        <v>6</v>
      </c>
      <c r="H13814">
        <v>232308</v>
      </c>
    </row>
    <row r="13815" spans="1:8" x14ac:dyDescent="0.25">
      <c r="A13815" s="2">
        <v>39</v>
      </c>
      <c r="B13815" t="s">
        <v>233</v>
      </c>
      <c r="C13815" t="s">
        <v>239</v>
      </c>
      <c r="D13815" s="2">
        <v>3</v>
      </c>
      <c r="E13815" s="17">
        <v>12</v>
      </c>
      <c r="F13815" t="s">
        <v>77</v>
      </c>
      <c r="G13815">
        <v>1</v>
      </c>
      <c r="H13815">
        <v>35258.049999999996</v>
      </c>
    </row>
    <row r="13816" spans="1:8" x14ac:dyDescent="0.25">
      <c r="A13816" s="2">
        <v>39</v>
      </c>
      <c r="B13816" t="s">
        <v>233</v>
      </c>
      <c r="C13816" t="s">
        <v>239</v>
      </c>
      <c r="D13816" s="2">
        <v>3</v>
      </c>
      <c r="E13816" s="17">
        <v>12</v>
      </c>
      <c r="F13816" t="s">
        <v>68</v>
      </c>
      <c r="G13816">
        <v>11</v>
      </c>
      <c r="H13816">
        <v>219660</v>
      </c>
    </row>
    <row r="13817" spans="1:8" x14ac:dyDescent="0.25">
      <c r="A13817" s="2">
        <v>39</v>
      </c>
      <c r="B13817" t="s">
        <v>233</v>
      </c>
      <c r="C13817" t="s">
        <v>239</v>
      </c>
      <c r="D13817" s="2">
        <v>3</v>
      </c>
      <c r="E13817" s="17">
        <v>12</v>
      </c>
      <c r="F13817" t="s">
        <v>69</v>
      </c>
      <c r="G13817">
        <v>32</v>
      </c>
      <c r="H13817">
        <v>2177817.9200000013</v>
      </c>
    </row>
    <row r="13818" spans="1:8" x14ac:dyDescent="0.25">
      <c r="A13818" s="2">
        <v>39</v>
      </c>
      <c r="B13818" t="s">
        <v>233</v>
      </c>
      <c r="C13818" t="s">
        <v>239</v>
      </c>
      <c r="D13818" s="2">
        <v>3</v>
      </c>
      <c r="E13818" s="17">
        <v>12</v>
      </c>
      <c r="F13818" t="s">
        <v>78</v>
      </c>
      <c r="H13818">
        <v>461037.25999999995</v>
      </c>
    </row>
    <row r="13819" spans="1:8" x14ac:dyDescent="0.25">
      <c r="A13819" s="2">
        <v>39</v>
      </c>
      <c r="B13819" t="s">
        <v>233</v>
      </c>
      <c r="C13819" t="s">
        <v>239</v>
      </c>
      <c r="D13819" s="2">
        <v>3</v>
      </c>
      <c r="E13819" s="17">
        <v>12</v>
      </c>
      <c r="F13819" t="s">
        <v>67</v>
      </c>
      <c r="G13819">
        <v>32</v>
      </c>
      <c r="H13819">
        <v>2331.9999999999995</v>
      </c>
    </row>
    <row r="13820" spans="1:8" x14ac:dyDescent="0.25">
      <c r="A13820" s="2">
        <v>39</v>
      </c>
      <c r="B13820" t="s">
        <v>233</v>
      </c>
      <c r="C13820" t="s">
        <v>239</v>
      </c>
      <c r="D13820" s="2">
        <v>3</v>
      </c>
      <c r="E13820" s="17">
        <v>12</v>
      </c>
      <c r="F13820" t="s">
        <v>73</v>
      </c>
      <c r="H13820">
        <v>1337146.7899999998</v>
      </c>
    </row>
    <row r="13821" spans="1:8" x14ac:dyDescent="0.25">
      <c r="A13821" s="2">
        <v>39</v>
      </c>
      <c r="B13821" t="s">
        <v>233</v>
      </c>
      <c r="C13821" t="s">
        <v>239</v>
      </c>
      <c r="D13821" s="2">
        <v>3</v>
      </c>
      <c r="E13821" s="17">
        <v>12</v>
      </c>
      <c r="F13821" t="s">
        <v>72</v>
      </c>
      <c r="G13821">
        <v>32</v>
      </c>
      <c r="H13821">
        <v>2282278.4499999997</v>
      </c>
    </row>
    <row r="13822" spans="1:8" x14ac:dyDescent="0.25">
      <c r="A13822" s="2">
        <v>39</v>
      </c>
      <c r="B13822" t="s">
        <v>233</v>
      </c>
      <c r="C13822" t="s">
        <v>239</v>
      </c>
      <c r="D13822" s="2">
        <v>3</v>
      </c>
      <c r="E13822" s="17">
        <v>12</v>
      </c>
      <c r="F13822" t="s">
        <v>74</v>
      </c>
      <c r="H13822">
        <v>202719.75</v>
      </c>
    </row>
    <row r="13823" spans="1:8" x14ac:dyDescent="0.25">
      <c r="A13823" s="2">
        <v>39</v>
      </c>
      <c r="B13823" t="s">
        <v>233</v>
      </c>
      <c r="C13823" t="s">
        <v>239</v>
      </c>
      <c r="D13823" s="2">
        <v>3</v>
      </c>
      <c r="E13823" s="17">
        <v>12</v>
      </c>
      <c r="F13823" t="s">
        <v>71</v>
      </c>
      <c r="G13823">
        <v>4</v>
      </c>
      <c r="H13823">
        <v>206937.97</v>
      </c>
    </row>
    <row r="13824" spans="1:8" x14ac:dyDescent="0.25">
      <c r="A13824" s="2">
        <v>39</v>
      </c>
      <c r="B13824" t="s">
        <v>233</v>
      </c>
      <c r="C13824" t="s">
        <v>239</v>
      </c>
      <c r="D13824" s="2">
        <v>3</v>
      </c>
      <c r="E13824" s="17">
        <v>13</v>
      </c>
      <c r="F13824" t="s">
        <v>70</v>
      </c>
      <c r="G13824">
        <v>14</v>
      </c>
      <c r="H13824">
        <v>8011167.9800000004</v>
      </c>
    </row>
    <row r="13825" spans="1:8" x14ac:dyDescent="0.25">
      <c r="A13825" s="2">
        <v>39</v>
      </c>
      <c r="B13825" t="s">
        <v>233</v>
      </c>
      <c r="C13825" t="s">
        <v>239</v>
      </c>
      <c r="D13825" s="2">
        <v>3</v>
      </c>
      <c r="E13825" s="17">
        <v>13</v>
      </c>
      <c r="F13825" t="s">
        <v>75</v>
      </c>
      <c r="G13825">
        <v>8</v>
      </c>
      <c r="H13825">
        <v>374215</v>
      </c>
    </row>
    <row r="13826" spans="1:8" x14ac:dyDescent="0.25">
      <c r="A13826" s="2">
        <v>39</v>
      </c>
      <c r="B13826" t="s">
        <v>233</v>
      </c>
      <c r="C13826" t="s">
        <v>239</v>
      </c>
      <c r="D13826" s="2">
        <v>3</v>
      </c>
      <c r="E13826" s="17">
        <v>13</v>
      </c>
      <c r="F13826" t="s">
        <v>68</v>
      </c>
      <c r="G13826">
        <v>11</v>
      </c>
      <c r="H13826">
        <v>221320</v>
      </c>
    </row>
    <row r="13827" spans="1:8" x14ac:dyDescent="0.25">
      <c r="A13827" s="2">
        <v>39</v>
      </c>
      <c r="B13827" t="s">
        <v>233</v>
      </c>
      <c r="C13827" t="s">
        <v>239</v>
      </c>
      <c r="D13827" s="2">
        <v>3</v>
      </c>
      <c r="E13827" s="17">
        <v>13</v>
      </c>
      <c r="F13827" t="s">
        <v>69</v>
      </c>
      <c r="G13827">
        <v>14</v>
      </c>
      <c r="H13827">
        <v>1041449.1200000001</v>
      </c>
    </row>
    <row r="13828" spans="1:8" x14ac:dyDescent="0.25">
      <c r="A13828" s="2">
        <v>39</v>
      </c>
      <c r="B13828" t="s">
        <v>233</v>
      </c>
      <c r="C13828" t="s">
        <v>239</v>
      </c>
      <c r="D13828" s="2">
        <v>3</v>
      </c>
      <c r="E13828" s="17">
        <v>13</v>
      </c>
      <c r="F13828" t="s">
        <v>78</v>
      </c>
      <c r="H13828">
        <v>54424.39</v>
      </c>
    </row>
    <row r="13829" spans="1:8" x14ac:dyDescent="0.25">
      <c r="A13829" s="2">
        <v>39</v>
      </c>
      <c r="B13829" t="s">
        <v>233</v>
      </c>
      <c r="C13829" t="s">
        <v>239</v>
      </c>
      <c r="D13829" s="2">
        <v>3</v>
      </c>
      <c r="E13829" s="17">
        <v>13</v>
      </c>
      <c r="F13829" t="s">
        <v>67</v>
      </c>
      <c r="G13829">
        <v>14</v>
      </c>
      <c r="H13829">
        <v>991.09999999999991</v>
      </c>
    </row>
    <row r="13830" spans="1:8" x14ac:dyDescent="0.25">
      <c r="A13830" s="2">
        <v>39</v>
      </c>
      <c r="B13830" t="s">
        <v>233</v>
      </c>
      <c r="C13830" t="s">
        <v>239</v>
      </c>
      <c r="D13830" s="2">
        <v>3</v>
      </c>
      <c r="E13830" s="17">
        <v>13</v>
      </c>
      <c r="F13830" t="s">
        <v>73</v>
      </c>
      <c r="G13830">
        <v>1</v>
      </c>
      <c r="H13830">
        <v>557418.44000000006</v>
      </c>
    </row>
    <row r="13831" spans="1:8" x14ac:dyDescent="0.25">
      <c r="A13831" s="2">
        <v>39</v>
      </c>
      <c r="B13831" t="s">
        <v>233</v>
      </c>
      <c r="C13831" t="s">
        <v>239</v>
      </c>
      <c r="D13831" s="2">
        <v>3</v>
      </c>
      <c r="E13831" s="17">
        <v>13</v>
      </c>
      <c r="F13831" t="s">
        <v>72</v>
      </c>
      <c r="G13831">
        <v>14</v>
      </c>
      <c r="H13831">
        <v>2484203.56</v>
      </c>
    </row>
    <row r="13832" spans="1:8" x14ac:dyDescent="0.25">
      <c r="A13832" s="2">
        <v>39</v>
      </c>
      <c r="B13832" t="s">
        <v>233</v>
      </c>
      <c r="C13832" t="s">
        <v>239</v>
      </c>
      <c r="D13832" s="2">
        <v>3</v>
      </c>
      <c r="E13832" s="17">
        <v>13</v>
      </c>
      <c r="F13832" t="s">
        <v>74</v>
      </c>
      <c r="H13832">
        <v>30540</v>
      </c>
    </row>
    <row r="13833" spans="1:8" x14ac:dyDescent="0.25">
      <c r="A13833" s="2">
        <v>39</v>
      </c>
      <c r="B13833" t="s">
        <v>233</v>
      </c>
      <c r="C13833" t="s">
        <v>239</v>
      </c>
      <c r="D13833" s="2">
        <v>3</v>
      </c>
      <c r="E13833" s="17">
        <v>14</v>
      </c>
      <c r="F13833" t="s">
        <v>70</v>
      </c>
      <c r="G13833">
        <v>6</v>
      </c>
      <c r="H13833">
        <v>3556059.6599999997</v>
      </c>
    </row>
    <row r="13834" spans="1:8" x14ac:dyDescent="0.25">
      <c r="A13834" s="2">
        <v>39</v>
      </c>
      <c r="B13834" t="s">
        <v>233</v>
      </c>
      <c r="C13834" t="s">
        <v>239</v>
      </c>
      <c r="D13834" s="2">
        <v>3</v>
      </c>
      <c r="E13834" s="17">
        <v>14</v>
      </c>
      <c r="F13834" t="s">
        <v>68</v>
      </c>
      <c r="G13834">
        <v>3</v>
      </c>
      <c r="H13834">
        <v>40656</v>
      </c>
    </row>
    <row r="13835" spans="1:8" x14ac:dyDescent="0.25">
      <c r="A13835" s="2">
        <v>39</v>
      </c>
      <c r="B13835" t="s">
        <v>233</v>
      </c>
      <c r="C13835" t="s">
        <v>239</v>
      </c>
      <c r="D13835" s="2">
        <v>3</v>
      </c>
      <c r="E13835" s="17">
        <v>14</v>
      </c>
      <c r="F13835" t="s">
        <v>69</v>
      </c>
      <c r="G13835">
        <v>6</v>
      </c>
      <c r="H13835">
        <v>462287.13999999996</v>
      </c>
    </row>
    <row r="13836" spans="1:8" x14ac:dyDescent="0.25">
      <c r="A13836" s="2">
        <v>39</v>
      </c>
      <c r="B13836" t="s">
        <v>233</v>
      </c>
      <c r="C13836" t="s">
        <v>239</v>
      </c>
      <c r="D13836" s="2">
        <v>3</v>
      </c>
      <c r="E13836" s="17">
        <v>14</v>
      </c>
      <c r="F13836" t="s">
        <v>67</v>
      </c>
      <c r="G13836">
        <v>6</v>
      </c>
      <c r="H13836">
        <v>367.29</v>
      </c>
    </row>
    <row r="13837" spans="1:8" x14ac:dyDescent="0.25">
      <c r="A13837" s="2">
        <v>39</v>
      </c>
      <c r="B13837" t="s">
        <v>233</v>
      </c>
      <c r="C13837" t="s">
        <v>239</v>
      </c>
      <c r="D13837" s="2">
        <v>3</v>
      </c>
      <c r="E13837" s="17">
        <v>14</v>
      </c>
      <c r="F13837" t="s">
        <v>73</v>
      </c>
      <c r="G13837">
        <v>1</v>
      </c>
      <c r="H13837">
        <v>229069.72999999998</v>
      </c>
    </row>
    <row r="13838" spans="1:8" x14ac:dyDescent="0.25">
      <c r="A13838" s="2">
        <v>39</v>
      </c>
      <c r="B13838" t="s">
        <v>233</v>
      </c>
      <c r="C13838" t="s">
        <v>239</v>
      </c>
      <c r="D13838" s="2">
        <v>3</v>
      </c>
      <c r="E13838" s="17">
        <v>14</v>
      </c>
      <c r="F13838" t="s">
        <v>72</v>
      </c>
      <c r="G13838">
        <v>6</v>
      </c>
      <c r="H13838">
        <v>1452128.74</v>
      </c>
    </row>
    <row r="13839" spans="1:8" x14ac:dyDescent="0.25">
      <c r="A13839" s="2">
        <v>39</v>
      </c>
      <c r="B13839" t="s">
        <v>233</v>
      </c>
      <c r="C13839" t="s">
        <v>239</v>
      </c>
      <c r="D13839" s="2">
        <v>3</v>
      </c>
      <c r="E13839" s="17">
        <v>15</v>
      </c>
      <c r="F13839" t="s">
        <v>70</v>
      </c>
      <c r="G13839">
        <v>1</v>
      </c>
      <c r="H13839">
        <v>809734.35</v>
      </c>
    </row>
    <row r="13840" spans="1:8" x14ac:dyDescent="0.25">
      <c r="A13840" s="2">
        <v>39</v>
      </c>
      <c r="B13840" t="s">
        <v>233</v>
      </c>
      <c r="C13840" t="s">
        <v>239</v>
      </c>
      <c r="D13840" s="2">
        <v>3</v>
      </c>
      <c r="E13840" s="17">
        <v>15</v>
      </c>
      <c r="F13840" t="s">
        <v>68</v>
      </c>
      <c r="G13840">
        <v>1</v>
      </c>
      <c r="H13840">
        <v>19200</v>
      </c>
    </row>
    <row r="13841" spans="1:8" x14ac:dyDescent="0.25">
      <c r="A13841" s="2">
        <v>39</v>
      </c>
      <c r="B13841" t="s">
        <v>233</v>
      </c>
      <c r="C13841" t="s">
        <v>239</v>
      </c>
      <c r="D13841" s="2">
        <v>3</v>
      </c>
      <c r="E13841" s="17">
        <v>15</v>
      </c>
      <c r="F13841" t="s">
        <v>69</v>
      </c>
      <c r="G13841">
        <v>1</v>
      </c>
      <c r="H13841">
        <v>105265.24</v>
      </c>
    </row>
    <row r="13842" spans="1:8" x14ac:dyDescent="0.25">
      <c r="A13842" s="2">
        <v>39</v>
      </c>
      <c r="B13842" t="s">
        <v>233</v>
      </c>
      <c r="C13842" t="s">
        <v>239</v>
      </c>
      <c r="D13842" s="2">
        <v>3</v>
      </c>
      <c r="E13842" s="17">
        <v>15</v>
      </c>
      <c r="F13842" t="s">
        <v>78</v>
      </c>
      <c r="H13842">
        <v>68214.600000000006</v>
      </c>
    </row>
    <row r="13843" spans="1:8" x14ac:dyDescent="0.25">
      <c r="A13843" s="2">
        <v>39</v>
      </c>
      <c r="B13843" t="s">
        <v>233</v>
      </c>
      <c r="C13843" t="s">
        <v>239</v>
      </c>
      <c r="D13843" s="2">
        <v>3</v>
      </c>
      <c r="E13843" s="17">
        <v>15</v>
      </c>
      <c r="F13843" t="s">
        <v>67</v>
      </c>
      <c r="G13843">
        <v>1</v>
      </c>
      <c r="H13843">
        <v>69.959999999999994</v>
      </c>
    </row>
    <row r="13844" spans="1:8" x14ac:dyDescent="0.25">
      <c r="A13844" s="2">
        <v>39</v>
      </c>
      <c r="B13844" t="s">
        <v>233</v>
      </c>
      <c r="C13844" t="s">
        <v>239</v>
      </c>
      <c r="D13844" s="2">
        <v>3</v>
      </c>
      <c r="E13844" s="17">
        <v>15</v>
      </c>
      <c r="F13844" t="s">
        <v>73</v>
      </c>
      <c r="H13844">
        <v>67020.149999999994</v>
      </c>
    </row>
    <row r="13845" spans="1:8" x14ac:dyDescent="0.25">
      <c r="A13845" s="2">
        <v>39</v>
      </c>
      <c r="B13845" t="s">
        <v>233</v>
      </c>
      <c r="C13845" t="s">
        <v>239</v>
      </c>
      <c r="D13845" s="2">
        <v>3</v>
      </c>
      <c r="E13845" s="17">
        <v>15</v>
      </c>
      <c r="F13845" t="s">
        <v>72</v>
      </c>
      <c r="G13845">
        <v>1</v>
      </c>
      <c r="H13845">
        <v>347879.54</v>
      </c>
    </row>
    <row r="13846" spans="1:8" x14ac:dyDescent="0.25">
      <c r="A13846" s="2">
        <v>39</v>
      </c>
      <c r="B13846" t="s">
        <v>233</v>
      </c>
      <c r="C13846" t="s">
        <v>239</v>
      </c>
      <c r="D13846" s="2">
        <v>3</v>
      </c>
      <c r="E13846" s="17">
        <v>15</v>
      </c>
      <c r="F13846" t="s">
        <v>76</v>
      </c>
      <c r="H13846">
        <v>34550.35</v>
      </c>
    </row>
    <row r="13847" spans="1:8" x14ac:dyDescent="0.25">
      <c r="A13847" s="2">
        <v>39</v>
      </c>
      <c r="B13847" t="s">
        <v>233</v>
      </c>
      <c r="C13847" t="s">
        <v>240</v>
      </c>
      <c r="D13847" s="2" t="e">
        <v>#N/A</v>
      </c>
      <c r="E13847" s="17">
        <v>1</v>
      </c>
      <c r="F13847" t="s">
        <v>70</v>
      </c>
      <c r="H13847">
        <v>-2640</v>
      </c>
    </row>
    <row r="13848" spans="1:8" x14ac:dyDescent="0.25">
      <c r="A13848" s="2">
        <v>39</v>
      </c>
      <c r="B13848" t="s">
        <v>233</v>
      </c>
      <c r="C13848" t="s">
        <v>240</v>
      </c>
      <c r="D13848" s="2" t="e">
        <v>#N/A</v>
      </c>
      <c r="E13848" s="17">
        <v>1</v>
      </c>
      <c r="F13848" t="s">
        <v>96</v>
      </c>
      <c r="G13848">
        <v>3</v>
      </c>
      <c r="H13848">
        <v>173185</v>
      </c>
    </row>
    <row r="13849" spans="1:8" x14ac:dyDescent="0.25">
      <c r="A13849" s="2">
        <v>39</v>
      </c>
      <c r="B13849" t="s">
        <v>233</v>
      </c>
      <c r="C13849" t="s">
        <v>240</v>
      </c>
      <c r="D13849" s="2" t="e">
        <v>#N/A</v>
      </c>
      <c r="E13849" s="17">
        <v>4</v>
      </c>
      <c r="F13849" t="s">
        <v>70</v>
      </c>
      <c r="G13849">
        <v>1</v>
      </c>
      <c r="H13849">
        <v>110739</v>
      </c>
    </row>
    <row r="13850" spans="1:8" x14ac:dyDescent="0.25">
      <c r="A13850" s="2">
        <v>39</v>
      </c>
      <c r="B13850" t="s">
        <v>233</v>
      </c>
      <c r="C13850" t="s">
        <v>240</v>
      </c>
      <c r="D13850" s="2" t="e">
        <v>#N/A</v>
      </c>
      <c r="E13850" s="17">
        <v>4</v>
      </c>
      <c r="F13850" t="s">
        <v>75</v>
      </c>
      <c r="G13850">
        <v>1</v>
      </c>
      <c r="H13850">
        <v>13500</v>
      </c>
    </row>
    <row r="13851" spans="1:8" x14ac:dyDescent="0.25">
      <c r="A13851" s="2">
        <v>39</v>
      </c>
      <c r="B13851" t="s">
        <v>233</v>
      </c>
      <c r="C13851" t="s">
        <v>240</v>
      </c>
      <c r="D13851" s="2" t="e">
        <v>#N/A</v>
      </c>
      <c r="E13851" s="17">
        <v>4</v>
      </c>
      <c r="F13851" t="s">
        <v>77</v>
      </c>
      <c r="H13851">
        <v>570.63</v>
      </c>
    </row>
    <row r="13852" spans="1:8" x14ac:dyDescent="0.25">
      <c r="A13852" s="2">
        <v>39</v>
      </c>
      <c r="B13852" t="s">
        <v>233</v>
      </c>
      <c r="C13852" t="s">
        <v>240</v>
      </c>
      <c r="D13852" s="2" t="e">
        <v>#N/A</v>
      </c>
      <c r="E13852" s="17">
        <v>4</v>
      </c>
      <c r="F13852" t="s">
        <v>69</v>
      </c>
      <c r="G13852">
        <v>1</v>
      </c>
      <c r="H13852">
        <v>14395.83</v>
      </c>
    </row>
    <row r="13853" spans="1:8" x14ac:dyDescent="0.25">
      <c r="A13853" s="2">
        <v>39</v>
      </c>
      <c r="B13853" t="s">
        <v>233</v>
      </c>
      <c r="C13853" t="s">
        <v>240</v>
      </c>
      <c r="D13853" s="2" t="e">
        <v>#N/A</v>
      </c>
      <c r="E13853" s="17">
        <v>4</v>
      </c>
      <c r="F13853" t="s">
        <v>67</v>
      </c>
      <c r="G13853">
        <v>1</v>
      </c>
      <c r="H13853">
        <v>69.959999999999994</v>
      </c>
    </row>
    <row r="13854" spans="1:8" x14ac:dyDescent="0.25">
      <c r="A13854" s="2">
        <v>39</v>
      </c>
      <c r="B13854" t="s">
        <v>233</v>
      </c>
      <c r="C13854" t="s">
        <v>240</v>
      </c>
      <c r="D13854" s="2" t="e">
        <v>#N/A</v>
      </c>
      <c r="E13854" s="17">
        <v>4</v>
      </c>
      <c r="F13854" t="s">
        <v>73</v>
      </c>
      <c r="H13854">
        <v>9228.25</v>
      </c>
    </row>
    <row r="13855" spans="1:8" x14ac:dyDescent="0.25">
      <c r="A13855" s="2">
        <v>39</v>
      </c>
      <c r="B13855" t="s">
        <v>233</v>
      </c>
      <c r="C13855" t="s">
        <v>240</v>
      </c>
      <c r="D13855" s="2" t="e">
        <v>#N/A</v>
      </c>
      <c r="E13855" s="17">
        <v>5</v>
      </c>
      <c r="F13855" t="s">
        <v>70</v>
      </c>
      <c r="G13855">
        <v>1</v>
      </c>
      <c r="H13855">
        <v>243534</v>
      </c>
    </row>
    <row r="13856" spans="1:8" x14ac:dyDescent="0.25">
      <c r="A13856" s="2">
        <v>39</v>
      </c>
      <c r="B13856" t="s">
        <v>233</v>
      </c>
      <c r="C13856" t="s">
        <v>240</v>
      </c>
      <c r="D13856" s="2" t="e">
        <v>#N/A</v>
      </c>
      <c r="E13856" s="17">
        <v>5</v>
      </c>
      <c r="F13856" t="s">
        <v>75</v>
      </c>
      <c r="G13856">
        <v>1</v>
      </c>
      <c r="H13856">
        <v>21600</v>
      </c>
    </row>
    <row r="13857" spans="1:8" x14ac:dyDescent="0.25">
      <c r="A13857" s="2">
        <v>39</v>
      </c>
      <c r="B13857" t="s">
        <v>233</v>
      </c>
      <c r="C13857" t="s">
        <v>240</v>
      </c>
      <c r="D13857" s="2" t="e">
        <v>#N/A</v>
      </c>
      <c r="E13857" s="17">
        <v>5</v>
      </c>
      <c r="F13857" t="s">
        <v>77</v>
      </c>
      <c r="H13857">
        <v>2892.4</v>
      </c>
    </row>
    <row r="13858" spans="1:8" x14ac:dyDescent="0.25">
      <c r="A13858" s="2">
        <v>39</v>
      </c>
      <c r="B13858" t="s">
        <v>233</v>
      </c>
      <c r="C13858" t="s">
        <v>240</v>
      </c>
      <c r="D13858" s="2" t="e">
        <v>#N/A</v>
      </c>
      <c r="E13858" s="17">
        <v>5</v>
      </c>
      <c r="F13858" t="s">
        <v>68</v>
      </c>
      <c r="G13858">
        <v>1</v>
      </c>
      <c r="H13858">
        <v>19373</v>
      </c>
    </row>
    <row r="13859" spans="1:8" x14ac:dyDescent="0.25">
      <c r="A13859" s="2">
        <v>39</v>
      </c>
      <c r="B13859" t="s">
        <v>233</v>
      </c>
      <c r="C13859" t="s">
        <v>240</v>
      </c>
      <c r="D13859" s="2" t="e">
        <v>#N/A</v>
      </c>
      <c r="E13859" s="17">
        <v>5</v>
      </c>
      <c r="F13859" t="s">
        <v>69</v>
      </c>
      <c r="G13859">
        <v>1</v>
      </c>
      <c r="H13859">
        <v>31659.15</v>
      </c>
    </row>
    <row r="13860" spans="1:8" x14ac:dyDescent="0.25">
      <c r="A13860" s="2">
        <v>39</v>
      </c>
      <c r="B13860" t="s">
        <v>233</v>
      </c>
      <c r="C13860" t="s">
        <v>240</v>
      </c>
      <c r="D13860" s="2" t="e">
        <v>#N/A</v>
      </c>
      <c r="E13860" s="17">
        <v>5</v>
      </c>
      <c r="F13860" t="s">
        <v>78</v>
      </c>
      <c r="H13860">
        <v>14707.77</v>
      </c>
    </row>
    <row r="13861" spans="1:8" x14ac:dyDescent="0.25">
      <c r="A13861" s="2">
        <v>39</v>
      </c>
      <c r="B13861" t="s">
        <v>233</v>
      </c>
      <c r="C13861" t="s">
        <v>240</v>
      </c>
      <c r="D13861" s="2" t="e">
        <v>#N/A</v>
      </c>
      <c r="E13861" s="17">
        <v>5</v>
      </c>
      <c r="F13861" t="s">
        <v>67</v>
      </c>
      <c r="G13861">
        <v>1</v>
      </c>
      <c r="H13861">
        <v>122.42999999999999</v>
      </c>
    </row>
    <row r="13862" spans="1:8" x14ac:dyDescent="0.25">
      <c r="A13862" s="2">
        <v>39</v>
      </c>
      <c r="B13862" t="s">
        <v>233</v>
      </c>
      <c r="C13862" t="s">
        <v>240</v>
      </c>
      <c r="D13862" s="2" t="e">
        <v>#N/A</v>
      </c>
      <c r="E13862" s="17">
        <v>5</v>
      </c>
      <c r="F13862" t="s">
        <v>73</v>
      </c>
      <c r="H13862">
        <v>23097.5</v>
      </c>
    </row>
    <row r="13863" spans="1:8" x14ac:dyDescent="0.25">
      <c r="A13863" s="2">
        <v>39</v>
      </c>
      <c r="B13863" t="s">
        <v>233</v>
      </c>
      <c r="C13863" t="s">
        <v>240</v>
      </c>
      <c r="D13863" s="2" t="e">
        <v>#N/A</v>
      </c>
      <c r="E13863" s="17">
        <v>5</v>
      </c>
      <c r="F13863" t="s">
        <v>76</v>
      </c>
      <c r="H13863">
        <v>6261.57</v>
      </c>
    </row>
    <row r="13864" spans="1:8" x14ac:dyDescent="0.25">
      <c r="A13864" s="2">
        <v>39</v>
      </c>
      <c r="B13864" t="s">
        <v>233</v>
      </c>
      <c r="C13864" t="s">
        <v>240</v>
      </c>
      <c r="D13864" s="2" t="e">
        <v>#N/A</v>
      </c>
      <c r="E13864" s="17">
        <v>6</v>
      </c>
      <c r="F13864" t="s">
        <v>70</v>
      </c>
      <c r="G13864">
        <v>15</v>
      </c>
      <c r="H13864">
        <v>2536340.5</v>
      </c>
    </row>
    <row r="13865" spans="1:8" x14ac:dyDescent="0.25">
      <c r="A13865" s="2">
        <v>39</v>
      </c>
      <c r="B13865" t="s">
        <v>233</v>
      </c>
      <c r="C13865" t="s">
        <v>240</v>
      </c>
      <c r="D13865" s="2" t="e">
        <v>#N/A</v>
      </c>
      <c r="E13865" s="17">
        <v>6</v>
      </c>
      <c r="F13865" t="s">
        <v>75</v>
      </c>
      <c r="G13865">
        <v>14</v>
      </c>
      <c r="H13865">
        <v>178200</v>
      </c>
    </row>
    <row r="13866" spans="1:8" x14ac:dyDescent="0.25">
      <c r="A13866" s="2">
        <v>39</v>
      </c>
      <c r="B13866" t="s">
        <v>233</v>
      </c>
      <c r="C13866" t="s">
        <v>240</v>
      </c>
      <c r="D13866" s="2" t="e">
        <v>#N/A</v>
      </c>
      <c r="E13866" s="17">
        <v>6</v>
      </c>
      <c r="F13866" t="s">
        <v>77</v>
      </c>
      <c r="H13866">
        <v>22933.22</v>
      </c>
    </row>
    <row r="13867" spans="1:8" x14ac:dyDescent="0.25">
      <c r="A13867" s="2">
        <v>39</v>
      </c>
      <c r="B13867" t="s">
        <v>233</v>
      </c>
      <c r="C13867" t="s">
        <v>240</v>
      </c>
      <c r="D13867" s="2" t="e">
        <v>#N/A</v>
      </c>
      <c r="E13867" s="17">
        <v>6</v>
      </c>
      <c r="F13867" t="s">
        <v>68</v>
      </c>
      <c r="G13867">
        <v>11</v>
      </c>
      <c r="H13867">
        <v>237486</v>
      </c>
    </row>
    <row r="13868" spans="1:8" x14ac:dyDescent="0.25">
      <c r="A13868" s="2">
        <v>39</v>
      </c>
      <c r="B13868" t="s">
        <v>233</v>
      </c>
      <c r="C13868" t="s">
        <v>240</v>
      </c>
      <c r="D13868" s="2" t="e">
        <v>#N/A</v>
      </c>
      <c r="E13868" s="17">
        <v>6</v>
      </c>
      <c r="F13868" t="s">
        <v>69</v>
      </c>
      <c r="G13868">
        <v>15</v>
      </c>
      <c r="H13868">
        <v>329721.32999999996</v>
      </c>
    </row>
    <row r="13869" spans="1:8" x14ac:dyDescent="0.25">
      <c r="A13869" s="2">
        <v>39</v>
      </c>
      <c r="B13869" t="s">
        <v>233</v>
      </c>
      <c r="C13869" t="s">
        <v>240</v>
      </c>
      <c r="D13869" s="2" t="e">
        <v>#N/A</v>
      </c>
      <c r="E13869" s="17">
        <v>6</v>
      </c>
      <c r="F13869" t="s">
        <v>78</v>
      </c>
      <c r="H13869">
        <v>110863.89</v>
      </c>
    </row>
    <row r="13870" spans="1:8" x14ac:dyDescent="0.25">
      <c r="A13870" s="2">
        <v>39</v>
      </c>
      <c r="B13870" t="s">
        <v>233</v>
      </c>
      <c r="C13870" t="s">
        <v>240</v>
      </c>
      <c r="D13870" s="2" t="e">
        <v>#N/A</v>
      </c>
      <c r="E13870" s="17">
        <v>6</v>
      </c>
      <c r="F13870" t="s">
        <v>67</v>
      </c>
      <c r="G13870">
        <v>15</v>
      </c>
      <c r="H13870">
        <v>1061.0600000000002</v>
      </c>
    </row>
    <row r="13871" spans="1:8" x14ac:dyDescent="0.25">
      <c r="A13871" s="2">
        <v>39</v>
      </c>
      <c r="B13871" t="s">
        <v>233</v>
      </c>
      <c r="C13871" t="s">
        <v>240</v>
      </c>
      <c r="D13871" s="2" t="e">
        <v>#N/A</v>
      </c>
      <c r="E13871" s="17">
        <v>6</v>
      </c>
      <c r="F13871" t="s">
        <v>73</v>
      </c>
      <c r="G13871">
        <v>2</v>
      </c>
      <c r="H13871">
        <v>218791.31999999998</v>
      </c>
    </row>
    <row r="13872" spans="1:8" x14ac:dyDescent="0.25">
      <c r="A13872" s="2">
        <v>39</v>
      </c>
      <c r="B13872" t="s">
        <v>233</v>
      </c>
      <c r="C13872" t="s">
        <v>240</v>
      </c>
      <c r="D13872" s="2" t="e">
        <v>#N/A</v>
      </c>
      <c r="E13872" s="17">
        <v>7</v>
      </c>
      <c r="F13872" t="s">
        <v>70</v>
      </c>
      <c r="G13872">
        <v>9</v>
      </c>
      <c r="H13872">
        <v>1929691.5</v>
      </c>
    </row>
    <row r="13873" spans="1:8" x14ac:dyDescent="0.25">
      <c r="A13873" s="2">
        <v>39</v>
      </c>
      <c r="B13873" t="s">
        <v>233</v>
      </c>
      <c r="C13873" t="s">
        <v>240</v>
      </c>
      <c r="D13873" s="2" t="e">
        <v>#N/A</v>
      </c>
      <c r="E13873" s="17">
        <v>7</v>
      </c>
      <c r="F13873" t="s">
        <v>75</v>
      </c>
      <c r="G13873">
        <v>8</v>
      </c>
      <c r="H13873">
        <v>99600</v>
      </c>
    </row>
    <row r="13874" spans="1:8" x14ac:dyDescent="0.25">
      <c r="A13874" s="2">
        <v>39</v>
      </c>
      <c r="B13874" t="s">
        <v>233</v>
      </c>
      <c r="C13874" t="s">
        <v>240</v>
      </c>
      <c r="D13874" s="2" t="e">
        <v>#N/A</v>
      </c>
      <c r="E13874" s="17">
        <v>7</v>
      </c>
      <c r="F13874" t="s">
        <v>77</v>
      </c>
      <c r="G13874">
        <v>1</v>
      </c>
      <c r="H13874">
        <v>45098.07</v>
      </c>
    </row>
    <row r="13875" spans="1:8" x14ac:dyDescent="0.25">
      <c r="A13875" s="2">
        <v>39</v>
      </c>
      <c r="B13875" t="s">
        <v>233</v>
      </c>
      <c r="C13875" t="s">
        <v>240</v>
      </c>
      <c r="D13875" s="2" t="e">
        <v>#N/A</v>
      </c>
      <c r="E13875" s="17">
        <v>7</v>
      </c>
      <c r="F13875" t="s">
        <v>68</v>
      </c>
      <c r="G13875">
        <v>7</v>
      </c>
      <c r="H13875">
        <v>133327</v>
      </c>
    </row>
    <row r="13876" spans="1:8" x14ac:dyDescent="0.25">
      <c r="A13876" s="2">
        <v>39</v>
      </c>
      <c r="B13876" t="s">
        <v>233</v>
      </c>
      <c r="C13876" t="s">
        <v>240</v>
      </c>
      <c r="D13876" s="2" t="e">
        <v>#N/A</v>
      </c>
      <c r="E13876" s="17">
        <v>7</v>
      </c>
      <c r="F13876" t="s">
        <v>69</v>
      </c>
      <c r="G13876">
        <v>8</v>
      </c>
      <c r="H13876">
        <v>224213.43000000002</v>
      </c>
    </row>
    <row r="13877" spans="1:8" x14ac:dyDescent="0.25">
      <c r="A13877" s="2">
        <v>39</v>
      </c>
      <c r="B13877" t="s">
        <v>233</v>
      </c>
      <c r="C13877" t="s">
        <v>240</v>
      </c>
      <c r="D13877" s="2" t="e">
        <v>#N/A</v>
      </c>
      <c r="E13877" s="17">
        <v>7</v>
      </c>
      <c r="F13877" t="s">
        <v>78</v>
      </c>
      <c r="H13877">
        <v>87434.08</v>
      </c>
    </row>
    <row r="13878" spans="1:8" x14ac:dyDescent="0.25">
      <c r="A13878" s="2">
        <v>39</v>
      </c>
      <c r="B13878" t="s">
        <v>233</v>
      </c>
      <c r="C13878" t="s">
        <v>240</v>
      </c>
      <c r="D13878" s="2" t="e">
        <v>#N/A</v>
      </c>
      <c r="E13878" s="17">
        <v>7</v>
      </c>
      <c r="F13878" t="s">
        <v>67</v>
      </c>
      <c r="G13878">
        <v>9</v>
      </c>
      <c r="H13878">
        <v>647.4</v>
      </c>
    </row>
    <row r="13879" spans="1:8" x14ac:dyDescent="0.25">
      <c r="A13879" s="2">
        <v>39</v>
      </c>
      <c r="B13879" t="s">
        <v>233</v>
      </c>
      <c r="C13879" t="s">
        <v>240</v>
      </c>
      <c r="D13879" s="2" t="e">
        <v>#N/A</v>
      </c>
      <c r="E13879" s="17">
        <v>7</v>
      </c>
      <c r="F13879" t="s">
        <v>73</v>
      </c>
      <c r="G13879">
        <v>1</v>
      </c>
      <c r="H13879">
        <v>154021.75</v>
      </c>
    </row>
    <row r="13880" spans="1:8" x14ac:dyDescent="0.25">
      <c r="A13880" s="2">
        <v>39</v>
      </c>
      <c r="B13880" t="s">
        <v>233</v>
      </c>
      <c r="C13880" t="s">
        <v>240</v>
      </c>
      <c r="D13880" s="2" t="e">
        <v>#N/A</v>
      </c>
      <c r="E13880" s="17">
        <v>7</v>
      </c>
      <c r="F13880" t="s">
        <v>72</v>
      </c>
      <c r="G13880">
        <v>1</v>
      </c>
      <c r="H13880">
        <v>75456.689999999988</v>
      </c>
    </row>
    <row r="13881" spans="1:8" x14ac:dyDescent="0.25">
      <c r="A13881" s="2">
        <v>39</v>
      </c>
      <c r="B13881" t="s">
        <v>233</v>
      </c>
      <c r="C13881" t="s">
        <v>240</v>
      </c>
      <c r="D13881" s="2" t="e">
        <v>#N/A</v>
      </c>
      <c r="E13881" s="17">
        <v>8</v>
      </c>
      <c r="F13881" t="s">
        <v>70</v>
      </c>
      <c r="G13881">
        <v>142</v>
      </c>
      <c r="H13881">
        <v>36898612.589999996</v>
      </c>
    </row>
    <row r="13882" spans="1:8" x14ac:dyDescent="0.25">
      <c r="A13882" s="2">
        <v>39</v>
      </c>
      <c r="B13882" t="s">
        <v>233</v>
      </c>
      <c r="C13882" t="s">
        <v>240</v>
      </c>
      <c r="D13882" s="2" t="e">
        <v>#N/A</v>
      </c>
      <c r="E13882" s="17">
        <v>8</v>
      </c>
      <c r="F13882" t="s">
        <v>75</v>
      </c>
      <c r="G13882">
        <v>129</v>
      </c>
      <c r="H13882">
        <v>1601400</v>
      </c>
    </row>
    <row r="13883" spans="1:8" x14ac:dyDescent="0.25">
      <c r="A13883" s="2">
        <v>39</v>
      </c>
      <c r="B13883" t="s">
        <v>233</v>
      </c>
      <c r="C13883" t="s">
        <v>240</v>
      </c>
      <c r="D13883" s="2" t="e">
        <v>#N/A</v>
      </c>
      <c r="E13883" s="17">
        <v>8</v>
      </c>
      <c r="F13883" t="s">
        <v>77</v>
      </c>
      <c r="G13883">
        <v>2</v>
      </c>
      <c r="H13883">
        <v>35278.07</v>
      </c>
    </row>
    <row r="13884" spans="1:8" x14ac:dyDescent="0.25">
      <c r="A13884" s="2">
        <v>39</v>
      </c>
      <c r="B13884" t="s">
        <v>233</v>
      </c>
      <c r="C13884" t="s">
        <v>240</v>
      </c>
      <c r="D13884" s="2" t="e">
        <v>#N/A</v>
      </c>
      <c r="E13884" s="17">
        <v>8</v>
      </c>
      <c r="F13884" t="s">
        <v>68</v>
      </c>
      <c r="G13884">
        <v>101</v>
      </c>
      <c r="H13884">
        <v>1924410.5</v>
      </c>
    </row>
    <row r="13885" spans="1:8" x14ac:dyDescent="0.25">
      <c r="A13885" s="2">
        <v>39</v>
      </c>
      <c r="B13885" t="s">
        <v>233</v>
      </c>
      <c r="C13885" t="s">
        <v>240</v>
      </c>
      <c r="D13885" s="2" t="e">
        <v>#N/A</v>
      </c>
      <c r="E13885" s="17">
        <v>8</v>
      </c>
      <c r="F13885" t="s">
        <v>69</v>
      </c>
      <c r="G13885">
        <v>142</v>
      </c>
      <c r="H13885">
        <v>4796967.5699999994</v>
      </c>
    </row>
    <row r="13886" spans="1:8" x14ac:dyDescent="0.25">
      <c r="A13886" s="2">
        <v>39</v>
      </c>
      <c r="B13886" t="s">
        <v>233</v>
      </c>
      <c r="C13886" t="s">
        <v>240</v>
      </c>
      <c r="D13886" s="2" t="e">
        <v>#N/A</v>
      </c>
      <c r="E13886" s="17">
        <v>8</v>
      </c>
      <c r="F13886" t="s">
        <v>78</v>
      </c>
      <c r="H13886">
        <v>601172.05000000005</v>
      </c>
    </row>
    <row r="13887" spans="1:8" x14ac:dyDescent="0.25">
      <c r="A13887" s="2">
        <v>39</v>
      </c>
      <c r="B13887" t="s">
        <v>233</v>
      </c>
      <c r="C13887" t="s">
        <v>240</v>
      </c>
      <c r="D13887" s="2" t="e">
        <v>#N/A</v>
      </c>
      <c r="E13887" s="17">
        <v>8</v>
      </c>
      <c r="F13887" t="s">
        <v>67</v>
      </c>
      <c r="G13887">
        <v>142</v>
      </c>
      <c r="H13887">
        <v>10289.9</v>
      </c>
    </row>
    <row r="13888" spans="1:8" x14ac:dyDescent="0.25">
      <c r="A13888" s="2">
        <v>39</v>
      </c>
      <c r="B13888" t="s">
        <v>233</v>
      </c>
      <c r="C13888" t="s">
        <v>240</v>
      </c>
      <c r="D13888" s="2" t="e">
        <v>#N/A</v>
      </c>
      <c r="E13888" s="17">
        <v>8</v>
      </c>
      <c r="F13888" t="s">
        <v>73</v>
      </c>
      <c r="G13888">
        <v>10</v>
      </c>
      <c r="H13888">
        <v>3112826.38</v>
      </c>
    </row>
    <row r="13889" spans="1:8" x14ac:dyDescent="0.25">
      <c r="A13889" s="2">
        <v>39</v>
      </c>
      <c r="B13889" t="s">
        <v>233</v>
      </c>
      <c r="C13889" t="s">
        <v>240</v>
      </c>
      <c r="D13889" s="2" t="e">
        <v>#N/A</v>
      </c>
      <c r="E13889" s="17">
        <v>8</v>
      </c>
      <c r="F13889" t="s">
        <v>71</v>
      </c>
      <c r="G13889">
        <v>11</v>
      </c>
      <c r="H13889">
        <v>658857.12</v>
      </c>
    </row>
    <row r="13890" spans="1:8" x14ac:dyDescent="0.25">
      <c r="A13890" s="2">
        <v>39</v>
      </c>
      <c r="B13890" t="s">
        <v>233</v>
      </c>
      <c r="C13890" t="s">
        <v>240</v>
      </c>
      <c r="D13890" s="2" t="e">
        <v>#N/A</v>
      </c>
      <c r="E13890" s="17">
        <v>9</v>
      </c>
      <c r="F13890" t="s">
        <v>70</v>
      </c>
      <c r="G13890">
        <v>1</v>
      </c>
      <c r="H13890">
        <v>676059</v>
      </c>
    </row>
    <row r="13891" spans="1:8" x14ac:dyDescent="0.25">
      <c r="A13891" s="2">
        <v>39</v>
      </c>
      <c r="B13891" t="s">
        <v>233</v>
      </c>
      <c r="C13891" t="s">
        <v>240</v>
      </c>
      <c r="D13891" s="2" t="e">
        <v>#N/A</v>
      </c>
      <c r="E13891" s="17">
        <v>9</v>
      </c>
      <c r="F13891" t="s">
        <v>75</v>
      </c>
      <c r="G13891">
        <v>1</v>
      </c>
      <c r="H13891">
        <v>27300</v>
      </c>
    </row>
    <row r="13892" spans="1:8" x14ac:dyDescent="0.25">
      <c r="A13892" s="2">
        <v>39</v>
      </c>
      <c r="B13892" t="s">
        <v>233</v>
      </c>
      <c r="C13892" t="s">
        <v>240</v>
      </c>
      <c r="D13892" s="2" t="e">
        <v>#N/A</v>
      </c>
      <c r="E13892" s="17">
        <v>9</v>
      </c>
      <c r="F13892" t="s">
        <v>68</v>
      </c>
      <c r="G13892">
        <v>1</v>
      </c>
      <c r="H13892">
        <v>50709.25</v>
      </c>
    </row>
    <row r="13893" spans="1:8" x14ac:dyDescent="0.25">
      <c r="A13893" s="2">
        <v>39</v>
      </c>
      <c r="B13893" t="s">
        <v>233</v>
      </c>
      <c r="C13893" t="s">
        <v>240</v>
      </c>
      <c r="D13893" s="2" t="e">
        <v>#N/A</v>
      </c>
      <c r="E13893" s="17">
        <v>9</v>
      </c>
      <c r="F13893" t="s">
        <v>69</v>
      </c>
      <c r="G13893">
        <v>1</v>
      </c>
      <c r="H13893">
        <v>87887.209999999992</v>
      </c>
    </row>
    <row r="13894" spans="1:8" x14ac:dyDescent="0.25">
      <c r="A13894" s="2">
        <v>39</v>
      </c>
      <c r="B13894" t="s">
        <v>233</v>
      </c>
      <c r="C13894" t="s">
        <v>240</v>
      </c>
      <c r="D13894" s="2" t="e">
        <v>#N/A</v>
      </c>
      <c r="E13894" s="17">
        <v>9</v>
      </c>
      <c r="F13894" t="s">
        <v>67</v>
      </c>
      <c r="G13894">
        <v>1</v>
      </c>
      <c r="H13894">
        <v>163.24000000000004</v>
      </c>
    </row>
    <row r="13895" spans="1:8" x14ac:dyDescent="0.25">
      <c r="A13895" s="2">
        <v>39</v>
      </c>
      <c r="B13895" t="s">
        <v>233</v>
      </c>
      <c r="C13895" t="s">
        <v>240</v>
      </c>
      <c r="D13895" s="2" t="e">
        <v>#N/A</v>
      </c>
      <c r="E13895" s="17">
        <v>9</v>
      </c>
      <c r="F13895" t="s">
        <v>73</v>
      </c>
      <c r="H13895">
        <v>48293.5</v>
      </c>
    </row>
    <row r="13896" spans="1:8" x14ac:dyDescent="0.25">
      <c r="A13896" s="2">
        <v>39</v>
      </c>
      <c r="B13896" t="s">
        <v>233</v>
      </c>
      <c r="C13896" t="s">
        <v>240</v>
      </c>
      <c r="D13896" s="2" t="e">
        <v>#N/A</v>
      </c>
      <c r="E13896" s="17">
        <v>9</v>
      </c>
      <c r="F13896" t="s">
        <v>71</v>
      </c>
      <c r="G13896">
        <v>1</v>
      </c>
      <c r="H13896">
        <v>46039.909999999989</v>
      </c>
    </row>
    <row r="13897" spans="1:8" x14ac:dyDescent="0.25">
      <c r="A13897" s="2">
        <v>39</v>
      </c>
      <c r="B13897" t="s">
        <v>233</v>
      </c>
      <c r="C13897" t="s">
        <v>240</v>
      </c>
      <c r="D13897" s="2" t="e">
        <v>#N/A</v>
      </c>
      <c r="E13897" s="17">
        <v>10</v>
      </c>
      <c r="F13897" t="s">
        <v>70</v>
      </c>
      <c r="G13897">
        <v>31</v>
      </c>
      <c r="H13897">
        <v>12176123.43</v>
      </c>
    </row>
    <row r="13898" spans="1:8" x14ac:dyDescent="0.25">
      <c r="A13898" s="2">
        <v>39</v>
      </c>
      <c r="B13898" t="s">
        <v>233</v>
      </c>
      <c r="C13898" t="s">
        <v>240</v>
      </c>
      <c r="D13898" s="2" t="e">
        <v>#N/A</v>
      </c>
      <c r="E13898" s="17">
        <v>10</v>
      </c>
      <c r="F13898" t="s">
        <v>75</v>
      </c>
      <c r="G13898">
        <v>25</v>
      </c>
      <c r="H13898">
        <v>321600</v>
      </c>
    </row>
    <row r="13899" spans="1:8" x14ac:dyDescent="0.25">
      <c r="A13899" s="2">
        <v>39</v>
      </c>
      <c r="B13899" t="s">
        <v>233</v>
      </c>
      <c r="C13899" t="s">
        <v>240</v>
      </c>
      <c r="D13899" s="2" t="e">
        <v>#N/A</v>
      </c>
      <c r="E13899" s="17">
        <v>10</v>
      </c>
      <c r="F13899" t="s">
        <v>77</v>
      </c>
      <c r="H13899">
        <v>7126.61</v>
      </c>
    </row>
    <row r="13900" spans="1:8" x14ac:dyDescent="0.25">
      <c r="A13900" s="2">
        <v>39</v>
      </c>
      <c r="B13900" t="s">
        <v>233</v>
      </c>
      <c r="C13900" t="s">
        <v>240</v>
      </c>
      <c r="D13900" s="2" t="e">
        <v>#N/A</v>
      </c>
      <c r="E13900" s="17">
        <v>10</v>
      </c>
      <c r="F13900" t="s">
        <v>68</v>
      </c>
      <c r="G13900">
        <v>25</v>
      </c>
      <c r="H13900">
        <v>569273</v>
      </c>
    </row>
    <row r="13901" spans="1:8" x14ac:dyDescent="0.25">
      <c r="A13901" s="2">
        <v>39</v>
      </c>
      <c r="B13901" t="s">
        <v>233</v>
      </c>
      <c r="C13901" t="s">
        <v>240</v>
      </c>
      <c r="D13901" s="2" t="e">
        <v>#N/A</v>
      </c>
      <c r="E13901" s="17">
        <v>10</v>
      </c>
      <c r="F13901" t="s">
        <v>69</v>
      </c>
      <c r="G13901">
        <v>31</v>
      </c>
      <c r="H13901">
        <v>1567561.15</v>
      </c>
    </row>
    <row r="13902" spans="1:8" x14ac:dyDescent="0.25">
      <c r="A13902" s="2">
        <v>39</v>
      </c>
      <c r="B13902" t="s">
        <v>233</v>
      </c>
      <c r="C13902" t="s">
        <v>240</v>
      </c>
      <c r="D13902" s="2" t="e">
        <v>#N/A</v>
      </c>
      <c r="E13902" s="17">
        <v>10</v>
      </c>
      <c r="F13902" t="s">
        <v>78</v>
      </c>
      <c r="H13902">
        <v>292043.45</v>
      </c>
    </row>
    <row r="13903" spans="1:8" x14ac:dyDescent="0.25">
      <c r="A13903" s="2">
        <v>39</v>
      </c>
      <c r="B13903" t="s">
        <v>233</v>
      </c>
      <c r="C13903" t="s">
        <v>240</v>
      </c>
      <c r="D13903" s="2" t="e">
        <v>#N/A</v>
      </c>
      <c r="E13903" s="17">
        <v>10</v>
      </c>
      <c r="F13903" t="s">
        <v>67</v>
      </c>
      <c r="G13903">
        <v>31</v>
      </c>
      <c r="H13903">
        <v>2227.06</v>
      </c>
    </row>
    <row r="13904" spans="1:8" x14ac:dyDescent="0.25">
      <c r="A13904" s="2">
        <v>39</v>
      </c>
      <c r="B13904" t="s">
        <v>233</v>
      </c>
      <c r="C13904" t="s">
        <v>240</v>
      </c>
      <c r="D13904" s="2" t="e">
        <v>#N/A</v>
      </c>
      <c r="E13904" s="17">
        <v>10</v>
      </c>
      <c r="F13904" t="s">
        <v>73</v>
      </c>
      <c r="G13904">
        <v>2</v>
      </c>
      <c r="H13904">
        <v>975951.60000000009</v>
      </c>
    </row>
    <row r="13905" spans="1:8" x14ac:dyDescent="0.25">
      <c r="A13905" s="2">
        <v>39</v>
      </c>
      <c r="B13905" t="s">
        <v>233</v>
      </c>
      <c r="C13905" t="s">
        <v>240</v>
      </c>
      <c r="D13905" s="2" t="e">
        <v>#N/A</v>
      </c>
      <c r="E13905" s="17">
        <v>10</v>
      </c>
      <c r="F13905" t="s">
        <v>72</v>
      </c>
      <c r="H13905">
        <v>45019</v>
      </c>
    </row>
    <row r="13906" spans="1:8" x14ac:dyDescent="0.25">
      <c r="A13906" s="2">
        <v>39</v>
      </c>
      <c r="B13906" t="s">
        <v>233</v>
      </c>
      <c r="C13906" t="s">
        <v>240</v>
      </c>
      <c r="D13906" s="2" t="e">
        <v>#N/A</v>
      </c>
      <c r="E13906" s="17">
        <v>10</v>
      </c>
      <c r="F13906" t="s">
        <v>71</v>
      </c>
      <c r="G13906">
        <v>6</v>
      </c>
      <c r="H13906">
        <v>311495.13</v>
      </c>
    </row>
    <row r="13907" spans="1:8" x14ac:dyDescent="0.25">
      <c r="A13907" s="2">
        <v>39</v>
      </c>
      <c r="B13907" t="s">
        <v>233</v>
      </c>
      <c r="C13907" t="s">
        <v>240</v>
      </c>
      <c r="D13907" s="2" t="e">
        <v>#N/A</v>
      </c>
      <c r="E13907" s="17">
        <v>11</v>
      </c>
      <c r="F13907" t="s">
        <v>70</v>
      </c>
      <c r="G13907">
        <v>2</v>
      </c>
      <c r="H13907">
        <v>825830.15999999992</v>
      </c>
    </row>
    <row r="13908" spans="1:8" x14ac:dyDescent="0.25">
      <c r="A13908" s="2">
        <v>39</v>
      </c>
      <c r="B13908" t="s">
        <v>233</v>
      </c>
      <c r="C13908" t="s">
        <v>240</v>
      </c>
      <c r="D13908" s="2" t="e">
        <v>#N/A</v>
      </c>
      <c r="E13908" s="17">
        <v>11</v>
      </c>
      <c r="F13908" t="s">
        <v>75</v>
      </c>
      <c r="G13908">
        <v>1</v>
      </c>
      <c r="H13908">
        <v>18000</v>
      </c>
    </row>
    <row r="13909" spans="1:8" x14ac:dyDescent="0.25">
      <c r="A13909" s="2">
        <v>39</v>
      </c>
      <c r="B13909" t="s">
        <v>233</v>
      </c>
      <c r="C13909" t="s">
        <v>240</v>
      </c>
      <c r="D13909" s="2" t="e">
        <v>#N/A</v>
      </c>
      <c r="E13909" s="17">
        <v>11</v>
      </c>
      <c r="F13909" t="s">
        <v>68</v>
      </c>
      <c r="G13909">
        <v>2</v>
      </c>
      <c r="H13909">
        <v>42072</v>
      </c>
    </row>
    <row r="13910" spans="1:8" x14ac:dyDescent="0.25">
      <c r="A13910" s="2">
        <v>39</v>
      </c>
      <c r="B13910" t="s">
        <v>233</v>
      </c>
      <c r="C13910" t="s">
        <v>240</v>
      </c>
      <c r="D13910" s="2" t="e">
        <v>#N/A</v>
      </c>
      <c r="E13910" s="17">
        <v>11</v>
      </c>
      <c r="F13910" t="s">
        <v>69</v>
      </c>
      <c r="G13910">
        <v>2</v>
      </c>
      <c r="H13910">
        <v>107357.44</v>
      </c>
    </row>
    <row r="13911" spans="1:8" x14ac:dyDescent="0.25">
      <c r="A13911" s="2">
        <v>39</v>
      </c>
      <c r="B13911" t="s">
        <v>233</v>
      </c>
      <c r="C13911" t="s">
        <v>240</v>
      </c>
      <c r="D13911" s="2" t="e">
        <v>#N/A</v>
      </c>
      <c r="E13911" s="17">
        <v>11</v>
      </c>
      <c r="F13911" t="s">
        <v>78</v>
      </c>
      <c r="H13911">
        <v>7984.17</v>
      </c>
    </row>
    <row r="13912" spans="1:8" x14ac:dyDescent="0.25">
      <c r="A13912" s="2">
        <v>39</v>
      </c>
      <c r="B13912" t="s">
        <v>233</v>
      </c>
      <c r="C13912" t="s">
        <v>240</v>
      </c>
      <c r="D13912" s="2" t="e">
        <v>#N/A</v>
      </c>
      <c r="E13912" s="17">
        <v>11</v>
      </c>
      <c r="F13912" t="s">
        <v>67</v>
      </c>
      <c r="G13912">
        <v>2</v>
      </c>
      <c r="H13912">
        <v>139.91999999999999</v>
      </c>
    </row>
    <row r="13913" spans="1:8" x14ac:dyDescent="0.25">
      <c r="A13913" s="2">
        <v>39</v>
      </c>
      <c r="B13913" t="s">
        <v>233</v>
      </c>
      <c r="C13913" t="s">
        <v>240</v>
      </c>
      <c r="D13913" s="2" t="e">
        <v>#N/A</v>
      </c>
      <c r="E13913" s="17">
        <v>11</v>
      </c>
      <c r="F13913" t="s">
        <v>73</v>
      </c>
      <c r="G13913">
        <v>1</v>
      </c>
      <c r="H13913">
        <v>68819.179999999993</v>
      </c>
    </row>
    <row r="13914" spans="1:8" x14ac:dyDescent="0.25">
      <c r="A13914" s="2">
        <v>39</v>
      </c>
      <c r="B13914" t="s">
        <v>233</v>
      </c>
      <c r="C13914" t="s">
        <v>240</v>
      </c>
      <c r="D13914" s="2" t="e">
        <v>#N/A</v>
      </c>
      <c r="E13914" s="17">
        <v>11</v>
      </c>
      <c r="F13914" t="s">
        <v>72</v>
      </c>
      <c r="G13914">
        <v>2</v>
      </c>
      <c r="H13914">
        <v>76996.680000000008</v>
      </c>
    </row>
    <row r="13915" spans="1:8" x14ac:dyDescent="0.25">
      <c r="A13915" s="2">
        <v>39</v>
      </c>
      <c r="B13915" t="s">
        <v>233</v>
      </c>
      <c r="C13915" t="s">
        <v>240</v>
      </c>
      <c r="D13915" s="2" t="e">
        <v>#N/A</v>
      </c>
      <c r="E13915" s="17">
        <v>12</v>
      </c>
      <c r="F13915" t="s">
        <v>70</v>
      </c>
      <c r="G13915">
        <v>48</v>
      </c>
      <c r="H13915">
        <v>24083766.610000003</v>
      </c>
    </row>
    <row r="13916" spans="1:8" x14ac:dyDescent="0.25">
      <c r="A13916" s="2">
        <v>39</v>
      </c>
      <c r="B13916" t="s">
        <v>233</v>
      </c>
      <c r="C13916" t="s">
        <v>240</v>
      </c>
      <c r="D13916" s="2" t="e">
        <v>#N/A</v>
      </c>
      <c r="E13916" s="17">
        <v>12</v>
      </c>
      <c r="F13916" t="s">
        <v>75</v>
      </c>
      <c r="G13916">
        <v>15</v>
      </c>
      <c r="H13916">
        <v>353150</v>
      </c>
    </row>
    <row r="13917" spans="1:8" x14ac:dyDescent="0.25">
      <c r="A13917" s="2">
        <v>39</v>
      </c>
      <c r="B13917" t="s">
        <v>233</v>
      </c>
      <c r="C13917" t="s">
        <v>240</v>
      </c>
      <c r="D13917" s="2" t="e">
        <v>#N/A</v>
      </c>
      <c r="E13917" s="17">
        <v>12</v>
      </c>
      <c r="F13917" t="s">
        <v>77</v>
      </c>
      <c r="H13917">
        <v>50587.07</v>
      </c>
    </row>
    <row r="13918" spans="1:8" x14ac:dyDescent="0.25">
      <c r="A13918" s="2">
        <v>39</v>
      </c>
      <c r="B13918" t="s">
        <v>233</v>
      </c>
      <c r="C13918" t="s">
        <v>240</v>
      </c>
      <c r="D13918" s="2" t="e">
        <v>#N/A</v>
      </c>
      <c r="E13918" s="17">
        <v>12</v>
      </c>
      <c r="F13918" t="s">
        <v>68</v>
      </c>
      <c r="G13918">
        <v>23</v>
      </c>
      <c r="H13918">
        <v>416767</v>
      </c>
    </row>
    <row r="13919" spans="1:8" x14ac:dyDescent="0.25">
      <c r="A13919" s="2">
        <v>39</v>
      </c>
      <c r="B13919" t="s">
        <v>233</v>
      </c>
      <c r="C13919" t="s">
        <v>240</v>
      </c>
      <c r="D13919" s="2" t="e">
        <v>#N/A</v>
      </c>
      <c r="E13919" s="17">
        <v>12</v>
      </c>
      <c r="F13919" t="s">
        <v>69</v>
      </c>
      <c r="G13919">
        <v>48</v>
      </c>
      <c r="H13919">
        <v>3131823.2800000012</v>
      </c>
    </row>
    <row r="13920" spans="1:8" x14ac:dyDescent="0.25">
      <c r="A13920" s="2">
        <v>39</v>
      </c>
      <c r="B13920" t="s">
        <v>233</v>
      </c>
      <c r="C13920" t="s">
        <v>240</v>
      </c>
      <c r="D13920" s="2" t="e">
        <v>#N/A</v>
      </c>
      <c r="E13920" s="17">
        <v>12</v>
      </c>
      <c r="F13920" t="s">
        <v>78</v>
      </c>
      <c r="H13920">
        <v>356612.15</v>
      </c>
    </row>
    <row r="13921" spans="1:8" x14ac:dyDescent="0.25">
      <c r="A13921" s="2">
        <v>39</v>
      </c>
      <c r="B13921" t="s">
        <v>233</v>
      </c>
      <c r="C13921" t="s">
        <v>240</v>
      </c>
      <c r="D13921" s="2" t="e">
        <v>#N/A</v>
      </c>
      <c r="E13921" s="17">
        <v>12</v>
      </c>
      <c r="F13921" t="s">
        <v>67</v>
      </c>
      <c r="G13921">
        <v>48</v>
      </c>
      <c r="H13921">
        <v>3375.57</v>
      </c>
    </row>
    <row r="13922" spans="1:8" x14ac:dyDescent="0.25">
      <c r="A13922" s="2">
        <v>39</v>
      </c>
      <c r="B13922" t="s">
        <v>233</v>
      </c>
      <c r="C13922" t="s">
        <v>240</v>
      </c>
      <c r="D13922" s="2" t="e">
        <v>#N/A</v>
      </c>
      <c r="E13922" s="17">
        <v>12</v>
      </c>
      <c r="F13922" t="s">
        <v>73</v>
      </c>
      <c r="G13922">
        <v>3</v>
      </c>
      <c r="H13922">
        <v>1987193.8900000001</v>
      </c>
    </row>
    <row r="13923" spans="1:8" x14ac:dyDescent="0.25">
      <c r="A13923" s="2">
        <v>39</v>
      </c>
      <c r="B13923" t="s">
        <v>233</v>
      </c>
      <c r="C13923" t="s">
        <v>240</v>
      </c>
      <c r="D13923" s="2" t="e">
        <v>#N/A</v>
      </c>
      <c r="E13923" s="17">
        <v>12</v>
      </c>
      <c r="F13923" t="s">
        <v>72</v>
      </c>
      <c r="G13923">
        <v>48</v>
      </c>
      <c r="H13923">
        <v>3373424.98</v>
      </c>
    </row>
    <row r="13924" spans="1:8" x14ac:dyDescent="0.25">
      <c r="A13924" s="2">
        <v>39</v>
      </c>
      <c r="B13924" t="s">
        <v>233</v>
      </c>
      <c r="C13924" t="s">
        <v>240</v>
      </c>
      <c r="D13924" s="2" t="e">
        <v>#N/A</v>
      </c>
      <c r="E13924" s="17">
        <v>12</v>
      </c>
      <c r="F13924" t="s">
        <v>74</v>
      </c>
      <c r="H13924">
        <v>89535</v>
      </c>
    </row>
    <row r="13925" spans="1:8" x14ac:dyDescent="0.25">
      <c r="A13925" s="2">
        <v>39</v>
      </c>
      <c r="B13925" t="s">
        <v>233</v>
      </c>
      <c r="C13925" t="s">
        <v>240</v>
      </c>
      <c r="D13925" s="2" t="e">
        <v>#N/A</v>
      </c>
      <c r="E13925" s="17">
        <v>12</v>
      </c>
      <c r="F13925" t="s">
        <v>71</v>
      </c>
      <c r="G13925">
        <v>1</v>
      </c>
      <c r="H13925">
        <v>80605.73</v>
      </c>
    </row>
    <row r="13926" spans="1:8" x14ac:dyDescent="0.25">
      <c r="A13926" s="2">
        <v>39</v>
      </c>
      <c r="B13926" t="s">
        <v>233</v>
      </c>
      <c r="C13926" t="s">
        <v>240</v>
      </c>
      <c r="D13926" s="2" t="e">
        <v>#N/A</v>
      </c>
      <c r="E13926" s="17">
        <v>12</v>
      </c>
      <c r="F13926" t="s">
        <v>76</v>
      </c>
      <c r="H13926">
        <v>37073.11</v>
      </c>
    </row>
    <row r="13927" spans="1:8" x14ac:dyDescent="0.25">
      <c r="A13927" s="2">
        <v>39</v>
      </c>
      <c r="B13927" t="s">
        <v>233</v>
      </c>
      <c r="C13927" t="s">
        <v>240</v>
      </c>
      <c r="D13927" s="2" t="e">
        <v>#N/A</v>
      </c>
      <c r="E13927" s="17">
        <v>13</v>
      </c>
      <c r="F13927" t="s">
        <v>70</v>
      </c>
      <c r="G13927">
        <v>9</v>
      </c>
      <c r="H13927">
        <v>5316945.419999999</v>
      </c>
    </row>
    <row r="13928" spans="1:8" x14ac:dyDescent="0.25">
      <c r="A13928" s="2">
        <v>39</v>
      </c>
      <c r="B13928" t="s">
        <v>233</v>
      </c>
      <c r="C13928" t="s">
        <v>240</v>
      </c>
      <c r="D13928" s="2" t="e">
        <v>#N/A</v>
      </c>
      <c r="E13928" s="17">
        <v>13</v>
      </c>
      <c r="F13928" t="s">
        <v>75</v>
      </c>
      <c r="G13928">
        <v>3</v>
      </c>
      <c r="H13928">
        <v>131604</v>
      </c>
    </row>
    <row r="13929" spans="1:8" x14ac:dyDescent="0.25">
      <c r="A13929" s="2">
        <v>39</v>
      </c>
      <c r="B13929" t="s">
        <v>233</v>
      </c>
      <c r="C13929" t="s">
        <v>240</v>
      </c>
      <c r="D13929" s="2" t="e">
        <v>#N/A</v>
      </c>
      <c r="E13929" s="17">
        <v>13</v>
      </c>
      <c r="F13929" t="s">
        <v>68</v>
      </c>
      <c r="G13929">
        <v>7</v>
      </c>
      <c r="H13929">
        <v>105036</v>
      </c>
    </row>
    <row r="13930" spans="1:8" x14ac:dyDescent="0.25">
      <c r="A13930" s="2">
        <v>39</v>
      </c>
      <c r="B13930" t="s">
        <v>233</v>
      </c>
      <c r="C13930" t="s">
        <v>240</v>
      </c>
      <c r="D13930" s="2" t="e">
        <v>#N/A</v>
      </c>
      <c r="E13930" s="17">
        <v>13</v>
      </c>
      <c r="F13930" t="s">
        <v>69</v>
      </c>
      <c r="G13930">
        <v>9</v>
      </c>
      <c r="H13930">
        <v>691201.42</v>
      </c>
    </row>
    <row r="13931" spans="1:8" x14ac:dyDescent="0.25">
      <c r="A13931" s="2">
        <v>39</v>
      </c>
      <c r="B13931" t="s">
        <v>233</v>
      </c>
      <c r="C13931" t="s">
        <v>240</v>
      </c>
      <c r="D13931" s="2" t="e">
        <v>#N/A</v>
      </c>
      <c r="E13931" s="17">
        <v>13</v>
      </c>
      <c r="F13931" t="s">
        <v>67</v>
      </c>
      <c r="G13931">
        <v>9</v>
      </c>
      <c r="H13931">
        <v>647.13</v>
      </c>
    </row>
    <row r="13932" spans="1:8" x14ac:dyDescent="0.25">
      <c r="A13932" s="2">
        <v>39</v>
      </c>
      <c r="B13932" t="s">
        <v>233</v>
      </c>
      <c r="C13932" t="s">
        <v>240</v>
      </c>
      <c r="D13932" s="2" t="e">
        <v>#N/A</v>
      </c>
      <c r="E13932" s="17">
        <v>13</v>
      </c>
      <c r="F13932" t="s">
        <v>73</v>
      </c>
      <c r="H13932">
        <v>285656.06</v>
      </c>
    </row>
    <row r="13933" spans="1:8" x14ac:dyDescent="0.25">
      <c r="A13933" s="2">
        <v>39</v>
      </c>
      <c r="B13933" t="s">
        <v>233</v>
      </c>
      <c r="C13933" t="s">
        <v>240</v>
      </c>
      <c r="D13933" s="2" t="e">
        <v>#N/A</v>
      </c>
      <c r="E13933" s="17">
        <v>13</v>
      </c>
      <c r="F13933" t="s">
        <v>72</v>
      </c>
      <c r="G13933">
        <v>9</v>
      </c>
      <c r="H13933">
        <v>1754869.0699999998</v>
      </c>
    </row>
    <row r="13934" spans="1:8" x14ac:dyDescent="0.25">
      <c r="A13934" s="2">
        <v>39</v>
      </c>
      <c r="B13934" t="s">
        <v>233</v>
      </c>
      <c r="C13934" t="s">
        <v>240</v>
      </c>
      <c r="D13934" s="2" t="e">
        <v>#N/A</v>
      </c>
      <c r="E13934" s="17">
        <v>14</v>
      </c>
      <c r="F13934" t="s">
        <v>70</v>
      </c>
      <c r="G13934">
        <v>3</v>
      </c>
      <c r="H13934">
        <v>1971860.4000000004</v>
      </c>
    </row>
    <row r="13935" spans="1:8" x14ac:dyDescent="0.25">
      <c r="A13935" s="2">
        <v>39</v>
      </c>
      <c r="B13935" t="s">
        <v>233</v>
      </c>
      <c r="C13935" t="s">
        <v>240</v>
      </c>
      <c r="D13935" s="2" t="e">
        <v>#N/A</v>
      </c>
      <c r="E13935" s="17">
        <v>14</v>
      </c>
      <c r="F13935" t="s">
        <v>68</v>
      </c>
      <c r="G13935">
        <v>1</v>
      </c>
      <c r="H13935">
        <v>12000</v>
      </c>
    </row>
    <row r="13936" spans="1:8" x14ac:dyDescent="0.25">
      <c r="A13936" s="2">
        <v>39</v>
      </c>
      <c r="B13936" t="s">
        <v>233</v>
      </c>
      <c r="C13936" t="s">
        <v>240</v>
      </c>
      <c r="D13936" s="2" t="e">
        <v>#N/A</v>
      </c>
      <c r="E13936" s="17">
        <v>14</v>
      </c>
      <c r="F13936" t="s">
        <v>69</v>
      </c>
      <c r="G13936">
        <v>3</v>
      </c>
      <c r="H13936">
        <v>256341.41999999998</v>
      </c>
    </row>
    <row r="13937" spans="1:8" x14ac:dyDescent="0.25">
      <c r="A13937" s="2">
        <v>39</v>
      </c>
      <c r="B13937" t="s">
        <v>233</v>
      </c>
      <c r="C13937" t="s">
        <v>240</v>
      </c>
      <c r="D13937" s="2" t="e">
        <v>#N/A</v>
      </c>
      <c r="E13937" s="17">
        <v>14</v>
      </c>
      <c r="F13937" t="s">
        <v>67</v>
      </c>
      <c r="G13937">
        <v>3</v>
      </c>
      <c r="H13937">
        <v>209.88000000000002</v>
      </c>
    </row>
    <row r="13938" spans="1:8" x14ac:dyDescent="0.25">
      <c r="A13938" s="2">
        <v>39</v>
      </c>
      <c r="B13938" t="s">
        <v>233</v>
      </c>
      <c r="C13938" t="s">
        <v>240</v>
      </c>
      <c r="D13938" s="2" t="e">
        <v>#N/A</v>
      </c>
      <c r="E13938" s="17">
        <v>14</v>
      </c>
      <c r="F13938" t="s">
        <v>73</v>
      </c>
      <c r="H13938">
        <v>163567.95000000001</v>
      </c>
    </row>
    <row r="13939" spans="1:8" x14ac:dyDescent="0.25">
      <c r="A13939" s="2">
        <v>39</v>
      </c>
      <c r="B13939" t="s">
        <v>233</v>
      </c>
      <c r="C13939" t="s">
        <v>240</v>
      </c>
      <c r="D13939" s="2" t="e">
        <v>#N/A</v>
      </c>
      <c r="E13939" s="17">
        <v>14</v>
      </c>
      <c r="F13939" t="s">
        <v>72</v>
      </c>
      <c r="G13939">
        <v>3</v>
      </c>
      <c r="H13939">
        <v>882999.18000000017</v>
      </c>
    </row>
    <row r="13940" spans="1:8" x14ac:dyDescent="0.25">
      <c r="A13940" s="2">
        <v>39</v>
      </c>
      <c r="B13940" t="s">
        <v>233</v>
      </c>
      <c r="C13940" t="s">
        <v>240</v>
      </c>
      <c r="D13940" s="2" t="e">
        <v>#N/A</v>
      </c>
      <c r="E13940" s="17">
        <v>15</v>
      </c>
      <c r="F13940" t="s">
        <v>70</v>
      </c>
      <c r="G13940">
        <v>1</v>
      </c>
      <c r="H13940">
        <v>760683.60000000009</v>
      </c>
    </row>
    <row r="13941" spans="1:8" x14ac:dyDescent="0.25">
      <c r="A13941" s="2">
        <v>39</v>
      </c>
      <c r="B13941" t="s">
        <v>233</v>
      </c>
      <c r="C13941" t="s">
        <v>240</v>
      </c>
      <c r="D13941" s="2" t="e">
        <v>#N/A</v>
      </c>
      <c r="E13941" s="17">
        <v>15</v>
      </c>
      <c r="F13941" t="s">
        <v>69</v>
      </c>
      <c r="G13941">
        <v>1</v>
      </c>
      <c r="H13941">
        <v>98888.719999999987</v>
      </c>
    </row>
    <row r="13942" spans="1:8" x14ac:dyDescent="0.25">
      <c r="A13942" s="2">
        <v>39</v>
      </c>
      <c r="B13942" t="s">
        <v>233</v>
      </c>
      <c r="C13942" t="s">
        <v>240</v>
      </c>
      <c r="D13942" s="2" t="e">
        <v>#N/A</v>
      </c>
      <c r="E13942" s="17">
        <v>15</v>
      </c>
      <c r="F13942" t="s">
        <v>67</v>
      </c>
      <c r="G13942">
        <v>1</v>
      </c>
      <c r="H13942">
        <v>69.959999999999994</v>
      </c>
    </row>
    <row r="13943" spans="1:8" x14ac:dyDescent="0.25">
      <c r="A13943" s="2">
        <v>39</v>
      </c>
      <c r="B13943" t="s">
        <v>233</v>
      </c>
      <c r="C13943" t="s">
        <v>240</v>
      </c>
      <c r="D13943" s="2" t="e">
        <v>#N/A</v>
      </c>
      <c r="E13943" s="17">
        <v>15</v>
      </c>
      <c r="F13943" t="s">
        <v>73</v>
      </c>
      <c r="H13943">
        <v>63390.3</v>
      </c>
    </row>
    <row r="13944" spans="1:8" x14ac:dyDescent="0.25">
      <c r="A13944" s="2">
        <v>39</v>
      </c>
      <c r="B13944" t="s">
        <v>233</v>
      </c>
      <c r="C13944" t="s">
        <v>240</v>
      </c>
      <c r="D13944" s="2" t="e">
        <v>#N/A</v>
      </c>
      <c r="E13944" s="17">
        <v>15</v>
      </c>
      <c r="F13944" t="s">
        <v>72</v>
      </c>
      <c r="G13944">
        <v>1</v>
      </c>
      <c r="H13944">
        <v>344843.16</v>
      </c>
    </row>
    <row r="13945" spans="1:8" x14ac:dyDescent="0.25">
      <c r="A13945" s="2">
        <v>39</v>
      </c>
      <c r="B13945" t="s">
        <v>233</v>
      </c>
      <c r="C13945" t="s">
        <v>240</v>
      </c>
      <c r="D13945" s="2" t="e">
        <v>#N/A</v>
      </c>
      <c r="E13945" s="17">
        <v>15</v>
      </c>
      <c r="F13945" t="s">
        <v>76</v>
      </c>
      <c r="H13945">
        <v>29176.93</v>
      </c>
    </row>
    <row r="13946" spans="1:8" x14ac:dyDescent="0.25">
      <c r="A13946" s="2">
        <v>39</v>
      </c>
      <c r="B13946" t="s">
        <v>233</v>
      </c>
      <c r="C13946" t="s">
        <v>241</v>
      </c>
      <c r="D13946" s="2" t="e">
        <v>#N/A</v>
      </c>
      <c r="E13946" s="17">
        <v>3</v>
      </c>
      <c r="F13946" t="s">
        <v>70</v>
      </c>
      <c r="G13946">
        <v>1</v>
      </c>
      <c r="H13946">
        <v>101799.75</v>
      </c>
    </row>
    <row r="13947" spans="1:8" x14ac:dyDescent="0.25">
      <c r="A13947" s="2">
        <v>39</v>
      </c>
      <c r="B13947" t="s">
        <v>233</v>
      </c>
      <c r="C13947" t="s">
        <v>241</v>
      </c>
      <c r="D13947" s="2" t="e">
        <v>#N/A</v>
      </c>
      <c r="E13947" s="17">
        <v>3</v>
      </c>
      <c r="F13947" t="s">
        <v>75</v>
      </c>
      <c r="G13947">
        <v>1</v>
      </c>
      <c r="H13947">
        <v>13500</v>
      </c>
    </row>
    <row r="13948" spans="1:8" x14ac:dyDescent="0.25">
      <c r="A13948" s="2">
        <v>39</v>
      </c>
      <c r="B13948" t="s">
        <v>233</v>
      </c>
      <c r="C13948" t="s">
        <v>241</v>
      </c>
      <c r="D13948" s="2" t="e">
        <v>#N/A</v>
      </c>
      <c r="E13948" s="17">
        <v>3</v>
      </c>
      <c r="F13948" t="s">
        <v>68</v>
      </c>
      <c r="G13948">
        <v>1</v>
      </c>
      <c r="H13948">
        <v>28231</v>
      </c>
    </row>
    <row r="13949" spans="1:8" x14ac:dyDescent="0.25">
      <c r="A13949" s="2">
        <v>39</v>
      </c>
      <c r="B13949" t="s">
        <v>233</v>
      </c>
      <c r="C13949" t="s">
        <v>241</v>
      </c>
      <c r="D13949" s="2" t="e">
        <v>#N/A</v>
      </c>
      <c r="E13949" s="17">
        <v>3</v>
      </c>
      <c r="F13949" t="s">
        <v>69</v>
      </c>
      <c r="G13949">
        <v>1</v>
      </c>
      <c r="H13949">
        <v>13233.769999999999</v>
      </c>
    </row>
    <row r="13950" spans="1:8" x14ac:dyDescent="0.25">
      <c r="A13950" s="2">
        <v>39</v>
      </c>
      <c r="B13950" t="s">
        <v>233</v>
      </c>
      <c r="C13950" t="s">
        <v>241</v>
      </c>
      <c r="D13950" s="2" t="e">
        <v>#N/A</v>
      </c>
      <c r="E13950" s="17">
        <v>3</v>
      </c>
      <c r="F13950" t="s">
        <v>78</v>
      </c>
      <c r="H13950">
        <v>8467.4699999999993</v>
      </c>
    </row>
    <row r="13951" spans="1:8" x14ac:dyDescent="0.25">
      <c r="A13951" s="2">
        <v>39</v>
      </c>
      <c r="B13951" t="s">
        <v>233</v>
      </c>
      <c r="C13951" t="s">
        <v>241</v>
      </c>
      <c r="D13951" s="2" t="e">
        <v>#N/A</v>
      </c>
      <c r="E13951" s="17">
        <v>3</v>
      </c>
      <c r="F13951" t="s">
        <v>67</v>
      </c>
      <c r="G13951">
        <v>1</v>
      </c>
      <c r="H13951">
        <v>69.959999999999994</v>
      </c>
    </row>
    <row r="13952" spans="1:8" x14ac:dyDescent="0.25">
      <c r="A13952" s="2">
        <v>39</v>
      </c>
      <c r="B13952" t="s">
        <v>233</v>
      </c>
      <c r="C13952" t="s">
        <v>241</v>
      </c>
      <c r="D13952" s="2" t="e">
        <v>#N/A</v>
      </c>
      <c r="E13952" s="17">
        <v>3</v>
      </c>
      <c r="F13952" t="s">
        <v>73</v>
      </c>
      <c r="H13952">
        <v>8514.75</v>
      </c>
    </row>
    <row r="13953" spans="1:8" x14ac:dyDescent="0.25">
      <c r="A13953" s="2">
        <v>39</v>
      </c>
      <c r="B13953" t="s">
        <v>233</v>
      </c>
      <c r="C13953" t="s">
        <v>241</v>
      </c>
      <c r="D13953" s="2" t="e">
        <v>#N/A</v>
      </c>
      <c r="E13953" s="17">
        <v>5</v>
      </c>
      <c r="F13953" t="s">
        <v>70</v>
      </c>
      <c r="G13953">
        <v>4</v>
      </c>
      <c r="H13953">
        <v>531081</v>
      </c>
    </row>
    <row r="13954" spans="1:8" x14ac:dyDescent="0.25">
      <c r="A13954" s="2">
        <v>39</v>
      </c>
      <c r="B13954" t="s">
        <v>233</v>
      </c>
      <c r="C13954" t="s">
        <v>241</v>
      </c>
      <c r="D13954" s="2" t="e">
        <v>#N/A</v>
      </c>
      <c r="E13954" s="17">
        <v>5</v>
      </c>
      <c r="F13954" t="s">
        <v>75</v>
      </c>
      <c r="G13954">
        <v>4</v>
      </c>
      <c r="H13954">
        <v>46500</v>
      </c>
    </row>
    <row r="13955" spans="1:8" x14ac:dyDescent="0.25">
      <c r="A13955" s="2">
        <v>39</v>
      </c>
      <c r="B13955" t="s">
        <v>233</v>
      </c>
      <c r="C13955" t="s">
        <v>241</v>
      </c>
      <c r="D13955" s="2" t="e">
        <v>#N/A</v>
      </c>
      <c r="E13955" s="17">
        <v>5</v>
      </c>
      <c r="F13955" t="s">
        <v>68</v>
      </c>
      <c r="G13955">
        <v>2</v>
      </c>
      <c r="H13955">
        <v>26367.75</v>
      </c>
    </row>
    <row r="13956" spans="1:8" x14ac:dyDescent="0.25">
      <c r="A13956" s="2">
        <v>39</v>
      </c>
      <c r="B13956" t="s">
        <v>233</v>
      </c>
      <c r="C13956" t="s">
        <v>241</v>
      </c>
      <c r="D13956" s="2" t="e">
        <v>#N/A</v>
      </c>
      <c r="E13956" s="17">
        <v>5</v>
      </c>
      <c r="F13956" t="s">
        <v>69</v>
      </c>
      <c r="G13956">
        <v>4</v>
      </c>
      <c r="H13956">
        <v>69039.919999999984</v>
      </c>
    </row>
    <row r="13957" spans="1:8" x14ac:dyDescent="0.25">
      <c r="A13957" s="2">
        <v>39</v>
      </c>
      <c r="B13957" t="s">
        <v>233</v>
      </c>
      <c r="C13957" t="s">
        <v>241</v>
      </c>
      <c r="D13957" s="2" t="e">
        <v>#N/A</v>
      </c>
      <c r="E13957" s="17">
        <v>5</v>
      </c>
      <c r="F13957" t="s">
        <v>78</v>
      </c>
      <c r="H13957">
        <v>22272.84</v>
      </c>
    </row>
    <row r="13958" spans="1:8" x14ac:dyDescent="0.25">
      <c r="A13958" s="2">
        <v>39</v>
      </c>
      <c r="B13958" t="s">
        <v>233</v>
      </c>
      <c r="C13958" t="s">
        <v>241</v>
      </c>
      <c r="D13958" s="2" t="e">
        <v>#N/A</v>
      </c>
      <c r="E13958" s="17">
        <v>5</v>
      </c>
      <c r="F13958" t="s">
        <v>67</v>
      </c>
      <c r="G13958">
        <v>4</v>
      </c>
      <c r="H13958">
        <v>279.83999999999997</v>
      </c>
    </row>
    <row r="13959" spans="1:8" x14ac:dyDescent="0.25">
      <c r="A13959" s="2">
        <v>39</v>
      </c>
      <c r="B13959" t="s">
        <v>233</v>
      </c>
      <c r="C13959" t="s">
        <v>241</v>
      </c>
      <c r="D13959" s="2" t="e">
        <v>#N/A</v>
      </c>
      <c r="E13959" s="17">
        <v>5</v>
      </c>
      <c r="F13959" t="s">
        <v>73</v>
      </c>
      <c r="H13959">
        <v>42423.849999999991</v>
      </c>
    </row>
    <row r="13960" spans="1:8" x14ac:dyDescent="0.25">
      <c r="A13960" s="2">
        <v>39</v>
      </c>
      <c r="B13960" t="s">
        <v>233</v>
      </c>
      <c r="C13960" t="s">
        <v>241</v>
      </c>
      <c r="D13960" s="2" t="e">
        <v>#N/A</v>
      </c>
      <c r="E13960" s="17">
        <v>6</v>
      </c>
      <c r="F13960" t="s">
        <v>70</v>
      </c>
      <c r="G13960">
        <v>12</v>
      </c>
      <c r="H13960">
        <v>2091620.63</v>
      </c>
    </row>
    <row r="13961" spans="1:8" x14ac:dyDescent="0.25">
      <c r="A13961" s="2">
        <v>39</v>
      </c>
      <c r="B13961" t="s">
        <v>233</v>
      </c>
      <c r="C13961" t="s">
        <v>241</v>
      </c>
      <c r="D13961" s="2" t="e">
        <v>#N/A</v>
      </c>
      <c r="E13961" s="17">
        <v>6</v>
      </c>
      <c r="F13961" t="s">
        <v>75</v>
      </c>
      <c r="G13961">
        <v>10</v>
      </c>
      <c r="H13961">
        <v>123600</v>
      </c>
    </row>
    <row r="13962" spans="1:8" x14ac:dyDescent="0.25">
      <c r="A13962" s="2">
        <v>39</v>
      </c>
      <c r="B13962" t="s">
        <v>233</v>
      </c>
      <c r="C13962" t="s">
        <v>241</v>
      </c>
      <c r="D13962" s="2" t="e">
        <v>#N/A</v>
      </c>
      <c r="E13962" s="17">
        <v>6</v>
      </c>
      <c r="F13962" t="s">
        <v>68</v>
      </c>
      <c r="G13962">
        <v>10</v>
      </c>
      <c r="H13962">
        <v>195982</v>
      </c>
    </row>
    <row r="13963" spans="1:8" x14ac:dyDescent="0.25">
      <c r="A13963" s="2">
        <v>39</v>
      </c>
      <c r="B13963" t="s">
        <v>233</v>
      </c>
      <c r="C13963" t="s">
        <v>241</v>
      </c>
      <c r="D13963" s="2" t="e">
        <v>#N/A</v>
      </c>
      <c r="E13963" s="17">
        <v>6</v>
      </c>
      <c r="F13963" t="s">
        <v>69</v>
      </c>
      <c r="G13963">
        <v>12</v>
      </c>
      <c r="H13963">
        <v>271965.73</v>
      </c>
    </row>
    <row r="13964" spans="1:8" x14ac:dyDescent="0.25">
      <c r="A13964" s="2">
        <v>39</v>
      </c>
      <c r="B13964" t="s">
        <v>233</v>
      </c>
      <c r="C13964" t="s">
        <v>241</v>
      </c>
      <c r="D13964" s="2" t="e">
        <v>#N/A</v>
      </c>
      <c r="E13964" s="17">
        <v>6</v>
      </c>
      <c r="F13964" t="s">
        <v>78</v>
      </c>
      <c r="H13964">
        <v>78412.079999999987</v>
      </c>
    </row>
    <row r="13965" spans="1:8" x14ac:dyDescent="0.25">
      <c r="A13965" s="2">
        <v>39</v>
      </c>
      <c r="B13965" t="s">
        <v>233</v>
      </c>
      <c r="C13965" t="s">
        <v>241</v>
      </c>
      <c r="D13965" s="2" t="e">
        <v>#N/A</v>
      </c>
      <c r="E13965" s="17">
        <v>6</v>
      </c>
      <c r="F13965" t="s">
        <v>67</v>
      </c>
      <c r="G13965">
        <v>12</v>
      </c>
      <c r="H13965">
        <v>891.99000000000024</v>
      </c>
    </row>
    <row r="13966" spans="1:8" x14ac:dyDescent="0.25">
      <c r="A13966" s="2">
        <v>39</v>
      </c>
      <c r="B13966" t="s">
        <v>233</v>
      </c>
      <c r="C13966" t="s">
        <v>241</v>
      </c>
      <c r="D13966" s="2" t="e">
        <v>#N/A</v>
      </c>
      <c r="E13966" s="17">
        <v>6</v>
      </c>
      <c r="F13966" t="s">
        <v>73</v>
      </c>
      <c r="H13966">
        <v>169580.63</v>
      </c>
    </row>
    <row r="13967" spans="1:8" x14ac:dyDescent="0.25">
      <c r="A13967" s="2">
        <v>39</v>
      </c>
      <c r="B13967" t="s">
        <v>233</v>
      </c>
      <c r="C13967" t="s">
        <v>241</v>
      </c>
      <c r="D13967" s="2" t="e">
        <v>#N/A</v>
      </c>
      <c r="E13967" s="17">
        <v>6</v>
      </c>
      <c r="F13967" t="s">
        <v>74</v>
      </c>
      <c r="G13967">
        <v>1</v>
      </c>
      <c r="H13967">
        <v>600</v>
      </c>
    </row>
    <row r="13968" spans="1:8" x14ac:dyDescent="0.25">
      <c r="A13968" s="2">
        <v>39</v>
      </c>
      <c r="B13968" t="s">
        <v>233</v>
      </c>
      <c r="C13968" t="s">
        <v>241</v>
      </c>
      <c r="D13968" s="2" t="e">
        <v>#N/A</v>
      </c>
      <c r="E13968" s="17">
        <v>7</v>
      </c>
      <c r="F13968" t="s">
        <v>70</v>
      </c>
      <c r="G13968">
        <v>15</v>
      </c>
      <c r="H13968">
        <v>3222425.2800000003</v>
      </c>
    </row>
    <row r="13969" spans="1:8" x14ac:dyDescent="0.25">
      <c r="A13969" s="2">
        <v>39</v>
      </c>
      <c r="B13969" t="s">
        <v>233</v>
      </c>
      <c r="C13969" t="s">
        <v>241</v>
      </c>
      <c r="D13969" s="2" t="e">
        <v>#N/A</v>
      </c>
      <c r="E13969" s="17">
        <v>7</v>
      </c>
      <c r="F13969" t="s">
        <v>75</v>
      </c>
      <c r="G13969">
        <v>11</v>
      </c>
      <c r="H13969">
        <v>125400</v>
      </c>
    </row>
    <row r="13970" spans="1:8" x14ac:dyDescent="0.25">
      <c r="A13970" s="2">
        <v>39</v>
      </c>
      <c r="B13970" t="s">
        <v>233</v>
      </c>
      <c r="C13970" t="s">
        <v>241</v>
      </c>
      <c r="D13970" s="2" t="e">
        <v>#N/A</v>
      </c>
      <c r="E13970" s="17">
        <v>7</v>
      </c>
      <c r="F13970" t="s">
        <v>68</v>
      </c>
      <c r="G13970">
        <v>7</v>
      </c>
      <c r="H13970">
        <v>184736</v>
      </c>
    </row>
    <row r="13971" spans="1:8" x14ac:dyDescent="0.25">
      <c r="A13971" s="2">
        <v>39</v>
      </c>
      <c r="B13971" t="s">
        <v>233</v>
      </c>
      <c r="C13971" t="s">
        <v>241</v>
      </c>
      <c r="D13971" s="2" t="e">
        <v>#N/A</v>
      </c>
      <c r="E13971" s="17">
        <v>7</v>
      </c>
      <c r="F13971" t="s">
        <v>69</v>
      </c>
      <c r="G13971">
        <v>11</v>
      </c>
      <c r="H13971">
        <v>298622.77000000008</v>
      </c>
    </row>
    <row r="13972" spans="1:8" x14ac:dyDescent="0.25">
      <c r="A13972" s="2">
        <v>39</v>
      </c>
      <c r="B13972" t="s">
        <v>233</v>
      </c>
      <c r="C13972" t="s">
        <v>241</v>
      </c>
      <c r="D13972" s="2" t="e">
        <v>#N/A</v>
      </c>
      <c r="E13972" s="17">
        <v>7</v>
      </c>
      <c r="F13972" t="s">
        <v>78</v>
      </c>
      <c r="G13972">
        <v>1</v>
      </c>
      <c r="H13972">
        <v>66502.489999999991</v>
      </c>
    </row>
    <row r="13973" spans="1:8" x14ac:dyDescent="0.25">
      <c r="A13973" s="2">
        <v>39</v>
      </c>
      <c r="B13973" t="s">
        <v>233</v>
      </c>
      <c r="C13973" t="s">
        <v>241</v>
      </c>
      <c r="D13973" s="2" t="e">
        <v>#N/A</v>
      </c>
      <c r="E13973" s="17">
        <v>7</v>
      </c>
      <c r="F13973" t="s">
        <v>67</v>
      </c>
      <c r="G13973">
        <v>15</v>
      </c>
      <c r="H13973">
        <v>1078.4000000000001</v>
      </c>
    </row>
    <row r="13974" spans="1:8" x14ac:dyDescent="0.25">
      <c r="A13974" s="2">
        <v>39</v>
      </c>
      <c r="B13974" t="s">
        <v>233</v>
      </c>
      <c r="C13974" t="s">
        <v>241</v>
      </c>
      <c r="D13974" s="2" t="e">
        <v>#N/A</v>
      </c>
      <c r="E13974" s="17">
        <v>7</v>
      </c>
      <c r="F13974" t="s">
        <v>73</v>
      </c>
      <c r="H13974">
        <v>187409.2</v>
      </c>
    </row>
    <row r="13975" spans="1:8" x14ac:dyDescent="0.25">
      <c r="A13975" s="2">
        <v>39</v>
      </c>
      <c r="B13975" t="s">
        <v>233</v>
      </c>
      <c r="C13975" t="s">
        <v>241</v>
      </c>
      <c r="D13975" s="2" t="e">
        <v>#N/A</v>
      </c>
      <c r="E13975" s="17">
        <v>7</v>
      </c>
      <c r="F13975" t="s">
        <v>72</v>
      </c>
      <c r="G13975">
        <v>3</v>
      </c>
      <c r="H13975">
        <v>253908.36000000002</v>
      </c>
    </row>
    <row r="13976" spans="1:8" x14ac:dyDescent="0.25">
      <c r="A13976" s="2">
        <v>39</v>
      </c>
      <c r="B13976" t="s">
        <v>233</v>
      </c>
      <c r="C13976" t="s">
        <v>241</v>
      </c>
      <c r="D13976" s="2" t="e">
        <v>#N/A</v>
      </c>
      <c r="E13976" s="17">
        <v>7</v>
      </c>
      <c r="F13976" t="s">
        <v>74</v>
      </c>
      <c r="G13976">
        <v>1</v>
      </c>
      <c r="H13976">
        <v>600</v>
      </c>
    </row>
    <row r="13977" spans="1:8" x14ac:dyDescent="0.25">
      <c r="A13977" s="2">
        <v>39</v>
      </c>
      <c r="B13977" t="s">
        <v>233</v>
      </c>
      <c r="C13977" t="s">
        <v>241</v>
      </c>
      <c r="D13977" s="2" t="e">
        <v>#N/A</v>
      </c>
      <c r="E13977" s="17">
        <v>8</v>
      </c>
      <c r="F13977" t="s">
        <v>70</v>
      </c>
      <c r="G13977">
        <v>3</v>
      </c>
      <c r="H13977">
        <v>768669.75</v>
      </c>
    </row>
    <row r="13978" spans="1:8" x14ac:dyDescent="0.25">
      <c r="A13978" s="2">
        <v>39</v>
      </c>
      <c r="B13978" t="s">
        <v>233</v>
      </c>
      <c r="C13978" t="s">
        <v>241</v>
      </c>
      <c r="D13978" s="2" t="e">
        <v>#N/A</v>
      </c>
      <c r="E13978" s="17">
        <v>8</v>
      </c>
      <c r="F13978" t="s">
        <v>75</v>
      </c>
      <c r="G13978">
        <v>2</v>
      </c>
      <c r="H13978">
        <v>24900</v>
      </c>
    </row>
    <row r="13979" spans="1:8" x14ac:dyDescent="0.25">
      <c r="A13979" s="2">
        <v>39</v>
      </c>
      <c r="B13979" t="s">
        <v>233</v>
      </c>
      <c r="C13979" t="s">
        <v>241</v>
      </c>
      <c r="D13979" s="2" t="e">
        <v>#N/A</v>
      </c>
      <c r="E13979" s="17">
        <v>8</v>
      </c>
      <c r="F13979" t="s">
        <v>68</v>
      </c>
      <c r="G13979">
        <v>2</v>
      </c>
      <c r="H13979">
        <v>46444</v>
      </c>
    </row>
    <row r="13980" spans="1:8" x14ac:dyDescent="0.25">
      <c r="A13980" s="2">
        <v>39</v>
      </c>
      <c r="B13980" t="s">
        <v>233</v>
      </c>
      <c r="C13980" t="s">
        <v>241</v>
      </c>
      <c r="D13980" s="2" t="e">
        <v>#N/A</v>
      </c>
      <c r="E13980" s="17">
        <v>8</v>
      </c>
      <c r="F13980" t="s">
        <v>69</v>
      </c>
      <c r="G13980">
        <v>2</v>
      </c>
      <c r="H13980">
        <v>67251</v>
      </c>
    </row>
    <row r="13981" spans="1:8" x14ac:dyDescent="0.25">
      <c r="A13981" s="2">
        <v>39</v>
      </c>
      <c r="B13981" t="s">
        <v>233</v>
      </c>
      <c r="C13981" t="s">
        <v>241</v>
      </c>
      <c r="D13981" s="2" t="e">
        <v>#N/A</v>
      </c>
      <c r="E13981" s="17">
        <v>8</v>
      </c>
      <c r="F13981" t="s">
        <v>78</v>
      </c>
      <c r="H13981">
        <v>39014.82</v>
      </c>
    </row>
    <row r="13982" spans="1:8" x14ac:dyDescent="0.25">
      <c r="A13982" s="2">
        <v>39</v>
      </c>
      <c r="B13982" t="s">
        <v>233</v>
      </c>
      <c r="C13982" t="s">
        <v>241</v>
      </c>
      <c r="D13982" s="2" t="e">
        <v>#N/A</v>
      </c>
      <c r="E13982" s="17">
        <v>8</v>
      </c>
      <c r="F13982" t="s">
        <v>67</v>
      </c>
      <c r="G13982">
        <v>3</v>
      </c>
      <c r="H13982">
        <v>209.88000000000002</v>
      </c>
    </row>
    <row r="13983" spans="1:8" x14ac:dyDescent="0.25">
      <c r="A13983" s="2">
        <v>39</v>
      </c>
      <c r="B13983" t="s">
        <v>233</v>
      </c>
      <c r="C13983" t="s">
        <v>241</v>
      </c>
      <c r="D13983" s="2" t="e">
        <v>#N/A</v>
      </c>
      <c r="E13983" s="17">
        <v>8</v>
      </c>
      <c r="F13983" t="s">
        <v>73</v>
      </c>
      <c r="G13983">
        <v>1</v>
      </c>
      <c r="H13983">
        <v>43194.5</v>
      </c>
    </row>
    <row r="13984" spans="1:8" x14ac:dyDescent="0.25">
      <c r="A13984" s="2">
        <v>39</v>
      </c>
      <c r="B13984" t="s">
        <v>233</v>
      </c>
      <c r="C13984" t="s">
        <v>241</v>
      </c>
      <c r="D13984" s="2" t="e">
        <v>#N/A</v>
      </c>
      <c r="E13984" s="17">
        <v>9</v>
      </c>
      <c r="F13984" t="s">
        <v>70</v>
      </c>
      <c r="G13984">
        <v>2</v>
      </c>
      <c r="H13984">
        <v>620732.21</v>
      </c>
    </row>
    <row r="13985" spans="1:8" x14ac:dyDescent="0.25">
      <c r="A13985" s="2">
        <v>39</v>
      </c>
      <c r="B13985" t="s">
        <v>233</v>
      </c>
      <c r="C13985" t="s">
        <v>241</v>
      </c>
      <c r="D13985" s="2" t="e">
        <v>#N/A</v>
      </c>
      <c r="E13985" s="17">
        <v>9</v>
      </c>
      <c r="F13985" t="s">
        <v>75</v>
      </c>
      <c r="G13985">
        <v>1</v>
      </c>
      <c r="H13985">
        <v>13500</v>
      </c>
    </row>
    <row r="13986" spans="1:8" x14ac:dyDescent="0.25">
      <c r="A13986" s="2">
        <v>39</v>
      </c>
      <c r="B13986" t="s">
        <v>233</v>
      </c>
      <c r="C13986" t="s">
        <v>241</v>
      </c>
      <c r="D13986" s="2" t="e">
        <v>#N/A</v>
      </c>
      <c r="E13986" s="17">
        <v>9</v>
      </c>
      <c r="F13986" t="s">
        <v>68</v>
      </c>
      <c r="G13986">
        <v>1</v>
      </c>
      <c r="H13986">
        <v>12168</v>
      </c>
    </row>
    <row r="13987" spans="1:8" x14ac:dyDescent="0.25">
      <c r="A13987" s="2">
        <v>39</v>
      </c>
      <c r="B13987" t="s">
        <v>233</v>
      </c>
      <c r="C13987" t="s">
        <v>241</v>
      </c>
      <c r="D13987" s="2" t="e">
        <v>#N/A</v>
      </c>
      <c r="E13987" s="17">
        <v>9</v>
      </c>
      <c r="F13987" t="s">
        <v>69</v>
      </c>
      <c r="G13987">
        <v>1</v>
      </c>
      <c r="H13987">
        <v>43069.05</v>
      </c>
    </row>
    <row r="13988" spans="1:8" x14ac:dyDescent="0.25">
      <c r="A13988" s="2">
        <v>39</v>
      </c>
      <c r="B13988" t="s">
        <v>233</v>
      </c>
      <c r="C13988" t="s">
        <v>241</v>
      </c>
      <c r="D13988" s="2" t="e">
        <v>#N/A</v>
      </c>
      <c r="E13988" s="17">
        <v>9</v>
      </c>
      <c r="F13988" t="s">
        <v>78</v>
      </c>
      <c r="H13988">
        <v>24770.16</v>
      </c>
    </row>
    <row r="13989" spans="1:8" x14ac:dyDescent="0.25">
      <c r="A13989" s="2">
        <v>39</v>
      </c>
      <c r="B13989" t="s">
        <v>233</v>
      </c>
      <c r="C13989" t="s">
        <v>241</v>
      </c>
      <c r="D13989" s="2" t="e">
        <v>#N/A</v>
      </c>
      <c r="E13989" s="17">
        <v>9</v>
      </c>
      <c r="F13989" t="s">
        <v>67</v>
      </c>
      <c r="G13989">
        <v>2</v>
      </c>
      <c r="H13989">
        <v>145.75</v>
      </c>
    </row>
    <row r="13990" spans="1:8" x14ac:dyDescent="0.25">
      <c r="A13990" s="2">
        <v>39</v>
      </c>
      <c r="B13990" t="s">
        <v>233</v>
      </c>
      <c r="C13990" t="s">
        <v>241</v>
      </c>
      <c r="D13990" s="2" t="e">
        <v>#N/A</v>
      </c>
      <c r="E13990" s="17">
        <v>9</v>
      </c>
      <c r="F13990" t="s">
        <v>73</v>
      </c>
      <c r="H13990">
        <v>27608.5</v>
      </c>
    </row>
    <row r="13991" spans="1:8" x14ac:dyDescent="0.25">
      <c r="A13991" s="2">
        <v>39</v>
      </c>
      <c r="B13991" t="s">
        <v>233</v>
      </c>
      <c r="C13991" t="s">
        <v>241</v>
      </c>
      <c r="D13991" s="2" t="e">
        <v>#N/A</v>
      </c>
      <c r="E13991" s="17">
        <v>9</v>
      </c>
      <c r="F13991" t="s">
        <v>72</v>
      </c>
      <c r="G13991">
        <v>1</v>
      </c>
      <c r="H13991">
        <v>107089.19</v>
      </c>
    </row>
    <row r="13992" spans="1:8" x14ac:dyDescent="0.25">
      <c r="A13992" s="2">
        <v>39</v>
      </c>
      <c r="B13992" t="s">
        <v>233</v>
      </c>
      <c r="C13992" t="s">
        <v>241</v>
      </c>
      <c r="D13992" s="2" t="e">
        <v>#N/A</v>
      </c>
      <c r="E13992" s="17">
        <v>10</v>
      </c>
      <c r="F13992" t="s">
        <v>70</v>
      </c>
      <c r="G13992">
        <v>36</v>
      </c>
      <c r="H13992">
        <v>15285416.31999998</v>
      </c>
    </row>
    <row r="13993" spans="1:8" x14ac:dyDescent="0.25">
      <c r="A13993" s="2">
        <v>39</v>
      </c>
      <c r="B13993" t="s">
        <v>233</v>
      </c>
      <c r="C13993" t="s">
        <v>241</v>
      </c>
      <c r="D13993" s="2" t="e">
        <v>#N/A</v>
      </c>
      <c r="E13993" s="17">
        <v>10</v>
      </c>
      <c r="F13993" t="s">
        <v>75</v>
      </c>
      <c r="G13993">
        <v>2</v>
      </c>
      <c r="H13993">
        <v>27900</v>
      </c>
    </row>
    <row r="13994" spans="1:8" x14ac:dyDescent="0.25">
      <c r="A13994" s="2">
        <v>39</v>
      </c>
      <c r="B13994" t="s">
        <v>233</v>
      </c>
      <c r="C13994" t="s">
        <v>241</v>
      </c>
      <c r="D13994" s="2" t="e">
        <v>#N/A</v>
      </c>
      <c r="E13994" s="17">
        <v>10</v>
      </c>
      <c r="F13994" t="s">
        <v>68</v>
      </c>
      <c r="G13994">
        <v>5</v>
      </c>
      <c r="H13994">
        <v>81503</v>
      </c>
    </row>
    <row r="13995" spans="1:8" x14ac:dyDescent="0.25">
      <c r="A13995" s="2">
        <v>39</v>
      </c>
      <c r="B13995" t="s">
        <v>233</v>
      </c>
      <c r="C13995" t="s">
        <v>241</v>
      </c>
      <c r="D13995" s="2" t="e">
        <v>#N/A</v>
      </c>
      <c r="E13995" s="17">
        <v>10</v>
      </c>
      <c r="F13995" t="s">
        <v>69</v>
      </c>
      <c r="G13995">
        <v>13</v>
      </c>
      <c r="H13995">
        <v>659985.20999999985</v>
      </c>
    </row>
    <row r="13996" spans="1:8" x14ac:dyDescent="0.25">
      <c r="A13996" s="2">
        <v>39</v>
      </c>
      <c r="B13996" t="s">
        <v>233</v>
      </c>
      <c r="C13996" t="s">
        <v>241</v>
      </c>
      <c r="D13996" s="2" t="e">
        <v>#N/A</v>
      </c>
      <c r="E13996" s="17">
        <v>10</v>
      </c>
      <c r="F13996" t="s">
        <v>78</v>
      </c>
      <c r="H13996">
        <v>126720.84</v>
      </c>
    </row>
    <row r="13997" spans="1:8" x14ac:dyDescent="0.25">
      <c r="A13997" s="2">
        <v>39</v>
      </c>
      <c r="B13997" t="s">
        <v>233</v>
      </c>
      <c r="C13997" t="s">
        <v>241</v>
      </c>
      <c r="D13997" s="2" t="e">
        <v>#N/A</v>
      </c>
      <c r="E13997" s="17">
        <v>10</v>
      </c>
      <c r="F13997" t="s">
        <v>67</v>
      </c>
      <c r="G13997">
        <v>36</v>
      </c>
      <c r="H13997">
        <v>3450.01</v>
      </c>
    </row>
    <row r="13998" spans="1:8" x14ac:dyDescent="0.25">
      <c r="A13998" s="2">
        <v>39</v>
      </c>
      <c r="B13998" t="s">
        <v>233</v>
      </c>
      <c r="C13998" t="s">
        <v>241</v>
      </c>
      <c r="D13998" s="2" t="e">
        <v>#N/A</v>
      </c>
      <c r="E13998" s="17">
        <v>10</v>
      </c>
      <c r="F13998" t="s">
        <v>73</v>
      </c>
      <c r="G13998">
        <v>1</v>
      </c>
      <c r="H13998">
        <v>377051.3</v>
      </c>
    </row>
    <row r="13999" spans="1:8" x14ac:dyDescent="0.25">
      <c r="A13999" s="2">
        <v>39</v>
      </c>
      <c r="B13999" t="s">
        <v>233</v>
      </c>
      <c r="C13999" t="s">
        <v>241</v>
      </c>
      <c r="D13999" s="2" t="e">
        <v>#N/A</v>
      </c>
      <c r="E13999" s="17">
        <v>10</v>
      </c>
      <c r="F13999" t="s">
        <v>72</v>
      </c>
      <c r="G13999">
        <v>32</v>
      </c>
      <c r="H13999">
        <v>5119721.0599999987</v>
      </c>
    </row>
    <row r="14000" spans="1:8" x14ac:dyDescent="0.25">
      <c r="A14000" s="2">
        <v>39</v>
      </c>
      <c r="B14000" t="s">
        <v>233</v>
      </c>
      <c r="C14000" t="s">
        <v>241</v>
      </c>
      <c r="D14000" s="2" t="e">
        <v>#N/A</v>
      </c>
      <c r="E14000" s="17">
        <v>10</v>
      </c>
      <c r="F14000" t="s">
        <v>74</v>
      </c>
      <c r="H14000">
        <v>22991.3</v>
      </c>
    </row>
    <row r="14001" spans="1:8" x14ac:dyDescent="0.25">
      <c r="A14001" s="2">
        <v>39</v>
      </c>
      <c r="B14001" t="s">
        <v>233</v>
      </c>
      <c r="C14001" t="s">
        <v>241</v>
      </c>
      <c r="D14001" s="2" t="e">
        <v>#N/A</v>
      </c>
      <c r="E14001" s="17">
        <v>10</v>
      </c>
      <c r="F14001" t="s">
        <v>76</v>
      </c>
      <c r="H14001">
        <v>10298.64</v>
      </c>
    </row>
    <row r="14002" spans="1:8" x14ac:dyDescent="0.25">
      <c r="A14002" s="2">
        <v>39</v>
      </c>
      <c r="B14002" t="s">
        <v>233</v>
      </c>
      <c r="C14002" t="s">
        <v>241</v>
      </c>
      <c r="D14002" s="2" t="e">
        <v>#N/A</v>
      </c>
      <c r="E14002" s="17">
        <v>11</v>
      </c>
      <c r="F14002" t="s">
        <v>70</v>
      </c>
      <c r="G14002">
        <v>15</v>
      </c>
      <c r="H14002">
        <v>5920048.6999999993</v>
      </c>
    </row>
    <row r="14003" spans="1:8" x14ac:dyDescent="0.25">
      <c r="A14003" s="2">
        <v>39</v>
      </c>
      <c r="B14003" t="s">
        <v>233</v>
      </c>
      <c r="C14003" t="s">
        <v>241</v>
      </c>
      <c r="D14003" s="2" t="e">
        <v>#N/A</v>
      </c>
      <c r="E14003" s="17">
        <v>11</v>
      </c>
      <c r="F14003" t="s">
        <v>75</v>
      </c>
      <c r="G14003">
        <v>1</v>
      </c>
      <c r="H14003">
        <v>35100</v>
      </c>
    </row>
    <row r="14004" spans="1:8" x14ac:dyDescent="0.25">
      <c r="A14004" s="2">
        <v>39</v>
      </c>
      <c r="B14004" t="s">
        <v>233</v>
      </c>
      <c r="C14004" t="s">
        <v>241</v>
      </c>
      <c r="D14004" s="2" t="e">
        <v>#N/A</v>
      </c>
      <c r="E14004" s="17">
        <v>11</v>
      </c>
      <c r="F14004" t="s">
        <v>68</v>
      </c>
      <c r="G14004">
        <v>5</v>
      </c>
      <c r="H14004">
        <v>43830</v>
      </c>
    </row>
    <row r="14005" spans="1:8" x14ac:dyDescent="0.25">
      <c r="A14005" s="2">
        <v>39</v>
      </c>
      <c r="B14005" t="s">
        <v>233</v>
      </c>
      <c r="C14005" t="s">
        <v>241</v>
      </c>
      <c r="D14005" s="2" t="e">
        <v>#N/A</v>
      </c>
      <c r="E14005" s="17">
        <v>11</v>
      </c>
      <c r="F14005" t="s">
        <v>69</v>
      </c>
      <c r="G14005">
        <v>15</v>
      </c>
      <c r="H14005">
        <v>769603.85</v>
      </c>
    </row>
    <row r="14006" spans="1:8" x14ac:dyDescent="0.25">
      <c r="A14006" s="2">
        <v>39</v>
      </c>
      <c r="B14006" t="s">
        <v>233</v>
      </c>
      <c r="C14006" t="s">
        <v>241</v>
      </c>
      <c r="D14006" s="2" t="e">
        <v>#N/A</v>
      </c>
      <c r="E14006" s="17">
        <v>11</v>
      </c>
      <c r="F14006" t="s">
        <v>78</v>
      </c>
      <c r="H14006">
        <v>121904.81999999999</v>
      </c>
    </row>
    <row r="14007" spans="1:8" x14ac:dyDescent="0.25">
      <c r="A14007" s="2">
        <v>39</v>
      </c>
      <c r="B14007" t="s">
        <v>233</v>
      </c>
      <c r="C14007" t="s">
        <v>241</v>
      </c>
      <c r="D14007" s="2" t="e">
        <v>#N/A</v>
      </c>
      <c r="E14007" s="17">
        <v>11</v>
      </c>
      <c r="F14007" t="s">
        <v>67</v>
      </c>
      <c r="G14007">
        <v>15</v>
      </c>
      <c r="H14007">
        <v>985.27</v>
      </c>
    </row>
    <row r="14008" spans="1:8" x14ac:dyDescent="0.25">
      <c r="A14008" s="2">
        <v>39</v>
      </c>
      <c r="B14008" t="s">
        <v>233</v>
      </c>
      <c r="C14008" t="s">
        <v>241</v>
      </c>
      <c r="D14008" s="2" t="e">
        <v>#N/A</v>
      </c>
      <c r="E14008" s="17">
        <v>11</v>
      </c>
      <c r="F14008" t="s">
        <v>73</v>
      </c>
      <c r="G14008">
        <v>4</v>
      </c>
      <c r="H14008">
        <v>461466.76</v>
      </c>
    </row>
    <row r="14009" spans="1:8" x14ac:dyDescent="0.25">
      <c r="A14009" s="2">
        <v>39</v>
      </c>
      <c r="B14009" t="s">
        <v>233</v>
      </c>
      <c r="C14009" t="s">
        <v>241</v>
      </c>
      <c r="D14009" s="2" t="e">
        <v>#N/A</v>
      </c>
      <c r="E14009" s="17">
        <v>11</v>
      </c>
      <c r="F14009" t="s">
        <v>72</v>
      </c>
      <c r="G14009">
        <v>15</v>
      </c>
      <c r="H14009">
        <v>1238764.7699999998</v>
      </c>
    </row>
    <row r="14010" spans="1:8" x14ac:dyDescent="0.25">
      <c r="A14010" s="2">
        <v>39</v>
      </c>
      <c r="B14010" t="s">
        <v>233</v>
      </c>
      <c r="C14010" t="s">
        <v>241</v>
      </c>
      <c r="D14010" s="2" t="e">
        <v>#N/A</v>
      </c>
      <c r="E14010" s="17">
        <v>12</v>
      </c>
      <c r="F14010" t="s">
        <v>70</v>
      </c>
      <c r="G14010">
        <v>27</v>
      </c>
      <c r="H14010">
        <v>13558888.529999994</v>
      </c>
    </row>
    <row r="14011" spans="1:8" x14ac:dyDescent="0.25">
      <c r="A14011" s="2">
        <v>39</v>
      </c>
      <c r="B14011" t="s">
        <v>233</v>
      </c>
      <c r="C14011" t="s">
        <v>241</v>
      </c>
      <c r="D14011" s="2" t="e">
        <v>#N/A</v>
      </c>
      <c r="E14011" s="17">
        <v>12</v>
      </c>
      <c r="F14011" t="s">
        <v>75</v>
      </c>
      <c r="G14011">
        <v>6</v>
      </c>
      <c r="H14011">
        <v>174363</v>
      </c>
    </row>
    <row r="14012" spans="1:8" x14ac:dyDescent="0.25">
      <c r="A14012" s="2">
        <v>39</v>
      </c>
      <c r="B14012" t="s">
        <v>233</v>
      </c>
      <c r="C14012" t="s">
        <v>241</v>
      </c>
      <c r="D14012" s="2" t="e">
        <v>#N/A</v>
      </c>
      <c r="E14012" s="17">
        <v>12</v>
      </c>
      <c r="F14012" t="s">
        <v>68</v>
      </c>
      <c r="G14012">
        <v>13</v>
      </c>
      <c r="H14012">
        <v>252705</v>
      </c>
    </row>
    <row r="14013" spans="1:8" x14ac:dyDescent="0.25">
      <c r="A14013" s="2">
        <v>39</v>
      </c>
      <c r="B14013" t="s">
        <v>233</v>
      </c>
      <c r="C14013" t="s">
        <v>241</v>
      </c>
      <c r="D14013" s="2" t="e">
        <v>#N/A</v>
      </c>
      <c r="E14013" s="17">
        <v>12</v>
      </c>
      <c r="F14013" t="s">
        <v>69</v>
      </c>
      <c r="G14013">
        <v>27</v>
      </c>
      <c r="H14013">
        <v>1762650.5200000007</v>
      </c>
    </row>
    <row r="14014" spans="1:8" x14ac:dyDescent="0.25">
      <c r="A14014" s="2">
        <v>39</v>
      </c>
      <c r="B14014" t="s">
        <v>233</v>
      </c>
      <c r="C14014" t="s">
        <v>241</v>
      </c>
      <c r="D14014" s="2" t="e">
        <v>#N/A</v>
      </c>
      <c r="E14014" s="17">
        <v>12</v>
      </c>
      <c r="F14014" t="s">
        <v>78</v>
      </c>
      <c r="H14014">
        <v>248865.63</v>
      </c>
    </row>
    <row r="14015" spans="1:8" x14ac:dyDescent="0.25">
      <c r="A14015" s="2">
        <v>39</v>
      </c>
      <c r="B14015" t="s">
        <v>233</v>
      </c>
      <c r="C14015" t="s">
        <v>241</v>
      </c>
      <c r="D14015" s="2" t="e">
        <v>#N/A</v>
      </c>
      <c r="E14015" s="17">
        <v>12</v>
      </c>
      <c r="F14015" t="s">
        <v>67</v>
      </c>
      <c r="G14015">
        <v>27</v>
      </c>
      <c r="H14015">
        <v>1871.4300000000003</v>
      </c>
    </row>
    <row r="14016" spans="1:8" x14ac:dyDescent="0.25">
      <c r="A14016" s="2">
        <v>39</v>
      </c>
      <c r="B14016" t="s">
        <v>233</v>
      </c>
      <c r="C14016" t="s">
        <v>241</v>
      </c>
      <c r="D14016" s="2" t="e">
        <v>#N/A</v>
      </c>
      <c r="E14016" s="17">
        <v>12</v>
      </c>
      <c r="F14016" t="s">
        <v>73</v>
      </c>
      <c r="G14016">
        <v>4</v>
      </c>
      <c r="H14016">
        <v>1024273.1100000001</v>
      </c>
    </row>
    <row r="14017" spans="1:8" x14ac:dyDescent="0.25">
      <c r="A14017" s="2">
        <v>39</v>
      </c>
      <c r="B14017" t="s">
        <v>233</v>
      </c>
      <c r="C14017" t="s">
        <v>241</v>
      </c>
      <c r="D14017" s="2" t="e">
        <v>#N/A</v>
      </c>
      <c r="E14017" s="17">
        <v>12</v>
      </c>
      <c r="F14017" t="s">
        <v>72</v>
      </c>
      <c r="G14017">
        <v>27</v>
      </c>
      <c r="H14017">
        <v>2669676.1200000015</v>
      </c>
    </row>
    <row r="14018" spans="1:8" x14ac:dyDescent="0.25">
      <c r="A14018" s="2">
        <v>39</v>
      </c>
      <c r="B14018" t="s">
        <v>233</v>
      </c>
      <c r="C14018" t="s">
        <v>241</v>
      </c>
      <c r="D14018" s="2" t="e">
        <v>#N/A</v>
      </c>
      <c r="E14018" s="17">
        <v>12</v>
      </c>
      <c r="F14018" t="s">
        <v>76</v>
      </c>
      <c r="H14018">
        <v>18739.25</v>
      </c>
    </row>
    <row r="14019" spans="1:8" x14ac:dyDescent="0.25">
      <c r="A14019" s="2">
        <v>39</v>
      </c>
      <c r="B14019" t="s">
        <v>233</v>
      </c>
      <c r="C14019" t="s">
        <v>241</v>
      </c>
      <c r="D14019" s="2" t="e">
        <v>#N/A</v>
      </c>
      <c r="E14019" s="17">
        <v>13</v>
      </c>
      <c r="F14019" t="s">
        <v>70</v>
      </c>
      <c r="G14019">
        <v>13</v>
      </c>
      <c r="H14019">
        <v>8496504.9300000016</v>
      </c>
    </row>
    <row r="14020" spans="1:8" x14ac:dyDescent="0.25">
      <c r="A14020" s="2">
        <v>39</v>
      </c>
      <c r="B14020" t="s">
        <v>233</v>
      </c>
      <c r="C14020" t="s">
        <v>241</v>
      </c>
      <c r="D14020" s="2" t="e">
        <v>#N/A</v>
      </c>
      <c r="E14020" s="17">
        <v>13</v>
      </c>
      <c r="F14020" t="s">
        <v>75</v>
      </c>
      <c r="G14020">
        <v>4</v>
      </c>
      <c r="H14020">
        <v>348972</v>
      </c>
    </row>
    <row r="14021" spans="1:8" x14ac:dyDescent="0.25">
      <c r="A14021" s="2">
        <v>39</v>
      </c>
      <c r="B14021" t="s">
        <v>233</v>
      </c>
      <c r="C14021" t="s">
        <v>241</v>
      </c>
      <c r="D14021" s="2" t="e">
        <v>#N/A</v>
      </c>
      <c r="E14021" s="17">
        <v>13</v>
      </c>
      <c r="F14021" t="s">
        <v>68</v>
      </c>
      <c r="G14021">
        <v>9</v>
      </c>
      <c r="H14021">
        <v>267696</v>
      </c>
    </row>
    <row r="14022" spans="1:8" x14ac:dyDescent="0.25">
      <c r="A14022" s="2">
        <v>39</v>
      </c>
      <c r="B14022" t="s">
        <v>233</v>
      </c>
      <c r="C14022" t="s">
        <v>241</v>
      </c>
      <c r="D14022" s="2" t="e">
        <v>#N/A</v>
      </c>
      <c r="E14022" s="17">
        <v>13</v>
      </c>
      <c r="F14022" t="s">
        <v>69</v>
      </c>
      <c r="G14022">
        <v>13</v>
      </c>
      <c r="H14022">
        <v>1104542.75</v>
      </c>
    </row>
    <row r="14023" spans="1:8" x14ac:dyDescent="0.25">
      <c r="A14023" s="2">
        <v>39</v>
      </c>
      <c r="B14023" t="s">
        <v>233</v>
      </c>
      <c r="C14023" t="s">
        <v>241</v>
      </c>
      <c r="D14023" s="2" t="e">
        <v>#N/A</v>
      </c>
      <c r="E14023" s="17">
        <v>13</v>
      </c>
      <c r="F14023" t="s">
        <v>78</v>
      </c>
      <c r="H14023">
        <v>135489.24000000002</v>
      </c>
    </row>
    <row r="14024" spans="1:8" x14ac:dyDescent="0.25">
      <c r="A14024" s="2">
        <v>39</v>
      </c>
      <c r="B14024" t="s">
        <v>233</v>
      </c>
      <c r="C14024" t="s">
        <v>241</v>
      </c>
      <c r="D14024" s="2" t="e">
        <v>#N/A</v>
      </c>
      <c r="E14024" s="17">
        <v>13</v>
      </c>
      <c r="F14024" t="s">
        <v>67</v>
      </c>
      <c r="G14024">
        <v>13</v>
      </c>
      <c r="H14024">
        <v>996.93000000000006</v>
      </c>
    </row>
    <row r="14025" spans="1:8" x14ac:dyDescent="0.25">
      <c r="A14025" s="2">
        <v>39</v>
      </c>
      <c r="B14025" t="s">
        <v>233</v>
      </c>
      <c r="C14025" t="s">
        <v>241</v>
      </c>
      <c r="D14025" s="2" t="e">
        <v>#N/A</v>
      </c>
      <c r="E14025" s="17">
        <v>13</v>
      </c>
      <c r="F14025" t="s">
        <v>73</v>
      </c>
      <c r="G14025">
        <v>1</v>
      </c>
      <c r="H14025">
        <v>185799.67999999999</v>
      </c>
    </row>
    <row r="14026" spans="1:8" x14ac:dyDescent="0.25">
      <c r="A14026" s="2">
        <v>39</v>
      </c>
      <c r="B14026" t="s">
        <v>233</v>
      </c>
      <c r="C14026" t="s">
        <v>241</v>
      </c>
      <c r="D14026" s="2" t="e">
        <v>#N/A</v>
      </c>
      <c r="E14026" s="17">
        <v>13</v>
      </c>
      <c r="F14026" t="s">
        <v>72</v>
      </c>
      <c r="G14026">
        <v>13</v>
      </c>
      <c r="H14026">
        <v>2379940.5</v>
      </c>
    </row>
    <row r="14027" spans="1:8" x14ac:dyDescent="0.25">
      <c r="A14027" s="2">
        <v>39</v>
      </c>
      <c r="B14027" t="s">
        <v>233</v>
      </c>
      <c r="C14027" t="s">
        <v>241</v>
      </c>
      <c r="D14027" s="2" t="e">
        <v>#N/A</v>
      </c>
      <c r="E14027" s="17">
        <v>13</v>
      </c>
      <c r="F14027" t="s">
        <v>74</v>
      </c>
      <c r="G14027">
        <v>1</v>
      </c>
      <c r="H14027">
        <v>230557.05</v>
      </c>
    </row>
    <row r="14028" spans="1:8" x14ac:dyDescent="0.25">
      <c r="A14028" s="2">
        <v>39</v>
      </c>
      <c r="B14028" t="s">
        <v>233</v>
      </c>
      <c r="C14028" t="s">
        <v>241</v>
      </c>
      <c r="D14028" s="2" t="e">
        <v>#N/A</v>
      </c>
      <c r="E14028" s="17">
        <v>13</v>
      </c>
      <c r="F14028" t="s">
        <v>76</v>
      </c>
      <c r="H14028">
        <v>32317.8</v>
      </c>
    </row>
    <row r="14029" spans="1:8" x14ac:dyDescent="0.25">
      <c r="A14029" s="2">
        <v>39</v>
      </c>
      <c r="B14029" t="s">
        <v>233</v>
      </c>
      <c r="C14029" t="s">
        <v>241</v>
      </c>
      <c r="D14029" s="2" t="e">
        <v>#N/A</v>
      </c>
      <c r="E14029" s="17">
        <v>14</v>
      </c>
      <c r="F14029" t="s">
        <v>70</v>
      </c>
      <c r="G14029">
        <v>2</v>
      </c>
      <c r="H14029">
        <v>938250</v>
      </c>
    </row>
    <row r="14030" spans="1:8" x14ac:dyDescent="0.25">
      <c r="A14030" s="2">
        <v>39</v>
      </c>
      <c r="B14030" t="s">
        <v>233</v>
      </c>
      <c r="C14030" t="s">
        <v>241</v>
      </c>
      <c r="D14030" s="2" t="e">
        <v>#N/A</v>
      </c>
      <c r="E14030" s="17">
        <v>14</v>
      </c>
      <c r="F14030" t="s">
        <v>68</v>
      </c>
      <c r="G14030">
        <v>2</v>
      </c>
      <c r="H14030">
        <v>37080</v>
      </c>
    </row>
    <row r="14031" spans="1:8" x14ac:dyDescent="0.25">
      <c r="A14031" s="2">
        <v>39</v>
      </c>
      <c r="B14031" t="s">
        <v>233</v>
      </c>
      <c r="C14031" t="s">
        <v>241</v>
      </c>
      <c r="D14031" s="2" t="e">
        <v>#N/A</v>
      </c>
      <c r="E14031" s="17">
        <v>14</v>
      </c>
      <c r="F14031" t="s">
        <v>69</v>
      </c>
      <c r="G14031">
        <v>2</v>
      </c>
      <c r="H14031">
        <v>121972.31999999999</v>
      </c>
    </row>
    <row r="14032" spans="1:8" x14ac:dyDescent="0.25">
      <c r="A14032" s="2">
        <v>39</v>
      </c>
      <c r="B14032" t="s">
        <v>233</v>
      </c>
      <c r="C14032" t="s">
        <v>241</v>
      </c>
      <c r="D14032" s="2" t="e">
        <v>#N/A</v>
      </c>
      <c r="E14032" s="17">
        <v>14</v>
      </c>
      <c r="F14032" t="s">
        <v>67</v>
      </c>
      <c r="G14032">
        <v>2</v>
      </c>
      <c r="H14032">
        <v>104.94</v>
      </c>
    </row>
    <row r="14033" spans="1:8" x14ac:dyDescent="0.25">
      <c r="A14033" s="2">
        <v>39</v>
      </c>
      <c r="B14033" t="s">
        <v>233</v>
      </c>
      <c r="C14033" t="s">
        <v>241</v>
      </c>
      <c r="D14033" s="2" t="e">
        <v>#N/A</v>
      </c>
      <c r="E14033" s="17">
        <v>14</v>
      </c>
      <c r="F14033" t="s">
        <v>73</v>
      </c>
      <c r="H14033">
        <v>52125</v>
      </c>
    </row>
    <row r="14034" spans="1:8" x14ac:dyDescent="0.25">
      <c r="A14034" s="2">
        <v>39</v>
      </c>
      <c r="B14034" t="s">
        <v>233</v>
      </c>
      <c r="C14034" t="s">
        <v>241</v>
      </c>
      <c r="D14034" s="2" t="e">
        <v>#N/A</v>
      </c>
      <c r="E14034" s="17">
        <v>14</v>
      </c>
      <c r="F14034" t="s">
        <v>72</v>
      </c>
      <c r="G14034">
        <v>2</v>
      </c>
      <c r="H14034">
        <v>414322.5</v>
      </c>
    </row>
    <row r="14035" spans="1:8" x14ac:dyDescent="0.25">
      <c r="A14035" s="2">
        <v>39</v>
      </c>
      <c r="B14035" t="s">
        <v>233</v>
      </c>
      <c r="C14035" t="s">
        <v>241</v>
      </c>
      <c r="D14035" s="2" t="e">
        <v>#N/A</v>
      </c>
      <c r="E14035" s="17">
        <v>14</v>
      </c>
      <c r="F14035" t="s">
        <v>76</v>
      </c>
      <c r="H14035">
        <v>27990.44</v>
      </c>
    </row>
    <row r="14036" spans="1:8" x14ac:dyDescent="0.25">
      <c r="A14036" s="2">
        <v>39</v>
      </c>
      <c r="B14036" t="s">
        <v>233</v>
      </c>
      <c r="C14036" t="s">
        <v>241</v>
      </c>
      <c r="D14036" s="2" t="e">
        <v>#N/A</v>
      </c>
      <c r="E14036" s="17">
        <v>15</v>
      </c>
      <c r="F14036" t="s">
        <v>70</v>
      </c>
      <c r="G14036">
        <v>1</v>
      </c>
      <c r="H14036">
        <v>951327.75</v>
      </c>
    </row>
    <row r="14037" spans="1:8" x14ac:dyDescent="0.25">
      <c r="A14037" s="2">
        <v>39</v>
      </c>
      <c r="B14037" t="s">
        <v>233</v>
      </c>
      <c r="C14037" t="s">
        <v>241</v>
      </c>
      <c r="D14037" s="2" t="e">
        <v>#N/A</v>
      </c>
      <c r="E14037" s="17">
        <v>15</v>
      </c>
      <c r="F14037" t="s">
        <v>68</v>
      </c>
      <c r="G14037">
        <v>1</v>
      </c>
      <c r="H14037">
        <v>12000</v>
      </c>
    </row>
    <row r="14038" spans="1:8" x14ac:dyDescent="0.25">
      <c r="A14038" s="2">
        <v>39</v>
      </c>
      <c r="B14038" t="s">
        <v>233</v>
      </c>
      <c r="C14038" t="s">
        <v>241</v>
      </c>
      <c r="D14038" s="2" t="e">
        <v>#N/A</v>
      </c>
      <c r="E14038" s="17">
        <v>15</v>
      </c>
      <c r="F14038" t="s">
        <v>69</v>
      </c>
      <c r="G14038">
        <v>1</v>
      </c>
      <c r="H14038">
        <v>123672.37000000002</v>
      </c>
    </row>
    <row r="14039" spans="1:8" x14ac:dyDescent="0.25">
      <c r="A14039" s="2">
        <v>39</v>
      </c>
      <c r="B14039" t="s">
        <v>233</v>
      </c>
      <c r="C14039" t="s">
        <v>241</v>
      </c>
      <c r="D14039" s="2" t="e">
        <v>#N/A</v>
      </c>
      <c r="E14039" s="17">
        <v>15</v>
      </c>
      <c r="F14039" t="s">
        <v>67</v>
      </c>
      <c r="G14039">
        <v>1</v>
      </c>
      <c r="H14039">
        <v>69.959999999999994</v>
      </c>
    </row>
    <row r="14040" spans="1:8" x14ac:dyDescent="0.25">
      <c r="A14040" s="2">
        <v>39</v>
      </c>
      <c r="B14040" t="s">
        <v>233</v>
      </c>
      <c r="C14040" t="s">
        <v>241</v>
      </c>
      <c r="D14040" s="2" t="e">
        <v>#N/A</v>
      </c>
      <c r="E14040" s="17">
        <v>15</v>
      </c>
      <c r="F14040" t="s">
        <v>73</v>
      </c>
      <c r="H14040">
        <v>76638.849999999991</v>
      </c>
    </row>
    <row r="14041" spans="1:8" x14ac:dyDescent="0.25">
      <c r="A14041" s="2">
        <v>39</v>
      </c>
      <c r="B14041" t="s">
        <v>233</v>
      </c>
      <c r="C14041" t="s">
        <v>241</v>
      </c>
      <c r="D14041" s="2" t="e">
        <v>#N/A</v>
      </c>
      <c r="E14041" s="17">
        <v>15</v>
      </c>
      <c r="F14041" t="s">
        <v>79</v>
      </c>
      <c r="G14041">
        <v>1</v>
      </c>
      <c r="H14041">
        <v>8882</v>
      </c>
    </row>
    <row r="14042" spans="1:8" x14ac:dyDescent="0.25">
      <c r="A14042" s="2">
        <v>39</v>
      </c>
      <c r="B14042" t="s">
        <v>233</v>
      </c>
      <c r="C14042" t="s">
        <v>241</v>
      </c>
      <c r="D14042" s="2" t="e">
        <v>#N/A</v>
      </c>
      <c r="E14042" s="17">
        <v>15</v>
      </c>
      <c r="F14042" t="s">
        <v>72</v>
      </c>
      <c r="G14042">
        <v>1</v>
      </c>
      <c r="H14042">
        <v>419268.45</v>
      </c>
    </row>
    <row r="14043" spans="1:8" x14ac:dyDescent="0.25">
      <c r="A14043" s="2">
        <v>39</v>
      </c>
      <c r="B14043" t="s">
        <v>233</v>
      </c>
      <c r="C14043" t="s">
        <v>241</v>
      </c>
      <c r="D14043" s="2" t="e">
        <v>#N/A</v>
      </c>
      <c r="E14043" s="17">
        <v>15</v>
      </c>
      <c r="F14043" t="s">
        <v>76</v>
      </c>
      <c r="H14043">
        <v>65735.75</v>
      </c>
    </row>
    <row r="14044" spans="1:8" x14ac:dyDescent="0.25">
      <c r="A14044" s="2">
        <v>30</v>
      </c>
      <c r="B14044" t="s">
        <v>45</v>
      </c>
      <c r="C14044" t="s">
        <v>95</v>
      </c>
      <c r="D14044" s="2">
        <v>1</v>
      </c>
      <c r="E14044" s="17">
        <v>1</v>
      </c>
      <c r="F14044" t="s">
        <v>70</v>
      </c>
      <c r="G14044">
        <v>28</v>
      </c>
      <c r="H14044">
        <v>2109050.6900000004</v>
      </c>
    </row>
    <row r="14045" spans="1:8" x14ac:dyDescent="0.25">
      <c r="A14045" s="2">
        <v>30</v>
      </c>
      <c r="B14045" t="s">
        <v>45</v>
      </c>
      <c r="C14045" t="s">
        <v>95</v>
      </c>
      <c r="D14045" s="2">
        <v>1</v>
      </c>
      <c r="E14045" s="17">
        <v>1</v>
      </c>
      <c r="F14045" t="s">
        <v>77</v>
      </c>
      <c r="G14045">
        <v>1</v>
      </c>
      <c r="H14045">
        <v>6864.59</v>
      </c>
    </row>
    <row r="14046" spans="1:8" x14ac:dyDescent="0.25">
      <c r="A14046" s="2">
        <v>30</v>
      </c>
      <c r="B14046" t="s">
        <v>45</v>
      </c>
      <c r="C14046" t="s">
        <v>95</v>
      </c>
      <c r="D14046" s="2">
        <v>1</v>
      </c>
      <c r="E14046" s="17">
        <v>1</v>
      </c>
      <c r="F14046" t="s">
        <v>72</v>
      </c>
      <c r="H14046">
        <v>17686</v>
      </c>
    </row>
    <row r="14047" spans="1:8" x14ac:dyDescent="0.25">
      <c r="A14047" s="2">
        <v>30</v>
      </c>
      <c r="B14047" t="s">
        <v>45</v>
      </c>
      <c r="C14047" t="s">
        <v>95</v>
      </c>
      <c r="D14047" s="2">
        <v>1</v>
      </c>
      <c r="E14047" s="17">
        <v>4</v>
      </c>
      <c r="F14047" t="s">
        <v>70</v>
      </c>
      <c r="G14047">
        <v>5</v>
      </c>
      <c r="H14047">
        <v>600310.04</v>
      </c>
    </row>
    <row r="14048" spans="1:8" x14ac:dyDescent="0.25">
      <c r="A14048" s="2">
        <v>30</v>
      </c>
      <c r="B14048" t="s">
        <v>45</v>
      </c>
      <c r="C14048" t="s">
        <v>95</v>
      </c>
      <c r="D14048" s="2">
        <v>1</v>
      </c>
      <c r="E14048" s="17">
        <v>4</v>
      </c>
      <c r="F14048" t="s">
        <v>75</v>
      </c>
      <c r="G14048">
        <v>4</v>
      </c>
      <c r="H14048">
        <v>51300</v>
      </c>
    </row>
    <row r="14049" spans="1:8" x14ac:dyDescent="0.25">
      <c r="A14049" s="2">
        <v>30</v>
      </c>
      <c r="B14049" t="s">
        <v>45</v>
      </c>
      <c r="C14049" t="s">
        <v>95</v>
      </c>
      <c r="D14049" s="2">
        <v>1</v>
      </c>
      <c r="E14049" s="17">
        <v>4</v>
      </c>
      <c r="F14049" t="s">
        <v>77</v>
      </c>
      <c r="H14049">
        <v>514.74</v>
      </c>
    </row>
    <row r="14050" spans="1:8" x14ac:dyDescent="0.25">
      <c r="A14050" s="2">
        <v>30</v>
      </c>
      <c r="B14050" t="s">
        <v>45</v>
      </c>
      <c r="C14050" t="s">
        <v>95</v>
      </c>
      <c r="D14050" s="2">
        <v>1</v>
      </c>
      <c r="E14050" s="17">
        <v>4</v>
      </c>
      <c r="F14050" t="s">
        <v>68</v>
      </c>
      <c r="G14050">
        <v>4</v>
      </c>
      <c r="H14050">
        <v>64734</v>
      </c>
    </row>
    <row r="14051" spans="1:8" x14ac:dyDescent="0.25">
      <c r="A14051" s="2">
        <v>30</v>
      </c>
      <c r="B14051" t="s">
        <v>45</v>
      </c>
      <c r="C14051" t="s">
        <v>95</v>
      </c>
      <c r="D14051" s="2">
        <v>1</v>
      </c>
      <c r="E14051" s="17">
        <v>4</v>
      </c>
      <c r="F14051" t="s">
        <v>69</v>
      </c>
      <c r="G14051">
        <v>5</v>
      </c>
      <c r="H14051">
        <v>77863.62</v>
      </c>
    </row>
    <row r="14052" spans="1:8" x14ac:dyDescent="0.25">
      <c r="A14052" s="2">
        <v>30</v>
      </c>
      <c r="B14052" t="s">
        <v>45</v>
      </c>
      <c r="C14052" t="s">
        <v>95</v>
      </c>
      <c r="D14052" s="2">
        <v>1</v>
      </c>
      <c r="E14052" s="17">
        <v>4</v>
      </c>
      <c r="F14052" t="s">
        <v>78</v>
      </c>
      <c r="H14052">
        <v>12160.32</v>
      </c>
    </row>
    <row r="14053" spans="1:8" x14ac:dyDescent="0.25">
      <c r="A14053" s="2">
        <v>30</v>
      </c>
      <c r="B14053" t="s">
        <v>45</v>
      </c>
      <c r="C14053" t="s">
        <v>95</v>
      </c>
      <c r="D14053" s="2">
        <v>1</v>
      </c>
      <c r="E14053" s="17">
        <v>4</v>
      </c>
      <c r="F14053" t="s">
        <v>67</v>
      </c>
      <c r="G14053">
        <v>5</v>
      </c>
      <c r="H14053">
        <v>349.79999999999995</v>
      </c>
    </row>
    <row r="14054" spans="1:8" x14ac:dyDescent="0.25">
      <c r="A14054" s="2">
        <v>30</v>
      </c>
      <c r="B14054" t="s">
        <v>45</v>
      </c>
      <c r="C14054" t="s">
        <v>95</v>
      </c>
      <c r="D14054" s="2">
        <v>1</v>
      </c>
      <c r="E14054" s="17">
        <v>4</v>
      </c>
      <c r="F14054" t="s">
        <v>73</v>
      </c>
      <c r="H14054">
        <v>49113.54</v>
      </c>
    </row>
    <row r="14055" spans="1:8" x14ac:dyDescent="0.25">
      <c r="A14055" s="2">
        <v>30</v>
      </c>
      <c r="B14055" t="s">
        <v>45</v>
      </c>
      <c r="C14055" t="s">
        <v>95</v>
      </c>
      <c r="D14055" s="2">
        <v>1</v>
      </c>
      <c r="E14055" s="17">
        <v>5</v>
      </c>
      <c r="F14055" t="s">
        <v>70</v>
      </c>
      <c r="G14055">
        <v>9</v>
      </c>
      <c r="H14055">
        <v>1168585.3899999999</v>
      </c>
    </row>
    <row r="14056" spans="1:8" x14ac:dyDescent="0.25">
      <c r="A14056" s="2">
        <v>30</v>
      </c>
      <c r="B14056" t="s">
        <v>45</v>
      </c>
      <c r="C14056" t="s">
        <v>95</v>
      </c>
      <c r="D14056" s="2">
        <v>1</v>
      </c>
      <c r="E14056" s="17">
        <v>5</v>
      </c>
      <c r="F14056" t="s">
        <v>75</v>
      </c>
      <c r="G14056">
        <v>5</v>
      </c>
      <c r="H14056">
        <v>67500</v>
      </c>
    </row>
    <row r="14057" spans="1:8" x14ac:dyDescent="0.25">
      <c r="A14057" s="2">
        <v>30</v>
      </c>
      <c r="B14057" t="s">
        <v>45</v>
      </c>
      <c r="C14057" t="s">
        <v>95</v>
      </c>
      <c r="D14057" s="2">
        <v>1</v>
      </c>
      <c r="E14057" s="17">
        <v>5</v>
      </c>
      <c r="F14057" t="s">
        <v>77</v>
      </c>
      <c r="G14057">
        <v>3</v>
      </c>
      <c r="H14057">
        <v>39542.370000000003</v>
      </c>
    </row>
    <row r="14058" spans="1:8" x14ac:dyDescent="0.25">
      <c r="A14058" s="2">
        <v>30</v>
      </c>
      <c r="B14058" t="s">
        <v>45</v>
      </c>
      <c r="C14058" t="s">
        <v>95</v>
      </c>
      <c r="D14058" s="2">
        <v>1</v>
      </c>
      <c r="E14058" s="17">
        <v>5</v>
      </c>
      <c r="F14058" t="s">
        <v>68</v>
      </c>
      <c r="G14058">
        <v>4</v>
      </c>
      <c r="H14058">
        <v>90771</v>
      </c>
    </row>
    <row r="14059" spans="1:8" x14ac:dyDescent="0.25">
      <c r="A14059" s="2">
        <v>30</v>
      </c>
      <c r="B14059" t="s">
        <v>45</v>
      </c>
      <c r="C14059" t="s">
        <v>95</v>
      </c>
      <c r="D14059" s="2">
        <v>1</v>
      </c>
      <c r="E14059" s="17">
        <v>5</v>
      </c>
      <c r="F14059" t="s">
        <v>69</v>
      </c>
      <c r="G14059">
        <v>7</v>
      </c>
      <c r="H14059">
        <v>114979.26000000001</v>
      </c>
    </row>
    <row r="14060" spans="1:8" x14ac:dyDescent="0.25">
      <c r="A14060" s="2">
        <v>30</v>
      </c>
      <c r="B14060" t="s">
        <v>45</v>
      </c>
      <c r="C14060" t="s">
        <v>95</v>
      </c>
      <c r="D14060" s="2">
        <v>1</v>
      </c>
      <c r="E14060" s="17">
        <v>5</v>
      </c>
      <c r="F14060" t="s">
        <v>78</v>
      </c>
      <c r="H14060">
        <v>29049.21</v>
      </c>
    </row>
    <row r="14061" spans="1:8" x14ac:dyDescent="0.25">
      <c r="A14061" s="2">
        <v>30</v>
      </c>
      <c r="B14061" t="s">
        <v>45</v>
      </c>
      <c r="C14061" t="s">
        <v>95</v>
      </c>
      <c r="D14061" s="2">
        <v>1</v>
      </c>
      <c r="E14061" s="17">
        <v>5</v>
      </c>
      <c r="F14061" t="s">
        <v>67</v>
      </c>
      <c r="G14061">
        <v>9</v>
      </c>
      <c r="H14061">
        <v>588.29</v>
      </c>
    </row>
    <row r="14062" spans="1:8" x14ac:dyDescent="0.25">
      <c r="A14062" s="2">
        <v>30</v>
      </c>
      <c r="B14062" t="s">
        <v>45</v>
      </c>
      <c r="C14062" t="s">
        <v>95</v>
      </c>
      <c r="D14062" s="2">
        <v>1</v>
      </c>
      <c r="E14062" s="17">
        <v>5</v>
      </c>
      <c r="F14062" t="s">
        <v>73</v>
      </c>
      <c r="H14062">
        <v>71940.5</v>
      </c>
    </row>
    <row r="14063" spans="1:8" x14ac:dyDescent="0.25">
      <c r="A14063" s="2">
        <v>30</v>
      </c>
      <c r="B14063" t="s">
        <v>45</v>
      </c>
      <c r="C14063" t="s">
        <v>95</v>
      </c>
      <c r="D14063" s="2">
        <v>1</v>
      </c>
      <c r="E14063" s="17">
        <v>5</v>
      </c>
      <c r="F14063" t="s">
        <v>72</v>
      </c>
      <c r="G14063">
        <v>3</v>
      </c>
      <c r="H14063">
        <v>134884.71000000002</v>
      </c>
    </row>
    <row r="14064" spans="1:8" x14ac:dyDescent="0.25">
      <c r="A14064" s="2">
        <v>30</v>
      </c>
      <c r="B14064" t="s">
        <v>45</v>
      </c>
      <c r="C14064" t="s">
        <v>95</v>
      </c>
      <c r="D14064" s="2">
        <v>1</v>
      </c>
      <c r="E14064" s="17">
        <v>5</v>
      </c>
      <c r="F14064" t="s">
        <v>74</v>
      </c>
      <c r="G14064">
        <v>1</v>
      </c>
      <c r="H14064">
        <v>60366.349999999991</v>
      </c>
    </row>
    <row r="14065" spans="1:8" x14ac:dyDescent="0.25">
      <c r="A14065" s="2">
        <v>30</v>
      </c>
      <c r="B14065" t="s">
        <v>45</v>
      </c>
      <c r="C14065" t="s">
        <v>95</v>
      </c>
      <c r="D14065" s="2">
        <v>1</v>
      </c>
      <c r="E14065" s="17">
        <v>6</v>
      </c>
      <c r="F14065" t="s">
        <v>70</v>
      </c>
      <c r="G14065">
        <v>35</v>
      </c>
      <c r="H14065">
        <v>6350435.4900000002</v>
      </c>
    </row>
    <row r="14066" spans="1:8" x14ac:dyDescent="0.25">
      <c r="A14066" s="2">
        <v>30</v>
      </c>
      <c r="B14066" t="s">
        <v>45</v>
      </c>
      <c r="C14066" t="s">
        <v>95</v>
      </c>
      <c r="D14066" s="2">
        <v>1</v>
      </c>
      <c r="E14066" s="17">
        <v>6</v>
      </c>
      <c r="F14066" t="s">
        <v>75</v>
      </c>
      <c r="G14066">
        <v>32</v>
      </c>
      <c r="H14066">
        <v>432900</v>
      </c>
    </row>
    <row r="14067" spans="1:8" x14ac:dyDescent="0.25">
      <c r="A14067" s="2">
        <v>30</v>
      </c>
      <c r="B14067" t="s">
        <v>45</v>
      </c>
      <c r="C14067" t="s">
        <v>95</v>
      </c>
      <c r="D14067" s="2">
        <v>1</v>
      </c>
      <c r="E14067" s="17">
        <v>6</v>
      </c>
      <c r="F14067" t="s">
        <v>77</v>
      </c>
      <c r="G14067">
        <v>9</v>
      </c>
      <c r="H14067">
        <v>90485.87</v>
      </c>
    </row>
    <row r="14068" spans="1:8" x14ac:dyDescent="0.25">
      <c r="A14068" s="2">
        <v>30</v>
      </c>
      <c r="B14068" t="s">
        <v>45</v>
      </c>
      <c r="C14068" t="s">
        <v>95</v>
      </c>
      <c r="D14068" s="2">
        <v>1</v>
      </c>
      <c r="E14068" s="17">
        <v>6</v>
      </c>
      <c r="F14068" t="s">
        <v>68</v>
      </c>
      <c r="G14068">
        <v>22</v>
      </c>
      <c r="H14068">
        <v>520373</v>
      </c>
    </row>
    <row r="14069" spans="1:8" x14ac:dyDescent="0.25">
      <c r="A14069" s="2">
        <v>30</v>
      </c>
      <c r="B14069" t="s">
        <v>45</v>
      </c>
      <c r="C14069" t="s">
        <v>95</v>
      </c>
      <c r="D14069" s="2">
        <v>1</v>
      </c>
      <c r="E14069" s="17">
        <v>6</v>
      </c>
      <c r="F14069" t="s">
        <v>69</v>
      </c>
      <c r="G14069">
        <v>33</v>
      </c>
      <c r="H14069">
        <v>755003.41000000027</v>
      </c>
    </row>
    <row r="14070" spans="1:8" x14ac:dyDescent="0.25">
      <c r="A14070" s="2">
        <v>30</v>
      </c>
      <c r="B14070" t="s">
        <v>45</v>
      </c>
      <c r="C14070" t="s">
        <v>95</v>
      </c>
      <c r="D14070" s="2">
        <v>1</v>
      </c>
      <c r="E14070" s="17">
        <v>6</v>
      </c>
      <c r="F14070" t="s">
        <v>78</v>
      </c>
      <c r="H14070">
        <v>94357.87999999999</v>
      </c>
    </row>
    <row r="14071" spans="1:8" x14ac:dyDescent="0.25">
      <c r="A14071" s="2">
        <v>30</v>
      </c>
      <c r="B14071" t="s">
        <v>45</v>
      </c>
      <c r="C14071" t="s">
        <v>95</v>
      </c>
      <c r="D14071" s="2">
        <v>1</v>
      </c>
      <c r="E14071" s="17">
        <v>6</v>
      </c>
      <c r="F14071" t="s">
        <v>67</v>
      </c>
      <c r="G14071">
        <v>35</v>
      </c>
      <c r="H14071">
        <v>2588.52</v>
      </c>
    </row>
    <row r="14072" spans="1:8" x14ac:dyDescent="0.25">
      <c r="A14072" s="2">
        <v>30</v>
      </c>
      <c r="B14072" t="s">
        <v>45</v>
      </c>
      <c r="C14072" t="s">
        <v>95</v>
      </c>
      <c r="D14072" s="2">
        <v>1</v>
      </c>
      <c r="E14072" s="17">
        <v>6</v>
      </c>
      <c r="F14072" t="s">
        <v>73</v>
      </c>
      <c r="G14072">
        <v>3</v>
      </c>
      <c r="H14072">
        <v>477900.39</v>
      </c>
    </row>
    <row r="14073" spans="1:8" x14ac:dyDescent="0.25">
      <c r="A14073" s="2">
        <v>30</v>
      </c>
      <c r="B14073" t="s">
        <v>45</v>
      </c>
      <c r="C14073" t="s">
        <v>95</v>
      </c>
      <c r="D14073" s="2">
        <v>1</v>
      </c>
      <c r="E14073" s="17">
        <v>6</v>
      </c>
      <c r="F14073" t="s">
        <v>79</v>
      </c>
      <c r="H14073">
        <v>8882</v>
      </c>
    </row>
    <row r="14074" spans="1:8" x14ac:dyDescent="0.25">
      <c r="A14074" s="2">
        <v>30</v>
      </c>
      <c r="B14074" t="s">
        <v>45</v>
      </c>
      <c r="C14074" t="s">
        <v>95</v>
      </c>
      <c r="D14074" s="2">
        <v>1</v>
      </c>
      <c r="E14074" s="17">
        <v>6</v>
      </c>
      <c r="F14074" t="s">
        <v>72</v>
      </c>
      <c r="G14074">
        <v>3</v>
      </c>
      <c r="H14074">
        <v>213901.59999999998</v>
      </c>
    </row>
    <row r="14075" spans="1:8" x14ac:dyDescent="0.25">
      <c r="A14075" s="2">
        <v>30</v>
      </c>
      <c r="B14075" t="s">
        <v>45</v>
      </c>
      <c r="C14075" t="s">
        <v>95</v>
      </c>
      <c r="D14075" s="2">
        <v>1</v>
      </c>
      <c r="E14075" s="17">
        <v>6</v>
      </c>
      <c r="F14075" t="s">
        <v>74</v>
      </c>
      <c r="G14075">
        <v>1</v>
      </c>
      <c r="H14075">
        <v>111472.70999999999</v>
      </c>
    </row>
    <row r="14076" spans="1:8" x14ac:dyDescent="0.25">
      <c r="A14076" s="2">
        <v>30</v>
      </c>
      <c r="B14076" t="s">
        <v>45</v>
      </c>
      <c r="C14076" t="s">
        <v>95</v>
      </c>
      <c r="D14076" s="2">
        <v>1</v>
      </c>
      <c r="E14076" s="17">
        <v>7</v>
      </c>
      <c r="F14076" t="s">
        <v>70</v>
      </c>
      <c r="G14076">
        <v>16</v>
      </c>
      <c r="H14076">
        <v>3810974.6500000004</v>
      </c>
    </row>
    <row r="14077" spans="1:8" x14ac:dyDescent="0.25">
      <c r="A14077" s="2">
        <v>30</v>
      </c>
      <c r="B14077" t="s">
        <v>45</v>
      </c>
      <c r="C14077" t="s">
        <v>95</v>
      </c>
      <c r="D14077" s="2">
        <v>1</v>
      </c>
      <c r="E14077" s="17">
        <v>7</v>
      </c>
      <c r="F14077" t="s">
        <v>75</v>
      </c>
      <c r="G14077">
        <v>15</v>
      </c>
      <c r="H14077">
        <v>212700</v>
      </c>
    </row>
    <row r="14078" spans="1:8" x14ac:dyDescent="0.25">
      <c r="A14078" s="2">
        <v>30</v>
      </c>
      <c r="B14078" t="s">
        <v>45</v>
      </c>
      <c r="C14078" t="s">
        <v>95</v>
      </c>
      <c r="D14078" s="2">
        <v>1</v>
      </c>
      <c r="E14078" s="17">
        <v>7</v>
      </c>
      <c r="F14078" t="s">
        <v>77</v>
      </c>
      <c r="G14078">
        <v>2</v>
      </c>
      <c r="H14078">
        <v>73398.3</v>
      </c>
    </row>
    <row r="14079" spans="1:8" x14ac:dyDescent="0.25">
      <c r="A14079" s="2">
        <v>30</v>
      </c>
      <c r="B14079" t="s">
        <v>45</v>
      </c>
      <c r="C14079" t="s">
        <v>95</v>
      </c>
      <c r="D14079" s="2">
        <v>1</v>
      </c>
      <c r="E14079" s="17">
        <v>7</v>
      </c>
      <c r="F14079" t="s">
        <v>68</v>
      </c>
      <c r="G14079">
        <v>13</v>
      </c>
      <c r="H14079">
        <v>231969.75</v>
      </c>
    </row>
    <row r="14080" spans="1:8" x14ac:dyDescent="0.25">
      <c r="A14080" s="2">
        <v>30</v>
      </c>
      <c r="B14080" t="s">
        <v>45</v>
      </c>
      <c r="C14080" t="s">
        <v>95</v>
      </c>
      <c r="D14080" s="2">
        <v>1</v>
      </c>
      <c r="E14080" s="17">
        <v>7</v>
      </c>
      <c r="F14080" t="s">
        <v>69</v>
      </c>
      <c r="G14080">
        <v>16</v>
      </c>
      <c r="H14080">
        <v>467716.98</v>
      </c>
    </row>
    <row r="14081" spans="1:8" x14ac:dyDescent="0.25">
      <c r="A14081" s="2">
        <v>30</v>
      </c>
      <c r="B14081" t="s">
        <v>45</v>
      </c>
      <c r="C14081" t="s">
        <v>95</v>
      </c>
      <c r="D14081" s="2">
        <v>1</v>
      </c>
      <c r="E14081" s="17">
        <v>7</v>
      </c>
      <c r="F14081" t="s">
        <v>78</v>
      </c>
      <c r="H14081">
        <v>87724.709999999992</v>
      </c>
    </row>
    <row r="14082" spans="1:8" x14ac:dyDescent="0.25">
      <c r="A14082" s="2">
        <v>30</v>
      </c>
      <c r="B14082" t="s">
        <v>45</v>
      </c>
      <c r="C14082" t="s">
        <v>95</v>
      </c>
      <c r="D14082" s="2">
        <v>1</v>
      </c>
      <c r="E14082" s="17">
        <v>7</v>
      </c>
      <c r="F14082" t="s">
        <v>67</v>
      </c>
      <c r="G14082">
        <v>16</v>
      </c>
      <c r="H14082">
        <v>1288.4299999999998</v>
      </c>
    </row>
    <row r="14083" spans="1:8" x14ac:dyDescent="0.25">
      <c r="A14083" s="2">
        <v>30</v>
      </c>
      <c r="B14083" t="s">
        <v>45</v>
      </c>
      <c r="C14083" t="s">
        <v>95</v>
      </c>
      <c r="D14083" s="2">
        <v>1</v>
      </c>
      <c r="E14083" s="17">
        <v>7</v>
      </c>
      <c r="F14083" t="s">
        <v>73</v>
      </c>
      <c r="H14083">
        <v>300467.90000000002</v>
      </c>
    </row>
    <row r="14084" spans="1:8" x14ac:dyDescent="0.25">
      <c r="A14084" s="2">
        <v>30</v>
      </c>
      <c r="B14084" t="s">
        <v>45</v>
      </c>
      <c r="C14084" t="s">
        <v>95</v>
      </c>
      <c r="D14084" s="2">
        <v>1</v>
      </c>
      <c r="E14084" s="17">
        <v>7</v>
      </c>
      <c r="F14084" t="s">
        <v>79</v>
      </c>
      <c r="H14084">
        <v>42878</v>
      </c>
    </row>
    <row r="14085" spans="1:8" x14ac:dyDescent="0.25">
      <c r="A14085" s="2">
        <v>30</v>
      </c>
      <c r="B14085" t="s">
        <v>45</v>
      </c>
      <c r="C14085" t="s">
        <v>95</v>
      </c>
      <c r="D14085" s="2">
        <v>1</v>
      </c>
      <c r="E14085" s="17">
        <v>7</v>
      </c>
      <c r="F14085" t="s">
        <v>72</v>
      </c>
      <c r="H14085">
        <v>55041.549999999988</v>
      </c>
    </row>
    <row r="14086" spans="1:8" x14ac:dyDescent="0.25">
      <c r="A14086" s="2">
        <v>30</v>
      </c>
      <c r="B14086" t="s">
        <v>45</v>
      </c>
      <c r="C14086" t="s">
        <v>95</v>
      </c>
      <c r="D14086" s="2">
        <v>1</v>
      </c>
      <c r="E14086" s="17">
        <v>7</v>
      </c>
      <c r="F14086" t="s">
        <v>74</v>
      </c>
      <c r="H14086">
        <v>6167.97</v>
      </c>
    </row>
    <row r="14087" spans="1:8" x14ac:dyDescent="0.25">
      <c r="A14087" s="2">
        <v>30</v>
      </c>
      <c r="B14087" t="s">
        <v>45</v>
      </c>
      <c r="C14087" t="s">
        <v>95</v>
      </c>
      <c r="D14087" s="2">
        <v>1</v>
      </c>
      <c r="E14087" s="17">
        <v>8</v>
      </c>
      <c r="F14087" t="s">
        <v>70</v>
      </c>
      <c r="G14087">
        <v>21</v>
      </c>
      <c r="H14087">
        <v>5385218.6699999999</v>
      </c>
    </row>
    <row r="14088" spans="1:8" x14ac:dyDescent="0.25">
      <c r="A14088" s="2">
        <v>30</v>
      </c>
      <c r="B14088" t="s">
        <v>45</v>
      </c>
      <c r="C14088" t="s">
        <v>95</v>
      </c>
      <c r="D14088" s="2">
        <v>1</v>
      </c>
      <c r="E14088" s="17">
        <v>8</v>
      </c>
      <c r="F14088" t="s">
        <v>75</v>
      </c>
      <c r="G14088">
        <v>19</v>
      </c>
      <c r="H14088">
        <v>241800</v>
      </c>
    </row>
    <row r="14089" spans="1:8" x14ac:dyDescent="0.25">
      <c r="A14089" s="2">
        <v>30</v>
      </c>
      <c r="B14089" t="s">
        <v>45</v>
      </c>
      <c r="C14089" t="s">
        <v>95</v>
      </c>
      <c r="D14089" s="2">
        <v>1</v>
      </c>
      <c r="E14089" s="17">
        <v>8</v>
      </c>
      <c r="F14089" t="s">
        <v>77</v>
      </c>
      <c r="G14089">
        <v>5</v>
      </c>
      <c r="H14089">
        <v>89254.849999999991</v>
      </c>
    </row>
    <row r="14090" spans="1:8" x14ac:dyDescent="0.25">
      <c r="A14090" s="2">
        <v>30</v>
      </c>
      <c r="B14090" t="s">
        <v>45</v>
      </c>
      <c r="C14090" t="s">
        <v>95</v>
      </c>
      <c r="D14090" s="2">
        <v>1</v>
      </c>
      <c r="E14090" s="17">
        <v>8</v>
      </c>
      <c r="F14090" t="s">
        <v>68</v>
      </c>
      <c r="G14090">
        <v>12</v>
      </c>
      <c r="H14090">
        <v>253247.5</v>
      </c>
    </row>
    <row r="14091" spans="1:8" x14ac:dyDescent="0.25">
      <c r="A14091" s="2">
        <v>30</v>
      </c>
      <c r="B14091" t="s">
        <v>45</v>
      </c>
      <c r="C14091" t="s">
        <v>95</v>
      </c>
      <c r="D14091" s="2">
        <v>1</v>
      </c>
      <c r="E14091" s="17">
        <v>8</v>
      </c>
      <c r="F14091" t="s">
        <v>69</v>
      </c>
      <c r="G14091">
        <v>21</v>
      </c>
      <c r="H14091">
        <v>671028.03000000014</v>
      </c>
    </row>
    <row r="14092" spans="1:8" x14ac:dyDescent="0.25">
      <c r="A14092" s="2">
        <v>30</v>
      </c>
      <c r="B14092" t="s">
        <v>45</v>
      </c>
      <c r="C14092" t="s">
        <v>95</v>
      </c>
      <c r="D14092" s="2">
        <v>1</v>
      </c>
      <c r="E14092" s="17">
        <v>8</v>
      </c>
      <c r="F14092" t="s">
        <v>78</v>
      </c>
      <c r="H14092">
        <v>108294.88</v>
      </c>
    </row>
    <row r="14093" spans="1:8" x14ac:dyDescent="0.25">
      <c r="A14093" s="2">
        <v>30</v>
      </c>
      <c r="B14093" t="s">
        <v>45</v>
      </c>
      <c r="C14093" t="s">
        <v>95</v>
      </c>
      <c r="D14093" s="2">
        <v>1</v>
      </c>
      <c r="E14093" s="17">
        <v>8</v>
      </c>
      <c r="F14093" t="s">
        <v>67</v>
      </c>
      <c r="G14093">
        <v>21</v>
      </c>
      <c r="H14093">
        <v>1469.1599999999999</v>
      </c>
    </row>
    <row r="14094" spans="1:8" x14ac:dyDescent="0.25">
      <c r="A14094" s="2">
        <v>30</v>
      </c>
      <c r="B14094" t="s">
        <v>45</v>
      </c>
      <c r="C14094" t="s">
        <v>95</v>
      </c>
      <c r="D14094" s="2">
        <v>1</v>
      </c>
      <c r="E14094" s="17">
        <v>8</v>
      </c>
      <c r="F14094" t="s">
        <v>73</v>
      </c>
      <c r="G14094">
        <v>4</v>
      </c>
      <c r="H14094">
        <v>393473.52</v>
      </c>
    </row>
    <row r="14095" spans="1:8" x14ac:dyDescent="0.25">
      <c r="A14095" s="2">
        <v>30</v>
      </c>
      <c r="B14095" t="s">
        <v>45</v>
      </c>
      <c r="C14095" t="s">
        <v>95</v>
      </c>
      <c r="D14095" s="2">
        <v>1</v>
      </c>
      <c r="E14095" s="17">
        <v>8</v>
      </c>
      <c r="F14095" t="s">
        <v>72</v>
      </c>
      <c r="H14095">
        <v>82670.83</v>
      </c>
    </row>
    <row r="14096" spans="1:8" x14ac:dyDescent="0.25">
      <c r="A14096" s="2">
        <v>30</v>
      </c>
      <c r="B14096" t="s">
        <v>45</v>
      </c>
      <c r="C14096" t="s">
        <v>95</v>
      </c>
      <c r="D14096" s="2">
        <v>1</v>
      </c>
      <c r="E14096" s="17">
        <v>8</v>
      </c>
      <c r="F14096" t="s">
        <v>74</v>
      </c>
      <c r="G14096">
        <v>1</v>
      </c>
      <c r="H14096">
        <v>12324</v>
      </c>
    </row>
    <row r="14097" spans="1:8" x14ac:dyDescent="0.25">
      <c r="A14097" s="2">
        <v>30</v>
      </c>
      <c r="B14097" t="s">
        <v>45</v>
      </c>
      <c r="C14097" t="s">
        <v>95</v>
      </c>
      <c r="D14097" s="2">
        <v>1</v>
      </c>
      <c r="E14097" s="17">
        <v>9</v>
      </c>
      <c r="F14097" t="s">
        <v>70</v>
      </c>
      <c r="G14097">
        <v>28</v>
      </c>
      <c r="H14097">
        <v>7411299.8699999992</v>
      </c>
    </row>
    <row r="14098" spans="1:8" x14ac:dyDescent="0.25">
      <c r="A14098" s="2">
        <v>30</v>
      </c>
      <c r="B14098" t="s">
        <v>45</v>
      </c>
      <c r="C14098" t="s">
        <v>95</v>
      </c>
      <c r="D14098" s="2">
        <v>1</v>
      </c>
      <c r="E14098" s="17">
        <v>9</v>
      </c>
      <c r="F14098" t="s">
        <v>75</v>
      </c>
      <c r="G14098">
        <v>18</v>
      </c>
      <c r="H14098">
        <v>249000</v>
      </c>
    </row>
    <row r="14099" spans="1:8" x14ac:dyDescent="0.25">
      <c r="A14099" s="2">
        <v>30</v>
      </c>
      <c r="B14099" t="s">
        <v>45</v>
      </c>
      <c r="C14099" t="s">
        <v>95</v>
      </c>
      <c r="D14099" s="2">
        <v>1</v>
      </c>
      <c r="E14099" s="17">
        <v>9</v>
      </c>
      <c r="F14099" t="s">
        <v>77</v>
      </c>
      <c r="G14099">
        <v>6</v>
      </c>
      <c r="H14099">
        <v>119866.03</v>
      </c>
    </row>
    <row r="14100" spans="1:8" x14ac:dyDescent="0.25">
      <c r="A14100" s="2">
        <v>30</v>
      </c>
      <c r="B14100" t="s">
        <v>45</v>
      </c>
      <c r="C14100" t="s">
        <v>95</v>
      </c>
      <c r="D14100" s="2">
        <v>1</v>
      </c>
      <c r="E14100" s="17">
        <v>9</v>
      </c>
      <c r="F14100" t="s">
        <v>68</v>
      </c>
      <c r="G14100">
        <v>17</v>
      </c>
      <c r="H14100">
        <v>319967.75</v>
      </c>
    </row>
    <row r="14101" spans="1:8" x14ac:dyDescent="0.25">
      <c r="A14101" s="2">
        <v>30</v>
      </c>
      <c r="B14101" t="s">
        <v>45</v>
      </c>
      <c r="C14101" t="s">
        <v>95</v>
      </c>
      <c r="D14101" s="2">
        <v>1</v>
      </c>
      <c r="E14101" s="17">
        <v>9</v>
      </c>
      <c r="F14101" t="s">
        <v>69</v>
      </c>
      <c r="G14101">
        <v>25</v>
      </c>
      <c r="H14101">
        <v>863881.66999999958</v>
      </c>
    </row>
    <row r="14102" spans="1:8" x14ac:dyDescent="0.25">
      <c r="A14102" s="2">
        <v>30</v>
      </c>
      <c r="B14102" t="s">
        <v>45</v>
      </c>
      <c r="C14102" t="s">
        <v>95</v>
      </c>
      <c r="D14102" s="2">
        <v>1</v>
      </c>
      <c r="E14102" s="17">
        <v>9</v>
      </c>
      <c r="F14102" t="s">
        <v>78</v>
      </c>
      <c r="H14102">
        <v>103960.44999999998</v>
      </c>
    </row>
    <row r="14103" spans="1:8" x14ac:dyDescent="0.25">
      <c r="A14103" s="2">
        <v>30</v>
      </c>
      <c r="B14103" t="s">
        <v>45</v>
      </c>
      <c r="C14103" t="s">
        <v>95</v>
      </c>
      <c r="D14103" s="2">
        <v>1</v>
      </c>
      <c r="E14103" s="17">
        <v>9</v>
      </c>
      <c r="F14103" t="s">
        <v>67</v>
      </c>
      <c r="G14103">
        <v>28</v>
      </c>
      <c r="H14103">
        <v>1772.2200000000003</v>
      </c>
    </row>
    <row r="14104" spans="1:8" x14ac:dyDescent="0.25">
      <c r="A14104" s="2">
        <v>30</v>
      </c>
      <c r="B14104" t="s">
        <v>45</v>
      </c>
      <c r="C14104" t="s">
        <v>95</v>
      </c>
      <c r="D14104" s="2">
        <v>1</v>
      </c>
      <c r="E14104" s="17">
        <v>9</v>
      </c>
      <c r="F14104" t="s">
        <v>73</v>
      </c>
      <c r="G14104">
        <v>3</v>
      </c>
      <c r="H14104">
        <v>576761.08000000007</v>
      </c>
    </row>
    <row r="14105" spans="1:8" x14ac:dyDescent="0.25">
      <c r="A14105" s="2">
        <v>30</v>
      </c>
      <c r="B14105" t="s">
        <v>45</v>
      </c>
      <c r="C14105" t="s">
        <v>95</v>
      </c>
      <c r="D14105" s="2">
        <v>1</v>
      </c>
      <c r="E14105" s="17">
        <v>9</v>
      </c>
      <c r="F14105" t="s">
        <v>72</v>
      </c>
      <c r="G14105">
        <v>2</v>
      </c>
      <c r="H14105">
        <v>277618.5</v>
      </c>
    </row>
    <row r="14106" spans="1:8" x14ac:dyDescent="0.25">
      <c r="A14106" s="2">
        <v>30</v>
      </c>
      <c r="B14106" t="s">
        <v>45</v>
      </c>
      <c r="C14106" t="s">
        <v>95</v>
      </c>
      <c r="D14106" s="2">
        <v>1</v>
      </c>
      <c r="E14106" s="17">
        <v>9</v>
      </c>
      <c r="F14106" t="s">
        <v>74</v>
      </c>
      <c r="G14106">
        <v>3</v>
      </c>
      <c r="H14106">
        <v>134470.1</v>
      </c>
    </row>
    <row r="14107" spans="1:8" x14ac:dyDescent="0.25">
      <c r="A14107" s="2">
        <v>30</v>
      </c>
      <c r="B14107" t="s">
        <v>45</v>
      </c>
      <c r="C14107" t="s">
        <v>95</v>
      </c>
      <c r="D14107" s="2">
        <v>1</v>
      </c>
      <c r="E14107" s="17">
        <v>10</v>
      </c>
      <c r="F14107" t="s">
        <v>70</v>
      </c>
      <c r="G14107">
        <v>26</v>
      </c>
      <c r="H14107">
        <v>10610090.25</v>
      </c>
    </row>
    <row r="14108" spans="1:8" x14ac:dyDescent="0.25">
      <c r="A14108" s="2">
        <v>30</v>
      </c>
      <c r="B14108" t="s">
        <v>45</v>
      </c>
      <c r="C14108" t="s">
        <v>95</v>
      </c>
      <c r="D14108" s="2">
        <v>1</v>
      </c>
      <c r="E14108" s="17">
        <v>10</v>
      </c>
      <c r="F14108" t="s">
        <v>75</v>
      </c>
      <c r="G14108">
        <v>24</v>
      </c>
      <c r="H14108">
        <v>312900</v>
      </c>
    </row>
    <row r="14109" spans="1:8" x14ac:dyDescent="0.25">
      <c r="A14109" s="2">
        <v>30</v>
      </c>
      <c r="B14109" t="s">
        <v>45</v>
      </c>
      <c r="C14109" t="s">
        <v>95</v>
      </c>
      <c r="D14109" s="2">
        <v>1</v>
      </c>
      <c r="E14109" s="17">
        <v>10</v>
      </c>
      <c r="F14109" t="s">
        <v>77</v>
      </c>
      <c r="G14109">
        <v>3</v>
      </c>
      <c r="H14109">
        <v>94685.27</v>
      </c>
    </row>
    <row r="14110" spans="1:8" x14ac:dyDescent="0.25">
      <c r="A14110" s="2">
        <v>30</v>
      </c>
      <c r="B14110" t="s">
        <v>45</v>
      </c>
      <c r="C14110" t="s">
        <v>95</v>
      </c>
      <c r="D14110" s="2">
        <v>1</v>
      </c>
      <c r="E14110" s="17">
        <v>10</v>
      </c>
      <c r="F14110" t="s">
        <v>68</v>
      </c>
      <c r="G14110">
        <v>22</v>
      </c>
      <c r="H14110">
        <v>483238</v>
      </c>
    </row>
    <row r="14111" spans="1:8" x14ac:dyDescent="0.25">
      <c r="A14111" s="2">
        <v>30</v>
      </c>
      <c r="B14111" t="s">
        <v>45</v>
      </c>
      <c r="C14111" t="s">
        <v>95</v>
      </c>
      <c r="D14111" s="2">
        <v>1</v>
      </c>
      <c r="E14111" s="17">
        <v>10</v>
      </c>
      <c r="F14111" t="s">
        <v>69</v>
      </c>
      <c r="G14111">
        <v>26</v>
      </c>
      <c r="H14111">
        <v>1379735.4599999997</v>
      </c>
    </row>
    <row r="14112" spans="1:8" x14ac:dyDescent="0.25">
      <c r="A14112" s="2">
        <v>30</v>
      </c>
      <c r="B14112" t="s">
        <v>45</v>
      </c>
      <c r="C14112" t="s">
        <v>95</v>
      </c>
      <c r="D14112" s="2">
        <v>1</v>
      </c>
      <c r="E14112" s="17">
        <v>10</v>
      </c>
      <c r="F14112" t="s">
        <v>78</v>
      </c>
      <c r="H14112">
        <v>242700.24</v>
      </c>
    </row>
    <row r="14113" spans="1:8" x14ac:dyDescent="0.25">
      <c r="A14113" s="2">
        <v>30</v>
      </c>
      <c r="B14113" t="s">
        <v>45</v>
      </c>
      <c r="C14113" t="s">
        <v>95</v>
      </c>
      <c r="D14113" s="2">
        <v>1</v>
      </c>
      <c r="E14113" s="17">
        <v>10</v>
      </c>
      <c r="F14113" t="s">
        <v>67</v>
      </c>
      <c r="G14113">
        <v>26</v>
      </c>
      <c r="H14113">
        <v>1871.4299999999998</v>
      </c>
    </row>
    <row r="14114" spans="1:8" x14ac:dyDescent="0.25">
      <c r="A14114" s="2">
        <v>30</v>
      </c>
      <c r="B14114" t="s">
        <v>45</v>
      </c>
      <c r="C14114" t="s">
        <v>95</v>
      </c>
      <c r="D14114" s="2">
        <v>1</v>
      </c>
      <c r="E14114" s="17">
        <v>10</v>
      </c>
      <c r="F14114" t="s">
        <v>73</v>
      </c>
      <c r="G14114">
        <v>4</v>
      </c>
      <c r="H14114">
        <v>828935.33000000007</v>
      </c>
    </row>
    <row r="14115" spans="1:8" x14ac:dyDescent="0.25">
      <c r="A14115" s="2">
        <v>30</v>
      </c>
      <c r="B14115" t="s">
        <v>45</v>
      </c>
      <c r="C14115" t="s">
        <v>95</v>
      </c>
      <c r="D14115" s="2">
        <v>1</v>
      </c>
      <c r="E14115" s="17">
        <v>10</v>
      </c>
      <c r="F14115" t="s">
        <v>79</v>
      </c>
      <c r="H14115">
        <v>8882</v>
      </c>
    </row>
    <row r="14116" spans="1:8" x14ac:dyDescent="0.25">
      <c r="A14116" s="2">
        <v>30</v>
      </c>
      <c r="B14116" t="s">
        <v>45</v>
      </c>
      <c r="C14116" t="s">
        <v>95</v>
      </c>
      <c r="D14116" s="2">
        <v>1</v>
      </c>
      <c r="E14116" s="17">
        <v>10</v>
      </c>
      <c r="F14116" t="s">
        <v>74</v>
      </c>
      <c r="G14116">
        <v>3</v>
      </c>
      <c r="H14116">
        <v>196462.59000000003</v>
      </c>
    </row>
    <row r="14117" spans="1:8" x14ac:dyDescent="0.25">
      <c r="A14117" s="2">
        <v>30</v>
      </c>
      <c r="B14117" t="s">
        <v>45</v>
      </c>
      <c r="C14117" t="s">
        <v>95</v>
      </c>
      <c r="D14117" s="2">
        <v>1</v>
      </c>
      <c r="E14117" s="17">
        <v>11</v>
      </c>
      <c r="F14117" t="s">
        <v>70</v>
      </c>
      <c r="G14117">
        <v>35</v>
      </c>
      <c r="H14117">
        <v>14077364.679999989</v>
      </c>
    </row>
    <row r="14118" spans="1:8" x14ac:dyDescent="0.25">
      <c r="A14118" s="2">
        <v>30</v>
      </c>
      <c r="B14118" t="s">
        <v>45</v>
      </c>
      <c r="C14118" t="s">
        <v>95</v>
      </c>
      <c r="D14118" s="2">
        <v>1</v>
      </c>
      <c r="E14118" s="17">
        <v>11</v>
      </c>
      <c r="F14118" t="s">
        <v>75</v>
      </c>
      <c r="G14118">
        <v>3</v>
      </c>
      <c r="H14118">
        <v>122004</v>
      </c>
    </row>
    <row r="14119" spans="1:8" x14ac:dyDescent="0.25">
      <c r="A14119" s="2">
        <v>30</v>
      </c>
      <c r="B14119" t="s">
        <v>45</v>
      </c>
      <c r="C14119" t="s">
        <v>95</v>
      </c>
      <c r="D14119" s="2">
        <v>1</v>
      </c>
      <c r="E14119" s="17">
        <v>11</v>
      </c>
      <c r="F14119" t="s">
        <v>77</v>
      </c>
      <c r="G14119">
        <v>7</v>
      </c>
      <c r="H14119">
        <v>112296.74</v>
      </c>
    </row>
    <row r="14120" spans="1:8" x14ac:dyDescent="0.25">
      <c r="A14120" s="2">
        <v>30</v>
      </c>
      <c r="B14120" t="s">
        <v>45</v>
      </c>
      <c r="C14120" t="s">
        <v>95</v>
      </c>
      <c r="D14120" s="2">
        <v>1</v>
      </c>
      <c r="E14120" s="17">
        <v>11</v>
      </c>
      <c r="F14120" t="s">
        <v>68</v>
      </c>
      <c r="G14120">
        <v>15</v>
      </c>
      <c r="H14120">
        <v>306714</v>
      </c>
    </row>
    <row r="14121" spans="1:8" x14ac:dyDescent="0.25">
      <c r="A14121" s="2">
        <v>30</v>
      </c>
      <c r="B14121" t="s">
        <v>45</v>
      </c>
      <c r="C14121" t="s">
        <v>95</v>
      </c>
      <c r="D14121" s="2">
        <v>1</v>
      </c>
      <c r="E14121" s="17">
        <v>11</v>
      </c>
      <c r="F14121" t="s">
        <v>69</v>
      </c>
      <c r="G14121">
        <v>33</v>
      </c>
      <c r="H14121">
        <v>1714815.7299999995</v>
      </c>
    </row>
    <row r="14122" spans="1:8" x14ac:dyDescent="0.25">
      <c r="A14122" s="2">
        <v>30</v>
      </c>
      <c r="B14122" t="s">
        <v>45</v>
      </c>
      <c r="C14122" t="s">
        <v>95</v>
      </c>
      <c r="D14122" s="2">
        <v>1</v>
      </c>
      <c r="E14122" s="17">
        <v>11</v>
      </c>
      <c r="F14122" t="s">
        <v>78</v>
      </c>
      <c r="H14122">
        <v>188326.52</v>
      </c>
    </row>
    <row r="14123" spans="1:8" x14ac:dyDescent="0.25">
      <c r="A14123" s="2">
        <v>30</v>
      </c>
      <c r="B14123" t="s">
        <v>45</v>
      </c>
      <c r="C14123" t="s">
        <v>95</v>
      </c>
      <c r="D14123" s="2">
        <v>1</v>
      </c>
      <c r="E14123" s="17">
        <v>11</v>
      </c>
      <c r="F14123" t="s">
        <v>67</v>
      </c>
      <c r="G14123">
        <v>35</v>
      </c>
      <c r="H14123">
        <v>2343.7100000000005</v>
      </c>
    </row>
    <row r="14124" spans="1:8" x14ac:dyDescent="0.25">
      <c r="A14124" s="2">
        <v>30</v>
      </c>
      <c r="B14124" t="s">
        <v>45</v>
      </c>
      <c r="C14124" t="s">
        <v>95</v>
      </c>
      <c r="D14124" s="2">
        <v>1</v>
      </c>
      <c r="E14124" s="17">
        <v>11</v>
      </c>
      <c r="F14124" t="s">
        <v>73</v>
      </c>
      <c r="H14124">
        <v>943451.2</v>
      </c>
    </row>
    <row r="14125" spans="1:8" x14ac:dyDescent="0.25">
      <c r="A14125" s="2">
        <v>30</v>
      </c>
      <c r="B14125" t="s">
        <v>45</v>
      </c>
      <c r="C14125" t="s">
        <v>95</v>
      </c>
      <c r="D14125" s="2">
        <v>1</v>
      </c>
      <c r="E14125" s="17">
        <v>11</v>
      </c>
      <c r="F14125" t="s">
        <v>72</v>
      </c>
      <c r="G14125">
        <v>34</v>
      </c>
      <c r="H14125">
        <v>2068884.3899999997</v>
      </c>
    </row>
    <row r="14126" spans="1:8" x14ac:dyDescent="0.25">
      <c r="A14126" s="2">
        <v>30</v>
      </c>
      <c r="B14126" t="s">
        <v>45</v>
      </c>
      <c r="C14126" t="s">
        <v>95</v>
      </c>
      <c r="D14126" s="2">
        <v>1</v>
      </c>
      <c r="E14126" s="17">
        <v>11</v>
      </c>
      <c r="F14126" t="s">
        <v>74</v>
      </c>
      <c r="G14126">
        <v>1</v>
      </c>
      <c r="H14126">
        <v>136965.46000000002</v>
      </c>
    </row>
    <row r="14127" spans="1:8" x14ac:dyDescent="0.25">
      <c r="A14127" s="2">
        <v>30</v>
      </c>
      <c r="B14127" t="s">
        <v>45</v>
      </c>
      <c r="C14127" t="s">
        <v>95</v>
      </c>
      <c r="D14127" s="2">
        <v>1</v>
      </c>
      <c r="E14127" s="17">
        <v>12</v>
      </c>
      <c r="F14127" t="s">
        <v>70</v>
      </c>
      <c r="G14127">
        <v>31</v>
      </c>
      <c r="H14127">
        <v>17696624.869999997</v>
      </c>
    </row>
    <row r="14128" spans="1:8" x14ac:dyDescent="0.25">
      <c r="A14128" s="2">
        <v>30</v>
      </c>
      <c r="B14128" t="s">
        <v>45</v>
      </c>
      <c r="C14128" t="s">
        <v>95</v>
      </c>
      <c r="D14128" s="2">
        <v>1</v>
      </c>
      <c r="E14128" s="17">
        <v>12</v>
      </c>
      <c r="F14128" t="s">
        <v>75</v>
      </c>
      <c r="G14128">
        <v>8</v>
      </c>
      <c r="H14128">
        <v>261648</v>
      </c>
    </row>
    <row r="14129" spans="1:8" x14ac:dyDescent="0.25">
      <c r="A14129" s="2">
        <v>30</v>
      </c>
      <c r="B14129" t="s">
        <v>45</v>
      </c>
      <c r="C14129" t="s">
        <v>95</v>
      </c>
      <c r="D14129" s="2">
        <v>1</v>
      </c>
      <c r="E14129" s="17">
        <v>12</v>
      </c>
      <c r="F14129" t="s">
        <v>77</v>
      </c>
      <c r="G14129">
        <v>3</v>
      </c>
      <c r="H14129">
        <v>76692.34</v>
      </c>
    </row>
    <row r="14130" spans="1:8" x14ac:dyDescent="0.25">
      <c r="A14130" s="2">
        <v>30</v>
      </c>
      <c r="B14130" t="s">
        <v>45</v>
      </c>
      <c r="C14130" t="s">
        <v>95</v>
      </c>
      <c r="D14130" s="2">
        <v>1</v>
      </c>
      <c r="E14130" s="17">
        <v>12</v>
      </c>
      <c r="F14130" t="s">
        <v>68</v>
      </c>
      <c r="G14130">
        <v>19</v>
      </c>
      <c r="H14130">
        <v>337485</v>
      </c>
    </row>
    <row r="14131" spans="1:8" x14ac:dyDescent="0.25">
      <c r="A14131" s="2">
        <v>30</v>
      </c>
      <c r="B14131" t="s">
        <v>45</v>
      </c>
      <c r="C14131" t="s">
        <v>95</v>
      </c>
      <c r="D14131" s="2">
        <v>1</v>
      </c>
      <c r="E14131" s="17">
        <v>12</v>
      </c>
      <c r="F14131" t="s">
        <v>69</v>
      </c>
      <c r="G14131">
        <v>30</v>
      </c>
      <c r="H14131">
        <v>2198676.6500000004</v>
      </c>
    </row>
    <row r="14132" spans="1:8" x14ac:dyDescent="0.25">
      <c r="A14132" s="2">
        <v>30</v>
      </c>
      <c r="B14132" t="s">
        <v>45</v>
      </c>
      <c r="C14132" t="s">
        <v>95</v>
      </c>
      <c r="D14132" s="2">
        <v>1</v>
      </c>
      <c r="E14132" s="17">
        <v>12</v>
      </c>
      <c r="F14132" t="s">
        <v>78</v>
      </c>
      <c r="H14132">
        <v>554875.37000000011</v>
      </c>
    </row>
    <row r="14133" spans="1:8" x14ac:dyDescent="0.25">
      <c r="A14133" s="2">
        <v>30</v>
      </c>
      <c r="B14133" t="s">
        <v>45</v>
      </c>
      <c r="C14133" t="s">
        <v>95</v>
      </c>
      <c r="D14133" s="2">
        <v>1</v>
      </c>
      <c r="E14133" s="17">
        <v>12</v>
      </c>
      <c r="F14133" t="s">
        <v>67</v>
      </c>
      <c r="G14133">
        <v>31</v>
      </c>
      <c r="H14133">
        <v>2256.2099999999996</v>
      </c>
    </row>
    <row r="14134" spans="1:8" x14ac:dyDescent="0.25">
      <c r="A14134" s="2">
        <v>30</v>
      </c>
      <c r="B14134" t="s">
        <v>45</v>
      </c>
      <c r="C14134" t="s">
        <v>95</v>
      </c>
      <c r="D14134" s="2">
        <v>1</v>
      </c>
      <c r="E14134" s="17">
        <v>12</v>
      </c>
      <c r="F14134" t="s">
        <v>73</v>
      </c>
      <c r="G14134">
        <v>2</v>
      </c>
      <c r="H14134">
        <v>1219312.1000000001</v>
      </c>
    </row>
    <row r="14135" spans="1:8" x14ac:dyDescent="0.25">
      <c r="A14135" s="2">
        <v>30</v>
      </c>
      <c r="B14135" t="s">
        <v>45</v>
      </c>
      <c r="C14135" t="s">
        <v>95</v>
      </c>
      <c r="D14135" s="2">
        <v>1</v>
      </c>
      <c r="E14135" s="17">
        <v>12</v>
      </c>
      <c r="F14135" t="s">
        <v>72</v>
      </c>
      <c r="G14135">
        <v>30</v>
      </c>
      <c r="H14135">
        <v>2191690.7100000004</v>
      </c>
    </row>
    <row r="14136" spans="1:8" x14ac:dyDescent="0.25">
      <c r="A14136" s="2">
        <v>30</v>
      </c>
      <c r="B14136" t="s">
        <v>45</v>
      </c>
      <c r="C14136" t="s">
        <v>95</v>
      </c>
      <c r="D14136" s="2">
        <v>1</v>
      </c>
      <c r="E14136" s="17">
        <v>12</v>
      </c>
      <c r="F14136" t="s">
        <v>74</v>
      </c>
      <c r="G14136">
        <v>2</v>
      </c>
      <c r="H14136">
        <v>187478.26</v>
      </c>
    </row>
    <row r="14137" spans="1:8" x14ac:dyDescent="0.25">
      <c r="A14137" s="2">
        <v>30</v>
      </c>
      <c r="B14137" t="s">
        <v>45</v>
      </c>
      <c r="C14137" t="s">
        <v>95</v>
      </c>
      <c r="D14137" s="2">
        <v>1</v>
      </c>
      <c r="E14137" s="17">
        <v>13</v>
      </c>
      <c r="F14137" t="s">
        <v>70</v>
      </c>
      <c r="G14137">
        <v>37</v>
      </c>
      <c r="H14137">
        <v>21349591.010000005</v>
      </c>
    </row>
    <row r="14138" spans="1:8" x14ac:dyDescent="0.25">
      <c r="A14138" s="2">
        <v>30</v>
      </c>
      <c r="B14138" t="s">
        <v>45</v>
      </c>
      <c r="C14138" t="s">
        <v>95</v>
      </c>
      <c r="D14138" s="2">
        <v>1</v>
      </c>
      <c r="E14138" s="17">
        <v>13</v>
      </c>
      <c r="F14138" t="s">
        <v>75</v>
      </c>
      <c r="G14138">
        <v>7</v>
      </c>
      <c r="H14138">
        <v>384114</v>
      </c>
    </row>
    <row r="14139" spans="1:8" x14ac:dyDescent="0.25">
      <c r="A14139" s="2">
        <v>30</v>
      </c>
      <c r="B14139" t="s">
        <v>45</v>
      </c>
      <c r="C14139" t="s">
        <v>95</v>
      </c>
      <c r="D14139" s="2">
        <v>1</v>
      </c>
      <c r="E14139" s="17">
        <v>13</v>
      </c>
      <c r="F14139" t="s">
        <v>68</v>
      </c>
      <c r="G14139">
        <v>21</v>
      </c>
      <c r="H14139">
        <v>405140</v>
      </c>
    </row>
    <row r="14140" spans="1:8" x14ac:dyDescent="0.25">
      <c r="A14140" s="2">
        <v>30</v>
      </c>
      <c r="B14140" t="s">
        <v>45</v>
      </c>
      <c r="C14140" t="s">
        <v>95</v>
      </c>
      <c r="D14140" s="2">
        <v>1</v>
      </c>
      <c r="E14140" s="17">
        <v>13</v>
      </c>
      <c r="F14140" t="s">
        <v>69</v>
      </c>
      <c r="G14140">
        <v>37</v>
      </c>
      <c r="H14140">
        <v>2775143.06</v>
      </c>
    </row>
    <row r="14141" spans="1:8" x14ac:dyDescent="0.25">
      <c r="A14141" s="2">
        <v>30</v>
      </c>
      <c r="B14141" t="s">
        <v>45</v>
      </c>
      <c r="C14141" t="s">
        <v>95</v>
      </c>
      <c r="D14141" s="2">
        <v>1</v>
      </c>
      <c r="E14141" s="17">
        <v>13</v>
      </c>
      <c r="F14141" t="s">
        <v>78</v>
      </c>
      <c r="H14141">
        <v>505709.22</v>
      </c>
    </row>
    <row r="14142" spans="1:8" x14ac:dyDescent="0.25">
      <c r="A14142" s="2">
        <v>30</v>
      </c>
      <c r="B14142" t="s">
        <v>45</v>
      </c>
      <c r="C14142" t="s">
        <v>95</v>
      </c>
      <c r="D14142" s="2">
        <v>1</v>
      </c>
      <c r="E14142" s="17">
        <v>13</v>
      </c>
      <c r="F14142" t="s">
        <v>67</v>
      </c>
      <c r="G14142">
        <v>37</v>
      </c>
      <c r="H14142">
        <v>2541.88</v>
      </c>
    </row>
    <row r="14143" spans="1:8" x14ac:dyDescent="0.25">
      <c r="A14143" s="2">
        <v>30</v>
      </c>
      <c r="B14143" t="s">
        <v>45</v>
      </c>
      <c r="C14143" t="s">
        <v>95</v>
      </c>
      <c r="D14143" s="2">
        <v>1</v>
      </c>
      <c r="E14143" s="17">
        <v>13</v>
      </c>
      <c r="F14143" t="s">
        <v>73</v>
      </c>
      <c r="G14143">
        <v>3</v>
      </c>
      <c r="H14143">
        <v>1335895.1000000001</v>
      </c>
    </row>
    <row r="14144" spans="1:8" x14ac:dyDescent="0.25">
      <c r="A14144" s="2">
        <v>30</v>
      </c>
      <c r="B14144" t="s">
        <v>45</v>
      </c>
      <c r="C14144" t="s">
        <v>95</v>
      </c>
      <c r="D14144" s="2">
        <v>1</v>
      </c>
      <c r="E14144" s="17">
        <v>13</v>
      </c>
      <c r="F14144" t="s">
        <v>79</v>
      </c>
      <c r="H14144">
        <v>8371</v>
      </c>
    </row>
    <row r="14145" spans="1:8" x14ac:dyDescent="0.25">
      <c r="A14145" s="2">
        <v>30</v>
      </c>
      <c r="B14145" t="s">
        <v>45</v>
      </c>
      <c r="C14145" t="s">
        <v>95</v>
      </c>
      <c r="D14145" s="2">
        <v>1</v>
      </c>
      <c r="E14145" s="17">
        <v>13</v>
      </c>
      <c r="F14145" t="s">
        <v>72</v>
      </c>
      <c r="G14145">
        <v>37</v>
      </c>
      <c r="H14145">
        <v>7062049.3200000003</v>
      </c>
    </row>
    <row r="14146" spans="1:8" x14ac:dyDescent="0.25">
      <c r="A14146" s="2">
        <v>30</v>
      </c>
      <c r="B14146" t="s">
        <v>45</v>
      </c>
      <c r="C14146" t="s">
        <v>95</v>
      </c>
      <c r="D14146" s="2">
        <v>1</v>
      </c>
      <c r="E14146" s="17">
        <v>13</v>
      </c>
      <c r="F14146" t="s">
        <v>74</v>
      </c>
      <c r="G14146">
        <v>6</v>
      </c>
      <c r="H14146">
        <v>526160.51</v>
      </c>
    </row>
    <row r="14147" spans="1:8" x14ac:dyDescent="0.25">
      <c r="A14147" s="2">
        <v>30</v>
      </c>
      <c r="B14147" t="s">
        <v>45</v>
      </c>
      <c r="C14147" t="s">
        <v>95</v>
      </c>
      <c r="D14147" s="2">
        <v>1</v>
      </c>
      <c r="E14147" s="17">
        <v>14</v>
      </c>
      <c r="F14147" t="s">
        <v>70</v>
      </c>
      <c r="G14147">
        <v>9</v>
      </c>
      <c r="H14147">
        <v>7084011.5999999996</v>
      </c>
    </row>
    <row r="14148" spans="1:8" x14ac:dyDescent="0.25">
      <c r="A14148" s="2">
        <v>30</v>
      </c>
      <c r="B14148" t="s">
        <v>45</v>
      </c>
      <c r="C14148" t="s">
        <v>95</v>
      </c>
      <c r="D14148" s="2">
        <v>1</v>
      </c>
      <c r="E14148" s="17">
        <v>14</v>
      </c>
      <c r="F14148" t="s">
        <v>75</v>
      </c>
      <c r="G14148">
        <v>3</v>
      </c>
      <c r="H14148">
        <v>320000</v>
      </c>
    </row>
    <row r="14149" spans="1:8" x14ac:dyDescent="0.25">
      <c r="A14149" s="2">
        <v>30</v>
      </c>
      <c r="B14149" t="s">
        <v>45</v>
      </c>
      <c r="C14149" t="s">
        <v>95</v>
      </c>
      <c r="D14149" s="2">
        <v>1</v>
      </c>
      <c r="E14149" s="17">
        <v>14</v>
      </c>
      <c r="F14149" t="s">
        <v>68</v>
      </c>
      <c r="G14149">
        <v>5</v>
      </c>
      <c r="H14149">
        <v>117498</v>
      </c>
    </row>
    <row r="14150" spans="1:8" x14ac:dyDescent="0.25">
      <c r="A14150" s="2">
        <v>30</v>
      </c>
      <c r="B14150" t="s">
        <v>45</v>
      </c>
      <c r="C14150" t="s">
        <v>95</v>
      </c>
      <c r="D14150" s="2">
        <v>1</v>
      </c>
      <c r="E14150" s="17">
        <v>14</v>
      </c>
      <c r="F14150" t="s">
        <v>69</v>
      </c>
      <c r="G14150">
        <v>9</v>
      </c>
      <c r="H14150">
        <v>920919.98999999976</v>
      </c>
    </row>
    <row r="14151" spans="1:8" x14ac:dyDescent="0.25">
      <c r="A14151" s="2">
        <v>30</v>
      </c>
      <c r="B14151" t="s">
        <v>45</v>
      </c>
      <c r="C14151" t="s">
        <v>95</v>
      </c>
      <c r="D14151" s="2">
        <v>1</v>
      </c>
      <c r="E14151" s="17">
        <v>14</v>
      </c>
      <c r="F14151" t="s">
        <v>78</v>
      </c>
      <c r="H14151">
        <v>63400.05</v>
      </c>
    </row>
    <row r="14152" spans="1:8" x14ac:dyDescent="0.25">
      <c r="A14152" s="2">
        <v>30</v>
      </c>
      <c r="B14152" t="s">
        <v>45</v>
      </c>
      <c r="C14152" t="s">
        <v>95</v>
      </c>
      <c r="D14152" s="2">
        <v>1</v>
      </c>
      <c r="E14152" s="17">
        <v>14</v>
      </c>
      <c r="F14152" t="s">
        <v>67</v>
      </c>
      <c r="G14152">
        <v>9</v>
      </c>
      <c r="H14152">
        <v>722.92000000000007</v>
      </c>
    </row>
    <row r="14153" spans="1:8" x14ac:dyDescent="0.25">
      <c r="A14153" s="2">
        <v>30</v>
      </c>
      <c r="B14153" t="s">
        <v>45</v>
      </c>
      <c r="C14153" t="s">
        <v>95</v>
      </c>
      <c r="D14153" s="2">
        <v>1</v>
      </c>
      <c r="E14153" s="17">
        <v>14</v>
      </c>
      <c r="F14153" t="s">
        <v>73</v>
      </c>
      <c r="G14153">
        <v>1</v>
      </c>
      <c r="H14153">
        <v>451698.55</v>
      </c>
    </row>
    <row r="14154" spans="1:8" x14ac:dyDescent="0.25">
      <c r="A14154" s="2">
        <v>30</v>
      </c>
      <c r="B14154" t="s">
        <v>45</v>
      </c>
      <c r="C14154" t="s">
        <v>95</v>
      </c>
      <c r="D14154" s="2">
        <v>1</v>
      </c>
      <c r="E14154" s="17">
        <v>14</v>
      </c>
      <c r="F14154" t="s">
        <v>72</v>
      </c>
      <c r="G14154">
        <v>9</v>
      </c>
      <c r="H14154">
        <v>2578381.44</v>
      </c>
    </row>
    <row r="14155" spans="1:8" x14ac:dyDescent="0.25">
      <c r="A14155" s="2">
        <v>30</v>
      </c>
      <c r="B14155" t="s">
        <v>45</v>
      </c>
      <c r="C14155" t="s">
        <v>95</v>
      </c>
      <c r="D14155" s="2">
        <v>1</v>
      </c>
      <c r="E14155" s="17">
        <v>14</v>
      </c>
      <c r="F14155" t="s">
        <v>74</v>
      </c>
      <c r="G14155">
        <v>1</v>
      </c>
      <c r="H14155">
        <v>120501.25</v>
      </c>
    </row>
    <row r="14156" spans="1:8" x14ac:dyDescent="0.25">
      <c r="A14156" s="2">
        <v>30</v>
      </c>
      <c r="B14156" t="s">
        <v>45</v>
      </c>
      <c r="C14156" t="s">
        <v>95</v>
      </c>
      <c r="D14156" s="2">
        <v>1</v>
      </c>
      <c r="E14156" s="17">
        <v>15</v>
      </c>
      <c r="F14156" t="s">
        <v>70</v>
      </c>
      <c r="G14156">
        <v>6</v>
      </c>
      <c r="H14156">
        <v>4327317.5999999996</v>
      </c>
    </row>
    <row r="14157" spans="1:8" x14ac:dyDescent="0.25">
      <c r="A14157" s="2">
        <v>30</v>
      </c>
      <c r="B14157" t="s">
        <v>45</v>
      </c>
      <c r="C14157" t="s">
        <v>95</v>
      </c>
      <c r="D14157" s="2">
        <v>1</v>
      </c>
      <c r="E14157" s="17">
        <v>15</v>
      </c>
      <c r="F14157" t="s">
        <v>75</v>
      </c>
      <c r="G14157">
        <v>2</v>
      </c>
      <c r="H14157">
        <v>19000</v>
      </c>
    </row>
    <row r="14158" spans="1:8" x14ac:dyDescent="0.25">
      <c r="A14158" s="2">
        <v>30</v>
      </c>
      <c r="B14158" t="s">
        <v>45</v>
      </c>
      <c r="C14158" t="s">
        <v>95</v>
      </c>
      <c r="D14158" s="2">
        <v>1</v>
      </c>
      <c r="E14158" s="17">
        <v>15</v>
      </c>
      <c r="F14158" t="s">
        <v>68</v>
      </c>
      <c r="G14158">
        <v>5</v>
      </c>
      <c r="H14158">
        <v>107180</v>
      </c>
    </row>
    <row r="14159" spans="1:8" x14ac:dyDescent="0.25">
      <c r="A14159" s="2">
        <v>30</v>
      </c>
      <c r="B14159" t="s">
        <v>45</v>
      </c>
      <c r="C14159" t="s">
        <v>95</v>
      </c>
      <c r="D14159" s="2">
        <v>1</v>
      </c>
      <c r="E14159" s="17">
        <v>15</v>
      </c>
      <c r="F14159" t="s">
        <v>69</v>
      </c>
      <c r="G14159">
        <v>6</v>
      </c>
      <c r="H14159">
        <v>562550.25999999989</v>
      </c>
    </row>
    <row r="14160" spans="1:8" x14ac:dyDescent="0.25">
      <c r="A14160" s="2">
        <v>30</v>
      </c>
      <c r="B14160" t="s">
        <v>45</v>
      </c>
      <c r="C14160" t="s">
        <v>95</v>
      </c>
      <c r="D14160" s="2">
        <v>1</v>
      </c>
      <c r="E14160" s="17">
        <v>15</v>
      </c>
      <c r="F14160" t="s">
        <v>78</v>
      </c>
      <c r="H14160">
        <v>78166.709999999992</v>
      </c>
    </row>
    <row r="14161" spans="1:8" x14ac:dyDescent="0.25">
      <c r="A14161" s="2">
        <v>30</v>
      </c>
      <c r="B14161" t="s">
        <v>45</v>
      </c>
      <c r="C14161" t="s">
        <v>95</v>
      </c>
      <c r="D14161" s="2">
        <v>1</v>
      </c>
      <c r="E14161" s="17">
        <v>15</v>
      </c>
      <c r="F14161" t="s">
        <v>67</v>
      </c>
      <c r="G14161">
        <v>6</v>
      </c>
      <c r="H14161">
        <v>373.11999999999995</v>
      </c>
    </row>
    <row r="14162" spans="1:8" x14ac:dyDescent="0.25">
      <c r="A14162" s="2">
        <v>30</v>
      </c>
      <c r="B14162" t="s">
        <v>45</v>
      </c>
      <c r="C14162" t="s">
        <v>95</v>
      </c>
      <c r="D14162" s="2">
        <v>1</v>
      </c>
      <c r="E14162" s="17">
        <v>15</v>
      </c>
      <c r="F14162" t="s">
        <v>73</v>
      </c>
      <c r="H14162">
        <v>204126.30000000002</v>
      </c>
    </row>
    <row r="14163" spans="1:8" x14ac:dyDescent="0.25">
      <c r="A14163" s="2">
        <v>30</v>
      </c>
      <c r="B14163" t="s">
        <v>45</v>
      </c>
      <c r="C14163" t="s">
        <v>95</v>
      </c>
      <c r="D14163" s="2">
        <v>1</v>
      </c>
      <c r="E14163" s="17">
        <v>15</v>
      </c>
      <c r="F14163" t="s">
        <v>79</v>
      </c>
      <c r="H14163">
        <v>8882</v>
      </c>
    </row>
    <row r="14164" spans="1:8" x14ac:dyDescent="0.25">
      <c r="A14164" s="2">
        <v>30</v>
      </c>
      <c r="B14164" t="s">
        <v>45</v>
      </c>
      <c r="C14164" t="s">
        <v>95</v>
      </c>
      <c r="D14164" s="2">
        <v>1</v>
      </c>
      <c r="E14164" s="17">
        <v>15</v>
      </c>
      <c r="F14164" t="s">
        <v>72</v>
      </c>
      <c r="G14164">
        <v>6</v>
      </c>
      <c r="H14164">
        <v>1975954.6900000002</v>
      </c>
    </row>
    <row r="14165" spans="1:8" x14ac:dyDescent="0.25">
      <c r="A14165" s="2">
        <v>30</v>
      </c>
      <c r="B14165" t="s">
        <v>45</v>
      </c>
      <c r="C14165" t="s">
        <v>95</v>
      </c>
      <c r="D14165" s="2">
        <v>1</v>
      </c>
      <c r="E14165" s="17">
        <v>15</v>
      </c>
      <c r="F14165" t="s">
        <v>74</v>
      </c>
      <c r="H14165">
        <v>6316.5</v>
      </c>
    </row>
    <row r="14166" spans="1:8" x14ac:dyDescent="0.25">
      <c r="A14166" s="2">
        <v>30</v>
      </c>
      <c r="B14166" t="s">
        <v>45</v>
      </c>
      <c r="C14166" t="s">
        <v>95</v>
      </c>
      <c r="D14166" s="2">
        <v>1</v>
      </c>
      <c r="E14166" s="17">
        <v>15</v>
      </c>
      <c r="F14166" t="s">
        <v>158</v>
      </c>
      <c r="H14166">
        <v>25975.4</v>
      </c>
    </row>
    <row r="14167" spans="1:8" x14ac:dyDescent="0.25">
      <c r="A14167" s="2">
        <v>30</v>
      </c>
      <c r="B14167" t="s">
        <v>45</v>
      </c>
      <c r="C14167" t="s">
        <v>95</v>
      </c>
      <c r="D14167" s="2">
        <v>1</v>
      </c>
      <c r="E14167" s="17">
        <v>16</v>
      </c>
      <c r="F14167" t="s">
        <v>70</v>
      </c>
      <c r="G14167">
        <v>4</v>
      </c>
      <c r="H14167">
        <v>4952630.7600000007</v>
      </c>
    </row>
    <row r="14168" spans="1:8" x14ac:dyDescent="0.25">
      <c r="A14168" s="2">
        <v>30</v>
      </c>
      <c r="B14168" t="s">
        <v>45</v>
      </c>
      <c r="C14168" t="s">
        <v>95</v>
      </c>
      <c r="D14168" s="2">
        <v>1</v>
      </c>
      <c r="E14168" s="17">
        <v>16</v>
      </c>
      <c r="F14168" t="s">
        <v>68</v>
      </c>
      <c r="G14168">
        <v>2</v>
      </c>
      <c r="H14168">
        <v>50340</v>
      </c>
    </row>
    <row r="14169" spans="1:8" x14ac:dyDescent="0.25">
      <c r="A14169" s="2">
        <v>30</v>
      </c>
      <c r="B14169" t="s">
        <v>45</v>
      </c>
      <c r="C14169" t="s">
        <v>95</v>
      </c>
      <c r="D14169" s="2">
        <v>1</v>
      </c>
      <c r="E14169" s="17">
        <v>16</v>
      </c>
      <c r="F14169" t="s">
        <v>69</v>
      </c>
      <c r="G14169">
        <v>3</v>
      </c>
      <c r="H14169">
        <v>714045.08000000007</v>
      </c>
    </row>
    <row r="14170" spans="1:8" x14ac:dyDescent="0.25">
      <c r="A14170" s="2">
        <v>30</v>
      </c>
      <c r="B14170" t="s">
        <v>45</v>
      </c>
      <c r="C14170" t="s">
        <v>95</v>
      </c>
      <c r="D14170" s="2">
        <v>1</v>
      </c>
      <c r="E14170" s="17">
        <v>16</v>
      </c>
      <c r="F14170" t="s">
        <v>78</v>
      </c>
      <c r="H14170">
        <v>150615.18</v>
      </c>
    </row>
    <row r="14171" spans="1:8" x14ac:dyDescent="0.25">
      <c r="A14171" s="2">
        <v>30</v>
      </c>
      <c r="B14171" t="s">
        <v>45</v>
      </c>
      <c r="C14171" t="s">
        <v>95</v>
      </c>
      <c r="D14171" s="2">
        <v>1</v>
      </c>
      <c r="E14171" s="17">
        <v>16</v>
      </c>
      <c r="F14171" t="s">
        <v>67</v>
      </c>
      <c r="G14171">
        <v>2</v>
      </c>
      <c r="H14171">
        <v>139.91999999999999</v>
      </c>
    </row>
    <row r="14172" spans="1:8" x14ac:dyDescent="0.25">
      <c r="A14172" s="2">
        <v>30</v>
      </c>
      <c r="B14172" t="s">
        <v>45</v>
      </c>
      <c r="C14172" t="s">
        <v>95</v>
      </c>
      <c r="D14172" s="2">
        <v>1</v>
      </c>
      <c r="E14172" s="17">
        <v>16</v>
      </c>
      <c r="F14172" t="s">
        <v>73</v>
      </c>
      <c r="G14172">
        <v>1</v>
      </c>
      <c r="H14172">
        <v>198772.25</v>
      </c>
    </row>
    <row r="14173" spans="1:8" x14ac:dyDescent="0.25">
      <c r="A14173" s="2">
        <v>30</v>
      </c>
      <c r="B14173" t="s">
        <v>45</v>
      </c>
      <c r="C14173" t="s">
        <v>95</v>
      </c>
      <c r="D14173" s="2">
        <v>1</v>
      </c>
      <c r="E14173" s="17">
        <v>16</v>
      </c>
      <c r="F14173" t="s">
        <v>72</v>
      </c>
      <c r="G14173">
        <v>4</v>
      </c>
      <c r="H14173">
        <v>2214183.48</v>
      </c>
    </row>
    <row r="14174" spans="1:8" x14ac:dyDescent="0.25">
      <c r="A14174" s="2">
        <v>30</v>
      </c>
      <c r="B14174" t="s">
        <v>45</v>
      </c>
      <c r="C14174" t="s">
        <v>242</v>
      </c>
      <c r="D14174" s="2" t="e">
        <v>#N/A</v>
      </c>
      <c r="E14174" s="17">
        <v>6</v>
      </c>
      <c r="F14174" t="s">
        <v>70</v>
      </c>
      <c r="G14174">
        <v>3</v>
      </c>
      <c r="H14174">
        <v>594526.82000000007</v>
      </c>
    </row>
    <row r="14175" spans="1:8" x14ac:dyDescent="0.25">
      <c r="A14175" s="2">
        <v>30</v>
      </c>
      <c r="B14175" t="s">
        <v>45</v>
      </c>
      <c r="C14175" t="s">
        <v>242</v>
      </c>
      <c r="D14175" s="2" t="e">
        <v>#N/A</v>
      </c>
      <c r="E14175" s="17">
        <v>6</v>
      </c>
      <c r="F14175" t="s">
        <v>75</v>
      </c>
      <c r="G14175">
        <v>1</v>
      </c>
      <c r="H14175">
        <v>26100</v>
      </c>
    </row>
    <row r="14176" spans="1:8" x14ac:dyDescent="0.25">
      <c r="A14176" s="2">
        <v>30</v>
      </c>
      <c r="B14176" t="s">
        <v>45</v>
      </c>
      <c r="C14176" t="s">
        <v>242</v>
      </c>
      <c r="D14176" s="2" t="e">
        <v>#N/A</v>
      </c>
      <c r="E14176" s="17">
        <v>6</v>
      </c>
      <c r="F14176" t="s">
        <v>77</v>
      </c>
      <c r="H14176">
        <v>2602.71</v>
      </c>
    </row>
    <row r="14177" spans="1:8" x14ac:dyDescent="0.25">
      <c r="A14177" s="2">
        <v>30</v>
      </c>
      <c r="B14177" t="s">
        <v>45</v>
      </c>
      <c r="C14177" t="s">
        <v>242</v>
      </c>
      <c r="D14177" s="2" t="e">
        <v>#N/A</v>
      </c>
      <c r="E14177" s="17">
        <v>6</v>
      </c>
      <c r="F14177" t="s">
        <v>68</v>
      </c>
      <c r="G14177">
        <v>1</v>
      </c>
      <c r="H14177">
        <v>18139</v>
      </c>
    </row>
    <row r="14178" spans="1:8" x14ac:dyDescent="0.25">
      <c r="A14178" s="2">
        <v>30</v>
      </c>
      <c r="B14178" t="s">
        <v>45</v>
      </c>
      <c r="C14178" t="s">
        <v>242</v>
      </c>
      <c r="D14178" s="2" t="e">
        <v>#N/A</v>
      </c>
      <c r="E14178" s="17">
        <v>6</v>
      </c>
      <c r="F14178" t="s">
        <v>69</v>
      </c>
      <c r="G14178">
        <v>3</v>
      </c>
      <c r="H14178">
        <v>77287.81</v>
      </c>
    </row>
    <row r="14179" spans="1:8" x14ac:dyDescent="0.25">
      <c r="A14179" s="2">
        <v>30</v>
      </c>
      <c r="B14179" t="s">
        <v>45</v>
      </c>
      <c r="C14179" t="s">
        <v>242</v>
      </c>
      <c r="D14179" s="2" t="e">
        <v>#N/A</v>
      </c>
      <c r="E14179" s="17">
        <v>6</v>
      </c>
      <c r="F14179" t="s">
        <v>78</v>
      </c>
      <c r="H14179">
        <v>6741.95</v>
      </c>
    </row>
    <row r="14180" spans="1:8" x14ac:dyDescent="0.25">
      <c r="A14180" s="2">
        <v>30</v>
      </c>
      <c r="B14180" t="s">
        <v>45</v>
      </c>
      <c r="C14180" t="s">
        <v>242</v>
      </c>
      <c r="D14180" s="2" t="e">
        <v>#N/A</v>
      </c>
      <c r="E14180" s="17">
        <v>6</v>
      </c>
      <c r="F14180" t="s">
        <v>67</v>
      </c>
      <c r="G14180">
        <v>3</v>
      </c>
      <c r="H14180">
        <v>256.52</v>
      </c>
    </row>
    <row r="14181" spans="1:8" x14ac:dyDescent="0.25">
      <c r="A14181" s="2">
        <v>30</v>
      </c>
      <c r="B14181" t="s">
        <v>45</v>
      </c>
      <c r="C14181" t="s">
        <v>242</v>
      </c>
      <c r="D14181" s="2" t="e">
        <v>#N/A</v>
      </c>
      <c r="E14181" s="17">
        <v>6</v>
      </c>
      <c r="F14181" t="s">
        <v>73</v>
      </c>
      <c r="H14181">
        <v>27521.5</v>
      </c>
    </row>
    <row r="14182" spans="1:8" x14ac:dyDescent="0.25">
      <c r="A14182" s="2">
        <v>30</v>
      </c>
      <c r="B14182" t="s">
        <v>45</v>
      </c>
      <c r="C14182" t="s">
        <v>242</v>
      </c>
      <c r="D14182" s="2" t="e">
        <v>#N/A</v>
      </c>
      <c r="E14182" s="17">
        <v>7</v>
      </c>
      <c r="F14182" t="s">
        <v>70</v>
      </c>
      <c r="G14182">
        <v>1</v>
      </c>
      <c r="H14182">
        <v>278185.75</v>
      </c>
    </row>
    <row r="14183" spans="1:8" x14ac:dyDescent="0.25">
      <c r="A14183" s="2">
        <v>30</v>
      </c>
      <c r="B14183" t="s">
        <v>45</v>
      </c>
      <c r="C14183" t="s">
        <v>242</v>
      </c>
      <c r="D14183" s="2" t="e">
        <v>#N/A</v>
      </c>
      <c r="E14183" s="17">
        <v>7</v>
      </c>
      <c r="F14183" t="s">
        <v>75</v>
      </c>
      <c r="G14183">
        <v>1</v>
      </c>
      <c r="H14183">
        <v>13500</v>
      </c>
    </row>
    <row r="14184" spans="1:8" x14ac:dyDescent="0.25">
      <c r="A14184" s="2">
        <v>30</v>
      </c>
      <c r="B14184" t="s">
        <v>45</v>
      </c>
      <c r="C14184" t="s">
        <v>242</v>
      </c>
      <c r="D14184" s="2" t="e">
        <v>#N/A</v>
      </c>
      <c r="E14184" s="17">
        <v>7</v>
      </c>
      <c r="F14184" t="s">
        <v>77</v>
      </c>
      <c r="H14184">
        <v>3089.91</v>
      </c>
    </row>
    <row r="14185" spans="1:8" x14ac:dyDescent="0.25">
      <c r="A14185" s="2">
        <v>30</v>
      </c>
      <c r="B14185" t="s">
        <v>45</v>
      </c>
      <c r="C14185" t="s">
        <v>242</v>
      </c>
      <c r="D14185" s="2" t="e">
        <v>#N/A</v>
      </c>
      <c r="E14185" s="17">
        <v>7</v>
      </c>
      <c r="F14185" t="s">
        <v>69</v>
      </c>
      <c r="G14185">
        <v>1</v>
      </c>
      <c r="H14185">
        <v>26190.590000000004</v>
      </c>
    </row>
    <row r="14186" spans="1:8" x14ac:dyDescent="0.25">
      <c r="A14186" s="2">
        <v>30</v>
      </c>
      <c r="B14186" t="s">
        <v>45</v>
      </c>
      <c r="C14186" t="s">
        <v>242</v>
      </c>
      <c r="D14186" s="2" t="e">
        <v>#N/A</v>
      </c>
      <c r="E14186" s="17">
        <v>7</v>
      </c>
      <c r="F14186" t="s">
        <v>78</v>
      </c>
      <c r="H14186">
        <v>3723.84</v>
      </c>
    </row>
    <row r="14187" spans="1:8" x14ac:dyDescent="0.25">
      <c r="A14187" s="2">
        <v>30</v>
      </c>
      <c r="B14187" t="s">
        <v>45</v>
      </c>
      <c r="C14187" t="s">
        <v>242</v>
      </c>
      <c r="D14187" s="2" t="e">
        <v>#N/A</v>
      </c>
      <c r="E14187" s="17">
        <v>7</v>
      </c>
      <c r="F14187" t="s">
        <v>67</v>
      </c>
      <c r="G14187">
        <v>1</v>
      </c>
      <c r="H14187">
        <v>99.109999999999985</v>
      </c>
    </row>
    <row r="14188" spans="1:8" x14ac:dyDescent="0.25">
      <c r="A14188" s="2">
        <v>30</v>
      </c>
      <c r="B14188" t="s">
        <v>45</v>
      </c>
      <c r="C14188" t="s">
        <v>242</v>
      </c>
      <c r="D14188" s="2" t="e">
        <v>#N/A</v>
      </c>
      <c r="E14188" s="17">
        <v>7</v>
      </c>
      <c r="F14188" t="s">
        <v>73</v>
      </c>
      <c r="H14188">
        <v>16851.25</v>
      </c>
    </row>
    <row r="14189" spans="1:8" x14ac:dyDescent="0.25">
      <c r="A14189" s="2">
        <v>30</v>
      </c>
      <c r="B14189" t="s">
        <v>45</v>
      </c>
      <c r="C14189" t="s">
        <v>242</v>
      </c>
      <c r="D14189" s="2" t="e">
        <v>#N/A</v>
      </c>
      <c r="E14189" s="17">
        <v>7</v>
      </c>
      <c r="F14189" t="s">
        <v>72</v>
      </c>
      <c r="H14189">
        <v>28385.919999999998</v>
      </c>
    </row>
    <row r="14190" spans="1:8" x14ac:dyDescent="0.25">
      <c r="A14190" s="2">
        <v>30</v>
      </c>
      <c r="B14190" t="s">
        <v>45</v>
      </c>
      <c r="C14190" t="s">
        <v>242</v>
      </c>
      <c r="D14190" s="2" t="e">
        <v>#N/A</v>
      </c>
      <c r="E14190" s="17">
        <v>8</v>
      </c>
      <c r="F14190" t="s">
        <v>70</v>
      </c>
      <c r="G14190">
        <v>6</v>
      </c>
      <c r="H14190">
        <v>1328792.08</v>
      </c>
    </row>
    <row r="14191" spans="1:8" x14ac:dyDescent="0.25">
      <c r="A14191" s="2">
        <v>30</v>
      </c>
      <c r="B14191" t="s">
        <v>45</v>
      </c>
      <c r="C14191" t="s">
        <v>242</v>
      </c>
      <c r="D14191" s="2" t="e">
        <v>#N/A</v>
      </c>
      <c r="E14191" s="17">
        <v>8</v>
      </c>
      <c r="F14191" t="s">
        <v>75</v>
      </c>
      <c r="G14191">
        <v>6</v>
      </c>
      <c r="H14191">
        <v>65700</v>
      </c>
    </row>
    <row r="14192" spans="1:8" x14ac:dyDescent="0.25">
      <c r="A14192" s="2">
        <v>30</v>
      </c>
      <c r="B14192" t="s">
        <v>45</v>
      </c>
      <c r="C14192" t="s">
        <v>242</v>
      </c>
      <c r="D14192" s="2" t="e">
        <v>#N/A</v>
      </c>
      <c r="E14192" s="17">
        <v>8</v>
      </c>
      <c r="F14192" t="s">
        <v>77</v>
      </c>
      <c r="H14192">
        <v>7654.7</v>
      </c>
    </row>
    <row r="14193" spans="1:8" x14ac:dyDescent="0.25">
      <c r="A14193" s="2">
        <v>30</v>
      </c>
      <c r="B14193" t="s">
        <v>45</v>
      </c>
      <c r="C14193" t="s">
        <v>242</v>
      </c>
      <c r="D14193" s="2" t="e">
        <v>#N/A</v>
      </c>
      <c r="E14193" s="17">
        <v>8</v>
      </c>
      <c r="F14193" t="s">
        <v>68</v>
      </c>
      <c r="G14193">
        <v>4</v>
      </c>
      <c r="H14193">
        <v>82942</v>
      </c>
    </row>
    <row r="14194" spans="1:8" x14ac:dyDescent="0.25">
      <c r="A14194" s="2">
        <v>30</v>
      </c>
      <c r="B14194" t="s">
        <v>45</v>
      </c>
      <c r="C14194" t="s">
        <v>242</v>
      </c>
      <c r="D14194" s="2" t="e">
        <v>#N/A</v>
      </c>
      <c r="E14194" s="17">
        <v>8</v>
      </c>
      <c r="F14194" t="s">
        <v>69</v>
      </c>
      <c r="G14194">
        <v>6</v>
      </c>
      <c r="H14194">
        <v>170473.56</v>
      </c>
    </row>
    <row r="14195" spans="1:8" x14ac:dyDescent="0.25">
      <c r="A14195" s="2">
        <v>30</v>
      </c>
      <c r="B14195" t="s">
        <v>45</v>
      </c>
      <c r="C14195" t="s">
        <v>242</v>
      </c>
      <c r="D14195" s="2" t="e">
        <v>#N/A</v>
      </c>
      <c r="E14195" s="17">
        <v>8</v>
      </c>
      <c r="F14195" t="s">
        <v>78</v>
      </c>
      <c r="H14195">
        <v>41812.46</v>
      </c>
    </row>
    <row r="14196" spans="1:8" x14ac:dyDescent="0.25">
      <c r="A14196" s="2">
        <v>30</v>
      </c>
      <c r="B14196" t="s">
        <v>45</v>
      </c>
      <c r="C14196" t="s">
        <v>242</v>
      </c>
      <c r="D14196" s="2" t="e">
        <v>#N/A</v>
      </c>
      <c r="E14196" s="17">
        <v>8</v>
      </c>
      <c r="F14196" t="s">
        <v>67</v>
      </c>
      <c r="G14196">
        <v>6</v>
      </c>
      <c r="H14196">
        <v>361.46</v>
      </c>
    </row>
    <row r="14197" spans="1:8" x14ac:dyDescent="0.25">
      <c r="A14197" s="2">
        <v>30</v>
      </c>
      <c r="B14197" t="s">
        <v>45</v>
      </c>
      <c r="C14197" t="s">
        <v>242</v>
      </c>
      <c r="D14197" s="2" t="e">
        <v>#N/A</v>
      </c>
      <c r="E14197" s="17">
        <v>8</v>
      </c>
      <c r="F14197" t="s">
        <v>73</v>
      </c>
      <c r="G14197">
        <v>1</v>
      </c>
      <c r="H14197">
        <v>127261</v>
      </c>
    </row>
    <row r="14198" spans="1:8" x14ac:dyDescent="0.25">
      <c r="A14198" s="2">
        <v>30</v>
      </c>
      <c r="B14198" t="s">
        <v>45</v>
      </c>
      <c r="C14198" t="s">
        <v>242</v>
      </c>
      <c r="D14198" s="2" t="e">
        <v>#N/A</v>
      </c>
      <c r="E14198" s="17">
        <v>8</v>
      </c>
      <c r="F14198" t="s">
        <v>72</v>
      </c>
      <c r="H14198">
        <v>4941.18</v>
      </c>
    </row>
    <row r="14199" spans="1:8" x14ac:dyDescent="0.25">
      <c r="A14199" s="2">
        <v>30</v>
      </c>
      <c r="B14199" t="s">
        <v>45</v>
      </c>
      <c r="C14199" t="s">
        <v>242</v>
      </c>
      <c r="D14199" s="2" t="e">
        <v>#N/A</v>
      </c>
      <c r="E14199" s="17">
        <v>9</v>
      </c>
      <c r="F14199" t="s">
        <v>70</v>
      </c>
      <c r="G14199">
        <v>1</v>
      </c>
      <c r="H14199">
        <v>54655</v>
      </c>
    </row>
    <row r="14200" spans="1:8" x14ac:dyDescent="0.25">
      <c r="A14200" s="2">
        <v>30</v>
      </c>
      <c r="B14200" t="s">
        <v>45</v>
      </c>
      <c r="C14200" t="s">
        <v>242</v>
      </c>
      <c r="D14200" s="2" t="e">
        <v>#N/A</v>
      </c>
      <c r="E14200" s="17">
        <v>9</v>
      </c>
      <c r="F14200" t="s">
        <v>69</v>
      </c>
      <c r="G14200">
        <v>1</v>
      </c>
      <c r="H14200">
        <v>1237.72</v>
      </c>
    </row>
    <row r="14201" spans="1:8" x14ac:dyDescent="0.25">
      <c r="A14201" s="2">
        <v>30</v>
      </c>
      <c r="B14201" t="s">
        <v>45</v>
      </c>
      <c r="C14201" t="s">
        <v>242</v>
      </c>
      <c r="D14201" s="2" t="e">
        <v>#N/A</v>
      </c>
      <c r="E14201" s="17">
        <v>9</v>
      </c>
      <c r="F14201" t="s">
        <v>67</v>
      </c>
      <c r="H14201">
        <v>11.66</v>
      </c>
    </row>
    <row r="14202" spans="1:8" x14ac:dyDescent="0.25">
      <c r="A14202" s="2">
        <v>30</v>
      </c>
      <c r="B14202" t="s">
        <v>45</v>
      </c>
      <c r="C14202" t="s">
        <v>242</v>
      </c>
      <c r="D14202" s="2" t="e">
        <v>#N/A</v>
      </c>
      <c r="E14202" s="17">
        <v>9</v>
      </c>
      <c r="F14202" t="s">
        <v>72</v>
      </c>
      <c r="H14202">
        <v>16699.580000000002</v>
      </c>
    </row>
    <row r="14203" spans="1:8" x14ac:dyDescent="0.25">
      <c r="A14203" s="2">
        <v>30</v>
      </c>
      <c r="B14203" t="s">
        <v>45</v>
      </c>
      <c r="C14203" t="s">
        <v>242</v>
      </c>
      <c r="D14203" s="2" t="e">
        <v>#N/A</v>
      </c>
      <c r="E14203" s="17">
        <v>11</v>
      </c>
      <c r="F14203" t="s">
        <v>70</v>
      </c>
      <c r="G14203">
        <v>5</v>
      </c>
      <c r="H14203">
        <v>1839315.51</v>
      </c>
    </row>
    <row r="14204" spans="1:8" x14ac:dyDescent="0.25">
      <c r="A14204" s="2">
        <v>30</v>
      </c>
      <c r="B14204" t="s">
        <v>45</v>
      </c>
      <c r="C14204" t="s">
        <v>242</v>
      </c>
      <c r="D14204" s="2" t="e">
        <v>#N/A</v>
      </c>
      <c r="E14204" s="17">
        <v>11</v>
      </c>
      <c r="F14204" t="s">
        <v>75</v>
      </c>
      <c r="G14204">
        <v>1</v>
      </c>
      <c r="H14204">
        <v>21000</v>
      </c>
    </row>
    <row r="14205" spans="1:8" x14ac:dyDescent="0.25">
      <c r="A14205" s="2">
        <v>30</v>
      </c>
      <c r="B14205" t="s">
        <v>45</v>
      </c>
      <c r="C14205" t="s">
        <v>242</v>
      </c>
      <c r="D14205" s="2" t="e">
        <v>#N/A</v>
      </c>
      <c r="E14205" s="17">
        <v>11</v>
      </c>
      <c r="F14205" t="s">
        <v>77</v>
      </c>
      <c r="H14205">
        <v>1519.25</v>
      </c>
    </row>
    <row r="14206" spans="1:8" x14ac:dyDescent="0.25">
      <c r="A14206" s="2">
        <v>30</v>
      </c>
      <c r="B14206" t="s">
        <v>45</v>
      </c>
      <c r="C14206" t="s">
        <v>242</v>
      </c>
      <c r="D14206" s="2" t="e">
        <v>#N/A</v>
      </c>
      <c r="E14206" s="17">
        <v>11</v>
      </c>
      <c r="F14206" t="s">
        <v>68</v>
      </c>
      <c r="G14206">
        <v>2</v>
      </c>
      <c r="H14206">
        <v>16080</v>
      </c>
    </row>
    <row r="14207" spans="1:8" x14ac:dyDescent="0.25">
      <c r="A14207" s="2">
        <v>30</v>
      </c>
      <c r="B14207" t="s">
        <v>45</v>
      </c>
      <c r="C14207" t="s">
        <v>242</v>
      </c>
      <c r="D14207" s="2" t="e">
        <v>#N/A</v>
      </c>
      <c r="E14207" s="17">
        <v>11</v>
      </c>
      <c r="F14207" t="s">
        <v>69</v>
      </c>
      <c r="G14207">
        <v>5</v>
      </c>
      <c r="H14207">
        <v>239110.08999999994</v>
      </c>
    </row>
    <row r="14208" spans="1:8" x14ac:dyDescent="0.25">
      <c r="A14208" s="2">
        <v>30</v>
      </c>
      <c r="B14208" t="s">
        <v>45</v>
      </c>
      <c r="C14208" t="s">
        <v>242</v>
      </c>
      <c r="D14208" s="2" t="e">
        <v>#N/A</v>
      </c>
      <c r="E14208" s="17">
        <v>11</v>
      </c>
      <c r="F14208" t="s">
        <v>78</v>
      </c>
      <c r="H14208">
        <v>32862.83</v>
      </c>
    </row>
    <row r="14209" spans="1:8" x14ac:dyDescent="0.25">
      <c r="A14209" s="2">
        <v>30</v>
      </c>
      <c r="B14209" t="s">
        <v>45</v>
      </c>
      <c r="C14209" t="s">
        <v>242</v>
      </c>
      <c r="D14209" s="2" t="e">
        <v>#N/A</v>
      </c>
      <c r="E14209" s="17">
        <v>11</v>
      </c>
      <c r="F14209" t="s">
        <v>67</v>
      </c>
      <c r="G14209">
        <v>5</v>
      </c>
      <c r="H14209">
        <v>320.64999999999998</v>
      </c>
    </row>
    <row r="14210" spans="1:8" x14ac:dyDescent="0.25">
      <c r="A14210" s="2">
        <v>30</v>
      </c>
      <c r="B14210" t="s">
        <v>45</v>
      </c>
      <c r="C14210" t="s">
        <v>242</v>
      </c>
      <c r="D14210" s="2" t="e">
        <v>#N/A</v>
      </c>
      <c r="E14210" s="17">
        <v>11</v>
      </c>
      <c r="F14210" t="s">
        <v>73</v>
      </c>
      <c r="H14210">
        <v>80372.47</v>
      </c>
    </row>
    <row r="14211" spans="1:8" x14ac:dyDescent="0.25">
      <c r="A14211" s="2">
        <v>30</v>
      </c>
      <c r="B14211" t="s">
        <v>45</v>
      </c>
      <c r="C14211" t="s">
        <v>242</v>
      </c>
      <c r="D14211" s="2" t="e">
        <v>#N/A</v>
      </c>
      <c r="E14211" s="17">
        <v>11</v>
      </c>
      <c r="F14211" t="s">
        <v>72</v>
      </c>
      <c r="G14211">
        <v>5</v>
      </c>
      <c r="H14211">
        <v>393037.50000000006</v>
      </c>
    </row>
    <row r="14212" spans="1:8" x14ac:dyDescent="0.25">
      <c r="A14212" s="2">
        <v>30</v>
      </c>
      <c r="B14212" t="s">
        <v>45</v>
      </c>
      <c r="C14212" t="s">
        <v>242</v>
      </c>
      <c r="D14212" s="2" t="e">
        <v>#N/A</v>
      </c>
      <c r="E14212" s="17">
        <v>12</v>
      </c>
      <c r="F14212" t="s">
        <v>70</v>
      </c>
      <c r="G14212">
        <v>13</v>
      </c>
      <c r="H14212">
        <v>7070772.9300000025</v>
      </c>
    </row>
    <row r="14213" spans="1:8" x14ac:dyDescent="0.25">
      <c r="A14213" s="2">
        <v>30</v>
      </c>
      <c r="B14213" t="s">
        <v>45</v>
      </c>
      <c r="C14213" t="s">
        <v>242</v>
      </c>
      <c r="D14213" s="2" t="e">
        <v>#N/A</v>
      </c>
      <c r="E14213" s="17">
        <v>12</v>
      </c>
      <c r="F14213" t="s">
        <v>75</v>
      </c>
      <c r="G14213">
        <v>3</v>
      </c>
      <c r="H14213">
        <v>77700</v>
      </c>
    </row>
    <row r="14214" spans="1:8" x14ac:dyDescent="0.25">
      <c r="A14214" s="2">
        <v>30</v>
      </c>
      <c r="B14214" t="s">
        <v>45</v>
      </c>
      <c r="C14214" t="s">
        <v>242</v>
      </c>
      <c r="D14214" s="2" t="e">
        <v>#N/A</v>
      </c>
      <c r="E14214" s="17">
        <v>12</v>
      </c>
      <c r="F14214" t="s">
        <v>77</v>
      </c>
      <c r="H14214">
        <v>9904.380000000001</v>
      </c>
    </row>
    <row r="14215" spans="1:8" x14ac:dyDescent="0.25">
      <c r="A14215" s="2">
        <v>30</v>
      </c>
      <c r="B14215" t="s">
        <v>45</v>
      </c>
      <c r="C14215" t="s">
        <v>242</v>
      </c>
      <c r="D14215" s="2" t="e">
        <v>#N/A</v>
      </c>
      <c r="E14215" s="17">
        <v>12</v>
      </c>
      <c r="F14215" t="s">
        <v>68</v>
      </c>
      <c r="G14215">
        <v>8</v>
      </c>
      <c r="H14215">
        <v>158462.75</v>
      </c>
    </row>
    <row r="14216" spans="1:8" x14ac:dyDescent="0.25">
      <c r="A14216" s="2">
        <v>30</v>
      </c>
      <c r="B14216" t="s">
        <v>45</v>
      </c>
      <c r="C14216" t="s">
        <v>242</v>
      </c>
      <c r="D14216" s="2" t="e">
        <v>#N/A</v>
      </c>
      <c r="E14216" s="17">
        <v>12</v>
      </c>
      <c r="F14216" t="s">
        <v>69</v>
      </c>
      <c r="G14216">
        <v>13</v>
      </c>
      <c r="H14216">
        <v>919197.75999999989</v>
      </c>
    </row>
    <row r="14217" spans="1:8" x14ac:dyDescent="0.25">
      <c r="A14217" s="2">
        <v>30</v>
      </c>
      <c r="B14217" t="s">
        <v>45</v>
      </c>
      <c r="C14217" t="s">
        <v>242</v>
      </c>
      <c r="D14217" s="2" t="e">
        <v>#N/A</v>
      </c>
      <c r="E14217" s="17">
        <v>12</v>
      </c>
      <c r="F14217" t="s">
        <v>78</v>
      </c>
      <c r="H14217">
        <v>223140.50000000003</v>
      </c>
    </row>
    <row r="14218" spans="1:8" x14ac:dyDescent="0.25">
      <c r="A14218" s="2">
        <v>30</v>
      </c>
      <c r="B14218" t="s">
        <v>45</v>
      </c>
      <c r="C14218" t="s">
        <v>242</v>
      </c>
      <c r="D14218" s="2" t="e">
        <v>#N/A</v>
      </c>
      <c r="E14218" s="17">
        <v>12</v>
      </c>
      <c r="F14218" t="s">
        <v>67</v>
      </c>
      <c r="G14218">
        <v>13</v>
      </c>
      <c r="H14218">
        <v>932.80000000000075</v>
      </c>
    </row>
    <row r="14219" spans="1:8" x14ac:dyDescent="0.25">
      <c r="A14219" s="2">
        <v>30</v>
      </c>
      <c r="B14219" t="s">
        <v>45</v>
      </c>
      <c r="C14219" t="s">
        <v>242</v>
      </c>
      <c r="D14219" s="2" t="e">
        <v>#N/A</v>
      </c>
      <c r="E14219" s="17">
        <v>12</v>
      </c>
      <c r="F14219" t="s">
        <v>73</v>
      </c>
      <c r="G14219">
        <v>2</v>
      </c>
      <c r="H14219">
        <v>495415.42000000004</v>
      </c>
    </row>
    <row r="14220" spans="1:8" x14ac:dyDescent="0.25">
      <c r="A14220" s="2">
        <v>30</v>
      </c>
      <c r="B14220" t="s">
        <v>45</v>
      </c>
      <c r="C14220" t="s">
        <v>242</v>
      </c>
      <c r="D14220" s="2" t="e">
        <v>#N/A</v>
      </c>
      <c r="E14220" s="17">
        <v>12</v>
      </c>
      <c r="F14220" t="s">
        <v>79</v>
      </c>
      <c r="H14220">
        <v>7920</v>
      </c>
    </row>
    <row r="14221" spans="1:8" x14ac:dyDescent="0.25">
      <c r="A14221" s="2">
        <v>30</v>
      </c>
      <c r="B14221" t="s">
        <v>45</v>
      </c>
      <c r="C14221" t="s">
        <v>242</v>
      </c>
      <c r="D14221" s="2" t="e">
        <v>#N/A</v>
      </c>
      <c r="E14221" s="17">
        <v>12</v>
      </c>
      <c r="F14221" t="s">
        <v>72</v>
      </c>
      <c r="G14221">
        <v>13</v>
      </c>
      <c r="H14221">
        <v>1081265.0400000003</v>
      </c>
    </row>
    <row r="14222" spans="1:8" x14ac:dyDescent="0.25">
      <c r="A14222" s="2">
        <v>30</v>
      </c>
      <c r="B14222" t="s">
        <v>45</v>
      </c>
      <c r="C14222" t="s">
        <v>242</v>
      </c>
      <c r="D14222" s="2" t="e">
        <v>#N/A</v>
      </c>
      <c r="E14222" s="17">
        <v>13</v>
      </c>
      <c r="F14222" t="s">
        <v>70</v>
      </c>
      <c r="G14222">
        <v>9</v>
      </c>
      <c r="H14222">
        <v>5194781.7200000007</v>
      </c>
    </row>
    <row r="14223" spans="1:8" x14ac:dyDescent="0.25">
      <c r="A14223" s="2">
        <v>30</v>
      </c>
      <c r="B14223" t="s">
        <v>45</v>
      </c>
      <c r="C14223" t="s">
        <v>242</v>
      </c>
      <c r="D14223" s="2" t="e">
        <v>#N/A</v>
      </c>
      <c r="E14223" s="17">
        <v>13</v>
      </c>
      <c r="F14223" t="s">
        <v>75</v>
      </c>
      <c r="G14223">
        <v>5</v>
      </c>
      <c r="H14223">
        <v>304665</v>
      </c>
    </row>
    <row r="14224" spans="1:8" x14ac:dyDescent="0.25">
      <c r="A14224" s="2">
        <v>30</v>
      </c>
      <c r="B14224" t="s">
        <v>45</v>
      </c>
      <c r="C14224" t="s">
        <v>242</v>
      </c>
      <c r="D14224" s="2" t="e">
        <v>#N/A</v>
      </c>
      <c r="E14224" s="17">
        <v>13</v>
      </c>
      <c r="F14224" t="s">
        <v>68</v>
      </c>
      <c r="G14224">
        <v>3</v>
      </c>
      <c r="H14224">
        <v>37008</v>
      </c>
    </row>
    <row r="14225" spans="1:8" x14ac:dyDescent="0.25">
      <c r="A14225" s="2">
        <v>30</v>
      </c>
      <c r="B14225" t="s">
        <v>45</v>
      </c>
      <c r="C14225" t="s">
        <v>242</v>
      </c>
      <c r="D14225" s="2" t="e">
        <v>#N/A</v>
      </c>
      <c r="E14225" s="17">
        <v>13</v>
      </c>
      <c r="F14225" t="s">
        <v>69</v>
      </c>
      <c r="G14225">
        <v>9</v>
      </c>
      <c r="H14225">
        <v>675319.9800000001</v>
      </c>
    </row>
    <row r="14226" spans="1:8" x14ac:dyDescent="0.25">
      <c r="A14226" s="2">
        <v>30</v>
      </c>
      <c r="B14226" t="s">
        <v>45</v>
      </c>
      <c r="C14226" t="s">
        <v>242</v>
      </c>
      <c r="D14226" s="2" t="e">
        <v>#N/A</v>
      </c>
      <c r="E14226" s="17">
        <v>13</v>
      </c>
      <c r="F14226" t="s">
        <v>78</v>
      </c>
      <c r="H14226">
        <v>153873.26999999999</v>
      </c>
    </row>
    <row r="14227" spans="1:8" x14ac:dyDescent="0.25">
      <c r="A14227" s="2">
        <v>30</v>
      </c>
      <c r="B14227" t="s">
        <v>45</v>
      </c>
      <c r="C14227" t="s">
        <v>242</v>
      </c>
      <c r="D14227" s="2" t="e">
        <v>#N/A</v>
      </c>
      <c r="E14227" s="17">
        <v>13</v>
      </c>
      <c r="F14227" t="s">
        <v>67</v>
      </c>
      <c r="G14227">
        <v>9</v>
      </c>
      <c r="H14227">
        <v>635.47000000000025</v>
      </c>
    </row>
    <row r="14228" spans="1:8" x14ac:dyDescent="0.25">
      <c r="A14228" s="2">
        <v>30</v>
      </c>
      <c r="B14228" t="s">
        <v>45</v>
      </c>
      <c r="C14228" t="s">
        <v>242</v>
      </c>
      <c r="D14228" s="2" t="e">
        <v>#N/A</v>
      </c>
      <c r="E14228" s="17">
        <v>13</v>
      </c>
      <c r="F14228" t="s">
        <v>73</v>
      </c>
      <c r="H14228">
        <v>329135.94999999995</v>
      </c>
    </row>
    <row r="14229" spans="1:8" x14ac:dyDescent="0.25">
      <c r="A14229" s="2">
        <v>30</v>
      </c>
      <c r="B14229" t="s">
        <v>45</v>
      </c>
      <c r="C14229" t="s">
        <v>242</v>
      </c>
      <c r="D14229" s="2" t="e">
        <v>#N/A</v>
      </c>
      <c r="E14229" s="17">
        <v>13</v>
      </c>
      <c r="F14229" t="s">
        <v>72</v>
      </c>
      <c r="G14229">
        <v>9</v>
      </c>
      <c r="H14229">
        <v>1695157.95</v>
      </c>
    </row>
    <row r="14230" spans="1:8" x14ac:dyDescent="0.25">
      <c r="A14230" s="2">
        <v>30</v>
      </c>
      <c r="B14230" t="s">
        <v>45</v>
      </c>
      <c r="C14230" t="s">
        <v>242</v>
      </c>
      <c r="D14230" s="2" t="e">
        <v>#N/A</v>
      </c>
      <c r="E14230" s="17">
        <v>14</v>
      </c>
      <c r="F14230" t="s">
        <v>70</v>
      </c>
      <c r="G14230">
        <v>3</v>
      </c>
      <c r="H14230">
        <v>2118804.6</v>
      </c>
    </row>
    <row r="14231" spans="1:8" x14ac:dyDescent="0.25">
      <c r="A14231" s="2">
        <v>30</v>
      </c>
      <c r="B14231" t="s">
        <v>45</v>
      </c>
      <c r="C14231" t="s">
        <v>242</v>
      </c>
      <c r="D14231" s="2" t="e">
        <v>#N/A</v>
      </c>
      <c r="E14231" s="17">
        <v>14</v>
      </c>
      <c r="F14231" t="s">
        <v>68</v>
      </c>
      <c r="G14231">
        <v>1</v>
      </c>
      <c r="H14231">
        <v>19000.079999999998</v>
      </c>
    </row>
    <row r="14232" spans="1:8" x14ac:dyDescent="0.25">
      <c r="A14232" s="2">
        <v>30</v>
      </c>
      <c r="B14232" t="s">
        <v>45</v>
      </c>
      <c r="C14232" t="s">
        <v>242</v>
      </c>
      <c r="D14232" s="2" t="e">
        <v>#N/A</v>
      </c>
      <c r="E14232" s="17">
        <v>14</v>
      </c>
      <c r="F14232" t="s">
        <v>69</v>
      </c>
      <c r="G14232">
        <v>3</v>
      </c>
      <c r="H14232">
        <v>275444.21000000002</v>
      </c>
    </row>
    <row r="14233" spans="1:8" x14ac:dyDescent="0.25">
      <c r="A14233" s="2">
        <v>30</v>
      </c>
      <c r="B14233" t="s">
        <v>45</v>
      </c>
      <c r="C14233" t="s">
        <v>242</v>
      </c>
      <c r="D14233" s="2" t="e">
        <v>#N/A</v>
      </c>
      <c r="E14233" s="17">
        <v>14</v>
      </c>
      <c r="F14233" t="s">
        <v>78</v>
      </c>
      <c r="H14233">
        <v>58486.559999999998</v>
      </c>
    </row>
    <row r="14234" spans="1:8" x14ac:dyDescent="0.25">
      <c r="A14234" s="2">
        <v>30</v>
      </c>
      <c r="B14234" t="s">
        <v>45</v>
      </c>
      <c r="C14234" t="s">
        <v>242</v>
      </c>
      <c r="D14234" s="2" t="e">
        <v>#N/A</v>
      </c>
      <c r="E14234" s="17">
        <v>14</v>
      </c>
      <c r="F14234" t="s">
        <v>67</v>
      </c>
      <c r="G14234">
        <v>3</v>
      </c>
      <c r="H14234">
        <v>209.88</v>
      </c>
    </row>
    <row r="14235" spans="1:8" x14ac:dyDescent="0.25">
      <c r="A14235" s="2">
        <v>30</v>
      </c>
      <c r="B14235" t="s">
        <v>45</v>
      </c>
      <c r="C14235" t="s">
        <v>242</v>
      </c>
      <c r="D14235" s="2" t="e">
        <v>#N/A</v>
      </c>
      <c r="E14235" s="17">
        <v>14</v>
      </c>
      <c r="F14235" t="s">
        <v>73</v>
      </c>
      <c r="H14235">
        <v>115754.54999999999</v>
      </c>
    </row>
    <row r="14236" spans="1:8" x14ac:dyDescent="0.25">
      <c r="A14236" s="2">
        <v>30</v>
      </c>
      <c r="B14236" t="s">
        <v>45</v>
      </c>
      <c r="C14236" t="s">
        <v>242</v>
      </c>
      <c r="D14236" s="2" t="e">
        <v>#N/A</v>
      </c>
      <c r="E14236" s="17">
        <v>14</v>
      </c>
      <c r="F14236" t="s">
        <v>72</v>
      </c>
      <c r="G14236">
        <v>3</v>
      </c>
      <c r="H14236">
        <v>828586.91999999993</v>
      </c>
    </row>
    <row r="14237" spans="1:8" x14ac:dyDescent="0.25">
      <c r="A14237" s="2">
        <v>30</v>
      </c>
      <c r="B14237" t="s">
        <v>45</v>
      </c>
      <c r="C14237" t="s">
        <v>243</v>
      </c>
      <c r="D14237" s="2">
        <v>3</v>
      </c>
      <c r="E14237" s="17">
        <v>6</v>
      </c>
      <c r="F14237" t="s">
        <v>70</v>
      </c>
      <c r="G14237">
        <v>4</v>
      </c>
      <c r="H14237">
        <v>593039.17000000004</v>
      </c>
    </row>
    <row r="14238" spans="1:8" x14ac:dyDescent="0.25">
      <c r="A14238" s="2">
        <v>30</v>
      </c>
      <c r="B14238" t="s">
        <v>45</v>
      </c>
      <c r="C14238" t="s">
        <v>243</v>
      </c>
      <c r="D14238" s="2">
        <v>3</v>
      </c>
      <c r="E14238" s="17">
        <v>6</v>
      </c>
      <c r="F14238" t="s">
        <v>75</v>
      </c>
      <c r="G14238">
        <v>2</v>
      </c>
      <c r="H14238">
        <v>41100</v>
      </c>
    </row>
    <row r="14239" spans="1:8" x14ac:dyDescent="0.25">
      <c r="A14239" s="2">
        <v>30</v>
      </c>
      <c r="B14239" t="s">
        <v>45</v>
      </c>
      <c r="C14239" t="s">
        <v>243</v>
      </c>
      <c r="D14239" s="2">
        <v>3</v>
      </c>
      <c r="E14239" s="17">
        <v>6</v>
      </c>
      <c r="F14239" t="s">
        <v>68</v>
      </c>
      <c r="G14239">
        <v>3</v>
      </c>
      <c r="H14239">
        <v>76847</v>
      </c>
    </row>
    <row r="14240" spans="1:8" x14ac:dyDescent="0.25">
      <c r="A14240" s="2">
        <v>30</v>
      </c>
      <c r="B14240" t="s">
        <v>45</v>
      </c>
      <c r="C14240" t="s">
        <v>243</v>
      </c>
      <c r="D14240" s="2">
        <v>3</v>
      </c>
      <c r="E14240" s="17">
        <v>6</v>
      </c>
      <c r="F14240" t="s">
        <v>69</v>
      </c>
      <c r="G14240">
        <v>4</v>
      </c>
      <c r="H14240">
        <v>76850.33</v>
      </c>
    </row>
    <row r="14241" spans="1:8" x14ac:dyDescent="0.25">
      <c r="A14241" s="2">
        <v>30</v>
      </c>
      <c r="B14241" t="s">
        <v>45</v>
      </c>
      <c r="C14241" t="s">
        <v>243</v>
      </c>
      <c r="D14241" s="2">
        <v>3</v>
      </c>
      <c r="E14241" s="17">
        <v>6</v>
      </c>
      <c r="F14241" t="s">
        <v>78</v>
      </c>
      <c r="H14241">
        <v>4457.5200000000004</v>
      </c>
    </row>
    <row r="14242" spans="1:8" x14ac:dyDescent="0.25">
      <c r="A14242" s="2">
        <v>30</v>
      </c>
      <c r="B14242" t="s">
        <v>45</v>
      </c>
      <c r="C14242" t="s">
        <v>243</v>
      </c>
      <c r="D14242" s="2">
        <v>3</v>
      </c>
      <c r="E14242" s="17">
        <v>6</v>
      </c>
      <c r="F14242" t="s">
        <v>67</v>
      </c>
      <c r="G14242">
        <v>3</v>
      </c>
      <c r="H14242">
        <v>256.52</v>
      </c>
    </row>
    <row r="14243" spans="1:8" x14ac:dyDescent="0.25">
      <c r="A14243" s="2">
        <v>30</v>
      </c>
      <c r="B14243" t="s">
        <v>45</v>
      </c>
      <c r="C14243" t="s">
        <v>243</v>
      </c>
      <c r="D14243" s="2">
        <v>3</v>
      </c>
      <c r="E14243" s="17">
        <v>6</v>
      </c>
      <c r="F14243" t="s">
        <v>73</v>
      </c>
      <c r="G14243">
        <v>1</v>
      </c>
      <c r="H14243">
        <v>40171.29</v>
      </c>
    </row>
    <row r="14244" spans="1:8" x14ac:dyDescent="0.25">
      <c r="A14244" s="2">
        <v>30</v>
      </c>
      <c r="B14244" t="s">
        <v>45</v>
      </c>
      <c r="C14244" t="s">
        <v>243</v>
      </c>
      <c r="D14244" s="2">
        <v>3</v>
      </c>
      <c r="E14244" s="17">
        <v>7</v>
      </c>
      <c r="F14244" t="s">
        <v>70</v>
      </c>
      <c r="G14244">
        <v>3</v>
      </c>
      <c r="H14244">
        <v>398564.69</v>
      </c>
    </row>
    <row r="14245" spans="1:8" x14ac:dyDescent="0.25">
      <c r="A14245" s="2">
        <v>30</v>
      </c>
      <c r="B14245" t="s">
        <v>45</v>
      </c>
      <c r="C14245" t="s">
        <v>243</v>
      </c>
      <c r="D14245" s="2">
        <v>3</v>
      </c>
      <c r="E14245" s="17">
        <v>7</v>
      </c>
      <c r="F14245" t="s">
        <v>75</v>
      </c>
      <c r="H14245">
        <v>18900</v>
      </c>
    </row>
    <row r="14246" spans="1:8" x14ac:dyDescent="0.25">
      <c r="A14246" s="2">
        <v>30</v>
      </c>
      <c r="B14246" t="s">
        <v>45</v>
      </c>
      <c r="C14246" t="s">
        <v>243</v>
      </c>
      <c r="D14246" s="2">
        <v>3</v>
      </c>
      <c r="E14246" s="17">
        <v>7</v>
      </c>
      <c r="F14246" t="s">
        <v>68</v>
      </c>
      <c r="G14246">
        <v>1</v>
      </c>
      <c r="H14246">
        <v>36838</v>
      </c>
    </row>
    <row r="14247" spans="1:8" x14ac:dyDescent="0.25">
      <c r="A14247" s="2">
        <v>30</v>
      </c>
      <c r="B14247" t="s">
        <v>45</v>
      </c>
      <c r="C14247" t="s">
        <v>243</v>
      </c>
      <c r="D14247" s="2">
        <v>3</v>
      </c>
      <c r="E14247" s="17">
        <v>7</v>
      </c>
      <c r="F14247" t="s">
        <v>69</v>
      </c>
      <c r="G14247">
        <v>3</v>
      </c>
      <c r="H14247">
        <v>51813.05</v>
      </c>
    </row>
    <row r="14248" spans="1:8" x14ac:dyDescent="0.25">
      <c r="A14248" s="2">
        <v>30</v>
      </c>
      <c r="B14248" t="s">
        <v>45</v>
      </c>
      <c r="C14248" t="s">
        <v>243</v>
      </c>
      <c r="D14248" s="2">
        <v>3</v>
      </c>
      <c r="E14248" s="17">
        <v>7</v>
      </c>
      <c r="F14248" t="s">
        <v>78</v>
      </c>
      <c r="H14248">
        <v>5503.14</v>
      </c>
    </row>
    <row r="14249" spans="1:8" x14ac:dyDescent="0.25">
      <c r="A14249" s="2">
        <v>30</v>
      </c>
      <c r="B14249" t="s">
        <v>45</v>
      </c>
      <c r="C14249" t="s">
        <v>243</v>
      </c>
      <c r="D14249" s="2">
        <v>3</v>
      </c>
      <c r="E14249" s="17">
        <v>7</v>
      </c>
      <c r="F14249" t="s">
        <v>67</v>
      </c>
      <c r="G14249">
        <v>2</v>
      </c>
      <c r="H14249">
        <v>139.91999999999996</v>
      </c>
    </row>
    <row r="14250" spans="1:8" x14ac:dyDescent="0.25">
      <c r="A14250" s="2">
        <v>30</v>
      </c>
      <c r="B14250" t="s">
        <v>45</v>
      </c>
      <c r="C14250" t="s">
        <v>243</v>
      </c>
      <c r="D14250" s="2">
        <v>3</v>
      </c>
      <c r="E14250" s="17">
        <v>7</v>
      </c>
      <c r="F14250" t="s">
        <v>73</v>
      </c>
      <c r="H14250">
        <v>16356.5</v>
      </c>
    </row>
    <row r="14251" spans="1:8" x14ac:dyDescent="0.25">
      <c r="A14251" s="2">
        <v>30</v>
      </c>
      <c r="B14251" t="s">
        <v>45</v>
      </c>
      <c r="C14251" t="s">
        <v>243</v>
      </c>
      <c r="D14251" s="2">
        <v>3</v>
      </c>
      <c r="E14251" s="17">
        <v>8</v>
      </c>
      <c r="F14251" t="s">
        <v>70</v>
      </c>
      <c r="G14251">
        <v>5</v>
      </c>
      <c r="H14251">
        <v>1261887</v>
      </c>
    </row>
    <row r="14252" spans="1:8" x14ac:dyDescent="0.25">
      <c r="A14252" s="2">
        <v>30</v>
      </c>
      <c r="B14252" t="s">
        <v>45</v>
      </c>
      <c r="C14252" t="s">
        <v>243</v>
      </c>
      <c r="D14252" s="2">
        <v>3</v>
      </c>
      <c r="E14252" s="17">
        <v>8</v>
      </c>
      <c r="F14252" t="s">
        <v>75</v>
      </c>
      <c r="G14252">
        <v>3</v>
      </c>
      <c r="H14252">
        <v>36900</v>
      </c>
    </row>
    <row r="14253" spans="1:8" x14ac:dyDescent="0.25">
      <c r="A14253" s="2">
        <v>30</v>
      </c>
      <c r="B14253" t="s">
        <v>45</v>
      </c>
      <c r="C14253" t="s">
        <v>243</v>
      </c>
      <c r="D14253" s="2">
        <v>3</v>
      </c>
      <c r="E14253" s="17">
        <v>8</v>
      </c>
      <c r="F14253" t="s">
        <v>68</v>
      </c>
      <c r="G14253">
        <v>4</v>
      </c>
      <c r="H14253">
        <v>65862.5</v>
      </c>
    </row>
    <row r="14254" spans="1:8" x14ac:dyDescent="0.25">
      <c r="A14254" s="2">
        <v>30</v>
      </c>
      <c r="B14254" t="s">
        <v>45</v>
      </c>
      <c r="C14254" t="s">
        <v>243</v>
      </c>
      <c r="D14254" s="2">
        <v>3</v>
      </c>
      <c r="E14254" s="17">
        <v>8</v>
      </c>
      <c r="F14254" t="s">
        <v>69</v>
      </c>
      <c r="G14254">
        <v>5</v>
      </c>
      <c r="H14254">
        <v>164044.46999999997</v>
      </c>
    </row>
    <row r="14255" spans="1:8" x14ac:dyDescent="0.25">
      <c r="A14255" s="2">
        <v>30</v>
      </c>
      <c r="B14255" t="s">
        <v>45</v>
      </c>
      <c r="C14255" t="s">
        <v>243</v>
      </c>
      <c r="D14255" s="2">
        <v>3</v>
      </c>
      <c r="E14255" s="17">
        <v>8</v>
      </c>
      <c r="F14255" t="s">
        <v>78</v>
      </c>
      <c r="H14255">
        <v>36904.29</v>
      </c>
    </row>
    <row r="14256" spans="1:8" x14ac:dyDescent="0.25">
      <c r="A14256" s="2">
        <v>30</v>
      </c>
      <c r="B14256" t="s">
        <v>45</v>
      </c>
      <c r="C14256" t="s">
        <v>243</v>
      </c>
      <c r="D14256" s="2">
        <v>3</v>
      </c>
      <c r="E14256" s="17">
        <v>8</v>
      </c>
      <c r="F14256" t="s">
        <v>67</v>
      </c>
      <c r="G14256">
        <v>5</v>
      </c>
      <c r="H14256">
        <v>338.14</v>
      </c>
    </row>
    <row r="14257" spans="1:8" x14ac:dyDescent="0.25">
      <c r="A14257" s="2">
        <v>30</v>
      </c>
      <c r="B14257" t="s">
        <v>45</v>
      </c>
      <c r="C14257" t="s">
        <v>243</v>
      </c>
      <c r="D14257" s="2">
        <v>3</v>
      </c>
      <c r="E14257" s="17">
        <v>8</v>
      </c>
      <c r="F14257" t="s">
        <v>73</v>
      </c>
      <c r="H14257">
        <v>108536.5</v>
      </c>
    </row>
    <row r="14258" spans="1:8" x14ac:dyDescent="0.25">
      <c r="A14258" s="2">
        <v>30</v>
      </c>
      <c r="B14258" t="s">
        <v>45</v>
      </c>
      <c r="C14258" t="s">
        <v>243</v>
      </c>
      <c r="D14258" s="2">
        <v>3</v>
      </c>
      <c r="E14258" s="17">
        <v>9</v>
      </c>
      <c r="F14258" t="s">
        <v>70</v>
      </c>
      <c r="G14258">
        <v>14</v>
      </c>
      <c r="H14258">
        <v>4066488.9</v>
      </c>
    </row>
    <row r="14259" spans="1:8" x14ac:dyDescent="0.25">
      <c r="A14259" s="2">
        <v>30</v>
      </c>
      <c r="B14259" t="s">
        <v>45</v>
      </c>
      <c r="C14259" t="s">
        <v>243</v>
      </c>
      <c r="D14259" s="2">
        <v>3</v>
      </c>
      <c r="E14259" s="17">
        <v>9</v>
      </c>
      <c r="F14259" t="s">
        <v>75</v>
      </c>
      <c r="G14259">
        <v>12</v>
      </c>
      <c r="H14259">
        <v>146400</v>
      </c>
    </row>
    <row r="14260" spans="1:8" x14ac:dyDescent="0.25">
      <c r="A14260" s="2">
        <v>30</v>
      </c>
      <c r="B14260" t="s">
        <v>45</v>
      </c>
      <c r="C14260" t="s">
        <v>243</v>
      </c>
      <c r="D14260" s="2">
        <v>3</v>
      </c>
      <c r="E14260" s="17">
        <v>9</v>
      </c>
      <c r="F14260" t="s">
        <v>68</v>
      </c>
      <c r="G14260">
        <v>10</v>
      </c>
      <c r="H14260">
        <v>207747</v>
      </c>
    </row>
    <row r="14261" spans="1:8" x14ac:dyDescent="0.25">
      <c r="A14261" s="2">
        <v>30</v>
      </c>
      <c r="B14261" t="s">
        <v>45</v>
      </c>
      <c r="C14261" t="s">
        <v>243</v>
      </c>
      <c r="D14261" s="2">
        <v>3</v>
      </c>
      <c r="E14261" s="17">
        <v>9</v>
      </c>
      <c r="F14261" t="s">
        <v>69</v>
      </c>
      <c r="G14261">
        <v>14</v>
      </c>
      <c r="H14261">
        <v>519934.88999999996</v>
      </c>
    </row>
    <row r="14262" spans="1:8" x14ac:dyDescent="0.25">
      <c r="A14262" s="2">
        <v>30</v>
      </c>
      <c r="B14262" t="s">
        <v>45</v>
      </c>
      <c r="C14262" t="s">
        <v>243</v>
      </c>
      <c r="D14262" s="2">
        <v>3</v>
      </c>
      <c r="E14262" s="17">
        <v>9</v>
      </c>
      <c r="F14262" t="s">
        <v>78</v>
      </c>
      <c r="H14262">
        <v>53642.73</v>
      </c>
    </row>
    <row r="14263" spans="1:8" x14ac:dyDescent="0.25">
      <c r="A14263" s="2">
        <v>30</v>
      </c>
      <c r="B14263" t="s">
        <v>45</v>
      </c>
      <c r="C14263" t="s">
        <v>243</v>
      </c>
      <c r="D14263" s="2">
        <v>3</v>
      </c>
      <c r="E14263" s="17">
        <v>9</v>
      </c>
      <c r="F14263" t="s">
        <v>67</v>
      </c>
      <c r="G14263">
        <v>14</v>
      </c>
      <c r="H14263">
        <v>973.56000000000085</v>
      </c>
    </row>
    <row r="14264" spans="1:8" x14ac:dyDescent="0.25">
      <c r="A14264" s="2">
        <v>30</v>
      </c>
      <c r="B14264" t="s">
        <v>45</v>
      </c>
      <c r="C14264" t="s">
        <v>243</v>
      </c>
      <c r="D14264" s="2">
        <v>3</v>
      </c>
      <c r="E14264" s="17">
        <v>9</v>
      </c>
      <c r="F14264" t="s">
        <v>73</v>
      </c>
      <c r="G14264">
        <v>2</v>
      </c>
      <c r="H14264">
        <v>361413.06</v>
      </c>
    </row>
    <row r="14265" spans="1:8" x14ac:dyDescent="0.25">
      <c r="A14265" s="2">
        <v>30</v>
      </c>
      <c r="B14265" t="s">
        <v>45</v>
      </c>
      <c r="C14265" t="s">
        <v>243</v>
      </c>
      <c r="D14265" s="2">
        <v>3</v>
      </c>
      <c r="E14265" s="17">
        <v>9</v>
      </c>
      <c r="F14265" t="s">
        <v>72</v>
      </c>
      <c r="H14265">
        <v>24356.639999999999</v>
      </c>
    </row>
    <row r="14266" spans="1:8" x14ac:dyDescent="0.25">
      <c r="A14266" s="2">
        <v>30</v>
      </c>
      <c r="B14266" t="s">
        <v>45</v>
      </c>
      <c r="C14266" t="s">
        <v>243</v>
      </c>
      <c r="D14266" s="2">
        <v>3</v>
      </c>
      <c r="E14266" s="17">
        <v>10</v>
      </c>
      <c r="F14266" t="s">
        <v>70</v>
      </c>
      <c r="G14266">
        <v>3</v>
      </c>
      <c r="H14266">
        <v>1208624</v>
      </c>
    </row>
    <row r="14267" spans="1:8" x14ac:dyDescent="0.25">
      <c r="A14267" s="2">
        <v>30</v>
      </c>
      <c r="B14267" t="s">
        <v>45</v>
      </c>
      <c r="C14267" t="s">
        <v>243</v>
      </c>
      <c r="D14267" s="2">
        <v>3</v>
      </c>
      <c r="E14267" s="17">
        <v>10</v>
      </c>
      <c r="F14267" t="s">
        <v>75</v>
      </c>
      <c r="G14267">
        <v>3</v>
      </c>
      <c r="H14267">
        <v>39900</v>
      </c>
    </row>
    <row r="14268" spans="1:8" x14ac:dyDescent="0.25">
      <c r="A14268" s="2">
        <v>30</v>
      </c>
      <c r="B14268" t="s">
        <v>45</v>
      </c>
      <c r="C14268" t="s">
        <v>243</v>
      </c>
      <c r="D14268" s="2">
        <v>3</v>
      </c>
      <c r="E14268" s="17">
        <v>10</v>
      </c>
      <c r="F14268" t="s">
        <v>68</v>
      </c>
      <c r="G14268">
        <v>3</v>
      </c>
      <c r="H14268">
        <v>49107.75</v>
      </c>
    </row>
    <row r="14269" spans="1:8" x14ac:dyDescent="0.25">
      <c r="A14269" s="2">
        <v>30</v>
      </c>
      <c r="B14269" t="s">
        <v>45</v>
      </c>
      <c r="C14269" t="s">
        <v>243</v>
      </c>
      <c r="D14269" s="2">
        <v>3</v>
      </c>
      <c r="E14269" s="17">
        <v>10</v>
      </c>
      <c r="F14269" t="s">
        <v>69</v>
      </c>
      <c r="G14269">
        <v>3</v>
      </c>
      <c r="H14269">
        <v>157120.47999999998</v>
      </c>
    </row>
    <row r="14270" spans="1:8" x14ac:dyDescent="0.25">
      <c r="A14270" s="2">
        <v>30</v>
      </c>
      <c r="B14270" t="s">
        <v>45</v>
      </c>
      <c r="C14270" t="s">
        <v>243</v>
      </c>
      <c r="D14270" s="2">
        <v>3</v>
      </c>
      <c r="E14270" s="17">
        <v>10</v>
      </c>
      <c r="F14270" t="s">
        <v>78</v>
      </c>
      <c r="H14270">
        <v>21849.300000000003</v>
      </c>
    </row>
    <row r="14271" spans="1:8" x14ac:dyDescent="0.25">
      <c r="A14271" s="2">
        <v>30</v>
      </c>
      <c r="B14271" t="s">
        <v>45</v>
      </c>
      <c r="C14271" t="s">
        <v>243</v>
      </c>
      <c r="D14271" s="2">
        <v>3</v>
      </c>
      <c r="E14271" s="17">
        <v>10</v>
      </c>
      <c r="F14271" t="s">
        <v>67</v>
      </c>
      <c r="G14271">
        <v>3</v>
      </c>
      <c r="H14271">
        <v>221.54</v>
      </c>
    </row>
    <row r="14272" spans="1:8" x14ac:dyDescent="0.25">
      <c r="A14272" s="2">
        <v>30</v>
      </c>
      <c r="B14272" t="s">
        <v>45</v>
      </c>
      <c r="C14272" t="s">
        <v>243</v>
      </c>
      <c r="D14272" s="2">
        <v>3</v>
      </c>
      <c r="E14272" s="17">
        <v>10</v>
      </c>
      <c r="F14272" t="s">
        <v>73</v>
      </c>
      <c r="H14272">
        <v>95559</v>
      </c>
    </row>
    <row r="14273" spans="1:8" x14ac:dyDescent="0.25">
      <c r="A14273" s="2">
        <v>30</v>
      </c>
      <c r="B14273" t="s">
        <v>45</v>
      </c>
      <c r="C14273" t="s">
        <v>243</v>
      </c>
      <c r="D14273" s="2">
        <v>3</v>
      </c>
      <c r="E14273" s="17">
        <v>11</v>
      </c>
      <c r="F14273" t="s">
        <v>70</v>
      </c>
      <c r="G14273">
        <v>11</v>
      </c>
      <c r="H14273">
        <v>4743791.1100000003</v>
      </c>
    </row>
    <row r="14274" spans="1:8" x14ac:dyDescent="0.25">
      <c r="A14274" s="2">
        <v>30</v>
      </c>
      <c r="B14274" t="s">
        <v>45</v>
      </c>
      <c r="C14274" t="s">
        <v>243</v>
      </c>
      <c r="D14274" s="2">
        <v>3</v>
      </c>
      <c r="E14274" s="17">
        <v>11</v>
      </c>
      <c r="F14274" t="s">
        <v>75</v>
      </c>
      <c r="G14274">
        <v>3</v>
      </c>
      <c r="H14274">
        <v>78000</v>
      </c>
    </row>
    <row r="14275" spans="1:8" x14ac:dyDescent="0.25">
      <c r="A14275" s="2">
        <v>30</v>
      </c>
      <c r="B14275" t="s">
        <v>45</v>
      </c>
      <c r="C14275" t="s">
        <v>243</v>
      </c>
      <c r="D14275" s="2">
        <v>3</v>
      </c>
      <c r="E14275" s="17">
        <v>11</v>
      </c>
      <c r="F14275" t="s">
        <v>68</v>
      </c>
      <c r="G14275">
        <v>7</v>
      </c>
      <c r="H14275">
        <v>117880</v>
      </c>
    </row>
    <row r="14276" spans="1:8" x14ac:dyDescent="0.25">
      <c r="A14276" s="2">
        <v>30</v>
      </c>
      <c r="B14276" t="s">
        <v>45</v>
      </c>
      <c r="C14276" t="s">
        <v>243</v>
      </c>
      <c r="D14276" s="2">
        <v>3</v>
      </c>
      <c r="E14276" s="17">
        <v>11</v>
      </c>
      <c r="F14276" t="s">
        <v>69</v>
      </c>
      <c r="G14276">
        <v>11</v>
      </c>
      <c r="H14276">
        <v>616690.39</v>
      </c>
    </row>
    <row r="14277" spans="1:8" x14ac:dyDescent="0.25">
      <c r="A14277" s="2">
        <v>30</v>
      </c>
      <c r="B14277" t="s">
        <v>45</v>
      </c>
      <c r="C14277" t="s">
        <v>243</v>
      </c>
      <c r="D14277" s="2">
        <v>3</v>
      </c>
      <c r="E14277" s="17">
        <v>11</v>
      </c>
      <c r="F14277" t="s">
        <v>78</v>
      </c>
      <c r="H14277">
        <v>112390.24999999999</v>
      </c>
    </row>
    <row r="14278" spans="1:8" x14ac:dyDescent="0.25">
      <c r="A14278" s="2">
        <v>30</v>
      </c>
      <c r="B14278" t="s">
        <v>45</v>
      </c>
      <c r="C14278" t="s">
        <v>243</v>
      </c>
      <c r="D14278" s="2">
        <v>3</v>
      </c>
      <c r="E14278" s="17">
        <v>11</v>
      </c>
      <c r="F14278" t="s">
        <v>67</v>
      </c>
      <c r="G14278">
        <v>11</v>
      </c>
      <c r="H14278">
        <v>787.10000000000048</v>
      </c>
    </row>
    <row r="14279" spans="1:8" x14ac:dyDescent="0.25">
      <c r="A14279" s="2">
        <v>30</v>
      </c>
      <c r="B14279" t="s">
        <v>45</v>
      </c>
      <c r="C14279" t="s">
        <v>243</v>
      </c>
      <c r="D14279" s="2">
        <v>3</v>
      </c>
      <c r="E14279" s="17">
        <v>11</v>
      </c>
      <c r="F14279" t="s">
        <v>73</v>
      </c>
      <c r="G14279">
        <v>3</v>
      </c>
      <c r="H14279">
        <v>346131.58</v>
      </c>
    </row>
    <row r="14280" spans="1:8" x14ac:dyDescent="0.25">
      <c r="A14280" s="2">
        <v>30</v>
      </c>
      <c r="B14280" t="s">
        <v>45</v>
      </c>
      <c r="C14280" t="s">
        <v>243</v>
      </c>
      <c r="D14280" s="2">
        <v>3</v>
      </c>
      <c r="E14280" s="17">
        <v>11</v>
      </c>
      <c r="F14280" t="s">
        <v>72</v>
      </c>
      <c r="G14280">
        <v>11</v>
      </c>
      <c r="H14280">
        <v>604147</v>
      </c>
    </row>
    <row r="14281" spans="1:8" x14ac:dyDescent="0.25">
      <c r="A14281" s="2">
        <v>30</v>
      </c>
      <c r="B14281" t="s">
        <v>45</v>
      </c>
      <c r="C14281" t="s">
        <v>243</v>
      </c>
      <c r="D14281" s="2">
        <v>3</v>
      </c>
      <c r="E14281" s="17">
        <v>11</v>
      </c>
      <c r="F14281" t="s">
        <v>74</v>
      </c>
      <c r="H14281">
        <v>47036.9</v>
      </c>
    </row>
    <row r="14282" spans="1:8" x14ac:dyDescent="0.25">
      <c r="A14282" s="2">
        <v>30</v>
      </c>
      <c r="B14282" t="s">
        <v>45</v>
      </c>
      <c r="C14282" t="s">
        <v>243</v>
      </c>
      <c r="D14282" s="2">
        <v>3</v>
      </c>
      <c r="E14282" s="17">
        <v>12</v>
      </c>
      <c r="F14282" t="s">
        <v>70</v>
      </c>
      <c r="G14282">
        <v>6</v>
      </c>
      <c r="H14282">
        <v>3371480.53</v>
      </c>
    </row>
    <row r="14283" spans="1:8" x14ac:dyDescent="0.25">
      <c r="A14283" s="2">
        <v>30</v>
      </c>
      <c r="B14283" t="s">
        <v>45</v>
      </c>
      <c r="C14283" t="s">
        <v>243</v>
      </c>
      <c r="D14283" s="2">
        <v>3</v>
      </c>
      <c r="E14283" s="17">
        <v>12</v>
      </c>
      <c r="F14283" t="s">
        <v>75</v>
      </c>
      <c r="G14283">
        <v>3</v>
      </c>
      <c r="H14283">
        <v>66299.5</v>
      </c>
    </row>
    <row r="14284" spans="1:8" x14ac:dyDescent="0.25">
      <c r="A14284" s="2">
        <v>30</v>
      </c>
      <c r="B14284" t="s">
        <v>45</v>
      </c>
      <c r="C14284" t="s">
        <v>243</v>
      </c>
      <c r="D14284" s="2">
        <v>3</v>
      </c>
      <c r="E14284" s="17">
        <v>12</v>
      </c>
      <c r="F14284" t="s">
        <v>68</v>
      </c>
      <c r="G14284">
        <v>3</v>
      </c>
      <c r="H14284">
        <v>71194</v>
      </c>
    </row>
    <row r="14285" spans="1:8" x14ac:dyDescent="0.25">
      <c r="A14285" s="2">
        <v>30</v>
      </c>
      <c r="B14285" t="s">
        <v>45</v>
      </c>
      <c r="C14285" t="s">
        <v>243</v>
      </c>
      <c r="D14285" s="2">
        <v>3</v>
      </c>
      <c r="E14285" s="17">
        <v>12</v>
      </c>
      <c r="F14285" t="s">
        <v>69</v>
      </c>
      <c r="G14285">
        <v>6</v>
      </c>
      <c r="H14285">
        <v>438291.35000000003</v>
      </c>
    </row>
    <row r="14286" spans="1:8" x14ac:dyDescent="0.25">
      <c r="A14286" s="2">
        <v>30</v>
      </c>
      <c r="B14286" t="s">
        <v>45</v>
      </c>
      <c r="C14286" t="s">
        <v>243</v>
      </c>
      <c r="D14286" s="2">
        <v>3</v>
      </c>
      <c r="E14286" s="17">
        <v>12</v>
      </c>
      <c r="F14286" t="s">
        <v>78</v>
      </c>
      <c r="H14286">
        <v>128399.59999999999</v>
      </c>
    </row>
    <row r="14287" spans="1:8" x14ac:dyDescent="0.25">
      <c r="A14287" s="2">
        <v>30</v>
      </c>
      <c r="B14287" t="s">
        <v>45</v>
      </c>
      <c r="C14287" t="s">
        <v>243</v>
      </c>
      <c r="D14287" s="2">
        <v>3</v>
      </c>
      <c r="E14287" s="17">
        <v>12</v>
      </c>
      <c r="F14287" t="s">
        <v>67</v>
      </c>
      <c r="G14287">
        <v>6</v>
      </c>
      <c r="H14287">
        <v>431.42</v>
      </c>
    </row>
    <row r="14288" spans="1:8" x14ac:dyDescent="0.25">
      <c r="A14288" s="2">
        <v>30</v>
      </c>
      <c r="B14288" t="s">
        <v>45</v>
      </c>
      <c r="C14288" t="s">
        <v>243</v>
      </c>
      <c r="D14288" s="2">
        <v>3</v>
      </c>
      <c r="E14288" s="17">
        <v>12</v>
      </c>
      <c r="F14288" t="s">
        <v>73</v>
      </c>
      <c r="G14288">
        <v>1</v>
      </c>
      <c r="H14288">
        <v>227823.21000000002</v>
      </c>
    </row>
    <row r="14289" spans="1:8" x14ac:dyDescent="0.25">
      <c r="A14289" s="2">
        <v>30</v>
      </c>
      <c r="B14289" t="s">
        <v>45</v>
      </c>
      <c r="C14289" t="s">
        <v>243</v>
      </c>
      <c r="D14289" s="2">
        <v>3</v>
      </c>
      <c r="E14289" s="17">
        <v>12</v>
      </c>
      <c r="F14289" t="s">
        <v>72</v>
      </c>
      <c r="G14289">
        <v>6</v>
      </c>
      <c r="H14289">
        <v>386258.35</v>
      </c>
    </row>
    <row r="14290" spans="1:8" x14ac:dyDescent="0.25">
      <c r="A14290" s="2">
        <v>30</v>
      </c>
      <c r="B14290" t="s">
        <v>45</v>
      </c>
      <c r="C14290" t="s">
        <v>243</v>
      </c>
      <c r="D14290" s="2">
        <v>3</v>
      </c>
      <c r="E14290" s="17">
        <v>13</v>
      </c>
      <c r="F14290" t="s">
        <v>70</v>
      </c>
      <c r="G14290">
        <v>10</v>
      </c>
      <c r="H14290">
        <v>6196143.8600000003</v>
      </c>
    </row>
    <row r="14291" spans="1:8" x14ac:dyDescent="0.25">
      <c r="A14291" s="2">
        <v>30</v>
      </c>
      <c r="B14291" t="s">
        <v>45</v>
      </c>
      <c r="C14291" t="s">
        <v>243</v>
      </c>
      <c r="D14291" s="2">
        <v>3</v>
      </c>
      <c r="E14291" s="17">
        <v>13</v>
      </c>
      <c r="F14291" t="s">
        <v>75</v>
      </c>
      <c r="G14291">
        <v>1</v>
      </c>
      <c r="H14291">
        <v>60000</v>
      </c>
    </row>
    <row r="14292" spans="1:8" x14ac:dyDescent="0.25">
      <c r="A14292" s="2">
        <v>30</v>
      </c>
      <c r="B14292" t="s">
        <v>45</v>
      </c>
      <c r="C14292" t="s">
        <v>243</v>
      </c>
      <c r="D14292" s="2">
        <v>3</v>
      </c>
      <c r="E14292" s="17">
        <v>13</v>
      </c>
      <c r="F14292" t="s">
        <v>68</v>
      </c>
      <c r="G14292">
        <v>9</v>
      </c>
      <c r="H14292">
        <v>150721</v>
      </c>
    </row>
    <row r="14293" spans="1:8" x14ac:dyDescent="0.25">
      <c r="A14293" s="2">
        <v>30</v>
      </c>
      <c r="B14293" t="s">
        <v>45</v>
      </c>
      <c r="C14293" t="s">
        <v>243</v>
      </c>
      <c r="D14293" s="2">
        <v>3</v>
      </c>
      <c r="E14293" s="17">
        <v>13</v>
      </c>
      <c r="F14293" t="s">
        <v>69</v>
      </c>
      <c r="G14293">
        <v>10</v>
      </c>
      <c r="H14293">
        <v>804370.62000000011</v>
      </c>
    </row>
    <row r="14294" spans="1:8" x14ac:dyDescent="0.25">
      <c r="A14294" s="2">
        <v>30</v>
      </c>
      <c r="B14294" t="s">
        <v>45</v>
      </c>
      <c r="C14294" t="s">
        <v>243</v>
      </c>
      <c r="D14294" s="2">
        <v>3</v>
      </c>
      <c r="E14294" s="17">
        <v>13</v>
      </c>
      <c r="F14294" t="s">
        <v>78</v>
      </c>
      <c r="H14294">
        <v>118958.76000000001</v>
      </c>
    </row>
    <row r="14295" spans="1:8" x14ac:dyDescent="0.25">
      <c r="A14295" s="2">
        <v>30</v>
      </c>
      <c r="B14295" t="s">
        <v>45</v>
      </c>
      <c r="C14295" t="s">
        <v>243</v>
      </c>
      <c r="D14295" s="2">
        <v>3</v>
      </c>
      <c r="E14295" s="17">
        <v>13</v>
      </c>
      <c r="F14295" t="s">
        <v>67</v>
      </c>
      <c r="G14295">
        <v>10</v>
      </c>
      <c r="H14295">
        <v>722.92000000000019</v>
      </c>
    </row>
    <row r="14296" spans="1:8" x14ac:dyDescent="0.25">
      <c r="A14296" s="2">
        <v>30</v>
      </c>
      <c r="B14296" t="s">
        <v>45</v>
      </c>
      <c r="C14296" t="s">
        <v>243</v>
      </c>
      <c r="D14296" s="2">
        <v>3</v>
      </c>
      <c r="E14296" s="17">
        <v>13</v>
      </c>
      <c r="F14296" t="s">
        <v>73</v>
      </c>
      <c r="G14296">
        <v>1</v>
      </c>
      <c r="H14296">
        <v>322741.73</v>
      </c>
    </row>
    <row r="14297" spans="1:8" x14ac:dyDescent="0.25">
      <c r="A14297" s="2">
        <v>30</v>
      </c>
      <c r="B14297" t="s">
        <v>45</v>
      </c>
      <c r="C14297" t="s">
        <v>243</v>
      </c>
      <c r="D14297" s="2">
        <v>3</v>
      </c>
      <c r="E14297" s="17">
        <v>13</v>
      </c>
      <c r="F14297" t="s">
        <v>79</v>
      </c>
      <c r="H14297">
        <v>8882</v>
      </c>
    </row>
    <row r="14298" spans="1:8" x14ac:dyDescent="0.25">
      <c r="A14298" s="2">
        <v>30</v>
      </c>
      <c r="B14298" t="s">
        <v>45</v>
      </c>
      <c r="C14298" t="s">
        <v>243</v>
      </c>
      <c r="D14298" s="2">
        <v>3</v>
      </c>
      <c r="E14298" s="17">
        <v>13</v>
      </c>
      <c r="F14298" t="s">
        <v>72</v>
      </c>
      <c r="G14298">
        <v>10</v>
      </c>
      <c r="H14298">
        <v>1995052.4000000001</v>
      </c>
    </row>
    <row r="14299" spans="1:8" x14ac:dyDescent="0.25">
      <c r="A14299" s="2">
        <v>30</v>
      </c>
      <c r="B14299" t="s">
        <v>45</v>
      </c>
      <c r="C14299" t="s">
        <v>243</v>
      </c>
      <c r="D14299" s="2">
        <v>3</v>
      </c>
      <c r="E14299" s="17">
        <v>13</v>
      </c>
      <c r="F14299" t="s">
        <v>74</v>
      </c>
      <c r="G14299">
        <v>1</v>
      </c>
      <c r="H14299">
        <v>9228</v>
      </c>
    </row>
    <row r="14300" spans="1:8" x14ac:dyDescent="0.25">
      <c r="A14300" s="2">
        <v>30</v>
      </c>
      <c r="B14300" t="s">
        <v>45</v>
      </c>
      <c r="C14300" t="s">
        <v>243</v>
      </c>
      <c r="D14300" s="2">
        <v>3</v>
      </c>
      <c r="E14300" s="17">
        <v>14</v>
      </c>
      <c r="F14300" t="s">
        <v>70</v>
      </c>
      <c r="G14300">
        <v>3</v>
      </c>
      <c r="H14300">
        <v>2129443.1</v>
      </c>
    </row>
    <row r="14301" spans="1:8" x14ac:dyDescent="0.25">
      <c r="A14301" s="2">
        <v>30</v>
      </c>
      <c r="B14301" t="s">
        <v>45</v>
      </c>
      <c r="C14301" t="s">
        <v>243</v>
      </c>
      <c r="D14301" s="2">
        <v>3</v>
      </c>
      <c r="E14301" s="17">
        <v>14</v>
      </c>
      <c r="F14301" t="s">
        <v>68</v>
      </c>
      <c r="G14301">
        <v>2</v>
      </c>
      <c r="H14301">
        <v>36140</v>
      </c>
    </row>
    <row r="14302" spans="1:8" x14ac:dyDescent="0.25">
      <c r="A14302" s="2">
        <v>30</v>
      </c>
      <c r="B14302" t="s">
        <v>45</v>
      </c>
      <c r="C14302" t="s">
        <v>243</v>
      </c>
      <c r="D14302" s="2">
        <v>3</v>
      </c>
      <c r="E14302" s="17">
        <v>14</v>
      </c>
      <c r="F14302" t="s">
        <v>69</v>
      </c>
      <c r="G14302">
        <v>3</v>
      </c>
      <c r="H14302">
        <v>276827.11000000004</v>
      </c>
    </row>
    <row r="14303" spans="1:8" x14ac:dyDescent="0.25">
      <c r="A14303" s="2">
        <v>30</v>
      </c>
      <c r="B14303" t="s">
        <v>45</v>
      </c>
      <c r="C14303" t="s">
        <v>243</v>
      </c>
      <c r="D14303" s="2">
        <v>3</v>
      </c>
      <c r="E14303" s="17">
        <v>14</v>
      </c>
      <c r="F14303" t="s">
        <v>78</v>
      </c>
      <c r="H14303">
        <v>62004.959999999999</v>
      </c>
    </row>
    <row r="14304" spans="1:8" x14ac:dyDescent="0.25">
      <c r="A14304" s="2">
        <v>30</v>
      </c>
      <c r="B14304" t="s">
        <v>45</v>
      </c>
      <c r="C14304" t="s">
        <v>243</v>
      </c>
      <c r="D14304" s="2">
        <v>3</v>
      </c>
      <c r="E14304" s="17">
        <v>14</v>
      </c>
      <c r="F14304" t="s">
        <v>67</v>
      </c>
      <c r="G14304">
        <v>3</v>
      </c>
      <c r="H14304">
        <v>215.71</v>
      </c>
    </row>
    <row r="14305" spans="1:8" x14ac:dyDescent="0.25">
      <c r="A14305" s="2">
        <v>30</v>
      </c>
      <c r="B14305" t="s">
        <v>45</v>
      </c>
      <c r="C14305" t="s">
        <v>243</v>
      </c>
      <c r="D14305" s="2">
        <v>3</v>
      </c>
      <c r="E14305" s="17">
        <v>14</v>
      </c>
      <c r="F14305" t="s">
        <v>73</v>
      </c>
      <c r="H14305">
        <v>117083.20000000001</v>
      </c>
    </row>
    <row r="14306" spans="1:8" x14ac:dyDescent="0.25">
      <c r="A14306" s="2">
        <v>30</v>
      </c>
      <c r="B14306" t="s">
        <v>45</v>
      </c>
      <c r="C14306" t="s">
        <v>243</v>
      </c>
      <c r="D14306" s="2">
        <v>3</v>
      </c>
      <c r="E14306" s="17">
        <v>14</v>
      </c>
      <c r="F14306" t="s">
        <v>72</v>
      </c>
      <c r="G14306">
        <v>3</v>
      </c>
      <c r="H14306">
        <v>791764.68</v>
      </c>
    </row>
    <row r="14307" spans="1:8" x14ac:dyDescent="0.25">
      <c r="A14307" s="2">
        <v>30</v>
      </c>
      <c r="B14307" t="s">
        <v>45</v>
      </c>
      <c r="C14307" t="s">
        <v>244</v>
      </c>
      <c r="D14307" s="2">
        <v>4</v>
      </c>
      <c r="E14307" s="17">
        <v>6</v>
      </c>
      <c r="F14307" t="s">
        <v>70</v>
      </c>
      <c r="G14307">
        <v>5</v>
      </c>
      <c r="H14307">
        <v>842613.75</v>
      </c>
    </row>
    <row r="14308" spans="1:8" x14ac:dyDescent="0.25">
      <c r="A14308" s="2">
        <v>30</v>
      </c>
      <c r="B14308" t="s">
        <v>45</v>
      </c>
      <c r="C14308" t="s">
        <v>244</v>
      </c>
      <c r="D14308" s="2">
        <v>4</v>
      </c>
      <c r="E14308" s="17">
        <v>6</v>
      </c>
      <c r="F14308" t="s">
        <v>75</v>
      </c>
      <c r="G14308">
        <v>5</v>
      </c>
      <c r="H14308">
        <v>67500</v>
      </c>
    </row>
    <row r="14309" spans="1:8" x14ac:dyDescent="0.25">
      <c r="A14309" s="2">
        <v>30</v>
      </c>
      <c r="B14309" t="s">
        <v>45</v>
      </c>
      <c r="C14309" t="s">
        <v>244</v>
      </c>
      <c r="D14309" s="2">
        <v>4</v>
      </c>
      <c r="E14309" s="17">
        <v>6</v>
      </c>
      <c r="F14309" t="s">
        <v>77</v>
      </c>
      <c r="H14309">
        <v>1000.24</v>
      </c>
    </row>
    <row r="14310" spans="1:8" x14ac:dyDescent="0.25">
      <c r="A14310" s="2">
        <v>30</v>
      </c>
      <c r="B14310" t="s">
        <v>45</v>
      </c>
      <c r="C14310" t="s">
        <v>244</v>
      </c>
      <c r="D14310" s="2">
        <v>4</v>
      </c>
      <c r="E14310" s="17">
        <v>6</v>
      </c>
      <c r="F14310" t="s">
        <v>68</v>
      </c>
      <c r="G14310">
        <v>3</v>
      </c>
      <c r="H14310">
        <v>54866.75</v>
      </c>
    </row>
    <row r="14311" spans="1:8" x14ac:dyDescent="0.25">
      <c r="A14311" s="2">
        <v>30</v>
      </c>
      <c r="B14311" t="s">
        <v>45</v>
      </c>
      <c r="C14311" t="s">
        <v>244</v>
      </c>
      <c r="D14311" s="2">
        <v>4</v>
      </c>
      <c r="E14311" s="17">
        <v>6</v>
      </c>
      <c r="F14311" t="s">
        <v>69</v>
      </c>
      <c r="G14311">
        <v>5</v>
      </c>
      <c r="H14311">
        <v>109538.88</v>
      </c>
    </row>
    <row r="14312" spans="1:8" x14ac:dyDescent="0.25">
      <c r="A14312" s="2">
        <v>30</v>
      </c>
      <c r="B14312" t="s">
        <v>45</v>
      </c>
      <c r="C14312" t="s">
        <v>244</v>
      </c>
      <c r="D14312" s="2">
        <v>4</v>
      </c>
      <c r="E14312" s="17">
        <v>6</v>
      </c>
      <c r="F14312" t="s">
        <v>78</v>
      </c>
      <c r="H14312">
        <v>19612.019999999997</v>
      </c>
    </row>
    <row r="14313" spans="1:8" x14ac:dyDescent="0.25">
      <c r="A14313" s="2">
        <v>30</v>
      </c>
      <c r="B14313" t="s">
        <v>45</v>
      </c>
      <c r="C14313" t="s">
        <v>244</v>
      </c>
      <c r="D14313" s="2">
        <v>4</v>
      </c>
      <c r="E14313" s="17">
        <v>6</v>
      </c>
      <c r="F14313" t="s">
        <v>67</v>
      </c>
      <c r="G14313">
        <v>5</v>
      </c>
      <c r="H14313">
        <v>349.79999999999995</v>
      </c>
    </row>
    <row r="14314" spans="1:8" x14ac:dyDescent="0.25">
      <c r="A14314" s="2">
        <v>30</v>
      </c>
      <c r="B14314" t="s">
        <v>45</v>
      </c>
      <c r="C14314" t="s">
        <v>244</v>
      </c>
      <c r="D14314" s="2">
        <v>4</v>
      </c>
      <c r="E14314" s="17">
        <v>6</v>
      </c>
      <c r="F14314" t="s">
        <v>73</v>
      </c>
      <c r="G14314">
        <v>1</v>
      </c>
      <c r="H14314">
        <v>77508.23</v>
      </c>
    </row>
    <row r="14315" spans="1:8" x14ac:dyDescent="0.25">
      <c r="A14315" s="2">
        <v>30</v>
      </c>
      <c r="B14315" t="s">
        <v>45</v>
      </c>
      <c r="C14315" t="s">
        <v>244</v>
      </c>
      <c r="D14315" s="2">
        <v>4</v>
      </c>
      <c r="E14315" s="17">
        <v>8</v>
      </c>
      <c r="F14315" t="s">
        <v>70</v>
      </c>
      <c r="G14315">
        <v>4</v>
      </c>
      <c r="H14315">
        <v>897966</v>
      </c>
    </row>
    <row r="14316" spans="1:8" x14ac:dyDescent="0.25">
      <c r="A14316" s="2">
        <v>30</v>
      </c>
      <c r="B14316" t="s">
        <v>45</v>
      </c>
      <c r="C14316" t="s">
        <v>244</v>
      </c>
      <c r="D14316" s="2">
        <v>4</v>
      </c>
      <c r="E14316" s="17">
        <v>8</v>
      </c>
      <c r="F14316" t="s">
        <v>75</v>
      </c>
      <c r="G14316">
        <v>2</v>
      </c>
      <c r="H14316">
        <v>32400</v>
      </c>
    </row>
    <row r="14317" spans="1:8" x14ac:dyDescent="0.25">
      <c r="A14317" s="2">
        <v>30</v>
      </c>
      <c r="B14317" t="s">
        <v>45</v>
      </c>
      <c r="C14317" t="s">
        <v>244</v>
      </c>
      <c r="D14317" s="2">
        <v>4</v>
      </c>
      <c r="E14317" s="17">
        <v>8</v>
      </c>
      <c r="F14317" t="s">
        <v>68</v>
      </c>
      <c r="G14317">
        <v>1</v>
      </c>
      <c r="H14317">
        <v>27960.75</v>
      </c>
    </row>
    <row r="14318" spans="1:8" x14ac:dyDescent="0.25">
      <c r="A14318" s="2">
        <v>30</v>
      </c>
      <c r="B14318" t="s">
        <v>45</v>
      </c>
      <c r="C14318" t="s">
        <v>244</v>
      </c>
      <c r="D14318" s="2">
        <v>4</v>
      </c>
      <c r="E14318" s="17">
        <v>8</v>
      </c>
      <c r="F14318" t="s">
        <v>69</v>
      </c>
      <c r="G14318">
        <v>4</v>
      </c>
      <c r="H14318">
        <v>116734.82999999999</v>
      </c>
    </row>
    <row r="14319" spans="1:8" x14ac:dyDescent="0.25">
      <c r="A14319" s="2">
        <v>30</v>
      </c>
      <c r="B14319" t="s">
        <v>45</v>
      </c>
      <c r="C14319" t="s">
        <v>244</v>
      </c>
      <c r="D14319" s="2">
        <v>4</v>
      </c>
      <c r="E14319" s="17">
        <v>8</v>
      </c>
      <c r="F14319" t="s">
        <v>78</v>
      </c>
      <c r="H14319">
        <v>11291.580000000002</v>
      </c>
    </row>
    <row r="14320" spans="1:8" x14ac:dyDescent="0.25">
      <c r="A14320" s="2">
        <v>30</v>
      </c>
      <c r="B14320" t="s">
        <v>45</v>
      </c>
      <c r="C14320" t="s">
        <v>244</v>
      </c>
      <c r="D14320" s="2">
        <v>4</v>
      </c>
      <c r="E14320" s="17">
        <v>8</v>
      </c>
      <c r="F14320" t="s">
        <v>67</v>
      </c>
      <c r="G14320">
        <v>4</v>
      </c>
      <c r="H14320">
        <v>250.68999999999994</v>
      </c>
    </row>
    <row r="14321" spans="1:8" x14ac:dyDescent="0.25">
      <c r="A14321" s="2">
        <v>30</v>
      </c>
      <c r="B14321" t="s">
        <v>45</v>
      </c>
      <c r="C14321" t="s">
        <v>244</v>
      </c>
      <c r="D14321" s="2">
        <v>4</v>
      </c>
      <c r="E14321" s="17">
        <v>8</v>
      </c>
      <c r="F14321" t="s">
        <v>73</v>
      </c>
      <c r="H14321">
        <v>62812</v>
      </c>
    </row>
    <row r="14322" spans="1:8" x14ac:dyDescent="0.25">
      <c r="A14322" s="2">
        <v>30</v>
      </c>
      <c r="B14322" t="s">
        <v>45</v>
      </c>
      <c r="C14322" t="s">
        <v>244</v>
      </c>
      <c r="D14322" s="2">
        <v>4</v>
      </c>
      <c r="E14322" s="17">
        <v>11</v>
      </c>
      <c r="F14322" t="s">
        <v>70</v>
      </c>
      <c r="G14322">
        <v>8</v>
      </c>
      <c r="H14322">
        <v>3405691.0500000003</v>
      </c>
    </row>
    <row r="14323" spans="1:8" x14ac:dyDescent="0.25">
      <c r="A14323" s="2">
        <v>30</v>
      </c>
      <c r="B14323" t="s">
        <v>45</v>
      </c>
      <c r="C14323" t="s">
        <v>244</v>
      </c>
      <c r="D14323" s="2">
        <v>4</v>
      </c>
      <c r="E14323" s="17">
        <v>11</v>
      </c>
      <c r="F14323" t="s">
        <v>75</v>
      </c>
      <c r="G14323">
        <v>1</v>
      </c>
      <c r="H14323">
        <v>44604</v>
      </c>
    </row>
    <row r="14324" spans="1:8" x14ac:dyDescent="0.25">
      <c r="A14324" s="2">
        <v>30</v>
      </c>
      <c r="B14324" t="s">
        <v>45</v>
      </c>
      <c r="C14324" t="s">
        <v>244</v>
      </c>
      <c r="D14324" s="2">
        <v>4</v>
      </c>
      <c r="E14324" s="17">
        <v>11</v>
      </c>
      <c r="F14324" t="s">
        <v>68</v>
      </c>
      <c r="G14324">
        <v>2</v>
      </c>
      <c r="H14324">
        <v>26532</v>
      </c>
    </row>
    <row r="14325" spans="1:8" x14ac:dyDescent="0.25">
      <c r="A14325" s="2">
        <v>30</v>
      </c>
      <c r="B14325" t="s">
        <v>45</v>
      </c>
      <c r="C14325" t="s">
        <v>244</v>
      </c>
      <c r="D14325" s="2">
        <v>4</v>
      </c>
      <c r="E14325" s="17">
        <v>11</v>
      </c>
      <c r="F14325" t="s">
        <v>69</v>
      </c>
      <c r="G14325">
        <v>8</v>
      </c>
      <c r="H14325">
        <v>442738.18000000005</v>
      </c>
    </row>
    <row r="14326" spans="1:8" x14ac:dyDescent="0.25">
      <c r="A14326" s="2">
        <v>30</v>
      </c>
      <c r="B14326" t="s">
        <v>45</v>
      </c>
      <c r="C14326" t="s">
        <v>244</v>
      </c>
      <c r="D14326" s="2">
        <v>4</v>
      </c>
      <c r="E14326" s="17">
        <v>11</v>
      </c>
      <c r="F14326" t="s">
        <v>78</v>
      </c>
      <c r="H14326">
        <v>74075.360000000001</v>
      </c>
    </row>
    <row r="14327" spans="1:8" x14ac:dyDescent="0.25">
      <c r="A14327" s="2">
        <v>30</v>
      </c>
      <c r="B14327" t="s">
        <v>45</v>
      </c>
      <c r="C14327" t="s">
        <v>244</v>
      </c>
      <c r="D14327" s="2">
        <v>4</v>
      </c>
      <c r="E14327" s="17">
        <v>11</v>
      </c>
      <c r="F14327" t="s">
        <v>67</v>
      </c>
      <c r="G14327">
        <v>8</v>
      </c>
      <c r="H14327">
        <v>559.68000000000006</v>
      </c>
    </row>
    <row r="14328" spans="1:8" x14ac:dyDescent="0.25">
      <c r="A14328" s="2">
        <v>30</v>
      </c>
      <c r="B14328" t="s">
        <v>45</v>
      </c>
      <c r="C14328" t="s">
        <v>244</v>
      </c>
      <c r="D14328" s="2">
        <v>4</v>
      </c>
      <c r="E14328" s="17">
        <v>11</v>
      </c>
      <c r="F14328" t="s">
        <v>73</v>
      </c>
      <c r="G14328">
        <v>1</v>
      </c>
      <c r="H14328">
        <v>270951.03000000003</v>
      </c>
    </row>
    <row r="14329" spans="1:8" x14ac:dyDescent="0.25">
      <c r="A14329" s="2">
        <v>30</v>
      </c>
      <c r="B14329" t="s">
        <v>45</v>
      </c>
      <c r="C14329" t="s">
        <v>244</v>
      </c>
      <c r="D14329" s="2">
        <v>4</v>
      </c>
      <c r="E14329" s="17">
        <v>11</v>
      </c>
      <c r="F14329" t="s">
        <v>72</v>
      </c>
      <c r="G14329">
        <v>8</v>
      </c>
      <c r="H14329">
        <v>495946.11</v>
      </c>
    </row>
    <row r="14330" spans="1:8" x14ac:dyDescent="0.25">
      <c r="A14330" s="2">
        <v>30</v>
      </c>
      <c r="B14330" t="s">
        <v>45</v>
      </c>
      <c r="C14330" t="s">
        <v>244</v>
      </c>
      <c r="D14330" s="2">
        <v>4</v>
      </c>
      <c r="E14330" s="17">
        <v>12</v>
      </c>
      <c r="F14330" t="s">
        <v>70</v>
      </c>
      <c r="G14330">
        <v>11</v>
      </c>
      <c r="H14330">
        <v>5897011.3799999999</v>
      </c>
    </row>
    <row r="14331" spans="1:8" x14ac:dyDescent="0.25">
      <c r="A14331" s="2">
        <v>30</v>
      </c>
      <c r="B14331" t="s">
        <v>45</v>
      </c>
      <c r="C14331" t="s">
        <v>244</v>
      </c>
      <c r="D14331" s="2">
        <v>4</v>
      </c>
      <c r="E14331" s="17">
        <v>12</v>
      </c>
      <c r="F14331" t="s">
        <v>75</v>
      </c>
      <c r="G14331">
        <v>4</v>
      </c>
      <c r="H14331">
        <v>128352</v>
      </c>
    </row>
    <row r="14332" spans="1:8" x14ac:dyDescent="0.25">
      <c r="A14332" s="2">
        <v>30</v>
      </c>
      <c r="B14332" t="s">
        <v>45</v>
      </c>
      <c r="C14332" t="s">
        <v>244</v>
      </c>
      <c r="D14332" s="2">
        <v>4</v>
      </c>
      <c r="E14332" s="17">
        <v>12</v>
      </c>
      <c r="F14332" t="s">
        <v>68</v>
      </c>
      <c r="G14332">
        <v>5</v>
      </c>
      <c r="H14332">
        <v>63600</v>
      </c>
    </row>
    <row r="14333" spans="1:8" x14ac:dyDescent="0.25">
      <c r="A14333" s="2">
        <v>30</v>
      </c>
      <c r="B14333" t="s">
        <v>45</v>
      </c>
      <c r="C14333" t="s">
        <v>244</v>
      </c>
      <c r="D14333" s="2">
        <v>4</v>
      </c>
      <c r="E14333" s="17">
        <v>12</v>
      </c>
      <c r="F14333" t="s">
        <v>69</v>
      </c>
      <c r="G14333">
        <v>11</v>
      </c>
      <c r="H14333">
        <v>766609.29</v>
      </c>
    </row>
    <row r="14334" spans="1:8" x14ac:dyDescent="0.25">
      <c r="A14334" s="2">
        <v>30</v>
      </c>
      <c r="B14334" t="s">
        <v>45</v>
      </c>
      <c r="C14334" t="s">
        <v>244</v>
      </c>
      <c r="D14334" s="2">
        <v>4</v>
      </c>
      <c r="E14334" s="17">
        <v>12</v>
      </c>
      <c r="F14334" t="s">
        <v>78</v>
      </c>
      <c r="H14334">
        <v>146657.50999999998</v>
      </c>
    </row>
    <row r="14335" spans="1:8" x14ac:dyDescent="0.25">
      <c r="A14335" s="2">
        <v>30</v>
      </c>
      <c r="B14335" t="s">
        <v>45</v>
      </c>
      <c r="C14335" t="s">
        <v>244</v>
      </c>
      <c r="D14335" s="2">
        <v>4</v>
      </c>
      <c r="E14335" s="17">
        <v>12</v>
      </c>
      <c r="F14335" t="s">
        <v>67</v>
      </c>
      <c r="G14335">
        <v>11</v>
      </c>
      <c r="H14335">
        <v>769.56000000000017</v>
      </c>
    </row>
    <row r="14336" spans="1:8" x14ac:dyDescent="0.25">
      <c r="A14336" s="2">
        <v>30</v>
      </c>
      <c r="B14336" t="s">
        <v>45</v>
      </c>
      <c r="C14336" t="s">
        <v>244</v>
      </c>
      <c r="D14336" s="2">
        <v>4</v>
      </c>
      <c r="E14336" s="17">
        <v>12</v>
      </c>
      <c r="F14336" t="s">
        <v>73</v>
      </c>
      <c r="H14336">
        <v>346960.64999999997</v>
      </c>
    </row>
    <row r="14337" spans="1:8" x14ac:dyDescent="0.25">
      <c r="A14337" s="2">
        <v>30</v>
      </c>
      <c r="B14337" t="s">
        <v>45</v>
      </c>
      <c r="C14337" t="s">
        <v>244</v>
      </c>
      <c r="D14337" s="2">
        <v>4</v>
      </c>
      <c r="E14337" s="17">
        <v>12</v>
      </c>
      <c r="F14337" t="s">
        <v>72</v>
      </c>
      <c r="G14337">
        <v>11</v>
      </c>
      <c r="H14337">
        <v>781519.02</v>
      </c>
    </row>
    <row r="14338" spans="1:8" x14ac:dyDescent="0.25">
      <c r="A14338" s="2">
        <v>30</v>
      </c>
      <c r="B14338" t="s">
        <v>45</v>
      </c>
      <c r="C14338" t="s">
        <v>244</v>
      </c>
      <c r="D14338" s="2">
        <v>4</v>
      </c>
      <c r="E14338" s="17">
        <v>12</v>
      </c>
      <c r="F14338" t="s">
        <v>74</v>
      </c>
      <c r="G14338">
        <v>1</v>
      </c>
      <c r="H14338">
        <v>57525</v>
      </c>
    </row>
    <row r="14339" spans="1:8" x14ac:dyDescent="0.25">
      <c r="A14339" s="2">
        <v>30</v>
      </c>
      <c r="B14339" t="s">
        <v>45</v>
      </c>
      <c r="C14339" t="s">
        <v>244</v>
      </c>
      <c r="D14339" s="2">
        <v>4</v>
      </c>
      <c r="E14339" s="17">
        <v>13</v>
      </c>
      <c r="F14339" t="s">
        <v>70</v>
      </c>
      <c r="G14339">
        <v>12</v>
      </c>
      <c r="H14339">
        <v>6854511.6600000001</v>
      </c>
    </row>
    <row r="14340" spans="1:8" x14ac:dyDescent="0.25">
      <c r="A14340" s="2">
        <v>30</v>
      </c>
      <c r="B14340" t="s">
        <v>45</v>
      </c>
      <c r="C14340" t="s">
        <v>244</v>
      </c>
      <c r="D14340" s="2">
        <v>4</v>
      </c>
      <c r="E14340" s="17">
        <v>13</v>
      </c>
      <c r="F14340" t="s">
        <v>75</v>
      </c>
      <c r="G14340">
        <v>2</v>
      </c>
      <c r="H14340">
        <v>228000</v>
      </c>
    </row>
    <row r="14341" spans="1:8" x14ac:dyDescent="0.25">
      <c r="A14341" s="2">
        <v>30</v>
      </c>
      <c r="B14341" t="s">
        <v>45</v>
      </c>
      <c r="C14341" t="s">
        <v>244</v>
      </c>
      <c r="D14341" s="2">
        <v>4</v>
      </c>
      <c r="E14341" s="17">
        <v>13</v>
      </c>
      <c r="F14341" t="s">
        <v>68</v>
      </c>
      <c r="G14341">
        <v>6</v>
      </c>
      <c r="H14341">
        <v>146782</v>
      </c>
    </row>
    <row r="14342" spans="1:8" x14ac:dyDescent="0.25">
      <c r="A14342" s="2">
        <v>30</v>
      </c>
      <c r="B14342" t="s">
        <v>45</v>
      </c>
      <c r="C14342" t="s">
        <v>244</v>
      </c>
      <c r="D14342" s="2">
        <v>4</v>
      </c>
      <c r="E14342" s="17">
        <v>13</v>
      </c>
      <c r="F14342" t="s">
        <v>69</v>
      </c>
      <c r="G14342">
        <v>11</v>
      </c>
      <c r="H14342">
        <v>812444.4800000001</v>
      </c>
    </row>
    <row r="14343" spans="1:8" x14ac:dyDescent="0.25">
      <c r="A14343" s="2">
        <v>30</v>
      </c>
      <c r="B14343" t="s">
        <v>45</v>
      </c>
      <c r="C14343" t="s">
        <v>244</v>
      </c>
      <c r="D14343" s="2">
        <v>4</v>
      </c>
      <c r="E14343" s="17">
        <v>13</v>
      </c>
      <c r="F14343" t="s">
        <v>78</v>
      </c>
      <c r="H14343">
        <v>184388.81</v>
      </c>
    </row>
    <row r="14344" spans="1:8" x14ac:dyDescent="0.25">
      <c r="A14344" s="2">
        <v>30</v>
      </c>
      <c r="B14344" t="s">
        <v>45</v>
      </c>
      <c r="C14344" t="s">
        <v>244</v>
      </c>
      <c r="D14344" s="2">
        <v>4</v>
      </c>
      <c r="E14344" s="17">
        <v>13</v>
      </c>
      <c r="F14344" t="s">
        <v>67</v>
      </c>
      <c r="G14344">
        <v>12</v>
      </c>
      <c r="H14344">
        <v>804.54000000000042</v>
      </c>
    </row>
    <row r="14345" spans="1:8" x14ac:dyDescent="0.25">
      <c r="A14345" s="2">
        <v>30</v>
      </c>
      <c r="B14345" t="s">
        <v>45</v>
      </c>
      <c r="C14345" t="s">
        <v>244</v>
      </c>
      <c r="D14345" s="2">
        <v>4</v>
      </c>
      <c r="E14345" s="17">
        <v>13</v>
      </c>
      <c r="F14345" t="s">
        <v>73</v>
      </c>
      <c r="G14345">
        <v>1</v>
      </c>
      <c r="H14345">
        <v>402704.7</v>
      </c>
    </row>
    <row r="14346" spans="1:8" x14ac:dyDescent="0.25">
      <c r="A14346" s="2">
        <v>30</v>
      </c>
      <c r="B14346" t="s">
        <v>45</v>
      </c>
      <c r="C14346" t="s">
        <v>244</v>
      </c>
      <c r="D14346" s="2">
        <v>4</v>
      </c>
      <c r="E14346" s="17">
        <v>13</v>
      </c>
      <c r="F14346" t="s">
        <v>72</v>
      </c>
      <c r="G14346">
        <v>12</v>
      </c>
      <c r="H14346">
        <v>2020281.1999999997</v>
      </c>
    </row>
    <row r="14347" spans="1:8" x14ac:dyDescent="0.25">
      <c r="A14347" s="2">
        <v>30</v>
      </c>
      <c r="B14347" t="s">
        <v>45</v>
      </c>
      <c r="C14347" t="s">
        <v>244</v>
      </c>
      <c r="D14347" s="2">
        <v>4</v>
      </c>
      <c r="E14347" s="17">
        <v>14</v>
      </c>
      <c r="F14347" t="s">
        <v>70</v>
      </c>
      <c r="G14347">
        <v>4</v>
      </c>
      <c r="H14347">
        <v>2330895</v>
      </c>
    </row>
    <row r="14348" spans="1:8" x14ac:dyDescent="0.25">
      <c r="A14348" s="2">
        <v>30</v>
      </c>
      <c r="B14348" t="s">
        <v>45</v>
      </c>
      <c r="C14348" t="s">
        <v>244</v>
      </c>
      <c r="D14348" s="2">
        <v>4</v>
      </c>
      <c r="E14348" s="17">
        <v>14</v>
      </c>
      <c r="F14348" t="s">
        <v>68</v>
      </c>
      <c r="G14348">
        <v>2</v>
      </c>
      <c r="H14348">
        <v>15904</v>
      </c>
    </row>
    <row r="14349" spans="1:8" x14ac:dyDescent="0.25">
      <c r="A14349" s="2">
        <v>30</v>
      </c>
      <c r="B14349" t="s">
        <v>45</v>
      </c>
      <c r="C14349" t="s">
        <v>244</v>
      </c>
      <c r="D14349" s="2">
        <v>4</v>
      </c>
      <c r="E14349" s="17">
        <v>14</v>
      </c>
      <c r="F14349" t="s">
        <v>69</v>
      </c>
      <c r="G14349">
        <v>4</v>
      </c>
      <c r="H14349">
        <v>303015.81</v>
      </c>
    </row>
    <row r="14350" spans="1:8" x14ac:dyDescent="0.25">
      <c r="A14350" s="2">
        <v>30</v>
      </c>
      <c r="B14350" t="s">
        <v>45</v>
      </c>
      <c r="C14350" t="s">
        <v>244</v>
      </c>
      <c r="D14350" s="2">
        <v>4</v>
      </c>
      <c r="E14350" s="17">
        <v>14</v>
      </c>
      <c r="F14350" t="s">
        <v>67</v>
      </c>
      <c r="G14350">
        <v>4</v>
      </c>
      <c r="H14350">
        <v>238.97999999999996</v>
      </c>
    </row>
    <row r="14351" spans="1:8" x14ac:dyDescent="0.25">
      <c r="A14351" s="2">
        <v>30</v>
      </c>
      <c r="B14351" t="s">
        <v>45</v>
      </c>
      <c r="C14351" t="s">
        <v>244</v>
      </c>
      <c r="D14351" s="2">
        <v>4</v>
      </c>
      <c r="E14351" s="17">
        <v>14</v>
      </c>
      <c r="F14351" t="s">
        <v>73</v>
      </c>
      <c r="G14351">
        <v>1</v>
      </c>
      <c r="H14351">
        <v>73347.100000000006</v>
      </c>
    </row>
    <row r="14352" spans="1:8" x14ac:dyDescent="0.25">
      <c r="A14352" s="2">
        <v>30</v>
      </c>
      <c r="B14352" t="s">
        <v>45</v>
      </c>
      <c r="C14352" t="s">
        <v>244</v>
      </c>
      <c r="D14352" s="2">
        <v>4</v>
      </c>
      <c r="E14352" s="17">
        <v>14</v>
      </c>
      <c r="F14352" t="s">
        <v>72</v>
      </c>
      <c r="G14352">
        <v>4</v>
      </c>
      <c r="H14352">
        <v>988679.75</v>
      </c>
    </row>
    <row r="14353" spans="1:8" x14ac:dyDescent="0.25">
      <c r="A14353" s="2">
        <v>30</v>
      </c>
      <c r="B14353" t="s">
        <v>45</v>
      </c>
      <c r="C14353" t="s">
        <v>245</v>
      </c>
      <c r="D14353" s="2">
        <v>5</v>
      </c>
      <c r="E14353" s="17">
        <v>5</v>
      </c>
      <c r="F14353" t="s">
        <v>70</v>
      </c>
      <c r="H14353">
        <v>11033.25</v>
      </c>
    </row>
    <row r="14354" spans="1:8" x14ac:dyDescent="0.25">
      <c r="A14354" s="2">
        <v>30</v>
      </c>
      <c r="B14354" t="s">
        <v>45</v>
      </c>
      <c r="C14354" t="s">
        <v>245</v>
      </c>
      <c r="D14354" s="2">
        <v>5</v>
      </c>
      <c r="E14354" s="17">
        <v>5</v>
      </c>
      <c r="F14354" t="s">
        <v>67</v>
      </c>
      <c r="H14354">
        <v>5.83</v>
      </c>
    </row>
    <row r="14355" spans="1:8" x14ac:dyDescent="0.25">
      <c r="A14355" s="2">
        <v>30</v>
      </c>
      <c r="B14355" t="s">
        <v>45</v>
      </c>
      <c r="C14355" t="s">
        <v>245</v>
      </c>
      <c r="D14355" s="2">
        <v>5</v>
      </c>
      <c r="E14355" s="17">
        <v>5</v>
      </c>
      <c r="F14355" t="s">
        <v>72</v>
      </c>
      <c r="H14355">
        <v>4082.3</v>
      </c>
    </row>
    <row r="14356" spans="1:8" x14ac:dyDescent="0.25">
      <c r="A14356" s="2">
        <v>30</v>
      </c>
      <c r="B14356" t="s">
        <v>45</v>
      </c>
      <c r="C14356" t="s">
        <v>245</v>
      </c>
      <c r="D14356" s="2">
        <v>5</v>
      </c>
      <c r="E14356" s="17">
        <v>6</v>
      </c>
      <c r="F14356" t="s">
        <v>70</v>
      </c>
      <c r="G14356">
        <v>5</v>
      </c>
      <c r="H14356">
        <v>732289.5</v>
      </c>
    </row>
    <row r="14357" spans="1:8" x14ac:dyDescent="0.25">
      <c r="A14357" s="2">
        <v>30</v>
      </c>
      <c r="B14357" t="s">
        <v>45</v>
      </c>
      <c r="C14357" t="s">
        <v>245</v>
      </c>
      <c r="D14357" s="2">
        <v>5</v>
      </c>
      <c r="E14357" s="17">
        <v>6</v>
      </c>
      <c r="F14357" t="s">
        <v>75</v>
      </c>
      <c r="G14357">
        <v>3</v>
      </c>
      <c r="H14357">
        <v>51300</v>
      </c>
    </row>
    <row r="14358" spans="1:8" x14ac:dyDescent="0.25">
      <c r="A14358" s="2">
        <v>30</v>
      </c>
      <c r="B14358" t="s">
        <v>45</v>
      </c>
      <c r="C14358" t="s">
        <v>245</v>
      </c>
      <c r="D14358" s="2">
        <v>5</v>
      </c>
      <c r="E14358" s="17">
        <v>6</v>
      </c>
      <c r="F14358" t="s">
        <v>68</v>
      </c>
      <c r="G14358">
        <v>1</v>
      </c>
      <c r="H14358">
        <v>22877</v>
      </c>
    </row>
    <row r="14359" spans="1:8" x14ac:dyDescent="0.25">
      <c r="A14359" s="2">
        <v>30</v>
      </c>
      <c r="B14359" t="s">
        <v>45</v>
      </c>
      <c r="C14359" t="s">
        <v>245</v>
      </c>
      <c r="D14359" s="2">
        <v>5</v>
      </c>
      <c r="E14359" s="17">
        <v>6</v>
      </c>
      <c r="F14359" t="s">
        <v>69</v>
      </c>
      <c r="G14359">
        <v>5</v>
      </c>
      <c r="H14359">
        <v>95196.739999999991</v>
      </c>
    </row>
    <row r="14360" spans="1:8" x14ac:dyDescent="0.25">
      <c r="A14360" s="2">
        <v>30</v>
      </c>
      <c r="B14360" t="s">
        <v>45</v>
      </c>
      <c r="C14360" t="s">
        <v>245</v>
      </c>
      <c r="D14360" s="2">
        <v>5</v>
      </c>
      <c r="E14360" s="17">
        <v>6</v>
      </c>
      <c r="F14360" t="s">
        <v>78</v>
      </c>
      <c r="H14360">
        <v>5616.6</v>
      </c>
    </row>
    <row r="14361" spans="1:8" x14ac:dyDescent="0.25">
      <c r="A14361" s="2">
        <v>30</v>
      </c>
      <c r="B14361" t="s">
        <v>45</v>
      </c>
      <c r="C14361" t="s">
        <v>245</v>
      </c>
      <c r="D14361" s="2">
        <v>5</v>
      </c>
      <c r="E14361" s="17">
        <v>6</v>
      </c>
      <c r="F14361" t="s">
        <v>67</v>
      </c>
      <c r="G14361">
        <v>5</v>
      </c>
      <c r="H14361">
        <v>320.64999999999998</v>
      </c>
    </row>
    <row r="14362" spans="1:8" x14ac:dyDescent="0.25">
      <c r="A14362" s="2">
        <v>30</v>
      </c>
      <c r="B14362" t="s">
        <v>45</v>
      </c>
      <c r="C14362" t="s">
        <v>245</v>
      </c>
      <c r="D14362" s="2">
        <v>5</v>
      </c>
      <c r="E14362" s="17">
        <v>6</v>
      </c>
      <c r="F14362" t="s">
        <v>73</v>
      </c>
      <c r="H14362">
        <v>48764.24</v>
      </c>
    </row>
    <row r="14363" spans="1:8" x14ac:dyDescent="0.25">
      <c r="A14363" s="2">
        <v>30</v>
      </c>
      <c r="B14363" t="s">
        <v>45</v>
      </c>
      <c r="C14363" t="s">
        <v>245</v>
      </c>
      <c r="D14363" s="2">
        <v>5</v>
      </c>
      <c r="E14363" s="17">
        <v>7</v>
      </c>
      <c r="F14363" t="s">
        <v>70</v>
      </c>
      <c r="G14363">
        <v>4</v>
      </c>
      <c r="H14363">
        <v>875970.75</v>
      </c>
    </row>
    <row r="14364" spans="1:8" x14ac:dyDescent="0.25">
      <c r="A14364" s="2">
        <v>30</v>
      </c>
      <c r="B14364" t="s">
        <v>45</v>
      </c>
      <c r="C14364" t="s">
        <v>245</v>
      </c>
      <c r="D14364" s="2">
        <v>5</v>
      </c>
      <c r="E14364" s="17">
        <v>7</v>
      </c>
      <c r="F14364" t="s">
        <v>75</v>
      </c>
      <c r="G14364">
        <v>4</v>
      </c>
      <c r="H14364">
        <v>54000</v>
      </c>
    </row>
    <row r="14365" spans="1:8" x14ac:dyDescent="0.25">
      <c r="A14365" s="2">
        <v>30</v>
      </c>
      <c r="B14365" t="s">
        <v>45</v>
      </c>
      <c r="C14365" t="s">
        <v>245</v>
      </c>
      <c r="D14365" s="2">
        <v>5</v>
      </c>
      <c r="E14365" s="17">
        <v>7</v>
      </c>
      <c r="F14365" t="s">
        <v>68</v>
      </c>
      <c r="G14365">
        <v>3</v>
      </c>
      <c r="H14365">
        <v>49892</v>
      </c>
    </row>
    <row r="14366" spans="1:8" x14ac:dyDescent="0.25">
      <c r="A14366" s="2">
        <v>30</v>
      </c>
      <c r="B14366" t="s">
        <v>45</v>
      </c>
      <c r="C14366" t="s">
        <v>245</v>
      </c>
      <c r="D14366" s="2">
        <v>5</v>
      </c>
      <c r="E14366" s="17">
        <v>7</v>
      </c>
      <c r="F14366" t="s">
        <v>69</v>
      </c>
      <c r="G14366">
        <v>4</v>
      </c>
      <c r="H14366">
        <v>113875.40999999999</v>
      </c>
    </row>
    <row r="14367" spans="1:8" x14ac:dyDescent="0.25">
      <c r="A14367" s="2">
        <v>30</v>
      </c>
      <c r="B14367" t="s">
        <v>45</v>
      </c>
      <c r="C14367" t="s">
        <v>245</v>
      </c>
      <c r="D14367" s="2">
        <v>5</v>
      </c>
      <c r="E14367" s="17">
        <v>7</v>
      </c>
      <c r="F14367" t="s">
        <v>78</v>
      </c>
      <c r="H14367">
        <v>20196.57</v>
      </c>
    </row>
    <row r="14368" spans="1:8" x14ac:dyDescent="0.25">
      <c r="A14368" s="2">
        <v>30</v>
      </c>
      <c r="B14368" t="s">
        <v>45</v>
      </c>
      <c r="C14368" t="s">
        <v>245</v>
      </c>
      <c r="D14368" s="2">
        <v>5</v>
      </c>
      <c r="E14368" s="17">
        <v>7</v>
      </c>
      <c r="F14368" t="s">
        <v>67</v>
      </c>
      <c r="G14368">
        <v>4</v>
      </c>
      <c r="H14368">
        <v>279.83999999999992</v>
      </c>
    </row>
    <row r="14369" spans="1:8" x14ac:dyDescent="0.25">
      <c r="A14369" s="2">
        <v>30</v>
      </c>
      <c r="B14369" t="s">
        <v>45</v>
      </c>
      <c r="C14369" t="s">
        <v>245</v>
      </c>
      <c r="D14369" s="2">
        <v>5</v>
      </c>
      <c r="E14369" s="17">
        <v>7</v>
      </c>
      <c r="F14369" t="s">
        <v>73</v>
      </c>
      <c r="H14369">
        <v>72992</v>
      </c>
    </row>
    <row r="14370" spans="1:8" x14ac:dyDescent="0.25">
      <c r="A14370" s="2">
        <v>30</v>
      </c>
      <c r="B14370" t="s">
        <v>45</v>
      </c>
      <c r="C14370" t="s">
        <v>245</v>
      </c>
      <c r="D14370" s="2">
        <v>5</v>
      </c>
      <c r="E14370" s="17">
        <v>8</v>
      </c>
      <c r="F14370" t="s">
        <v>70</v>
      </c>
      <c r="G14370">
        <v>5</v>
      </c>
      <c r="H14370">
        <v>1300457.79</v>
      </c>
    </row>
    <row r="14371" spans="1:8" x14ac:dyDescent="0.25">
      <c r="A14371" s="2">
        <v>30</v>
      </c>
      <c r="B14371" t="s">
        <v>45</v>
      </c>
      <c r="C14371" t="s">
        <v>245</v>
      </c>
      <c r="D14371" s="2">
        <v>5</v>
      </c>
      <c r="E14371" s="17">
        <v>8</v>
      </c>
      <c r="F14371" t="s">
        <v>75</v>
      </c>
      <c r="G14371">
        <v>5</v>
      </c>
      <c r="H14371">
        <v>53400</v>
      </c>
    </row>
    <row r="14372" spans="1:8" x14ac:dyDescent="0.25">
      <c r="A14372" s="2">
        <v>30</v>
      </c>
      <c r="B14372" t="s">
        <v>45</v>
      </c>
      <c r="C14372" t="s">
        <v>245</v>
      </c>
      <c r="D14372" s="2">
        <v>5</v>
      </c>
      <c r="E14372" s="17">
        <v>8</v>
      </c>
      <c r="F14372" t="s">
        <v>68</v>
      </c>
      <c r="G14372">
        <v>4</v>
      </c>
      <c r="H14372">
        <v>81446</v>
      </c>
    </row>
    <row r="14373" spans="1:8" x14ac:dyDescent="0.25">
      <c r="A14373" s="2">
        <v>30</v>
      </c>
      <c r="B14373" t="s">
        <v>45</v>
      </c>
      <c r="C14373" t="s">
        <v>245</v>
      </c>
      <c r="D14373" s="2">
        <v>5</v>
      </c>
      <c r="E14373" s="17">
        <v>8</v>
      </c>
      <c r="F14373" t="s">
        <v>69</v>
      </c>
      <c r="G14373">
        <v>5</v>
      </c>
      <c r="H14373">
        <v>146841.13999999998</v>
      </c>
    </row>
    <row r="14374" spans="1:8" x14ac:dyDescent="0.25">
      <c r="A14374" s="2">
        <v>30</v>
      </c>
      <c r="B14374" t="s">
        <v>45</v>
      </c>
      <c r="C14374" t="s">
        <v>245</v>
      </c>
      <c r="D14374" s="2">
        <v>5</v>
      </c>
      <c r="E14374" s="17">
        <v>8</v>
      </c>
      <c r="F14374" t="s">
        <v>78</v>
      </c>
      <c r="H14374">
        <v>24274.140000000003</v>
      </c>
    </row>
    <row r="14375" spans="1:8" x14ac:dyDescent="0.25">
      <c r="A14375" s="2">
        <v>30</v>
      </c>
      <c r="B14375" t="s">
        <v>45</v>
      </c>
      <c r="C14375" t="s">
        <v>245</v>
      </c>
      <c r="D14375" s="2">
        <v>5</v>
      </c>
      <c r="E14375" s="17">
        <v>8</v>
      </c>
      <c r="F14375" t="s">
        <v>67</v>
      </c>
      <c r="G14375">
        <v>5</v>
      </c>
      <c r="H14375">
        <v>361.45999999999992</v>
      </c>
    </row>
    <row r="14376" spans="1:8" x14ac:dyDescent="0.25">
      <c r="A14376" s="2">
        <v>30</v>
      </c>
      <c r="B14376" t="s">
        <v>45</v>
      </c>
      <c r="C14376" t="s">
        <v>245</v>
      </c>
      <c r="D14376" s="2">
        <v>5</v>
      </c>
      <c r="E14376" s="17">
        <v>8</v>
      </c>
      <c r="F14376" t="s">
        <v>73</v>
      </c>
      <c r="G14376">
        <v>3</v>
      </c>
      <c r="H14376">
        <v>111929.79999999999</v>
      </c>
    </row>
    <row r="14377" spans="1:8" x14ac:dyDescent="0.25">
      <c r="A14377" s="2">
        <v>30</v>
      </c>
      <c r="B14377" t="s">
        <v>45</v>
      </c>
      <c r="C14377" t="s">
        <v>245</v>
      </c>
      <c r="D14377" s="2">
        <v>5</v>
      </c>
      <c r="E14377" s="17">
        <v>8</v>
      </c>
      <c r="F14377" t="s">
        <v>72</v>
      </c>
      <c r="H14377">
        <v>61998.83</v>
      </c>
    </row>
    <row r="14378" spans="1:8" x14ac:dyDescent="0.25">
      <c r="A14378" s="2">
        <v>30</v>
      </c>
      <c r="B14378" t="s">
        <v>45</v>
      </c>
      <c r="C14378" t="s">
        <v>245</v>
      </c>
      <c r="D14378" s="2">
        <v>5</v>
      </c>
      <c r="E14378" s="17">
        <v>9</v>
      </c>
      <c r="F14378" t="s">
        <v>70</v>
      </c>
      <c r="H14378">
        <v>174168.35</v>
      </c>
    </row>
    <row r="14379" spans="1:8" x14ac:dyDescent="0.25">
      <c r="A14379" s="2">
        <v>30</v>
      </c>
      <c r="B14379" t="s">
        <v>45</v>
      </c>
      <c r="C14379" t="s">
        <v>245</v>
      </c>
      <c r="D14379" s="2">
        <v>5</v>
      </c>
      <c r="E14379" s="17">
        <v>9</v>
      </c>
      <c r="F14379" t="s">
        <v>67</v>
      </c>
      <c r="H14379">
        <v>46.64</v>
      </c>
    </row>
    <row r="14380" spans="1:8" x14ac:dyDescent="0.25">
      <c r="A14380" s="2">
        <v>30</v>
      </c>
      <c r="B14380" t="s">
        <v>45</v>
      </c>
      <c r="C14380" t="s">
        <v>245</v>
      </c>
      <c r="D14380" s="2">
        <v>5</v>
      </c>
      <c r="E14380" s="17">
        <v>9</v>
      </c>
      <c r="F14380" t="s">
        <v>72</v>
      </c>
      <c r="H14380">
        <v>64402.65</v>
      </c>
    </row>
    <row r="14381" spans="1:8" x14ac:dyDescent="0.25">
      <c r="A14381" s="2">
        <v>30</v>
      </c>
      <c r="B14381" t="s">
        <v>45</v>
      </c>
      <c r="C14381" t="s">
        <v>245</v>
      </c>
      <c r="D14381" s="2">
        <v>5</v>
      </c>
      <c r="E14381" s="17">
        <v>10</v>
      </c>
      <c r="F14381" t="s">
        <v>70</v>
      </c>
      <c r="G14381">
        <v>4</v>
      </c>
      <c r="H14381">
        <v>1504054.5</v>
      </c>
    </row>
    <row r="14382" spans="1:8" x14ac:dyDescent="0.25">
      <c r="A14382" s="2">
        <v>30</v>
      </c>
      <c r="B14382" t="s">
        <v>45</v>
      </c>
      <c r="C14382" t="s">
        <v>245</v>
      </c>
      <c r="D14382" s="2">
        <v>5</v>
      </c>
      <c r="E14382" s="17">
        <v>10</v>
      </c>
      <c r="F14382" t="s">
        <v>75</v>
      </c>
      <c r="G14382">
        <v>4</v>
      </c>
      <c r="H14382">
        <v>54000</v>
      </c>
    </row>
    <row r="14383" spans="1:8" x14ac:dyDescent="0.25">
      <c r="A14383" s="2">
        <v>30</v>
      </c>
      <c r="B14383" t="s">
        <v>45</v>
      </c>
      <c r="C14383" t="s">
        <v>245</v>
      </c>
      <c r="D14383" s="2">
        <v>5</v>
      </c>
      <c r="E14383" s="17">
        <v>10</v>
      </c>
      <c r="F14383" t="s">
        <v>68</v>
      </c>
      <c r="G14383">
        <v>3</v>
      </c>
      <c r="H14383">
        <v>36056</v>
      </c>
    </row>
    <row r="14384" spans="1:8" x14ac:dyDescent="0.25">
      <c r="A14384" s="2">
        <v>30</v>
      </c>
      <c r="B14384" t="s">
        <v>45</v>
      </c>
      <c r="C14384" t="s">
        <v>245</v>
      </c>
      <c r="D14384" s="2">
        <v>5</v>
      </c>
      <c r="E14384" s="17">
        <v>10</v>
      </c>
      <c r="F14384" t="s">
        <v>69</v>
      </c>
      <c r="G14384">
        <v>4</v>
      </c>
      <c r="H14384">
        <v>195526.29</v>
      </c>
    </row>
    <row r="14385" spans="1:8" x14ac:dyDescent="0.25">
      <c r="A14385" s="2">
        <v>30</v>
      </c>
      <c r="B14385" t="s">
        <v>45</v>
      </c>
      <c r="C14385" t="s">
        <v>245</v>
      </c>
      <c r="D14385" s="2">
        <v>5</v>
      </c>
      <c r="E14385" s="17">
        <v>10</v>
      </c>
      <c r="F14385" t="s">
        <v>78</v>
      </c>
      <c r="H14385">
        <v>38331.420000000006</v>
      </c>
    </row>
    <row r="14386" spans="1:8" x14ac:dyDescent="0.25">
      <c r="A14386" s="2">
        <v>30</v>
      </c>
      <c r="B14386" t="s">
        <v>45</v>
      </c>
      <c r="C14386" t="s">
        <v>245</v>
      </c>
      <c r="D14386" s="2">
        <v>5</v>
      </c>
      <c r="E14386" s="17">
        <v>10</v>
      </c>
      <c r="F14386" t="s">
        <v>67</v>
      </c>
      <c r="G14386">
        <v>4</v>
      </c>
      <c r="H14386">
        <v>279.83999999999997</v>
      </c>
    </row>
    <row r="14387" spans="1:8" x14ac:dyDescent="0.25">
      <c r="A14387" s="2">
        <v>30</v>
      </c>
      <c r="B14387" t="s">
        <v>45</v>
      </c>
      <c r="C14387" t="s">
        <v>245</v>
      </c>
      <c r="D14387" s="2">
        <v>5</v>
      </c>
      <c r="E14387" s="17">
        <v>10</v>
      </c>
      <c r="F14387" t="s">
        <v>73</v>
      </c>
      <c r="H14387">
        <v>124744.75</v>
      </c>
    </row>
    <row r="14388" spans="1:8" x14ac:dyDescent="0.25">
      <c r="A14388" s="2">
        <v>30</v>
      </c>
      <c r="B14388" t="s">
        <v>45</v>
      </c>
      <c r="C14388" t="s">
        <v>245</v>
      </c>
      <c r="D14388" s="2">
        <v>5</v>
      </c>
      <c r="E14388" s="17">
        <v>11</v>
      </c>
      <c r="F14388" t="s">
        <v>70</v>
      </c>
      <c r="G14388">
        <v>8</v>
      </c>
      <c r="H14388">
        <v>3842093.2800000007</v>
      </c>
    </row>
    <row r="14389" spans="1:8" x14ac:dyDescent="0.25">
      <c r="A14389" s="2">
        <v>30</v>
      </c>
      <c r="B14389" t="s">
        <v>45</v>
      </c>
      <c r="C14389" t="s">
        <v>245</v>
      </c>
      <c r="D14389" s="2">
        <v>5</v>
      </c>
      <c r="E14389" s="17">
        <v>11</v>
      </c>
      <c r="F14389" t="s">
        <v>75</v>
      </c>
      <c r="G14389">
        <v>2</v>
      </c>
      <c r="H14389">
        <v>90670</v>
      </c>
    </row>
    <row r="14390" spans="1:8" x14ac:dyDescent="0.25">
      <c r="A14390" s="2">
        <v>30</v>
      </c>
      <c r="B14390" t="s">
        <v>45</v>
      </c>
      <c r="C14390" t="s">
        <v>245</v>
      </c>
      <c r="D14390" s="2">
        <v>5</v>
      </c>
      <c r="E14390" s="17">
        <v>11</v>
      </c>
      <c r="F14390" t="s">
        <v>68</v>
      </c>
      <c r="G14390">
        <v>4</v>
      </c>
      <c r="H14390">
        <v>66720</v>
      </c>
    </row>
    <row r="14391" spans="1:8" x14ac:dyDescent="0.25">
      <c r="A14391" s="2">
        <v>30</v>
      </c>
      <c r="B14391" t="s">
        <v>45</v>
      </c>
      <c r="C14391" t="s">
        <v>245</v>
      </c>
      <c r="D14391" s="2">
        <v>5</v>
      </c>
      <c r="E14391" s="17">
        <v>11</v>
      </c>
      <c r="F14391" t="s">
        <v>69</v>
      </c>
      <c r="G14391">
        <v>8</v>
      </c>
      <c r="H14391">
        <v>480412.41000000003</v>
      </c>
    </row>
    <row r="14392" spans="1:8" x14ac:dyDescent="0.25">
      <c r="A14392" s="2">
        <v>30</v>
      </c>
      <c r="B14392" t="s">
        <v>45</v>
      </c>
      <c r="C14392" t="s">
        <v>245</v>
      </c>
      <c r="D14392" s="2">
        <v>5</v>
      </c>
      <c r="E14392" s="17">
        <v>11</v>
      </c>
      <c r="F14392" t="s">
        <v>78</v>
      </c>
      <c r="H14392">
        <v>144911.96</v>
      </c>
    </row>
    <row r="14393" spans="1:8" x14ac:dyDescent="0.25">
      <c r="A14393" s="2">
        <v>30</v>
      </c>
      <c r="B14393" t="s">
        <v>45</v>
      </c>
      <c r="C14393" t="s">
        <v>245</v>
      </c>
      <c r="D14393" s="2">
        <v>5</v>
      </c>
      <c r="E14393" s="17">
        <v>11</v>
      </c>
      <c r="F14393" t="s">
        <v>67</v>
      </c>
      <c r="G14393">
        <v>8</v>
      </c>
      <c r="H14393">
        <v>629.64000000000021</v>
      </c>
    </row>
    <row r="14394" spans="1:8" x14ac:dyDescent="0.25">
      <c r="A14394" s="2">
        <v>30</v>
      </c>
      <c r="B14394" t="s">
        <v>45</v>
      </c>
      <c r="C14394" t="s">
        <v>245</v>
      </c>
      <c r="D14394" s="2">
        <v>5</v>
      </c>
      <c r="E14394" s="17">
        <v>11</v>
      </c>
      <c r="F14394" t="s">
        <v>73</v>
      </c>
      <c r="G14394">
        <v>1</v>
      </c>
      <c r="H14394">
        <v>347596.83</v>
      </c>
    </row>
    <row r="14395" spans="1:8" x14ac:dyDescent="0.25">
      <c r="A14395" s="2">
        <v>30</v>
      </c>
      <c r="B14395" t="s">
        <v>45</v>
      </c>
      <c r="C14395" t="s">
        <v>245</v>
      </c>
      <c r="D14395" s="2">
        <v>5</v>
      </c>
      <c r="E14395" s="17">
        <v>11</v>
      </c>
      <c r="F14395" t="s">
        <v>72</v>
      </c>
      <c r="G14395">
        <v>8</v>
      </c>
      <c r="H14395">
        <v>510843.17000000004</v>
      </c>
    </row>
    <row r="14396" spans="1:8" x14ac:dyDescent="0.25">
      <c r="A14396" s="2">
        <v>30</v>
      </c>
      <c r="B14396" t="s">
        <v>45</v>
      </c>
      <c r="C14396" t="s">
        <v>245</v>
      </c>
      <c r="D14396" s="2">
        <v>5</v>
      </c>
      <c r="E14396" s="17">
        <v>11</v>
      </c>
      <c r="F14396" t="s">
        <v>74</v>
      </c>
      <c r="H14396">
        <v>203471.66</v>
      </c>
    </row>
    <row r="14397" spans="1:8" x14ac:dyDescent="0.25">
      <c r="A14397" s="2">
        <v>30</v>
      </c>
      <c r="B14397" t="s">
        <v>45</v>
      </c>
      <c r="C14397" t="s">
        <v>245</v>
      </c>
      <c r="D14397" s="2">
        <v>5</v>
      </c>
      <c r="E14397" s="17">
        <v>12</v>
      </c>
      <c r="F14397" t="s">
        <v>70</v>
      </c>
      <c r="G14397">
        <v>16</v>
      </c>
      <c r="H14397">
        <v>8603811.8000000007</v>
      </c>
    </row>
    <row r="14398" spans="1:8" x14ac:dyDescent="0.25">
      <c r="A14398" s="2">
        <v>30</v>
      </c>
      <c r="B14398" t="s">
        <v>45</v>
      </c>
      <c r="C14398" t="s">
        <v>245</v>
      </c>
      <c r="D14398" s="2">
        <v>5</v>
      </c>
      <c r="E14398" s="17">
        <v>12</v>
      </c>
      <c r="F14398" t="s">
        <v>75</v>
      </c>
      <c r="G14398">
        <v>4</v>
      </c>
      <c r="H14398">
        <v>174900</v>
      </c>
    </row>
    <row r="14399" spans="1:8" x14ac:dyDescent="0.25">
      <c r="A14399" s="2">
        <v>30</v>
      </c>
      <c r="B14399" t="s">
        <v>45</v>
      </c>
      <c r="C14399" t="s">
        <v>245</v>
      </c>
      <c r="D14399" s="2">
        <v>5</v>
      </c>
      <c r="E14399" s="17">
        <v>12</v>
      </c>
      <c r="F14399" t="s">
        <v>77</v>
      </c>
      <c r="H14399">
        <v>1402.4</v>
      </c>
    </row>
    <row r="14400" spans="1:8" x14ac:dyDescent="0.25">
      <c r="A14400" s="2">
        <v>30</v>
      </c>
      <c r="B14400" t="s">
        <v>45</v>
      </c>
      <c r="C14400" t="s">
        <v>245</v>
      </c>
      <c r="D14400" s="2">
        <v>5</v>
      </c>
      <c r="E14400" s="17">
        <v>12</v>
      </c>
      <c r="F14400" t="s">
        <v>68</v>
      </c>
      <c r="G14400">
        <v>7</v>
      </c>
      <c r="H14400">
        <v>115968</v>
      </c>
    </row>
    <row r="14401" spans="1:8" x14ac:dyDescent="0.25">
      <c r="A14401" s="2">
        <v>30</v>
      </c>
      <c r="B14401" t="s">
        <v>45</v>
      </c>
      <c r="C14401" t="s">
        <v>245</v>
      </c>
      <c r="D14401" s="2">
        <v>5</v>
      </c>
      <c r="E14401" s="17">
        <v>12</v>
      </c>
      <c r="F14401" t="s">
        <v>69</v>
      </c>
      <c r="G14401">
        <v>16</v>
      </c>
      <c r="H14401">
        <v>1118492.49</v>
      </c>
    </row>
    <row r="14402" spans="1:8" x14ac:dyDescent="0.25">
      <c r="A14402" s="2">
        <v>30</v>
      </c>
      <c r="B14402" t="s">
        <v>45</v>
      </c>
      <c r="C14402" t="s">
        <v>245</v>
      </c>
      <c r="D14402" s="2">
        <v>5</v>
      </c>
      <c r="E14402" s="17">
        <v>12</v>
      </c>
      <c r="F14402" t="s">
        <v>78</v>
      </c>
      <c r="H14402">
        <v>227952.09</v>
      </c>
    </row>
    <row r="14403" spans="1:8" x14ac:dyDescent="0.25">
      <c r="A14403" s="2">
        <v>30</v>
      </c>
      <c r="B14403" t="s">
        <v>45</v>
      </c>
      <c r="C14403" t="s">
        <v>245</v>
      </c>
      <c r="D14403" s="2">
        <v>5</v>
      </c>
      <c r="E14403" s="17">
        <v>12</v>
      </c>
      <c r="F14403" t="s">
        <v>67</v>
      </c>
      <c r="G14403">
        <v>16</v>
      </c>
      <c r="H14403">
        <v>1148.5100000000011</v>
      </c>
    </row>
    <row r="14404" spans="1:8" x14ac:dyDescent="0.25">
      <c r="A14404" s="2">
        <v>30</v>
      </c>
      <c r="B14404" t="s">
        <v>45</v>
      </c>
      <c r="C14404" t="s">
        <v>245</v>
      </c>
      <c r="D14404" s="2">
        <v>5</v>
      </c>
      <c r="E14404" s="17">
        <v>12</v>
      </c>
      <c r="F14404" t="s">
        <v>73</v>
      </c>
      <c r="H14404">
        <v>295910.83</v>
      </c>
    </row>
    <row r="14405" spans="1:8" x14ac:dyDescent="0.25">
      <c r="A14405" s="2">
        <v>30</v>
      </c>
      <c r="B14405" t="s">
        <v>45</v>
      </c>
      <c r="C14405" t="s">
        <v>245</v>
      </c>
      <c r="D14405" s="2">
        <v>5</v>
      </c>
      <c r="E14405" s="17">
        <v>12</v>
      </c>
      <c r="F14405" t="s">
        <v>79</v>
      </c>
      <c r="H14405">
        <v>20653.439999999999</v>
      </c>
    </row>
    <row r="14406" spans="1:8" x14ac:dyDescent="0.25">
      <c r="A14406" s="2">
        <v>30</v>
      </c>
      <c r="B14406" t="s">
        <v>45</v>
      </c>
      <c r="C14406" t="s">
        <v>245</v>
      </c>
      <c r="D14406" s="2">
        <v>5</v>
      </c>
      <c r="E14406" s="17">
        <v>12</v>
      </c>
      <c r="F14406" t="s">
        <v>72</v>
      </c>
      <c r="G14406">
        <v>16</v>
      </c>
      <c r="H14406">
        <v>1511223.61</v>
      </c>
    </row>
    <row r="14407" spans="1:8" x14ac:dyDescent="0.25">
      <c r="A14407" s="2">
        <v>30</v>
      </c>
      <c r="B14407" t="s">
        <v>45</v>
      </c>
      <c r="C14407" t="s">
        <v>245</v>
      </c>
      <c r="D14407" s="2">
        <v>5</v>
      </c>
      <c r="E14407" s="17">
        <v>13</v>
      </c>
      <c r="F14407" t="s">
        <v>70</v>
      </c>
      <c r="G14407">
        <v>15</v>
      </c>
      <c r="H14407">
        <v>7804103.9699999988</v>
      </c>
    </row>
    <row r="14408" spans="1:8" x14ac:dyDescent="0.25">
      <c r="A14408" s="2">
        <v>30</v>
      </c>
      <c r="B14408" t="s">
        <v>45</v>
      </c>
      <c r="C14408" t="s">
        <v>245</v>
      </c>
      <c r="D14408" s="2">
        <v>5</v>
      </c>
      <c r="E14408" s="17">
        <v>13</v>
      </c>
      <c r="F14408" t="s">
        <v>75</v>
      </c>
      <c r="G14408">
        <v>4</v>
      </c>
      <c r="H14408">
        <v>185176</v>
      </c>
    </row>
    <row r="14409" spans="1:8" x14ac:dyDescent="0.25">
      <c r="A14409" s="2">
        <v>30</v>
      </c>
      <c r="B14409" t="s">
        <v>45</v>
      </c>
      <c r="C14409" t="s">
        <v>245</v>
      </c>
      <c r="D14409" s="2">
        <v>5</v>
      </c>
      <c r="E14409" s="17">
        <v>13</v>
      </c>
      <c r="F14409" t="s">
        <v>68</v>
      </c>
      <c r="G14409">
        <v>7</v>
      </c>
      <c r="H14409">
        <v>99510</v>
      </c>
    </row>
    <row r="14410" spans="1:8" x14ac:dyDescent="0.25">
      <c r="A14410" s="2">
        <v>30</v>
      </c>
      <c r="B14410" t="s">
        <v>45</v>
      </c>
      <c r="C14410" t="s">
        <v>245</v>
      </c>
      <c r="D14410" s="2">
        <v>5</v>
      </c>
      <c r="E14410" s="17">
        <v>13</v>
      </c>
      <c r="F14410" t="s">
        <v>69</v>
      </c>
      <c r="G14410">
        <v>15</v>
      </c>
      <c r="H14410">
        <v>1014531.0700000002</v>
      </c>
    </row>
    <row r="14411" spans="1:8" x14ac:dyDescent="0.25">
      <c r="A14411" s="2">
        <v>30</v>
      </c>
      <c r="B14411" t="s">
        <v>45</v>
      </c>
      <c r="C14411" t="s">
        <v>245</v>
      </c>
      <c r="D14411" s="2">
        <v>5</v>
      </c>
      <c r="E14411" s="17">
        <v>13</v>
      </c>
      <c r="F14411" t="s">
        <v>78</v>
      </c>
      <c r="H14411">
        <v>92084.82</v>
      </c>
    </row>
    <row r="14412" spans="1:8" x14ac:dyDescent="0.25">
      <c r="A14412" s="2">
        <v>30</v>
      </c>
      <c r="B14412" t="s">
        <v>45</v>
      </c>
      <c r="C14412" t="s">
        <v>245</v>
      </c>
      <c r="D14412" s="2">
        <v>5</v>
      </c>
      <c r="E14412" s="17">
        <v>13</v>
      </c>
      <c r="F14412" t="s">
        <v>67</v>
      </c>
      <c r="G14412">
        <v>15</v>
      </c>
      <c r="H14412">
        <v>944.46000000000095</v>
      </c>
    </row>
    <row r="14413" spans="1:8" x14ac:dyDescent="0.25">
      <c r="A14413" s="2">
        <v>30</v>
      </c>
      <c r="B14413" t="s">
        <v>45</v>
      </c>
      <c r="C14413" t="s">
        <v>245</v>
      </c>
      <c r="D14413" s="2">
        <v>5</v>
      </c>
      <c r="E14413" s="17">
        <v>13</v>
      </c>
      <c r="F14413" t="s">
        <v>73</v>
      </c>
      <c r="G14413">
        <v>1</v>
      </c>
      <c r="H14413">
        <v>461338.62</v>
      </c>
    </row>
    <row r="14414" spans="1:8" x14ac:dyDescent="0.25">
      <c r="A14414" s="2">
        <v>30</v>
      </c>
      <c r="B14414" t="s">
        <v>45</v>
      </c>
      <c r="C14414" t="s">
        <v>245</v>
      </c>
      <c r="D14414" s="2">
        <v>5</v>
      </c>
      <c r="E14414" s="17">
        <v>13</v>
      </c>
      <c r="F14414" t="s">
        <v>72</v>
      </c>
      <c r="G14414">
        <v>15</v>
      </c>
      <c r="H14414">
        <v>2726169.0100000002</v>
      </c>
    </row>
    <row r="14415" spans="1:8" x14ac:dyDescent="0.25">
      <c r="A14415" s="2">
        <v>30</v>
      </c>
      <c r="B14415" t="s">
        <v>45</v>
      </c>
      <c r="C14415" t="s">
        <v>245</v>
      </c>
      <c r="D14415" s="2">
        <v>5</v>
      </c>
      <c r="E14415" s="17">
        <v>14</v>
      </c>
      <c r="F14415" t="s">
        <v>70</v>
      </c>
      <c r="G14415">
        <v>4</v>
      </c>
      <c r="H14415">
        <v>2841672.6000000006</v>
      </c>
    </row>
    <row r="14416" spans="1:8" x14ac:dyDescent="0.25">
      <c r="A14416" s="2">
        <v>30</v>
      </c>
      <c r="B14416" t="s">
        <v>45</v>
      </c>
      <c r="C14416" t="s">
        <v>245</v>
      </c>
      <c r="D14416" s="2">
        <v>5</v>
      </c>
      <c r="E14416" s="17">
        <v>14</v>
      </c>
      <c r="F14416" t="s">
        <v>75</v>
      </c>
      <c r="G14416">
        <v>1</v>
      </c>
      <c r="H14416">
        <v>110004</v>
      </c>
    </row>
    <row r="14417" spans="1:8" x14ac:dyDescent="0.25">
      <c r="A14417" s="2">
        <v>30</v>
      </c>
      <c r="B14417" t="s">
        <v>45</v>
      </c>
      <c r="C14417" t="s">
        <v>245</v>
      </c>
      <c r="D14417" s="2">
        <v>5</v>
      </c>
      <c r="E14417" s="17">
        <v>14</v>
      </c>
      <c r="F14417" t="s">
        <v>68</v>
      </c>
      <c r="G14417">
        <v>2</v>
      </c>
      <c r="H14417">
        <v>38220</v>
      </c>
    </row>
    <row r="14418" spans="1:8" x14ac:dyDescent="0.25">
      <c r="A14418" s="2">
        <v>30</v>
      </c>
      <c r="B14418" t="s">
        <v>45</v>
      </c>
      <c r="C14418" t="s">
        <v>245</v>
      </c>
      <c r="D14418" s="2">
        <v>5</v>
      </c>
      <c r="E14418" s="17">
        <v>14</v>
      </c>
      <c r="F14418" t="s">
        <v>69</v>
      </c>
      <c r="G14418">
        <v>4</v>
      </c>
      <c r="H14418">
        <v>369416.81999999995</v>
      </c>
    </row>
    <row r="14419" spans="1:8" x14ac:dyDescent="0.25">
      <c r="A14419" s="2">
        <v>30</v>
      </c>
      <c r="B14419" t="s">
        <v>45</v>
      </c>
      <c r="C14419" t="s">
        <v>245</v>
      </c>
      <c r="D14419" s="2">
        <v>5</v>
      </c>
      <c r="E14419" s="17">
        <v>14</v>
      </c>
      <c r="F14419" t="s">
        <v>78</v>
      </c>
      <c r="H14419">
        <v>142715.49</v>
      </c>
    </row>
    <row r="14420" spans="1:8" x14ac:dyDescent="0.25">
      <c r="A14420" s="2">
        <v>30</v>
      </c>
      <c r="B14420" t="s">
        <v>45</v>
      </c>
      <c r="C14420" t="s">
        <v>245</v>
      </c>
      <c r="D14420" s="2">
        <v>5</v>
      </c>
      <c r="E14420" s="17">
        <v>14</v>
      </c>
      <c r="F14420" t="s">
        <v>67</v>
      </c>
      <c r="G14420">
        <v>4</v>
      </c>
      <c r="H14420">
        <v>279.83999999999992</v>
      </c>
    </row>
    <row r="14421" spans="1:8" x14ac:dyDescent="0.25">
      <c r="A14421" s="2">
        <v>30</v>
      </c>
      <c r="B14421" t="s">
        <v>45</v>
      </c>
      <c r="C14421" t="s">
        <v>245</v>
      </c>
      <c r="D14421" s="2">
        <v>5</v>
      </c>
      <c r="E14421" s="17">
        <v>14</v>
      </c>
      <c r="F14421" t="s">
        <v>73</v>
      </c>
      <c r="G14421">
        <v>1</v>
      </c>
      <c r="H14421">
        <v>236806.05</v>
      </c>
    </row>
    <row r="14422" spans="1:8" x14ac:dyDescent="0.25">
      <c r="A14422" s="2">
        <v>30</v>
      </c>
      <c r="B14422" t="s">
        <v>45</v>
      </c>
      <c r="C14422" t="s">
        <v>245</v>
      </c>
      <c r="D14422" s="2">
        <v>5</v>
      </c>
      <c r="E14422" s="17">
        <v>14</v>
      </c>
      <c r="F14422" t="s">
        <v>72</v>
      </c>
      <c r="G14422">
        <v>4</v>
      </c>
      <c r="H14422">
        <v>781992.6</v>
      </c>
    </row>
    <row r="14423" spans="1:8" x14ac:dyDescent="0.25">
      <c r="A14423" s="2">
        <v>30</v>
      </c>
      <c r="B14423" t="s">
        <v>45</v>
      </c>
      <c r="C14423" t="s">
        <v>245</v>
      </c>
      <c r="D14423" s="2">
        <v>5</v>
      </c>
      <c r="E14423" s="17">
        <v>15</v>
      </c>
      <c r="F14423" t="s">
        <v>70</v>
      </c>
      <c r="G14423">
        <v>1</v>
      </c>
      <c r="H14423">
        <v>760683.6</v>
      </c>
    </row>
    <row r="14424" spans="1:8" x14ac:dyDescent="0.25">
      <c r="A14424" s="2">
        <v>30</v>
      </c>
      <c r="B14424" t="s">
        <v>45</v>
      </c>
      <c r="C14424" t="s">
        <v>245</v>
      </c>
      <c r="D14424" s="2">
        <v>5</v>
      </c>
      <c r="E14424" s="17">
        <v>15</v>
      </c>
      <c r="F14424" t="s">
        <v>68</v>
      </c>
      <c r="G14424">
        <v>1</v>
      </c>
      <c r="H14424">
        <v>17820</v>
      </c>
    </row>
    <row r="14425" spans="1:8" x14ac:dyDescent="0.25">
      <c r="A14425" s="2">
        <v>30</v>
      </c>
      <c r="B14425" t="s">
        <v>45</v>
      </c>
      <c r="C14425" t="s">
        <v>245</v>
      </c>
      <c r="D14425" s="2">
        <v>5</v>
      </c>
      <c r="E14425" s="17">
        <v>15</v>
      </c>
      <c r="F14425" t="s">
        <v>69</v>
      </c>
      <c r="G14425">
        <v>1</v>
      </c>
      <c r="H14425">
        <v>98888.719999999987</v>
      </c>
    </row>
    <row r="14426" spans="1:8" x14ac:dyDescent="0.25">
      <c r="A14426" s="2">
        <v>30</v>
      </c>
      <c r="B14426" t="s">
        <v>45</v>
      </c>
      <c r="C14426" t="s">
        <v>245</v>
      </c>
      <c r="D14426" s="2">
        <v>5</v>
      </c>
      <c r="E14426" s="17">
        <v>15</v>
      </c>
      <c r="F14426" t="s">
        <v>67</v>
      </c>
      <c r="G14426">
        <v>1</v>
      </c>
      <c r="H14426">
        <v>69.959999999999994</v>
      </c>
    </row>
    <row r="14427" spans="1:8" x14ac:dyDescent="0.25">
      <c r="A14427" s="2">
        <v>30</v>
      </c>
      <c r="B14427" t="s">
        <v>45</v>
      </c>
      <c r="C14427" t="s">
        <v>245</v>
      </c>
      <c r="D14427" s="2">
        <v>5</v>
      </c>
      <c r="E14427" s="17">
        <v>15</v>
      </c>
      <c r="F14427" t="s">
        <v>72</v>
      </c>
      <c r="G14427">
        <v>1</v>
      </c>
      <c r="H14427">
        <v>390413.52</v>
      </c>
    </row>
    <row r="14428" spans="1:8" x14ac:dyDescent="0.25">
      <c r="A14428" s="2">
        <v>17</v>
      </c>
      <c r="B14428" t="s">
        <v>46</v>
      </c>
      <c r="C14428" t="s">
        <v>246</v>
      </c>
      <c r="D14428" s="2">
        <v>1</v>
      </c>
      <c r="E14428" s="17">
        <v>1</v>
      </c>
      <c r="F14428" t="s">
        <v>70</v>
      </c>
      <c r="G14428">
        <v>21</v>
      </c>
      <c r="H14428">
        <v>577982.13</v>
      </c>
    </row>
    <row r="14429" spans="1:8" x14ac:dyDescent="0.25">
      <c r="A14429" s="2">
        <v>17</v>
      </c>
      <c r="B14429" t="s">
        <v>46</v>
      </c>
      <c r="C14429" t="s">
        <v>246</v>
      </c>
      <c r="D14429" s="2">
        <v>1</v>
      </c>
      <c r="E14429" s="17">
        <v>3</v>
      </c>
      <c r="F14429" t="s">
        <v>70</v>
      </c>
      <c r="G14429">
        <v>10</v>
      </c>
      <c r="H14429">
        <v>472301.19</v>
      </c>
    </row>
    <row r="14430" spans="1:8" x14ac:dyDescent="0.25">
      <c r="A14430" s="2">
        <v>17</v>
      </c>
      <c r="B14430" t="s">
        <v>46</v>
      </c>
      <c r="C14430" t="s">
        <v>246</v>
      </c>
      <c r="D14430" s="2">
        <v>1</v>
      </c>
      <c r="E14430" s="17">
        <v>3</v>
      </c>
      <c r="F14430" t="s">
        <v>75</v>
      </c>
      <c r="G14430">
        <v>9</v>
      </c>
      <c r="H14430">
        <v>68400</v>
      </c>
    </row>
    <row r="14431" spans="1:8" x14ac:dyDescent="0.25">
      <c r="A14431" s="2">
        <v>17</v>
      </c>
      <c r="B14431" t="s">
        <v>46</v>
      </c>
      <c r="C14431" t="s">
        <v>246</v>
      </c>
      <c r="D14431" s="2">
        <v>1</v>
      </c>
      <c r="E14431" s="17">
        <v>3</v>
      </c>
      <c r="F14431" t="s">
        <v>68</v>
      </c>
      <c r="G14431">
        <v>7</v>
      </c>
      <c r="H14431">
        <v>98713.25</v>
      </c>
    </row>
    <row r="14432" spans="1:8" x14ac:dyDescent="0.25">
      <c r="A14432" s="2">
        <v>17</v>
      </c>
      <c r="B14432" t="s">
        <v>46</v>
      </c>
      <c r="C14432" t="s">
        <v>246</v>
      </c>
      <c r="D14432" s="2">
        <v>1</v>
      </c>
      <c r="E14432" s="17">
        <v>3</v>
      </c>
      <c r="F14432" t="s">
        <v>69</v>
      </c>
      <c r="G14432">
        <v>10</v>
      </c>
      <c r="H14432">
        <v>61437.62999999999</v>
      </c>
    </row>
    <row r="14433" spans="1:8" x14ac:dyDescent="0.25">
      <c r="A14433" s="2">
        <v>17</v>
      </c>
      <c r="B14433" t="s">
        <v>46</v>
      </c>
      <c r="C14433" t="s">
        <v>246</v>
      </c>
      <c r="D14433" s="2">
        <v>1</v>
      </c>
      <c r="E14433" s="17">
        <v>3</v>
      </c>
      <c r="F14433" t="s">
        <v>78</v>
      </c>
      <c r="H14433">
        <v>13972.8</v>
      </c>
    </row>
    <row r="14434" spans="1:8" x14ac:dyDescent="0.25">
      <c r="A14434" s="2">
        <v>17</v>
      </c>
      <c r="B14434" t="s">
        <v>46</v>
      </c>
      <c r="C14434" t="s">
        <v>246</v>
      </c>
      <c r="D14434" s="2">
        <v>1</v>
      </c>
      <c r="E14434" s="17">
        <v>3</v>
      </c>
      <c r="F14434" t="s">
        <v>67</v>
      </c>
      <c r="G14434">
        <v>9</v>
      </c>
      <c r="H14434">
        <v>329.94</v>
      </c>
    </row>
    <row r="14435" spans="1:8" x14ac:dyDescent="0.25">
      <c r="A14435" s="2">
        <v>17</v>
      </c>
      <c r="B14435" t="s">
        <v>46</v>
      </c>
      <c r="C14435" t="s">
        <v>246</v>
      </c>
      <c r="D14435" s="2">
        <v>1</v>
      </c>
      <c r="E14435" s="17">
        <v>3</v>
      </c>
      <c r="F14435" t="s">
        <v>73</v>
      </c>
      <c r="G14435">
        <v>2</v>
      </c>
      <c r="H14435">
        <v>60811.86</v>
      </c>
    </row>
    <row r="14436" spans="1:8" x14ac:dyDescent="0.25">
      <c r="A14436" s="2">
        <v>17</v>
      </c>
      <c r="B14436" t="s">
        <v>46</v>
      </c>
      <c r="C14436" t="s">
        <v>246</v>
      </c>
      <c r="D14436" s="2">
        <v>1</v>
      </c>
      <c r="E14436" s="17">
        <v>4</v>
      </c>
      <c r="F14436" t="s">
        <v>70</v>
      </c>
      <c r="G14436">
        <v>12</v>
      </c>
      <c r="H14436">
        <v>720446.67</v>
      </c>
    </row>
    <row r="14437" spans="1:8" x14ac:dyDescent="0.25">
      <c r="A14437" s="2">
        <v>17</v>
      </c>
      <c r="B14437" t="s">
        <v>46</v>
      </c>
      <c r="C14437" t="s">
        <v>246</v>
      </c>
      <c r="D14437" s="2">
        <v>1</v>
      </c>
      <c r="E14437" s="17">
        <v>4</v>
      </c>
      <c r="F14437" t="s">
        <v>75</v>
      </c>
      <c r="G14437">
        <v>6</v>
      </c>
      <c r="H14437">
        <v>41700</v>
      </c>
    </row>
    <row r="14438" spans="1:8" x14ac:dyDescent="0.25">
      <c r="A14438" s="2">
        <v>17</v>
      </c>
      <c r="B14438" t="s">
        <v>46</v>
      </c>
      <c r="C14438" t="s">
        <v>246</v>
      </c>
      <c r="D14438" s="2">
        <v>1</v>
      </c>
      <c r="E14438" s="17">
        <v>4</v>
      </c>
      <c r="F14438" t="s">
        <v>77</v>
      </c>
      <c r="H14438">
        <v>26111.8</v>
      </c>
    </row>
    <row r="14439" spans="1:8" x14ac:dyDescent="0.25">
      <c r="A14439" s="2">
        <v>17</v>
      </c>
      <c r="B14439" t="s">
        <v>46</v>
      </c>
      <c r="C14439" t="s">
        <v>246</v>
      </c>
      <c r="D14439" s="2">
        <v>1</v>
      </c>
      <c r="E14439" s="17">
        <v>4</v>
      </c>
      <c r="F14439" t="s">
        <v>68</v>
      </c>
      <c r="G14439">
        <v>5</v>
      </c>
      <c r="H14439">
        <v>30749.25</v>
      </c>
    </row>
    <row r="14440" spans="1:8" x14ac:dyDescent="0.25">
      <c r="A14440" s="2">
        <v>17</v>
      </c>
      <c r="B14440" t="s">
        <v>46</v>
      </c>
      <c r="C14440" t="s">
        <v>246</v>
      </c>
      <c r="D14440" s="2">
        <v>1</v>
      </c>
      <c r="E14440" s="17">
        <v>4</v>
      </c>
      <c r="F14440" t="s">
        <v>69</v>
      </c>
      <c r="G14440">
        <v>11</v>
      </c>
      <c r="H14440">
        <v>86458.86</v>
      </c>
    </row>
    <row r="14441" spans="1:8" x14ac:dyDescent="0.25">
      <c r="A14441" s="2">
        <v>17</v>
      </c>
      <c r="B14441" t="s">
        <v>46</v>
      </c>
      <c r="C14441" t="s">
        <v>246</v>
      </c>
      <c r="D14441" s="2">
        <v>1</v>
      </c>
      <c r="E14441" s="17">
        <v>4</v>
      </c>
      <c r="F14441" t="s">
        <v>78</v>
      </c>
      <c r="H14441">
        <v>24838.560000000001</v>
      </c>
    </row>
    <row r="14442" spans="1:8" x14ac:dyDescent="0.25">
      <c r="A14442" s="2">
        <v>17</v>
      </c>
      <c r="B14442" t="s">
        <v>46</v>
      </c>
      <c r="C14442" t="s">
        <v>246</v>
      </c>
      <c r="D14442" s="2">
        <v>1</v>
      </c>
      <c r="E14442" s="17">
        <v>4</v>
      </c>
      <c r="F14442" t="s">
        <v>67</v>
      </c>
      <c r="G14442">
        <v>12</v>
      </c>
      <c r="H14442">
        <v>446.03</v>
      </c>
    </row>
    <row r="14443" spans="1:8" x14ac:dyDescent="0.25">
      <c r="A14443" s="2">
        <v>17</v>
      </c>
      <c r="B14443" t="s">
        <v>46</v>
      </c>
      <c r="C14443" t="s">
        <v>246</v>
      </c>
      <c r="D14443" s="2">
        <v>1</v>
      </c>
      <c r="E14443" s="17">
        <v>4</v>
      </c>
      <c r="F14443" t="s">
        <v>73</v>
      </c>
      <c r="G14443">
        <v>2</v>
      </c>
      <c r="H14443">
        <v>32381.97</v>
      </c>
    </row>
    <row r="14444" spans="1:8" x14ac:dyDescent="0.25">
      <c r="A14444" s="2">
        <v>17</v>
      </c>
      <c r="B14444" t="s">
        <v>46</v>
      </c>
      <c r="C14444" t="s">
        <v>246</v>
      </c>
      <c r="D14444" s="2">
        <v>1</v>
      </c>
      <c r="E14444" s="17">
        <v>4</v>
      </c>
      <c r="F14444" t="s">
        <v>72</v>
      </c>
      <c r="G14444">
        <v>1</v>
      </c>
      <c r="H14444">
        <v>27926.7</v>
      </c>
    </row>
    <row r="14445" spans="1:8" x14ac:dyDescent="0.25">
      <c r="A14445" s="2">
        <v>17</v>
      </c>
      <c r="B14445" t="s">
        <v>46</v>
      </c>
      <c r="C14445" t="s">
        <v>246</v>
      </c>
      <c r="D14445" s="2">
        <v>1</v>
      </c>
      <c r="E14445" s="17">
        <v>5</v>
      </c>
      <c r="F14445" t="s">
        <v>70</v>
      </c>
      <c r="G14445">
        <v>36</v>
      </c>
      <c r="H14445">
        <v>2371896.71</v>
      </c>
    </row>
    <row r="14446" spans="1:8" x14ac:dyDescent="0.25">
      <c r="A14446" s="2">
        <v>17</v>
      </c>
      <c r="B14446" t="s">
        <v>46</v>
      </c>
      <c r="C14446" t="s">
        <v>246</v>
      </c>
      <c r="D14446" s="2">
        <v>1</v>
      </c>
      <c r="E14446" s="17">
        <v>5</v>
      </c>
      <c r="F14446" t="s">
        <v>75</v>
      </c>
      <c r="G14446">
        <v>30</v>
      </c>
      <c r="H14446">
        <v>186600</v>
      </c>
    </row>
    <row r="14447" spans="1:8" x14ac:dyDescent="0.25">
      <c r="A14447" s="2">
        <v>17</v>
      </c>
      <c r="B14447" t="s">
        <v>46</v>
      </c>
      <c r="C14447" t="s">
        <v>246</v>
      </c>
      <c r="D14447" s="2">
        <v>1</v>
      </c>
      <c r="E14447" s="17">
        <v>5</v>
      </c>
      <c r="F14447" t="s">
        <v>77</v>
      </c>
      <c r="G14447">
        <v>4</v>
      </c>
      <c r="H14447">
        <v>33705.370000000003</v>
      </c>
    </row>
    <row r="14448" spans="1:8" x14ac:dyDescent="0.25">
      <c r="A14448" s="2">
        <v>17</v>
      </c>
      <c r="B14448" t="s">
        <v>46</v>
      </c>
      <c r="C14448" t="s">
        <v>246</v>
      </c>
      <c r="D14448" s="2">
        <v>1</v>
      </c>
      <c r="E14448" s="17">
        <v>5</v>
      </c>
      <c r="F14448" t="s">
        <v>68</v>
      </c>
      <c r="G14448">
        <v>14</v>
      </c>
      <c r="H14448">
        <v>139730.25</v>
      </c>
    </row>
    <row r="14449" spans="1:8" x14ac:dyDescent="0.25">
      <c r="A14449" s="2">
        <v>17</v>
      </c>
      <c r="B14449" t="s">
        <v>46</v>
      </c>
      <c r="C14449" t="s">
        <v>246</v>
      </c>
      <c r="D14449" s="2">
        <v>1</v>
      </c>
      <c r="E14449" s="17">
        <v>5</v>
      </c>
      <c r="F14449" t="s">
        <v>69</v>
      </c>
      <c r="G14449">
        <v>33</v>
      </c>
      <c r="H14449">
        <v>274738.54999999993</v>
      </c>
    </row>
    <row r="14450" spans="1:8" x14ac:dyDescent="0.25">
      <c r="A14450" s="2">
        <v>17</v>
      </c>
      <c r="B14450" t="s">
        <v>46</v>
      </c>
      <c r="C14450" t="s">
        <v>246</v>
      </c>
      <c r="D14450" s="2">
        <v>1</v>
      </c>
      <c r="E14450" s="17">
        <v>5</v>
      </c>
      <c r="F14450" t="s">
        <v>78</v>
      </c>
      <c r="H14450">
        <v>22272.84</v>
      </c>
    </row>
    <row r="14451" spans="1:8" x14ac:dyDescent="0.25">
      <c r="A14451" s="2">
        <v>17</v>
      </c>
      <c r="B14451" t="s">
        <v>46</v>
      </c>
      <c r="C14451" t="s">
        <v>246</v>
      </c>
      <c r="D14451" s="2">
        <v>1</v>
      </c>
      <c r="E14451" s="17">
        <v>5</v>
      </c>
      <c r="F14451" t="s">
        <v>67</v>
      </c>
      <c r="G14451">
        <v>36</v>
      </c>
      <c r="H14451">
        <v>1301.43</v>
      </c>
    </row>
    <row r="14452" spans="1:8" x14ac:dyDescent="0.25">
      <c r="A14452" s="2">
        <v>17</v>
      </c>
      <c r="B14452" t="s">
        <v>46</v>
      </c>
      <c r="C14452" t="s">
        <v>246</v>
      </c>
      <c r="D14452" s="2">
        <v>1</v>
      </c>
      <c r="E14452" s="17">
        <v>5</v>
      </c>
      <c r="F14452" t="s">
        <v>73</v>
      </c>
      <c r="G14452">
        <v>5</v>
      </c>
      <c r="H14452">
        <v>169616.61000000002</v>
      </c>
    </row>
    <row r="14453" spans="1:8" x14ac:dyDescent="0.25">
      <c r="A14453" s="2">
        <v>17</v>
      </c>
      <c r="B14453" t="s">
        <v>46</v>
      </c>
      <c r="C14453" t="s">
        <v>246</v>
      </c>
      <c r="D14453" s="2">
        <v>1</v>
      </c>
      <c r="E14453" s="17">
        <v>5</v>
      </c>
      <c r="F14453" t="s">
        <v>72</v>
      </c>
      <c r="G14453">
        <v>3</v>
      </c>
      <c r="H14453">
        <v>95780.209999999992</v>
      </c>
    </row>
    <row r="14454" spans="1:8" x14ac:dyDescent="0.25">
      <c r="A14454" s="2">
        <v>17</v>
      </c>
      <c r="B14454" t="s">
        <v>46</v>
      </c>
      <c r="C14454" t="s">
        <v>246</v>
      </c>
      <c r="D14454" s="2">
        <v>1</v>
      </c>
      <c r="E14454" s="17">
        <v>5</v>
      </c>
      <c r="F14454" t="s">
        <v>74</v>
      </c>
      <c r="G14454">
        <v>1</v>
      </c>
      <c r="H14454">
        <v>14650</v>
      </c>
    </row>
    <row r="14455" spans="1:8" x14ac:dyDescent="0.25">
      <c r="A14455" s="2">
        <v>17</v>
      </c>
      <c r="B14455" t="s">
        <v>46</v>
      </c>
      <c r="C14455" t="s">
        <v>246</v>
      </c>
      <c r="D14455" s="2">
        <v>1</v>
      </c>
      <c r="E14455" s="17">
        <v>6</v>
      </c>
      <c r="F14455" t="s">
        <v>70</v>
      </c>
      <c r="G14455">
        <v>52</v>
      </c>
      <c r="H14455">
        <v>4503921.75</v>
      </c>
    </row>
    <row r="14456" spans="1:8" x14ac:dyDescent="0.25">
      <c r="A14456" s="2">
        <v>17</v>
      </c>
      <c r="B14456" t="s">
        <v>46</v>
      </c>
      <c r="C14456" t="s">
        <v>246</v>
      </c>
      <c r="D14456" s="2">
        <v>1</v>
      </c>
      <c r="E14456" s="17">
        <v>6</v>
      </c>
      <c r="F14456" t="s">
        <v>75</v>
      </c>
      <c r="G14456">
        <v>45</v>
      </c>
      <c r="H14456">
        <v>299400</v>
      </c>
    </row>
    <row r="14457" spans="1:8" x14ac:dyDescent="0.25">
      <c r="A14457" s="2">
        <v>17</v>
      </c>
      <c r="B14457" t="s">
        <v>46</v>
      </c>
      <c r="C14457" t="s">
        <v>246</v>
      </c>
      <c r="D14457" s="2">
        <v>1</v>
      </c>
      <c r="E14457" s="17">
        <v>6</v>
      </c>
      <c r="F14457" t="s">
        <v>77</v>
      </c>
      <c r="G14457">
        <v>12</v>
      </c>
      <c r="H14457">
        <v>56110.18</v>
      </c>
    </row>
    <row r="14458" spans="1:8" x14ac:dyDescent="0.25">
      <c r="A14458" s="2">
        <v>17</v>
      </c>
      <c r="B14458" t="s">
        <v>46</v>
      </c>
      <c r="C14458" t="s">
        <v>246</v>
      </c>
      <c r="D14458" s="2">
        <v>1</v>
      </c>
      <c r="E14458" s="17">
        <v>6</v>
      </c>
      <c r="F14458" t="s">
        <v>68</v>
      </c>
      <c r="G14458">
        <v>37</v>
      </c>
      <c r="H14458">
        <v>454236.75</v>
      </c>
    </row>
    <row r="14459" spans="1:8" x14ac:dyDescent="0.25">
      <c r="A14459" s="2">
        <v>17</v>
      </c>
      <c r="B14459" t="s">
        <v>46</v>
      </c>
      <c r="C14459" t="s">
        <v>246</v>
      </c>
      <c r="D14459" s="2">
        <v>1</v>
      </c>
      <c r="E14459" s="17">
        <v>6</v>
      </c>
      <c r="F14459" t="s">
        <v>69</v>
      </c>
      <c r="G14459">
        <v>50</v>
      </c>
      <c r="H14459">
        <v>557372.39000000036</v>
      </c>
    </row>
    <row r="14460" spans="1:8" x14ac:dyDescent="0.25">
      <c r="A14460" s="2">
        <v>17</v>
      </c>
      <c r="B14460" t="s">
        <v>46</v>
      </c>
      <c r="C14460" t="s">
        <v>246</v>
      </c>
      <c r="D14460" s="2">
        <v>1</v>
      </c>
      <c r="E14460" s="17">
        <v>6</v>
      </c>
      <c r="F14460" t="s">
        <v>78</v>
      </c>
      <c r="G14460">
        <v>1</v>
      </c>
      <c r="H14460">
        <v>172669.74000000002</v>
      </c>
    </row>
    <row r="14461" spans="1:8" x14ac:dyDescent="0.25">
      <c r="A14461" s="2">
        <v>17</v>
      </c>
      <c r="B14461" t="s">
        <v>46</v>
      </c>
      <c r="C14461" t="s">
        <v>246</v>
      </c>
      <c r="D14461" s="2">
        <v>1</v>
      </c>
      <c r="E14461" s="17">
        <v>6</v>
      </c>
      <c r="F14461" t="s">
        <v>67</v>
      </c>
      <c r="G14461">
        <v>52</v>
      </c>
      <c r="H14461">
        <v>1924.6499999999999</v>
      </c>
    </row>
    <row r="14462" spans="1:8" x14ac:dyDescent="0.25">
      <c r="A14462" s="2">
        <v>17</v>
      </c>
      <c r="B14462" t="s">
        <v>46</v>
      </c>
      <c r="C14462" t="s">
        <v>246</v>
      </c>
      <c r="D14462" s="2">
        <v>1</v>
      </c>
      <c r="E14462" s="17">
        <v>6</v>
      </c>
      <c r="F14462" t="s">
        <v>73</v>
      </c>
      <c r="G14462">
        <v>6</v>
      </c>
      <c r="H14462">
        <v>241180.66</v>
      </c>
    </row>
    <row r="14463" spans="1:8" x14ac:dyDescent="0.25">
      <c r="A14463" s="2">
        <v>17</v>
      </c>
      <c r="B14463" t="s">
        <v>46</v>
      </c>
      <c r="C14463" t="s">
        <v>246</v>
      </c>
      <c r="D14463" s="2">
        <v>1</v>
      </c>
      <c r="E14463" s="17">
        <v>6</v>
      </c>
      <c r="F14463" t="s">
        <v>79</v>
      </c>
      <c r="G14463">
        <v>1</v>
      </c>
      <c r="H14463">
        <v>17764.5</v>
      </c>
    </row>
    <row r="14464" spans="1:8" x14ac:dyDescent="0.25">
      <c r="A14464" s="2">
        <v>17</v>
      </c>
      <c r="B14464" t="s">
        <v>46</v>
      </c>
      <c r="C14464" t="s">
        <v>246</v>
      </c>
      <c r="D14464" s="2">
        <v>1</v>
      </c>
      <c r="E14464" s="17">
        <v>6</v>
      </c>
      <c r="F14464" t="s">
        <v>72</v>
      </c>
      <c r="G14464">
        <v>3</v>
      </c>
      <c r="H14464">
        <v>85872.48</v>
      </c>
    </row>
    <row r="14465" spans="1:8" x14ac:dyDescent="0.25">
      <c r="A14465" s="2">
        <v>17</v>
      </c>
      <c r="B14465" t="s">
        <v>46</v>
      </c>
      <c r="C14465" t="s">
        <v>246</v>
      </c>
      <c r="D14465" s="2">
        <v>1</v>
      </c>
      <c r="E14465" s="17">
        <v>6</v>
      </c>
      <c r="F14465" t="s">
        <v>74</v>
      </c>
      <c r="G14465">
        <v>4</v>
      </c>
      <c r="H14465">
        <v>167594.23000000001</v>
      </c>
    </row>
    <row r="14466" spans="1:8" x14ac:dyDescent="0.25">
      <c r="A14466" s="2">
        <v>17</v>
      </c>
      <c r="B14466" t="s">
        <v>46</v>
      </c>
      <c r="C14466" t="s">
        <v>246</v>
      </c>
      <c r="D14466" s="2">
        <v>1</v>
      </c>
      <c r="E14466" s="17">
        <v>7</v>
      </c>
      <c r="F14466" t="s">
        <v>70</v>
      </c>
      <c r="G14466">
        <v>38</v>
      </c>
      <c r="H14466">
        <v>3799752.93</v>
      </c>
    </row>
    <row r="14467" spans="1:8" x14ac:dyDescent="0.25">
      <c r="A14467" s="2">
        <v>17</v>
      </c>
      <c r="B14467" t="s">
        <v>46</v>
      </c>
      <c r="C14467" t="s">
        <v>246</v>
      </c>
      <c r="D14467" s="2">
        <v>1</v>
      </c>
      <c r="E14467" s="17">
        <v>7</v>
      </c>
      <c r="F14467" t="s">
        <v>75</v>
      </c>
      <c r="G14467">
        <v>26</v>
      </c>
      <c r="H14467">
        <v>184500</v>
      </c>
    </row>
    <row r="14468" spans="1:8" x14ac:dyDescent="0.25">
      <c r="A14468" s="2">
        <v>17</v>
      </c>
      <c r="B14468" t="s">
        <v>46</v>
      </c>
      <c r="C14468" t="s">
        <v>246</v>
      </c>
      <c r="D14468" s="2">
        <v>1</v>
      </c>
      <c r="E14468" s="17">
        <v>7</v>
      </c>
      <c r="F14468" t="s">
        <v>77</v>
      </c>
      <c r="G14468">
        <v>4</v>
      </c>
      <c r="H14468">
        <v>36055.64</v>
      </c>
    </row>
    <row r="14469" spans="1:8" x14ac:dyDescent="0.25">
      <c r="A14469" s="2">
        <v>17</v>
      </c>
      <c r="B14469" t="s">
        <v>46</v>
      </c>
      <c r="C14469" t="s">
        <v>246</v>
      </c>
      <c r="D14469" s="2">
        <v>1</v>
      </c>
      <c r="E14469" s="17">
        <v>7</v>
      </c>
      <c r="F14469" t="s">
        <v>68</v>
      </c>
      <c r="G14469">
        <v>18</v>
      </c>
      <c r="H14469">
        <v>204522.25</v>
      </c>
    </row>
    <row r="14470" spans="1:8" x14ac:dyDescent="0.25">
      <c r="A14470" s="2">
        <v>17</v>
      </c>
      <c r="B14470" t="s">
        <v>46</v>
      </c>
      <c r="C14470" t="s">
        <v>246</v>
      </c>
      <c r="D14470" s="2">
        <v>1</v>
      </c>
      <c r="E14470" s="17">
        <v>7</v>
      </c>
      <c r="F14470" t="s">
        <v>69</v>
      </c>
      <c r="G14470">
        <v>27</v>
      </c>
      <c r="H14470">
        <v>357510.43000000005</v>
      </c>
    </row>
    <row r="14471" spans="1:8" x14ac:dyDescent="0.25">
      <c r="A14471" s="2">
        <v>17</v>
      </c>
      <c r="B14471" t="s">
        <v>46</v>
      </c>
      <c r="C14471" t="s">
        <v>246</v>
      </c>
      <c r="D14471" s="2">
        <v>1</v>
      </c>
      <c r="E14471" s="17">
        <v>7</v>
      </c>
      <c r="F14471" t="s">
        <v>78</v>
      </c>
      <c r="H14471">
        <v>158206.32</v>
      </c>
    </row>
    <row r="14472" spans="1:8" x14ac:dyDescent="0.25">
      <c r="A14472" s="2">
        <v>17</v>
      </c>
      <c r="B14472" t="s">
        <v>46</v>
      </c>
      <c r="C14472" t="s">
        <v>246</v>
      </c>
      <c r="D14472" s="2">
        <v>1</v>
      </c>
      <c r="E14472" s="17">
        <v>7</v>
      </c>
      <c r="F14472" t="s">
        <v>67</v>
      </c>
      <c r="G14472">
        <v>38</v>
      </c>
      <c r="H14472">
        <v>1331.98</v>
      </c>
    </row>
    <row r="14473" spans="1:8" x14ac:dyDescent="0.25">
      <c r="A14473" s="2">
        <v>17</v>
      </c>
      <c r="B14473" t="s">
        <v>46</v>
      </c>
      <c r="C14473" t="s">
        <v>246</v>
      </c>
      <c r="D14473" s="2">
        <v>1</v>
      </c>
      <c r="E14473" s="17">
        <v>7</v>
      </c>
      <c r="F14473" t="s">
        <v>73</v>
      </c>
      <c r="G14473">
        <v>3</v>
      </c>
      <c r="H14473">
        <v>206792.01</v>
      </c>
    </row>
    <row r="14474" spans="1:8" x14ac:dyDescent="0.25">
      <c r="A14474" s="2">
        <v>17</v>
      </c>
      <c r="B14474" t="s">
        <v>46</v>
      </c>
      <c r="C14474" t="s">
        <v>246</v>
      </c>
      <c r="D14474" s="2">
        <v>1</v>
      </c>
      <c r="E14474" s="17">
        <v>7</v>
      </c>
      <c r="F14474" t="s">
        <v>79</v>
      </c>
      <c r="H14474">
        <v>17764.5</v>
      </c>
    </row>
    <row r="14475" spans="1:8" x14ac:dyDescent="0.25">
      <c r="A14475" s="2">
        <v>17</v>
      </c>
      <c r="B14475" t="s">
        <v>46</v>
      </c>
      <c r="C14475" t="s">
        <v>246</v>
      </c>
      <c r="D14475" s="2">
        <v>1</v>
      </c>
      <c r="E14475" s="17">
        <v>7</v>
      </c>
      <c r="F14475" t="s">
        <v>72</v>
      </c>
      <c r="G14475">
        <v>12</v>
      </c>
      <c r="H14475">
        <v>393746.16000000003</v>
      </c>
    </row>
    <row r="14476" spans="1:8" x14ac:dyDescent="0.25">
      <c r="A14476" s="2">
        <v>17</v>
      </c>
      <c r="B14476" t="s">
        <v>46</v>
      </c>
      <c r="C14476" t="s">
        <v>246</v>
      </c>
      <c r="D14476" s="2">
        <v>1</v>
      </c>
      <c r="E14476" s="17">
        <v>7</v>
      </c>
      <c r="F14476" t="s">
        <v>74</v>
      </c>
      <c r="G14476">
        <v>3</v>
      </c>
      <c r="H14476">
        <v>27435</v>
      </c>
    </row>
    <row r="14477" spans="1:8" x14ac:dyDescent="0.25">
      <c r="A14477" s="2">
        <v>17</v>
      </c>
      <c r="B14477" t="s">
        <v>46</v>
      </c>
      <c r="C14477" t="s">
        <v>246</v>
      </c>
      <c r="D14477" s="2">
        <v>1</v>
      </c>
      <c r="E14477" s="17">
        <v>8</v>
      </c>
      <c r="F14477" t="s">
        <v>70</v>
      </c>
      <c r="G14477">
        <v>43</v>
      </c>
      <c r="H14477">
        <v>5335930.21</v>
      </c>
    </row>
    <row r="14478" spans="1:8" x14ac:dyDescent="0.25">
      <c r="A14478" s="2">
        <v>17</v>
      </c>
      <c r="B14478" t="s">
        <v>46</v>
      </c>
      <c r="C14478" t="s">
        <v>246</v>
      </c>
      <c r="D14478" s="2">
        <v>1</v>
      </c>
      <c r="E14478" s="17">
        <v>8</v>
      </c>
      <c r="F14478" t="s">
        <v>75</v>
      </c>
      <c r="G14478">
        <v>30</v>
      </c>
      <c r="H14478">
        <v>195000</v>
      </c>
    </row>
    <row r="14479" spans="1:8" x14ac:dyDescent="0.25">
      <c r="A14479" s="2">
        <v>17</v>
      </c>
      <c r="B14479" t="s">
        <v>46</v>
      </c>
      <c r="C14479" t="s">
        <v>246</v>
      </c>
      <c r="D14479" s="2">
        <v>1</v>
      </c>
      <c r="E14479" s="17">
        <v>8</v>
      </c>
      <c r="F14479" t="s">
        <v>77</v>
      </c>
      <c r="H14479">
        <v>17715.429999999997</v>
      </c>
    </row>
    <row r="14480" spans="1:8" x14ac:dyDescent="0.25">
      <c r="A14480" s="2">
        <v>17</v>
      </c>
      <c r="B14480" t="s">
        <v>46</v>
      </c>
      <c r="C14480" t="s">
        <v>246</v>
      </c>
      <c r="D14480" s="2">
        <v>1</v>
      </c>
      <c r="E14480" s="17">
        <v>8</v>
      </c>
      <c r="F14480" t="s">
        <v>68</v>
      </c>
      <c r="G14480">
        <v>24</v>
      </c>
      <c r="H14480">
        <v>275887.25</v>
      </c>
    </row>
    <row r="14481" spans="1:8" x14ac:dyDescent="0.25">
      <c r="A14481" s="2">
        <v>17</v>
      </c>
      <c r="B14481" t="s">
        <v>46</v>
      </c>
      <c r="C14481" t="s">
        <v>246</v>
      </c>
      <c r="D14481" s="2">
        <v>1</v>
      </c>
      <c r="E14481" s="17">
        <v>8</v>
      </c>
      <c r="F14481" t="s">
        <v>69</v>
      </c>
      <c r="G14481">
        <v>38</v>
      </c>
      <c r="H14481">
        <v>615386.62000000034</v>
      </c>
    </row>
    <row r="14482" spans="1:8" x14ac:dyDescent="0.25">
      <c r="A14482" s="2">
        <v>17</v>
      </c>
      <c r="B14482" t="s">
        <v>46</v>
      </c>
      <c r="C14482" t="s">
        <v>246</v>
      </c>
      <c r="D14482" s="2">
        <v>1</v>
      </c>
      <c r="E14482" s="17">
        <v>8</v>
      </c>
      <c r="F14482" t="s">
        <v>78</v>
      </c>
      <c r="G14482">
        <v>2</v>
      </c>
      <c r="H14482">
        <v>166062.12</v>
      </c>
    </row>
    <row r="14483" spans="1:8" x14ac:dyDescent="0.25">
      <c r="A14483" s="2">
        <v>17</v>
      </c>
      <c r="B14483" t="s">
        <v>46</v>
      </c>
      <c r="C14483" t="s">
        <v>246</v>
      </c>
      <c r="D14483" s="2">
        <v>1</v>
      </c>
      <c r="E14483" s="17">
        <v>8</v>
      </c>
      <c r="F14483" t="s">
        <v>67</v>
      </c>
      <c r="G14483">
        <v>43</v>
      </c>
      <c r="H14483">
        <v>1515.28</v>
      </c>
    </row>
    <row r="14484" spans="1:8" x14ac:dyDescent="0.25">
      <c r="A14484" s="2">
        <v>17</v>
      </c>
      <c r="B14484" t="s">
        <v>46</v>
      </c>
      <c r="C14484" t="s">
        <v>246</v>
      </c>
      <c r="D14484" s="2">
        <v>1</v>
      </c>
      <c r="E14484" s="17">
        <v>8</v>
      </c>
      <c r="F14484" t="s">
        <v>73</v>
      </c>
      <c r="G14484">
        <v>4</v>
      </c>
      <c r="H14484">
        <v>414412.15</v>
      </c>
    </row>
    <row r="14485" spans="1:8" x14ac:dyDescent="0.25">
      <c r="A14485" s="2">
        <v>17</v>
      </c>
      <c r="B14485" t="s">
        <v>46</v>
      </c>
      <c r="C14485" t="s">
        <v>246</v>
      </c>
      <c r="D14485" s="2">
        <v>1</v>
      </c>
      <c r="E14485" s="17">
        <v>8</v>
      </c>
      <c r="F14485" t="s">
        <v>72</v>
      </c>
      <c r="G14485">
        <v>5</v>
      </c>
      <c r="H14485">
        <v>230902.65000000002</v>
      </c>
    </row>
    <row r="14486" spans="1:8" x14ac:dyDescent="0.25">
      <c r="A14486" s="2">
        <v>17</v>
      </c>
      <c r="B14486" t="s">
        <v>46</v>
      </c>
      <c r="C14486" t="s">
        <v>246</v>
      </c>
      <c r="D14486" s="2">
        <v>1</v>
      </c>
      <c r="E14486" s="17">
        <v>8</v>
      </c>
      <c r="F14486" t="s">
        <v>74</v>
      </c>
      <c r="G14486">
        <v>1</v>
      </c>
      <c r="H14486">
        <v>8565</v>
      </c>
    </row>
    <row r="14487" spans="1:8" x14ac:dyDescent="0.25">
      <c r="A14487" s="2">
        <v>17</v>
      </c>
      <c r="B14487" t="s">
        <v>46</v>
      </c>
      <c r="C14487" t="s">
        <v>246</v>
      </c>
      <c r="D14487" s="2">
        <v>1</v>
      </c>
      <c r="E14487" s="17">
        <v>9</v>
      </c>
      <c r="F14487" t="s">
        <v>70</v>
      </c>
      <c r="G14487">
        <v>50</v>
      </c>
      <c r="H14487">
        <v>7677270.5299999993</v>
      </c>
    </row>
    <row r="14488" spans="1:8" x14ac:dyDescent="0.25">
      <c r="A14488" s="2">
        <v>17</v>
      </c>
      <c r="B14488" t="s">
        <v>46</v>
      </c>
      <c r="C14488" t="s">
        <v>246</v>
      </c>
      <c r="D14488" s="2">
        <v>1</v>
      </c>
      <c r="E14488" s="17">
        <v>9</v>
      </c>
      <c r="F14488" t="s">
        <v>75</v>
      </c>
      <c r="G14488">
        <v>39</v>
      </c>
      <c r="H14488">
        <v>278400</v>
      </c>
    </row>
    <row r="14489" spans="1:8" x14ac:dyDescent="0.25">
      <c r="A14489" s="2">
        <v>17</v>
      </c>
      <c r="B14489" t="s">
        <v>46</v>
      </c>
      <c r="C14489" t="s">
        <v>246</v>
      </c>
      <c r="D14489" s="2">
        <v>1</v>
      </c>
      <c r="E14489" s="17">
        <v>9</v>
      </c>
      <c r="F14489" t="s">
        <v>77</v>
      </c>
      <c r="G14489">
        <v>5</v>
      </c>
      <c r="H14489">
        <v>52265.1</v>
      </c>
    </row>
    <row r="14490" spans="1:8" x14ac:dyDescent="0.25">
      <c r="A14490" s="2">
        <v>17</v>
      </c>
      <c r="B14490" t="s">
        <v>46</v>
      </c>
      <c r="C14490" t="s">
        <v>246</v>
      </c>
      <c r="D14490" s="2">
        <v>1</v>
      </c>
      <c r="E14490" s="17">
        <v>9</v>
      </c>
      <c r="F14490" t="s">
        <v>68</v>
      </c>
      <c r="G14490">
        <v>31</v>
      </c>
      <c r="H14490">
        <v>380387.75</v>
      </c>
    </row>
    <row r="14491" spans="1:8" x14ac:dyDescent="0.25">
      <c r="A14491" s="2">
        <v>17</v>
      </c>
      <c r="B14491" t="s">
        <v>46</v>
      </c>
      <c r="C14491" t="s">
        <v>246</v>
      </c>
      <c r="D14491" s="2">
        <v>1</v>
      </c>
      <c r="E14491" s="17">
        <v>9</v>
      </c>
      <c r="F14491" t="s">
        <v>69</v>
      </c>
      <c r="G14491">
        <v>45</v>
      </c>
      <c r="H14491">
        <v>905773.13000000012</v>
      </c>
    </row>
    <row r="14492" spans="1:8" x14ac:dyDescent="0.25">
      <c r="A14492" s="2">
        <v>17</v>
      </c>
      <c r="B14492" t="s">
        <v>46</v>
      </c>
      <c r="C14492" t="s">
        <v>246</v>
      </c>
      <c r="D14492" s="2">
        <v>1</v>
      </c>
      <c r="E14492" s="17">
        <v>9</v>
      </c>
      <c r="F14492" t="s">
        <v>78</v>
      </c>
      <c r="G14492">
        <v>2</v>
      </c>
      <c r="H14492">
        <v>324077.99</v>
      </c>
    </row>
    <row r="14493" spans="1:8" x14ac:dyDescent="0.25">
      <c r="A14493" s="2">
        <v>17</v>
      </c>
      <c r="B14493" t="s">
        <v>46</v>
      </c>
      <c r="C14493" t="s">
        <v>246</v>
      </c>
      <c r="D14493" s="2">
        <v>1</v>
      </c>
      <c r="E14493" s="17">
        <v>9</v>
      </c>
      <c r="F14493" t="s">
        <v>67</v>
      </c>
      <c r="G14493">
        <v>50</v>
      </c>
      <c r="H14493">
        <v>1820.78</v>
      </c>
    </row>
    <row r="14494" spans="1:8" x14ac:dyDescent="0.25">
      <c r="A14494" s="2">
        <v>17</v>
      </c>
      <c r="B14494" t="s">
        <v>46</v>
      </c>
      <c r="C14494" t="s">
        <v>246</v>
      </c>
      <c r="D14494" s="2">
        <v>1</v>
      </c>
      <c r="E14494" s="17">
        <v>9</v>
      </c>
      <c r="F14494" t="s">
        <v>73</v>
      </c>
      <c r="G14494">
        <v>3</v>
      </c>
      <c r="H14494">
        <v>442418.97</v>
      </c>
    </row>
    <row r="14495" spans="1:8" x14ac:dyDescent="0.25">
      <c r="A14495" s="2">
        <v>17</v>
      </c>
      <c r="B14495" t="s">
        <v>46</v>
      </c>
      <c r="C14495" t="s">
        <v>246</v>
      </c>
      <c r="D14495" s="2">
        <v>1</v>
      </c>
      <c r="E14495" s="17">
        <v>9</v>
      </c>
      <c r="F14495" t="s">
        <v>72</v>
      </c>
      <c r="G14495">
        <v>5</v>
      </c>
      <c r="H14495">
        <v>262013.25000000006</v>
      </c>
    </row>
    <row r="14496" spans="1:8" x14ac:dyDescent="0.25">
      <c r="A14496" s="2">
        <v>17</v>
      </c>
      <c r="B14496" t="s">
        <v>46</v>
      </c>
      <c r="C14496" t="s">
        <v>246</v>
      </c>
      <c r="D14496" s="2">
        <v>1</v>
      </c>
      <c r="E14496" s="17">
        <v>9</v>
      </c>
      <c r="F14496" t="s">
        <v>74</v>
      </c>
      <c r="G14496">
        <v>3</v>
      </c>
      <c r="H14496">
        <v>179871.51</v>
      </c>
    </row>
    <row r="14497" spans="1:8" x14ac:dyDescent="0.25">
      <c r="A14497" s="2">
        <v>17</v>
      </c>
      <c r="B14497" t="s">
        <v>46</v>
      </c>
      <c r="C14497" t="s">
        <v>246</v>
      </c>
      <c r="D14497" s="2">
        <v>1</v>
      </c>
      <c r="E14497" s="17">
        <v>10</v>
      </c>
      <c r="F14497" t="s">
        <v>70</v>
      </c>
      <c r="G14497">
        <v>13</v>
      </c>
      <c r="H14497">
        <v>2841394.27</v>
      </c>
    </row>
    <row r="14498" spans="1:8" x14ac:dyDescent="0.25">
      <c r="A14498" s="2">
        <v>17</v>
      </c>
      <c r="B14498" t="s">
        <v>46</v>
      </c>
      <c r="C14498" t="s">
        <v>246</v>
      </c>
      <c r="D14498" s="2">
        <v>1</v>
      </c>
      <c r="E14498" s="17">
        <v>10</v>
      </c>
      <c r="F14498" t="s">
        <v>75</v>
      </c>
      <c r="G14498">
        <v>11</v>
      </c>
      <c r="H14498">
        <v>88800</v>
      </c>
    </row>
    <row r="14499" spans="1:8" x14ac:dyDescent="0.25">
      <c r="A14499" s="2">
        <v>17</v>
      </c>
      <c r="B14499" t="s">
        <v>46</v>
      </c>
      <c r="C14499" t="s">
        <v>246</v>
      </c>
      <c r="D14499" s="2">
        <v>1</v>
      </c>
      <c r="E14499" s="17">
        <v>10</v>
      </c>
      <c r="F14499" t="s">
        <v>77</v>
      </c>
      <c r="G14499">
        <v>1</v>
      </c>
      <c r="H14499">
        <v>35364.239999999998</v>
      </c>
    </row>
    <row r="14500" spans="1:8" x14ac:dyDescent="0.25">
      <c r="A14500" s="2">
        <v>17</v>
      </c>
      <c r="B14500" t="s">
        <v>46</v>
      </c>
      <c r="C14500" t="s">
        <v>246</v>
      </c>
      <c r="D14500" s="2">
        <v>1</v>
      </c>
      <c r="E14500" s="17">
        <v>10</v>
      </c>
      <c r="F14500" t="s">
        <v>68</v>
      </c>
      <c r="G14500">
        <v>13</v>
      </c>
      <c r="H14500">
        <v>163658</v>
      </c>
    </row>
    <row r="14501" spans="1:8" x14ac:dyDescent="0.25">
      <c r="A14501" s="2">
        <v>17</v>
      </c>
      <c r="B14501" t="s">
        <v>46</v>
      </c>
      <c r="C14501" t="s">
        <v>246</v>
      </c>
      <c r="D14501" s="2">
        <v>1</v>
      </c>
      <c r="E14501" s="17">
        <v>10</v>
      </c>
      <c r="F14501" t="s">
        <v>69</v>
      </c>
      <c r="G14501">
        <v>13</v>
      </c>
      <c r="H14501">
        <v>369379.94999999995</v>
      </c>
    </row>
    <row r="14502" spans="1:8" x14ac:dyDescent="0.25">
      <c r="A14502" s="2">
        <v>17</v>
      </c>
      <c r="B14502" t="s">
        <v>46</v>
      </c>
      <c r="C14502" t="s">
        <v>246</v>
      </c>
      <c r="D14502" s="2">
        <v>1</v>
      </c>
      <c r="E14502" s="17">
        <v>10</v>
      </c>
      <c r="F14502" t="s">
        <v>78</v>
      </c>
      <c r="G14502">
        <v>1</v>
      </c>
      <c r="H14502">
        <v>172529.59</v>
      </c>
    </row>
    <row r="14503" spans="1:8" x14ac:dyDescent="0.25">
      <c r="A14503" s="2">
        <v>17</v>
      </c>
      <c r="B14503" t="s">
        <v>46</v>
      </c>
      <c r="C14503" t="s">
        <v>246</v>
      </c>
      <c r="D14503" s="2">
        <v>1</v>
      </c>
      <c r="E14503" s="17">
        <v>10</v>
      </c>
      <c r="F14503" t="s">
        <v>67</v>
      </c>
      <c r="G14503">
        <v>13</v>
      </c>
      <c r="H14503">
        <v>531.56999999999994</v>
      </c>
    </row>
    <row r="14504" spans="1:8" x14ac:dyDescent="0.25">
      <c r="A14504" s="2">
        <v>17</v>
      </c>
      <c r="B14504" t="s">
        <v>46</v>
      </c>
      <c r="C14504" t="s">
        <v>246</v>
      </c>
      <c r="D14504" s="2">
        <v>1</v>
      </c>
      <c r="E14504" s="17">
        <v>10</v>
      </c>
      <c r="F14504" t="s">
        <v>73</v>
      </c>
      <c r="G14504">
        <v>2</v>
      </c>
      <c r="H14504">
        <v>199458.16</v>
      </c>
    </row>
    <row r="14505" spans="1:8" x14ac:dyDescent="0.25">
      <c r="A14505" s="2">
        <v>17</v>
      </c>
      <c r="B14505" t="s">
        <v>46</v>
      </c>
      <c r="C14505" t="s">
        <v>246</v>
      </c>
      <c r="D14505" s="2">
        <v>1</v>
      </c>
      <c r="E14505" s="17">
        <v>10</v>
      </c>
      <c r="F14505" t="s">
        <v>74</v>
      </c>
      <c r="H14505">
        <v>2749.5</v>
      </c>
    </row>
    <row r="14506" spans="1:8" x14ac:dyDescent="0.25">
      <c r="A14506" s="2">
        <v>17</v>
      </c>
      <c r="B14506" t="s">
        <v>46</v>
      </c>
      <c r="C14506" t="s">
        <v>246</v>
      </c>
      <c r="D14506" s="2">
        <v>1</v>
      </c>
      <c r="E14506" s="17">
        <v>11</v>
      </c>
      <c r="F14506" t="s">
        <v>70</v>
      </c>
      <c r="G14506">
        <v>48</v>
      </c>
      <c r="H14506">
        <v>10234879.179999992</v>
      </c>
    </row>
    <row r="14507" spans="1:8" x14ac:dyDescent="0.25">
      <c r="A14507" s="2">
        <v>17</v>
      </c>
      <c r="B14507" t="s">
        <v>46</v>
      </c>
      <c r="C14507" t="s">
        <v>246</v>
      </c>
      <c r="D14507" s="2">
        <v>1</v>
      </c>
      <c r="E14507" s="17">
        <v>11</v>
      </c>
      <c r="F14507" t="s">
        <v>75</v>
      </c>
      <c r="G14507">
        <v>8</v>
      </c>
      <c r="H14507">
        <v>99041</v>
      </c>
    </row>
    <row r="14508" spans="1:8" x14ac:dyDescent="0.25">
      <c r="A14508" s="2">
        <v>17</v>
      </c>
      <c r="B14508" t="s">
        <v>46</v>
      </c>
      <c r="C14508" t="s">
        <v>246</v>
      </c>
      <c r="D14508" s="2">
        <v>1</v>
      </c>
      <c r="E14508" s="17">
        <v>11</v>
      </c>
      <c r="F14508" t="s">
        <v>77</v>
      </c>
      <c r="G14508">
        <v>2</v>
      </c>
      <c r="H14508">
        <v>14417.04</v>
      </c>
    </row>
    <row r="14509" spans="1:8" x14ac:dyDescent="0.25">
      <c r="A14509" s="2">
        <v>17</v>
      </c>
      <c r="B14509" t="s">
        <v>46</v>
      </c>
      <c r="C14509" t="s">
        <v>246</v>
      </c>
      <c r="D14509" s="2">
        <v>1</v>
      </c>
      <c r="E14509" s="17">
        <v>11</v>
      </c>
      <c r="F14509" t="s">
        <v>68</v>
      </c>
      <c r="G14509">
        <v>36</v>
      </c>
      <c r="H14509">
        <v>377819</v>
      </c>
    </row>
    <row r="14510" spans="1:8" x14ac:dyDescent="0.25">
      <c r="A14510" s="2">
        <v>17</v>
      </c>
      <c r="B14510" t="s">
        <v>46</v>
      </c>
      <c r="C14510" t="s">
        <v>246</v>
      </c>
      <c r="D14510" s="2">
        <v>1</v>
      </c>
      <c r="E14510" s="17">
        <v>11</v>
      </c>
      <c r="F14510" t="s">
        <v>69</v>
      </c>
      <c r="G14510">
        <v>46</v>
      </c>
      <c r="H14510">
        <v>1276850.4699999997</v>
      </c>
    </row>
    <row r="14511" spans="1:8" x14ac:dyDescent="0.25">
      <c r="A14511" s="2">
        <v>17</v>
      </c>
      <c r="B14511" t="s">
        <v>46</v>
      </c>
      <c r="C14511" t="s">
        <v>246</v>
      </c>
      <c r="D14511" s="2">
        <v>1</v>
      </c>
      <c r="E14511" s="17">
        <v>11</v>
      </c>
      <c r="F14511" t="s">
        <v>78</v>
      </c>
      <c r="G14511">
        <v>2</v>
      </c>
      <c r="H14511">
        <v>401852.06</v>
      </c>
    </row>
    <row r="14512" spans="1:8" x14ac:dyDescent="0.25">
      <c r="A14512" s="2">
        <v>17</v>
      </c>
      <c r="B14512" t="s">
        <v>46</v>
      </c>
      <c r="C14512" t="s">
        <v>246</v>
      </c>
      <c r="D14512" s="2">
        <v>1</v>
      </c>
      <c r="E14512" s="17">
        <v>11</v>
      </c>
      <c r="F14512" t="s">
        <v>67</v>
      </c>
      <c r="G14512">
        <v>48</v>
      </c>
      <c r="H14512">
        <v>1704.6899999999998</v>
      </c>
    </row>
    <row r="14513" spans="1:8" x14ac:dyDescent="0.25">
      <c r="A14513" s="2">
        <v>17</v>
      </c>
      <c r="B14513" t="s">
        <v>46</v>
      </c>
      <c r="C14513" t="s">
        <v>246</v>
      </c>
      <c r="D14513" s="2">
        <v>1</v>
      </c>
      <c r="E14513" s="17">
        <v>11</v>
      </c>
      <c r="F14513" t="s">
        <v>73</v>
      </c>
      <c r="G14513">
        <v>8</v>
      </c>
      <c r="H14513">
        <v>796220.24</v>
      </c>
    </row>
    <row r="14514" spans="1:8" x14ac:dyDescent="0.25">
      <c r="A14514" s="2">
        <v>17</v>
      </c>
      <c r="B14514" t="s">
        <v>46</v>
      </c>
      <c r="C14514" t="s">
        <v>246</v>
      </c>
      <c r="D14514" s="2">
        <v>1</v>
      </c>
      <c r="E14514" s="17">
        <v>11</v>
      </c>
      <c r="F14514" t="s">
        <v>72</v>
      </c>
      <c r="G14514">
        <v>48</v>
      </c>
      <c r="H14514">
        <v>1381379.3399999999</v>
      </c>
    </row>
    <row r="14515" spans="1:8" x14ac:dyDescent="0.25">
      <c r="A14515" s="2">
        <v>17</v>
      </c>
      <c r="B14515" t="s">
        <v>46</v>
      </c>
      <c r="C14515" t="s">
        <v>246</v>
      </c>
      <c r="D14515" s="2">
        <v>1</v>
      </c>
      <c r="E14515" s="17">
        <v>11</v>
      </c>
      <c r="F14515" t="s">
        <v>74</v>
      </c>
      <c r="G14515">
        <v>5</v>
      </c>
      <c r="H14515">
        <v>355886.18999999994</v>
      </c>
    </row>
    <row r="14516" spans="1:8" x14ac:dyDescent="0.25">
      <c r="A14516" s="2">
        <v>17</v>
      </c>
      <c r="B14516" t="s">
        <v>46</v>
      </c>
      <c r="C14516" t="s">
        <v>246</v>
      </c>
      <c r="D14516" s="2">
        <v>1</v>
      </c>
      <c r="E14516" s="17">
        <v>12</v>
      </c>
      <c r="F14516" t="s">
        <v>70</v>
      </c>
      <c r="G14516">
        <v>14</v>
      </c>
      <c r="H14516">
        <v>3615879.830000001</v>
      </c>
    </row>
    <row r="14517" spans="1:8" x14ac:dyDescent="0.25">
      <c r="A14517" s="2">
        <v>17</v>
      </c>
      <c r="B14517" t="s">
        <v>46</v>
      </c>
      <c r="C14517" t="s">
        <v>246</v>
      </c>
      <c r="D14517" s="2">
        <v>1</v>
      </c>
      <c r="E14517" s="17">
        <v>12</v>
      </c>
      <c r="F14517" t="s">
        <v>77</v>
      </c>
      <c r="G14517">
        <v>1</v>
      </c>
      <c r="H14517">
        <v>34660.880000000005</v>
      </c>
    </row>
    <row r="14518" spans="1:8" x14ac:dyDescent="0.25">
      <c r="A14518" s="2">
        <v>17</v>
      </c>
      <c r="B14518" t="s">
        <v>46</v>
      </c>
      <c r="C14518" t="s">
        <v>246</v>
      </c>
      <c r="D14518" s="2">
        <v>1</v>
      </c>
      <c r="E14518" s="17">
        <v>12</v>
      </c>
      <c r="F14518" t="s">
        <v>68</v>
      </c>
      <c r="G14518">
        <v>5</v>
      </c>
      <c r="H14518">
        <v>63943</v>
      </c>
    </row>
    <row r="14519" spans="1:8" x14ac:dyDescent="0.25">
      <c r="A14519" s="2">
        <v>17</v>
      </c>
      <c r="B14519" t="s">
        <v>46</v>
      </c>
      <c r="C14519" t="s">
        <v>246</v>
      </c>
      <c r="D14519" s="2">
        <v>1</v>
      </c>
      <c r="E14519" s="17">
        <v>12</v>
      </c>
      <c r="F14519" t="s">
        <v>69</v>
      </c>
      <c r="G14519">
        <v>14</v>
      </c>
      <c r="H14519">
        <v>470063.07999999996</v>
      </c>
    </row>
    <row r="14520" spans="1:8" x14ac:dyDescent="0.25">
      <c r="A14520" s="2">
        <v>17</v>
      </c>
      <c r="B14520" t="s">
        <v>46</v>
      </c>
      <c r="C14520" t="s">
        <v>246</v>
      </c>
      <c r="D14520" s="2">
        <v>1</v>
      </c>
      <c r="E14520" s="17">
        <v>12</v>
      </c>
      <c r="F14520" t="s">
        <v>78</v>
      </c>
      <c r="G14520">
        <v>2</v>
      </c>
      <c r="H14520">
        <v>176630.15999999997</v>
      </c>
    </row>
    <row r="14521" spans="1:8" x14ac:dyDescent="0.25">
      <c r="A14521" s="2">
        <v>17</v>
      </c>
      <c r="B14521" t="s">
        <v>46</v>
      </c>
      <c r="C14521" t="s">
        <v>246</v>
      </c>
      <c r="D14521" s="2">
        <v>1</v>
      </c>
      <c r="E14521" s="17">
        <v>12</v>
      </c>
      <c r="F14521" t="s">
        <v>67</v>
      </c>
      <c r="G14521">
        <v>14</v>
      </c>
      <c r="H14521">
        <v>513.24</v>
      </c>
    </row>
    <row r="14522" spans="1:8" x14ac:dyDescent="0.25">
      <c r="A14522" s="2">
        <v>17</v>
      </c>
      <c r="B14522" t="s">
        <v>46</v>
      </c>
      <c r="C14522" t="s">
        <v>246</v>
      </c>
      <c r="D14522" s="2">
        <v>1</v>
      </c>
      <c r="E14522" s="17">
        <v>12</v>
      </c>
      <c r="F14522" t="s">
        <v>73</v>
      </c>
      <c r="H14522">
        <v>126555.42</v>
      </c>
    </row>
    <row r="14523" spans="1:8" x14ac:dyDescent="0.25">
      <c r="A14523" s="2">
        <v>17</v>
      </c>
      <c r="B14523" t="s">
        <v>46</v>
      </c>
      <c r="C14523" t="s">
        <v>246</v>
      </c>
      <c r="D14523" s="2">
        <v>1</v>
      </c>
      <c r="E14523" s="17">
        <v>12</v>
      </c>
      <c r="F14523" t="s">
        <v>72</v>
      </c>
      <c r="G14523">
        <v>14</v>
      </c>
      <c r="H14523">
        <v>647668.8600000001</v>
      </c>
    </row>
    <row r="14524" spans="1:8" x14ac:dyDescent="0.25">
      <c r="A14524" s="2">
        <v>17</v>
      </c>
      <c r="B14524" t="s">
        <v>46</v>
      </c>
      <c r="C14524" t="s">
        <v>246</v>
      </c>
      <c r="D14524" s="2">
        <v>1</v>
      </c>
      <c r="E14524" s="17">
        <v>12</v>
      </c>
      <c r="F14524" t="s">
        <v>74</v>
      </c>
      <c r="G14524">
        <v>4</v>
      </c>
      <c r="H14524">
        <v>200911.5</v>
      </c>
    </row>
    <row r="14525" spans="1:8" x14ac:dyDescent="0.25">
      <c r="A14525" s="2">
        <v>17</v>
      </c>
      <c r="B14525" t="s">
        <v>46</v>
      </c>
      <c r="C14525" t="s">
        <v>246</v>
      </c>
      <c r="D14525" s="2">
        <v>1</v>
      </c>
      <c r="E14525" s="17">
        <v>13</v>
      </c>
      <c r="F14525" t="s">
        <v>70</v>
      </c>
      <c r="G14525">
        <v>33</v>
      </c>
      <c r="H14525">
        <v>10339650.650000002</v>
      </c>
    </row>
    <row r="14526" spans="1:8" x14ac:dyDescent="0.25">
      <c r="A14526" s="2">
        <v>17</v>
      </c>
      <c r="B14526" t="s">
        <v>46</v>
      </c>
      <c r="C14526" t="s">
        <v>246</v>
      </c>
      <c r="D14526" s="2">
        <v>1</v>
      </c>
      <c r="E14526" s="17">
        <v>13</v>
      </c>
      <c r="F14526" t="s">
        <v>75</v>
      </c>
      <c r="G14526">
        <v>7</v>
      </c>
      <c r="H14526">
        <v>235292</v>
      </c>
    </row>
    <row r="14527" spans="1:8" x14ac:dyDescent="0.25">
      <c r="A14527" s="2">
        <v>17</v>
      </c>
      <c r="B14527" t="s">
        <v>46</v>
      </c>
      <c r="C14527" t="s">
        <v>246</v>
      </c>
      <c r="D14527" s="2">
        <v>1</v>
      </c>
      <c r="E14527" s="17">
        <v>13</v>
      </c>
      <c r="F14527" t="s">
        <v>68</v>
      </c>
      <c r="G14527">
        <v>23</v>
      </c>
      <c r="H14527">
        <v>245084.5</v>
      </c>
    </row>
    <row r="14528" spans="1:8" x14ac:dyDescent="0.25">
      <c r="A14528" s="2">
        <v>17</v>
      </c>
      <c r="B14528" t="s">
        <v>46</v>
      </c>
      <c r="C14528" t="s">
        <v>246</v>
      </c>
      <c r="D14528" s="2">
        <v>1</v>
      </c>
      <c r="E14528" s="17">
        <v>13</v>
      </c>
      <c r="F14528" t="s">
        <v>69</v>
      </c>
      <c r="G14528">
        <v>31</v>
      </c>
      <c r="H14528">
        <v>1273892.2000000002</v>
      </c>
    </row>
    <row r="14529" spans="1:8" x14ac:dyDescent="0.25">
      <c r="A14529" s="2">
        <v>17</v>
      </c>
      <c r="B14529" t="s">
        <v>46</v>
      </c>
      <c r="C14529" t="s">
        <v>246</v>
      </c>
      <c r="D14529" s="2">
        <v>1</v>
      </c>
      <c r="E14529" s="17">
        <v>13</v>
      </c>
      <c r="F14529" t="s">
        <v>67</v>
      </c>
      <c r="G14529">
        <v>33</v>
      </c>
      <c r="H14529">
        <v>1276.9899999999998</v>
      </c>
    </row>
    <row r="14530" spans="1:8" x14ac:dyDescent="0.25">
      <c r="A14530" s="2">
        <v>17</v>
      </c>
      <c r="B14530" t="s">
        <v>46</v>
      </c>
      <c r="C14530" t="s">
        <v>246</v>
      </c>
      <c r="D14530" s="2">
        <v>1</v>
      </c>
      <c r="E14530" s="17">
        <v>13</v>
      </c>
      <c r="F14530" t="s">
        <v>73</v>
      </c>
      <c r="G14530">
        <v>7</v>
      </c>
      <c r="H14530">
        <v>900555.24000000011</v>
      </c>
    </row>
    <row r="14531" spans="1:8" x14ac:dyDescent="0.25">
      <c r="A14531" s="2">
        <v>17</v>
      </c>
      <c r="B14531" t="s">
        <v>46</v>
      </c>
      <c r="C14531" t="s">
        <v>246</v>
      </c>
      <c r="D14531" s="2">
        <v>1</v>
      </c>
      <c r="E14531" s="17">
        <v>13</v>
      </c>
      <c r="F14531" t="s">
        <v>72</v>
      </c>
      <c r="G14531">
        <v>33</v>
      </c>
      <c r="H14531">
        <v>2948575.5299999989</v>
      </c>
    </row>
    <row r="14532" spans="1:8" x14ac:dyDescent="0.25">
      <c r="A14532" s="2">
        <v>17</v>
      </c>
      <c r="B14532" t="s">
        <v>46</v>
      </c>
      <c r="C14532" t="s">
        <v>246</v>
      </c>
      <c r="D14532" s="2">
        <v>1</v>
      </c>
      <c r="E14532" s="17">
        <v>13</v>
      </c>
      <c r="F14532" t="s">
        <v>74</v>
      </c>
      <c r="G14532">
        <v>5</v>
      </c>
      <c r="H14532">
        <v>277309.2</v>
      </c>
    </row>
    <row r="14533" spans="1:8" x14ac:dyDescent="0.25">
      <c r="A14533" s="2">
        <v>17</v>
      </c>
      <c r="B14533" t="s">
        <v>46</v>
      </c>
      <c r="C14533" t="s">
        <v>246</v>
      </c>
      <c r="D14533" s="2">
        <v>1</v>
      </c>
      <c r="E14533" s="17">
        <v>14</v>
      </c>
      <c r="F14533" t="s">
        <v>70</v>
      </c>
      <c r="G14533">
        <v>13</v>
      </c>
      <c r="H14533">
        <v>3479973.6599999997</v>
      </c>
    </row>
    <row r="14534" spans="1:8" x14ac:dyDescent="0.25">
      <c r="A14534" s="2">
        <v>17</v>
      </c>
      <c r="B14534" t="s">
        <v>46</v>
      </c>
      <c r="C14534" t="s">
        <v>246</v>
      </c>
      <c r="D14534" s="2">
        <v>1</v>
      </c>
      <c r="E14534" s="17">
        <v>14</v>
      </c>
      <c r="F14534" t="s">
        <v>75</v>
      </c>
      <c r="G14534">
        <v>5</v>
      </c>
      <c r="H14534">
        <v>86303</v>
      </c>
    </row>
    <row r="14535" spans="1:8" x14ac:dyDescent="0.25">
      <c r="A14535" s="2">
        <v>17</v>
      </c>
      <c r="B14535" t="s">
        <v>46</v>
      </c>
      <c r="C14535" t="s">
        <v>246</v>
      </c>
      <c r="D14535" s="2">
        <v>1</v>
      </c>
      <c r="E14535" s="17">
        <v>14</v>
      </c>
      <c r="F14535" t="s">
        <v>68</v>
      </c>
      <c r="G14535">
        <v>7</v>
      </c>
      <c r="H14535">
        <v>45590.5</v>
      </c>
    </row>
    <row r="14536" spans="1:8" x14ac:dyDescent="0.25">
      <c r="A14536" s="2">
        <v>17</v>
      </c>
      <c r="B14536" t="s">
        <v>46</v>
      </c>
      <c r="C14536" t="s">
        <v>246</v>
      </c>
      <c r="D14536" s="2">
        <v>1</v>
      </c>
      <c r="E14536" s="17">
        <v>14</v>
      </c>
      <c r="F14536" t="s">
        <v>69</v>
      </c>
      <c r="G14536">
        <v>13</v>
      </c>
      <c r="H14536">
        <v>452395.80999999994</v>
      </c>
    </row>
    <row r="14537" spans="1:8" x14ac:dyDescent="0.25">
      <c r="A14537" s="2">
        <v>17</v>
      </c>
      <c r="B14537" t="s">
        <v>46</v>
      </c>
      <c r="C14537" t="s">
        <v>246</v>
      </c>
      <c r="D14537" s="2">
        <v>1</v>
      </c>
      <c r="E14537" s="17">
        <v>14</v>
      </c>
      <c r="F14537" t="s">
        <v>67</v>
      </c>
      <c r="G14537">
        <v>13</v>
      </c>
      <c r="H14537">
        <v>384.93</v>
      </c>
    </row>
    <row r="14538" spans="1:8" x14ac:dyDescent="0.25">
      <c r="A14538" s="2">
        <v>17</v>
      </c>
      <c r="B14538" t="s">
        <v>46</v>
      </c>
      <c r="C14538" t="s">
        <v>246</v>
      </c>
      <c r="D14538" s="2">
        <v>1</v>
      </c>
      <c r="E14538" s="17">
        <v>14</v>
      </c>
      <c r="F14538" t="s">
        <v>73</v>
      </c>
      <c r="G14538">
        <v>1</v>
      </c>
      <c r="H14538">
        <v>198473.45</v>
      </c>
    </row>
    <row r="14539" spans="1:8" x14ac:dyDescent="0.25">
      <c r="A14539" s="2">
        <v>17</v>
      </c>
      <c r="B14539" t="s">
        <v>46</v>
      </c>
      <c r="C14539" t="s">
        <v>246</v>
      </c>
      <c r="D14539" s="2">
        <v>1</v>
      </c>
      <c r="E14539" s="17">
        <v>14</v>
      </c>
      <c r="F14539" t="s">
        <v>79</v>
      </c>
      <c r="G14539">
        <v>1</v>
      </c>
      <c r="H14539">
        <v>17764.5</v>
      </c>
    </row>
    <row r="14540" spans="1:8" x14ac:dyDescent="0.25">
      <c r="A14540" s="2">
        <v>17</v>
      </c>
      <c r="B14540" t="s">
        <v>46</v>
      </c>
      <c r="C14540" t="s">
        <v>246</v>
      </c>
      <c r="D14540" s="2">
        <v>1</v>
      </c>
      <c r="E14540" s="17">
        <v>14</v>
      </c>
      <c r="F14540" t="s">
        <v>72</v>
      </c>
      <c r="G14540">
        <v>13</v>
      </c>
      <c r="H14540">
        <v>1389337.04</v>
      </c>
    </row>
    <row r="14541" spans="1:8" x14ac:dyDescent="0.25">
      <c r="A14541" s="2">
        <v>17</v>
      </c>
      <c r="B14541" t="s">
        <v>46</v>
      </c>
      <c r="C14541" t="s">
        <v>246</v>
      </c>
      <c r="D14541" s="2">
        <v>1</v>
      </c>
      <c r="E14541" s="17">
        <v>14</v>
      </c>
      <c r="F14541" t="s">
        <v>74</v>
      </c>
      <c r="G14541">
        <v>3</v>
      </c>
      <c r="H14541">
        <v>205953.60000000003</v>
      </c>
    </row>
    <row r="14542" spans="1:8" x14ac:dyDescent="0.25">
      <c r="A14542" s="2">
        <v>17</v>
      </c>
      <c r="B14542" t="s">
        <v>46</v>
      </c>
      <c r="C14542" t="s">
        <v>246</v>
      </c>
      <c r="D14542" s="2">
        <v>1</v>
      </c>
      <c r="E14542" s="17">
        <v>15</v>
      </c>
      <c r="F14542" t="s">
        <v>70</v>
      </c>
      <c r="G14542">
        <v>2</v>
      </c>
      <c r="H14542">
        <v>851307.78</v>
      </c>
    </row>
    <row r="14543" spans="1:8" x14ac:dyDescent="0.25">
      <c r="A14543" s="2">
        <v>17</v>
      </c>
      <c r="B14543" t="s">
        <v>46</v>
      </c>
      <c r="C14543" t="s">
        <v>246</v>
      </c>
      <c r="D14543" s="2">
        <v>1</v>
      </c>
      <c r="E14543" s="17">
        <v>15</v>
      </c>
      <c r="F14543" t="s">
        <v>75</v>
      </c>
      <c r="G14543">
        <v>1</v>
      </c>
      <c r="H14543">
        <v>79998</v>
      </c>
    </row>
    <row r="14544" spans="1:8" x14ac:dyDescent="0.25">
      <c r="A14544" s="2">
        <v>17</v>
      </c>
      <c r="B14544" t="s">
        <v>46</v>
      </c>
      <c r="C14544" t="s">
        <v>246</v>
      </c>
      <c r="D14544" s="2">
        <v>1</v>
      </c>
      <c r="E14544" s="17">
        <v>15</v>
      </c>
      <c r="F14544" t="s">
        <v>68</v>
      </c>
      <c r="G14544">
        <v>1</v>
      </c>
      <c r="H14544">
        <v>17493</v>
      </c>
    </row>
    <row r="14545" spans="1:8" x14ac:dyDescent="0.25">
      <c r="A14545" s="2">
        <v>17</v>
      </c>
      <c r="B14545" t="s">
        <v>46</v>
      </c>
      <c r="C14545" t="s">
        <v>246</v>
      </c>
      <c r="D14545" s="2">
        <v>1</v>
      </c>
      <c r="E14545" s="17">
        <v>15</v>
      </c>
      <c r="F14545" t="s">
        <v>69</v>
      </c>
      <c r="G14545">
        <v>2</v>
      </c>
      <c r="H14545">
        <v>110669.87999999999</v>
      </c>
    </row>
    <row r="14546" spans="1:8" x14ac:dyDescent="0.25">
      <c r="A14546" s="2">
        <v>17</v>
      </c>
      <c r="B14546" t="s">
        <v>46</v>
      </c>
      <c r="C14546" t="s">
        <v>246</v>
      </c>
      <c r="D14546" s="2">
        <v>1</v>
      </c>
      <c r="E14546" s="17">
        <v>15</v>
      </c>
      <c r="F14546" t="s">
        <v>67</v>
      </c>
      <c r="G14546">
        <v>2</v>
      </c>
      <c r="H14546">
        <v>73.319999999999993</v>
      </c>
    </row>
    <row r="14547" spans="1:8" x14ac:dyDescent="0.25">
      <c r="A14547" s="2">
        <v>17</v>
      </c>
      <c r="B14547" t="s">
        <v>46</v>
      </c>
      <c r="C14547" t="s">
        <v>246</v>
      </c>
      <c r="D14547" s="2">
        <v>1</v>
      </c>
      <c r="E14547" s="17">
        <v>15</v>
      </c>
      <c r="F14547" t="s">
        <v>72</v>
      </c>
      <c r="G14547">
        <v>2</v>
      </c>
      <c r="H14547">
        <v>370706.42000000004</v>
      </c>
    </row>
    <row r="14548" spans="1:8" x14ac:dyDescent="0.25">
      <c r="A14548" s="2">
        <v>17</v>
      </c>
      <c r="B14548" t="s">
        <v>46</v>
      </c>
      <c r="C14548" t="s">
        <v>246</v>
      </c>
      <c r="D14548" s="2">
        <v>1</v>
      </c>
      <c r="E14548" s="17">
        <v>16</v>
      </c>
      <c r="F14548" t="s">
        <v>70</v>
      </c>
      <c r="G14548">
        <v>4</v>
      </c>
      <c r="H14548">
        <v>2456209.7999999998</v>
      </c>
    </row>
    <row r="14549" spans="1:8" x14ac:dyDescent="0.25">
      <c r="A14549" s="2">
        <v>17</v>
      </c>
      <c r="B14549" t="s">
        <v>46</v>
      </c>
      <c r="C14549" t="s">
        <v>246</v>
      </c>
      <c r="D14549" s="2">
        <v>1</v>
      </c>
      <c r="E14549" s="17">
        <v>16</v>
      </c>
      <c r="F14549" t="s">
        <v>68</v>
      </c>
      <c r="G14549">
        <v>2</v>
      </c>
      <c r="H14549">
        <v>23550</v>
      </c>
    </row>
    <row r="14550" spans="1:8" x14ac:dyDescent="0.25">
      <c r="A14550" s="2">
        <v>17</v>
      </c>
      <c r="B14550" t="s">
        <v>46</v>
      </c>
      <c r="C14550" t="s">
        <v>246</v>
      </c>
      <c r="D14550" s="2">
        <v>1</v>
      </c>
      <c r="E14550" s="17">
        <v>16</v>
      </c>
      <c r="F14550" t="s">
        <v>69</v>
      </c>
      <c r="G14550">
        <v>3</v>
      </c>
      <c r="H14550">
        <v>369002.04</v>
      </c>
    </row>
    <row r="14551" spans="1:8" x14ac:dyDescent="0.25">
      <c r="A14551" s="2">
        <v>17</v>
      </c>
      <c r="B14551" t="s">
        <v>46</v>
      </c>
      <c r="C14551" t="s">
        <v>246</v>
      </c>
      <c r="D14551" s="2">
        <v>1</v>
      </c>
      <c r="E14551" s="17">
        <v>16</v>
      </c>
      <c r="F14551" t="s">
        <v>67</v>
      </c>
      <c r="G14551">
        <v>2</v>
      </c>
      <c r="H14551">
        <v>73.319999999999993</v>
      </c>
    </row>
    <row r="14552" spans="1:8" x14ac:dyDescent="0.25">
      <c r="A14552" s="2">
        <v>17</v>
      </c>
      <c r="B14552" t="s">
        <v>46</v>
      </c>
      <c r="C14552" t="s">
        <v>246</v>
      </c>
      <c r="D14552" s="2">
        <v>1</v>
      </c>
      <c r="E14552" s="17">
        <v>16</v>
      </c>
      <c r="F14552" t="s">
        <v>73</v>
      </c>
      <c r="G14552">
        <v>2</v>
      </c>
      <c r="H14552">
        <v>89952.55</v>
      </c>
    </row>
    <row r="14553" spans="1:8" x14ac:dyDescent="0.25">
      <c r="A14553" s="2">
        <v>17</v>
      </c>
      <c r="B14553" t="s">
        <v>46</v>
      </c>
      <c r="C14553" t="s">
        <v>246</v>
      </c>
      <c r="D14553" s="2">
        <v>1</v>
      </c>
      <c r="E14553" s="17">
        <v>16</v>
      </c>
      <c r="F14553" t="s">
        <v>72</v>
      </c>
      <c r="G14553">
        <v>4</v>
      </c>
      <c r="H14553">
        <v>960503.22000000009</v>
      </c>
    </row>
    <row r="14554" spans="1:8" x14ac:dyDescent="0.25">
      <c r="A14554" s="2">
        <v>17</v>
      </c>
      <c r="B14554" t="s">
        <v>46</v>
      </c>
      <c r="C14554" t="s">
        <v>247</v>
      </c>
      <c r="D14554" s="2">
        <v>3</v>
      </c>
      <c r="E14554" s="17">
        <v>1</v>
      </c>
      <c r="F14554" t="s">
        <v>70</v>
      </c>
      <c r="G14554">
        <v>3</v>
      </c>
      <c r="H14554">
        <v>78012</v>
      </c>
    </row>
    <row r="14555" spans="1:8" x14ac:dyDescent="0.25">
      <c r="A14555" s="2">
        <v>17</v>
      </c>
      <c r="B14555" t="s">
        <v>46</v>
      </c>
      <c r="C14555" t="s">
        <v>247</v>
      </c>
      <c r="D14555" s="2">
        <v>3</v>
      </c>
      <c r="E14555" s="17">
        <v>3</v>
      </c>
      <c r="F14555" t="s">
        <v>70</v>
      </c>
      <c r="H14555">
        <v>218.91</v>
      </c>
    </row>
    <row r="14556" spans="1:8" x14ac:dyDescent="0.25">
      <c r="A14556" s="2">
        <v>17</v>
      </c>
      <c r="B14556" t="s">
        <v>46</v>
      </c>
      <c r="C14556" t="s">
        <v>247</v>
      </c>
      <c r="D14556" s="2">
        <v>3</v>
      </c>
      <c r="E14556" s="17">
        <v>3</v>
      </c>
      <c r="F14556" t="s">
        <v>72</v>
      </c>
      <c r="H14556">
        <v>80.960000000000008</v>
      </c>
    </row>
    <row r="14557" spans="1:8" x14ac:dyDescent="0.25">
      <c r="A14557" s="2">
        <v>17</v>
      </c>
      <c r="B14557" t="s">
        <v>46</v>
      </c>
      <c r="C14557" t="s">
        <v>247</v>
      </c>
      <c r="D14557" s="2">
        <v>3</v>
      </c>
      <c r="E14557" s="17">
        <v>5</v>
      </c>
      <c r="F14557" t="s">
        <v>70</v>
      </c>
      <c r="G14557">
        <v>2</v>
      </c>
      <c r="H14557">
        <v>132399</v>
      </c>
    </row>
    <row r="14558" spans="1:8" x14ac:dyDescent="0.25">
      <c r="A14558" s="2">
        <v>17</v>
      </c>
      <c r="B14558" t="s">
        <v>46</v>
      </c>
      <c r="C14558" t="s">
        <v>247</v>
      </c>
      <c r="D14558" s="2">
        <v>3</v>
      </c>
      <c r="E14558" s="17">
        <v>5</v>
      </c>
      <c r="F14558" t="s">
        <v>75</v>
      </c>
      <c r="G14558">
        <v>2</v>
      </c>
      <c r="H14558">
        <v>14700</v>
      </c>
    </row>
    <row r="14559" spans="1:8" x14ac:dyDescent="0.25">
      <c r="A14559" s="2">
        <v>17</v>
      </c>
      <c r="B14559" t="s">
        <v>46</v>
      </c>
      <c r="C14559" t="s">
        <v>247</v>
      </c>
      <c r="D14559" s="2">
        <v>3</v>
      </c>
      <c r="E14559" s="17">
        <v>5</v>
      </c>
      <c r="F14559" t="s">
        <v>68</v>
      </c>
      <c r="G14559">
        <v>1</v>
      </c>
      <c r="H14559">
        <v>10933</v>
      </c>
    </row>
    <row r="14560" spans="1:8" x14ac:dyDescent="0.25">
      <c r="A14560" s="2">
        <v>17</v>
      </c>
      <c r="B14560" t="s">
        <v>46</v>
      </c>
      <c r="C14560" t="s">
        <v>247</v>
      </c>
      <c r="D14560" s="2">
        <v>3</v>
      </c>
      <c r="E14560" s="17">
        <v>5</v>
      </c>
      <c r="F14560" t="s">
        <v>69</v>
      </c>
      <c r="G14560">
        <v>2</v>
      </c>
      <c r="H14560">
        <v>17211.719999999998</v>
      </c>
    </row>
    <row r="14561" spans="1:8" x14ac:dyDescent="0.25">
      <c r="A14561" s="2">
        <v>17</v>
      </c>
      <c r="B14561" t="s">
        <v>46</v>
      </c>
      <c r="C14561" t="s">
        <v>247</v>
      </c>
      <c r="D14561" s="2">
        <v>3</v>
      </c>
      <c r="E14561" s="17">
        <v>5</v>
      </c>
      <c r="F14561" t="s">
        <v>67</v>
      </c>
      <c r="G14561">
        <v>2</v>
      </c>
      <c r="H14561">
        <v>73.319999999999993</v>
      </c>
    </row>
    <row r="14562" spans="1:8" x14ac:dyDescent="0.25">
      <c r="A14562" s="2">
        <v>17</v>
      </c>
      <c r="B14562" t="s">
        <v>46</v>
      </c>
      <c r="C14562" t="s">
        <v>247</v>
      </c>
      <c r="D14562" s="2">
        <v>3</v>
      </c>
      <c r="E14562" s="17">
        <v>5</v>
      </c>
      <c r="F14562" t="s">
        <v>73</v>
      </c>
      <c r="H14562">
        <v>11033.25</v>
      </c>
    </row>
    <row r="14563" spans="1:8" x14ac:dyDescent="0.25">
      <c r="A14563" s="2">
        <v>17</v>
      </c>
      <c r="B14563" t="s">
        <v>46</v>
      </c>
      <c r="C14563" t="s">
        <v>247</v>
      </c>
      <c r="D14563" s="2">
        <v>3</v>
      </c>
      <c r="E14563" s="17">
        <v>6</v>
      </c>
      <c r="F14563" t="s">
        <v>70</v>
      </c>
      <c r="G14563">
        <v>20</v>
      </c>
      <c r="H14563">
        <v>1537664.38</v>
      </c>
    </row>
    <row r="14564" spans="1:8" x14ac:dyDescent="0.25">
      <c r="A14564" s="2">
        <v>17</v>
      </c>
      <c r="B14564" t="s">
        <v>46</v>
      </c>
      <c r="C14564" t="s">
        <v>247</v>
      </c>
      <c r="D14564" s="2">
        <v>3</v>
      </c>
      <c r="E14564" s="17">
        <v>6</v>
      </c>
      <c r="F14564" t="s">
        <v>75</v>
      </c>
      <c r="G14564">
        <v>17</v>
      </c>
      <c r="H14564">
        <v>98400</v>
      </c>
    </row>
    <row r="14565" spans="1:8" x14ac:dyDescent="0.25">
      <c r="A14565" s="2">
        <v>17</v>
      </c>
      <c r="B14565" t="s">
        <v>46</v>
      </c>
      <c r="C14565" t="s">
        <v>247</v>
      </c>
      <c r="D14565" s="2">
        <v>3</v>
      </c>
      <c r="E14565" s="17">
        <v>6</v>
      </c>
      <c r="F14565" t="s">
        <v>68</v>
      </c>
      <c r="G14565">
        <v>15</v>
      </c>
      <c r="H14565">
        <v>145344.25</v>
      </c>
    </row>
    <row r="14566" spans="1:8" x14ac:dyDescent="0.25">
      <c r="A14566" s="2">
        <v>17</v>
      </c>
      <c r="B14566" t="s">
        <v>46</v>
      </c>
      <c r="C14566" t="s">
        <v>247</v>
      </c>
      <c r="D14566" s="2">
        <v>3</v>
      </c>
      <c r="E14566" s="17">
        <v>6</v>
      </c>
      <c r="F14566" t="s">
        <v>69</v>
      </c>
      <c r="G14566">
        <v>20</v>
      </c>
      <c r="H14566">
        <v>199894.37999999998</v>
      </c>
    </row>
    <row r="14567" spans="1:8" x14ac:dyDescent="0.25">
      <c r="A14567" s="2">
        <v>17</v>
      </c>
      <c r="B14567" t="s">
        <v>46</v>
      </c>
      <c r="C14567" t="s">
        <v>247</v>
      </c>
      <c r="D14567" s="2">
        <v>3</v>
      </c>
      <c r="E14567" s="17">
        <v>6</v>
      </c>
      <c r="F14567" t="s">
        <v>78</v>
      </c>
      <c r="H14567">
        <v>26745.120000000003</v>
      </c>
    </row>
    <row r="14568" spans="1:8" x14ac:dyDescent="0.25">
      <c r="A14568" s="2">
        <v>17</v>
      </c>
      <c r="B14568" t="s">
        <v>46</v>
      </c>
      <c r="C14568" t="s">
        <v>247</v>
      </c>
      <c r="D14568" s="2">
        <v>3</v>
      </c>
      <c r="E14568" s="17">
        <v>6</v>
      </c>
      <c r="F14568" t="s">
        <v>67</v>
      </c>
      <c r="G14568">
        <v>20</v>
      </c>
      <c r="H14568">
        <v>690.43000000000006</v>
      </c>
    </row>
    <row r="14569" spans="1:8" x14ac:dyDescent="0.25">
      <c r="A14569" s="2">
        <v>17</v>
      </c>
      <c r="B14569" t="s">
        <v>46</v>
      </c>
      <c r="C14569" t="s">
        <v>247</v>
      </c>
      <c r="D14569" s="2">
        <v>3</v>
      </c>
      <c r="E14569" s="17">
        <v>6</v>
      </c>
      <c r="F14569" t="s">
        <v>73</v>
      </c>
      <c r="G14569">
        <v>2</v>
      </c>
      <c r="H14569">
        <v>175568.91999999998</v>
      </c>
    </row>
    <row r="14570" spans="1:8" x14ac:dyDescent="0.25">
      <c r="A14570" s="2">
        <v>17</v>
      </c>
      <c r="B14570" t="s">
        <v>46</v>
      </c>
      <c r="C14570" t="s">
        <v>247</v>
      </c>
      <c r="D14570" s="2">
        <v>3</v>
      </c>
      <c r="E14570" s="17">
        <v>6</v>
      </c>
      <c r="F14570" t="s">
        <v>72</v>
      </c>
      <c r="H14570">
        <v>126.36</v>
      </c>
    </row>
    <row r="14571" spans="1:8" x14ac:dyDescent="0.25">
      <c r="A14571" s="2">
        <v>17</v>
      </c>
      <c r="B14571" t="s">
        <v>46</v>
      </c>
      <c r="C14571" t="s">
        <v>247</v>
      </c>
      <c r="D14571" s="2">
        <v>3</v>
      </c>
      <c r="E14571" s="17">
        <v>6</v>
      </c>
      <c r="F14571" t="s">
        <v>74</v>
      </c>
      <c r="G14571">
        <v>1</v>
      </c>
      <c r="H14571">
        <v>7949.2199999999993</v>
      </c>
    </row>
    <row r="14572" spans="1:8" x14ac:dyDescent="0.25">
      <c r="A14572" s="2">
        <v>17</v>
      </c>
      <c r="B14572" t="s">
        <v>46</v>
      </c>
      <c r="C14572" t="s">
        <v>247</v>
      </c>
      <c r="D14572" s="2">
        <v>3</v>
      </c>
      <c r="E14572" s="17">
        <v>7</v>
      </c>
      <c r="F14572" t="s">
        <v>70</v>
      </c>
      <c r="G14572">
        <v>19</v>
      </c>
      <c r="H14572">
        <v>1932051.06</v>
      </c>
    </row>
    <row r="14573" spans="1:8" x14ac:dyDescent="0.25">
      <c r="A14573" s="2">
        <v>17</v>
      </c>
      <c r="B14573" t="s">
        <v>46</v>
      </c>
      <c r="C14573" t="s">
        <v>247</v>
      </c>
      <c r="D14573" s="2">
        <v>3</v>
      </c>
      <c r="E14573" s="17">
        <v>7</v>
      </c>
      <c r="F14573" t="s">
        <v>75</v>
      </c>
      <c r="G14573">
        <v>15</v>
      </c>
      <c r="H14573">
        <v>101700</v>
      </c>
    </row>
    <row r="14574" spans="1:8" x14ac:dyDescent="0.25">
      <c r="A14574" s="2">
        <v>17</v>
      </c>
      <c r="B14574" t="s">
        <v>46</v>
      </c>
      <c r="C14574" t="s">
        <v>247</v>
      </c>
      <c r="D14574" s="2">
        <v>3</v>
      </c>
      <c r="E14574" s="17">
        <v>7</v>
      </c>
      <c r="F14574" t="s">
        <v>68</v>
      </c>
      <c r="G14574">
        <v>11</v>
      </c>
      <c r="H14574">
        <v>156542.5</v>
      </c>
    </row>
    <row r="14575" spans="1:8" x14ac:dyDescent="0.25">
      <c r="A14575" s="2">
        <v>17</v>
      </c>
      <c r="B14575" t="s">
        <v>46</v>
      </c>
      <c r="C14575" t="s">
        <v>247</v>
      </c>
      <c r="D14575" s="2">
        <v>3</v>
      </c>
      <c r="E14575" s="17">
        <v>7</v>
      </c>
      <c r="F14575" t="s">
        <v>69</v>
      </c>
      <c r="G14575">
        <v>19</v>
      </c>
      <c r="H14575">
        <v>251225.64</v>
      </c>
    </row>
    <row r="14576" spans="1:8" x14ac:dyDescent="0.25">
      <c r="A14576" s="2">
        <v>17</v>
      </c>
      <c r="B14576" t="s">
        <v>46</v>
      </c>
      <c r="C14576" t="s">
        <v>247</v>
      </c>
      <c r="D14576" s="2">
        <v>3</v>
      </c>
      <c r="E14576" s="17">
        <v>7</v>
      </c>
      <c r="F14576" t="s">
        <v>78</v>
      </c>
      <c r="H14576">
        <v>22012.560000000001</v>
      </c>
    </row>
    <row r="14577" spans="1:8" x14ac:dyDescent="0.25">
      <c r="A14577" s="2">
        <v>17</v>
      </c>
      <c r="B14577" t="s">
        <v>46</v>
      </c>
      <c r="C14577" t="s">
        <v>247</v>
      </c>
      <c r="D14577" s="2">
        <v>3</v>
      </c>
      <c r="E14577" s="17">
        <v>7</v>
      </c>
      <c r="F14577" t="s">
        <v>67</v>
      </c>
      <c r="G14577">
        <v>19</v>
      </c>
      <c r="H14577">
        <v>696.54000000000008</v>
      </c>
    </row>
    <row r="14578" spans="1:8" x14ac:dyDescent="0.25">
      <c r="A14578" s="2">
        <v>17</v>
      </c>
      <c r="B14578" t="s">
        <v>46</v>
      </c>
      <c r="C14578" t="s">
        <v>247</v>
      </c>
      <c r="D14578" s="2">
        <v>3</v>
      </c>
      <c r="E14578" s="17">
        <v>7</v>
      </c>
      <c r="F14578" t="s">
        <v>73</v>
      </c>
      <c r="G14578">
        <v>3</v>
      </c>
      <c r="H14578">
        <v>136190.75</v>
      </c>
    </row>
    <row r="14579" spans="1:8" x14ac:dyDescent="0.25">
      <c r="A14579" s="2">
        <v>17</v>
      </c>
      <c r="B14579" t="s">
        <v>46</v>
      </c>
      <c r="C14579" t="s">
        <v>247</v>
      </c>
      <c r="D14579" s="2">
        <v>3</v>
      </c>
      <c r="E14579" s="17">
        <v>8</v>
      </c>
      <c r="F14579" t="s">
        <v>70</v>
      </c>
      <c r="G14579">
        <v>3</v>
      </c>
      <c r="H14579">
        <v>383371.18000000005</v>
      </c>
    </row>
    <row r="14580" spans="1:8" x14ac:dyDescent="0.25">
      <c r="A14580" s="2">
        <v>17</v>
      </c>
      <c r="B14580" t="s">
        <v>46</v>
      </c>
      <c r="C14580" t="s">
        <v>247</v>
      </c>
      <c r="D14580" s="2">
        <v>3</v>
      </c>
      <c r="E14580" s="17">
        <v>8</v>
      </c>
      <c r="F14580" t="s">
        <v>75</v>
      </c>
      <c r="G14580">
        <v>3</v>
      </c>
      <c r="H14580">
        <v>18900</v>
      </c>
    </row>
    <row r="14581" spans="1:8" x14ac:dyDescent="0.25">
      <c r="A14581" s="2">
        <v>17</v>
      </c>
      <c r="B14581" t="s">
        <v>46</v>
      </c>
      <c r="C14581" t="s">
        <v>247</v>
      </c>
      <c r="D14581" s="2">
        <v>3</v>
      </c>
      <c r="E14581" s="17">
        <v>8</v>
      </c>
      <c r="F14581" t="s">
        <v>68</v>
      </c>
      <c r="G14581">
        <v>2</v>
      </c>
      <c r="H14581">
        <v>17017</v>
      </c>
    </row>
    <row r="14582" spans="1:8" x14ac:dyDescent="0.25">
      <c r="A14582" s="2">
        <v>17</v>
      </c>
      <c r="B14582" t="s">
        <v>46</v>
      </c>
      <c r="C14582" t="s">
        <v>247</v>
      </c>
      <c r="D14582" s="2">
        <v>3</v>
      </c>
      <c r="E14582" s="17">
        <v>8</v>
      </c>
      <c r="F14582" t="s">
        <v>69</v>
      </c>
      <c r="G14582">
        <v>3</v>
      </c>
      <c r="H14582">
        <v>50022.180000000008</v>
      </c>
    </row>
    <row r="14583" spans="1:8" x14ac:dyDescent="0.25">
      <c r="A14583" s="2">
        <v>17</v>
      </c>
      <c r="B14583" t="s">
        <v>46</v>
      </c>
      <c r="C14583" t="s">
        <v>247</v>
      </c>
      <c r="D14583" s="2">
        <v>3</v>
      </c>
      <c r="E14583" s="17">
        <v>8</v>
      </c>
      <c r="F14583" t="s">
        <v>78</v>
      </c>
      <c r="H14583">
        <v>13668.12</v>
      </c>
    </row>
    <row r="14584" spans="1:8" x14ac:dyDescent="0.25">
      <c r="A14584" s="2">
        <v>17</v>
      </c>
      <c r="B14584" t="s">
        <v>46</v>
      </c>
      <c r="C14584" t="s">
        <v>247</v>
      </c>
      <c r="D14584" s="2">
        <v>3</v>
      </c>
      <c r="E14584" s="17">
        <v>8</v>
      </c>
      <c r="F14584" t="s">
        <v>67</v>
      </c>
      <c r="G14584">
        <v>3</v>
      </c>
      <c r="H14584">
        <v>109.97999999999999</v>
      </c>
    </row>
    <row r="14585" spans="1:8" x14ac:dyDescent="0.25">
      <c r="A14585" s="2">
        <v>17</v>
      </c>
      <c r="B14585" t="s">
        <v>46</v>
      </c>
      <c r="C14585" t="s">
        <v>247</v>
      </c>
      <c r="D14585" s="2">
        <v>3</v>
      </c>
      <c r="E14585" s="17">
        <v>8</v>
      </c>
      <c r="F14585" t="s">
        <v>73</v>
      </c>
      <c r="H14585">
        <v>932.13</v>
      </c>
    </row>
    <row r="14586" spans="1:8" x14ac:dyDescent="0.25">
      <c r="A14586" s="2">
        <v>17</v>
      </c>
      <c r="B14586" t="s">
        <v>46</v>
      </c>
      <c r="C14586" t="s">
        <v>247</v>
      </c>
      <c r="D14586" s="2">
        <v>3</v>
      </c>
      <c r="E14586" s="17">
        <v>9</v>
      </c>
      <c r="F14586" t="s">
        <v>70</v>
      </c>
      <c r="G14586">
        <v>4</v>
      </c>
      <c r="H14586">
        <v>672012.25</v>
      </c>
    </row>
    <row r="14587" spans="1:8" x14ac:dyDescent="0.25">
      <c r="A14587" s="2">
        <v>17</v>
      </c>
      <c r="B14587" t="s">
        <v>46</v>
      </c>
      <c r="C14587" t="s">
        <v>247</v>
      </c>
      <c r="D14587" s="2">
        <v>3</v>
      </c>
      <c r="E14587" s="17">
        <v>9</v>
      </c>
      <c r="F14587" t="s">
        <v>75</v>
      </c>
      <c r="G14587">
        <v>4</v>
      </c>
      <c r="H14587">
        <v>28200</v>
      </c>
    </row>
    <row r="14588" spans="1:8" x14ac:dyDescent="0.25">
      <c r="A14588" s="2">
        <v>17</v>
      </c>
      <c r="B14588" t="s">
        <v>46</v>
      </c>
      <c r="C14588" t="s">
        <v>247</v>
      </c>
      <c r="D14588" s="2">
        <v>3</v>
      </c>
      <c r="E14588" s="17">
        <v>9</v>
      </c>
      <c r="F14588" t="s">
        <v>68</v>
      </c>
      <c r="G14588">
        <v>3</v>
      </c>
      <c r="H14588">
        <v>37276.25</v>
      </c>
    </row>
    <row r="14589" spans="1:8" x14ac:dyDescent="0.25">
      <c r="A14589" s="2">
        <v>17</v>
      </c>
      <c r="B14589" t="s">
        <v>46</v>
      </c>
      <c r="C14589" t="s">
        <v>247</v>
      </c>
      <c r="D14589" s="2">
        <v>3</v>
      </c>
      <c r="E14589" s="17">
        <v>9</v>
      </c>
      <c r="F14589" t="s">
        <v>69</v>
      </c>
      <c r="G14589">
        <v>4</v>
      </c>
      <c r="H14589">
        <v>81083.060000000012</v>
      </c>
    </row>
    <row r="14590" spans="1:8" x14ac:dyDescent="0.25">
      <c r="A14590" s="2">
        <v>17</v>
      </c>
      <c r="B14590" t="s">
        <v>46</v>
      </c>
      <c r="C14590" t="s">
        <v>247</v>
      </c>
      <c r="D14590" s="2">
        <v>3</v>
      </c>
      <c r="E14590" s="17">
        <v>9</v>
      </c>
      <c r="F14590" t="s">
        <v>67</v>
      </c>
      <c r="G14590">
        <v>4</v>
      </c>
      <c r="H14590">
        <v>158.85999999999999</v>
      </c>
    </row>
    <row r="14591" spans="1:8" x14ac:dyDescent="0.25">
      <c r="A14591" s="2">
        <v>17</v>
      </c>
      <c r="B14591" t="s">
        <v>46</v>
      </c>
      <c r="C14591" t="s">
        <v>247</v>
      </c>
      <c r="D14591" s="2">
        <v>3</v>
      </c>
      <c r="E14591" s="17">
        <v>9</v>
      </c>
      <c r="F14591" t="s">
        <v>73</v>
      </c>
      <c r="H14591">
        <v>44582.92</v>
      </c>
    </row>
    <row r="14592" spans="1:8" x14ac:dyDescent="0.25">
      <c r="A14592" s="2">
        <v>17</v>
      </c>
      <c r="B14592" t="s">
        <v>46</v>
      </c>
      <c r="C14592" t="s">
        <v>247</v>
      </c>
      <c r="D14592" s="2">
        <v>3</v>
      </c>
      <c r="E14592" s="17">
        <v>9</v>
      </c>
      <c r="F14592" t="s">
        <v>72</v>
      </c>
      <c r="H14592">
        <v>17868.580000000002</v>
      </c>
    </row>
    <row r="14593" spans="1:8" x14ac:dyDescent="0.25">
      <c r="A14593" s="2">
        <v>17</v>
      </c>
      <c r="B14593" t="s">
        <v>46</v>
      </c>
      <c r="C14593" t="s">
        <v>247</v>
      </c>
      <c r="D14593" s="2">
        <v>3</v>
      </c>
      <c r="E14593" s="17">
        <v>9</v>
      </c>
      <c r="F14593" t="s">
        <v>74</v>
      </c>
      <c r="G14593">
        <v>1</v>
      </c>
      <c r="H14593">
        <v>101822.33</v>
      </c>
    </row>
    <row r="14594" spans="1:8" x14ac:dyDescent="0.25">
      <c r="A14594" s="2">
        <v>17</v>
      </c>
      <c r="B14594" t="s">
        <v>46</v>
      </c>
      <c r="C14594" t="s">
        <v>247</v>
      </c>
      <c r="D14594" s="2">
        <v>3</v>
      </c>
      <c r="E14594" s="17">
        <v>10</v>
      </c>
      <c r="F14594" t="s">
        <v>70</v>
      </c>
      <c r="G14594">
        <v>2</v>
      </c>
      <c r="H14594">
        <v>372564.75</v>
      </c>
    </row>
    <row r="14595" spans="1:8" x14ac:dyDescent="0.25">
      <c r="A14595" s="2">
        <v>17</v>
      </c>
      <c r="B14595" t="s">
        <v>46</v>
      </c>
      <c r="C14595" t="s">
        <v>247</v>
      </c>
      <c r="D14595" s="2">
        <v>3</v>
      </c>
      <c r="E14595" s="17">
        <v>10</v>
      </c>
      <c r="F14595" t="s">
        <v>75</v>
      </c>
      <c r="G14595">
        <v>1</v>
      </c>
      <c r="H14595">
        <v>6900</v>
      </c>
    </row>
    <row r="14596" spans="1:8" x14ac:dyDescent="0.25">
      <c r="A14596" s="2">
        <v>17</v>
      </c>
      <c r="B14596" t="s">
        <v>46</v>
      </c>
      <c r="C14596" t="s">
        <v>247</v>
      </c>
      <c r="D14596" s="2">
        <v>3</v>
      </c>
      <c r="E14596" s="17">
        <v>10</v>
      </c>
      <c r="F14596" t="s">
        <v>68</v>
      </c>
      <c r="G14596">
        <v>2</v>
      </c>
      <c r="H14596">
        <v>23695</v>
      </c>
    </row>
    <row r="14597" spans="1:8" x14ac:dyDescent="0.25">
      <c r="A14597" s="2">
        <v>17</v>
      </c>
      <c r="B14597" t="s">
        <v>46</v>
      </c>
      <c r="C14597" t="s">
        <v>247</v>
      </c>
      <c r="D14597" s="2">
        <v>3</v>
      </c>
      <c r="E14597" s="17">
        <v>10</v>
      </c>
      <c r="F14597" t="s">
        <v>69</v>
      </c>
      <c r="G14597">
        <v>2</v>
      </c>
      <c r="H14597">
        <v>48433.229999999996</v>
      </c>
    </row>
    <row r="14598" spans="1:8" x14ac:dyDescent="0.25">
      <c r="A14598" s="2">
        <v>17</v>
      </c>
      <c r="B14598" t="s">
        <v>46</v>
      </c>
      <c r="C14598" t="s">
        <v>247</v>
      </c>
      <c r="D14598" s="2">
        <v>3</v>
      </c>
      <c r="E14598" s="17">
        <v>10</v>
      </c>
      <c r="F14598" t="s">
        <v>67</v>
      </c>
      <c r="G14598">
        <v>2</v>
      </c>
      <c r="H14598">
        <v>73.319999999999993</v>
      </c>
    </row>
    <row r="14599" spans="1:8" x14ac:dyDescent="0.25">
      <c r="A14599" s="2">
        <v>17</v>
      </c>
      <c r="B14599" t="s">
        <v>46</v>
      </c>
      <c r="C14599" t="s">
        <v>247</v>
      </c>
      <c r="D14599" s="2">
        <v>3</v>
      </c>
      <c r="E14599" s="17">
        <v>10</v>
      </c>
      <c r="F14599" t="s">
        <v>73</v>
      </c>
      <c r="H14599">
        <v>61638.75</v>
      </c>
    </row>
    <row r="14600" spans="1:8" x14ac:dyDescent="0.25">
      <c r="A14600" s="2">
        <v>17</v>
      </c>
      <c r="B14600" t="s">
        <v>46</v>
      </c>
      <c r="C14600" t="s">
        <v>247</v>
      </c>
      <c r="D14600" s="2">
        <v>3</v>
      </c>
      <c r="E14600" s="17">
        <v>11</v>
      </c>
      <c r="F14600" t="s">
        <v>70</v>
      </c>
      <c r="G14600">
        <v>12</v>
      </c>
      <c r="H14600">
        <v>2680836.4500000002</v>
      </c>
    </row>
    <row r="14601" spans="1:8" x14ac:dyDescent="0.25">
      <c r="A14601" s="2">
        <v>17</v>
      </c>
      <c r="B14601" t="s">
        <v>46</v>
      </c>
      <c r="C14601" t="s">
        <v>247</v>
      </c>
      <c r="D14601" s="2">
        <v>3</v>
      </c>
      <c r="E14601" s="17">
        <v>11</v>
      </c>
      <c r="F14601" t="s">
        <v>75</v>
      </c>
      <c r="G14601">
        <v>2</v>
      </c>
      <c r="H14601">
        <v>12433.5</v>
      </c>
    </row>
    <row r="14602" spans="1:8" x14ac:dyDescent="0.25">
      <c r="A14602" s="2">
        <v>17</v>
      </c>
      <c r="B14602" t="s">
        <v>46</v>
      </c>
      <c r="C14602" t="s">
        <v>247</v>
      </c>
      <c r="D14602" s="2">
        <v>3</v>
      </c>
      <c r="E14602" s="17">
        <v>11</v>
      </c>
      <c r="F14602" t="s">
        <v>68</v>
      </c>
      <c r="G14602">
        <v>8</v>
      </c>
      <c r="H14602">
        <v>79765.25</v>
      </c>
    </row>
    <row r="14603" spans="1:8" x14ac:dyDescent="0.25">
      <c r="A14603" s="2">
        <v>17</v>
      </c>
      <c r="B14603" t="s">
        <v>46</v>
      </c>
      <c r="C14603" t="s">
        <v>247</v>
      </c>
      <c r="D14603" s="2">
        <v>3</v>
      </c>
      <c r="E14603" s="17">
        <v>11</v>
      </c>
      <c r="F14603" t="s">
        <v>69</v>
      </c>
      <c r="G14603">
        <v>12</v>
      </c>
      <c r="H14603">
        <v>348507.51</v>
      </c>
    </row>
    <row r="14604" spans="1:8" x14ac:dyDescent="0.25">
      <c r="A14604" s="2">
        <v>17</v>
      </c>
      <c r="B14604" t="s">
        <v>46</v>
      </c>
      <c r="C14604" t="s">
        <v>247</v>
      </c>
      <c r="D14604" s="2">
        <v>3</v>
      </c>
      <c r="E14604" s="17">
        <v>11</v>
      </c>
      <c r="F14604" t="s">
        <v>67</v>
      </c>
      <c r="G14604">
        <v>12</v>
      </c>
      <c r="H14604">
        <v>446.03</v>
      </c>
    </row>
    <row r="14605" spans="1:8" x14ac:dyDescent="0.25">
      <c r="A14605" s="2">
        <v>17</v>
      </c>
      <c r="B14605" t="s">
        <v>46</v>
      </c>
      <c r="C14605" t="s">
        <v>247</v>
      </c>
      <c r="D14605" s="2">
        <v>3</v>
      </c>
      <c r="E14605" s="17">
        <v>11</v>
      </c>
      <c r="F14605" t="s">
        <v>73</v>
      </c>
      <c r="G14605">
        <v>4</v>
      </c>
      <c r="H14605">
        <v>267813.25</v>
      </c>
    </row>
    <row r="14606" spans="1:8" x14ac:dyDescent="0.25">
      <c r="A14606" s="2">
        <v>17</v>
      </c>
      <c r="B14606" t="s">
        <v>46</v>
      </c>
      <c r="C14606" t="s">
        <v>247</v>
      </c>
      <c r="D14606" s="2">
        <v>3</v>
      </c>
      <c r="E14606" s="17">
        <v>11</v>
      </c>
      <c r="F14606" t="s">
        <v>79</v>
      </c>
      <c r="G14606">
        <v>1</v>
      </c>
      <c r="H14606">
        <v>8882</v>
      </c>
    </row>
    <row r="14607" spans="1:8" x14ac:dyDescent="0.25">
      <c r="A14607" s="2">
        <v>17</v>
      </c>
      <c r="B14607" t="s">
        <v>46</v>
      </c>
      <c r="C14607" t="s">
        <v>247</v>
      </c>
      <c r="D14607" s="2">
        <v>3</v>
      </c>
      <c r="E14607" s="17">
        <v>11</v>
      </c>
      <c r="F14607" t="s">
        <v>72</v>
      </c>
      <c r="G14607">
        <v>12</v>
      </c>
      <c r="H14607">
        <v>372823.75</v>
      </c>
    </row>
    <row r="14608" spans="1:8" x14ac:dyDescent="0.25">
      <c r="A14608" s="2">
        <v>17</v>
      </c>
      <c r="B14608" t="s">
        <v>46</v>
      </c>
      <c r="C14608" t="s">
        <v>247</v>
      </c>
      <c r="D14608" s="2">
        <v>3</v>
      </c>
      <c r="E14608" s="17">
        <v>12</v>
      </c>
      <c r="F14608" t="s">
        <v>70</v>
      </c>
      <c r="G14608">
        <v>5</v>
      </c>
      <c r="H14608">
        <v>1380170.52</v>
      </c>
    </row>
    <row r="14609" spans="1:8" x14ac:dyDescent="0.25">
      <c r="A14609" s="2">
        <v>17</v>
      </c>
      <c r="B14609" t="s">
        <v>46</v>
      </c>
      <c r="C14609" t="s">
        <v>247</v>
      </c>
      <c r="D14609" s="2">
        <v>3</v>
      </c>
      <c r="E14609" s="17">
        <v>12</v>
      </c>
      <c r="F14609" t="s">
        <v>68</v>
      </c>
      <c r="G14609">
        <v>2</v>
      </c>
      <c r="H14609">
        <v>25730</v>
      </c>
    </row>
    <row r="14610" spans="1:8" x14ac:dyDescent="0.25">
      <c r="A14610" s="2">
        <v>17</v>
      </c>
      <c r="B14610" t="s">
        <v>46</v>
      </c>
      <c r="C14610" t="s">
        <v>247</v>
      </c>
      <c r="D14610" s="2">
        <v>3</v>
      </c>
      <c r="E14610" s="17">
        <v>12</v>
      </c>
      <c r="F14610" t="s">
        <v>69</v>
      </c>
      <c r="G14610">
        <v>5</v>
      </c>
      <c r="H14610">
        <v>179421.63</v>
      </c>
    </row>
    <row r="14611" spans="1:8" x14ac:dyDescent="0.25">
      <c r="A14611" s="2">
        <v>17</v>
      </c>
      <c r="B14611" t="s">
        <v>46</v>
      </c>
      <c r="C14611" t="s">
        <v>247</v>
      </c>
      <c r="D14611" s="2">
        <v>3</v>
      </c>
      <c r="E14611" s="17">
        <v>12</v>
      </c>
      <c r="F14611" t="s">
        <v>67</v>
      </c>
      <c r="G14611">
        <v>5</v>
      </c>
      <c r="H14611">
        <v>195.52</v>
      </c>
    </row>
    <row r="14612" spans="1:8" x14ac:dyDescent="0.25">
      <c r="A14612" s="2">
        <v>17</v>
      </c>
      <c r="B14612" t="s">
        <v>46</v>
      </c>
      <c r="C14612" t="s">
        <v>247</v>
      </c>
      <c r="D14612" s="2">
        <v>3</v>
      </c>
      <c r="E14612" s="17">
        <v>12</v>
      </c>
      <c r="F14612" t="s">
        <v>73</v>
      </c>
      <c r="G14612">
        <v>1</v>
      </c>
      <c r="H14612">
        <v>137559.82999999999</v>
      </c>
    </row>
    <row r="14613" spans="1:8" x14ac:dyDescent="0.25">
      <c r="A14613" s="2">
        <v>17</v>
      </c>
      <c r="B14613" t="s">
        <v>46</v>
      </c>
      <c r="C14613" t="s">
        <v>247</v>
      </c>
      <c r="D14613" s="2">
        <v>3</v>
      </c>
      <c r="E14613" s="17">
        <v>12</v>
      </c>
      <c r="F14613" t="s">
        <v>72</v>
      </c>
      <c r="G14613">
        <v>5</v>
      </c>
      <c r="H14613">
        <v>271335.03999999998</v>
      </c>
    </row>
    <row r="14614" spans="1:8" x14ac:dyDescent="0.25">
      <c r="A14614" s="2">
        <v>17</v>
      </c>
      <c r="B14614" t="s">
        <v>46</v>
      </c>
      <c r="C14614" t="s">
        <v>247</v>
      </c>
      <c r="D14614" s="2">
        <v>3</v>
      </c>
      <c r="E14614" s="17">
        <v>13</v>
      </c>
      <c r="F14614" t="s">
        <v>70</v>
      </c>
      <c r="G14614">
        <v>13</v>
      </c>
      <c r="H14614">
        <v>3968390.1599999997</v>
      </c>
    </row>
    <row r="14615" spans="1:8" x14ac:dyDescent="0.25">
      <c r="A14615" s="2">
        <v>17</v>
      </c>
      <c r="B14615" t="s">
        <v>46</v>
      </c>
      <c r="C14615" t="s">
        <v>247</v>
      </c>
      <c r="D14615" s="2">
        <v>3</v>
      </c>
      <c r="E14615" s="17">
        <v>13</v>
      </c>
      <c r="F14615" t="s">
        <v>75</v>
      </c>
      <c r="G14615">
        <v>2</v>
      </c>
      <c r="H14615">
        <v>24373</v>
      </c>
    </row>
    <row r="14616" spans="1:8" x14ac:dyDescent="0.25">
      <c r="A14616" s="2">
        <v>17</v>
      </c>
      <c r="B14616" t="s">
        <v>46</v>
      </c>
      <c r="C14616" t="s">
        <v>247</v>
      </c>
      <c r="D14616" s="2">
        <v>3</v>
      </c>
      <c r="E14616" s="17">
        <v>13</v>
      </c>
      <c r="F14616" t="s">
        <v>68</v>
      </c>
      <c r="G14616">
        <v>7</v>
      </c>
      <c r="H14616">
        <v>68308.5</v>
      </c>
    </row>
    <row r="14617" spans="1:8" x14ac:dyDescent="0.25">
      <c r="A14617" s="2">
        <v>17</v>
      </c>
      <c r="B14617" t="s">
        <v>46</v>
      </c>
      <c r="C14617" t="s">
        <v>247</v>
      </c>
      <c r="D14617" s="2">
        <v>3</v>
      </c>
      <c r="E14617" s="17">
        <v>13</v>
      </c>
      <c r="F14617" t="s">
        <v>69</v>
      </c>
      <c r="G14617">
        <v>13</v>
      </c>
      <c r="H14617">
        <v>515889.57000000007</v>
      </c>
    </row>
    <row r="14618" spans="1:8" x14ac:dyDescent="0.25">
      <c r="A14618" s="2">
        <v>17</v>
      </c>
      <c r="B14618" t="s">
        <v>46</v>
      </c>
      <c r="C14618" t="s">
        <v>247</v>
      </c>
      <c r="D14618" s="2">
        <v>3</v>
      </c>
      <c r="E14618" s="17">
        <v>13</v>
      </c>
      <c r="F14618" t="s">
        <v>67</v>
      </c>
      <c r="G14618">
        <v>13</v>
      </c>
      <c r="H14618">
        <v>501.02000000000004</v>
      </c>
    </row>
    <row r="14619" spans="1:8" x14ac:dyDescent="0.25">
      <c r="A14619" s="2">
        <v>17</v>
      </c>
      <c r="B14619" t="s">
        <v>46</v>
      </c>
      <c r="C14619" t="s">
        <v>247</v>
      </c>
      <c r="D14619" s="2">
        <v>3</v>
      </c>
      <c r="E14619" s="17">
        <v>13</v>
      </c>
      <c r="F14619" t="s">
        <v>73</v>
      </c>
      <c r="G14619">
        <v>2</v>
      </c>
      <c r="H14619">
        <v>334155.56</v>
      </c>
    </row>
    <row r="14620" spans="1:8" x14ac:dyDescent="0.25">
      <c r="A14620" s="2">
        <v>17</v>
      </c>
      <c r="B14620" t="s">
        <v>46</v>
      </c>
      <c r="C14620" t="s">
        <v>247</v>
      </c>
      <c r="D14620" s="2">
        <v>3</v>
      </c>
      <c r="E14620" s="17">
        <v>13</v>
      </c>
      <c r="F14620" t="s">
        <v>72</v>
      </c>
      <c r="G14620">
        <v>13</v>
      </c>
      <c r="H14620">
        <v>1366943.71</v>
      </c>
    </row>
    <row r="14621" spans="1:8" x14ac:dyDescent="0.25">
      <c r="A14621" s="2">
        <v>17</v>
      </c>
      <c r="B14621" t="s">
        <v>46</v>
      </c>
      <c r="C14621" t="s">
        <v>247</v>
      </c>
      <c r="D14621" s="2">
        <v>3</v>
      </c>
      <c r="E14621" s="17">
        <v>14</v>
      </c>
      <c r="F14621" t="s">
        <v>70</v>
      </c>
      <c r="G14621">
        <v>6</v>
      </c>
      <c r="H14621">
        <v>1957065</v>
      </c>
    </row>
    <row r="14622" spans="1:8" x14ac:dyDescent="0.25">
      <c r="A14622" s="2">
        <v>17</v>
      </c>
      <c r="B14622" t="s">
        <v>46</v>
      </c>
      <c r="C14622" t="s">
        <v>247</v>
      </c>
      <c r="D14622" s="2">
        <v>3</v>
      </c>
      <c r="E14622" s="17">
        <v>14</v>
      </c>
      <c r="F14622" t="s">
        <v>75</v>
      </c>
      <c r="G14622">
        <v>2</v>
      </c>
      <c r="H14622">
        <v>86826</v>
      </c>
    </row>
    <row r="14623" spans="1:8" x14ac:dyDescent="0.25">
      <c r="A14623" s="2">
        <v>17</v>
      </c>
      <c r="B14623" t="s">
        <v>46</v>
      </c>
      <c r="C14623" t="s">
        <v>247</v>
      </c>
      <c r="D14623" s="2">
        <v>3</v>
      </c>
      <c r="E14623" s="17">
        <v>14</v>
      </c>
      <c r="F14623" t="s">
        <v>68</v>
      </c>
      <c r="G14623">
        <v>3</v>
      </c>
      <c r="H14623">
        <v>27156</v>
      </c>
    </row>
    <row r="14624" spans="1:8" x14ac:dyDescent="0.25">
      <c r="A14624" s="2">
        <v>17</v>
      </c>
      <c r="B14624" t="s">
        <v>46</v>
      </c>
      <c r="C14624" t="s">
        <v>247</v>
      </c>
      <c r="D14624" s="2">
        <v>3</v>
      </c>
      <c r="E14624" s="17">
        <v>14</v>
      </c>
      <c r="F14624" t="s">
        <v>69</v>
      </c>
      <c r="G14624">
        <v>6</v>
      </c>
      <c r="H14624">
        <v>254418.06</v>
      </c>
    </row>
    <row r="14625" spans="1:8" x14ac:dyDescent="0.25">
      <c r="A14625" s="2">
        <v>17</v>
      </c>
      <c r="B14625" t="s">
        <v>46</v>
      </c>
      <c r="C14625" t="s">
        <v>247</v>
      </c>
      <c r="D14625" s="2">
        <v>3</v>
      </c>
      <c r="E14625" s="17">
        <v>14</v>
      </c>
      <c r="F14625" t="s">
        <v>67</v>
      </c>
      <c r="G14625">
        <v>6</v>
      </c>
      <c r="H14625">
        <v>219.95999999999998</v>
      </c>
    </row>
    <row r="14626" spans="1:8" x14ac:dyDescent="0.25">
      <c r="A14626" s="2">
        <v>17</v>
      </c>
      <c r="B14626" t="s">
        <v>46</v>
      </c>
      <c r="C14626" t="s">
        <v>247</v>
      </c>
      <c r="D14626" s="2">
        <v>3</v>
      </c>
      <c r="E14626" s="17">
        <v>14</v>
      </c>
      <c r="F14626" t="s">
        <v>73</v>
      </c>
      <c r="G14626">
        <v>1</v>
      </c>
      <c r="H14626">
        <v>77449.649999999994</v>
      </c>
    </row>
    <row r="14627" spans="1:8" x14ac:dyDescent="0.25">
      <c r="A14627" s="2">
        <v>17</v>
      </c>
      <c r="B14627" t="s">
        <v>46</v>
      </c>
      <c r="C14627" t="s">
        <v>247</v>
      </c>
      <c r="D14627" s="2">
        <v>3</v>
      </c>
      <c r="E14627" s="17">
        <v>14</v>
      </c>
      <c r="F14627" t="s">
        <v>72</v>
      </c>
      <c r="G14627">
        <v>6</v>
      </c>
      <c r="H14627">
        <v>739649.88</v>
      </c>
    </row>
    <row r="14628" spans="1:8" x14ac:dyDescent="0.25">
      <c r="A14628" s="2">
        <v>17</v>
      </c>
      <c r="B14628" t="s">
        <v>46</v>
      </c>
      <c r="C14628" t="s">
        <v>247</v>
      </c>
      <c r="D14628" s="2">
        <v>3</v>
      </c>
      <c r="E14628" s="17">
        <v>14</v>
      </c>
      <c r="F14628" t="s">
        <v>74</v>
      </c>
      <c r="G14628">
        <v>1</v>
      </c>
      <c r="H14628">
        <v>88837.51</v>
      </c>
    </row>
    <row r="14629" spans="1:8" x14ac:dyDescent="0.25">
      <c r="A14629" s="2">
        <v>17</v>
      </c>
      <c r="B14629" t="s">
        <v>46</v>
      </c>
      <c r="C14629" t="s">
        <v>247</v>
      </c>
      <c r="D14629" s="2">
        <v>3</v>
      </c>
      <c r="E14629" s="17">
        <v>15</v>
      </c>
      <c r="F14629" t="s">
        <v>70</v>
      </c>
      <c r="G14629">
        <v>1</v>
      </c>
      <c r="H14629">
        <v>443732.1</v>
      </c>
    </row>
    <row r="14630" spans="1:8" x14ac:dyDescent="0.25">
      <c r="A14630" s="2">
        <v>17</v>
      </c>
      <c r="B14630" t="s">
        <v>46</v>
      </c>
      <c r="C14630" t="s">
        <v>247</v>
      </c>
      <c r="D14630" s="2">
        <v>3</v>
      </c>
      <c r="E14630" s="17">
        <v>15</v>
      </c>
      <c r="F14630" t="s">
        <v>69</v>
      </c>
      <c r="G14630">
        <v>1</v>
      </c>
      <c r="H14630">
        <v>57685.140000000007</v>
      </c>
    </row>
    <row r="14631" spans="1:8" x14ac:dyDescent="0.25">
      <c r="A14631" s="2">
        <v>17</v>
      </c>
      <c r="B14631" t="s">
        <v>46</v>
      </c>
      <c r="C14631" t="s">
        <v>247</v>
      </c>
      <c r="D14631" s="2">
        <v>3</v>
      </c>
      <c r="E14631" s="17">
        <v>15</v>
      </c>
      <c r="F14631" t="s">
        <v>67</v>
      </c>
      <c r="G14631">
        <v>1</v>
      </c>
      <c r="H14631">
        <v>36.659999999999997</v>
      </c>
    </row>
    <row r="14632" spans="1:8" x14ac:dyDescent="0.25">
      <c r="A14632" s="2">
        <v>17</v>
      </c>
      <c r="B14632" t="s">
        <v>46</v>
      </c>
      <c r="C14632" t="s">
        <v>247</v>
      </c>
      <c r="D14632" s="2">
        <v>3</v>
      </c>
      <c r="E14632" s="17">
        <v>15</v>
      </c>
      <c r="F14632" t="s">
        <v>73</v>
      </c>
      <c r="H14632">
        <v>73955.350000000006</v>
      </c>
    </row>
    <row r="14633" spans="1:8" x14ac:dyDescent="0.25">
      <c r="A14633" s="2">
        <v>17</v>
      </c>
      <c r="B14633" t="s">
        <v>46</v>
      </c>
      <c r="C14633" t="s">
        <v>247</v>
      </c>
      <c r="D14633" s="2">
        <v>3</v>
      </c>
      <c r="E14633" s="17">
        <v>15</v>
      </c>
      <c r="F14633" t="s">
        <v>72</v>
      </c>
      <c r="G14633">
        <v>1</v>
      </c>
      <c r="H14633">
        <v>158898.35999999999</v>
      </c>
    </row>
    <row r="14634" spans="1:8" x14ac:dyDescent="0.25">
      <c r="A14634" s="2">
        <v>17</v>
      </c>
      <c r="B14634" t="s">
        <v>46</v>
      </c>
      <c r="C14634" t="s">
        <v>247</v>
      </c>
      <c r="D14634" s="2">
        <v>3</v>
      </c>
      <c r="E14634" s="17">
        <v>15</v>
      </c>
      <c r="F14634" t="s">
        <v>74</v>
      </c>
      <c r="G14634">
        <v>1</v>
      </c>
      <c r="H14634">
        <v>230332.82</v>
      </c>
    </row>
    <row r="14635" spans="1:8" x14ac:dyDescent="0.25">
      <c r="A14635" s="2">
        <v>17</v>
      </c>
      <c r="B14635" t="s">
        <v>46</v>
      </c>
      <c r="C14635" t="s">
        <v>248</v>
      </c>
      <c r="D14635" s="2">
        <v>4</v>
      </c>
      <c r="E14635" s="17">
        <v>1</v>
      </c>
      <c r="F14635" t="s">
        <v>70</v>
      </c>
      <c r="G14635">
        <v>1</v>
      </c>
      <c r="H14635">
        <v>21670</v>
      </c>
    </row>
    <row r="14636" spans="1:8" x14ac:dyDescent="0.25">
      <c r="A14636" s="2">
        <v>17</v>
      </c>
      <c r="B14636" t="s">
        <v>46</v>
      </c>
      <c r="C14636" t="s">
        <v>248</v>
      </c>
      <c r="D14636" s="2">
        <v>4</v>
      </c>
      <c r="E14636" s="17">
        <v>3</v>
      </c>
      <c r="F14636" t="s">
        <v>70</v>
      </c>
      <c r="H14636">
        <v>603.75</v>
      </c>
    </row>
    <row r="14637" spans="1:8" x14ac:dyDescent="0.25">
      <c r="A14637" s="2">
        <v>17</v>
      </c>
      <c r="B14637" t="s">
        <v>46</v>
      </c>
      <c r="C14637" t="s">
        <v>248</v>
      </c>
      <c r="D14637" s="2">
        <v>4</v>
      </c>
      <c r="E14637" s="17">
        <v>3</v>
      </c>
      <c r="F14637" t="s">
        <v>72</v>
      </c>
      <c r="H14637">
        <v>223.38</v>
      </c>
    </row>
    <row r="14638" spans="1:8" x14ac:dyDescent="0.25">
      <c r="A14638" s="2">
        <v>17</v>
      </c>
      <c r="B14638" t="s">
        <v>46</v>
      </c>
      <c r="C14638" t="s">
        <v>248</v>
      </c>
      <c r="D14638" s="2">
        <v>4</v>
      </c>
      <c r="E14638" s="17">
        <v>4</v>
      </c>
      <c r="F14638" t="s">
        <v>70</v>
      </c>
      <c r="G14638">
        <v>49</v>
      </c>
      <c r="H14638">
        <v>2288606</v>
      </c>
    </row>
    <row r="14639" spans="1:8" x14ac:dyDescent="0.25">
      <c r="A14639" s="2">
        <v>17</v>
      </c>
      <c r="B14639" t="s">
        <v>46</v>
      </c>
      <c r="C14639" t="s">
        <v>248</v>
      </c>
      <c r="D14639" s="2">
        <v>4</v>
      </c>
      <c r="E14639" s="17">
        <v>4</v>
      </c>
      <c r="F14639" t="s">
        <v>67</v>
      </c>
      <c r="G14639">
        <v>49</v>
      </c>
      <c r="H14639">
        <v>1515.2799999999997</v>
      </c>
    </row>
    <row r="14640" spans="1:8" x14ac:dyDescent="0.25">
      <c r="A14640" s="2">
        <v>17</v>
      </c>
      <c r="B14640" t="s">
        <v>46</v>
      </c>
      <c r="C14640" t="s">
        <v>248</v>
      </c>
      <c r="D14640" s="2">
        <v>4</v>
      </c>
      <c r="E14640" s="17">
        <v>4</v>
      </c>
      <c r="F14640" t="s">
        <v>72</v>
      </c>
      <c r="G14640">
        <v>49</v>
      </c>
      <c r="H14640">
        <v>846783.60000000079</v>
      </c>
    </row>
    <row r="14641" spans="1:8" x14ac:dyDescent="0.25">
      <c r="A14641" s="2">
        <v>17</v>
      </c>
      <c r="B14641" t="s">
        <v>46</v>
      </c>
      <c r="C14641" t="s">
        <v>248</v>
      </c>
      <c r="D14641" s="2">
        <v>4</v>
      </c>
      <c r="E14641" s="17">
        <v>6</v>
      </c>
      <c r="F14641" t="s">
        <v>70</v>
      </c>
      <c r="G14641">
        <v>1</v>
      </c>
      <c r="H14641">
        <v>66243.75</v>
      </c>
    </row>
    <row r="14642" spans="1:8" x14ac:dyDescent="0.25">
      <c r="A14642" s="2">
        <v>17</v>
      </c>
      <c r="B14642" t="s">
        <v>46</v>
      </c>
      <c r="C14642" t="s">
        <v>248</v>
      </c>
      <c r="D14642" s="2">
        <v>4</v>
      </c>
      <c r="E14642" s="17">
        <v>6</v>
      </c>
      <c r="F14642" t="s">
        <v>75</v>
      </c>
      <c r="G14642">
        <v>1</v>
      </c>
      <c r="H14642">
        <v>7200</v>
      </c>
    </row>
    <row r="14643" spans="1:8" x14ac:dyDescent="0.25">
      <c r="A14643" s="2">
        <v>17</v>
      </c>
      <c r="B14643" t="s">
        <v>46</v>
      </c>
      <c r="C14643" t="s">
        <v>248</v>
      </c>
      <c r="D14643" s="2">
        <v>4</v>
      </c>
      <c r="E14643" s="17">
        <v>6</v>
      </c>
      <c r="F14643" t="s">
        <v>68</v>
      </c>
      <c r="G14643">
        <v>1</v>
      </c>
      <c r="H14643">
        <v>4542</v>
      </c>
    </row>
    <row r="14644" spans="1:8" x14ac:dyDescent="0.25">
      <c r="A14644" s="2">
        <v>17</v>
      </c>
      <c r="B14644" t="s">
        <v>46</v>
      </c>
      <c r="C14644" t="s">
        <v>248</v>
      </c>
      <c r="D14644" s="2">
        <v>4</v>
      </c>
      <c r="E14644" s="17">
        <v>6</v>
      </c>
      <c r="F14644" t="s">
        <v>69</v>
      </c>
      <c r="G14644">
        <v>1</v>
      </c>
      <c r="H14644">
        <v>8611.6</v>
      </c>
    </row>
    <row r="14645" spans="1:8" x14ac:dyDescent="0.25">
      <c r="A14645" s="2">
        <v>17</v>
      </c>
      <c r="B14645" t="s">
        <v>46</v>
      </c>
      <c r="C14645" t="s">
        <v>248</v>
      </c>
      <c r="D14645" s="2">
        <v>4</v>
      </c>
      <c r="E14645" s="17">
        <v>6</v>
      </c>
      <c r="F14645" t="s">
        <v>67</v>
      </c>
      <c r="G14645">
        <v>1</v>
      </c>
      <c r="H14645">
        <v>30.549999999999997</v>
      </c>
    </row>
    <row r="14646" spans="1:8" x14ac:dyDescent="0.25">
      <c r="A14646" s="2">
        <v>17</v>
      </c>
      <c r="B14646" t="s">
        <v>46</v>
      </c>
      <c r="C14646" t="s">
        <v>248</v>
      </c>
      <c r="D14646" s="2">
        <v>4</v>
      </c>
      <c r="E14646" s="17">
        <v>7</v>
      </c>
      <c r="F14646" t="s">
        <v>70</v>
      </c>
      <c r="G14646">
        <v>2</v>
      </c>
      <c r="H14646">
        <v>188177.75</v>
      </c>
    </row>
    <row r="14647" spans="1:8" x14ac:dyDescent="0.25">
      <c r="A14647" s="2">
        <v>17</v>
      </c>
      <c r="B14647" t="s">
        <v>46</v>
      </c>
      <c r="C14647" t="s">
        <v>248</v>
      </c>
      <c r="D14647" s="2">
        <v>4</v>
      </c>
      <c r="E14647" s="17">
        <v>7</v>
      </c>
      <c r="F14647" t="s">
        <v>75</v>
      </c>
      <c r="G14647">
        <v>2</v>
      </c>
      <c r="H14647">
        <v>9000</v>
      </c>
    </row>
    <row r="14648" spans="1:8" x14ac:dyDescent="0.25">
      <c r="A14648" s="2">
        <v>17</v>
      </c>
      <c r="B14648" t="s">
        <v>46</v>
      </c>
      <c r="C14648" t="s">
        <v>248</v>
      </c>
      <c r="D14648" s="2">
        <v>4</v>
      </c>
      <c r="E14648" s="17">
        <v>7</v>
      </c>
      <c r="F14648" t="s">
        <v>68</v>
      </c>
      <c r="G14648">
        <v>2</v>
      </c>
      <c r="H14648">
        <v>20940</v>
      </c>
    </row>
    <row r="14649" spans="1:8" x14ac:dyDescent="0.25">
      <c r="A14649" s="2">
        <v>17</v>
      </c>
      <c r="B14649" t="s">
        <v>46</v>
      </c>
      <c r="C14649" t="s">
        <v>248</v>
      </c>
      <c r="D14649" s="2">
        <v>4</v>
      </c>
      <c r="E14649" s="17">
        <v>7</v>
      </c>
      <c r="F14649" t="s">
        <v>69</v>
      </c>
      <c r="G14649">
        <v>2</v>
      </c>
      <c r="H14649">
        <v>24463</v>
      </c>
    </row>
    <row r="14650" spans="1:8" x14ac:dyDescent="0.25">
      <c r="A14650" s="2">
        <v>17</v>
      </c>
      <c r="B14650" t="s">
        <v>46</v>
      </c>
      <c r="C14650" t="s">
        <v>248</v>
      </c>
      <c r="D14650" s="2">
        <v>4</v>
      </c>
      <c r="E14650" s="17">
        <v>7</v>
      </c>
      <c r="F14650" t="s">
        <v>67</v>
      </c>
      <c r="G14650">
        <v>2</v>
      </c>
      <c r="H14650">
        <v>61.099999999999994</v>
      </c>
    </row>
    <row r="14651" spans="1:8" x14ac:dyDescent="0.25">
      <c r="A14651" s="2">
        <v>17</v>
      </c>
      <c r="B14651" t="s">
        <v>46</v>
      </c>
      <c r="C14651" t="s">
        <v>248</v>
      </c>
      <c r="D14651" s="2">
        <v>4</v>
      </c>
      <c r="E14651" s="17">
        <v>7</v>
      </c>
      <c r="F14651" t="s">
        <v>73</v>
      </c>
      <c r="H14651">
        <v>268.5</v>
      </c>
    </row>
    <row r="14652" spans="1:8" x14ac:dyDescent="0.25">
      <c r="A14652" s="2">
        <v>17</v>
      </c>
      <c r="B14652" t="s">
        <v>46</v>
      </c>
      <c r="C14652" t="s">
        <v>248</v>
      </c>
      <c r="D14652" s="2">
        <v>4</v>
      </c>
      <c r="E14652" s="17">
        <v>8</v>
      </c>
      <c r="F14652" t="s">
        <v>70</v>
      </c>
      <c r="G14652">
        <v>3</v>
      </c>
      <c r="H14652">
        <v>333505.5</v>
      </c>
    </row>
    <row r="14653" spans="1:8" x14ac:dyDescent="0.25">
      <c r="A14653" s="2">
        <v>17</v>
      </c>
      <c r="B14653" t="s">
        <v>46</v>
      </c>
      <c r="C14653" t="s">
        <v>248</v>
      </c>
      <c r="D14653" s="2">
        <v>4</v>
      </c>
      <c r="E14653" s="17">
        <v>8</v>
      </c>
      <c r="F14653" t="s">
        <v>75</v>
      </c>
      <c r="G14653">
        <v>2</v>
      </c>
      <c r="H14653">
        <v>14100</v>
      </c>
    </row>
    <row r="14654" spans="1:8" x14ac:dyDescent="0.25">
      <c r="A14654" s="2">
        <v>17</v>
      </c>
      <c r="B14654" t="s">
        <v>46</v>
      </c>
      <c r="C14654" t="s">
        <v>248</v>
      </c>
      <c r="D14654" s="2">
        <v>4</v>
      </c>
      <c r="E14654" s="17">
        <v>8</v>
      </c>
      <c r="F14654" t="s">
        <v>68</v>
      </c>
      <c r="G14654">
        <v>1</v>
      </c>
      <c r="H14654">
        <v>11857</v>
      </c>
    </row>
    <row r="14655" spans="1:8" x14ac:dyDescent="0.25">
      <c r="A14655" s="2">
        <v>17</v>
      </c>
      <c r="B14655" t="s">
        <v>46</v>
      </c>
      <c r="C14655" t="s">
        <v>248</v>
      </c>
      <c r="D14655" s="2">
        <v>4</v>
      </c>
      <c r="E14655" s="17">
        <v>8</v>
      </c>
      <c r="F14655" t="s">
        <v>69</v>
      </c>
      <c r="G14655">
        <v>3</v>
      </c>
      <c r="H14655">
        <v>43355.439999999995</v>
      </c>
    </row>
    <row r="14656" spans="1:8" x14ac:dyDescent="0.25">
      <c r="A14656" s="2">
        <v>17</v>
      </c>
      <c r="B14656" t="s">
        <v>46</v>
      </c>
      <c r="C14656" t="s">
        <v>248</v>
      </c>
      <c r="D14656" s="2">
        <v>4</v>
      </c>
      <c r="E14656" s="17">
        <v>8</v>
      </c>
      <c r="F14656" t="s">
        <v>78</v>
      </c>
      <c r="H14656">
        <v>13668.12</v>
      </c>
    </row>
    <row r="14657" spans="1:8" x14ac:dyDescent="0.25">
      <c r="A14657" s="2">
        <v>17</v>
      </c>
      <c r="B14657" t="s">
        <v>46</v>
      </c>
      <c r="C14657" t="s">
        <v>248</v>
      </c>
      <c r="D14657" s="2">
        <v>4</v>
      </c>
      <c r="E14657" s="17">
        <v>8</v>
      </c>
      <c r="F14657" t="s">
        <v>67</v>
      </c>
      <c r="G14657">
        <v>3</v>
      </c>
      <c r="H14657">
        <v>91.649999999999991</v>
      </c>
    </row>
    <row r="14658" spans="1:8" x14ac:dyDescent="0.25">
      <c r="A14658" s="2">
        <v>17</v>
      </c>
      <c r="B14658" t="s">
        <v>46</v>
      </c>
      <c r="C14658" t="s">
        <v>248</v>
      </c>
      <c r="D14658" s="2">
        <v>4</v>
      </c>
      <c r="E14658" s="17">
        <v>8</v>
      </c>
      <c r="F14658" t="s">
        <v>73</v>
      </c>
      <c r="H14658">
        <v>45368.25</v>
      </c>
    </row>
    <row r="14659" spans="1:8" x14ac:dyDescent="0.25">
      <c r="A14659" s="2">
        <v>17</v>
      </c>
      <c r="B14659" t="s">
        <v>46</v>
      </c>
      <c r="C14659" t="s">
        <v>248</v>
      </c>
      <c r="D14659" s="2">
        <v>4</v>
      </c>
      <c r="E14659" s="17">
        <v>9</v>
      </c>
      <c r="F14659" t="s">
        <v>70</v>
      </c>
      <c r="G14659">
        <v>6</v>
      </c>
      <c r="H14659">
        <v>906206</v>
      </c>
    </row>
    <row r="14660" spans="1:8" x14ac:dyDescent="0.25">
      <c r="A14660" s="2">
        <v>17</v>
      </c>
      <c r="B14660" t="s">
        <v>46</v>
      </c>
      <c r="C14660" t="s">
        <v>248</v>
      </c>
      <c r="D14660" s="2">
        <v>4</v>
      </c>
      <c r="E14660" s="17">
        <v>9</v>
      </c>
      <c r="F14660" t="s">
        <v>75</v>
      </c>
      <c r="G14660">
        <v>5</v>
      </c>
      <c r="H14660">
        <v>35100</v>
      </c>
    </row>
    <row r="14661" spans="1:8" x14ac:dyDescent="0.25">
      <c r="A14661" s="2">
        <v>17</v>
      </c>
      <c r="B14661" t="s">
        <v>46</v>
      </c>
      <c r="C14661" t="s">
        <v>248</v>
      </c>
      <c r="D14661" s="2">
        <v>4</v>
      </c>
      <c r="E14661" s="17">
        <v>9</v>
      </c>
      <c r="F14661" t="s">
        <v>68</v>
      </c>
      <c r="G14661">
        <v>4</v>
      </c>
      <c r="H14661">
        <v>60478</v>
      </c>
    </row>
    <row r="14662" spans="1:8" x14ac:dyDescent="0.25">
      <c r="A14662" s="2">
        <v>17</v>
      </c>
      <c r="B14662" t="s">
        <v>46</v>
      </c>
      <c r="C14662" t="s">
        <v>248</v>
      </c>
      <c r="D14662" s="2">
        <v>4</v>
      </c>
      <c r="E14662" s="17">
        <v>9</v>
      </c>
      <c r="F14662" t="s">
        <v>69</v>
      </c>
      <c r="G14662">
        <v>6</v>
      </c>
      <c r="H14662">
        <v>117806.25</v>
      </c>
    </row>
    <row r="14663" spans="1:8" x14ac:dyDescent="0.25">
      <c r="A14663" s="2">
        <v>17</v>
      </c>
      <c r="B14663" t="s">
        <v>46</v>
      </c>
      <c r="C14663" t="s">
        <v>248</v>
      </c>
      <c r="D14663" s="2">
        <v>4</v>
      </c>
      <c r="E14663" s="17">
        <v>9</v>
      </c>
      <c r="F14663" t="s">
        <v>78</v>
      </c>
      <c r="H14663">
        <v>86657.279999999999</v>
      </c>
    </row>
    <row r="14664" spans="1:8" x14ac:dyDescent="0.25">
      <c r="A14664" s="2">
        <v>17</v>
      </c>
      <c r="B14664" t="s">
        <v>46</v>
      </c>
      <c r="C14664" t="s">
        <v>248</v>
      </c>
      <c r="D14664" s="2">
        <v>4</v>
      </c>
      <c r="E14664" s="17">
        <v>9</v>
      </c>
      <c r="F14664" t="s">
        <v>67</v>
      </c>
      <c r="G14664">
        <v>6</v>
      </c>
      <c r="H14664">
        <v>207.74</v>
      </c>
    </row>
    <row r="14665" spans="1:8" x14ac:dyDescent="0.25">
      <c r="A14665" s="2">
        <v>17</v>
      </c>
      <c r="B14665" t="s">
        <v>46</v>
      </c>
      <c r="C14665" t="s">
        <v>248</v>
      </c>
      <c r="D14665" s="2">
        <v>4</v>
      </c>
      <c r="E14665" s="17">
        <v>9</v>
      </c>
      <c r="F14665" t="s">
        <v>73</v>
      </c>
      <c r="G14665">
        <v>3</v>
      </c>
      <c r="H14665">
        <v>85634.569999999992</v>
      </c>
    </row>
    <row r="14666" spans="1:8" x14ac:dyDescent="0.25">
      <c r="A14666" s="2">
        <v>17</v>
      </c>
      <c r="B14666" t="s">
        <v>46</v>
      </c>
      <c r="C14666" t="s">
        <v>248</v>
      </c>
      <c r="D14666" s="2">
        <v>4</v>
      </c>
      <c r="E14666" s="17">
        <v>10</v>
      </c>
      <c r="F14666" t="s">
        <v>70</v>
      </c>
      <c r="G14666">
        <v>3</v>
      </c>
      <c r="H14666">
        <v>477507.75</v>
      </c>
    </row>
    <row r="14667" spans="1:8" x14ac:dyDescent="0.25">
      <c r="A14667" s="2">
        <v>17</v>
      </c>
      <c r="B14667" t="s">
        <v>46</v>
      </c>
      <c r="C14667" t="s">
        <v>248</v>
      </c>
      <c r="D14667" s="2">
        <v>4</v>
      </c>
      <c r="E14667" s="17">
        <v>10</v>
      </c>
      <c r="F14667" t="s">
        <v>75</v>
      </c>
      <c r="G14667">
        <v>2</v>
      </c>
      <c r="H14667">
        <v>11700</v>
      </c>
    </row>
    <row r="14668" spans="1:8" x14ac:dyDescent="0.25">
      <c r="A14668" s="2">
        <v>17</v>
      </c>
      <c r="B14668" t="s">
        <v>46</v>
      </c>
      <c r="C14668" t="s">
        <v>248</v>
      </c>
      <c r="D14668" s="2">
        <v>4</v>
      </c>
      <c r="E14668" s="17">
        <v>10</v>
      </c>
      <c r="F14668" t="s">
        <v>68</v>
      </c>
      <c r="G14668">
        <v>2</v>
      </c>
      <c r="H14668">
        <v>14153</v>
      </c>
    </row>
    <row r="14669" spans="1:8" x14ac:dyDescent="0.25">
      <c r="A14669" s="2">
        <v>17</v>
      </c>
      <c r="B14669" t="s">
        <v>46</v>
      </c>
      <c r="C14669" t="s">
        <v>248</v>
      </c>
      <c r="D14669" s="2">
        <v>4</v>
      </c>
      <c r="E14669" s="17">
        <v>10</v>
      </c>
      <c r="F14669" t="s">
        <v>69</v>
      </c>
      <c r="G14669">
        <v>3</v>
      </c>
      <c r="H14669">
        <v>62075.76999999999</v>
      </c>
    </row>
    <row r="14670" spans="1:8" x14ac:dyDescent="0.25">
      <c r="A14670" s="2">
        <v>17</v>
      </c>
      <c r="B14670" t="s">
        <v>46</v>
      </c>
      <c r="C14670" t="s">
        <v>248</v>
      </c>
      <c r="D14670" s="2">
        <v>4</v>
      </c>
      <c r="E14670" s="17">
        <v>10</v>
      </c>
      <c r="F14670" t="s">
        <v>78</v>
      </c>
      <c r="H14670">
        <v>20279.88</v>
      </c>
    </row>
    <row r="14671" spans="1:8" x14ac:dyDescent="0.25">
      <c r="A14671" s="2">
        <v>17</v>
      </c>
      <c r="B14671" t="s">
        <v>46</v>
      </c>
      <c r="C14671" t="s">
        <v>248</v>
      </c>
      <c r="D14671" s="2">
        <v>4</v>
      </c>
      <c r="E14671" s="17">
        <v>10</v>
      </c>
      <c r="F14671" t="s">
        <v>67</v>
      </c>
      <c r="G14671">
        <v>3</v>
      </c>
      <c r="H14671">
        <v>91.649999999999991</v>
      </c>
    </row>
    <row r="14672" spans="1:8" x14ac:dyDescent="0.25">
      <c r="A14672" s="2">
        <v>17</v>
      </c>
      <c r="B14672" t="s">
        <v>46</v>
      </c>
      <c r="C14672" t="s">
        <v>248</v>
      </c>
      <c r="D14672" s="2">
        <v>4</v>
      </c>
      <c r="E14672" s="17">
        <v>10</v>
      </c>
      <c r="F14672" t="s">
        <v>73</v>
      </c>
      <c r="H14672">
        <v>924.75</v>
      </c>
    </row>
    <row r="14673" spans="1:8" x14ac:dyDescent="0.25">
      <c r="A14673" s="2">
        <v>17</v>
      </c>
      <c r="B14673" t="s">
        <v>46</v>
      </c>
      <c r="C14673" t="s">
        <v>248</v>
      </c>
      <c r="D14673" s="2">
        <v>4</v>
      </c>
      <c r="E14673" s="17">
        <v>11</v>
      </c>
      <c r="F14673" t="s">
        <v>70</v>
      </c>
      <c r="G14673">
        <v>10</v>
      </c>
      <c r="H14673">
        <v>1784126.0500000003</v>
      </c>
    </row>
    <row r="14674" spans="1:8" x14ac:dyDescent="0.25">
      <c r="A14674" s="2">
        <v>17</v>
      </c>
      <c r="B14674" t="s">
        <v>46</v>
      </c>
      <c r="C14674" t="s">
        <v>248</v>
      </c>
      <c r="D14674" s="2">
        <v>4</v>
      </c>
      <c r="E14674" s="17">
        <v>11</v>
      </c>
      <c r="F14674" t="s">
        <v>75</v>
      </c>
      <c r="G14674">
        <v>1</v>
      </c>
      <c r="H14674">
        <v>4625.75</v>
      </c>
    </row>
    <row r="14675" spans="1:8" x14ac:dyDescent="0.25">
      <c r="A14675" s="2">
        <v>17</v>
      </c>
      <c r="B14675" t="s">
        <v>46</v>
      </c>
      <c r="C14675" t="s">
        <v>248</v>
      </c>
      <c r="D14675" s="2">
        <v>4</v>
      </c>
      <c r="E14675" s="17">
        <v>11</v>
      </c>
      <c r="F14675" t="s">
        <v>68</v>
      </c>
      <c r="G14675">
        <v>9</v>
      </c>
      <c r="H14675">
        <v>56398.75</v>
      </c>
    </row>
    <row r="14676" spans="1:8" x14ac:dyDescent="0.25">
      <c r="A14676" s="2">
        <v>17</v>
      </c>
      <c r="B14676" t="s">
        <v>46</v>
      </c>
      <c r="C14676" t="s">
        <v>248</v>
      </c>
      <c r="D14676" s="2">
        <v>4</v>
      </c>
      <c r="E14676" s="17">
        <v>11</v>
      </c>
      <c r="F14676" t="s">
        <v>69</v>
      </c>
      <c r="G14676">
        <v>9</v>
      </c>
      <c r="H14676">
        <v>210340.74999999997</v>
      </c>
    </row>
    <row r="14677" spans="1:8" x14ac:dyDescent="0.25">
      <c r="A14677" s="2">
        <v>17</v>
      </c>
      <c r="B14677" t="s">
        <v>46</v>
      </c>
      <c r="C14677" t="s">
        <v>248</v>
      </c>
      <c r="D14677" s="2">
        <v>4</v>
      </c>
      <c r="E14677" s="17">
        <v>11</v>
      </c>
      <c r="F14677" t="s">
        <v>78</v>
      </c>
      <c r="H14677">
        <v>183658.86000000002</v>
      </c>
    </row>
    <row r="14678" spans="1:8" x14ac:dyDescent="0.25">
      <c r="A14678" s="2">
        <v>17</v>
      </c>
      <c r="B14678" t="s">
        <v>46</v>
      </c>
      <c r="C14678" t="s">
        <v>248</v>
      </c>
      <c r="D14678" s="2">
        <v>4</v>
      </c>
      <c r="E14678" s="17">
        <v>11</v>
      </c>
      <c r="F14678" t="s">
        <v>67</v>
      </c>
      <c r="G14678">
        <v>10</v>
      </c>
      <c r="H14678">
        <v>287.17</v>
      </c>
    </row>
    <row r="14679" spans="1:8" x14ac:dyDescent="0.25">
      <c r="A14679" s="2">
        <v>17</v>
      </c>
      <c r="B14679" t="s">
        <v>46</v>
      </c>
      <c r="C14679" t="s">
        <v>248</v>
      </c>
      <c r="D14679" s="2">
        <v>4</v>
      </c>
      <c r="E14679" s="17">
        <v>11</v>
      </c>
      <c r="F14679" t="s">
        <v>73</v>
      </c>
      <c r="H14679">
        <v>270260.39</v>
      </c>
    </row>
    <row r="14680" spans="1:8" x14ac:dyDescent="0.25">
      <c r="A14680" s="2">
        <v>17</v>
      </c>
      <c r="B14680" t="s">
        <v>46</v>
      </c>
      <c r="C14680" t="s">
        <v>248</v>
      </c>
      <c r="D14680" s="2">
        <v>4</v>
      </c>
      <c r="E14680" s="17">
        <v>11</v>
      </c>
      <c r="F14680" t="s">
        <v>72</v>
      </c>
      <c r="G14680">
        <v>10</v>
      </c>
      <c r="H14680">
        <v>306839.15000000002</v>
      </c>
    </row>
    <row r="14681" spans="1:8" x14ac:dyDescent="0.25">
      <c r="A14681" s="2">
        <v>17</v>
      </c>
      <c r="B14681" t="s">
        <v>46</v>
      </c>
      <c r="C14681" t="s">
        <v>248</v>
      </c>
      <c r="D14681" s="2">
        <v>4</v>
      </c>
      <c r="E14681" s="17">
        <v>11</v>
      </c>
      <c r="F14681" t="s">
        <v>74</v>
      </c>
      <c r="H14681">
        <v>36328.509999999995</v>
      </c>
    </row>
    <row r="14682" spans="1:8" x14ac:dyDescent="0.25">
      <c r="A14682" s="2">
        <v>17</v>
      </c>
      <c r="B14682" t="s">
        <v>46</v>
      </c>
      <c r="C14682" t="s">
        <v>248</v>
      </c>
      <c r="D14682" s="2">
        <v>4</v>
      </c>
      <c r="E14682" s="17">
        <v>13</v>
      </c>
      <c r="F14682" t="s">
        <v>70</v>
      </c>
      <c r="G14682">
        <v>2</v>
      </c>
      <c r="H14682">
        <v>511672</v>
      </c>
    </row>
    <row r="14683" spans="1:8" x14ac:dyDescent="0.25">
      <c r="A14683" s="2">
        <v>17</v>
      </c>
      <c r="B14683" t="s">
        <v>46</v>
      </c>
      <c r="C14683" t="s">
        <v>248</v>
      </c>
      <c r="D14683" s="2">
        <v>4</v>
      </c>
      <c r="E14683" s="17">
        <v>13</v>
      </c>
      <c r="F14683" t="s">
        <v>75</v>
      </c>
      <c r="G14683">
        <v>1</v>
      </c>
      <c r="H14683">
        <v>12500</v>
      </c>
    </row>
    <row r="14684" spans="1:8" x14ac:dyDescent="0.25">
      <c r="A14684" s="2">
        <v>17</v>
      </c>
      <c r="B14684" t="s">
        <v>46</v>
      </c>
      <c r="C14684" t="s">
        <v>248</v>
      </c>
      <c r="D14684" s="2">
        <v>4</v>
      </c>
      <c r="E14684" s="17">
        <v>13</v>
      </c>
      <c r="F14684" t="s">
        <v>68</v>
      </c>
      <c r="G14684">
        <v>2</v>
      </c>
      <c r="H14684">
        <v>14705</v>
      </c>
    </row>
    <row r="14685" spans="1:8" x14ac:dyDescent="0.25">
      <c r="A14685" s="2">
        <v>17</v>
      </c>
      <c r="B14685" t="s">
        <v>46</v>
      </c>
      <c r="C14685" t="s">
        <v>248</v>
      </c>
      <c r="D14685" s="2">
        <v>4</v>
      </c>
      <c r="E14685" s="17">
        <v>13</v>
      </c>
      <c r="F14685" t="s">
        <v>69</v>
      </c>
      <c r="G14685">
        <v>2</v>
      </c>
      <c r="H14685">
        <v>66517.299999999988</v>
      </c>
    </row>
    <row r="14686" spans="1:8" x14ac:dyDescent="0.25">
      <c r="A14686" s="2">
        <v>17</v>
      </c>
      <c r="B14686" t="s">
        <v>46</v>
      </c>
      <c r="C14686" t="s">
        <v>248</v>
      </c>
      <c r="D14686" s="2">
        <v>4</v>
      </c>
      <c r="E14686" s="17">
        <v>13</v>
      </c>
      <c r="F14686" t="s">
        <v>67</v>
      </c>
      <c r="G14686">
        <v>2</v>
      </c>
      <c r="H14686">
        <v>61.099999999999994</v>
      </c>
    </row>
    <row r="14687" spans="1:8" x14ac:dyDescent="0.25">
      <c r="A14687" s="2">
        <v>17</v>
      </c>
      <c r="B14687" t="s">
        <v>46</v>
      </c>
      <c r="C14687" t="s">
        <v>248</v>
      </c>
      <c r="D14687" s="2">
        <v>4</v>
      </c>
      <c r="E14687" s="17">
        <v>13</v>
      </c>
      <c r="F14687" t="s">
        <v>72</v>
      </c>
      <c r="G14687">
        <v>2</v>
      </c>
      <c r="H14687">
        <v>82926.300000000017</v>
      </c>
    </row>
    <row r="14688" spans="1:8" x14ac:dyDescent="0.25">
      <c r="A14688" s="2">
        <v>17</v>
      </c>
      <c r="B14688" t="s">
        <v>46</v>
      </c>
      <c r="C14688" t="s">
        <v>248</v>
      </c>
      <c r="D14688" s="2">
        <v>4</v>
      </c>
      <c r="E14688" s="17">
        <v>14</v>
      </c>
      <c r="F14688" t="s">
        <v>70</v>
      </c>
      <c r="G14688">
        <v>1</v>
      </c>
      <c r="H14688">
        <v>304062.5</v>
      </c>
    </row>
    <row r="14689" spans="1:8" x14ac:dyDescent="0.25">
      <c r="A14689" s="2">
        <v>17</v>
      </c>
      <c r="B14689" t="s">
        <v>46</v>
      </c>
      <c r="C14689" t="s">
        <v>248</v>
      </c>
      <c r="D14689" s="2">
        <v>4</v>
      </c>
      <c r="E14689" s="17">
        <v>14</v>
      </c>
      <c r="F14689" t="s">
        <v>69</v>
      </c>
      <c r="G14689">
        <v>1</v>
      </c>
      <c r="H14689">
        <v>39528.049999999996</v>
      </c>
    </row>
    <row r="14690" spans="1:8" x14ac:dyDescent="0.25">
      <c r="A14690" s="2">
        <v>17</v>
      </c>
      <c r="B14690" t="s">
        <v>46</v>
      </c>
      <c r="C14690" t="s">
        <v>248</v>
      </c>
      <c r="D14690" s="2">
        <v>4</v>
      </c>
      <c r="E14690" s="17">
        <v>14</v>
      </c>
      <c r="F14690" t="s">
        <v>67</v>
      </c>
      <c r="G14690">
        <v>1</v>
      </c>
      <c r="H14690">
        <v>30.549999999999997</v>
      </c>
    </row>
    <row r="14691" spans="1:8" x14ac:dyDescent="0.25">
      <c r="A14691" s="2">
        <v>17</v>
      </c>
      <c r="B14691" t="s">
        <v>46</v>
      </c>
      <c r="C14691" t="s">
        <v>248</v>
      </c>
      <c r="D14691" s="2">
        <v>4</v>
      </c>
      <c r="E14691" s="17">
        <v>14</v>
      </c>
      <c r="F14691" t="s">
        <v>73</v>
      </c>
      <c r="H14691">
        <v>60812.5</v>
      </c>
    </row>
    <row r="14692" spans="1:8" x14ac:dyDescent="0.25">
      <c r="A14692" s="2">
        <v>17</v>
      </c>
      <c r="B14692" t="s">
        <v>46</v>
      </c>
      <c r="C14692" t="s">
        <v>248</v>
      </c>
      <c r="D14692" s="2">
        <v>4</v>
      </c>
      <c r="E14692" s="17">
        <v>14</v>
      </c>
      <c r="F14692" t="s">
        <v>72</v>
      </c>
      <c r="G14692">
        <v>1</v>
      </c>
      <c r="H14692">
        <v>65445.8</v>
      </c>
    </row>
    <row r="14693" spans="1:8" x14ac:dyDescent="0.25">
      <c r="A14693" s="2">
        <v>17</v>
      </c>
      <c r="B14693" t="s">
        <v>46</v>
      </c>
      <c r="C14693" t="s">
        <v>249</v>
      </c>
      <c r="D14693" s="2">
        <v>1</v>
      </c>
      <c r="E14693" s="17">
        <v>1</v>
      </c>
      <c r="F14693" t="s">
        <v>70</v>
      </c>
      <c r="H14693">
        <v>629990.13</v>
      </c>
    </row>
    <row r="14694" spans="1:8" x14ac:dyDescent="0.25">
      <c r="A14694" s="2">
        <v>17</v>
      </c>
      <c r="B14694" t="s">
        <v>46</v>
      </c>
      <c r="C14694" t="s">
        <v>249</v>
      </c>
      <c r="D14694" s="2">
        <v>1</v>
      </c>
      <c r="E14694" s="17">
        <v>1</v>
      </c>
      <c r="F14694" t="s">
        <v>96</v>
      </c>
      <c r="H14694">
        <v>57000</v>
      </c>
    </row>
    <row r="14695" spans="1:8" x14ac:dyDescent="0.25">
      <c r="A14695" s="2">
        <v>17</v>
      </c>
      <c r="B14695" t="s">
        <v>46</v>
      </c>
      <c r="C14695" t="s">
        <v>249</v>
      </c>
      <c r="D14695" s="2">
        <v>1</v>
      </c>
      <c r="E14695" s="17">
        <v>3</v>
      </c>
      <c r="F14695" t="s">
        <v>70</v>
      </c>
      <c r="H14695">
        <v>510375.72000000003</v>
      </c>
    </row>
    <row r="14696" spans="1:8" x14ac:dyDescent="0.25">
      <c r="A14696" s="2">
        <v>17</v>
      </c>
      <c r="B14696" t="s">
        <v>46</v>
      </c>
      <c r="C14696" t="s">
        <v>249</v>
      </c>
      <c r="D14696" s="2">
        <v>1</v>
      </c>
      <c r="E14696" s="17">
        <v>3</v>
      </c>
      <c r="F14696" t="s">
        <v>75</v>
      </c>
      <c r="H14696">
        <v>54000</v>
      </c>
    </row>
    <row r="14697" spans="1:8" x14ac:dyDescent="0.25">
      <c r="A14697" s="2">
        <v>17</v>
      </c>
      <c r="B14697" t="s">
        <v>46</v>
      </c>
      <c r="C14697" t="s">
        <v>249</v>
      </c>
      <c r="D14697" s="2">
        <v>1</v>
      </c>
      <c r="E14697" s="17">
        <v>3</v>
      </c>
      <c r="F14697" t="s">
        <v>68</v>
      </c>
      <c r="H14697">
        <v>69538.25</v>
      </c>
    </row>
    <row r="14698" spans="1:8" x14ac:dyDescent="0.25">
      <c r="A14698" s="2">
        <v>17</v>
      </c>
      <c r="B14698" t="s">
        <v>46</v>
      </c>
      <c r="C14698" t="s">
        <v>249</v>
      </c>
      <c r="D14698" s="2">
        <v>1</v>
      </c>
      <c r="E14698" s="17">
        <v>3</v>
      </c>
      <c r="F14698" t="s">
        <v>69</v>
      </c>
      <c r="H14698">
        <v>66651.569999999992</v>
      </c>
    </row>
    <row r="14699" spans="1:8" x14ac:dyDescent="0.25">
      <c r="A14699" s="2">
        <v>17</v>
      </c>
      <c r="B14699" t="s">
        <v>46</v>
      </c>
      <c r="C14699" t="s">
        <v>249</v>
      </c>
      <c r="D14699" s="2">
        <v>1</v>
      </c>
      <c r="E14699" s="17">
        <v>3</v>
      </c>
      <c r="F14699" t="s">
        <v>67</v>
      </c>
      <c r="H14699">
        <v>366.6</v>
      </c>
    </row>
    <row r="14700" spans="1:8" x14ac:dyDescent="0.25">
      <c r="A14700" s="2">
        <v>17</v>
      </c>
      <c r="B14700" t="s">
        <v>46</v>
      </c>
      <c r="C14700" t="s">
        <v>249</v>
      </c>
      <c r="D14700" s="2">
        <v>1</v>
      </c>
      <c r="E14700" s="17">
        <v>3</v>
      </c>
      <c r="F14700" t="s">
        <v>73</v>
      </c>
      <c r="H14700">
        <v>26148.09</v>
      </c>
    </row>
    <row r="14701" spans="1:8" x14ac:dyDescent="0.25">
      <c r="A14701" s="2">
        <v>17</v>
      </c>
      <c r="B14701" t="s">
        <v>46</v>
      </c>
      <c r="C14701" t="s">
        <v>249</v>
      </c>
      <c r="D14701" s="2">
        <v>1</v>
      </c>
      <c r="E14701" s="17">
        <v>4</v>
      </c>
      <c r="F14701" t="s">
        <v>70</v>
      </c>
      <c r="H14701">
        <v>451059.05</v>
      </c>
    </row>
    <row r="14702" spans="1:8" x14ac:dyDescent="0.25">
      <c r="A14702" s="2">
        <v>17</v>
      </c>
      <c r="B14702" t="s">
        <v>46</v>
      </c>
      <c r="C14702" t="s">
        <v>249</v>
      </c>
      <c r="D14702" s="2">
        <v>1</v>
      </c>
      <c r="E14702" s="17">
        <v>4</v>
      </c>
      <c r="F14702" t="s">
        <v>75</v>
      </c>
      <c r="H14702">
        <v>36900</v>
      </c>
    </row>
    <row r="14703" spans="1:8" x14ac:dyDescent="0.25">
      <c r="A14703" s="2">
        <v>17</v>
      </c>
      <c r="B14703" t="s">
        <v>46</v>
      </c>
      <c r="C14703" t="s">
        <v>249</v>
      </c>
      <c r="D14703" s="2">
        <v>1</v>
      </c>
      <c r="E14703" s="17">
        <v>4</v>
      </c>
      <c r="F14703" t="s">
        <v>77</v>
      </c>
      <c r="H14703">
        <v>4395.58</v>
      </c>
    </row>
    <row r="14704" spans="1:8" x14ac:dyDescent="0.25">
      <c r="A14704" s="2">
        <v>17</v>
      </c>
      <c r="B14704" t="s">
        <v>46</v>
      </c>
      <c r="C14704" t="s">
        <v>249</v>
      </c>
      <c r="D14704" s="2">
        <v>1</v>
      </c>
      <c r="E14704" s="17">
        <v>4</v>
      </c>
      <c r="F14704" t="s">
        <v>68</v>
      </c>
      <c r="H14704">
        <v>7052.5</v>
      </c>
    </row>
    <row r="14705" spans="1:8" x14ac:dyDescent="0.25">
      <c r="A14705" s="2">
        <v>17</v>
      </c>
      <c r="B14705" t="s">
        <v>46</v>
      </c>
      <c r="C14705" t="s">
        <v>249</v>
      </c>
      <c r="D14705" s="2">
        <v>1</v>
      </c>
      <c r="E14705" s="17">
        <v>4</v>
      </c>
      <c r="F14705" t="s">
        <v>69</v>
      </c>
      <c r="H14705">
        <v>56609.070000000007</v>
      </c>
    </row>
    <row r="14706" spans="1:8" x14ac:dyDescent="0.25">
      <c r="A14706" s="2">
        <v>17</v>
      </c>
      <c r="B14706" t="s">
        <v>46</v>
      </c>
      <c r="C14706" t="s">
        <v>249</v>
      </c>
      <c r="D14706" s="2">
        <v>1</v>
      </c>
      <c r="E14706" s="17">
        <v>4</v>
      </c>
      <c r="F14706" t="s">
        <v>78</v>
      </c>
      <c r="H14706">
        <v>11563.56</v>
      </c>
    </row>
    <row r="14707" spans="1:8" x14ac:dyDescent="0.25">
      <c r="A14707" s="2">
        <v>17</v>
      </c>
      <c r="B14707" t="s">
        <v>46</v>
      </c>
      <c r="C14707" t="s">
        <v>249</v>
      </c>
      <c r="D14707" s="2">
        <v>1</v>
      </c>
      <c r="E14707" s="17">
        <v>4</v>
      </c>
      <c r="F14707" t="s">
        <v>67</v>
      </c>
      <c r="H14707">
        <v>268.83999999999997</v>
      </c>
    </row>
    <row r="14708" spans="1:8" x14ac:dyDescent="0.25">
      <c r="A14708" s="2">
        <v>17</v>
      </c>
      <c r="B14708" t="s">
        <v>46</v>
      </c>
      <c r="C14708" t="s">
        <v>249</v>
      </c>
      <c r="D14708" s="2">
        <v>1</v>
      </c>
      <c r="E14708" s="17">
        <v>4</v>
      </c>
      <c r="F14708" t="s">
        <v>73</v>
      </c>
      <c r="H14708">
        <v>31729.5</v>
      </c>
    </row>
    <row r="14709" spans="1:8" x14ac:dyDescent="0.25">
      <c r="A14709" s="2">
        <v>17</v>
      </c>
      <c r="B14709" t="s">
        <v>46</v>
      </c>
      <c r="C14709" t="s">
        <v>249</v>
      </c>
      <c r="D14709" s="2">
        <v>1</v>
      </c>
      <c r="E14709" s="17">
        <v>4</v>
      </c>
      <c r="F14709" t="s">
        <v>72</v>
      </c>
      <c r="H14709">
        <v>7892.64</v>
      </c>
    </row>
    <row r="14710" spans="1:8" x14ac:dyDescent="0.25">
      <c r="A14710" s="2">
        <v>17</v>
      </c>
      <c r="B14710" t="s">
        <v>46</v>
      </c>
      <c r="C14710" t="s">
        <v>249</v>
      </c>
      <c r="D14710" s="2">
        <v>1</v>
      </c>
      <c r="E14710" s="17">
        <v>5</v>
      </c>
      <c r="F14710" t="s">
        <v>70</v>
      </c>
      <c r="H14710">
        <v>2278948.04</v>
      </c>
    </row>
    <row r="14711" spans="1:8" x14ac:dyDescent="0.25">
      <c r="A14711" s="2">
        <v>17</v>
      </c>
      <c r="B14711" t="s">
        <v>46</v>
      </c>
      <c r="C14711" t="s">
        <v>249</v>
      </c>
      <c r="D14711" s="2">
        <v>1</v>
      </c>
      <c r="E14711" s="17">
        <v>5</v>
      </c>
      <c r="F14711" t="s">
        <v>75</v>
      </c>
      <c r="H14711">
        <v>142200</v>
      </c>
    </row>
    <row r="14712" spans="1:8" x14ac:dyDescent="0.25">
      <c r="A14712" s="2">
        <v>17</v>
      </c>
      <c r="B14712" t="s">
        <v>46</v>
      </c>
      <c r="C14712" t="s">
        <v>249</v>
      </c>
      <c r="D14712" s="2">
        <v>1</v>
      </c>
      <c r="E14712" s="17">
        <v>5</v>
      </c>
      <c r="F14712" t="s">
        <v>77</v>
      </c>
      <c r="H14712">
        <v>107180.31</v>
      </c>
    </row>
    <row r="14713" spans="1:8" x14ac:dyDescent="0.25">
      <c r="A14713" s="2">
        <v>17</v>
      </c>
      <c r="B14713" t="s">
        <v>46</v>
      </c>
      <c r="C14713" t="s">
        <v>249</v>
      </c>
      <c r="D14713" s="2">
        <v>1</v>
      </c>
      <c r="E14713" s="17">
        <v>5</v>
      </c>
      <c r="F14713" t="s">
        <v>68</v>
      </c>
      <c r="H14713">
        <v>62984</v>
      </c>
    </row>
    <row r="14714" spans="1:8" x14ac:dyDescent="0.25">
      <c r="A14714" s="2">
        <v>17</v>
      </c>
      <c r="B14714" t="s">
        <v>46</v>
      </c>
      <c r="C14714" t="s">
        <v>249</v>
      </c>
      <c r="D14714" s="2">
        <v>1</v>
      </c>
      <c r="E14714" s="17">
        <v>5</v>
      </c>
      <c r="F14714" t="s">
        <v>69</v>
      </c>
      <c r="H14714">
        <v>248989.21999999997</v>
      </c>
    </row>
    <row r="14715" spans="1:8" x14ac:dyDescent="0.25">
      <c r="A14715" s="2">
        <v>17</v>
      </c>
      <c r="B14715" t="s">
        <v>46</v>
      </c>
      <c r="C14715" t="s">
        <v>249</v>
      </c>
      <c r="D14715" s="2">
        <v>1</v>
      </c>
      <c r="E14715" s="17">
        <v>5</v>
      </c>
      <c r="F14715" t="s">
        <v>78</v>
      </c>
      <c r="H14715">
        <v>6912.72</v>
      </c>
    </row>
    <row r="14716" spans="1:8" x14ac:dyDescent="0.25">
      <c r="A14716" s="2">
        <v>17</v>
      </c>
      <c r="B14716" t="s">
        <v>46</v>
      </c>
      <c r="C14716" t="s">
        <v>249</v>
      </c>
      <c r="D14716" s="2">
        <v>1</v>
      </c>
      <c r="E14716" s="17">
        <v>5</v>
      </c>
      <c r="F14716" t="s">
        <v>67</v>
      </c>
      <c r="H14716">
        <v>1264.77</v>
      </c>
    </row>
    <row r="14717" spans="1:8" x14ac:dyDescent="0.25">
      <c r="A14717" s="2">
        <v>17</v>
      </c>
      <c r="B14717" t="s">
        <v>46</v>
      </c>
      <c r="C14717" t="s">
        <v>249</v>
      </c>
      <c r="D14717" s="2">
        <v>1</v>
      </c>
      <c r="E14717" s="17">
        <v>5</v>
      </c>
      <c r="F14717" t="s">
        <v>73</v>
      </c>
      <c r="H14717">
        <v>141779.03999999998</v>
      </c>
    </row>
    <row r="14718" spans="1:8" x14ac:dyDescent="0.25">
      <c r="A14718" s="2">
        <v>17</v>
      </c>
      <c r="B14718" t="s">
        <v>46</v>
      </c>
      <c r="C14718" t="s">
        <v>249</v>
      </c>
      <c r="D14718" s="2">
        <v>1</v>
      </c>
      <c r="E14718" s="17">
        <v>5</v>
      </c>
      <c r="F14718" t="s">
        <v>72</v>
      </c>
      <c r="H14718">
        <v>134554.02000000002</v>
      </c>
    </row>
    <row r="14719" spans="1:8" x14ac:dyDescent="0.25">
      <c r="A14719" s="2">
        <v>17</v>
      </c>
      <c r="B14719" t="s">
        <v>46</v>
      </c>
      <c r="C14719" t="s">
        <v>249</v>
      </c>
      <c r="D14719" s="2">
        <v>1</v>
      </c>
      <c r="E14719" s="17">
        <v>5</v>
      </c>
      <c r="F14719" t="s">
        <v>74</v>
      </c>
      <c r="H14719">
        <v>13980</v>
      </c>
    </row>
    <row r="14720" spans="1:8" x14ac:dyDescent="0.25">
      <c r="A14720" s="2">
        <v>17</v>
      </c>
      <c r="B14720" t="s">
        <v>46</v>
      </c>
      <c r="C14720" t="s">
        <v>249</v>
      </c>
      <c r="D14720" s="2">
        <v>1</v>
      </c>
      <c r="E14720" s="17">
        <v>6</v>
      </c>
      <c r="F14720" t="s">
        <v>70</v>
      </c>
      <c r="H14720">
        <v>4653840.5199999996</v>
      </c>
    </row>
    <row r="14721" spans="1:8" x14ac:dyDescent="0.25">
      <c r="A14721" s="2">
        <v>17</v>
      </c>
      <c r="B14721" t="s">
        <v>46</v>
      </c>
      <c r="C14721" t="s">
        <v>249</v>
      </c>
      <c r="D14721" s="2">
        <v>1</v>
      </c>
      <c r="E14721" s="17">
        <v>6</v>
      </c>
      <c r="F14721" t="s">
        <v>75</v>
      </c>
      <c r="H14721">
        <v>242100</v>
      </c>
    </row>
    <row r="14722" spans="1:8" x14ac:dyDescent="0.25">
      <c r="A14722" s="2">
        <v>17</v>
      </c>
      <c r="B14722" t="s">
        <v>46</v>
      </c>
      <c r="C14722" t="s">
        <v>249</v>
      </c>
      <c r="D14722" s="2">
        <v>1</v>
      </c>
      <c r="E14722" s="17">
        <v>6</v>
      </c>
      <c r="F14722" t="s">
        <v>77</v>
      </c>
      <c r="H14722">
        <v>106516.19</v>
      </c>
    </row>
    <row r="14723" spans="1:8" x14ac:dyDescent="0.25">
      <c r="A14723" s="2">
        <v>17</v>
      </c>
      <c r="B14723" t="s">
        <v>46</v>
      </c>
      <c r="C14723" t="s">
        <v>249</v>
      </c>
      <c r="D14723" s="2">
        <v>1</v>
      </c>
      <c r="E14723" s="17">
        <v>6</v>
      </c>
      <c r="F14723" t="s">
        <v>68</v>
      </c>
      <c r="H14723">
        <v>298437</v>
      </c>
    </row>
    <row r="14724" spans="1:8" x14ac:dyDescent="0.25">
      <c r="A14724" s="2">
        <v>17</v>
      </c>
      <c r="B14724" t="s">
        <v>46</v>
      </c>
      <c r="C14724" t="s">
        <v>249</v>
      </c>
      <c r="D14724" s="2">
        <v>1</v>
      </c>
      <c r="E14724" s="17">
        <v>6</v>
      </c>
      <c r="F14724" t="s">
        <v>69</v>
      </c>
      <c r="H14724">
        <v>559383.66000000027</v>
      </c>
    </row>
    <row r="14725" spans="1:8" x14ac:dyDescent="0.25">
      <c r="A14725" s="2">
        <v>17</v>
      </c>
      <c r="B14725" t="s">
        <v>46</v>
      </c>
      <c r="C14725" t="s">
        <v>249</v>
      </c>
      <c r="D14725" s="2">
        <v>1</v>
      </c>
      <c r="E14725" s="17">
        <v>6</v>
      </c>
      <c r="F14725" t="s">
        <v>78</v>
      </c>
      <c r="H14725">
        <v>63638.7</v>
      </c>
    </row>
    <row r="14726" spans="1:8" x14ac:dyDescent="0.25">
      <c r="A14726" s="2">
        <v>17</v>
      </c>
      <c r="B14726" t="s">
        <v>46</v>
      </c>
      <c r="C14726" t="s">
        <v>249</v>
      </c>
      <c r="D14726" s="2">
        <v>1</v>
      </c>
      <c r="E14726" s="17">
        <v>6</v>
      </c>
      <c r="F14726" t="s">
        <v>67</v>
      </c>
      <c r="H14726">
        <v>2016.1999999999998</v>
      </c>
    </row>
    <row r="14727" spans="1:8" x14ac:dyDescent="0.25">
      <c r="A14727" s="2">
        <v>17</v>
      </c>
      <c r="B14727" t="s">
        <v>46</v>
      </c>
      <c r="C14727" t="s">
        <v>249</v>
      </c>
      <c r="D14727" s="2">
        <v>1</v>
      </c>
      <c r="E14727" s="17">
        <v>6</v>
      </c>
      <c r="F14727" t="s">
        <v>73</v>
      </c>
      <c r="H14727">
        <v>377740.24</v>
      </c>
    </row>
    <row r="14728" spans="1:8" x14ac:dyDescent="0.25">
      <c r="A14728" s="2">
        <v>17</v>
      </c>
      <c r="B14728" t="s">
        <v>46</v>
      </c>
      <c r="C14728" t="s">
        <v>249</v>
      </c>
      <c r="D14728" s="2">
        <v>1</v>
      </c>
      <c r="E14728" s="17">
        <v>6</v>
      </c>
      <c r="F14728" t="s">
        <v>72</v>
      </c>
      <c r="H14728">
        <v>137312.03999999998</v>
      </c>
    </row>
    <row r="14729" spans="1:8" x14ac:dyDescent="0.25">
      <c r="A14729" s="2">
        <v>17</v>
      </c>
      <c r="B14729" t="s">
        <v>46</v>
      </c>
      <c r="C14729" t="s">
        <v>249</v>
      </c>
      <c r="D14729" s="2">
        <v>1</v>
      </c>
      <c r="E14729" s="17">
        <v>6</v>
      </c>
      <c r="F14729" t="s">
        <v>74</v>
      </c>
      <c r="H14729">
        <v>138571.49</v>
      </c>
    </row>
    <row r="14730" spans="1:8" x14ac:dyDescent="0.25">
      <c r="A14730" s="2">
        <v>17</v>
      </c>
      <c r="B14730" t="s">
        <v>46</v>
      </c>
      <c r="C14730" t="s">
        <v>249</v>
      </c>
      <c r="D14730" s="2">
        <v>1</v>
      </c>
      <c r="E14730" s="17">
        <v>7</v>
      </c>
      <c r="F14730" t="s">
        <v>70</v>
      </c>
      <c r="H14730">
        <v>3723932.25</v>
      </c>
    </row>
    <row r="14731" spans="1:8" x14ac:dyDescent="0.25">
      <c r="A14731" s="2">
        <v>17</v>
      </c>
      <c r="B14731" t="s">
        <v>46</v>
      </c>
      <c r="C14731" t="s">
        <v>249</v>
      </c>
      <c r="D14731" s="2">
        <v>1</v>
      </c>
      <c r="E14731" s="17">
        <v>7</v>
      </c>
      <c r="F14731" t="s">
        <v>75</v>
      </c>
      <c r="H14731">
        <v>133200</v>
      </c>
    </row>
    <row r="14732" spans="1:8" x14ac:dyDescent="0.25">
      <c r="A14732" s="2">
        <v>17</v>
      </c>
      <c r="B14732" t="s">
        <v>46</v>
      </c>
      <c r="C14732" t="s">
        <v>249</v>
      </c>
      <c r="D14732" s="2">
        <v>1</v>
      </c>
      <c r="E14732" s="17">
        <v>7</v>
      </c>
      <c r="F14732" t="s">
        <v>77</v>
      </c>
      <c r="H14732">
        <v>60452.95</v>
      </c>
    </row>
    <row r="14733" spans="1:8" x14ac:dyDescent="0.25">
      <c r="A14733" s="2">
        <v>17</v>
      </c>
      <c r="B14733" t="s">
        <v>46</v>
      </c>
      <c r="C14733" t="s">
        <v>249</v>
      </c>
      <c r="D14733" s="2">
        <v>1</v>
      </c>
      <c r="E14733" s="17">
        <v>7</v>
      </c>
      <c r="F14733" t="s">
        <v>68</v>
      </c>
      <c r="H14733">
        <v>134956</v>
      </c>
    </row>
    <row r="14734" spans="1:8" x14ac:dyDescent="0.25">
      <c r="A14734" s="2">
        <v>17</v>
      </c>
      <c r="B14734" t="s">
        <v>46</v>
      </c>
      <c r="C14734" t="s">
        <v>249</v>
      </c>
      <c r="D14734" s="2">
        <v>1</v>
      </c>
      <c r="E14734" s="17">
        <v>7</v>
      </c>
      <c r="F14734" t="s">
        <v>69</v>
      </c>
      <c r="H14734">
        <v>343309.58999999997</v>
      </c>
    </row>
    <row r="14735" spans="1:8" x14ac:dyDescent="0.25">
      <c r="A14735" s="2">
        <v>17</v>
      </c>
      <c r="B14735" t="s">
        <v>46</v>
      </c>
      <c r="C14735" t="s">
        <v>249</v>
      </c>
      <c r="D14735" s="2">
        <v>1</v>
      </c>
      <c r="E14735" s="17">
        <v>7</v>
      </c>
      <c r="F14735" t="s">
        <v>78</v>
      </c>
      <c r="H14735">
        <v>57593.16</v>
      </c>
    </row>
    <row r="14736" spans="1:8" x14ac:dyDescent="0.25">
      <c r="A14736" s="2">
        <v>17</v>
      </c>
      <c r="B14736" t="s">
        <v>46</v>
      </c>
      <c r="C14736" t="s">
        <v>249</v>
      </c>
      <c r="D14736" s="2">
        <v>1</v>
      </c>
      <c r="E14736" s="17">
        <v>7</v>
      </c>
      <c r="F14736" t="s">
        <v>67</v>
      </c>
      <c r="H14736">
        <v>1307.54</v>
      </c>
    </row>
    <row r="14737" spans="1:8" x14ac:dyDescent="0.25">
      <c r="A14737" s="2">
        <v>17</v>
      </c>
      <c r="B14737" t="s">
        <v>46</v>
      </c>
      <c r="C14737" t="s">
        <v>249</v>
      </c>
      <c r="D14737" s="2">
        <v>1</v>
      </c>
      <c r="E14737" s="17">
        <v>7</v>
      </c>
      <c r="F14737" t="s">
        <v>73</v>
      </c>
      <c r="H14737">
        <v>231746.57</v>
      </c>
    </row>
    <row r="14738" spans="1:8" x14ac:dyDescent="0.25">
      <c r="A14738" s="2">
        <v>17</v>
      </c>
      <c r="B14738" t="s">
        <v>46</v>
      </c>
      <c r="C14738" t="s">
        <v>249</v>
      </c>
      <c r="D14738" s="2">
        <v>1</v>
      </c>
      <c r="E14738" s="17">
        <v>7</v>
      </c>
      <c r="F14738" t="s">
        <v>72</v>
      </c>
      <c r="H14738">
        <v>407883.23000000004</v>
      </c>
    </row>
    <row r="14739" spans="1:8" x14ac:dyDescent="0.25">
      <c r="A14739" s="2">
        <v>17</v>
      </c>
      <c r="B14739" t="s">
        <v>46</v>
      </c>
      <c r="C14739" t="s">
        <v>249</v>
      </c>
      <c r="D14739" s="2">
        <v>1</v>
      </c>
      <c r="E14739" s="17">
        <v>7</v>
      </c>
      <c r="F14739" t="s">
        <v>74</v>
      </c>
      <c r="H14739">
        <v>91228.1</v>
      </c>
    </row>
    <row r="14740" spans="1:8" x14ac:dyDescent="0.25">
      <c r="A14740" s="2">
        <v>17</v>
      </c>
      <c r="B14740" t="s">
        <v>46</v>
      </c>
      <c r="C14740" t="s">
        <v>249</v>
      </c>
      <c r="D14740" s="2">
        <v>1</v>
      </c>
      <c r="E14740" s="17">
        <v>7</v>
      </c>
      <c r="F14740" t="s">
        <v>88</v>
      </c>
      <c r="H14740">
        <v>18898.5</v>
      </c>
    </row>
    <row r="14741" spans="1:8" x14ac:dyDescent="0.25">
      <c r="A14741" s="2">
        <v>17</v>
      </c>
      <c r="B14741" t="s">
        <v>46</v>
      </c>
      <c r="C14741" t="s">
        <v>249</v>
      </c>
      <c r="D14741" s="2">
        <v>1</v>
      </c>
      <c r="E14741" s="17">
        <v>8</v>
      </c>
      <c r="F14741" t="s">
        <v>70</v>
      </c>
      <c r="H14741">
        <v>5506903.2399999993</v>
      </c>
    </row>
    <row r="14742" spans="1:8" x14ac:dyDescent="0.25">
      <c r="A14742" s="2">
        <v>17</v>
      </c>
      <c r="B14742" t="s">
        <v>46</v>
      </c>
      <c r="C14742" t="s">
        <v>249</v>
      </c>
      <c r="D14742" s="2">
        <v>1</v>
      </c>
      <c r="E14742" s="17">
        <v>8</v>
      </c>
      <c r="F14742" t="s">
        <v>75</v>
      </c>
      <c r="H14742">
        <v>150300</v>
      </c>
    </row>
    <row r="14743" spans="1:8" x14ac:dyDescent="0.25">
      <c r="A14743" s="2">
        <v>17</v>
      </c>
      <c r="B14743" t="s">
        <v>46</v>
      </c>
      <c r="C14743" t="s">
        <v>249</v>
      </c>
      <c r="D14743" s="2">
        <v>1</v>
      </c>
      <c r="E14743" s="17">
        <v>8</v>
      </c>
      <c r="F14743" t="s">
        <v>77</v>
      </c>
      <c r="H14743">
        <v>76459.210000000006</v>
      </c>
    </row>
    <row r="14744" spans="1:8" x14ac:dyDescent="0.25">
      <c r="A14744" s="2">
        <v>17</v>
      </c>
      <c r="B14744" t="s">
        <v>46</v>
      </c>
      <c r="C14744" t="s">
        <v>249</v>
      </c>
      <c r="D14744" s="2">
        <v>1</v>
      </c>
      <c r="E14744" s="17">
        <v>8</v>
      </c>
      <c r="F14744" t="s">
        <v>68</v>
      </c>
      <c r="H14744">
        <v>185011.75</v>
      </c>
    </row>
    <row r="14745" spans="1:8" x14ac:dyDescent="0.25">
      <c r="A14745" s="2">
        <v>17</v>
      </c>
      <c r="B14745" t="s">
        <v>46</v>
      </c>
      <c r="C14745" t="s">
        <v>249</v>
      </c>
      <c r="D14745" s="2">
        <v>1</v>
      </c>
      <c r="E14745" s="17">
        <v>8</v>
      </c>
      <c r="F14745" t="s">
        <v>69</v>
      </c>
      <c r="H14745">
        <v>601109.2100000002</v>
      </c>
    </row>
    <row r="14746" spans="1:8" x14ac:dyDescent="0.25">
      <c r="A14746" s="2">
        <v>17</v>
      </c>
      <c r="B14746" t="s">
        <v>46</v>
      </c>
      <c r="C14746" t="s">
        <v>249</v>
      </c>
      <c r="D14746" s="2">
        <v>1</v>
      </c>
      <c r="E14746" s="17">
        <v>8</v>
      </c>
      <c r="F14746" t="s">
        <v>78</v>
      </c>
      <c r="H14746">
        <v>12726.36</v>
      </c>
    </row>
    <row r="14747" spans="1:8" x14ac:dyDescent="0.25">
      <c r="A14747" s="2">
        <v>17</v>
      </c>
      <c r="B14747" t="s">
        <v>46</v>
      </c>
      <c r="C14747" t="s">
        <v>249</v>
      </c>
      <c r="D14747" s="2">
        <v>1</v>
      </c>
      <c r="E14747" s="17">
        <v>8</v>
      </c>
      <c r="F14747" t="s">
        <v>67</v>
      </c>
      <c r="H14747">
        <v>1588.55</v>
      </c>
    </row>
    <row r="14748" spans="1:8" x14ac:dyDescent="0.25">
      <c r="A14748" s="2">
        <v>17</v>
      </c>
      <c r="B14748" t="s">
        <v>46</v>
      </c>
      <c r="C14748" t="s">
        <v>249</v>
      </c>
      <c r="D14748" s="2">
        <v>1</v>
      </c>
      <c r="E14748" s="17">
        <v>8</v>
      </c>
      <c r="F14748" t="s">
        <v>73</v>
      </c>
      <c r="H14748">
        <v>321477.61</v>
      </c>
    </row>
    <row r="14749" spans="1:8" x14ac:dyDescent="0.25">
      <c r="A14749" s="2">
        <v>17</v>
      </c>
      <c r="B14749" t="s">
        <v>46</v>
      </c>
      <c r="C14749" t="s">
        <v>249</v>
      </c>
      <c r="D14749" s="2">
        <v>1</v>
      </c>
      <c r="E14749" s="17">
        <v>8</v>
      </c>
      <c r="F14749" t="s">
        <v>72</v>
      </c>
      <c r="H14749">
        <v>328017.2900000001</v>
      </c>
    </row>
    <row r="14750" spans="1:8" x14ac:dyDescent="0.25">
      <c r="A14750" s="2">
        <v>17</v>
      </c>
      <c r="B14750" t="s">
        <v>46</v>
      </c>
      <c r="C14750" t="s">
        <v>249</v>
      </c>
      <c r="D14750" s="2">
        <v>1</v>
      </c>
      <c r="E14750" s="17">
        <v>8</v>
      </c>
      <c r="F14750" t="s">
        <v>74</v>
      </c>
      <c r="H14750">
        <v>44414.75</v>
      </c>
    </row>
    <row r="14751" spans="1:8" x14ac:dyDescent="0.25">
      <c r="A14751" s="2">
        <v>17</v>
      </c>
      <c r="B14751" t="s">
        <v>46</v>
      </c>
      <c r="C14751" t="s">
        <v>249</v>
      </c>
      <c r="D14751" s="2">
        <v>1</v>
      </c>
      <c r="E14751" s="17">
        <v>9</v>
      </c>
      <c r="F14751" t="s">
        <v>70</v>
      </c>
      <c r="H14751">
        <v>6950407.5399999991</v>
      </c>
    </row>
    <row r="14752" spans="1:8" x14ac:dyDescent="0.25">
      <c r="A14752" s="2">
        <v>17</v>
      </c>
      <c r="B14752" t="s">
        <v>46</v>
      </c>
      <c r="C14752" t="s">
        <v>249</v>
      </c>
      <c r="D14752" s="2">
        <v>1</v>
      </c>
      <c r="E14752" s="17">
        <v>9</v>
      </c>
      <c r="F14752" t="s">
        <v>75</v>
      </c>
      <c r="H14752">
        <v>191700</v>
      </c>
    </row>
    <row r="14753" spans="1:8" x14ac:dyDescent="0.25">
      <c r="A14753" s="2">
        <v>17</v>
      </c>
      <c r="B14753" t="s">
        <v>46</v>
      </c>
      <c r="C14753" t="s">
        <v>249</v>
      </c>
      <c r="D14753" s="2">
        <v>1</v>
      </c>
      <c r="E14753" s="17">
        <v>9</v>
      </c>
      <c r="F14753" t="s">
        <v>77</v>
      </c>
      <c r="H14753">
        <v>82816.08</v>
      </c>
    </row>
    <row r="14754" spans="1:8" x14ac:dyDescent="0.25">
      <c r="A14754" s="2">
        <v>17</v>
      </c>
      <c r="B14754" t="s">
        <v>46</v>
      </c>
      <c r="C14754" t="s">
        <v>249</v>
      </c>
      <c r="D14754" s="2">
        <v>1</v>
      </c>
      <c r="E14754" s="17">
        <v>9</v>
      </c>
      <c r="F14754" t="s">
        <v>68</v>
      </c>
      <c r="H14754">
        <v>214407</v>
      </c>
    </row>
    <row r="14755" spans="1:8" x14ac:dyDescent="0.25">
      <c r="A14755" s="2">
        <v>17</v>
      </c>
      <c r="B14755" t="s">
        <v>46</v>
      </c>
      <c r="C14755" t="s">
        <v>249</v>
      </c>
      <c r="D14755" s="2">
        <v>1</v>
      </c>
      <c r="E14755" s="17">
        <v>9</v>
      </c>
      <c r="F14755" t="s">
        <v>69</v>
      </c>
      <c r="H14755">
        <v>810555.66999999993</v>
      </c>
    </row>
    <row r="14756" spans="1:8" x14ac:dyDescent="0.25">
      <c r="A14756" s="2">
        <v>17</v>
      </c>
      <c r="B14756" t="s">
        <v>46</v>
      </c>
      <c r="C14756" t="s">
        <v>249</v>
      </c>
      <c r="D14756" s="2">
        <v>1</v>
      </c>
      <c r="E14756" s="17">
        <v>9</v>
      </c>
      <c r="F14756" t="s">
        <v>78</v>
      </c>
      <c r="H14756">
        <v>13111.2</v>
      </c>
    </row>
    <row r="14757" spans="1:8" x14ac:dyDescent="0.25">
      <c r="A14757" s="2">
        <v>17</v>
      </c>
      <c r="B14757" t="s">
        <v>46</v>
      </c>
      <c r="C14757" t="s">
        <v>249</v>
      </c>
      <c r="D14757" s="2">
        <v>1</v>
      </c>
      <c r="E14757" s="17">
        <v>9</v>
      </c>
      <c r="F14757" t="s">
        <v>67</v>
      </c>
      <c r="H14757">
        <v>1680.1999999999998</v>
      </c>
    </row>
    <row r="14758" spans="1:8" x14ac:dyDescent="0.25">
      <c r="A14758" s="2">
        <v>17</v>
      </c>
      <c r="B14758" t="s">
        <v>46</v>
      </c>
      <c r="C14758" t="s">
        <v>249</v>
      </c>
      <c r="D14758" s="2">
        <v>1</v>
      </c>
      <c r="E14758" s="17">
        <v>9</v>
      </c>
      <c r="F14758" t="s">
        <v>73</v>
      </c>
      <c r="H14758">
        <v>638447.39</v>
      </c>
    </row>
    <row r="14759" spans="1:8" x14ac:dyDescent="0.25">
      <c r="A14759" s="2">
        <v>17</v>
      </c>
      <c r="B14759" t="s">
        <v>46</v>
      </c>
      <c r="C14759" t="s">
        <v>249</v>
      </c>
      <c r="D14759" s="2">
        <v>1</v>
      </c>
      <c r="E14759" s="17">
        <v>9</v>
      </c>
      <c r="F14759" t="s">
        <v>72</v>
      </c>
      <c r="H14759">
        <v>264852.33</v>
      </c>
    </row>
    <row r="14760" spans="1:8" x14ac:dyDescent="0.25">
      <c r="A14760" s="2">
        <v>17</v>
      </c>
      <c r="B14760" t="s">
        <v>46</v>
      </c>
      <c r="C14760" t="s">
        <v>249</v>
      </c>
      <c r="D14760" s="2">
        <v>1</v>
      </c>
      <c r="E14760" s="17">
        <v>9</v>
      </c>
      <c r="F14760" t="s">
        <v>74</v>
      </c>
      <c r="H14760">
        <v>153800.74000000002</v>
      </c>
    </row>
    <row r="14761" spans="1:8" x14ac:dyDescent="0.25">
      <c r="A14761" s="2">
        <v>17</v>
      </c>
      <c r="B14761" t="s">
        <v>46</v>
      </c>
      <c r="C14761" t="s">
        <v>249</v>
      </c>
      <c r="D14761" s="2">
        <v>1</v>
      </c>
      <c r="E14761" s="17">
        <v>10</v>
      </c>
      <c r="F14761" t="s">
        <v>70</v>
      </c>
      <c r="H14761">
        <v>3024033</v>
      </c>
    </row>
    <row r="14762" spans="1:8" x14ac:dyDescent="0.25">
      <c r="A14762" s="2">
        <v>17</v>
      </c>
      <c r="B14762" t="s">
        <v>46</v>
      </c>
      <c r="C14762" t="s">
        <v>249</v>
      </c>
      <c r="D14762" s="2">
        <v>1</v>
      </c>
      <c r="E14762" s="17">
        <v>10</v>
      </c>
      <c r="F14762" t="s">
        <v>75</v>
      </c>
      <c r="H14762">
        <v>65700</v>
      </c>
    </row>
    <row r="14763" spans="1:8" x14ac:dyDescent="0.25">
      <c r="A14763" s="2">
        <v>17</v>
      </c>
      <c r="B14763" t="s">
        <v>46</v>
      </c>
      <c r="C14763" t="s">
        <v>249</v>
      </c>
      <c r="D14763" s="2">
        <v>1</v>
      </c>
      <c r="E14763" s="17">
        <v>10</v>
      </c>
      <c r="F14763" t="s">
        <v>77</v>
      </c>
      <c r="H14763">
        <v>21325.22</v>
      </c>
    </row>
    <row r="14764" spans="1:8" x14ac:dyDescent="0.25">
      <c r="A14764" s="2">
        <v>17</v>
      </c>
      <c r="B14764" t="s">
        <v>46</v>
      </c>
      <c r="C14764" t="s">
        <v>249</v>
      </c>
      <c r="D14764" s="2">
        <v>1</v>
      </c>
      <c r="E14764" s="17">
        <v>10</v>
      </c>
      <c r="F14764" t="s">
        <v>68</v>
      </c>
      <c r="H14764">
        <v>100453</v>
      </c>
    </row>
    <row r="14765" spans="1:8" x14ac:dyDescent="0.25">
      <c r="A14765" s="2">
        <v>17</v>
      </c>
      <c r="B14765" t="s">
        <v>46</v>
      </c>
      <c r="C14765" t="s">
        <v>249</v>
      </c>
      <c r="D14765" s="2">
        <v>1</v>
      </c>
      <c r="E14765" s="17">
        <v>10</v>
      </c>
      <c r="F14765" t="s">
        <v>69</v>
      </c>
      <c r="H14765">
        <v>393153.33999999997</v>
      </c>
    </row>
    <row r="14766" spans="1:8" x14ac:dyDescent="0.25">
      <c r="A14766" s="2">
        <v>17</v>
      </c>
      <c r="B14766" t="s">
        <v>46</v>
      </c>
      <c r="C14766" t="s">
        <v>249</v>
      </c>
      <c r="D14766" s="2">
        <v>1</v>
      </c>
      <c r="E14766" s="17">
        <v>10</v>
      </c>
      <c r="F14766" t="s">
        <v>78</v>
      </c>
      <c r="H14766">
        <v>56647.62</v>
      </c>
    </row>
    <row r="14767" spans="1:8" x14ac:dyDescent="0.25">
      <c r="A14767" s="2">
        <v>17</v>
      </c>
      <c r="B14767" t="s">
        <v>46</v>
      </c>
      <c r="C14767" t="s">
        <v>249</v>
      </c>
      <c r="D14767" s="2">
        <v>1</v>
      </c>
      <c r="E14767" s="17">
        <v>10</v>
      </c>
      <c r="F14767" t="s">
        <v>67</v>
      </c>
      <c r="H14767">
        <v>543.74</v>
      </c>
    </row>
    <row r="14768" spans="1:8" x14ac:dyDescent="0.25">
      <c r="A14768" s="2">
        <v>17</v>
      </c>
      <c r="B14768" t="s">
        <v>46</v>
      </c>
      <c r="C14768" t="s">
        <v>249</v>
      </c>
      <c r="D14768" s="2">
        <v>1</v>
      </c>
      <c r="E14768" s="17">
        <v>10</v>
      </c>
      <c r="F14768" t="s">
        <v>73</v>
      </c>
      <c r="H14768">
        <v>291554.39</v>
      </c>
    </row>
    <row r="14769" spans="1:8" x14ac:dyDescent="0.25">
      <c r="A14769" s="2">
        <v>17</v>
      </c>
      <c r="B14769" t="s">
        <v>46</v>
      </c>
      <c r="C14769" t="s">
        <v>249</v>
      </c>
      <c r="D14769" s="2">
        <v>1</v>
      </c>
      <c r="E14769" s="17">
        <v>10</v>
      </c>
      <c r="F14769" t="s">
        <v>79</v>
      </c>
      <c r="H14769">
        <v>8882</v>
      </c>
    </row>
    <row r="14770" spans="1:8" x14ac:dyDescent="0.25">
      <c r="A14770" s="2">
        <v>17</v>
      </c>
      <c r="B14770" t="s">
        <v>46</v>
      </c>
      <c r="C14770" t="s">
        <v>249</v>
      </c>
      <c r="D14770" s="2">
        <v>1</v>
      </c>
      <c r="E14770" s="17">
        <v>10</v>
      </c>
      <c r="F14770" t="s">
        <v>74</v>
      </c>
      <c r="H14770">
        <v>5560.1</v>
      </c>
    </row>
    <row r="14771" spans="1:8" x14ac:dyDescent="0.25">
      <c r="A14771" s="2">
        <v>17</v>
      </c>
      <c r="B14771" t="s">
        <v>46</v>
      </c>
      <c r="C14771" t="s">
        <v>249</v>
      </c>
      <c r="D14771" s="2">
        <v>1</v>
      </c>
      <c r="E14771" s="17">
        <v>11</v>
      </c>
      <c r="F14771" t="s">
        <v>70</v>
      </c>
      <c r="H14771">
        <v>10056868.889999997</v>
      </c>
    </row>
    <row r="14772" spans="1:8" x14ac:dyDescent="0.25">
      <c r="A14772" s="2">
        <v>17</v>
      </c>
      <c r="B14772" t="s">
        <v>46</v>
      </c>
      <c r="C14772" t="s">
        <v>249</v>
      </c>
      <c r="D14772" s="2">
        <v>1</v>
      </c>
      <c r="E14772" s="17">
        <v>11</v>
      </c>
      <c r="F14772" t="s">
        <v>75</v>
      </c>
      <c r="H14772">
        <v>99666</v>
      </c>
    </row>
    <row r="14773" spans="1:8" x14ac:dyDescent="0.25">
      <c r="A14773" s="2">
        <v>17</v>
      </c>
      <c r="B14773" t="s">
        <v>46</v>
      </c>
      <c r="C14773" t="s">
        <v>249</v>
      </c>
      <c r="D14773" s="2">
        <v>1</v>
      </c>
      <c r="E14773" s="17">
        <v>11</v>
      </c>
      <c r="F14773" t="s">
        <v>77</v>
      </c>
      <c r="H14773">
        <v>16405.760000000002</v>
      </c>
    </row>
    <row r="14774" spans="1:8" x14ac:dyDescent="0.25">
      <c r="A14774" s="2">
        <v>17</v>
      </c>
      <c r="B14774" t="s">
        <v>46</v>
      </c>
      <c r="C14774" t="s">
        <v>249</v>
      </c>
      <c r="D14774" s="2">
        <v>1</v>
      </c>
      <c r="E14774" s="17">
        <v>11</v>
      </c>
      <c r="F14774" t="s">
        <v>68</v>
      </c>
      <c r="H14774">
        <v>388655</v>
      </c>
    </row>
    <row r="14775" spans="1:8" x14ac:dyDescent="0.25">
      <c r="A14775" s="2">
        <v>17</v>
      </c>
      <c r="B14775" t="s">
        <v>46</v>
      </c>
      <c r="C14775" t="s">
        <v>249</v>
      </c>
      <c r="D14775" s="2">
        <v>1</v>
      </c>
      <c r="E14775" s="17">
        <v>11</v>
      </c>
      <c r="F14775" t="s">
        <v>69</v>
      </c>
      <c r="H14775">
        <v>1232739.2999999998</v>
      </c>
    </row>
    <row r="14776" spans="1:8" x14ac:dyDescent="0.25">
      <c r="A14776" s="2">
        <v>17</v>
      </c>
      <c r="B14776" t="s">
        <v>46</v>
      </c>
      <c r="C14776" t="s">
        <v>249</v>
      </c>
      <c r="D14776" s="2">
        <v>1</v>
      </c>
      <c r="E14776" s="17">
        <v>11</v>
      </c>
      <c r="F14776" t="s">
        <v>78</v>
      </c>
      <c r="H14776">
        <v>128856.78000000001</v>
      </c>
    </row>
    <row r="14777" spans="1:8" x14ac:dyDescent="0.25">
      <c r="A14777" s="2">
        <v>17</v>
      </c>
      <c r="B14777" t="s">
        <v>46</v>
      </c>
      <c r="C14777" t="s">
        <v>249</v>
      </c>
      <c r="D14777" s="2">
        <v>1</v>
      </c>
      <c r="E14777" s="17">
        <v>11</v>
      </c>
      <c r="F14777" t="s">
        <v>67</v>
      </c>
      <c r="H14777">
        <v>1704.74</v>
      </c>
    </row>
    <row r="14778" spans="1:8" x14ac:dyDescent="0.25">
      <c r="A14778" s="2">
        <v>17</v>
      </c>
      <c r="B14778" t="s">
        <v>46</v>
      </c>
      <c r="C14778" t="s">
        <v>249</v>
      </c>
      <c r="D14778" s="2">
        <v>1</v>
      </c>
      <c r="E14778" s="17">
        <v>11</v>
      </c>
      <c r="F14778" t="s">
        <v>73</v>
      </c>
      <c r="H14778">
        <v>899206.53999999992</v>
      </c>
    </row>
    <row r="14779" spans="1:8" x14ac:dyDescent="0.25">
      <c r="A14779" s="2">
        <v>17</v>
      </c>
      <c r="B14779" t="s">
        <v>46</v>
      </c>
      <c r="C14779" t="s">
        <v>249</v>
      </c>
      <c r="D14779" s="2">
        <v>1</v>
      </c>
      <c r="E14779" s="17">
        <v>11</v>
      </c>
      <c r="F14779" t="s">
        <v>72</v>
      </c>
      <c r="H14779">
        <v>1354401.9699999997</v>
      </c>
    </row>
    <row r="14780" spans="1:8" x14ac:dyDescent="0.25">
      <c r="A14780" s="2">
        <v>17</v>
      </c>
      <c r="B14780" t="s">
        <v>46</v>
      </c>
      <c r="C14780" t="s">
        <v>249</v>
      </c>
      <c r="D14780" s="2">
        <v>1</v>
      </c>
      <c r="E14780" s="17">
        <v>11</v>
      </c>
      <c r="F14780" t="s">
        <v>74</v>
      </c>
      <c r="H14780">
        <v>524548.18999999994</v>
      </c>
    </row>
    <row r="14781" spans="1:8" x14ac:dyDescent="0.25">
      <c r="A14781" s="2">
        <v>17</v>
      </c>
      <c r="B14781" t="s">
        <v>46</v>
      </c>
      <c r="C14781" t="s">
        <v>249</v>
      </c>
      <c r="D14781" s="2">
        <v>1</v>
      </c>
      <c r="E14781" s="17">
        <v>12</v>
      </c>
      <c r="F14781" t="s">
        <v>70</v>
      </c>
      <c r="H14781">
        <v>3521884.0599999996</v>
      </c>
    </row>
    <row r="14782" spans="1:8" x14ac:dyDescent="0.25">
      <c r="A14782" s="2">
        <v>17</v>
      </c>
      <c r="B14782" t="s">
        <v>46</v>
      </c>
      <c r="C14782" t="s">
        <v>249</v>
      </c>
      <c r="D14782" s="2">
        <v>1</v>
      </c>
      <c r="E14782" s="17">
        <v>12</v>
      </c>
      <c r="F14782" t="s">
        <v>77</v>
      </c>
      <c r="H14782">
        <v>13515.98</v>
      </c>
    </row>
    <row r="14783" spans="1:8" x14ac:dyDescent="0.25">
      <c r="A14783" s="2">
        <v>17</v>
      </c>
      <c r="B14783" t="s">
        <v>46</v>
      </c>
      <c r="C14783" t="s">
        <v>249</v>
      </c>
      <c r="D14783" s="2">
        <v>1</v>
      </c>
      <c r="E14783" s="17">
        <v>12</v>
      </c>
      <c r="F14783" t="s">
        <v>68</v>
      </c>
      <c r="H14783">
        <v>69731</v>
      </c>
    </row>
    <row r="14784" spans="1:8" x14ac:dyDescent="0.25">
      <c r="A14784" s="2">
        <v>17</v>
      </c>
      <c r="B14784" t="s">
        <v>46</v>
      </c>
      <c r="C14784" t="s">
        <v>249</v>
      </c>
      <c r="D14784" s="2">
        <v>1</v>
      </c>
      <c r="E14784" s="17">
        <v>12</v>
      </c>
      <c r="F14784" t="s">
        <v>69</v>
      </c>
      <c r="H14784">
        <v>457843.43</v>
      </c>
    </row>
    <row r="14785" spans="1:8" x14ac:dyDescent="0.25">
      <c r="A14785" s="2">
        <v>17</v>
      </c>
      <c r="B14785" t="s">
        <v>46</v>
      </c>
      <c r="C14785" t="s">
        <v>249</v>
      </c>
      <c r="D14785" s="2">
        <v>1</v>
      </c>
      <c r="E14785" s="17">
        <v>12</v>
      </c>
      <c r="F14785" t="s">
        <v>67</v>
      </c>
      <c r="H14785">
        <v>507.13</v>
      </c>
    </row>
    <row r="14786" spans="1:8" x14ac:dyDescent="0.25">
      <c r="A14786" s="2">
        <v>17</v>
      </c>
      <c r="B14786" t="s">
        <v>46</v>
      </c>
      <c r="C14786" t="s">
        <v>249</v>
      </c>
      <c r="D14786" s="2">
        <v>1</v>
      </c>
      <c r="E14786" s="17">
        <v>12</v>
      </c>
      <c r="F14786" t="s">
        <v>73</v>
      </c>
      <c r="H14786">
        <v>301460.89</v>
      </c>
    </row>
    <row r="14787" spans="1:8" x14ac:dyDescent="0.25">
      <c r="A14787" s="2">
        <v>17</v>
      </c>
      <c r="B14787" t="s">
        <v>46</v>
      </c>
      <c r="C14787" t="s">
        <v>249</v>
      </c>
      <c r="D14787" s="2">
        <v>1</v>
      </c>
      <c r="E14787" s="17">
        <v>12</v>
      </c>
      <c r="F14787" t="s">
        <v>72</v>
      </c>
      <c r="H14787">
        <v>583843.30999999994</v>
      </c>
    </row>
    <row r="14788" spans="1:8" x14ac:dyDescent="0.25">
      <c r="A14788" s="2">
        <v>17</v>
      </c>
      <c r="B14788" t="s">
        <v>46</v>
      </c>
      <c r="C14788" t="s">
        <v>249</v>
      </c>
      <c r="D14788" s="2">
        <v>1</v>
      </c>
      <c r="E14788" s="17">
        <v>12</v>
      </c>
      <c r="F14788" t="s">
        <v>74</v>
      </c>
      <c r="H14788">
        <v>205569.40000000002</v>
      </c>
    </row>
    <row r="14789" spans="1:8" x14ac:dyDescent="0.25">
      <c r="A14789" s="2">
        <v>17</v>
      </c>
      <c r="B14789" t="s">
        <v>46</v>
      </c>
      <c r="C14789" t="s">
        <v>249</v>
      </c>
      <c r="D14789" s="2">
        <v>1</v>
      </c>
      <c r="E14789" s="17">
        <v>13</v>
      </c>
      <c r="F14789" t="s">
        <v>70</v>
      </c>
      <c r="H14789">
        <v>10241805.02</v>
      </c>
    </row>
    <row r="14790" spans="1:8" x14ac:dyDescent="0.25">
      <c r="A14790" s="2">
        <v>17</v>
      </c>
      <c r="B14790" t="s">
        <v>46</v>
      </c>
      <c r="C14790" t="s">
        <v>249</v>
      </c>
      <c r="D14790" s="2">
        <v>1</v>
      </c>
      <c r="E14790" s="17">
        <v>13</v>
      </c>
      <c r="F14790" t="s">
        <v>75</v>
      </c>
      <c r="H14790">
        <v>211650</v>
      </c>
    </row>
    <row r="14791" spans="1:8" x14ac:dyDescent="0.25">
      <c r="A14791" s="2">
        <v>17</v>
      </c>
      <c r="B14791" t="s">
        <v>46</v>
      </c>
      <c r="C14791" t="s">
        <v>249</v>
      </c>
      <c r="D14791" s="2">
        <v>1</v>
      </c>
      <c r="E14791" s="17">
        <v>13</v>
      </c>
      <c r="F14791" t="s">
        <v>68</v>
      </c>
      <c r="H14791">
        <v>227025.75</v>
      </c>
    </row>
    <row r="14792" spans="1:8" x14ac:dyDescent="0.25">
      <c r="A14792" s="2">
        <v>17</v>
      </c>
      <c r="B14792" t="s">
        <v>46</v>
      </c>
      <c r="C14792" t="s">
        <v>249</v>
      </c>
      <c r="D14792" s="2">
        <v>1</v>
      </c>
      <c r="E14792" s="17">
        <v>13</v>
      </c>
      <c r="F14792" t="s">
        <v>69</v>
      </c>
      <c r="H14792">
        <v>1260875.48</v>
      </c>
    </row>
    <row r="14793" spans="1:8" x14ac:dyDescent="0.25">
      <c r="A14793" s="2">
        <v>17</v>
      </c>
      <c r="B14793" t="s">
        <v>46</v>
      </c>
      <c r="C14793" t="s">
        <v>249</v>
      </c>
      <c r="D14793" s="2">
        <v>1</v>
      </c>
      <c r="E14793" s="17">
        <v>13</v>
      </c>
      <c r="F14793" t="s">
        <v>67</v>
      </c>
      <c r="H14793">
        <v>1240.33</v>
      </c>
    </row>
    <row r="14794" spans="1:8" x14ac:dyDescent="0.25">
      <c r="A14794" s="2">
        <v>17</v>
      </c>
      <c r="B14794" t="s">
        <v>46</v>
      </c>
      <c r="C14794" t="s">
        <v>249</v>
      </c>
      <c r="D14794" s="2">
        <v>1</v>
      </c>
      <c r="E14794" s="17">
        <v>13</v>
      </c>
      <c r="F14794" t="s">
        <v>73</v>
      </c>
      <c r="H14794">
        <v>593565.57999999984</v>
      </c>
    </row>
    <row r="14795" spans="1:8" x14ac:dyDescent="0.25">
      <c r="A14795" s="2">
        <v>17</v>
      </c>
      <c r="B14795" t="s">
        <v>46</v>
      </c>
      <c r="C14795" t="s">
        <v>249</v>
      </c>
      <c r="D14795" s="2">
        <v>1</v>
      </c>
      <c r="E14795" s="17">
        <v>13</v>
      </c>
      <c r="F14795" t="s">
        <v>72</v>
      </c>
      <c r="H14795">
        <v>3039821.44</v>
      </c>
    </row>
    <row r="14796" spans="1:8" x14ac:dyDescent="0.25">
      <c r="A14796" s="2">
        <v>17</v>
      </c>
      <c r="B14796" t="s">
        <v>46</v>
      </c>
      <c r="C14796" t="s">
        <v>249</v>
      </c>
      <c r="D14796" s="2">
        <v>1</v>
      </c>
      <c r="E14796" s="17">
        <v>13</v>
      </c>
      <c r="F14796" t="s">
        <v>74</v>
      </c>
      <c r="H14796">
        <v>479776.14</v>
      </c>
    </row>
    <row r="14797" spans="1:8" x14ac:dyDescent="0.25">
      <c r="A14797" s="2">
        <v>17</v>
      </c>
      <c r="B14797" t="s">
        <v>46</v>
      </c>
      <c r="C14797" t="s">
        <v>249</v>
      </c>
      <c r="D14797" s="2">
        <v>1</v>
      </c>
      <c r="E14797" s="17">
        <v>14</v>
      </c>
      <c r="F14797" t="s">
        <v>70</v>
      </c>
      <c r="H14797">
        <v>3038390.02</v>
      </c>
    </row>
    <row r="14798" spans="1:8" x14ac:dyDescent="0.25">
      <c r="A14798" s="2">
        <v>17</v>
      </c>
      <c r="B14798" t="s">
        <v>46</v>
      </c>
      <c r="C14798" t="s">
        <v>249</v>
      </c>
      <c r="D14798" s="2">
        <v>1</v>
      </c>
      <c r="E14798" s="17">
        <v>14</v>
      </c>
      <c r="F14798" t="s">
        <v>75</v>
      </c>
      <c r="H14798">
        <v>64720</v>
      </c>
    </row>
    <row r="14799" spans="1:8" x14ac:dyDescent="0.25">
      <c r="A14799" s="2">
        <v>17</v>
      </c>
      <c r="B14799" t="s">
        <v>46</v>
      </c>
      <c r="C14799" t="s">
        <v>249</v>
      </c>
      <c r="D14799" s="2">
        <v>1</v>
      </c>
      <c r="E14799" s="17">
        <v>14</v>
      </c>
      <c r="F14799" t="s">
        <v>68</v>
      </c>
      <c r="H14799">
        <v>35935.5</v>
      </c>
    </row>
    <row r="14800" spans="1:8" x14ac:dyDescent="0.25">
      <c r="A14800" s="2">
        <v>17</v>
      </c>
      <c r="B14800" t="s">
        <v>46</v>
      </c>
      <c r="C14800" t="s">
        <v>249</v>
      </c>
      <c r="D14800" s="2">
        <v>1</v>
      </c>
      <c r="E14800" s="17">
        <v>14</v>
      </c>
      <c r="F14800" t="s">
        <v>69</v>
      </c>
      <c r="H14800">
        <v>394990.04999999993</v>
      </c>
    </row>
    <row r="14801" spans="1:8" x14ac:dyDescent="0.25">
      <c r="A14801" s="2">
        <v>17</v>
      </c>
      <c r="B14801" t="s">
        <v>46</v>
      </c>
      <c r="C14801" t="s">
        <v>249</v>
      </c>
      <c r="D14801" s="2">
        <v>1</v>
      </c>
      <c r="E14801" s="17">
        <v>14</v>
      </c>
      <c r="F14801" t="s">
        <v>67</v>
      </c>
      <c r="H14801">
        <v>323.88</v>
      </c>
    </row>
    <row r="14802" spans="1:8" x14ac:dyDescent="0.25">
      <c r="A14802" s="2">
        <v>17</v>
      </c>
      <c r="B14802" t="s">
        <v>46</v>
      </c>
      <c r="C14802" t="s">
        <v>249</v>
      </c>
      <c r="D14802" s="2">
        <v>1</v>
      </c>
      <c r="E14802" s="17">
        <v>14</v>
      </c>
      <c r="F14802" t="s">
        <v>73</v>
      </c>
      <c r="H14802">
        <v>209263.34999999998</v>
      </c>
    </row>
    <row r="14803" spans="1:8" x14ac:dyDescent="0.25">
      <c r="A14803" s="2">
        <v>17</v>
      </c>
      <c r="B14803" t="s">
        <v>46</v>
      </c>
      <c r="C14803" t="s">
        <v>249</v>
      </c>
      <c r="D14803" s="2">
        <v>1</v>
      </c>
      <c r="E14803" s="17">
        <v>14</v>
      </c>
      <c r="F14803" t="s">
        <v>79</v>
      </c>
      <c r="H14803">
        <v>8882</v>
      </c>
    </row>
    <row r="14804" spans="1:8" x14ac:dyDescent="0.25">
      <c r="A14804" s="2">
        <v>17</v>
      </c>
      <c r="B14804" t="s">
        <v>46</v>
      </c>
      <c r="C14804" t="s">
        <v>249</v>
      </c>
      <c r="D14804" s="2">
        <v>1</v>
      </c>
      <c r="E14804" s="17">
        <v>14</v>
      </c>
      <c r="F14804" t="s">
        <v>72</v>
      </c>
      <c r="H14804">
        <v>1283886.3699999996</v>
      </c>
    </row>
    <row r="14805" spans="1:8" x14ac:dyDescent="0.25">
      <c r="A14805" s="2">
        <v>17</v>
      </c>
      <c r="B14805" t="s">
        <v>46</v>
      </c>
      <c r="C14805" t="s">
        <v>249</v>
      </c>
      <c r="D14805" s="2">
        <v>1</v>
      </c>
      <c r="E14805" s="17">
        <v>14</v>
      </c>
      <c r="F14805" t="s">
        <v>74</v>
      </c>
      <c r="H14805">
        <v>95479.4</v>
      </c>
    </row>
    <row r="14806" spans="1:8" x14ac:dyDescent="0.25">
      <c r="A14806" s="2">
        <v>17</v>
      </c>
      <c r="B14806" t="s">
        <v>46</v>
      </c>
      <c r="C14806" t="s">
        <v>249</v>
      </c>
      <c r="D14806" s="2">
        <v>1</v>
      </c>
      <c r="E14806" s="17">
        <v>15</v>
      </c>
      <c r="F14806" t="s">
        <v>70</v>
      </c>
      <c r="H14806">
        <v>871644.9800000001</v>
      </c>
    </row>
    <row r="14807" spans="1:8" x14ac:dyDescent="0.25">
      <c r="A14807" s="2">
        <v>17</v>
      </c>
      <c r="B14807" t="s">
        <v>46</v>
      </c>
      <c r="C14807" t="s">
        <v>249</v>
      </c>
      <c r="D14807" s="2">
        <v>1</v>
      </c>
      <c r="E14807" s="17">
        <v>15</v>
      </c>
      <c r="F14807" t="s">
        <v>75</v>
      </c>
      <c r="H14807">
        <v>79998</v>
      </c>
    </row>
    <row r="14808" spans="1:8" x14ac:dyDescent="0.25">
      <c r="A14808" s="2">
        <v>17</v>
      </c>
      <c r="B14808" t="s">
        <v>46</v>
      </c>
      <c r="C14808" t="s">
        <v>249</v>
      </c>
      <c r="D14808" s="2">
        <v>1</v>
      </c>
      <c r="E14808" s="17">
        <v>15</v>
      </c>
      <c r="F14808" t="s">
        <v>68</v>
      </c>
      <c r="H14808">
        <v>14577.5</v>
      </c>
    </row>
    <row r="14809" spans="1:8" x14ac:dyDescent="0.25">
      <c r="A14809" s="2">
        <v>17</v>
      </c>
      <c r="B14809" t="s">
        <v>46</v>
      </c>
      <c r="C14809" t="s">
        <v>249</v>
      </c>
      <c r="D14809" s="2">
        <v>1</v>
      </c>
      <c r="E14809" s="17">
        <v>15</v>
      </c>
      <c r="F14809" t="s">
        <v>69</v>
      </c>
      <c r="H14809">
        <v>113313.59</v>
      </c>
    </row>
    <row r="14810" spans="1:8" x14ac:dyDescent="0.25">
      <c r="A14810" s="2">
        <v>17</v>
      </c>
      <c r="B14810" t="s">
        <v>46</v>
      </c>
      <c r="C14810" t="s">
        <v>249</v>
      </c>
      <c r="D14810" s="2">
        <v>1</v>
      </c>
      <c r="E14810" s="17">
        <v>15</v>
      </c>
      <c r="F14810" t="s">
        <v>67</v>
      </c>
      <c r="H14810">
        <v>73.319999999999993</v>
      </c>
    </row>
    <row r="14811" spans="1:8" x14ac:dyDescent="0.25">
      <c r="A14811" s="2">
        <v>17</v>
      </c>
      <c r="B14811" t="s">
        <v>46</v>
      </c>
      <c r="C14811" t="s">
        <v>249</v>
      </c>
      <c r="D14811" s="2">
        <v>1</v>
      </c>
      <c r="E14811" s="17">
        <v>15</v>
      </c>
      <c r="F14811" t="s">
        <v>73</v>
      </c>
      <c r="H14811">
        <v>110883.76</v>
      </c>
    </row>
    <row r="14812" spans="1:8" x14ac:dyDescent="0.25">
      <c r="A14812" s="2">
        <v>17</v>
      </c>
      <c r="B14812" t="s">
        <v>46</v>
      </c>
      <c r="C14812" t="s">
        <v>249</v>
      </c>
      <c r="D14812" s="2">
        <v>1</v>
      </c>
      <c r="E14812" s="17">
        <v>15</v>
      </c>
      <c r="F14812" t="s">
        <v>72</v>
      </c>
      <c r="H14812">
        <v>195015.02999999997</v>
      </c>
    </row>
    <row r="14813" spans="1:8" x14ac:dyDescent="0.25">
      <c r="A14813" s="2">
        <v>17</v>
      </c>
      <c r="B14813" t="s">
        <v>46</v>
      </c>
      <c r="C14813" t="s">
        <v>249</v>
      </c>
      <c r="D14813" s="2">
        <v>1</v>
      </c>
      <c r="E14813" s="17">
        <v>15</v>
      </c>
      <c r="F14813" t="s">
        <v>74</v>
      </c>
      <c r="H14813">
        <v>6970.35</v>
      </c>
    </row>
    <row r="14814" spans="1:8" x14ac:dyDescent="0.25">
      <c r="A14814" s="2">
        <v>17</v>
      </c>
      <c r="B14814" t="s">
        <v>46</v>
      </c>
      <c r="C14814" t="s">
        <v>249</v>
      </c>
      <c r="D14814" s="2">
        <v>1</v>
      </c>
      <c r="E14814" s="17">
        <v>16</v>
      </c>
      <c r="F14814" t="s">
        <v>70</v>
      </c>
      <c r="H14814">
        <v>2349725.4000000004</v>
      </c>
    </row>
    <row r="14815" spans="1:8" x14ac:dyDescent="0.25">
      <c r="A14815" s="2">
        <v>17</v>
      </c>
      <c r="B14815" t="s">
        <v>46</v>
      </c>
      <c r="C14815" t="s">
        <v>249</v>
      </c>
      <c r="D14815" s="2">
        <v>1</v>
      </c>
      <c r="E14815" s="17">
        <v>16</v>
      </c>
      <c r="F14815" t="s">
        <v>68</v>
      </c>
      <c r="H14815">
        <v>23550</v>
      </c>
    </row>
    <row r="14816" spans="1:8" x14ac:dyDescent="0.25">
      <c r="A14816" s="2">
        <v>17</v>
      </c>
      <c r="B14816" t="s">
        <v>46</v>
      </c>
      <c r="C14816" t="s">
        <v>249</v>
      </c>
      <c r="D14816" s="2">
        <v>1</v>
      </c>
      <c r="E14816" s="17">
        <v>16</v>
      </c>
      <c r="F14816" t="s">
        <v>69</v>
      </c>
      <c r="H14816">
        <v>345043.03999999992</v>
      </c>
    </row>
    <row r="14817" spans="1:8" x14ac:dyDescent="0.25">
      <c r="A14817" s="2">
        <v>17</v>
      </c>
      <c r="B14817" t="s">
        <v>46</v>
      </c>
      <c r="C14817" t="s">
        <v>249</v>
      </c>
      <c r="D14817" s="2">
        <v>1</v>
      </c>
      <c r="E14817" s="17">
        <v>16</v>
      </c>
      <c r="F14817" t="s">
        <v>67</v>
      </c>
      <c r="H14817">
        <v>73.319999999999993</v>
      </c>
    </row>
    <row r="14818" spans="1:8" x14ac:dyDescent="0.25">
      <c r="A14818" s="2">
        <v>17</v>
      </c>
      <c r="B14818" t="s">
        <v>46</v>
      </c>
      <c r="C14818" t="s">
        <v>249</v>
      </c>
      <c r="D14818" s="2">
        <v>1</v>
      </c>
      <c r="E14818" s="17">
        <v>16</v>
      </c>
      <c r="F14818" t="s">
        <v>73</v>
      </c>
      <c r="H14818">
        <v>193906</v>
      </c>
    </row>
    <row r="14819" spans="1:8" x14ac:dyDescent="0.25">
      <c r="A14819" s="2">
        <v>17</v>
      </c>
      <c r="B14819" t="s">
        <v>46</v>
      </c>
      <c r="C14819" t="s">
        <v>249</v>
      </c>
      <c r="D14819" s="2">
        <v>1</v>
      </c>
      <c r="E14819" s="17">
        <v>16</v>
      </c>
      <c r="F14819" t="s">
        <v>72</v>
      </c>
      <c r="H14819">
        <v>922346.34000000008</v>
      </c>
    </row>
    <row r="14820" spans="1:8" x14ac:dyDescent="0.25">
      <c r="A14820" s="2">
        <v>17</v>
      </c>
      <c r="B14820" t="s">
        <v>46</v>
      </c>
      <c r="C14820" t="s">
        <v>250</v>
      </c>
      <c r="D14820" s="2">
        <v>3</v>
      </c>
      <c r="E14820" s="17">
        <v>1</v>
      </c>
      <c r="F14820" t="s">
        <v>70</v>
      </c>
      <c r="H14820">
        <v>78012</v>
      </c>
    </row>
    <row r="14821" spans="1:8" x14ac:dyDescent="0.25">
      <c r="A14821" s="2">
        <v>17</v>
      </c>
      <c r="B14821" t="s">
        <v>46</v>
      </c>
      <c r="C14821" t="s">
        <v>250</v>
      </c>
      <c r="D14821" s="2">
        <v>3</v>
      </c>
      <c r="E14821" s="17">
        <v>3</v>
      </c>
      <c r="F14821" t="s">
        <v>70</v>
      </c>
      <c r="H14821">
        <v>13091.430000000002</v>
      </c>
    </row>
    <row r="14822" spans="1:8" x14ac:dyDescent="0.25">
      <c r="A14822" s="2">
        <v>17</v>
      </c>
      <c r="B14822" t="s">
        <v>46</v>
      </c>
      <c r="C14822" t="s">
        <v>250</v>
      </c>
      <c r="D14822" s="2">
        <v>3</v>
      </c>
      <c r="E14822" s="17">
        <v>3</v>
      </c>
      <c r="F14822" t="s">
        <v>67</v>
      </c>
      <c r="H14822">
        <v>6.11</v>
      </c>
    </row>
    <row r="14823" spans="1:8" x14ac:dyDescent="0.25">
      <c r="A14823" s="2">
        <v>17</v>
      </c>
      <c r="B14823" t="s">
        <v>46</v>
      </c>
      <c r="C14823" t="s">
        <v>250</v>
      </c>
      <c r="D14823" s="2">
        <v>3</v>
      </c>
      <c r="E14823" s="17">
        <v>3</v>
      </c>
      <c r="F14823" t="s">
        <v>72</v>
      </c>
      <c r="H14823">
        <v>4843.9100000000008</v>
      </c>
    </row>
    <row r="14824" spans="1:8" x14ac:dyDescent="0.25">
      <c r="A14824" s="2">
        <v>17</v>
      </c>
      <c r="B14824" t="s">
        <v>46</v>
      </c>
      <c r="C14824" t="s">
        <v>250</v>
      </c>
      <c r="D14824" s="2">
        <v>3</v>
      </c>
      <c r="E14824" s="17">
        <v>4</v>
      </c>
      <c r="F14824" t="s">
        <v>70</v>
      </c>
      <c r="H14824">
        <v>144513.53</v>
      </c>
    </row>
    <row r="14825" spans="1:8" x14ac:dyDescent="0.25">
      <c r="A14825" s="2">
        <v>17</v>
      </c>
      <c r="B14825" t="s">
        <v>46</v>
      </c>
      <c r="C14825" t="s">
        <v>250</v>
      </c>
      <c r="D14825" s="2">
        <v>3</v>
      </c>
      <c r="E14825" s="17">
        <v>4</v>
      </c>
      <c r="F14825" t="s">
        <v>67</v>
      </c>
      <c r="H14825">
        <v>140.53</v>
      </c>
    </row>
    <row r="14826" spans="1:8" x14ac:dyDescent="0.25">
      <c r="A14826" s="2">
        <v>17</v>
      </c>
      <c r="B14826" t="s">
        <v>46</v>
      </c>
      <c r="C14826" t="s">
        <v>250</v>
      </c>
      <c r="D14826" s="2">
        <v>3</v>
      </c>
      <c r="E14826" s="17">
        <v>4</v>
      </c>
      <c r="F14826" t="s">
        <v>72</v>
      </c>
      <c r="H14826">
        <v>53469.82</v>
      </c>
    </row>
    <row r="14827" spans="1:8" x14ac:dyDescent="0.25">
      <c r="A14827" s="2">
        <v>17</v>
      </c>
      <c r="B14827" t="s">
        <v>46</v>
      </c>
      <c r="C14827" t="s">
        <v>250</v>
      </c>
      <c r="D14827" s="2">
        <v>3</v>
      </c>
      <c r="E14827" s="17">
        <v>5</v>
      </c>
      <c r="F14827" t="s">
        <v>70</v>
      </c>
      <c r="H14827">
        <v>132399</v>
      </c>
    </row>
    <row r="14828" spans="1:8" x14ac:dyDescent="0.25">
      <c r="A14828" s="2">
        <v>17</v>
      </c>
      <c r="B14828" t="s">
        <v>46</v>
      </c>
      <c r="C14828" t="s">
        <v>250</v>
      </c>
      <c r="D14828" s="2">
        <v>3</v>
      </c>
      <c r="E14828" s="17">
        <v>5</v>
      </c>
      <c r="F14828" t="s">
        <v>75</v>
      </c>
      <c r="H14828">
        <v>10800</v>
      </c>
    </row>
    <row r="14829" spans="1:8" x14ac:dyDescent="0.25">
      <c r="A14829" s="2">
        <v>17</v>
      </c>
      <c r="B14829" t="s">
        <v>46</v>
      </c>
      <c r="C14829" t="s">
        <v>250</v>
      </c>
      <c r="D14829" s="2">
        <v>3</v>
      </c>
      <c r="E14829" s="17">
        <v>5</v>
      </c>
      <c r="F14829" t="s">
        <v>68</v>
      </c>
      <c r="H14829">
        <v>6485</v>
      </c>
    </row>
    <row r="14830" spans="1:8" x14ac:dyDescent="0.25">
      <c r="A14830" s="2">
        <v>17</v>
      </c>
      <c r="B14830" t="s">
        <v>46</v>
      </c>
      <c r="C14830" t="s">
        <v>250</v>
      </c>
      <c r="D14830" s="2">
        <v>3</v>
      </c>
      <c r="E14830" s="17">
        <v>5</v>
      </c>
      <c r="F14830" t="s">
        <v>69</v>
      </c>
      <c r="H14830">
        <v>17211.740000000002</v>
      </c>
    </row>
    <row r="14831" spans="1:8" x14ac:dyDescent="0.25">
      <c r="A14831" s="2">
        <v>17</v>
      </c>
      <c r="B14831" t="s">
        <v>46</v>
      </c>
      <c r="C14831" t="s">
        <v>250</v>
      </c>
      <c r="D14831" s="2">
        <v>3</v>
      </c>
      <c r="E14831" s="17">
        <v>5</v>
      </c>
      <c r="F14831" t="s">
        <v>67</v>
      </c>
      <c r="H14831">
        <v>73.319999999999993</v>
      </c>
    </row>
    <row r="14832" spans="1:8" x14ac:dyDescent="0.25">
      <c r="A14832" s="2">
        <v>17</v>
      </c>
      <c r="B14832" t="s">
        <v>46</v>
      </c>
      <c r="C14832" t="s">
        <v>250</v>
      </c>
      <c r="D14832" s="2">
        <v>3</v>
      </c>
      <c r="E14832" s="17">
        <v>5</v>
      </c>
      <c r="F14832" t="s">
        <v>73</v>
      </c>
      <c r="H14832">
        <v>11033.25</v>
      </c>
    </row>
    <row r="14833" spans="1:8" x14ac:dyDescent="0.25">
      <c r="A14833" s="2">
        <v>17</v>
      </c>
      <c r="B14833" t="s">
        <v>46</v>
      </c>
      <c r="C14833" t="s">
        <v>250</v>
      </c>
      <c r="D14833" s="2">
        <v>3</v>
      </c>
      <c r="E14833" s="17">
        <v>6</v>
      </c>
      <c r="F14833" t="s">
        <v>70</v>
      </c>
      <c r="H14833">
        <v>1424942.7</v>
      </c>
    </row>
    <row r="14834" spans="1:8" x14ac:dyDescent="0.25">
      <c r="A14834" s="2">
        <v>17</v>
      </c>
      <c r="B14834" t="s">
        <v>46</v>
      </c>
      <c r="C14834" t="s">
        <v>250</v>
      </c>
      <c r="D14834" s="2">
        <v>3</v>
      </c>
      <c r="E14834" s="17">
        <v>6</v>
      </c>
      <c r="F14834" t="s">
        <v>75</v>
      </c>
      <c r="H14834">
        <v>76500</v>
      </c>
    </row>
    <row r="14835" spans="1:8" x14ac:dyDescent="0.25">
      <c r="A14835" s="2">
        <v>17</v>
      </c>
      <c r="B14835" t="s">
        <v>46</v>
      </c>
      <c r="C14835" t="s">
        <v>250</v>
      </c>
      <c r="D14835" s="2">
        <v>3</v>
      </c>
      <c r="E14835" s="17">
        <v>6</v>
      </c>
      <c r="F14835" t="s">
        <v>68</v>
      </c>
      <c r="H14835">
        <v>71223</v>
      </c>
    </row>
    <row r="14836" spans="1:8" x14ac:dyDescent="0.25">
      <c r="A14836" s="2">
        <v>17</v>
      </c>
      <c r="B14836" t="s">
        <v>46</v>
      </c>
      <c r="C14836" t="s">
        <v>250</v>
      </c>
      <c r="D14836" s="2">
        <v>3</v>
      </c>
      <c r="E14836" s="17">
        <v>6</v>
      </c>
      <c r="F14836" t="s">
        <v>69</v>
      </c>
      <c r="H14836">
        <v>174907.08000000002</v>
      </c>
    </row>
    <row r="14837" spans="1:8" x14ac:dyDescent="0.25">
      <c r="A14837" s="2">
        <v>17</v>
      </c>
      <c r="B14837" t="s">
        <v>46</v>
      </c>
      <c r="C14837" t="s">
        <v>250</v>
      </c>
      <c r="D14837" s="2">
        <v>3</v>
      </c>
      <c r="E14837" s="17">
        <v>6</v>
      </c>
      <c r="F14837" t="s">
        <v>67</v>
      </c>
      <c r="H14837">
        <v>647.66000000000031</v>
      </c>
    </row>
    <row r="14838" spans="1:8" x14ac:dyDescent="0.25">
      <c r="A14838" s="2">
        <v>17</v>
      </c>
      <c r="B14838" t="s">
        <v>46</v>
      </c>
      <c r="C14838" t="s">
        <v>250</v>
      </c>
      <c r="D14838" s="2">
        <v>3</v>
      </c>
      <c r="E14838" s="17">
        <v>6</v>
      </c>
      <c r="F14838" t="s">
        <v>73</v>
      </c>
      <c r="H14838">
        <v>65767.569999999992</v>
      </c>
    </row>
    <row r="14839" spans="1:8" x14ac:dyDescent="0.25">
      <c r="A14839" s="2">
        <v>17</v>
      </c>
      <c r="B14839" t="s">
        <v>46</v>
      </c>
      <c r="C14839" t="s">
        <v>250</v>
      </c>
      <c r="D14839" s="2">
        <v>3</v>
      </c>
      <c r="E14839" s="17">
        <v>6</v>
      </c>
      <c r="F14839" t="s">
        <v>72</v>
      </c>
      <c r="H14839">
        <v>29460.37</v>
      </c>
    </row>
    <row r="14840" spans="1:8" x14ac:dyDescent="0.25">
      <c r="A14840" s="2">
        <v>17</v>
      </c>
      <c r="B14840" t="s">
        <v>46</v>
      </c>
      <c r="C14840" t="s">
        <v>250</v>
      </c>
      <c r="D14840" s="2">
        <v>3</v>
      </c>
      <c r="E14840" s="17">
        <v>6</v>
      </c>
      <c r="F14840" t="s">
        <v>74</v>
      </c>
      <c r="H14840">
        <v>7862.5499999999993</v>
      </c>
    </row>
    <row r="14841" spans="1:8" x14ac:dyDescent="0.25">
      <c r="A14841" s="2">
        <v>17</v>
      </c>
      <c r="B14841" t="s">
        <v>46</v>
      </c>
      <c r="C14841" t="s">
        <v>250</v>
      </c>
      <c r="D14841" s="2">
        <v>3</v>
      </c>
      <c r="E14841" s="17">
        <v>7</v>
      </c>
      <c r="F14841" t="s">
        <v>70</v>
      </c>
      <c r="H14841">
        <v>1921126.75</v>
      </c>
    </row>
    <row r="14842" spans="1:8" x14ac:dyDescent="0.25">
      <c r="A14842" s="2">
        <v>17</v>
      </c>
      <c r="B14842" t="s">
        <v>46</v>
      </c>
      <c r="C14842" t="s">
        <v>250</v>
      </c>
      <c r="D14842" s="2">
        <v>3</v>
      </c>
      <c r="E14842" s="17">
        <v>7</v>
      </c>
      <c r="F14842" t="s">
        <v>75</v>
      </c>
      <c r="H14842">
        <v>81900</v>
      </c>
    </row>
    <row r="14843" spans="1:8" x14ac:dyDescent="0.25">
      <c r="A14843" s="2">
        <v>17</v>
      </c>
      <c r="B14843" t="s">
        <v>46</v>
      </c>
      <c r="C14843" t="s">
        <v>250</v>
      </c>
      <c r="D14843" s="2">
        <v>3</v>
      </c>
      <c r="E14843" s="17">
        <v>7</v>
      </c>
      <c r="F14843" t="s">
        <v>68</v>
      </c>
      <c r="H14843">
        <v>92435.25</v>
      </c>
    </row>
    <row r="14844" spans="1:8" x14ac:dyDescent="0.25">
      <c r="A14844" s="2">
        <v>17</v>
      </c>
      <c r="B14844" t="s">
        <v>46</v>
      </c>
      <c r="C14844" t="s">
        <v>250</v>
      </c>
      <c r="D14844" s="2">
        <v>3</v>
      </c>
      <c r="E14844" s="17">
        <v>7</v>
      </c>
      <c r="F14844" t="s">
        <v>69</v>
      </c>
      <c r="H14844">
        <v>249744.59000000003</v>
      </c>
    </row>
    <row r="14845" spans="1:8" x14ac:dyDescent="0.25">
      <c r="A14845" s="2">
        <v>17</v>
      </c>
      <c r="B14845" t="s">
        <v>46</v>
      </c>
      <c r="C14845" t="s">
        <v>250</v>
      </c>
      <c r="D14845" s="2">
        <v>3</v>
      </c>
      <c r="E14845" s="17">
        <v>7</v>
      </c>
      <c r="F14845" t="s">
        <v>67</v>
      </c>
      <c r="H14845">
        <v>702.60000000000014</v>
      </c>
    </row>
    <row r="14846" spans="1:8" x14ac:dyDescent="0.25">
      <c r="A14846" s="2">
        <v>17</v>
      </c>
      <c r="B14846" t="s">
        <v>46</v>
      </c>
      <c r="C14846" t="s">
        <v>250</v>
      </c>
      <c r="D14846" s="2">
        <v>3</v>
      </c>
      <c r="E14846" s="17">
        <v>7</v>
      </c>
      <c r="F14846" t="s">
        <v>73</v>
      </c>
      <c r="H14846">
        <v>184196.5</v>
      </c>
    </row>
    <row r="14847" spans="1:8" x14ac:dyDescent="0.25">
      <c r="A14847" s="2">
        <v>17</v>
      </c>
      <c r="B14847" t="s">
        <v>46</v>
      </c>
      <c r="C14847" t="s">
        <v>250</v>
      </c>
      <c r="D14847" s="2">
        <v>3</v>
      </c>
      <c r="E14847" s="17">
        <v>8</v>
      </c>
      <c r="F14847" t="s">
        <v>70</v>
      </c>
      <c r="H14847">
        <v>327333.90000000002</v>
      </c>
    </row>
    <row r="14848" spans="1:8" x14ac:dyDescent="0.25">
      <c r="A14848" s="2">
        <v>17</v>
      </c>
      <c r="B14848" t="s">
        <v>46</v>
      </c>
      <c r="C14848" t="s">
        <v>250</v>
      </c>
      <c r="D14848" s="2">
        <v>3</v>
      </c>
      <c r="E14848" s="17">
        <v>8</v>
      </c>
      <c r="F14848" t="s">
        <v>75</v>
      </c>
      <c r="H14848">
        <v>14400</v>
      </c>
    </row>
    <row r="14849" spans="1:8" x14ac:dyDescent="0.25">
      <c r="A14849" s="2">
        <v>17</v>
      </c>
      <c r="B14849" t="s">
        <v>46</v>
      </c>
      <c r="C14849" t="s">
        <v>250</v>
      </c>
      <c r="D14849" s="2">
        <v>3</v>
      </c>
      <c r="E14849" s="17">
        <v>8</v>
      </c>
      <c r="F14849" t="s">
        <v>68</v>
      </c>
      <c r="H14849">
        <v>8618</v>
      </c>
    </row>
    <row r="14850" spans="1:8" x14ac:dyDescent="0.25">
      <c r="A14850" s="2">
        <v>17</v>
      </c>
      <c r="B14850" t="s">
        <v>46</v>
      </c>
      <c r="C14850" t="s">
        <v>250</v>
      </c>
      <c r="D14850" s="2">
        <v>3</v>
      </c>
      <c r="E14850" s="17">
        <v>8</v>
      </c>
      <c r="F14850" t="s">
        <v>69</v>
      </c>
      <c r="H14850">
        <v>43073.09</v>
      </c>
    </row>
    <row r="14851" spans="1:8" x14ac:dyDescent="0.25">
      <c r="A14851" s="2">
        <v>17</v>
      </c>
      <c r="B14851" t="s">
        <v>46</v>
      </c>
      <c r="C14851" t="s">
        <v>250</v>
      </c>
      <c r="D14851" s="2">
        <v>3</v>
      </c>
      <c r="E14851" s="17">
        <v>8</v>
      </c>
      <c r="F14851" t="s">
        <v>67</v>
      </c>
      <c r="H14851">
        <v>97.76</v>
      </c>
    </row>
    <row r="14852" spans="1:8" x14ac:dyDescent="0.25">
      <c r="A14852" s="2">
        <v>17</v>
      </c>
      <c r="B14852" t="s">
        <v>46</v>
      </c>
      <c r="C14852" t="s">
        <v>250</v>
      </c>
      <c r="D14852" s="2">
        <v>3</v>
      </c>
      <c r="E14852" s="17">
        <v>8</v>
      </c>
      <c r="F14852" t="s">
        <v>73</v>
      </c>
      <c r="H14852">
        <v>63021.270000000004</v>
      </c>
    </row>
    <row r="14853" spans="1:8" x14ac:dyDescent="0.25">
      <c r="A14853" s="2">
        <v>17</v>
      </c>
      <c r="B14853" t="s">
        <v>46</v>
      </c>
      <c r="C14853" t="s">
        <v>250</v>
      </c>
      <c r="D14853" s="2">
        <v>3</v>
      </c>
      <c r="E14853" s="17">
        <v>9</v>
      </c>
      <c r="F14853" t="s">
        <v>70</v>
      </c>
      <c r="H14853">
        <v>788191.5</v>
      </c>
    </row>
    <row r="14854" spans="1:8" x14ac:dyDescent="0.25">
      <c r="A14854" s="2">
        <v>17</v>
      </c>
      <c r="B14854" t="s">
        <v>46</v>
      </c>
      <c r="C14854" t="s">
        <v>250</v>
      </c>
      <c r="D14854" s="2">
        <v>3</v>
      </c>
      <c r="E14854" s="17">
        <v>9</v>
      </c>
      <c r="F14854" t="s">
        <v>75</v>
      </c>
      <c r="H14854">
        <v>23400</v>
      </c>
    </row>
    <row r="14855" spans="1:8" x14ac:dyDescent="0.25">
      <c r="A14855" s="2">
        <v>17</v>
      </c>
      <c r="B14855" t="s">
        <v>46</v>
      </c>
      <c r="C14855" t="s">
        <v>250</v>
      </c>
      <c r="D14855" s="2">
        <v>3</v>
      </c>
      <c r="E14855" s="17">
        <v>9</v>
      </c>
      <c r="F14855" t="s">
        <v>68</v>
      </c>
      <c r="H14855">
        <v>26827.160000000003</v>
      </c>
    </row>
    <row r="14856" spans="1:8" x14ac:dyDescent="0.25">
      <c r="A14856" s="2">
        <v>17</v>
      </c>
      <c r="B14856" t="s">
        <v>46</v>
      </c>
      <c r="C14856" t="s">
        <v>250</v>
      </c>
      <c r="D14856" s="2">
        <v>3</v>
      </c>
      <c r="E14856" s="17">
        <v>9</v>
      </c>
      <c r="F14856" t="s">
        <v>69</v>
      </c>
      <c r="H14856">
        <v>83630.020000000019</v>
      </c>
    </row>
    <row r="14857" spans="1:8" x14ac:dyDescent="0.25">
      <c r="A14857" s="2">
        <v>17</v>
      </c>
      <c r="B14857" t="s">
        <v>46</v>
      </c>
      <c r="C14857" t="s">
        <v>250</v>
      </c>
      <c r="D14857" s="2">
        <v>3</v>
      </c>
      <c r="E14857" s="17">
        <v>9</v>
      </c>
      <c r="F14857" t="s">
        <v>67</v>
      </c>
      <c r="H14857">
        <v>189.41</v>
      </c>
    </row>
    <row r="14858" spans="1:8" x14ac:dyDescent="0.25">
      <c r="A14858" s="2">
        <v>17</v>
      </c>
      <c r="B14858" t="s">
        <v>46</v>
      </c>
      <c r="C14858" t="s">
        <v>250</v>
      </c>
      <c r="D14858" s="2">
        <v>3</v>
      </c>
      <c r="E14858" s="17">
        <v>9</v>
      </c>
      <c r="F14858" t="s">
        <v>73</v>
      </c>
      <c r="H14858">
        <v>74146</v>
      </c>
    </row>
    <row r="14859" spans="1:8" x14ac:dyDescent="0.25">
      <c r="A14859" s="2">
        <v>17</v>
      </c>
      <c r="B14859" t="s">
        <v>46</v>
      </c>
      <c r="C14859" t="s">
        <v>250</v>
      </c>
      <c r="D14859" s="2">
        <v>3</v>
      </c>
      <c r="E14859" s="17">
        <v>9</v>
      </c>
      <c r="F14859" t="s">
        <v>72</v>
      </c>
      <c r="H14859">
        <v>53605.74</v>
      </c>
    </row>
    <row r="14860" spans="1:8" x14ac:dyDescent="0.25">
      <c r="A14860" s="2">
        <v>17</v>
      </c>
      <c r="B14860" t="s">
        <v>46</v>
      </c>
      <c r="C14860" t="s">
        <v>250</v>
      </c>
      <c r="D14860" s="2">
        <v>3</v>
      </c>
      <c r="E14860" s="17">
        <v>9</v>
      </c>
      <c r="F14860" t="s">
        <v>74</v>
      </c>
      <c r="H14860">
        <v>102984.14000000001</v>
      </c>
    </row>
    <row r="14861" spans="1:8" x14ac:dyDescent="0.25">
      <c r="A14861" s="2">
        <v>17</v>
      </c>
      <c r="B14861" t="s">
        <v>46</v>
      </c>
      <c r="C14861" t="s">
        <v>250</v>
      </c>
      <c r="D14861" s="2">
        <v>3</v>
      </c>
      <c r="E14861" s="17">
        <v>10</v>
      </c>
      <c r="F14861" t="s">
        <v>70</v>
      </c>
      <c r="H14861">
        <v>364368</v>
      </c>
    </row>
    <row r="14862" spans="1:8" x14ac:dyDescent="0.25">
      <c r="A14862" s="2">
        <v>17</v>
      </c>
      <c r="B14862" t="s">
        <v>46</v>
      </c>
      <c r="C14862" t="s">
        <v>250</v>
      </c>
      <c r="D14862" s="2">
        <v>3</v>
      </c>
      <c r="E14862" s="17">
        <v>10</v>
      </c>
      <c r="F14862" t="s">
        <v>75</v>
      </c>
      <c r="H14862">
        <v>5400</v>
      </c>
    </row>
    <row r="14863" spans="1:8" x14ac:dyDescent="0.25">
      <c r="A14863" s="2">
        <v>17</v>
      </c>
      <c r="B14863" t="s">
        <v>46</v>
      </c>
      <c r="C14863" t="s">
        <v>250</v>
      </c>
      <c r="D14863" s="2">
        <v>3</v>
      </c>
      <c r="E14863" s="17">
        <v>10</v>
      </c>
      <c r="F14863" t="s">
        <v>68</v>
      </c>
      <c r="H14863">
        <v>16454</v>
      </c>
    </row>
    <row r="14864" spans="1:8" x14ac:dyDescent="0.25">
      <c r="A14864" s="2">
        <v>17</v>
      </c>
      <c r="B14864" t="s">
        <v>46</v>
      </c>
      <c r="C14864" t="s">
        <v>250</v>
      </c>
      <c r="D14864" s="2">
        <v>3</v>
      </c>
      <c r="E14864" s="17">
        <v>10</v>
      </c>
      <c r="F14864" t="s">
        <v>69</v>
      </c>
      <c r="H14864">
        <v>47367.64</v>
      </c>
    </row>
    <row r="14865" spans="1:8" x14ac:dyDescent="0.25">
      <c r="A14865" s="2">
        <v>17</v>
      </c>
      <c r="B14865" t="s">
        <v>46</v>
      </c>
      <c r="C14865" t="s">
        <v>250</v>
      </c>
      <c r="D14865" s="2">
        <v>3</v>
      </c>
      <c r="E14865" s="17">
        <v>10</v>
      </c>
      <c r="F14865" t="s">
        <v>67</v>
      </c>
      <c r="H14865">
        <v>73.319999999999993</v>
      </c>
    </row>
    <row r="14866" spans="1:8" x14ac:dyDescent="0.25">
      <c r="A14866" s="2">
        <v>17</v>
      </c>
      <c r="B14866" t="s">
        <v>46</v>
      </c>
      <c r="C14866" t="s">
        <v>250</v>
      </c>
      <c r="D14866" s="2">
        <v>3</v>
      </c>
      <c r="E14866" s="17">
        <v>11</v>
      </c>
      <c r="F14866" t="s">
        <v>70</v>
      </c>
      <c r="H14866">
        <v>2820314.1</v>
      </c>
    </row>
    <row r="14867" spans="1:8" x14ac:dyDescent="0.25">
      <c r="A14867" s="2">
        <v>17</v>
      </c>
      <c r="B14867" t="s">
        <v>46</v>
      </c>
      <c r="C14867" t="s">
        <v>250</v>
      </c>
      <c r="D14867" s="2">
        <v>3</v>
      </c>
      <c r="E14867" s="17">
        <v>11</v>
      </c>
      <c r="F14867" t="s">
        <v>75</v>
      </c>
      <c r="H14867">
        <v>12433.5</v>
      </c>
    </row>
    <row r="14868" spans="1:8" x14ac:dyDescent="0.25">
      <c r="A14868" s="2">
        <v>17</v>
      </c>
      <c r="B14868" t="s">
        <v>46</v>
      </c>
      <c r="C14868" t="s">
        <v>250</v>
      </c>
      <c r="D14868" s="2">
        <v>3</v>
      </c>
      <c r="E14868" s="17">
        <v>11</v>
      </c>
      <c r="F14868" t="s">
        <v>68</v>
      </c>
      <c r="H14868">
        <v>81273.5</v>
      </c>
    </row>
    <row r="14869" spans="1:8" x14ac:dyDescent="0.25">
      <c r="A14869" s="2">
        <v>17</v>
      </c>
      <c r="B14869" t="s">
        <v>46</v>
      </c>
      <c r="C14869" t="s">
        <v>250</v>
      </c>
      <c r="D14869" s="2">
        <v>3</v>
      </c>
      <c r="E14869" s="17">
        <v>11</v>
      </c>
      <c r="F14869" t="s">
        <v>69</v>
      </c>
      <c r="H14869">
        <v>366639.39</v>
      </c>
    </row>
    <row r="14870" spans="1:8" x14ac:dyDescent="0.25">
      <c r="A14870" s="2">
        <v>17</v>
      </c>
      <c r="B14870" t="s">
        <v>46</v>
      </c>
      <c r="C14870" t="s">
        <v>250</v>
      </c>
      <c r="D14870" s="2">
        <v>3</v>
      </c>
      <c r="E14870" s="17">
        <v>11</v>
      </c>
      <c r="F14870" t="s">
        <v>67</v>
      </c>
      <c r="H14870">
        <v>476.5800000000001</v>
      </c>
    </row>
    <row r="14871" spans="1:8" x14ac:dyDescent="0.25">
      <c r="A14871" s="2">
        <v>17</v>
      </c>
      <c r="B14871" t="s">
        <v>46</v>
      </c>
      <c r="C14871" t="s">
        <v>250</v>
      </c>
      <c r="D14871" s="2">
        <v>3</v>
      </c>
      <c r="E14871" s="17">
        <v>11</v>
      </c>
      <c r="F14871" t="s">
        <v>73</v>
      </c>
      <c r="H14871">
        <v>184980.36</v>
      </c>
    </row>
    <row r="14872" spans="1:8" x14ac:dyDescent="0.25">
      <c r="A14872" s="2">
        <v>17</v>
      </c>
      <c r="B14872" t="s">
        <v>46</v>
      </c>
      <c r="C14872" t="s">
        <v>250</v>
      </c>
      <c r="D14872" s="2">
        <v>3</v>
      </c>
      <c r="E14872" s="17">
        <v>11</v>
      </c>
      <c r="F14872" t="s">
        <v>72</v>
      </c>
      <c r="H14872">
        <v>402738.73999999993</v>
      </c>
    </row>
    <row r="14873" spans="1:8" x14ac:dyDescent="0.25">
      <c r="A14873" s="2">
        <v>17</v>
      </c>
      <c r="B14873" t="s">
        <v>46</v>
      </c>
      <c r="C14873" t="s">
        <v>250</v>
      </c>
      <c r="D14873" s="2">
        <v>3</v>
      </c>
      <c r="E14873" s="17">
        <v>12</v>
      </c>
      <c r="F14873" t="s">
        <v>70</v>
      </c>
      <c r="H14873">
        <v>1276382.1600000001</v>
      </c>
    </row>
    <row r="14874" spans="1:8" x14ac:dyDescent="0.25">
      <c r="A14874" s="2">
        <v>17</v>
      </c>
      <c r="B14874" t="s">
        <v>46</v>
      </c>
      <c r="C14874" t="s">
        <v>250</v>
      </c>
      <c r="D14874" s="2">
        <v>3</v>
      </c>
      <c r="E14874" s="17">
        <v>12</v>
      </c>
      <c r="F14874" t="s">
        <v>68</v>
      </c>
      <c r="H14874">
        <v>27480</v>
      </c>
    </row>
    <row r="14875" spans="1:8" x14ac:dyDescent="0.25">
      <c r="A14875" s="2">
        <v>17</v>
      </c>
      <c r="B14875" t="s">
        <v>46</v>
      </c>
      <c r="C14875" t="s">
        <v>250</v>
      </c>
      <c r="D14875" s="2">
        <v>3</v>
      </c>
      <c r="E14875" s="17">
        <v>12</v>
      </c>
      <c r="F14875" t="s">
        <v>69</v>
      </c>
      <c r="H14875">
        <v>165929.16</v>
      </c>
    </row>
    <row r="14876" spans="1:8" x14ac:dyDescent="0.25">
      <c r="A14876" s="2">
        <v>17</v>
      </c>
      <c r="B14876" t="s">
        <v>46</v>
      </c>
      <c r="C14876" t="s">
        <v>250</v>
      </c>
      <c r="D14876" s="2">
        <v>3</v>
      </c>
      <c r="E14876" s="17">
        <v>12</v>
      </c>
      <c r="F14876" t="s">
        <v>67</v>
      </c>
      <c r="H14876">
        <v>183.3</v>
      </c>
    </row>
    <row r="14877" spans="1:8" x14ac:dyDescent="0.25">
      <c r="A14877" s="2">
        <v>17</v>
      </c>
      <c r="B14877" t="s">
        <v>46</v>
      </c>
      <c r="C14877" t="s">
        <v>250</v>
      </c>
      <c r="D14877" s="2">
        <v>3</v>
      </c>
      <c r="E14877" s="17">
        <v>12</v>
      </c>
      <c r="F14877" t="s">
        <v>73</v>
      </c>
      <c r="H14877">
        <v>84207.03</v>
      </c>
    </row>
    <row r="14878" spans="1:8" x14ac:dyDescent="0.25">
      <c r="A14878" s="2">
        <v>17</v>
      </c>
      <c r="B14878" t="s">
        <v>46</v>
      </c>
      <c r="C14878" t="s">
        <v>250</v>
      </c>
      <c r="D14878" s="2">
        <v>3</v>
      </c>
      <c r="E14878" s="17">
        <v>12</v>
      </c>
      <c r="F14878" t="s">
        <v>72</v>
      </c>
      <c r="H14878">
        <v>247245.96</v>
      </c>
    </row>
    <row r="14879" spans="1:8" x14ac:dyDescent="0.25">
      <c r="A14879" s="2">
        <v>17</v>
      </c>
      <c r="B14879" t="s">
        <v>46</v>
      </c>
      <c r="C14879" t="s">
        <v>250</v>
      </c>
      <c r="D14879" s="2">
        <v>3</v>
      </c>
      <c r="E14879" s="17">
        <v>13</v>
      </c>
      <c r="F14879" t="s">
        <v>70</v>
      </c>
      <c r="H14879">
        <v>4418277.7200000007</v>
      </c>
    </row>
    <row r="14880" spans="1:8" x14ac:dyDescent="0.25">
      <c r="A14880" s="2">
        <v>17</v>
      </c>
      <c r="B14880" t="s">
        <v>46</v>
      </c>
      <c r="C14880" t="s">
        <v>250</v>
      </c>
      <c r="D14880" s="2">
        <v>3</v>
      </c>
      <c r="E14880" s="17">
        <v>13</v>
      </c>
      <c r="F14880" t="s">
        <v>75</v>
      </c>
      <c r="H14880">
        <v>25290</v>
      </c>
    </row>
    <row r="14881" spans="1:8" x14ac:dyDescent="0.25">
      <c r="A14881" s="2">
        <v>17</v>
      </c>
      <c r="B14881" t="s">
        <v>46</v>
      </c>
      <c r="C14881" t="s">
        <v>250</v>
      </c>
      <c r="D14881" s="2">
        <v>3</v>
      </c>
      <c r="E14881" s="17">
        <v>13</v>
      </c>
      <c r="F14881" t="s">
        <v>68</v>
      </c>
      <c r="H14881">
        <v>77090.5</v>
      </c>
    </row>
    <row r="14882" spans="1:8" x14ac:dyDescent="0.25">
      <c r="A14882" s="2">
        <v>17</v>
      </c>
      <c r="B14882" t="s">
        <v>46</v>
      </c>
      <c r="C14882" t="s">
        <v>250</v>
      </c>
      <c r="D14882" s="2">
        <v>3</v>
      </c>
      <c r="E14882" s="17">
        <v>13</v>
      </c>
      <c r="F14882" t="s">
        <v>69</v>
      </c>
      <c r="H14882">
        <v>574374.33000000007</v>
      </c>
    </row>
    <row r="14883" spans="1:8" x14ac:dyDescent="0.25">
      <c r="A14883" s="2">
        <v>17</v>
      </c>
      <c r="B14883" t="s">
        <v>46</v>
      </c>
      <c r="C14883" t="s">
        <v>250</v>
      </c>
      <c r="D14883" s="2">
        <v>3</v>
      </c>
      <c r="E14883" s="17">
        <v>13</v>
      </c>
      <c r="F14883" t="s">
        <v>67</v>
      </c>
      <c r="H14883">
        <v>549.9000000000002</v>
      </c>
    </row>
    <row r="14884" spans="1:8" x14ac:dyDescent="0.25">
      <c r="A14884" s="2">
        <v>17</v>
      </c>
      <c r="B14884" t="s">
        <v>46</v>
      </c>
      <c r="C14884" t="s">
        <v>250</v>
      </c>
      <c r="D14884" s="2">
        <v>3</v>
      </c>
      <c r="E14884" s="17">
        <v>13</v>
      </c>
      <c r="F14884" t="s">
        <v>73</v>
      </c>
      <c r="H14884">
        <v>236666.44</v>
      </c>
    </row>
    <row r="14885" spans="1:8" x14ac:dyDescent="0.25">
      <c r="A14885" s="2">
        <v>17</v>
      </c>
      <c r="B14885" t="s">
        <v>46</v>
      </c>
      <c r="C14885" t="s">
        <v>250</v>
      </c>
      <c r="D14885" s="2">
        <v>3</v>
      </c>
      <c r="E14885" s="17">
        <v>13</v>
      </c>
      <c r="F14885" t="s">
        <v>72</v>
      </c>
      <c r="H14885">
        <v>1634772.94</v>
      </c>
    </row>
    <row r="14886" spans="1:8" x14ac:dyDescent="0.25">
      <c r="A14886" s="2">
        <v>17</v>
      </c>
      <c r="B14886" t="s">
        <v>46</v>
      </c>
      <c r="C14886" t="s">
        <v>250</v>
      </c>
      <c r="D14886" s="2">
        <v>3</v>
      </c>
      <c r="E14886" s="17">
        <v>13</v>
      </c>
      <c r="F14886" t="s">
        <v>74</v>
      </c>
      <c r="H14886">
        <v>46080.54</v>
      </c>
    </row>
    <row r="14887" spans="1:8" x14ac:dyDescent="0.25">
      <c r="A14887" s="2">
        <v>17</v>
      </c>
      <c r="B14887" t="s">
        <v>46</v>
      </c>
      <c r="C14887" t="s">
        <v>250</v>
      </c>
      <c r="D14887" s="2">
        <v>3</v>
      </c>
      <c r="E14887" s="17">
        <v>14</v>
      </c>
      <c r="F14887" t="s">
        <v>70</v>
      </c>
      <c r="H14887">
        <v>837922.78999999992</v>
      </c>
    </row>
    <row r="14888" spans="1:8" x14ac:dyDescent="0.25">
      <c r="A14888" s="2">
        <v>17</v>
      </c>
      <c r="B14888" t="s">
        <v>46</v>
      </c>
      <c r="C14888" t="s">
        <v>250</v>
      </c>
      <c r="D14888" s="2">
        <v>3</v>
      </c>
      <c r="E14888" s="17">
        <v>14</v>
      </c>
      <c r="F14888" t="s">
        <v>75</v>
      </c>
      <c r="H14888">
        <v>60942</v>
      </c>
    </row>
    <row r="14889" spans="1:8" x14ac:dyDescent="0.25">
      <c r="A14889" s="2">
        <v>17</v>
      </c>
      <c r="B14889" t="s">
        <v>46</v>
      </c>
      <c r="C14889" t="s">
        <v>250</v>
      </c>
      <c r="D14889" s="2">
        <v>3</v>
      </c>
      <c r="E14889" s="17">
        <v>14</v>
      </c>
      <c r="F14889" t="s">
        <v>68</v>
      </c>
      <c r="H14889">
        <v>6996</v>
      </c>
    </row>
    <row r="14890" spans="1:8" x14ac:dyDescent="0.25">
      <c r="A14890" s="2">
        <v>17</v>
      </c>
      <c r="B14890" t="s">
        <v>46</v>
      </c>
      <c r="C14890" t="s">
        <v>250</v>
      </c>
      <c r="D14890" s="2">
        <v>3</v>
      </c>
      <c r="E14890" s="17">
        <v>14</v>
      </c>
      <c r="F14890" t="s">
        <v>69</v>
      </c>
      <c r="H14890">
        <v>108929.67</v>
      </c>
    </row>
    <row r="14891" spans="1:8" x14ac:dyDescent="0.25">
      <c r="A14891" s="2">
        <v>17</v>
      </c>
      <c r="B14891" t="s">
        <v>46</v>
      </c>
      <c r="C14891" t="s">
        <v>250</v>
      </c>
      <c r="D14891" s="2">
        <v>3</v>
      </c>
      <c r="E14891" s="17">
        <v>14</v>
      </c>
      <c r="F14891" t="s">
        <v>67</v>
      </c>
      <c r="H14891">
        <v>85.539999999999992</v>
      </c>
    </row>
    <row r="14892" spans="1:8" x14ac:dyDescent="0.25">
      <c r="A14892" s="2">
        <v>17</v>
      </c>
      <c r="B14892" t="s">
        <v>46</v>
      </c>
      <c r="C14892" t="s">
        <v>250</v>
      </c>
      <c r="D14892" s="2">
        <v>3</v>
      </c>
      <c r="E14892" s="17">
        <v>14</v>
      </c>
      <c r="F14892" t="s">
        <v>73</v>
      </c>
      <c r="H14892">
        <v>58763.25</v>
      </c>
    </row>
    <row r="14893" spans="1:8" x14ac:dyDescent="0.25">
      <c r="A14893" s="2">
        <v>17</v>
      </c>
      <c r="B14893" t="s">
        <v>46</v>
      </c>
      <c r="C14893" t="s">
        <v>250</v>
      </c>
      <c r="D14893" s="2">
        <v>3</v>
      </c>
      <c r="E14893" s="17">
        <v>14</v>
      </c>
      <c r="F14893" t="s">
        <v>72</v>
      </c>
      <c r="H14893">
        <v>349260.75000000006</v>
      </c>
    </row>
    <row r="14894" spans="1:8" x14ac:dyDescent="0.25">
      <c r="A14894" s="2">
        <v>17</v>
      </c>
      <c r="B14894" t="s">
        <v>46</v>
      </c>
      <c r="C14894" t="s">
        <v>250</v>
      </c>
      <c r="D14894" s="2">
        <v>3</v>
      </c>
      <c r="E14894" s="17">
        <v>14</v>
      </c>
      <c r="F14894" t="s">
        <v>74</v>
      </c>
      <c r="H14894">
        <v>89315.87000000001</v>
      </c>
    </row>
    <row r="14895" spans="1:8" x14ac:dyDescent="0.25">
      <c r="A14895" s="2">
        <v>17</v>
      </c>
      <c r="B14895" t="s">
        <v>46</v>
      </c>
      <c r="C14895" t="s">
        <v>250</v>
      </c>
      <c r="D14895" s="2">
        <v>3</v>
      </c>
      <c r="E14895" s="17">
        <v>15</v>
      </c>
      <c r="F14895" t="s">
        <v>70</v>
      </c>
      <c r="H14895">
        <v>443732.1</v>
      </c>
    </row>
    <row r="14896" spans="1:8" x14ac:dyDescent="0.25">
      <c r="A14896" s="2">
        <v>17</v>
      </c>
      <c r="B14896" t="s">
        <v>46</v>
      </c>
      <c r="C14896" t="s">
        <v>250</v>
      </c>
      <c r="D14896" s="2">
        <v>3</v>
      </c>
      <c r="E14896" s="17">
        <v>15</v>
      </c>
      <c r="F14896" t="s">
        <v>69</v>
      </c>
      <c r="H14896">
        <v>57685.099999999991</v>
      </c>
    </row>
    <row r="14897" spans="1:8" x14ac:dyDescent="0.25">
      <c r="A14897" s="2">
        <v>17</v>
      </c>
      <c r="B14897" t="s">
        <v>46</v>
      </c>
      <c r="C14897" t="s">
        <v>250</v>
      </c>
      <c r="D14897" s="2">
        <v>3</v>
      </c>
      <c r="E14897" s="17">
        <v>15</v>
      </c>
      <c r="F14897" t="s">
        <v>67</v>
      </c>
      <c r="H14897">
        <v>36.659999999999997</v>
      </c>
    </row>
    <row r="14898" spans="1:8" x14ac:dyDescent="0.25">
      <c r="A14898" s="2">
        <v>17</v>
      </c>
      <c r="B14898" t="s">
        <v>46</v>
      </c>
      <c r="C14898" t="s">
        <v>250</v>
      </c>
      <c r="D14898" s="2">
        <v>3</v>
      </c>
      <c r="E14898" s="17">
        <v>15</v>
      </c>
      <c r="F14898" t="s">
        <v>72</v>
      </c>
      <c r="H14898">
        <v>157796.81</v>
      </c>
    </row>
    <row r="14899" spans="1:8" x14ac:dyDescent="0.25">
      <c r="A14899" s="2">
        <v>17</v>
      </c>
      <c r="B14899" t="s">
        <v>46</v>
      </c>
      <c r="C14899" t="s">
        <v>250</v>
      </c>
      <c r="D14899" s="2">
        <v>3</v>
      </c>
      <c r="E14899" s="17">
        <v>15</v>
      </c>
      <c r="F14899" t="s">
        <v>74</v>
      </c>
      <c r="H14899">
        <v>218419.32</v>
      </c>
    </row>
    <row r="14900" spans="1:8" x14ac:dyDescent="0.25">
      <c r="A14900" s="2">
        <v>17</v>
      </c>
      <c r="B14900" t="s">
        <v>46</v>
      </c>
      <c r="C14900" t="s">
        <v>251</v>
      </c>
      <c r="D14900" s="2">
        <v>5</v>
      </c>
      <c r="E14900" s="17">
        <v>1</v>
      </c>
      <c r="F14900" t="s">
        <v>70</v>
      </c>
      <c r="G14900">
        <v>6</v>
      </c>
      <c r="H14900">
        <v>401862.72</v>
      </c>
    </row>
    <row r="14901" spans="1:8" x14ac:dyDescent="0.25">
      <c r="A14901" s="2">
        <v>17</v>
      </c>
      <c r="B14901" t="s">
        <v>46</v>
      </c>
      <c r="C14901" t="s">
        <v>251</v>
      </c>
      <c r="D14901" s="2">
        <v>5</v>
      </c>
      <c r="E14901" s="17">
        <v>4</v>
      </c>
      <c r="F14901" t="s">
        <v>70</v>
      </c>
      <c r="G14901">
        <v>13</v>
      </c>
      <c r="H14901">
        <v>640216.6</v>
      </c>
    </row>
    <row r="14902" spans="1:8" x14ac:dyDescent="0.25">
      <c r="A14902" s="2">
        <v>17</v>
      </c>
      <c r="B14902" t="s">
        <v>46</v>
      </c>
      <c r="C14902" t="s">
        <v>251</v>
      </c>
      <c r="D14902" s="2">
        <v>5</v>
      </c>
      <c r="E14902" s="17">
        <v>4</v>
      </c>
      <c r="F14902" t="s">
        <v>75</v>
      </c>
      <c r="G14902">
        <v>3</v>
      </c>
      <c r="H14902">
        <v>54900</v>
      </c>
    </row>
    <row r="14903" spans="1:8" x14ac:dyDescent="0.25">
      <c r="A14903" s="2">
        <v>17</v>
      </c>
      <c r="B14903" t="s">
        <v>46</v>
      </c>
      <c r="C14903" t="s">
        <v>251</v>
      </c>
      <c r="D14903" s="2">
        <v>5</v>
      </c>
      <c r="E14903" s="17">
        <v>4</v>
      </c>
      <c r="F14903" t="s">
        <v>77</v>
      </c>
      <c r="G14903">
        <v>2</v>
      </c>
      <c r="H14903">
        <v>86306.010000000009</v>
      </c>
    </row>
    <row r="14904" spans="1:8" x14ac:dyDescent="0.25">
      <c r="A14904" s="2">
        <v>17</v>
      </c>
      <c r="B14904" t="s">
        <v>46</v>
      </c>
      <c r="C14904" t="s">
        <v>251</v>
      </c>
      <c r="D14904" s="2">
        <v>5</v>
      </c>
      <c r="E14904" s="17">
        <v>4</v>
      </c>
      <c r="F14904" t="s">
        <v>68</v>
      </c>
      <c r="G14904">
        <v>2</v>
      </c>
      <c r="H14904">
        <v>26285</v>
      </c>
    </row>
    <row r="14905" spans="1:8" x14ac:dyDescent="0.25">
      <c r="A14905" s="2">
        <v>17</v>
      </c>
      <c r="B14905" t="s">
        <v>46</v>
      </c>
      <c r="C14905" t="s">
        <v>251</v>
      </c>
      <c r="D14905" s="2">
        <v>5</v>
      </c>
      <c r="E14905" s="17">
        <v>4</v>
      </c>
      <c r="F14905" t="s">
        <v>69</v>
      </c>
      <c r="G14905">
        <v>3</v>
      </c>
      <c r="H14905">
        <v>70339.62000000001</v>
      </c>
    </row>
    <row r="14906" spans="1:8" x14ac:dyDescent="0.25">
      <c r="A14906" s="2">
        <v>17</v>
      </c>
      <c r="B14906" t="s">
        <v>46</v>
      </c>
      <c r="C14906" t="s">
        <v>251</v>
      </c>
      <c r="D14906" s="2">
        <v>5</v>
      </c>
      <c r="E14906" s="17">
        <v>4</v>
      </c>
      <c r="F14906" t="s">
        <v>67</v>
      </c>
      <c r="G14906">
        <v>13</v>
      </c>
      <c r="H14906">
        <v>439.92</v>
      </c>
    </row>
    <row r="14907" spans="1:8" x14ac:dyDescent="0.25">
      <c r="A14907" s="2">
        <v>17</v>
      </c>
      <c r="B14907" t="s">
        <v>46</v>
      </c>
      <c r="C14907" t="s">
        <v>251</v>
      </c>
      <c r="D14907" s="2">
        <v>5</v>
      </c>
      <c r="E14907" s="17">
        <v>4</v>
      </c>
      <c r="F14907" t="s">
        <v>73</v>
      </c>
      <c r="H14907">
        <v>37152.06</v>
      </c>
    </row>
    <row r="14908" spans="1:8" x14ac:dyDescent="0.25">
      <c r="A14908" s="2">
        <v>17</v>
      </c>
      <c r="B14908" t="s">
        <v>46</v>
      </c>
      <c r="C14908" t="s">
        <v>251</v>
      </c>
      <c r="D14908" s="2">
        <v>5</v>
      </c>
      <c r="E14908" s="17">
        <v>4</v>
      </c>
      <c r="F14908" t="s">
        <v>72</v>
      </c>
      <c r="G14908">
        <v>10</v>
      </c>
      <c r="H14908">
        <v>37371.769999999997</v>
      </c>
    </row>
    <row r="14909" spans="1:8" x14ac:dyDescent="0.25">
      <c r="A14909" s="2">
        <v>17</v>
      </c>
      <c r="B14909" t="s">
        <v>46</v>
      </c>
      <c r="C14909" t="s">
        <v>251</v>
      </c>
      <c r="D14909" s="2">
        <v>5</v>
      </c>
      <c r="E14909" s="17">
        <v>5</v>
      </c>
      <c r="F14909" t="s">
        <v>70</v>
      </c>
      <c r="G14909">
        <v>15</v>
      </c>
      <c r="H14909">
        <v>977569.09999999986</v>
      </c>
    </row>
    <row r="14910" spans="1:8" x14ac:dyDescent="0.25">
      <c r="A14910" s="2">
        <v>17</v>
      </c>
      <c r="B14910" t="s">
        <v>46</v>
      </c>
      <c r="C14910" t="s">
        <v>251</v>
      </c>
      <c r="D14910" s="2">
        <v>5</v>
      </c>
      <c r="E14910" s="17">
        <v>5</v>
      </c>
      <c r="F14910" t="s">
        <v>75</v>
      </c>
      <c r="G14910">
        <v>5</v>
      </c>
      <c r="H14910">
        <v>60300</v>
      </c>
    </row>
    <row r="14911" spans="1:8" x14ac:dyDescent="0.25">
      <c r="A14911" s="2">
        <v>17</v>
      </c>
      <c r="B14911" t="s">
        <v>46</v>
      </c>
      <c r="C14911" t="s">
        <v>251</v>
      </c>
      <c r="D14911" s="2">
        <v>5</v>
      </c>
      <c r="E14911" s="17">
        <v>5</v>
      </c>
      <c r="F14911" t="s">
        <v>77</v>
      </c>
      <c r="G14911">
        <v>3</v>
      </c>
      <c r="H14911">
        <v>70594.23</v>
      </c>
    </row>
    <row r="14912" spans="1:8" x14ac:dyDescent="0.25">
      <c r="A14912" s="2">
        <v>17</v>
      </c>
      <c r="B14912" t="s">
        <v>46</v>
      </c>
      <c r="C14912" t="s">
        <v>251</v>
      </c>
      <c r="D14912" s="2">
        <v>5</v>
      </c>
      <c r="E14912" s="17">
        <v>5</v>
      </c>
      <c r="F14912" t="s">
        <v>68</v>
      </c>
      <c r="G14912">
        <v>2</v>
      </c>
      <c r="H14912">
        <v>55312</v>
      </c>
    </row>
    <row r="14913" spans="1:8" x14ac:dyDescent="0.25">
      <c r="A14913" s="2">
        <v>17</v>
      </c>
      <c r="B14913" t="s">
        <v>46</v>
      </c>
      <c r="C14913" t="s">
        <v>251</v>
      </c>
      <c r="D14913" s="2">
        <v>5</v>
      </c>
      <c r="E14913" s="17">
        <v>5</v>
      </c>
      <c r="F14913" t="s">
        <v>69</v>
      </c>
      <c r="G14913">
        <v>7</v>
      </c>
      <c r="H14913">
        <v>100985.52999999998</v>
      </c>
    </row>
    <row r="14914" spans="1:8" x14ac:dyDescent="0.25">
      <c r="A14914" s="2">
        <v>17</v>
      </c>
      <c r="B14914" t="s">
        <v>46</v>
      </c>
      <c r="C14914" t="s">
        <v>251</v>
      </c>
      <c r="D14914" s="2">
        <v>5</v>
      </c>
      <c r="E14914" s="17">
        <v>5</v>
      </c>
      <c r="F14914" t="s">
        <v>78</v>
      </c>
      <c r="H14914">
        <v>14848.56</v>
      </c>
    </row>
    <row r="14915" spans="1:8" x14ac:dyDescent="0.25">
      <c r="A14915" s="2">
        <v>17</v>
      </c>
      <c r="B14915" t="s">
        <v>46</v>
      </c>
      <c r="C14915" t="s">
        <v>251</v>
      </c>
      <c r="D14915" s="2">
        <v>5</v>
      </c>
      <c r="E14915" s="17">
        <v>5</v>
      </c>
      <c r="F14915" t="s">
        <v>67</v>
      </c>
      <c r="G14915">
        <v>15</v>
      </c>
      <c r="H14915">
        <v>556.01</v>
      </c>
    </row>
    <row r="14916" spans="1:8" x14ac:dyDescent="0.25">
      <c r="A14916" s="2">
        <v>17</v>
      </c>
      <c r="B14916" t="s">
        <v>46</v>
      </c>
      <c r="C14916" t="s">
        <v>251</v>
      </c>
      <c r="D14916" s="2">
        <v>5</v>
      </c>
      <c r="E14916" s="17">
        <v>5</v>
      </c>
      <c r="F14916" t="s">
        <v>73</v>
      </c>
      <c r="G14916">
        <v>2</v>
      </c>
      <c r="H14916">
        <v>57168.94</v>
      </c>
    </row>
    <row r="14917" spans="1:8" x14ac:dyDescent="0.25">
      <c r="A14917" s="2">
        <v>17</v>
      </c>
      <c r="B14917" t="s">
        <v>46</v>
      </c>
      <c r="C14917" t="s">
        <v>251</v>
      </c>
      <c r="D14917" s="2">
        <v>5</v>
      </c>
      <c r="E14917" s="17">
        <v>5</v>
      </c>
      <c r="F14917" t="s">
        <v>72</v>
      </c>
      <c r="G14917">
        <v>8</v>
      </c>
      <c r="H14917">
        <v>74309</v>
      </c>
    </row>
    <row r="14918" spans="1:8" x14ac:dyDescent="0.25">
      <c r="A14918" s="2">
        <v>17</v>
      </c>
      <c r="B14918" t="s">
        <v>46</v>
      </c>
      <c r="C14918" t="s">
        <v>251</v>
      </c>
      <c r="D14918" s="2">
        <v>5</v>
      </c>
      <c r="E14918" s="17">
        <v>6</v>
      </c>
      <c r="F14918" t="s">
        <v>70</v>
      </c>
      <c r="G14918">
        <v>21</v>
      </c>
      <c r="H14918">
        <v>3286209.6900000004</v>
      </c>
    </row>
    <row r="14919" spans="1:8" x14ac:dyDescent="0.25">
      <c r="A14919" s="2">
        <v>17</v>
      </c>
      <c r="B14919" t="s">
        <v>46</v>
      </c>
      <c r="C14919" t="s">
        <v>251</v>
      </c>
      <c r="D14919" s="2">
        <v>5</v>
      </c>
      <c r="E14919" s="17">
        <v>6</v>
      </c>
      <c r="F14919" t="s">
        <v>75</v>
      </c>
      <c r="G14919">
        <v>18</v>
      </c>
      <c r="H14919">
        <v>237000</v>
      </c>
    </row>
    <row r="14920" spans="1:8" x14ac:dyDescent="0.25">
      <c r="A14920" s="2">
        <v>17</v>
      </c>
      <c r="B14920" t="s">
        <v>46</v>
      </c>
      <c r="C14920" t="s">
        <v>251</v>
      </c>
      <c r="D14920" s="2">
        <v>5</v>
      </c>
      <c r="E14920" s="17">
        <v>6</v>
      </c>
      <c r="F14920" t="s">
        <v>77</v>
      </c>
      <c r="H14920">
        <v>57605.98</v>
      </c>
    </row>
    <row r="14921" spans="1:8" x14ac:dyDescent="0.25">
      <c r="A14921" s="2">
        <v>17</v>
      </c>
      <c r="B14921" t="s">
        <v>46</v>
      </c>
      <c r="C14921" t="s">
        <v>251</v>
      </c>
      <c r="D14921" s="2">
        <v>5</v>
      </c>
      <c r="E14921" s="17">
        <v>6</v>
      </c>
      <c r="F14921" t="s">
        <v>68</v>
      </c>
      <c r="G14921">
        <v>11</v>
      </c>
      <c r="H14921">
        <v>260021.5</v>
      </c>
    </row>
    <row r="14922" spans="1:8" x14ac:dyDescent="0.25">
      <c r="A14922" s="2">
        <v>17</v>
      </c>
      <c r="B14922" t="s">
        <v>46</v>
      </c>
      <c r="C14922" t="s">
        <v>251</v>
      </c>
      <c r="D14922" s="2">
        <v>5</v>
      </c>
      <c r="E14922" s="17">
        <v>6</v>
      </c>
      <c r="F14922" t="s">
        <v>69</v>
      </c>
      <c r="G14922">
        <v>20</v>
      </c>
      <c r="H14922">
        <v>413887.51000000024</v>
      </c>
    </row>
    <row r="14923" spans="1:8" x14ac:dyDescent="0.25">
      <c r="A14923" s="2">
        <v>17</v>
      </c>
      <c r="B14923" t="s">
        <v>46</v>
      </c>
      <c r="C14923" t="s">
        <v>251</v>
      </c>
      <c r="D14923" s="2">
        <v>5</v>
      </c>
      <c r="E14923" s="17">
        <v>6</v>
      </c>
      <c r="F14923" t="s">
        <v>78</v>
      </c>
      <c r="H14923">
        <v>84723.780000000028</v>
      </c>
    </row>
    <row r="14924" spans="1:8" x14ac:dyDescent="0.25">
      <c r="A14924" s="2">
        <v>17</v>
      </c>
      <c r="B14924" t="s">
        <v>46</v>
      </c>
      <c r="C14924" t="s">
        <v>251</v>
      </c>
      <c r="D14924" s="2">
        <v>5</v>
      </c>
      <c r="E14924" s="17">
        <v>6</v>
      </c>
      <c r="F14924" t="s">
        <v>67</v>
      </c>
      <c r="G14924">
        <v>21</v>
      </c>
      <c r="H14924">
        <v>1429.7400000000002</v>
      </c>
    </row>
    <row r="14925" spans="1:8" x14ac:dyDescent="0.25">
      <c r="A14925" s="2">
        <v>17</v>
      </c>
      <c r="B14925" t="s">
        <v>46</v>
      </c>
      <c r="C14925" t="s">
        <v>251</v>
      </c>
      <c r="D14925" s="2">
        <v>5</v>
      </c>
      <c r="E14925" s="17">
        <v>6</v>
      </c>
      <c r="F14925" t="s">
        <v>73</v>
      </c>
      <c r="G14925">
        <v>5</v>
      </c>
      <c r="H14925">
        <v>271086.71000000002</v>
      </c>
    </row>
    <row r="14926" spans="1:8" x14ac:dyDescent="0.25">
      <c r="A14926" s="2">
        <v>17</v>
      </c>
      <c r="B14926" t="s">
        <v>46</v>
      </c>
      <c r="C14926" t="s">
        <v>251</v>
      </c>
      <c r="D14926" s="2">
        <v>5</v>
      </c>
      <c r="E14926" s="17">
        <v>6</v>
      </c>
      <c r="F14926" t="s">
        <v>72</v>
      </c>
      <c r="G14926">
        <v>1</v>
      </c>
      <c r="H14926">
        <v>40989.93</v>
      </c>
    </row>
    <row r="14927" spans="1:8" x14ac:dyDescent="0.25">
      <c r="A14927" s="2">
        <v>17</v>
      </c>
      <c r="B14927" t="s">
        <v>46</v>
      </c>
      <c r="C14927" t="s">
        <v>251</v>
      </c>
      <c r="D14927" s="2">
        <v>5</v>
      </c>
      <c r="E14927" s="17">
        <v>6</v>
      </c>
      <c r="F14927" t="s">
        <v>74</v>
      </c>
      <c r="H14927">
        <v>9908</v>
      </c>
    </row>
    <row r="14928" spans="1:8" x14ac:dyDescent="0.25">
      <c r="A14928" s="2">
        <v>17</v>
      </c>
      <c r="B14928" t="s">
        <v>46</v>
      </c>
      <c r="C14928" t="s">
        <v>251</v>
      </c>
      <c r="D14928" s="2">
        <v>5</v>
      </c>
      <c r="E14928" s="17">
        <v>7</v>
      </c>
      <c r="F14928" t="s">
        <v>70</v>
      </c>
      <c r="G14928">
        <v>67</v>
      </c>
      <c r="H14928">
        <v>13552599.830000002</v>
      </c>
    </row>
    <row r="14929" spans="1:8" x14ac:dyDescent="0.25">
      <c r="A14929" s="2">
        <v>17</v>
      </c>
      <c r="B14929" t="s">
        <v>46</v>
      </c>
      <c r="C14929" t="s">
        <v>251</v>
      </c>
      <c r="D14929" s="2">
        <v>5</v>
      </c>
      <c r="E14929" s="17">
        <v>7</v>
      </c>
      <c r="F14929" t="s">
        <v>75</v>
      </c>
      <c r="G14929">
        <v>18</v>
      </c>
      <c r="H14929">
        <v>239100</v>
      </c>
    </row>
    <row r="14930" spans="1:8" x14ac:dyDescent="0.25">
      <c r="A14930" s="2">
        <v>17</v>
      </c>
      <c r="B14930" t="s">
        <v>46</v>
      </c>
      <c r="C14930" t="s">
        <v>251</v>
      </c>
      <c r="D14930" s="2">
        <v>5</v>
      </c>
      <c r="E14930" s="17">
        <v>7</v>
      </c>
      <c r="F14930" t="s">
        <v>77</v>
      </c>
      <c r="G14930">
        <v>1</v>
      </c>
      <c r="H14930">
        <v>35524.079999999994</v>
      </c>
    </row>
    <row r="14931" spans="1:8" x14ac:dyDescent="0.25">
      <c r="A14931" s="2">
        <v>17</v>
      </c>
      <c r="B14931" t="s">
        <v>46</v>
      </c>
      <c r="C14931" t="s">
        <v>251</v>
      </c>
      <c r="D14931" s="2">
        <v>5</v>
      </c>
      <c r="E14931" s="17">
        <v>7</v>
      </c>
      <c r="F14931" t="s">
        <v>68</v>
      </c>
      <c r="G14931">
        <v>14</v>
      </c>
      <c r="H14931">
        <v>312035</v>
      </c>
    </row>
    <row r="14932" spans="1:8" x14ac:dyDescent="0.25">
      <c r="A14932" s="2">
        <v>17</v>
      </c>
      <c r="B14932" t="s">
        <v>46</v>
      </c>
      <c r="C14932" t="s">
        <v>251</v>
      </c>
      <c r="D14932" s="2">
        <v>5</v>
      </c>
      <c r="E14932" s="17">
        <v>7</v>
      </c>
      <c r="F14932" t="s">
        <v>69</v>
      </c>
      <c r="G14932">
        <v>19</v>
      </c>
      <c r="H14932">
        <v>541037.74</v>
      </c>
    </row>
    <row r="14933" spans="1:8" x14ac:dyDescent="0.25">
      <c r="A14933" s="2">
        <v>17</v>
      </c>
      <c r="B14933" t="s">
        <v>46</v>
      </c>
      <c r="C14933" t="s">
        <v>251</v>
      </c>
      <c r="D14933" s="2">
        <v>5</v>
      </c>
      <c r="E14933" s="17">
        <v>7</v>
      </c>
      <c r="F14933" t="s">
        <v>78</v>
      </c>
      <c r="G14933">
        <v>1</v>
      </c>
      <c r="H14933">
        <v>110111.22</v>
      </c>
    </row>
    <row r="14934" spans="1:8" x14ac:dyDescent="0.25">
      <c r="A14934" s="2">
        <v>17</v>
      </c>
      <c r="B14934" t="s">
        <v>46</v>
      </c>
      <c r="C14934" t="s">
        <v>251</v>
      </c>
      <c r="D14934" s="2">
        <v>5</v>
      </c>
      <c r="E14934" s="17">
        <v>7</v>
      </c>
      <c r="F14934" t="s">
        <v>67</v>
      </c>
      <c r="G14934">
        <v>67</v>
      </c>
      <c r="H14934">
        <v>4961.32</v>
      </c>
    </row>
    <row r="14935" spans="1:8" x14ac:dyDescent="0.25">
      <c r="A14935" s="2">
        <v>17</v>
      </c>
      <c r="B14935" t="s">
        <v>46</v>
      </c>
      <c r="C14935" t="s">
        <v>251</v>
      </c>
      <c r="D14935" s="2">
        <v>5</v>
      </c>
      <c r="E14935" s="17">
        <v>7</v>
      </c>
      <c r="F14935" t="s">
        <v>73</v>
      </c>
      <c r="G14935">
        <v>4</v>
      </c>
      <c r="H14935">
        <v>353144.25</v>
      </c>
    </row>
    <row r="14936" spans="1:8" x14ac:dyDescent="0.25">
      <c r="A14936" s="2">
        <v>17</v>
      </c>
      <c r="B14936" t="s">
        <v>46</v>
      </c>
      <c r="C14936" t="s">
        <v>251</v>
      </c>
      <c r="D14936" s="2">
        <v>5</v>
      </c>
      <c r="E14936" s="17">
        <v>7</v>
      </c>
      <c r="F14936" t="s">
        <v>72</v>
      </c>
      <c r="G14936">
        <v>48</v>
      </c>
      <c r="H14936">
        <v>3474571.5100000072</v>
      </c>
    </row>
    <row r="14937" spans="1:8" x14ac:dyDescent="0.25">
      <c r="A14937" s="2">
        <v>17</v>
      </c>
      <c r="B14937" t="s">
        <v>46</v>
      </c>
      <c r="C14937" t="s">
        <v>251</v>
      </c>
      <c r="D14937" s="2">
        <v>5</v>
      </c>
      <c r="E14937" s="17">
        <v>7</v>
      </c>
      <c r="F14937" t="s">
        <v>74</v>
      </c>
      <c r="G14937">
        <v>46</v>
      </c>
      <c r="H14937">
        <v>469667.33999999979</v>
      </c>
    </row>
    <row r="14938" spans="1:8" x14ac:dyDescent="0.25">
      <c r="A14938" s="2">
        <v>17</v>
      </c>
      <c r="B14938" t="s">
        <v>46</v>
      </c>
      <c r="C14938" t="s">
        <v>251</v>
      </c>
      <c r="D14938" s="2">
        <v>5</v>
      </c>
      <c r="E14938" s="17">
        <v>8</v>
      </c>
      <c r="F14938" t="s">
        <v>70</v>
      </c>
      <c r="G14938">
        <v>8</v>
      </c>
      <c r="H14938">
        <v>2317599.25</v>
      </c>
    </row>
    <row r="14939" spans="1:8" x14ac:dyDescent="0.25">
      <c r="A14939" s="2">
        <v>17</v>
      </c>
      <c r="B14939" t="s">
        <v>46</v>
      </c>
      <c r="C14939" t="s">
        <v>251</v>
      </c>
      <c r="D14939" s="2">
        <v>5</v>
      </c>
      <c r="E14939" s="17">
        <v>8</v>
      </c>
      <c r="F14939" t="s">
        <v>75</v>
      </c>
      <c r="G14939">
        <v>7</v>
      </c>
      <c r="H14939">
        <v>90000</v>
      </c>
    </row>
    <row r="14940" spans="1:8" x14ac:dyDescent="0.25">
      <c r="A14940" s="2">
        <v>17</v>
      </c>
      <c r="B14940" t="s">
        <v>46</v>
      </c>
      <c r="C14940" t="s">
        <v>251</v>
      </c>
      <c r="D14940" s="2">
        <v>5</v>
      </c>
      <c r="E14940" s="17">
        <v>8</v>
      </c>
      <c r="F14940" t="s">
        <v>77</v>
      </c>
      <c r="H14940">
        <v>8737.6</v>
      </c>
    </row>
    <row r="14941" spans="1:8" x14ac:dyDescent="0.25">
      <c r="A14941" s="2">
        <v>17</v>
      </c>
      <c r="B14941" t="s">
        <v>46</v>
      </c>
      <c r="C14941" t="s">
        <v>251</v>
      </c>
      <c r="D14941" s="2">
        <v>5</v>
      </c>
      <c r="E14941" s="17">
        <v>8</v>
      </c>
      <c r="F14941" t="s">
        <v>68</v>
      </c>
      <c r="G14941">
        <v>4</v>
      </c>
      <c r="H14941">
        <v>74516</v>
      </c>
    </row>
    <row r="14942" spans="1:8" x14ac:dyDescent="0.25">
      <c r="A14942" s="2">
        <v>17</v>
      </c>
      <c r="B14942" t="s">
        <v>46</v>
      </c>
      <c r="C14942" t="s">
        <v>251</v>
      </c>
      <c r="D14942" s="2">
        <v>5</v>
      </c>
      <c r="E14942" s="17">
        <v>8</v>
      </c>
      <c r="F14942" t="s">
        <v>69</v>
      </c>
      <c r="G14942">
        <v>8</v>
      </c>
      <c r="H14942">
        <v>277826.88000000006</v>
      </c>
    </row>
    <row r="14943" spans="1:8" x14ac:dyDescent="0.25">
      <c r="A14943" s="2">
        <v>17</v>
      </c>
      <c r="B14943" t="s">
        <v>46</v>
      </c>
      <c r="C14943" t="s">
        <v>251</v>
      </c>
      <c r="D14943" s="2">
        <v>5</v>
      </c>
      <c r="E14943" s="17">
        <v>8</v>
      </c>
      <c r="F14943" t="s">
        <v>78</v>
      </c>
      <c r="G14943">
        <v>1</v>
      </c>
      <c r="H14943">
        <v>76276.600000000006</v>
      </c>
    </row>
    <row r="14944" spans="1:8" x14ac:dyDescent="0.25">
      <c r="A14944" s="2">
        <v>17</v>
      </c>
      <c r="B14944" t="s">
        <v>46</v>
      </c>
      <c r="C14944" t="s">
        <v>251</v>
      </c>
      <c r="D14944" s="2">
        <v>5</v>
      </c>
      <c r="E14944" s="17">
        <v>8</v>
      </c>
      <c r="F14944" t="s">
        <v>67</v>
      </c>
      <c r="G14944">
        <v>8</v>
      </c>
      <c r="H14944">
        <v>635.43999999999994</v>
      </c>
    </row>
    <row r="14945" spans="1:8" x14ac:dyDescent="0.25">
      <c r="A14945" s="2">
        <v>17</v>
      </c>
      <c r="B14945" t="s">
        <v>46</v>
      </c>
      <c r="C14945" t="s">
        <v>251</v>
      </c>
      <c r="D14945" s="2">
        <v>5</v>
      </c>
      <c r="E14945" s="17">
        <v>8</v>
      </c>
      <c r="F14945" t="s">
        <v>73</v>
      </c>
      <c r="G14945">
        <v>2</v>
      </c>
      <c r="H14945">
        <v>179009</v>
      </c>
    </row>
    <row r="14946" spans="1:8" x14ac:dyDescent="0.25">
      <c r="A14946" s="2">
        <v>17</v>
      </c>
      <c r="B14946" t="s">
        <v>46</v>
      </c>
      <c r="C14946" t="s">
        <v>251</v>
      </c>
      <c r="D14946" s="2">
        <v>5</v>
      </c>
      <c r="E14946" s="17">
        <v>8</v>
      </c>
      <c r="F14946" t="s">
        <v>79</v>
      </c>
      <c r="H14946">
        <v>8882</v>
      </c>
    </row>
    <row r="14947" spans="1:8" x14ac:dyDescent="0.25">
      <c r="A14947" s="2">
        <v>17</v>
      </c>
      <c r="B14947" t="s">
        <v>46</v>
      </c>
      <c r="C14947" t="s">
        <v>251</v>
      </c>
      <c r="D14947" s="2">
        <v>5</v>
      </c>
      <c r="E14947" s="17">
        <v>8</v>
      </c>
      <c r="F14947" t="s">
        <v>72</v>
      </c>
      <c r="H14947">
        <v>64771.44</v>
      </c>
    </row>
    <row r="14948" spans="1:8" x14ac:dyDescent="0.25">
      <c r="A14948" s="2">
        <v>17</v>
      </c>
      <c r="B14948" t="s">
        <v>46</v>
      </c>
      <c r="C14948" t="s">
        <v>251</v>
      </c>
      <c r="D14948" s="2">
        <v>5</v>
      </c>
      <c r="E14948" s="17">
        <v>8</v>
      </c>
      <c r="F14948" t="s">
        <v>88</v>
      </c>
      <c r="H14948">
        <v>21210.6</v>
      </c>
    </row>
    <row r="14949" spans="1:8" x14ac:dyDescent="0.25">
      <c r="A14949" s="2">
        <v>17</v>
      </c>
      <c r="B14949" t="s">
        <v>46</v>
      </c>
      <c r="C14949" t="s">
        <v>251</v>
      </c>
      <c r="D14949" s="2">
        <v>5</v>
      </c>
      <c r="E14949" s="17">
        <v>9</v>
      </c>
      <c r="F14949" t="s">
        <v>70</v>
      </c>
      <c r="G14949">
        <v>21</v>
      </c>
      <c r="H14949">
        <v>6502367.7599999998</v>
      </c>
    </row>
    <row r="14950" spans="1:8" x14ac:dyDescent="0.25">
      <c r="A14950" s="2">
        <v>17</v>
      </c>
      <c r="B14950" t="s">
        <v>46</v>
      </c>
      <c r="C14950" t="s">
        <v>251</v>
      </c>
      <c r="D14950" s="2">
        <v>5</v>
      </c>
      <c r="E14950" s="17">
        <v>9</v>
      </c>
      <c r="F14950" t="s">
        <v>75</v>
      </c>
      <c r="G14950">
        <v>9</v>
      </c>
      <c r="H14950">
        <v>117900</v>
      </c>
    </row>
    <row r="14951" spans="1:8" x14ac:dyDescent="0.25">
      <c r="A14951" s="2">
        <v>17</v>
      </c>
      <c r="B14951" t="s">
        <v>46</v>
      </c>
      <c r="C14951" t="s">
        <v>251</v>
      </c>
      <c r="D14951" s="2">
        <v>5</v>
      </c>
      <c r="E14951" s="17">
        <v>9</v>
      </c>
      <c r="F14951" t="s">
        <v>77</v>
      </c>
      <c r="G14951">
        <v>1</v>
      </c>
      <c r="H14951">
        <v>60398.66</v>
      </c>
    </row>
    <row r="14952" spans="1:8" x14ac:dyDescent="0.25">
      <c r="A14952" s="2">
        <v>17</v>
      </c>
      <c r="B14952" t="s">
        <v>46</v>
      </c>
      <c r="C14952" t="s">
        <v>251</v>
      </c>
      <c r="D14952" s="2">
        <v>5</v>
      </c>
      <c r="E14952" s="17">
        <v>9</v>
      </c>
      <c r="F14952" t="s">
        <v>68</v>
      </c>
      <c r="G14952">
        <v>9</v>
      </c>
      <c r="H14952">
        <v>194469</v>
      </c>
    </row>
    <row r="14953" spans="1:8" x14ac:dyDescent="0.25">
      <c r="A14953" s="2">
        <v>17</v>
      </c>
      <c r="B14953" t="s">
        <v>46</v>
      </c>
      <c r="C14953" t="s">
        <v>251</v>
      </c>
      <c r="D14953" s="2">
        <v>5</v>
      </c>
      <c r="E14953" s="17">
        <v>9</v>
      </c>
      <c r="F14953" t="s">
        <v>69</v>
      </c>
      <c r="G14953">
        <v>10</v>
      </c>
      <c r="H14953">
        <v>410138.4200000001</v>
      </c>
    </row>
    <row r="14954" spans="1:8" x14ac:dyDescent="0.25">
      <c r="A14954" s="2">
        <v>17</v>
      </c>
      <c r="B14954" t="s">
        <v>46</v>
      </c>
      <c r="C14954" t="s">
        <v>251</v>
      </c>
      <c r="D14954" s="2">
        <v>5</v>
      </c>
      <c r="E14954" s="17">
        <v>9</v>
      </c>
      <c r="F14954" t="s">
        <v>78</v>
      </c>
      <c r="G14954">
        <v>1</v>
      </c>
      <c r="H14954">
        <v>32496.48</v>
      </c>
    </row>
    <row r="14955" spans="1:8" x14ac:dyDescent="0.25">
      <c r="A14955" s="2">
        <v>17</v>
      </c>
      <c r="B14955" t="s">
        <v>46</v>
      </c>
      <c r="C14955" t="s">
        <v>251</v>
      </c>
      <c r="D14955" s="2">
        <v>5</v>
      </c>
      <c r="E14955" s="17">
        <v>9</v>
      </c>
      <c r="F14955" t="s">
        <v>67</v>
      </c>
      <c r="G14955">
        <v>21</v>
      </c>
      <c r="H14955">
        <v>1570.27</v>
      </c>
    </row>
    <row r="14956" spans="1:8" x14ac:dyDescent="0.25">
      <c r="A14956" s="2">
        <v>17</v>
      </c>
      <c r="B14956" t="s">
        <v>46</v>
      </c>
      <c r="C14956" t="s">
        <v>251</v>
      </c>
      <c r="D14956" s="2">
        <v>5</v>
      </c>
      <c r="E14956" s="17">
        <v>9</v>
      </c>
      <c r="F14956" t="s">
        <v>73</v>
      </c>
      <c r="G14956">
        <v>2</v>
      </c>
      <c r="H14956">
        <v>259971.5</v>
      </c>
    </row>
    <row r="14957" spans="1:8" x14ac:dyDescent="0.25">
      <c r="A14957" s="2">
        <v>17</v>
      </c>
      <c r="B14957" t="s">
        <v>46</v>
      </c>
      <c r="C14957" t="s">
        <v>251</v>
      </c>
      <c r="D14957" s="2">
        <v>5</v>
      </c>
      <c r="E14957" s="17">
        <v>9</v>
      </c>
      <c r="F14957" t="s">
        <v>72</v>
      </c>
      <c r="G14957">
        <v>11</v>
      </c>
      <c r="H14957">
        <v>1236554.0999999996</v>
      </c>
    </row>
    <row r="14958" spans="1:8" x14ac:dyDescent="0.25">
      <c r="A14958" s="2">
        <v>17</v>
      </c>
      <c r="B14958" t="s">
        <v>46</v>
      </c>
      <c r="C14958" t="s">
        <v>251</v>
      </c>
      <c r="D14958" s="2">
        <v>5</v>
      </c>
      <c r="E14958" s="17">
        <v>9</v>
      </c>
      <c r="F14958" t="s">
        <v>74</v>
      </c>
      <c r="G14958">
        <v>6</v>
      </c>
      <c r="H14958">
        <v>83086.150000000023</v>
      </c>
    </row>
    <row r="14959" spans="1:8" x14ac:dyDescent="0.25">
      <c r="A14959" s="2">
        <v>17</v>
      </c>
      <c r="B14959" t="s">
        <v>46</v>
      </c>
      <c r="C14959" t="s">
        <v>251</v>
      </c>
      <c r="D14959" s="2">
        <v>5</v>
      </c>
      <c r="E14959" s="17">
        <v>10</v>
      </c>
      <c r="F14959" t="s">
        <v>70</v>
      </c>
      <c r="G14959">
        <v>13</v>
      </c>
      <c r="H14959">
        <v>5147111</v>
      </c>
    </row>
    <row r="14960" spans="1:8" x14ac:dyDescent="0.25">
      <c r="A14960" s="2">
        <v>17</v>
      </c>
      <c r="B14960" t="s">
        <v>46</v>
      </c>
      <c r="C14960" t="s">
        <v>251</v>
      </c>
      <c r="D14960" s="2">
        <v>5</v>
      </c>
      <c r="E14960" s="17">
        <v>10</v>
      </c>
      <c r="F14960" t="s">
        <v>75</v>
      </c>
      <c r="G14960">
        <v>12</v>
      </c>
      <c r="H14960">
        <v>151500</v>
      </c>
    </row>
    <row r="14961" spans="1:8" x14ac:dyDescent="0.25">
      <c r="A14961" s="2">
        <v>17</v>
      </c>
      <c r="B14961" t="s">
        <v>46</v>
      </c>
      <c r="C14961" t="s">
        <v>251</v>
      </c>
      <c r="D14961" s="2">
        <v>5</v>
      </c>
      <c r="E14961" s="17">
        <v>10</v>
      </c>
      <c r="F14961" t="s">
        <v>77</v>
      </c>
      <c r="H14961">
        <v>52208.549999999996</v>
      </c>
    </row>
    <row r="14962" spans="1:8" x14ac:dyDescent="0.25">
      <c r="A14962" s="2">
        <v>17</v>
      </c>
      <c r="B14962" t="s">
        <v>46</v>
      </c>
      <c r="C14962" t="s">
        <v>251</v>
      </c>
      <c r="D14962" s="2">
        <v>5</v>
      </c>
      <c r="E14962" s="17">
        <v>10</v>
      </c>
      <c r="F14962" t="s">
        <v>68</v>
      </c>
      <c r="G14962">
        <v>10</v>
      </c>
      <c r="H14962">
        <v>181267</v>
      </c>
    </row>
    <row r="14963" spans="1:8" x14ac:dyDescent="0.25">
      <c r="A14963" s="2">
        <v>17</v>
      </c>
      <c r="B14963" t="s">
        <v>46</v>
      </c>
      <c r="C14963" t="s">
        <v>251</v>
      </c>
      <c r="D14963" s="2">
        <v>5</v>
      </c>
      <c r="E14963" s="17">
        <v>10</v>
      </c>
      <c r="F14963" t="s">
        <v>69</v>
      </c>
      <c r="G14963">
        <v>13</v>
      </c>
      <c r="H14963">
        <v>669122.39000000013</v>
      </c>
    </row>
    <row r="14964" spans="1:8" x14ac:dyDescent="0.25">
      <c r="A14964" s="2">
        <v>17</v>
      </c>
      <c r="B14964" t="s">
        <v>46</v>
      </c>
      <c r="C14964" t="s">
        <v>251</v>
      </c>
      <c r="D14964" s="2">
        <v>5</v>
      </c>
      <c r="E14964" s="17">
        <v>10</v>
      </c>
      <c r="F14964" t="s">
        <v>78</v>
      </c>
      <c r="H14964">
        <v>124389.6</v>
      </c>
    </row>
    <row r="14965" spans="1:8" x14ac:dyDescent="0.25">
      <c r="A14965" s="2">
        <v>17</v>
      </c>
      <c r="B14965" t="s">
        <v>46</v>
      </c>
      <c r="C14965" t="s">
        <v>251</v>
      </c>
      <c r="D14965" s="2">
        <v>5</v>
      </c>
      <c r="E14965" s="17">
        <v>10</v>
      </c>
      <c r="F14965" t="s">
        <v>67</v>
      </c>
      <c r="G14965">
        <v>13</v>
      </c>
      <c r="H14965">
        <v>953.16</v>
      </c>
    </row>
    <row r="14966" spans="1:8" x14ac:dyDescent="0.25">
      <c r="A14966" s="2">
        <v>17</v>
      </c>
      <c r="B14966" t="s">
        <v>46</v>
      </c>
      <c r="C14966" t="s">
        <v>251</v>
      </c>
      <c r="D14966" s="2">
        <v>5</v>
      </c>
      <c r="E14966" s="17">
        <v>10</v>
      </c>
      <c r="F14966" t="s">
        <v>73</v>
      </c>
      <c r="G14966">
        <v>3</v>
      </c>
      <c r="H14966">
        <v>457381.17</v>
      </c>
    </row>
    <row r="14967" spans="1:8" x14ac:dyDescent="0.25">
      <c r="A14967" s="2">
        <v>17</v>
      </c>
      <c r="B14967" t="s">
        <v>46</v>
      </c>
      <c r="C14967" t="s">
        <v>251</v>
      </c>
      <c r="D14967" s="2">
        <v>5</v>
      </c>
      <c r="E14967" s="17">
        <v>11</v>
      </c>
      <c r="F14967" t="s">
        <v>70</v>
      </c>
      <c r="G14967">
        <v>36</v>
      </c>
      <c r="H14967">
        <v>17008067.520000003</v>
      </c>
    </row>
    <row r="14968" spans="1:8" x14ac:dyDescent="0.25">
      <c r="A14968" s="2">
        <v>17</v>
      </c>
      <c r="B14968" t="s">
        <v>46</v>
      </c>
      <c r="C14968" t="s">
        <v>251</v>
      </c>
      <c r="D14968" s="2">
        <v>5</v>
      </c>
      <c r="E14968" s="17">
        <v>11</v>
      </c>
      <c r="F14968" t="s">
        <v>75</v>
      </c>
      <c r="G14968">
        <v>4</v>
      </c>
      <c r="H14968">
        <v>60408</v>
      </c>
    </row>
    <row r="14969" spans="1:8" x14ac:dyDescent="0.25">
      <c r="A14969" s="2">
        <v>17</v>
      </c>
      <c r="B14969" t="s">
        <v>46</v>
      </c>
      <c r="C14969" t="s">
        <v>251</v>
      </c>
      <c r="D14969" s="2">
        <v>5</v>
      </c>
      <c r="E14969" s="17">
        <v>11</v>
      </c>
      <c r="F14969" t="s">
        <v>77</v>
      </c>
      <c r="G14969">
        <v>2</v>
      </c>
      <c r="H14969">
        <v>31577.18</v>
      </c>
    </row>
    <row r="14970" spans="1:8" x14ac:dyDescent="0.25">
      <c r="A14970" s="2">
        <v>17</v>
      </c>
      <c r="B14970" t="s">
        <v>46</v>
      </c>
      <c r="C14970" t="s">
        <v>251</v>
      </c>
      <c r="D14970" s="2">
        <v>5</v>
      </c>
      <c r="E14970" s="17">
        <v>11</v>
      </c>
      <c r="F14970" t="s">
        <v>68</v>
      </c>
      <c r="G14970">
        <v>24</v>
      </c>
      <c r="H14970">
        <v>550555.25</v>
      </c>
    </row>
    <row r="14971" spans="1:8" x14ac:dyDescent="0.25">
      <c r="A14971" s="2">
        <v>17</v>
      </c>
      <c r="B14971" t="s">
        <v>46</v>
      </c>
      <c r="C14971" t="s">
        <v>251</v>
      </c>
      <c r="D14971" s="2">
        <v>5</v>
      </c>
      <c r="E14971" s="17">
        <v>11</v>
      </c>
      <c r="F14971" t="s">
        <v>69</v>
      </c>
      <c r="G14971">
        <v>35</v>
      </c>
      <c r="H14971">
        <v>2159411.7099999981</v>
      </c>
    </row>
    <row r="14972" spans="1:8" x14ac:dyDescent="0.25">
      <c r="A14972" s="2">
        <v>17</v>
      </c>
      <c r="B14972" t="s">
        <v>46</v>
      </c>
      <c r="C14972" t="s">
        <v>251</v>
      </c>
      <c r="D14972" s="2">
        <v>5</v>
      </c>
      <c r="E14972" s="17">
        <v>11</v>
      </c>
      <c r="F14972" t="s">
        <v>78</v>
      </c>
      <c r="G14972">
        <v>1</v>
      </c>
      <c r="H14972">
        <v>593018.54000000015</v>
      </c>
    </row>
    <row r="14973" spans="1:8" x14ac:dyDescent="0.25">
      <c r="A14973" s="2">
        <v>17</v>
      </c>
      <c r="B14973" t="s">
        <v>46</v>
      </c>
      <c r="C14973" t="s">
        <v>251</v>
      </c>
      <c r="D14973" s="2">
        <v>5</v>
      </c>
      <c r="E14973" s="17">
        <v>11</v>
      </c>
      <c r="F14973" t="s">
        <v>67</v>
      </c>
      <c r="G14973">
        <v>36</v>
      </c>
      <c r="H14973">
        <v>2725.01</v>
      </c>
    </row>
    <row r="14974" spans="1:8" x14ac:dyDescent="0.25">
      <c r="A14974" s="2">
        <v>17</v>
      </c>
      <c r="B14974" t="s">
        <v>46</v>
      </c>
      <c r="C14974" t="s">
        <v>251</v>
      </c>
      <c r="D14974" s="2">
        <v>5</v>
      </c>
      <c r="E14974" s="17">
        <v>11</v>
      </c>
      <c r="F14974" t="s">
        <v>73</v>
      </c>
      <c r="G14974">
        <v>4</v>
      </c>
      <c r="H14974">
        <v>1280783.5600000003</v>
      </c>
    </row>
    <row r="14975" spans="1:8" x14ac:dyDescent="0.25">
      <c r="A14975" s="2">
        <v>17</v>
      </c>
      <c r="B14975" t="s">
        <v>46</v>
      </c>
      <c r="C14975" t="s">
        <v>251</v>
      </c>
      <c r="D14975" s="2">
        <v>5</v>
      </c>
      <c r="E14975" s="17">
        <v>11</v>
      </c>
      <c r="F14975" t="s">
        <v>79</v>
      </c>
      <c r="H14975">
        <v>56540.229999999996</v>
      </c>
    </row>
    <row r="14976" spans="1:8" x14ac:dyDescent="0.25">
      <c r="A14976" s="2">
        <v>17</v>
      </c>
      <c r="B14976" t="s">
        <v>46</v>
      </c>
      <c r="C14976" t="s">
        <v>251</v>
      </c>
      <c r="D14976" s="2">
        <v>5</v>
      </c>
      <c r="E14976" s="17">
        <v>11</v>
      </c>
      <c r="F14976" t="s">
        <v>72</v>
      </c>
      <c r="G14976">
        <v>36</v>
      </c>
      <c r="H14976">
        <v>3011798.2400000026</v>
      </c>
    </row>
    <row r="14977" spans="1:8" x14ac:dyDescent="0.25">
      <c r="A14977" s="2">
        <v>17</v>
      </c>
      <c r="B14977" t="s">
        <v>46</v>
      </c>
      <c r="C14977" t="s">
        <v>251</v>
      </c>
      <c r="D14977" s="2">
        <v>5</v>
      </c>
      <c r="E14977" s="17">
        <v>11</v>
      </c>
      <c r="F14977" t="s">
        <v>74</v>
      </c>
      <c r="G14977">
        <v>1</v>
      </c>
      <c r="H14977">
        <v>328535.27</v>
      </c>
    </row>
    <row r="14978" spans="1:8" x14ac:dyDescent="0.25">
      <c r="A14978" s="2">
        <v>17</v>
      </c>
      <c r="B14978" t="s">
        <v>46</v>
      </c>
      <c r="C14978" t="s">
        <v>251</v>
      </c>
      <c r="D14978" s="2">
        <v>5</v>
      </c>
      <c r="E14978" s="17">
        <v>12</v>
      </c>
      <c r="F14978" t="s">
        <v>70</v>
      </c>
      <c r="G14978">
        <v>21</v>
      </c>
      <c r="H14978">
        <v>10558953.289999997</v>
      </c>
    </row>
    <row r="14979" spans="1:8" x14ac:dyDescent="0.25">
      <c r="A14979" s="2">
        <v>17</v>
      </c>
      <c r="B14979" t="s">
        <v>46</v>
      </c>
      <c r="C14979" t="s">
        <v>251</v>
      </c>
      <c r="D14979" s="2">
        <v>5</v>
      </c>
      <c r="E14979" s="17">
        <v>12</v>
      </c>
      <c r="F14979" t="s">
        <v>75</v>
      </c>
      <c r="G14979">
        <v>3</v>
      </c>
      <c r="H14979">
        <v>104136</v>
      </c>
    </row>
    <row r="14980" spans="1:8" x14ac:dyDescent="0.25">
      <c r="A14980" s="2">
        <v>17</v>
      </c>
      <c r="B14980" t="s">
        <v>46</v>
      </c>
      <c r="C14980" t="s">
        <v>251</v>
      </c>
      <c r="D14980" s="2">
        <v>5</v>
      </c>
      <c r="E14980" s="17">
        <v>12</v>
      </c>
      <c r="F14980" t="s">
        <v>77</v>
      </c>
      <c r="G14980">
        <v>1</v>
      </c>
      <c r="H14980">
        <v>10238.27</v>
      </c>
    </row>
    <row r="14981" spans="1:8" x14ac:dyDescent="0.25">
      <c r="A14981" s="2">
        <v>17</v>
      </c>
      <c r="B14981" t="s">
        <v>46</v>
      </c>
      <c r="C14981" t="s">
        <v>251</v>
      </c>
      <c r="D14981" s="2">
        <v>5</v>
      </c>
      <c r="E14981" s="17">
        <v>12</v>
      </c>
      <c r="F14981" t="s">
        <v>68</v>
      </c>
      <c r="G14981">
        <v>13</v>
      </c>
      <c r="H14981">
        <v>198365.5</v>
      </c>
    </row>
    <row r="14982" spans="1:8" x14ac:dyDescent="0.25">
      <c r="A14982" s="2">
        <v>17</v>
      </c>
      <c r="B14982" t="s">
        <v>46</v>
      </c>
      <c r="C14982" t="s">
        <v>251</v>
      </c>
      <c r="D14982" s="2">
        <v>5</v>
      </c>
      <c r="E14982" s="17">
        <v>12</v>
      </c>
      <c r="F14982" t="s">
        <v>69</v>
      </c>
      <c r="G14982">
        <v>20</v>
      </c>
      <c r="H14982">
        <v>1364008.0700000005</v>
      </c>
    </row>
    <row r="14983" spans="1:8" x14ac:dyDescent="0.25">
      <c r="A14983" s="2">
        <v>17</v>
      </c>
      <c r="B14983" t="s">
        <v>46</v>
      </c>
      <c r="C14983" t="s">
        <v>251</v>
      </c>
      <c r="D14983" s="2">
        <v>5</v>
      </c>
      <c r="E14983" s="17">
        <v>12</v>
      </c>
      <c r="F14983" t="s">
        <v>78</v>
      </c>
      <c r="H14983">
        <v>274842.66000000003</v>
      </c>
    </row>
    <row r="14984" spans="1:8" x14ac:dyDescent="0.25">
      <c r="A14984" s="2">
        <v>17</v>
      </c>
      <c r="B14984" t="s">
        <v>46</v>
      </c>
      <c r="C14984" t="s">
        <v>251</v>
      </c>
      <c r="D14984" s="2">
        <v>5</v>
      </c>
      <c r="E14984" s="17">
        <v>12</v>
      </c>
      <c r="F14984" t="s">
        <v>67</v>
      </c>
      <c r="G14984">
        <v>21</v>
      </c>
      <c r="H14984">
        <v>1515.2799999999997</v>
      </c>
    </row>
    <row r="14985" spans="1:8" x14ac:dyDescent="0.25">
      <c r="A14985" s="2">
        <v>17</v>
      </c>
      <c r="B14985" t="s">
        <v>46</v>
      </c>
      <c r="C14985" t="s">
        <v>251</v>
      </c>
      <c r="D14985" s="2">
        <v>5</v>
      </c>
      <c r="E14985" s="17">
        <v>12</v>
      </c>
      <c r="F14985" t="s">
        <v>73</v>
      </c>
      <c r="G14985">
        <v>2</v>
      </c>
      <c r="H14985">
        <v>891364.1399999999</v>
      </c>
    </row>
    <row r="14986" spans="1:8" x14ac:dyDescent="0.25">
      <c r="A14986" s="2">
        <v>17</v>
      </c>
      <c r="B14986" t="s">
        <v>46</v>
      </c>
      <c r="C14986" t="s">
        <v>251</v>
      </c>
      <c r="D14986" s="2">
        <v>5</v>
      </c>
      <c r="E14986" s="17">
        <v>12</v>
      </c>
      <c r="F14986" t="s">
        <v>72</v>
      </c>
      <c r="G14986">
        <v>21</v>
      </c>
      <c r="H14986">
        <v>1865635.9499999997</v>
      </c>
    </row>
    <row r="14987" spans="1:8" x14ac:dyDescent="0.25">
      <c r="A14987" s="2">
        <v>17</v>
      </c>
      <c r="B14987" t="s">
        <v>46</v>
      </c>
      <c r="C14987" t="s">
        <v>251</v>
      </c>
      <c r="D14987" s="2">
        <v>5</v>
      </c>
      <c r="E14987" s="17">
        <v>12</v>
      </c>
      <c r="F14987" t="s">
        <v>74</v>
      </c>
      <c r="G14987">
        <v>1</v>
      </c>
      <c r="H14987">
        <v>75324.7</v>
      </c>
    </row>
    <row r="14988" spans="1:8" x14ac:dyDescent="0.25">
      <c r="A14988" s="2">
        <v>17</v>
      </c>
      <c r="B14988" t="s">
        <v>46</v>
      </c>
      <c r="C14988" t="s">
        <v>251</v>
      </c>
      <c r="D14988" s="2">
        <v>5</v>
      </c>
      <c r="E14988" s="17">
        <v>13</v>
      </c>
      <c r="F14988" t="s">
        <v>70</v>
      </c>
      <c r="G14988">
        <v>16</v>
      </c>
      <c r="H14988">
        <v>9220264.209999999</v>
      </c>
    </row>
    <row r="14989" spans="1:8" x14ac:dyDescent="0.25">
      <c r="A14989" s="2">
        <v>17</v>
      </c>
      <c r="B14989" t="s">
        <v>46</v>
      </c>
      <c r="C14989" t="s">
        <v>251</v>
      </c>
      <c r="D14989" s="2">
        <v>5</v>
      </c>
      <c r="E14989" s="17">
        <v>13</v>
      </c>
      <c r="F14989" t="s">
        <v>75</v>
      </c>
      <c r="G14989">
        <v>5</v>
      </c>
      <c r="H14989">
        <v>218844</v>
      </c>
    </row>
    <row r="14990" spans="1:8" x14ac:dyDescent="0.25">
      <c r="A14990" s="2">
        <v>17</v>
      </c>
      <c r="B14990" t="s">
        <v>46</v>
      </c>
      <c r="C14990" t="s">
        <v>251</v>
      </c>
      <c r="D14990" s="2">
        <v>5</v>
      </c>
      <c r="E14990" s="17">
        <v>13</v>
      </c>
      <c r="F14990" t="s">
        <v>68</v>
      </c>
      <c r="G14990">
        <v>8</v>
      </c>
      <c r="H14990">
        <v>110950.75</v>
      </c>
    </row>
    <row r="14991" spans="1:8" x14ac:dyDescent="0.25">
      <c r="A14991" s="2">
        <v>17</v>
      </c>
      <c r="B14991" t="s">
        <v>46</v>
      </c>
      <c r="C14991" t="s">
        <v>251</v>
      </c>
      <c r="D14991" s="2">
        <v>5</v>
      </c>
      <c r="E14991" s="17">
        <v>13</v>
      </c>
      <c r="F14991" t="s">
        <v>69</v>
      </c>
      <c r="G14991">
        <v>16</v>
      </c>
      <c r="H14991">
        <v>1185832.2500000002</v>
      </c>
    </row>
    <row r="14992" spans="1:8" x14ac:dyDescent="0.25">
      <c r="A14992" s="2">
        <v>17</v>
      </c>
      <c r="B14992" t="s">
        <v>46</v>
      </c>
      <c r="C14992" t="s">
        <v>251</v>
      </c>
      <c r="D14992" s="2">
        <v>5</v>
      </c>
      <c r="E14992" s="17">
        <v>13</v>
      </c>
      <c r="F14992" t="s">
        <v>78</v>
      </c>
      <c r="H14992">
        <v>36304.04</v>
      </c>
    </row>
    <row r="14993" spans="1:8" x14ac:dyDescent="0.25">
      <c r="A14993" s="2">
        <v>17</v>
      </c>
      <c r="B14993" t="s">
        <v>46</v>
      </c>
      <c r="C14993" t="s">
        <v>251</v>
      </c>
      <c r="D14993" s="2">
        <v>5</v>
      </c>
      <c r="E14993" s="17">
        <v>13</v>
      </c>
      <c r="F14993" t="s">
        <v>67</v>
      </c>
      <c r="G14993">
        <v>16</v>
      </c>
      <c r="H14993">
        <v>1124.2399999999998</v>
      </c>
    </row>
    <row r="14994" spans="1:8" x14ac:dyDescent="0.25">
      <c r="A14994" s="2">
        <v>17</v>
      </c>
      <c r="B14994" t="s">
        <v>46</v>
      </c>
      <c r="C14994" t="s">
        <v>251</v>
      </c>
      <c r="D14994" s="2">
        <v>5</v>
      </c>
      <c r="E14994" s="17">
        <v>13</v>
      </c>
      <c r="F14994" t="s">
        <v>73</v>
      </c>
      <c r="G14994">
        <v>2</v>
      </c>
      <c r="H14994">
        <v>570687.39</v>
      </c>
    </row>
    <row r="14995" spans="1:8" x14ac:dyDescent="0.25">
      <c r="A14995" s="2">
        <v>17</v>
      </c>
      <c r="B14995" t="s">
        <v>46</v>
      </c>
      <c r="C14995" t="s">
        <v>251</v>
      </c>
      <c r="D14995" s="2">
        <v>5</v>
      </c>
      <c r="E14995" s="17">
        <v>13</v>
      </c>
      <c r="F14995" t="s">
        <v>72</v>
      </c>
      <c r="G14995">
        <v>16</v>
      </c>
      <c r="H14995">
        <v>2881478.7299999995</v>
      </c>
    </row>
    <row r="14996" spans="1:8" x14ac:dyDescent="0.25">
      <c r="A14996" s="2">
        <v>17</v>
      </c>
      <c r="B14996" t="s">
        <v>46</v>
      </c>
      <c r="C14996" t="s">
        <v>251</v>
      </c>
      <c r="D14996" s="2">
        <v>5</v>
      </c>
      <c r="E14996" s="17">
        <v>13</v>
      </c>
      <c r="F14996" t="s">
        <v>74</v>
      </c>
      <c r="G14996">
        <v>2</v>
      </c>
      <c r="H14996">
        <v>187335.19</v>
      </c>
    </row>
    <row r="14997" spans="1:8" x14ac:dyDescent="0.25">
      <c r="A14997" s="2">
        <v>17</v>
      </c>
      <c r="B14997" t="s">
        <v>46</v>
      </c>
      <c r="C14997" t="s">
        <v>251</v>
      </c>
      <c r="D14997" s="2">
        <v>5</v>
      </c>
      <c r="E14997" s="17">
        <v>14</v>
      </c>
      <c r="F14997" t="s">
        <v>70</v>
      </c>
      <c r="G14997">
        <v>7</v>
      </c>
      <c r="H14997">
        <v>4757439.0199999996</v>
      </c>
    </row>
    <row r="14998" spans="1:8" x14ac:dyDescent="0.25">
      <c r="A14998" s="2">
        <v>17</v>
      </c>
      <c r="B14998" t="s">
        <v>46</v>
      </c>
      <c r="C14998" t="s">
        <v>251</v>
      </c>
      <c r="D14998" s="2">
        <v>5</v>
      </c>
      <c r="E14998" s="17">
        <v>14</v>
      </c>
      <c r="F14998" t="s">
        <v>75</v>
      </c>
      <c r="G14998">
        <v>3</v>
      </c>
      <c r="H14998">
        <v>138852</v>
      </c>
    </row>
    <row r="14999" spans="1:8" x14ac:dyDescent="0.25">
      <c r="A14999" s="2">
        <v>17</v>
      </c>
      <c r="B14999" t="s">
        <v>46</v>
      </c>
      <c r="C14999" t="s">
        <v>251</v>
      </c>
      <c r="D14999" s="2">
        <v>5</v>
      </c>
      <c r="E14999" s="17">
        <v>14</v>
      </c>
      <c r="F14999" t="s">
        <v>68</v>
      </c>
      <c r="G14999">
        <v>4</v>
      </c>
      <c r="H14999">
        <v>72288</v>
      </c>
    </row>
    <row r="15000" spans="1:8" x14ac:dyDescent="0.25">
      <c r="A15000" s="2">
        <v>17</v>
      </c>
      <c r="B15000" t="s">
        <v>46</v>
      </c>
      <c r="C15000" t="s">
        <v>251</v>
      </c>
      <c r="D15000" s="2">
        <v>5</v>
      </c>
      <c r="E15000" s="17">
        <v>14</v>
      </c>
      <c r="F15000" t="s">
        <v>69</v>
      </c>
      <c r="G15000">
        <v>6</v>
      </c>
      <c r="H15000">
        <v>580987.53</v>
      </c>
    </row>
    <row r="15001" spans="1:8" x14ac:dyDescent="0.25">
      <c r="A15001" s="2">
        <v>17</v>
      </c>
      <c r="B15001" t="s">
        <v>46</v>
      </c>
      <c r="C15001" t="s">
        <v>251</v>
      </c>
      <c r="D15001" s="2">
        <v>5</v>
      </c>
      <c r="E15001" s="17">
        <v>14</v>
      </c>
      <c r="F15001" t="s">
        <v>67</v>
      </c>
      <c r="G15001">
        <v>7</v>
      </c>
      <c r="H15001">
        <v>531.46999999999991</v>
      </c>
    </row>
    <row r="15002" spans="1:8" x14ac:dyDescent="0.25">
      <c r="A15002" s="2">
        <v>17</v>
      </c>
      <c r="B15002" t="s">
        <v>46</v>
      </c>
      <c r="C15002" t="s">
        <v>251</v>
      </c>
      <c r="D15002" s="2">
        <v>5</v>
      </c>
      <c r="E15002" s="17">
        <v>14</v>
      </c>
      <c r="F15002" t="s">
        <v>73</v>
      </c>
      <c r="H15002">
        <v>375508.45999999996</v>
      </c>
    </row>
    <row r="15003" spans="1:8" x14ac:dyDescent="0.25">
      <c r="A15003" s="2">
        <v>17</v>
      </c>
      <c r="B15003" t="s">
        <v>46</v>
      </c>
      <c r="C15003" t="s">
        <v>251</v>
      </c>
      <c r="D15003" s="2">
        <v>5</v>
      </c>
      <c r="E15003" s="17">
        <v>14</v>
      </c>
      <c r="F15003" t="s">
        <v>72</v>
      </c>
      <c r="G15003">
        <v>7</v>
      </c>
      <c r="H15003">
        <v>1733460.7199999997</v>
      </c>
    </row>
    <row r="15004" spans="1:8" x14ac:dyDescent="0.25">
      <c r="A15004" s="2">
        <v>17</v>
      </c>
      <c r="B15004" t="s">
        <v>46</v>
      </c>
      <c r="C15004" t="s">
        <v>251</v>
      </c>
      <c r="D15004" s="2">
        <v>5</v>
      </c>
      <c r="E15004" s="17">
        <v>15</v>
      </c>
      <c r="F15004" t="s">
        <v>70</v>
      </c>
      <c r="G15004">
        <v>2</v>
      </c>
      <c r="H15004">
        <v>1648147.7999999998</v>
      </c>
    </row>
    <row r="15005" spans="1:8" x14ac:dyDescent="0.25">
      <c r="A15005" s="2">
        <v>17</v>
      </c>
      <c r="B15005" t="s">
        <v>46</v>
      </c>
      <c r="C15005" t="s">
        <v>251</v>
      </c>
      <c r="D15005" s="2">
        <v>5</v>
      </c>
      <c r="E15005" s="17">
        <v>15</v>
      </c>
      <c r="F15005" t="s">
        <v>75</v>
      </c>
      <c r="G15005">
        <v>1</v>
      </c>
      <c r="H15005">
        <v>82884</v>
      </c>
    </row>
    <row r="15006" spans="1:8" x14ac:dyDescent="0.25">
      <c r="A15006" s="2">
        <v>17</v>
      </c>
      <c r="B15006" t="s">
        <v>46</v>
      </c>
      <c r="C15006" t="s">
        <v>251</v>
      </c>
      <c r="D15006" s="2">
        <v>5</v>
      </c>
      <c r="E15006" s="17">
        <v>15</v>
      </c>
      <c r="F15006" t="s">
        <v>68</v>
      </c>
      <c r="G15006">
        <v>1</v>
      </c>
      <c r="H15006">
        <v>6360</v>
      </c>
    </row>
    <row r="15007" spans="1:8" x14ac:dyDescent="0.25">
      <c r="A15007" s="2">
        <v>17</v>
      </c>
      <c r="B15007" t="s">
        <v>46</v>
      </c>
      <c r="C15007" t="s">
        <v>251</v>
      </c>
      <c r="D15007" s="2">
        <v>5</v>
      </c>
      <c r="E15007" s="17">
        <v>15</v>
      </c>
      <c r="F15007" t="s">
        <v>69</v>
      </c>
      <c r="G15007">
        <v>2</v>
      </c>
      <c r="H15007">
        <v>214258.96</v>
      </c>
    </row>
    <row r="15008" spans="1:8" x14ac:dyDescent="0.25">
      <c r="A15008" s="2">
        <v>17</v>
      </c>
      <c r="B15008" t="s">
        <v>46</v>
      </c>
      <c r="C15008" t="s">
        <v>251</v>
      </c>
      <c r="D15008" s="2">
        <v>5</v>
      </c>
      <c r="E15008" s="17">
        <v>15</v>
      </c>
      <c r="F15008" t="s">
        <v>67</v>
      </c>
      <c r="G15008">
        <v>2</v>
      </c>
      <c r="H15008">
        <v>146.63999999999999</v>
      </c>
    </row>
    <row r="15009" spans="1:8" x14ac:dyDescent="0.25">
      <c r="A15009" s="2">
        <v>17</v>
      </c>
      <c r="B15009" t="s">
        <v>46</v>
      </c>
      <c r="C15009" t="s">
        <v>251</v>
      </c>
      <c r="D15009" s="2">
        <v>5</v>
      </c>
      <c r="E15009" s="17">
        <v>15</v>
      </c>
      <c r="F15009" t="s">
        <v>73</v>
      </c>
      <c r="H15009">
        <v>63390.3</v>
      </c>
    </row>
    <row r="15010" spans="1:8" x14ac:dyDescent="0.25">
      <c r="A15010" s="2">
        <v>17</v>
      </c>
      <c r="B15010" t="s">
        <v>46</v>
      </c>
      <c r="C15010" t="s">
        <v>251</v>
      </c>
      <c r="D15010" s="2">
        <v>5</v>
      </c>
      <c r="E15010" s="17">
        <v>15</v>
      </c>
      <c r="F15010" t="s">
        <v>72</v>
      </c>
      <c r="G15010">
        <v>2</v>
      </c>
      <c r="H15010">
        <v>520570.56000000006</v>
      </c>
    </row>
    <row r="15011" spans="1:8" x14ac:dyDescent="0.25">
      <c r="A15011" s="2">
        <v>17</v>
      </c>
      <c r="B15011" t="s">
        <v>46</v>
      </c>
      <c r="C15011" t="s">
        <v>252</v>
      </c>
      <c r="D15011" s="2">
        <v>2</v>
      </c>
      <c r="E15011" s="17">
        <v>1</v>
      </c>
      <c r="F15011" t="s">
        <v>70</v>
      </c>
      <c r="G15011">
        <v>6</v>
      </c>
      <c r="H15011">
        <v>357382.82</v>
      </c>
    </row>
    <row r="15012" spans="1:8" x14ac:dyDescent="0.25">
      <c r="A15012" s="2">
        <v>17</v>
      </c>
      <c r="B15012" t="s">
        <v>46</v>
      </c>
      <c r="C15012" t="s">
        <v>252</v>
      </c>
      <c r="D15012" s="2">
        <v>2</v>
      </c>
      <c r="E15012" s="17">
        <v>1</v>
      </c>
      <c r="F15012" t="s">
        <v>72</v>
      </c>
      <c r="G15012">
        <v>1</v>
      </c>
      <c r="H15012">
        <v>19242.96</v>
      </c>
    </row>
    <row r="15013" spans="1:8" x14ac:dyDescent="0.25">
      <c r="A15013" s="2">
        <v>17</v>
      </c>
      <c r="B15013" t="s">
        <v>46</v>
      </c>
      <c r="C15013" t="s">
        <v>252</v>
      </c>
      <c r="D15013" s="2">
        <v>2</v>
      </c>
      <c r="E15013" s="17">
        <v>4</v>
      </c>
      <c r="F15013" t="s">
        <v>70</v>
      </c>
      <c r="G15013">
        <v>15</v>
      </c>
      <c r="H15013">
        <v>1599147.45</v>
      </c>
    </row>
    <row r="15014" spans="1:8" x14ac:dyDescent="0.25">
      <c r="A15014" s="2">
        <v>17</v>
      </c>
      <c r="B15014" t="s">
        <v>46</v>
      </c>
      <c r="C15014" t="s">
        <v>252</v>
      </c>
      <c r="D15014" s="2">
        <v>2</v>
      </c>
      <c r="E15014" s="17">
        <v>4</v>
      </c>
      <c r="F15014" t="s">
        <v>67</v>
      </c>
      <c r="G15014">
        <v>15</v>
      </c>
      <c r="H15014">
        <v>1069.25</v>
      </c>
    </row>
    <row r="15015" spans="1:8" x14ac:dyDescent="0.25">
      <c r="A15015" s="2">
        <v>17</v>
      </c>
      <c r="B15015" t="s">
        <v>46</v>
      </c>
      <c r="C15015" t="s">
        <v>252</v>
      </c>
      <c r="D15015" s="2">
        <v>2</v>
      </c>
      <c r="E15015" s="17">
        <v>4</v>
      </c>
      <c r="F15015" t="s">
        <v>72</v>
      </c>
      <c r="G15015">
        <v>15</v>
      </c>
      <c r="H15015">
        <v>593043.25000000023</v>
      </c>
    </row>
    <row r="15016" spans="1:8" x14ac:dyDescent="0.25">
      <c r="A15016" s="2">
        <v>17</v>
      </c>
      <c r="B15016" t="s">
        <v>46</v>
      </c>
      <c r="C15016" t="s">
        <v>252</v>
      </c>
      <c r="D15016" s="2">
        <v>2</v>
      </c>
      <c r="E15016" s="17">
        <v>5</v>
      </c>
      <c r="F15016" t="s">
        <v>70</v>
      </c>
      <c r="G15016">
        <v>5</v>
      </c>
      <c r="H15016">
        <v>742715.17</v>
      </c>
    </row>
    <row r="15017" spans="1:8" x14ac:dyDescent="0.25">
      <c r="A15017" s="2">
        <v>17</v>
      </c>
      <c r="B15017" t="s">
        <v>46</v>
      </c>
      <c r="C15017" t="s">
        <v>252</v>
      </c>
      <c r="D15017" s="2">
        <v>2</v>
      </c>
      <c r="E15017" s="17">
        <v>5</v>
      </c>
      <c r="F15017" t="s">
        <v>75</v>
      </c>
      <c r="G15017">
        <v>5</v>
      </c>
      <c r="H15017">
        <v>63000</v>
      </c>
    </row>
    <row r="15018" spans="1:8" x14ac:dyDescent="0.25">
      <c r="A15018" s="2">
        <v>17</v>
      </c>
      <c r="B15018" t="s">
        <v>46</v>
      </c>
      <c r="C15018" t="s">
        <v>252</v>
      </c>
      <c r="D15018" s="2">
        <v>2</v>
      </c>
      <c r="E15018" s="17">
        <v>5</v>
      </c>
      <c r="F15018" t="s">
        <v>69</v>
      </c>
      <c r="G15018">
        <v>5</v>
      </c>
      <c r="H15018">
        <v>96879.17</v>
      </c>
    </row>
    <row r="15019" spans="1:8" x14ac:dyDescent="0.25">
      <c r="A15019" s="2">
        <v>17</v>
      </c>
      <c r="B15019" t="s">
        <v>46</v>
      </c>
      <c r="C15019" t="s">
        <v>252</v>
      </c>
      <c r="D15019" s="2">
        <v>2</v>
      </c>
      <c r="E15019" s="17">
        <v>5</v>
      </c>
      <c r="F15019" t="s">
        <v>78</v>
      </c>
      <c r="H15019">
        <v>7424.28</v>
      </c>
    </row>
    <row r="15020" spans="1:8" x14ac:dyDescent="0.25">
      <c r="A15020" s="2">
        <v>17</v>
      </c>
      <c r="B15020" t="s">
        <v>46</v>
      </c>
      <c r="C15020" t="s">
        <v>252</v>
      </c>
      <c r="D15020" s="2">
        <v>2</v>
      </c>
      <c r="E15020" s="17">
        <v>5</v>
      </c>
      <c r="F15020" t="s">
        <v>67</v>
      </c>
      <c r="G15020">
        <v>5</v>
      </c>
      <c r="H15020">
        <v>415.48</v>
      </c>
    </row>
    <row r="15021" spans="1:8" x14ac:dyDescent="0.25">
      <c r="A15021" s="2">
        <v>17</v>
      </c>
      <c r="B15021" t="s">
        <v>46</v>
      </c>
      <c r="C15021" t="s">
        <v>252</v>
      </c>
      <c r="D15021" s="2">
        <v>2</v>
      </c>
      <c r="E15021" s="17">
        <v>5</v>
      </c>
      <c r="F15021" t="s">
        <v>73</v>
      </c>
      <c r="G15021">
        <v>1</v>
      </c>
      <c r="H15021">
        <v>61060.71</v>
      </c>
    </row>
    <row r="15022" spans="1:8" x14ac:dyDescent="0.25">
      <c r="A15022" s="2">
        <v>17</v>
      </c>
      <c r="B15022" t="s">
        <v>46</v>
      </c>
      <c r="C15022" t="s">
        <v>252</v>
      </c>
      <c r="D15022" s="2">
        <v>2</v>
      </c>
      <c r="E15022" s="17">
        <v>6</v>
      </c>
      <c r="F15022" t="s">
        <v>70</v>
      </c>
      <c r="G15022">
        <v>9</v>
      </c>
      <c r="H15022">
        <v>1524529.79</v>
      </c>
    </row>
    <row r="15023" spans="1:8" x14ac:dyDescent="0.25">
      <c r="A15023" s="2">
        <v>17</v>
      </c>
      <c r="B15023" t="s">
        <v>46</v>
      </c>
      <c r="C15023" t="s">
        <v>252</v>
      </c>
      <c r="D15023" s="2">
        <v>2</v>
      </c>
      <c r="E15023" s="17">
        <v>6</v>
      </c>
      <c r="F15023" t="s">
        <v>75</v>
      </c>
      <c r="G15023">
        <v>5</v>
      </c>
      <c r="H15023">
        <v>90900</v>
      </c>
    </row>
    <row r="15024" spans="1:8" x14ac:dyDescent="0.25">
      <c r="A15024" s="2">
        <v>17</v>
      </c>
      <c r="B15024" t="s">
        <v>46</v>
      </c>
      <c r="C15024" t="s">
        <v>252</v>
      </c>
      <c r="D15024" s="2">
        <v>2</v>
      </c>
      <c r="E15024" s="17">
        <v>6</v>
      </c>
      <c r="F15024" t="s">
        <v>68</v>
      </c>
      <c r="G15024">
        <v>7</v>
      </c>
      <c r="H15024">
        <v>144571</v>
      </c>
    </row>
    <row r="15025" spans="1:8" x14ac:dyDescent="0.25">
      <c r="A15025" s="2">
        <v>17</v>
      </c>
      <c r="B15025" t="s">
        <v>46</v>
      </c>
      <c r="C15025" t="s">
        <v>252</v>
      </c>
      <c r="D15025" s="2">
        <v>2</v>
      </c>
      <c r="E15025" s="17">
        <v>6</v>
      </c>
      <c r="F15025" t="s">
        <v>69</v>
      </c>
      <c r="G15025">
        <v>8</v>
      </c>
      <c r="H15025">
        <v>186131.05000000002</v>
      </c>
    </row>
    <row r="15026" spans="1:8" x14ac:dyDescent="0.25">
      <c r="A15026" s="2">
        <v>17</v>
      </c>
      <c r="B15026" t="s">
        <v>46</v>
      </c>
      <c r="C15026" t="s">
        <v>252</v>
      </c>
      <c r="D15026" s="2">
        <v>2</v>
      </c>
      <c r="E15026" s="17">
        <v>6</v>
      </c>
      <c r="F15026" t="s">
        <v>78</v>
      </c>
      <c r="H15026">
        <v>8915.0400000000009</v>
      </c>
    </row>
    <row r="15027" spans="1:8" x14ac:dyDescent="0.25">
      <c r="A15027" s="2">
        <v>17</v>
      </c>
      <c r="B15027" t="s">
        <v>46</v>
      </c>
      <c r="C15027" t="s">
        <v>252</v>
      </c>
      <c r="D15027" s="2">
        <v>2</v>
      </c>
      <c r="E15027" s="17">
        <v>6</v>
      </c>
      <c r="F15027" t="s">
        <v>67</v>
      </c>
      <c r="G15027">
        <v>9</v>
      </c>
      <c r="H15027">
        <v>665.99</v>
      </c>
    </row>
    <row r="15028" spans="1:8" x14ac:dyDescent="0.25">
      <c r="A15028" s="2">
        <v>17</v>
      </c>
      <c r="B15028" t="s">
        <v>46</v>
      </c>
      <c r="C15028" t="s">
        <v>252</v>
      </c>
      <c r="D15028" s="2">
        <v>2</v>
      </c>
      <c r="E15028" s="17">
        <v>6</v>
      </c>
      <c r="F15028" t="s">
        <v>73</v>
      </c>
      <c r="G15028">
        <v>1</v>
      </c>
      <c r="H15028">
        <v>113184.25</v>
      </c>
    </row>
    <row r="15029" spans="1:8" x14ac:dyDescent="0.25">
      <c r="A15029" s="2">
        <v>17</v>
      </c>
      <c r="B15029" t="s">
        <v>46</v>
      </c>
      <c r="C15029" t="s">
        <v>252</v>
      </c>
      <c r="D15029" s="2">
        <v>2</v>
      </c>
      <c r="E15029" s="17">
        <v>6</v>
      </c>
      <c r="F15029" t="s">
        <v>72</v>
      </c>
      <c r="G15029">
        <v>1</v>
      </c>
      <c r="H15029">
        <v>34314.21</v>
      </c>
    </row>
    <row r="15030" spans="1:8" x14ac:dyDescent="0.25">
      <c r="A15030" s="2">
        <v>17</v>
      </c>
      <c r="B15030" t="s">
        <v>46</v>
      </c>
      <c r="C15030" t="s">
        <v>252</v>
      </c>
      <c r="D15030" s="2">
        <v>2</v>
      </c>
      <c r="E15030" s="17">
        <v>7</v>
      </c>
      <c r="F15030" t="s">
        <v>70</v>
      </c>
      <c r="G15030">
        <v>9</v>
      </c>
      <c r="H15030">
        <v>1937700</v>
      </c>
    </row>
    <row r="15031" spans="1:8" x14ac:dyDescent="0.25">
      <c r="A15031" s="2">
        <v>17</v>
      </c>
      <c r="B15031" t="s">
        <v>46</v>
      </c>
      <c r="C15031" t="s">
        <v>252</v>
      </c>
      <c r="D15031" s="2">
        <v>2</v>
      </c>
      <c r="E15031" s="17">
        <v>7</v>
      </c>
      <c r="F15031" t="s">
        <v>75</v>
      </c>
      <c r="G15031">
        <v>8</v>
      </c>
      <c r="H15031">
        <v>99706.45</v>
      </c>
    </row>
    <row r="15032" spans="1:8" x14ac:dyDescent="0.25">
      <c r="A15032" s="2">
        <v>17</v>
      </c>
      <c r="B15032" t="s">
        <v>46</v>
      </c>
      <c r="C15032" t="s">
        <v>252</v>
      </c>
      <c r="D15032" s="2">
        <v>2</v>
      </c>
      <c r="E15032" s="17">
        <v>7</v>
      </c>
      <c r="F15032" t="s">
        <v>68</v>
      </c>
      <c r="G15032">
        <v>8</v>
      </c>
      <c r="H15032">
        <v>153972</v>
      </c>
    </row>
    <row r="15033" spans="1:8" x14ac:dyDescent="0.25">
      <c r="A15033" s="2">
        <v>17</v>
      </c>
      <c r="B15033" t="s">
        <v>46</v>
      </c>
      <c r="C15033" t="s">
        <v>252</v>
      </c>
      <c r="D15033" s="2">
        <v>2</v>
      </c>
      <c r="E15033" s="17">
        <v>7</v>
      </c>
      <c r="F15033" t="s">
        <v>69</v>
      </c>
      <c r="G15033">
        <v>9</v>
      </c>
      <c r="H15033">
        <v>251899.33999999997</v>
      </c>
    </row>
    <row r="15034" spans="1:8" x14ac:dyDescent="0.25">
      <c r="A15034" s="2">
        <v>17</v>
      </c>
      <c r="B15034" t="s">
        <v>46</v>
      </c>
      <c r="C15034" t="s">
        <v>252</v>
      </c>
      <c r="D15034" s="2">
        <v>2</v>
      </c>
      <c r="E15034" s="17">
        <v>7</v>
      </c>
      <c r="F15034" t="s">
        <v>78</v>
      </c>
      <c r="H15034">
        <v>11006.28</v>
      </c>
    </row>
    <row r="15035" spans="1:8" x14ac:dyDescent="0.25">
      <c r="A15035" s="2">
        <v>17</v>
      </c>
      <c r="B15035" t="s">
        <v>46</v>
      </c>
      <c r="C15035" t="s">
        <v>252</v>
      </c>
      <c r="D15035" s="2">
        <v>2</v>
      </c>
      <c r="E15035" s="17">
        <v>7</v>
      </c>
      <c r="F15035" t="s">
        <v>67</v>
      </c>
      <c r="G15035">
        <v>9</v>
      </c>
      <c r="H15035">
        <v>659.88000000000011</v>
      </c>
    </row>
    <row r="15036" spans="1:8" x14ac:dyDescent="0.25">
      <c r="A15036" s="2">
        <v>17</v>
      </c>
      <c r="B15036" t="s">
        <v>46</v>
      </c>
      <c r="C15036" t="s">
        <v>252</v>
      </c>
      <c r="D15036" s="2">
        <v>2</v>
      </c>
      <c r="E15036" s="17">
        <v>7</v>
      </c>
      <c r="F15036" t="s">
        <v>73</v>
      </c>
      <c r="G15036">
        <v>1</v>
      </c>
      <c r="H15036">
        <v>161667.5</v>
      </c>
    </row>
    <row r="15037" spans="1:8" x14ac:dyDescent="0.25">
      <c r="A15037" s="2">
        <v>17</v>
      </c>
      <c r="B15037" t="s">
        <v>46</v>
      </c>
      <c r="C15037" t="s">
        <v>252</v>
      </c>
      <c r="D15037" s="2">
        <v>2</v>
      </c>
      <c r="E15037" s="17">
        <v>8</v>
      </c>
      <c r="F15037" t="s">
        <v>70</v>
      </c>
      <c r="G15037">
        <v>22</v>
      </c>
      <c r="H15037">
        <v>5676886.6299999999</v>
      </c>
    </row>
    <row r="15038" spans="1:8" x14ac:dyDescent="0.25">
      <c r="A15038" s="2">
        <v>17</v>
      </c>
      <c r="B15038" t="s">
        <v>46</v>
      </c>
      <c r="C15038" t="s">
        <v>252</v>
      </c>
      <c r="D15038" s="2">
        <v>2</v>
      </c>
      <c r="E15038" s="17">
        <v>8</v>
      </c>
      <c r="F15038" t="s">
        <v>75</v>
      </c>
      <c r="G15038">
        <v>15</v>
      </c>
      <c r="H15038">
        <v>200400</v>
      </c>
    </row>
    <row r="15039" spans="1:8" x14ac:dyDescent="0.25">
      <c r="A15039" s="2">
        <v>17</v>
      </c>
      <c r="B15039" t="s">
        <v>46</v>
      </c>
      <c r="C15039" t="s">
        <v>252</v>
      </c>
      <c r="D15039" s="2">
        <v>2</v>
      </c>
      <c r="E15039" s="17">
        <v>8</v>
      </c>
      <c r="F15039" t="s">
        <v>68</v>
      </c>
      <c r="G15039">
        <v>16</v>
      </c>
      <c r="H15039">
        <v>341028</v>
      </c>
    </row>
    <row r="15040" spans="1:8" x14ac:dyDescent="0.25">
      <c r="A15040" s="2">
        <v>17</v>
      </c>
      <c r="B15040" t="s">
        <v>46</v>
      </c>
      <c r="C15040" t="s">
        <v>252</v>
      </c>
      <c r="D15040" s="2">
        <v>2</v>
      </c>
      <c r="E15040" s="17">
        <v>8</v>
      </c>
      <c r="F15040" t="s">
        <v>69</v>
      </c>
      <c r="G15040">
        <v>19</v>
      </c>
      <c r="H15040">
        <v>690583.71</v>
      </c>
    </row>
    <row r="15041" spans="1:8" x14ac:dyDescent="0.25">
      <c r="A15041" s="2">
        <v>17</v>
      </c>
      <c r="B15041" t="s">
        <v>46</v>
      </c>
      <c r="C15041" t="s">
        <v>252</v>
      </c>
      <c r="D15041" s="2">
        <v>2</v>
      </c>
      <c r="E15041" s="17">
        <v>8</v>
      </c>
      <c r="F15041" t="s">
        <v>78</v>
      </c>
      <c r="H15041">
        <v>95154.659999999989</v>
      </c>
    </row>
    <row r="15042" spans="1:8" x14ac:dyDescent="0.25">
      <c r="A15042" s="2">
        <v>17</v>
      </c>
      <c r="B15042" t="s">
        <v>46</v>
      </c>
      <c r="C15042" t="s">
        <v>252</v>
      </c>
      <c r="D15042" s="2">
        <v>2</v>
      </c>
      <c r="E15042" s="17">
        <v>8</v>
      </c>
      <c r="F15042" t="s">
        <v>67</v>
      </c>
      <c r="G15042">
        <v>22</v>
      </c>
      <c r="H15042">
        <v>1655.8100000000002</v>
      </c>
    </row>
    <row r="15043" spans="1:8" x14ac:dyDescent="0.25">
      <c r="A15043" s="2">
        <v>17</v>
      </c>
      <c r="B15043" t="s">
        <v>46</v>
      </c>
      <c r="C15043" t="s">
        <v>252</v>
      </c>
      <c r="D15043" s="2">
        <v>2</v>
      </c>
      <c r="E15043" s="17">
        <v>8</v>
      </c>
      <c r="F15043" t="s">
        <v>73</v>
      </c>
      <c r="G15043">
        <v>4</v>
      </c>
      <c r="H15043">
        <v>451390.07</v>
      </c>
    </row>
    <row r="15044" spans="1:8" x14ac:dyDescent="0.25">
      <c r="A15044" s="2">
        <v>17</v>
      </c>
      <c r="B15044" t="s">
        <v>46</v>
      </c>
      <c r="C15044" t="s">
        <v>252</v>
      </c>
      <c r="D15044" s="2">
        <v>2</v>
      </c>
      <c r="E15044" s="17">
        <v>8</v>
      </c>
      <c r="F15044" t="s">
        <v>72</v>
      </c>
      <c r="G15044">
        <v>3</v>
      </c>
      <c r="H15044">
        <v>134929.5</v>
      </c>
    </row>
    <row r="15045" spans="1:8" x14ac:dyDescent="0.25">
      <c r="A15045" s="2">
        <v>17</v>
      </c>
      <c r="B15045" t="s">
        <v>46</v>
      </c>
      <c r="C15045" t="s">
        <v>252</v>
      </c>
      <c r="D15045" s="2">
        <v>2</v>
      </c>
      <c r="E15045" s="17">
        <v>9</v>
      </c>
      <c r="F15045" t="s">
        <v>70</v>
      </c>
      <c r="G15045">
        <v>9</v>
      </c>
      <c r="H15045">
        <v>2729433.46</v>
      </c>
    </row>
    <row r="15046" spans="1:8" x14ac:dyDescent="0.25">
      <c r="A15046" s="2">
        <v>17</v>
      </c>
      <c r="B15046" t="s">
        <v>46</v>
      </c>
      <c r="C15046" t="s">
        <v>252</v>
      </c>
      <c r="D15046" s="2">
        <v>2</v>
      </c>
      <c r="E15046" s="17">
        <v>9</v>
      </c>
      <c r="F15046" t="s">
        <v>75</v>
      </c>
      <c r="G15046">
        <v>9</v>
      </c>
      <c r="H15046">
        <v>116400</v>
      </c>
    </row>
    <row r="15047" spans="1:8" x14ac:dyDescent="0.25">
      <c r="A15047" s="2">
        <v>17</v>
      </c>
      <c r="B15047" t="s">
        <v>46</v>
      </c>
      <c r="C15047" t="s">
        <v>252</v>
      </c>
      <c r="D15047" s="2">
        <v>2</v>
      </c>
      <c r="E15047" s="17">
        <v>9</v>
      </c>
      <c r="F15047" t="s">
        <v>68</v>
      </c>
      <c r="G15047">
        <v>5</v>
      </c>
      <c r="H15047">
        <v>116028</v>
      </c>
    </row>
    <row r="15048" spans="1:8" x14ac:dyDescent="0.25">
      <c r="A15048" s="2">
        <v>17</v>
      </c>
      <c r="B15048" t="s">
        <v>46</v>
      </c>
      <c r="C15048" t="s">
        <v>252</v>
      </c>
      <c r="D15048" s="2">
        <v>2</v>
      </c>
      <c r="E15048" s="17">
        <v>9</v>
      </c>
      <c r="F15048" t="s">
        <v>69</v>
      </c>
      <c r="G15048">
        <v>9</v>
      </c>
      <c r="H15048">
        <v>354935.48999999993</v>
      </c>
    </row>
    <row r="15049" spans="1:8" x14ac:dyDescent="0.25">
      <c r="A15049" s="2">
        <v>17</v>
      </c>
      <c r="B15049" t="s">
        <v>46</v>
      </c>
      <c r="C15049" t="s">
        <v>252</v>
      </c>
      <c r="D15049" s="2">
        <v>2</v>
      </c>
      <c r="E15049" s="17">
        <v>9</v>
      </c>
      <c r="F15049" t="s">
        <v>78</v>
      </c>
      <c r="H15049">
        <v>31944.6</v>
      </c>
    </row>
    <row r="15050" spans="1:8" x14ac:dyDescent="0.25">
      <c r="A15050" s="2">
        <v>17</v>
      </c>
      <c r="B15050" t="s">
        <v>46</v>
      </c>
      <c r="C15050" t="s">
        <v>252</v>
      </c>
      <c r="D15050" s="2">
        <v>2</v>
      </c>
      <c r="E15050" s="17">
        <v>9</v>
      </c>
      <c r="F15050" t="s">
        <v>67</v>
      </c>
      <c r="G15050">
        <v>9</v>
      </c>
      <c r="H15050">
        <v>659.88000000000011</v>
      </c>
    </row>
    <row r="15051" spans="1:8" x14ac:dyDescent="0.25">
      <c r="A15051" s="2">
        <v>17</v>
      </c>
      <c r="B15051" t="s">
        <v>46</v>
      </c>
      <c r="C15051" t="s">
        <v>252</v>
      </c>
      <c r="D15051" s="2">
        <v>2</v>
      </c>
      <c r="E15051" s="17">
        <v>9</v>
      </c>
      <c r="F15051" t="s">
        <v>73</v>
      </c>
      <c r="G15051">
        <v>1</v>
      </c>
      <c r="H15051">
        <v>227832.75</v>
      </c>
    </row>
    <row r="15052" spans="1:8" x14ac:dyDescent="0.25">
      <c r="A15052" s="2">
        <v>17</v>
      </c>
      <c r="B15052" t="s">
        <v>46</v>
      </c>
      <c r="C15052" t="s">
        <v>252</v>
      </c>
      <c r="D15052" s="2">
        <v>2</v>
      </c>
      <c r="E15052" s="17">
        <v>10</v>
      </c>
      <c r="F15052" t="s">
        <v>70</v>
      </c>
      <c r="G15052">
        <v>7</v>
      </c>
      <c r="H15052">
        <v>2981469</v>
      </c>
    </row>
    <row r="15053" spans="1:8" x14ac:dyDescent="0.25">
      <c r="A15053" s="2">
        <v>17</v>
      </c>
      <c r="B15053" t="s">
        <v>46</v>
      </c>
      <c r="C15053" t="s">
        <v>252</v>
      </c>
      <c r="D15053" s="2">
        <v>2</v>
      </c>
      <c r="E15053" s="17">
        <v>10</v>
      </c>
      <c r="F15053" t="s">
        <v>75</v>
      </c>
      <c r="G15053">
        <v>4</v>
      </c>
      <c r="H15053">
        <v>59400</v>
      </c>
    </row>
    <row r="15054" spans="1:8" x14ac:dyDescent="0.25">
      <c r="A15054" s="2">
        <v>17</v>
      </c>
      <c r="B15054" t="s">
        <v>46</v>
      </c>
      <c r="C15054" t="s">
        <v>252</v>
      </c>
      <c r="D15054" s="2">
        <v>2</v>
      </c>
      <c r="E15054" s="17">
        <v>10</v>
      </c>
      <c r="F15054" t="s">
        <v>68</v>
      </c>
      <c r="G15054">
        <v>7</v>
      </c>
      <c r="H15054">
        <v>161048</v>
      </c>
    </row>
    <row r="15055" spans="1:8" x14ac:dyDescent="0.25">
      <c r="A15055" s="2">
        <v>17</v>
      </c>
      <c r="B15055" t="s">
        <v>46</v>
      </c>
      <c r="C15055" t="s">
        <v>252</v>
      </c>
      <c r="D15055" s="2">
        <v>2</v>
      </c>
      <c r="E15055" s="17">
        <v>10</v>
      </c>
      <c r="F15055" t="s">
        <v>69</v>
      </c>
      <c r="G15055">
        <v>7</v>
      </c>
      <c r="H15055">
        <v>385035.45999999996</v>
      </c>
    </row>
    <row r="15056" spans="1:8" x14ac:dyDescent="0.25">
      <c r="A15056" s="2">
        <v>17</v>
      </c>
      <c r="B15056" t="s">
        <v>46</v>
      </c>
      <c r="C15056" t="s">
        <v>252</v>
      </c>
      <c r="D15056" s="2">
        <v>2</v>
      </c>
      <c r="E15056" s="17">
        <v>10</v>
      </c>
      <c r="F15056" t="s">
        <v>78</v>
      </c>
      <c r="H15056">
        <v>79498.080000000002</v>
      </c>
    </row>
    <row r="15057" spans="1:8" x14ac:dyDescent="0.25">
      <c r="A15057" s="2">
        <v>17</v>
      </c>
      <c r="B15057" t="s">
        <v>46</v>
      </c>
      <c r="C15057" t="s">
        <v>252</v>
      </c>
      <c r="D15057" s="2">
        <v>2</v>
      </c>
      <c r="E15057" s="17">
        <v>10</v>
      </c>
      <c r="F15057" t="s">
        <v>67</v>
      </c>
      <c r="G15057">
        <v>7</v>
      </c>
      <c r="H15057">
        <v>562.12</v>
      </c>
    </row>
    <row r="15058" spans="1:8" x14ac:dyDescent="0.25">
      <c r="A15058" s="2">
        <v>17</v>
      </c>
      <c r="B15058" t="s">
        <v>46</v>
      </c>
      <c r="C15058" t="s">
        <v>252</v>
      </c>
      <c r="D15058" s="2">
        <v>2</v>
      </c>
      <c r="E15058" s="17">
        <v>10</v>
      </c>
      <c r="F15058" t="s">
        <v>73</v>
      </c>
      <c r="H15058">
        <v>260014.75</v>
      </c>
    </row>
    <row r="15059" spans="1:8" x14ac:dyDescent="0.25">
      <c r="A15059" s="2">
        <v>17</v>
      </c>
      <c r="B15059" t="s">
        <v>46</v>
      </c>
      <c r="C15059" t="s">
        <v>252</v>
      </c>
      <c r="D15059" s="2">
        <v>2</v>
      </c>
      <c r="E15059" s="17">
        <v>11</v>
      </c>
      <c r="F15059" t="s">
        <v>70</v>
      </c>
      <c r="G15059">
        <v>12</v>
      </c>
      <c r="H15059">
        <v>4995478.8899999997</v>
      </c>
    </row>
    <row r="15060" spans="1:8" x14ac:dyDescent="0.25">
      <c r="A15060" s="2">
        <v>17</v>
      </c>
      <c r="B15060" t="s">
        <v>46</v>
      </c>
      <c r="C15060" t="s">
        <v>252</v>
      </c>
      <c r="D15060" s="2">
        <v>2</v>
      </c>
      <c r="E15060" s="17">
        <v>11</v>
      </c>
      <c r="F15060" t="s">
        <v>75</v>
      </c>
      <c r="G15060">
        <v>1</v>
      </c>
      <c r="H15060">
        <v>10800</v>
      </c>
    </row>
    <row r="15061" spans="1:8" x14ac:dyDescent="0.25">
      <c r="A15061" s="2">
        <v>17</v>
      </c>
      <c r="B15061" t="s">
        <v>46</v>
      </c>
      <c r="C15061" t="s">
        <v>252</v>
      </c>
      <c r="D15061" s="2">
        <v>2</v>
      </c>
      <c r="E15061" s="17">
        <v>11</v>
      </c>
      <c r="F15061" t="s">
        <v>68</v>
      </c>
      <c r="G15061">
        <v>8</v>
      </c>
      <c r="H15061">
        <v>96413.75</v>
      </c>
    </row>
    <row r="15062" spans="1:8" x14ac:dyDescent="0.25">
      <c r="A15062" s="2">
        <v>17</v>
      </c>
      <c r="B15062" t="s">
        <v>46</v>
      </c>
      <c r="C15062" t="s">
        <v>252</v>
      </c>
      <c r="D15062" s="2">
        <v>2</v>
      </c>
      <c r="E15062" s="17">
        <v>11</v>
      </c>
      <c r="F15062" t="s">
        <v>69</v>
      </c>
      <c r="G15062">
        <v>9</v>
      </c>
      <c r="H15062">
        <v>497701.37000000005</v>
      </c>
    </row>
    <row r="15063" spans="1:8" x14ac:dyDescent="0.25">
      <c r="A15063" s="2">
        <v>17</v>
      </c>
      <c r="B15063" t="s">
        <v>46</v>
      </c>
      <c r="C15063" t="s">
        <v>252</v>
      </c>
      <c r="D15063" s="2">
        <v>2</v>
      </c>
      <c r="E15063" s="17">
        <v>11</v>
      </c>
      <c r="F15063" t="s">
        <v>78</v>
      </c>
      <c r="H15063">
        <v>87900.479999999981</v>
      </c>
    </row>
    <row r="15064" spans="1:8" x14ac:dyDescent="0.25">
      <c r="A15064" s="2">
        <v>17</v>
      </c>
      <c r="B15064" t="s">
        <v>46</v>
      </c>
      <c r="C15064" t="s">
        <v>252</v>
      </c>
      <c r="D15064" s="2">
        <v>2</v>
      </c>
      <c r="E15064" s="17">
        <v>11</v>
      </c>
      <c r="F15064" t="s">
        <v>67</v>
      </c>
      <c r="G15064">
        <v>12</v>
      </c>
      <c r="H15064">
        <v>837.07</v>
      </c>
    </row>
    <row r="15065" spans="1:8" x14ac:dyDescent="0.25">
      <c r="A15065" s="2">
        <v>17</v>
      </c>
      <c r="B15065" t="s">
        <v>46</v>
      </c>
      <c r="C15065" t="s">
        <v>252</v>
      </c>
      <c r="D15065" s="2">
        <v>2</v>
      </c>
      <c r="E15065" s="17">
        <v>11</v>
      </c>
      <c r="F15065" t="s">
        <v>73</v>
      </c>
      <c r="H15065">
        <v>225366.80000000002</v>
      </c>
    </row>
    <row r="15066" spans="1:8" x14ac:dyDescent="0.25">
      <c r="A15066" s="2">
        <v>17</v>
      </c>
      <c r="B15066" t="s">
        <v>46</v>
      </c>
      <c r="C15066" t="s">
        <v>252</v>
      </c>
      <c r="D15066" s="2">
        <v>2</v>
      </c>
      <c r="E15066" s="17">
        <v>11</v>
      </c>
      <c r="F15066" t="s">
        <v>72</v>
      </c>
      <c r="G15066">
        <v>12</v>
      </c>
      <c r="H15066">
        <v>1167076.6100000001</v>
      </c>
    </row>
    <row r="15067" spans="1:8" x14ac:dyDescent="0.25">
      <c r="A15067" s="2">
        <v>17</v>
      </c>
      <c r="B15067" t="s">
        <v>46</v>
      </c>
      <c r="C15067" t="s">
        <v>252</v>
      </c>
      <c r="D15067" s="2">
        <v>2</v>
      </c>
      <c r="E15067" s="17">
        <v>12</v>
      </c>
      <c r="F15067" t="s">
        <v>70</v>
      </c>
      <c r="G15067">
        <v>6</v>
      </c>
      <c r="H15067">
        <v>2768234.91</v>
      </c>
    </row>
    <row r="15068" spans="1:8" x14ac:dyDescent="0.25">
      <c r="A15068" s="2">
        <v>17</v>
      </c>
      <c r="B15068" t="s">
        <v>46</v>
      </c>
      <c r="C15068" t="s">
        <v>252</v>
      </c>
      <c r="D15068" s="2">
        <v>2</v>
      </c>
      <c r="E15068" s="17">
        <v>12</v>
      </c>
      <c r="F15068" t="s">
        <v>75</v>
      </c>
      <c r="G15068">
        <v>1</v>
      </c>
      <c r="H15068">
        <v>20592</v>
      </c>
    </row>
    <row r="15069" spans="1:8" x14ac:dyDescent="0.25">
      <c r="A15069" s="2">
        <v>17</v>
      </c>
      <c r="B15069" t="s">
        <v>46</v>
      </c>
      <c r="C15069" t="s">
        <v>252</v>
      </c>
      <c r="D15069" s="2">
        <v>2</v>
      </c>
      <c r="E15069" s="17">
        <v>12</v>
      </c>
      <c r="F15069" t="s">
        <v>68</v>
      </c>
      <c r="G15069">
        <v>3</v>
      </c>
      <c r="H15069">
        <v>28800</v>
      </c>
    </row>
    <row r="15070" spans="1:8" x14ac:dyDescent="0.25">
      <c r="A15070" s="2">
        <v>17</v>
      </c>
      <c r="B15070" t="s">
        <v>46</v>
      </c>
      <c r="C15070" t="s">
        <v>252</v>
      </c>
      <c r="D15070" s="2">
        <v>2</v>
      </c>
      <c r="E15070" s="17">
        <v>12</v>
      </c>
      <c r="F15070" t="s">
        <v>69</v>
      </c>
      <c r="G15070">
        <v>6</v>
      </c>
      <c r="H15070">
        <v>359869.72000000009</v>
      </c>
    </row>
    <row r="15071" spans="1:8" x14ac:dyDescent="0.25">
      <c r="A15071" s="2">
        <v>17</v>
      </c>
      <c r="B15071" t="s">
        <v>46</v>
      </c>
      <c r="C15071" t="s">
        <v>252</v>
      </c>
      <c r="D15071" s="2">
        <v>2</v>
      </c>
      <c r="E15071" s="17">
        <v>12</v>
      </c>
      <c r="F15071" t="s">
        <v>78</v>
      </c>
      <c r="H15071">
        <v>41339.699999999997</v>
      </c>
    </row>
    <row r="15072" spans="1:8" x14ac:dyDescent="0.25">
      <c r="A15072" s="2">
        <v>17</v>
      </c>
      <c r="B15072" t="s">
        <v>46</v>
      </c>
      <c r="C15072" t="s">
        <v>252</v>
      </c>
      <c r="D15072" s="2">
        <v>2</v>
      </c>
      <c r="E15072" s="17">
        <v>12</v>
      </c>
      <c r="F15072" t="s">
        <v>67</v>
      </c>
      <c r="G15072">
        <v>6</v>
      </c>
      <c r="H15072">
        <v>384.92999999999989</v>
      </c>
    </row>
    <row r="15073" spans="1:8" x14ac:dyDescent="0.25">
      <c r="A15073" s="2">
        <v>17</v>
      </c>
      <c r="B15073" t="s">
        <v>46</v>
      </c>
      <c r="C15073" t="s">
        <v>252</v>
      </c>
      <c r="D15073" s="2">
        <v>2</v>
      </c>
      <c r="E15073" s="17">
        <v>12</v>
      </c>
      <c r="F15073" t="s">
        <v>73</v>
      </c>
      <c r="H15073">
        <v>261663.77999999997</v>
      </c>
    </row>
    <row r="15074" spans="1:8" x14ac:dyDescent="0.25">
      <c r="A15074" s="2">
        <v>17</v>
      </c>
      <c r="B15074" t="s">
        <v>46</v>
      </c>
      <c r="C15074" t="s">
        <v>252</v>
      </c>
      <c r="D15074" s="2">
        <v>2</v>
      </c>
      <c r="E15074" s="17">
        <v>12</v>
      </c>
      <c r="F15074" t="s">
        <v>72</v>
      </c>
      <c r="G15074">
        <v>6</v>
      </c>
      <c r="H15074">
        <v>471158.64</v>
      </c>
    </row>
    <row r="15075" spans="1:8" x14ac:dyDescent="0.25">
      <c r="A15075" s="2">
        <v>17</v>
      </c>
      <c r="B15075" t="s">
        <v>46</v>
      </c>
      <c r="C15075" t="s">
        <v>252</v>
      </c>
      <c r="D15075" s="2">
        <v>2</v>
      </c>
      <c r="E15075" s="17">
        <v>13</v>
      </c>
      <c r="F15075" t="s">
        <v>70</v>
      </c>
      <c r="G15075">
        <v>8</v>
      </c>
      <c r="H15075">
        <v>3848692.7000000011</v>
      </c>
    </row>
    <row r="15076" spans="1:8" x14ac:dyDescent="0.25">
      <c r="A15076" s="2">
        <v>17</v>
      </c>
      <c r="B15076" t="s">
        <v>46</v>
      </c>
      <c r="C15076" t="s">
        <v>252</v>
      </c>
      <c r="D15076" s="2">
        <v>2</v>
      </c>
      <c r="E15076" s="17">
        <v>13</v>
      </c>
      <c r="F15076" t="s">
        <v>75</v>
      </c>
      <c r="G15076">
        <v>2</v>
      </c>
      <c r="H15076">
        <v>13980</v>
      </c>
    </row>
    <row r="15077" spans="1:8" x14ac:dyDescent="0.25">
      <c r="A15077" s="2">
        <v>17</v>
      </c>
      <c r="B15077" t="s">
        <v>46</v>
      </c>
      <c r="C15077" t="s">
        <v>252</v>
      </c>
      <c r="D15077" s="2">
        <v>2</v>
      </c>
      <c r="E15077" s="17">
        <v>13</v>
      </c>
      <c r="F15077" t="s">
        <v>68</v>
      </c>
      <c r="G15077">
        <v>4</v>
      </c>
      <c r="H15077">
        <v>97549</v>
      </c>
    </row>
    <row r="15078" spans="1:8" x14ac:dyDescent="0.25">
      <c r="A15078" s="2">
        <v>17</v>
      </c>
      <c r="B15078" t="s">
        <v>46</v>
      </c>
      <c r="C15078" t="s">
        <v>252</v>
      </c>
      <c r="D15078" s="2">
        <v>2</v>
      </c>
      <c r="E15078" s="17">
        <v>13</v>
      </c>
      <c r="F15078" t="s">
        <v>69</v>
      </c>
      <c r="G15078">
        <v>8</v>
      </c>
      <c r="H15078">
        <v>500328.87999999989</v>
      </c>
    </row>
    <row r="15079" spans="1:8" x14ac:dyDescent="0.25">
      <c r="A15079" s="2">
        <v>17</v>
      </c>
      <c r="B15079" t="s">
        <v>46</v>
      </c>
      <c r="C15079" t="s">
        <v>252</v>
      </c>
      <c r="D15079" s="2">
        <v>2</v>
      </c>
      <c r="E15079" s="17">
        <v>13</v>
      </c>
      <c r="F15079" t="s">
        <v>67</v>
      </c>
      <c r="G15079">
        <v>8</v>
      </c>
      <c r="H15079">
        <v>464.35999999999996</v>
      </c>
    </row>
    <row r="15080" spans="1:8" x14ac:dyDescent="0.25">
      <c r="A15080" s="2">
        <v>17</v>
      </c>
      <c r="B15080" t="s">
        <v>46</v>
      </c>
      <c r="C15080" t="s">
        <v>252</v>
      </c>
      <c r="D15080" s="2">
        <v>2</v>
      </c>
      <c r="E15080" s="17">
        <v>13</v>
      </c>
      <c r="F15080" t="s">
        <v>73</v>
      </c>
      <c r="H15080">
        <v>303269.05</v>
      </c>
    </row>
    <row r="15081" spans="1:8" x14ac:dyDescent="0.25">
      <c r="A15081" s="2">
        <v>17</v>
      </c>
      <c r="B15081" t="s">
        <v>46</v>
      </c>
      <c r="C15081" t="s">
        <v>252</v>
      </c>
      <c r="D15081" s="2">
        <v>2</v>
      </c>
      <c r="E15081" s="17">
        <v>13</v>
      </c>
      <c r="F15081" t="s">
        <v>72</v>
      </c>
      <c r="G15081">
        <v>8</v>
      </c>
      <c r="H15081">
        <v>860116.91999999993</v>
      </c>
    </row>
    <row r="15082" spans="1:8" x14ac:dyDescent="0.25">
      <c r="A15082" s="2">
        <v>17</v>
      </c>
      <c r="B15082" t="s">
        <v>46</v>
      </c>
      <c r="C15082" t="s">
        <v>252</v>
      </c>
      <c r="D15082" s="2">
        <v>2</v>
      </c>
      <c r="E15082" s="17">
        <v>13</v>
      </c>
      <c r="F15082" t="s">
        <v>74</v>
      </c>
      <c r="H15082">
        <v>50633.440000000002</v>
      </c>
    </row>
    <row r="15083" spans="1:8" x14ac:dyDescent="0.25">
      <c r="A15083" s="2">
        <v>17</v>
      </c>
      <c r="B15083" t="s">
        <v>46</v>
      </c>
      <c r="C15083" t="s">
        <v>252</v>
      </c>
      <c r="D15083" s="2">
        <v>2</v>
      </c>
      <c r="E15083" s="17">
        <v>14</v>
      </c>
      <c r="F15083" t="s">
        <v>70</v>
      </c>
      <c r="G15083">
        <v>1</v>
      </c>
      <c r="H15083">
        <v>809921.75999999989</v>
      </c>
    </row>
    <row r="15084" spans="1:8" x14ac:dyDescent="0.25">
      <c r="A15084" s="2">
        <v>17</v>
      </c>
      <c r="B15084" t="s">
        <v>46</v>
      </c>
      <c r="C15084" t="s">
        <v>252</v>
      </c>
      <c r="D15084" s="2">
        <v>2</v>
      </c>
      <c r="E15084" s="17">
        <v>14</v>
      </c>
      <c r="F15084" t="s">
        <v>68</v>
      </c>
      <c r="G15084">
        <v>1</v>
      </c>
      <c r="H15084">
        <v>19200</v>
      </c>
    </row>
    <row r="15085" spans="1:8" x14ac:dyDescent="0.25">
      <c r="A15085" s="2">
        <v>17</v>
      </c>
      <c r="B15085" t="s">
        <v>46</v>
      </c>
      <c r="C15085" t="s">
        <v>252</v>
      </c>
      <c r="D15085" s="2">
        <v>2</v>
      </c>
      <c r="E15085" s="17">
        <v>14</v>
      </c>
      <c r="F15085" t="s">
        <v>69</v>
      </c>
      <c r="G15085">
        <v>1</v>
      </c>
      <c r="H15085">
        <v>105289.62</v>
      </c>
    </row>
    <row r="15086" spans="1:8" x14ac:dyDescent="0.25">
      <c r="A15086" s="2">
        <v>17</v>
      </c>
      <c r="B15086" t="s">
        <v>46</v>
      </c>
      <c r="C15086" t="s">
        <v>252</v>
      </c>
      <c r="D15086" s="2">
        <v>2</v>
      </c>
      <c r="E15086" s="17">
        <v>14</v>
      </c>
      <c r="F15086" t="s">
        <v>67</v>
      </c>
      <c r="G15086">
        <v>1</v>
      </c>
      <c r="H15086">
        <v>73.319999999999993</v>
      </c>
    </row>
    <row r="15087" spans="1:8" x14ac:dyDescent="0.25">
      <c r="A15087" s="2">
        <v>17</v>
      </c>
      <c r="B15087" t="s">
        <v>46</v>
      </c>
      <c r="C15087" t="s">
        <v>252</v>
      </c>
      <c r="D15087" s="2">
        <v>2</v>
      </c>
      <c r="E15087" s="17">
        <v>14</v>
      </c>
      <c r="F15087" t="s">
        <v>73</v>
      </c>
      <c r="H15087">
        <v>67493.48</v>
      </c>
    </row>
    <row r="15088" spans="1:8" x14ac:dyDescent="0.25">
      <c r="A15088" s="2">
        <v>17</v>
      </c>
      <c r="B15088" t="s">
        <v>46</v>
      </c>
      <c r="C15088" t="s">
        <v>252</v>
      </c>
      <c r="D15088" s="2">
        <v>2</v>
      </c>
      <c r="E15088" s="17">
        <v>14</v>
      </c>
      <c r="F15088" t="s">
        <v>72</v>
      </c>
      <c r="G15088">
        <v>1</v>
      </c>
      <c r="H15088">
        <v>155125.91999999998</v>
      </c>
    </row>
    <row r="15089" spans="1:8" x14ac:dyDescent="0.25">
      <c r="A15089" s="2">
        <v>17</v>
      </c>
      <c r="B15089" t="s">
        <v>46</v>
      </c>
      <c r="C15089" t="s">
        <v>253</v>
      </c>
      <c r="D15089" s="2">
        <v>4</v>
      </c>
      <c r="E15089" s="17">
        <v>1</v>
      </c>
      <c r="F15089" t="s">
        <v>70</v>
      </c>
      <c r="H15089">
        <v>56626.97</v>
      </c>
    </row>
    <row r="15090" spans="1:8" x14ac:dyDescent="0.25">
      <c r="A15090" s="2">
        <v>17</v>
      </c>
      <c r="B15090" t="s">
        <v>46</v>
      </c>
      <c r="C15090" t="s">
        <v>253</v>
      </c>
      <c r="D15090" s="2">
        <v>4</v>
      </c>
      <c r="E15090" s="17">
        <v>4</v>
      </c>
      <c r="F15090" t="s">
        <v>70</v>
      </c>
      <c r="H15090">
        <v>3149558.7199999997</v>
      </c>
    </row>
    <row r="15091" spans="1:8" x14ac:dyDescent="0.25">
      <c r="A15091" s="2">
        <v>17</v>
      </c>
      <c r="B15091" t="s">
        <v>46</v>
      </c>
      <c r="C15091" t="s">
        <v>253</v>
      </c>
      <c r="D15091" s="2">
        <v>4</v>
      </c>
      <c r="E15091" s="17">
        <v>4</v>
      </c>
      <c r="F15091" t="s">
        <v>67</v>
      </c>
      <c r="H15091">
        <v>2086.3700000000008</v>
      </c>
    </row>
    <row r="15092" spans="1:8" x14ac:dyDescent="0.25">
      <c r="A15092" s="2">
        <v>17</v>
      </c>
      <c r="B15092" t="s">
        <v>46</v>
      </c>
      <c r="C15092" t="s">
        <v>253</v>
      </c>
      <c r="D15092" s="2">
        <v>4</v>
      </c>
      <c r="E15092" s="17">
        <v>4</v>
      </c>
      <c r="F15092" t="s">
        <v>72</v>
      </c>
      <c r="H15092">
        <v>1165335.8599999992</v>
      </c>
    </row>
    <row r="15093" spans="1:8" x14ac:dyDescent="0.25">
      <c r="A15093" s="2">
        <v>17</v>
      </c>
      <c r="B15093" t="s">
        <v>46</v>
      </c>
      <c r="C15093" t="s">
        <v>253</v>
      </c>
      <c r="D15093" s="2">
        <v>4</v>
      </c>
      <c r="E15093" s="17">
        <v>6</v>
      </c>
      <c r="F15093" t="s">
        <v>70</v>
      </c>
      <c r="H15093">
        <v>92741.25</v>
      </c>
    </row>
    <row r="15094" spans="1:8" x14ac:dyDescent="0.25">
      <c r="A15094" s="2">
        <v>17</v>
      </c>
      <c r="B15094" t="s">
        <v>46</v>
      </c>
      <c r="C15094" t="s">
        <v>253</v>
      </c>
      <c r="D15094" s="2">
        <v>4</v>
      </c>
      <c r="E15094" s="17">
        <v>6</v>
      </c>
      <c r="F15094" t="s">
        <v>75</v>
      </c>
      <c r="H15094">
        <v>6300</v>
      </c>
    </row>
    <row r="15095" spans="1:8" x14ac:dyDescent="0.25">
      <c r="A15095" s="2">
        <v>17</v>
      </c>
      <c r="B15095" t="s">
        <v>46</v>
      </c>
      <c r="C15095" t="s">
        <v>253</v>
      </c>
      <c r="D15095" s="2">
        <v>4</v>
      </c>
      <c r="E15095" s="17">
        <v>6</v>
      </c>
      <c r="F15095" t="s">
        <v>68</v>
      </c>
      <c r="H15095">
        <v>4220</v>
      </c>
    </row>
    <row r="15096" spans="1:8" x14ac:dyDescent="0.25">
      <c r="A15096" s="2">
        <v>17</v>
      </c>
      <c r="B15096" t="s">
        <v>46</v>
      </c>
      <c r="C15096" t="s">
        <v>253</v>
      </c>
      <c r="D15096" s="2">
        <v>4</v>
      </c>
      <c r="E15096" s="17">
        <v>6</v>
      </c>
      <c r="F15096" t="s">
        <v>69</v>
      </c>
      <c r="H15096">
        <v>12056.26</v>
      </c>
    </row>
    <row r="15097" spans="1:8" x14ac:dyDescent="0.25">
      <c r="A15097" s="2">
        <v>17</v>
      </c>
      <c r="B15097" t="s">
        <v>46</v>
      </c>
      <c r="C15097" t="s">
        <v>253</v>
      </c>
      <c r="D15097" s="2">
        <v>4</v>
      </c>
      <c r="E15097" s="17">
        <v>6</v>
      </c>
      <c r="F15097" t="s">
        <v>67</v>
      </c>
      <c r="H15097">
        <v>42.769999999999996</v>
      </c>
    </row>
    <row r="15098" spans="1:8" x14ac:dyDescent="0.25">
      <c r="A15098" s="2">
        <v>17</v>
      </c>
      <c r="B15098" t="s">
        <v>46</v>
      </c>
      <c r="C15098" t="s">
        <v>253</v>
      </c>
      <c r="D15098" s="2">
        <v>4</v>
      </c>
      <c r="E15098" s="17">
        <v>6</v>
      </c>
      <c r="F15098" t="s">
        <v>73</v>
      </c>
      <c r="H15098">
        <v>13248.75</v>
      </c>
    </row>
    <row r="15099" spans="1:8" x14ac:dyDescent="0.25">
      <c r="A15099" s="2">
        <v>17</v>
      </c>
      <c r="B15099" t="s">
        <v>46</v>
      </c>
      <c r="C15099" t="s">
        <v>253</v>
      </c>
      <c r="D15099" s="2">
        <v>4</v>
      </c>
      <c r="E15099" s="17">
        <v>7</v>
      </c>
      <c r="F15099" t="s">
        <v>70</v>
      </c>
      <c r="H15099">
        <v>260065.75</v>
      </c>
    </row>
    <row r="15100" spans="1:8" x14ac:dyDescent="0.25">
      <c r="A15100" s="2">
        <v>17</v>
      </c>
      <c r="B15100" t="s">
        <v>46</v>
      </c>
      <c r="C15100" t="s">
        <v>253</v>
      </c>
      <c r="D15100" s="2">
        <v>4</v>
      </c>
      <c r="E15100" s="17">
        <v>7</v>
      </c>
      <c r="F15100" t="s">
        <v>75</v>
      </c>
      <c r="H15100">
        <v>12600</v>
      </c>
    </row>
    <row r="15101" spans="1:8" x14ac:dyDescent="0.25">
      <c r="A15101" s="2">
        <v>17</v>
      </c>
      <c r="B15101" t="s">
        <v>46</v>
      </c>
      <c r="C15101" t="s">
        <v>253</v>
      </c>
      <c r="D15101" s="2">
        <v>4</v>
      </c>
      <c r="E15101" s="17">
        <v>7</v>
      </c>
      <c r="F15101" t="s">
        <v>68</v>
      </c>
      <c r="H15101">
        <v>18375</v>
      </c>
    </row>
    <row r="15102" spans="1:8" x14ac:dyDescent="0.25">
      <c r="A15102" s="2">
        <v>17</v>
      </c>
      <c r="B15102" t="s">
        <v>46</v>
      </c>
      <c r="C15102" t="s">
        <v>253</v>
      </c>
      <c r="D15102" s="2">
        <v>4</v>
      </c>
      <c r="E15102" s="17">
        <v>7</v>
      </c>
      <c r="F15102" t="s">
        <v>69</v>
      </c>
      <c r="H15102">
        <v>33808.380000000005</v>
      </c>
    </row>
    <row r="15103" spans="1:8" x14ac:dyDescent="0.25">
      <c r="A15103" s="2">
        <v>17</v>
      </c>
      <c r="B15103" t="s">
        <v>46</v>
      </c>
      <c r="C15103" t="s">
        <v>253</v>
      </c>
      <c r="D15103" s="2">
        <v>4</v>
      </c>
      <c r="E15103" s="17">
        <v>7</v>
      </c>
      <c r="F15103" t="s">
        <v>67</v>
      </c>
      <c r="H15103">
        <v>85.539999999999992</v>
      </c>
    </row>
    <row r="15104" spans="1:8" x14ac:dyDescent="0.25">
      <c r="A15104" s="2">
        <v>17</v>
      </c>
      <c r="B15104" t="s">
        <v>46</v>
      </c>
      <c r="C15104" t="s">
        <v>253</v>
      </c>
      <c r="D15104" s="2">
        <v>4</v>
      </c>
      <c r="E15104" s="17">
        <v>7</v>
      </c>
      <c r="F15104" t="s">
        <v>73</v>
      </c>
      <c r="H15104">
        <v>37152.25</v>
      </c>
    </row>
    <row r="15105" spans="1:8" x14ac:dyDescent="0.25">
      <c r="A15105" s="2">
        <v>17</v>
      </c>
      <c r="B15105" t="s">
        <v>46</v>
      </c>
      <c r="C15105" t="s">
        <v>253</v>
      </c>
      <c r="D15105" s="2">
        <v>4</v>
      </c>
      <c r="E15105" s="17">
        <v>8</v>
      </c>
      <c r="F15105" t="s">
        <v>70</v>
      </c>
      <c r="H15105">
        <v>384818.25</v>
      </c>
    </row>
    <row r="15106" spans="1:8" x14ac:dyDescent="0.25">
      <c r="A15106" s="2">
        <v>17</v>
      </c>
      <c r="B15106" t="s">
        <v>46</v>
      </c>
      <c r="C15106" t="s">
        <v>253</v>
      </c>
      <c r="D15106" s="2">
        <v>4</v>
      </c>
      <c r="E15106" s="17">
        <v>8</v>
      </c>
      <c r="F15106" t="s">
        <v>75</v>
      </c>
      <c r="H15106">
        <v>9900</v>
      </c>
    </row>
    <row r="15107" spans="1:8" x14ac:dyDescent="0.25">
      <c r="A15107" s="2">
        <v>17</v>
      </c>
      <c r="B15107" t="s">
        <v>46</v>
      </c>
      <c r="C15107" t="s">
        <v>253</v>
      </c>
      <c r="D15107" s="2">
        <v>4</v>
      </c>
      <c r="E15107" s="17">
        <v>8</v>
      </c>
      <c r="F15107" t="s">
        <v>68</v>
      </c>
      <c r="H15107">
        <v>16780</v>
      </c>
    </row>
    <row r="15108" spans="1:8" x14ac:dyDescent="0.25">
      <c r="A15108" s="2">
        <v>17</v>
      </c>
      <c r="B15108" t="s">
        <v>46</v>
      </c>
      <c r="C15108" t="s">
        <v>253</v>
      </c>
      <c r="D15108" s="2">
        <v>4</v>
      </c>
      <c r="E15108" s="17">
        <v>8</v>
      </c>
      <c r="F15108" t="s">
        <v>69</v>
      </c>
      <c r="H15108">
        <v>50026.079999999994</v>
      </c>
    </row>
    <row r="15109" spans="1:8" x14ac:dyDescent="0.25">
      <c r="A15109" s="2">
        <v>17</v>
      </c>
      <c r="B15109" t="s">
        <v>46</v>
      </c>
      <c r="C15109" t="s">
        <v>253</v>
      </c>
      <c r="D15109" s="2">
        <v>4</v>
      </c>
      <c r="E15109" s="17">
        <v>8</v>
      </c>
      <c r="F15109" t="s">
        <v>67</v>
      </c>
      <c r="H15109">
        <v>109.98</v>
      </c>
    </row>
    <row r="15110" spans="1:8" x14ac:dyDescent="0.25">
      <c r="A15110" s="2">
        <v>17</v>
      </c>
      <c r="B15110" t="s">
        <v>46</v>
      </c>
      <c r="C15110" t="s">
        <v>253</v>
      </c>
      <c r="D15110" s="2">
        <v>4</v>
      </c>
      <c r="E15110" s="17">
        <v>8</v>
      </c>
      <c r="F15110" t="s">
        <v>73</v>
      </c>
      <c r="H15110">
        <v>20312.25</v>
      </c>
    </row>
    <row r="15111" spans="1:8" x14ac:dyDescent="0.25">
      <c r="A15111" s="2">
        <v>17</v>
      </c>
      <c r="B15111" t="s">
        <v>46</v>
      </c>
      <c r="C15111" t="s">
        <v>253</v>
      </c>
      <c r="D15111" s="2">
        <v>4</v>
      </c>
      <c r="E15111" s="17">
        <v>9</v>
      </c>
      <c r="F15111" t="s">
        <v>70</v>
      </c>
      <c r="H15111">
        <v>1435784</v>
      </c>
    </row>
    <row r="15112" spans="1:8" x14ac:dyDescent="0.25">
      <c r="A15112" s="2">
        <v>17</v>
      </c>
      <c r="B15112" t="s">
        <v>46</v>
      </c>
      <c r="C15112" t="s">
        <v>253</v>
      </c>
      <c r="D15112" s="2">
        <v>4</v>
      </c>
      <c r="E15112" s="17">
        <v>9</v>
      </c>
      <c r="F15112" t="s">
        <v>75</v>
      </c>
      <c r="H15112">
        <v>44100</v>
      </c>
    </row>
    <row r="15113" spans="1:8" x14ac:dyDescent="0.25">
      <c r="A15113" s="2">
        <v>17</v>
      </c>
      <c r="B15113" t="s">
        <v>46</v>
      </c>
      <c r="C15113" t="s">
        <v>253</v>
      </c>
      <c r="D15113" s="2">
        <v>4</v>
      </c>
      <c r="E15113" s="17">
        <v>9</v>
      </c>
      <c r="F15113" t="s">
        <v>68</v>
      </c>
      <c r="H15113">
        <v>68325</v>
      </c>
    </row>
    <row r="15114" spans="1:8" x14ac:dyDescent="0.25">
      <c r="A15114" s="2">
        <v>17</v>
      </c>
      <c r="B15114" t="s">
        <v>46</v>
      </c>
      <c r="C15114" t="s">
        <v>253</v>
      </c>
      <c r="D15114" s="2">
        <v>4</v>
      </c>
      <c r="E15114" s="17">
        <v>9</v>
      </c>
      <c r="F15114" t="s">
        <v>69</v>
      </c>
      <c r="H15114">
        <v>186651.11</v>
      </c>
    </row>
    <row r="15115" spans="1:8" x14ac:dyDescent="0.25">
      <c r="A15115" s="2">
        <v>17</v>
      </c>
      <c r="B15115" t="s">
        <v>46</v>
      </c>
      <c r="C15115" t="s">
        <v>253</v>
      </c>
      <c r="D15115" s="2">
        <v>4</v>
      </c>
      <c r="E15115" s="17">
        <v>9</v>
      </c>
      <c r="F15115" t="s">
        <v>67</v>
      </c>
      <c r="H15115">
        <v>342.15999999999997</v>
      </c>
    </row>
    <row r="15116" spans="1:8" x14ac:dyDescent="0.25">
      <c r="A15116" s="2">
        <v>17</v>
      </c>
      <c r="B15116" t="s">
        <v>46</v>
      </c>
      <c r="C15116" t="s">
        <v>253</v>
      </c>
      <c r="D15116" s="2">
        <v>4</v>
      </c>
      <c r="E15116" s="17">
        <v>9</v>
      </c>
      <c r="F15116" t="s">
        <v>73</v>
      </c>
      <c r="H15116">
        <v>130089</v>
      </c>
    </row>
    <row r="15117" spans="1:8" x14ac:dyDescent="0.25">
      <c r="A15117" s="2">
        <v>17</v>
      </c>
      <c r="B15117" t="s">
        <v>46</v>
      </c>
      <c r="C15117" t="s">
        <v>253</v>
      </c>
      <c r="D15117" s="2">
        <v>4</v>
      </c>
      <c r="E15117" s="17">
        <v>10</v>
      </c>
      <c r="F15117" t="s">
        <v>70</v>
      </c>
      <c r="H15117">
        <v>656859</v>
      </c>
    </row>
    <row r="15118" spans="1:8" x14ac:dyDescent="0.25">
      <c r="A15118" s="2">
        <v>17</v>
      </c>
      <c r="B15118" t="s">
        <v>46</v>
      </c>
      <c r="C15118" t="s">
        <v>253</v>
      </c>
      <c r="D15118" s="2">
        <v>4</v>
      </c>
      <c r="E15118" s="17">
        <v>10</v>
      </c>
      <c r="F15118" t="s">
        <v>75</v>
      </c>
      <c r="H15118">
        <v>12600</v>
      </c>
    </row>
    <row r="15119" spans="1:8" x14ac:dyDescent="0.25">
      <c r="A15119" s="2">
        <v>17</v>
      </c>
      <c r="B15119" t="s">
        <v>46</v>
      </c>
      <c r="C15119" t="s">
        <v>253</v>
      </c>
      <c r="D15119" s="2">
        <v>4</v>
      </c>
      <c r="E15119" s="17">
        <v>10</v>
      </c>
      <c r="F15119" t="s">
        <v>68</v>
      </c>
      <c r="H15119">
        <v>15538</v>
      </c>
    </row>
    <row r="15120" spans="1:8" x14ac:dyDescent="0.25">
      <c r="A15120" s="2">
        <v>17</v>
      </c>
      <c r="B15120" t="s">
        <v>46</v>
      </c>
      <c r="C15120" t="s">
        <v>253</v>
      </c>
      <c r="D15120" s="2">
        <v>4</v>
      </c>
      <c r="E15120" s="17">
        <v>10</v>
      </c>
      <c r="F15120" t="s">
        <v>69</v>
      </c>
      <c r="H15120">
        <v>85391.349999999991</v>
      </c>
    </row>
    <row r="15121" spans="1:8" x14ac:dyDescent="0.25">
      <c r="A15121" s="2">
        <v>17</v>
      </c>
      <c r="B15121" t="s">
        <v>46</v>
      </c>
      <c r="C15121" t="s">
        <v>253</v>
      </c>
      <c r="D15121" s="2">
        <v>4</v>
      </c>
      <c r="E15121" s="17">
        <v>10</v>
      </c>
      <c r="F15121" t="s">
        <v>67</v>
      </c>
      <c r="H15121">
        <v>128.30999999999997</v>
      </c>
    </row>
    <row r="15122" spans="1:8" x14ac:dyDescent="0.25">
      <c r="A15122" s="2">
        <v>17</v>
      </c>
      <c r="B15122" t="s">
        <v>46</v>
      </c>
      <c r="C15122" t="s">
        <v>253</v>
      </c>
      <c r="D15122" s="2">
        <v>4</v>
      </c>
      <c r="E15122" s="17">
        <v>10</v>
      </c>
      <c r="F15122" t="s">
        <v>73</v>
      </c>
      <c r="H15122">
        <v>93837</v>
      </c>
    </row>
    <row r="15123" spans="1:8" x14ac:dyDescent="0.25">
      <c r="A15123" s="2">
        <v>17</v>
      </c>
      <c r="B15123" t="s">
        <v>46</v>
      </c>
      <c r="C15123" t="s">
        <v>253</v>
      </c>
      <c r="D15123" s="2">
        <v>4</v>
      </c>
      <c r="E15123" s="17">
        <v>11</v>
      </c>
      <c r="F15123" t="s">
        <v>70</v>
      </c>
      <c r="H15123">
        <v>2333764.1100000003</v>
      </c>
    </row>
    <row r="15124" spans="1:8" x14ac:dyDescent="0.25">
      <c r="A15124" s="2">
        <v>17</v>
      </c>
      <c r="B15124" t="s">
        <v>46</v>
      </c>
      <c r="C15124" t="s">
        <v>253</v>
      </c>
      <c r="D15124" s="2">
        <v>4</v>
      </c>
      <c r="E15124" s="17">
        <v>11</v>
      </c>
      <c r="F15124" t="s">
        <v>68</v>
      </c>
      <c r="H15124">
        <v>73778.25</v>
      </c>
    </row>
    <row r="15125" spans="1:8" x14ac:dyDescent="0.25">
      <c r="A15125" s="2">
        <v>17</v>
      </c>
      <c r="B15125" t="s">
        <v>46</v>
      </c>
      <c r="C15125" t="s">
        <v>253</v>
      </c>
      <c r="D15125" s="2">
        <v>4</v>
      </c>
      <c r="E15125" s="17">
        <v>11</v>
      </c>
      <c r="F15125" t="s">
        <v>69</v>
      </c>
      <c r="H15125">
        <v>283841.27</v>
      </c>
    </row>
    <row r="15126" spans="1:8" x14ac:dyDescent="0.25">
      <c r="A15126" s="2">
        <v>17</v>
      </c>
      <c r="B15126" t="s">
        <v>46</v>
      </c>
      <c r="C15126" t="s">
        <v>253</v>
      </c>
      <c r="D15126" s="2">
        <v>4</v>
      </c>
      <c r="E15126" s="17">
        <v>11</v>
      </c>
      <c r="F15126" t="s">
        <v>67</v>
      </c>
      <c r="H15126">
        <v>384.93</v>
      </c>
    </row>
    <row r="15127" spans="1:8" x14ac:dyDescent="0.25">
      <c r="A15127" s="2">
        <v>17</v>
      </c>
      <c r="B15127" t="s">
        <v>46</v>
      </c>
      <c r="C15127" t="s">
        <v>253</v>
      </c>
      <c r="D15127" s="2">
        <v>4</v>
      </c>
      <c r="E15127" s="17">
        <v>11</v>
      </c>
      <c r="F15127" t="s">
        <v>73</v>
      </c>
      <c r="H15127">
        <v>36015.53</v>
      </c>
    </row>
    <row r="15128" spans="1:8" x14ac:dyDescent="0.25">
      <c r="A15128" s="2">
        <v>17</v>
      </c>
      <c r="B15128" t="s">
        <v>46</v>
      </c>
      <c r="C15128" t="s">
        <v>253</v>
      </c>
      <c r="D15128" s="2">
        <v>4</v>
      </c>
      <c r="E15128" s="17">
        <v>11</v>
      </c>
      <c r="F15128" t="s">
        <v>79</v>
      </c>
      <c r="H15128">
        <v>11942.51</v>
      </c>
    </row>
    <row r="15129" spans="1:8" x14ac:dyDescent="0.25">
      <c r="A15129" s="2">
        <v>17</v>
      </c>
      <c r="B15129" t="s">
        <v>46</v>
      </c>
      <c r="C15129" t="s">
        <v>253</v>
      </c>
      <c r="D15129" s="2">
        <v>4</v>
      </c>
      <c r="E15129" s="17">
        <v>11</v>
      </c>
      <c r="F15129" t="s">
        <v>72</v>
      </c>
      <c r="H15129">
        <v>377190.63</v>
      </c>
    </row>
    <row r="15130" spans="1:8" x14ac:dyDescent="0.25">
      <c r="A15130" s="2">
        <v>17</v>
      </c>
      <c r="B15130" t="s">
        <v>46</v>
      </c>
      <c r="C15130" t="s">
        <v>253</v>
      </c>
      <c r="D15130" s="2">
        <v>4</v>
      </c>
      <c r="E15130" s="17">
        <v>11</v>
      </c>
      <c r="F15130" t="s">
        <v>74</v>
      </c>
      <c r="H15130">
        <v>81104.28</v>
      </c>
    </row>
    <row r="15131" spans="1:8" x14ac:dyDescent="0.25">
      <c r="A15131" s="2">
        <v>17</v>
      </c>
      <c r="B15131" t="s">
        <v>46</v>
      </c>
      <c r="C15131" t="s">
        <v>253</v>
      </c>
      <c r="D15131" s="2">
        <v>4</v>
      </c>
      <c r="E15131" s="17">
        <v>13</v>
      </c>
      <c r="F15131" t="s">
        <v>70</v>
      </c>
      <c r="H15131">
        <v>829121.41999999993</v>
      </c>
    </row>
    <row r="15132" spans="1:8" x14ac:dyDescent="0.25">
      <c r="A15132" s="2">
        <v>17</v>
      </c>
      <c r="B15132" t="s">
        <v>46</v>
      </c>
      <c r="C15132" t="s">
        <v>253</v>
      </c>
      <c r="D15132" s="2">
        <v>4</v>
      </c>
      <c r="E15132" s="17">
        <v>13</v>
      </c>
      <c r="F15132" t="s">
        <v>75</v>
      </c>
      <c r="H15132">
        <v>17500</v>
      </c>
    </row>
    <row r="15133" spans="1:8" x14ac:dyDescent="0.25">
      <c r="A15133" s="2">
        <v>17</v>
      </c>
      <c r="B15133" t="s">
        <v>46</v>
      </c>
      <c r="C15133" t="s">
        <v>253</v>
      </c>
      <c r="D15133" s="2">
        <v>4</v>
      </c>
      <c r="E15133" s="17">
        <v>13</v>
      </c>
      <c r="F15133" t="s">
        <v>68</v>
      </c>
      <c r="H15133">
        <v>20587</v>
      </c>
    </row>
    <row r="15134" spans="1:8" x14ac:dyDescent="0.25">
      <c r="A15134" s="2">
        <v>17</v>
      </c>
      <c r="B15134" t="s">
        <v>46</v>
      </c>
      <c r="C15134" t="s">
        <v>253</v>
      </c>
      <c r="D15134" s="2">
        <v>4</v>
      </c>
      <c r="E15134" s="17">
        <v>13</v>
      </c>
      <c r="F15134" t="s">
        <v>69</v>
      </c>
      <c r="H15134">
        <v>107785.51999999999</v>
      </c>
    </row>
    <row r="15135" spans="1:8" x14ac:dyDescent="0.25">
      <c r="A15135" s="2">
        <v>17</v>
      </c>
      <c r="B15135" t="s">
        <v>46</v>
      </c>
      <c r="C15135" t="s">
        <v>253</v>
      </c>
      <c r="D15135" s="2">
        <v>4</v>
      </c>
      <c r="E15135" s="17">
        <v>13</v>
      </c>
      <c r="F15135" t="s">
        <v>67</v>
      </c>
      <c r="H15135">
        <v>97.76</v>
      </c>
    </row>
    <row r="15136" spans="1:8" x14ac:dyDescent="0.25">
      <c r="A15136" s="2">
        <v>17</v>
      </c>
      <c r="B15136" t="s">
        <v>46</v>
      </c>
      <c r="C15136" t="s">
        <v>253</v>
      </c>
      <c r="D15136" s="2">
        <v>4</v>
      </c>
      <c r="E15136" s="17">
        <v>13</v>
      </c>
      <c r="F15136" t="s">
        <v>73</v>
      </c>
      <c r="H15136">
        <v>102334.39999999999</v>
      </c>
    </row>
    <row r="15137" spans="1:8" x14ac:dyDescent="0.25">
      <c r="A15137" s="2">
        <v>17</v>
      </c>
      <c r="B15137" t="s">
        <v>46</v>
      </c>
      <c r="C15137" t="s">
        <v>253</v>
      </c>
      <c r="D15137" s="2">
        <v>4</v>
      </c>
      <c r="E15137" s="17">
        <v>13</v>
      </c>
      <c r="F15137" t="s">
        <v>79</v>
      </c>
      <c r="H15137">
        <v>16076.46</v>
      </c>
    </row>
    <row r="15138" spans="1:8" x14ac:dyDescent="0.25">
      <c r="A15138" s="2">
        <v>17</v>
      </c>
      <c r="B15138" t="s">
        <v>46</v>
      </c>
      <c r="C15138" t="s">
        <v>253</v>
      </c>
      <c r="D15138" s="2">
        <v>4</v>
      </c>
      <c r="E15138" s="17">
        <v>13</v>
      </c>
      <c r="F15138" t="s">
        <v>72</v>
      </c>
      <c r="H15138">
        <v>140371.34</v>
      </c>
    </row>
    <row r="15139" spans="1:8" x14ac:dyDescent="0.25">
      <c r="A15139" s="2">
        <v>17</v>
      </c>
      <c r="B15139" t="s">
        <v>46</v>
      </c>
      <c r="C15139" t="s">
        <v>253</v>
      </c>
      <c r="D15139" s="2">
        <v>4</v>
      </c>
      <c r="E15139" s="17">
        <v>13</v>
      </c>
      <c r="F15139" t="s">
        <v>74</v>
      </c>
      <c r="H15139">
        <v>9296.43</v>
      </c>
    </row>
    <row r="15140" spans="1:8" x14ac:dyDescent="0.25">
      <c r="A15140" s="2">
        <v>17</v>
      </c>
      <c r="B15140" t="s">
        <v>46</v>
      </c>
      <c r="C15140" t="s">
        <v>253</v>
      </c>
      <c r="D15140" s="2">
        <v>4</v>
      </c>
      <c r="E15140" s="17">
        <v>14</v>
      </c>
      <c r="F15140" t="s">
        <v>70</v>
      </c>
      <c r="H15140">
        <v>309318.44</v>
      </c>
    </row>
    <row r="15141" spans="1:8" x14ac:dyDescent="0.25">
      <c r="A15141" s="2">
        <v>17</v>
      </c>
      <c r="B15141" t="s">
        <v>46</v>
      </c>
      <c r="C15141" t="s">
        <v>253</v>
      </c>
      <c r="D15141" s="2">
        <v>4</v>
      </c>
      <c r="E15141" s="17">
        <v>14</v>
      </c>
      <c r="F15141" t="s">
        <v>69</v>
      </c>
      <c r="H15141">
        <v>40211.29</v>
      </c>
    </row>
    <row r="15142" spans="1:8" x14ac:dyDescent="0.25">
      <c r="A15142" s="2">
        <v>17</v>
      </c>
      <c r="B15142" t="s">
        <v>46</v>
      </c>
      <c r="C15142" t="s">
        <v>253</v>
      </c>
      <c r="D15142" s="2">
        <v>4</v>
      </c>
      <c r="E15142" s="17">
        <v>14</v>
      </c>
      <c r="F15142" t="s">
        <v>67</v>
      </c>
      <c r="H15142">
        <v>30.549999999999997</v>
      </c>
    </row>
    <row r="15143" spans="1:8" x14ac:dyDescent="0.25">
      <c r="A15143" s="2">
        <v>17</v>
      </c>
      <c r="B15143" t="s">
        <v>46</v>
      </c>
      <c r="C15143" t="s">
        <v>253</v>
      </c>
      <c r="D15143" s="2">
        <v>4</v>
      </c>
      <c r="E15143" s="17">
        <v>14</v>
      </c>
      <c r="F15143" t="s">
        <v>72</v>
      </c>
      <c r="H15143">
        <v>66577.100000000006</v>
      </c>
    </row>
    <row r="15144" spans="1:8" x14ac:dyDescent="0.25">
      <c r="A15144" s="2">
        <v>17</v>
      </c>
      <c r="B15144" t="s">
        <v>46</v>
      </c>
      <c r="C15144" t="s">
        <v>254</v>
      </c>
      <c r="D15144" s="2">
        <v>4</v>
      </c>
      <c r="E15144" s="17">
        <v>1</v>
      </c>
      <c r="F15144" t="s">
        <v>70</v>
      </c>
      <c r="G15144">
        <v>2</v>
      </c>
      <c r="H15144">
        <v>104016</v>
      </c>
    </row>
    <row r="15145" spans="1:8" x14ac:dyDescent="0.25">
      <c r="A15145" s="2">
        <v>17</v>
      </c>
      <c r="B15145" t="s">
        <v>46</v>
      </c>
      <c r="C15145" t="s">
        <v>254</v>
      </c>
      <c r="D15145" s="2">
        <v>4</v>
      </c>
      <c r="E15145" s="17">
        <v>5</v>
      </c>
      <c r="F15145" t="s">
        <v>70</v>
      </c>
      <c r="G15145">
        <v>5</v>
      </c>
      <c r="H15145">
        <v>416597.45</v>
      </c>
    </row>
    <row r="15146" spans="1:8" x14ac:dyDescent="0.25">
      <c r="A15146" s="2">
        <v>17</v>
      </c>
      <c r="B15146" t="s">
        <v>46</v>
      </c>
      <c r="C15146" t="s">
        <v>254</v>
      </c>
      <c r="D15146" s="2">
        <v>4</v>
      </c>
      <c r="E15146" s="17">
        <v>5</v>
      </c>
      <c r="F15146" t="s">
        <v>75</v>
      </c>
      <c r="H15146">
        <v>3600</v>
      </c>
    </row>
    <row r="15147" spans="1:8" x14ac:dyDescent="0.25">
      <c r="A15147" s="2">
        <v>17</v>
      </c>
      <c r="B15147" t="s">
        <v>46</v>
      </c>
      <c r="C15147" t="s">
        <v>254</v>
      </c>
      <c r="D15147" s="2">
        <v>4</v>
      </c>
      <c r="E15147" s="17">
        <v>5</v>
      </c>
      <c r="F15147" t="s">
        <v>68</v>
      </c>
      <c r="H15147">
        <v>2880</v>
      </c>
    </row>
    <row r="15148" spans="1:8" x14ac:dyDescent="0.25">
      <c r="A15148" s="2">
        <v>17</v>
      </c>
      <c r="B15148" t="s">
        <v>46</v>
      </c>
      <c r="C15148" t="s">
        <v>254</v>
      </c>
      <c r="D15148" s="2">
        <v>4</v>
      </c>
      <c r="E15148" s="17">
        <v>5</v>
      </c>
      <c r="F15148" t="s">
        <v>69</v>
      </c>
      <c r="H15148">
        <v>5705.15</v>
      </c>
    </row>
    <row r="15149" spans="1:8" x14ac:dyDescent="0.25">
      <c r="A15149" s="2">
        <v>17</v>
      </c>
      <c r="B15149" t="s">
        <v>46</v>
      </c>
      <c r="C15149" t="s">
        <v>254</v>
      </c>
      <c r="D15149" s="2">
        <v>4</v>
      </c>
      <c r="E15149" s="17">
        <v>5</v>
      </c>
      <c r="F15149" t="s">
        <v>67</v>
      </c>
      <c r="G15149">
        <v>5</v>
      </c>
      <c r="H15149">
        <v>238.29</v>
      </c>
    </row>
    <row r="15150" spans="1:8" x14ac:dyDescent="0.25">
      <c r="A15150" s="2">
        <v>17</v>
      </c>
      <c r="B15150" t="s">
        <v>46</v>
      </c>
      <c r="C15150" t="s">
        <v>254</v>
      </c>
      <c r="D15150" s="2">
        <v>4</v>
      </c>
      <c r="E15150" s="17">
        <v>5</v>
      </c>
      <c r="F15150" t="s">
        <v>72</v>
      </c>
      <c r="G15150">
        <v>5</v>
      </c>
      <c r="H15150">
        <v>137903.15</v>
      </c>
    </row>
    <row r="15151" spans="1:8" x14ac:dyDescent="0.25">
      <c r="A15151" s="2">
        <v>17</v>
      </c>
      <c r="B15151" t="s">
        <v>46</v>
      </c>
      <c r="C15151" t="s">
        <v>254</v>
      </c>
      <c r="D15151" s="2">
        <v>4</v>
      </c>
      <c r="E15151" s="17">
        <v>6</v>
      </c>
      <c r="F15151" t="s">
        <v>70</v>
      </c>
      <c r="G15151">
        <v>10</v>
      </c>
      <c r="H15151">
        <v>1642100.5499999998</v>
      </c>
    </row>
    <row r="15152" spans="1:8" x14ac:dyDescent="0.25">
      <c r="A15152" s="2">
        <v>17</v>
      </c>
      <c r="B15152" t="s">
        <v>46</v>
      </c>
      <c r="C15152" t="s">
        <v>254</v>
      </c>
      <c r="D15152" s="2">
        <v>4</v>
      </c>
      <c r="E15152" s="17">
        <v>6</v>
      </c>
      <c r="F15152" t="s">
        <v>75</v>
      </c>
      <c r="G15152">
        <v>6</v>
      </c>
      <c r="H15152">
        <v>74700</v>
      </c>
    </row>
    <row r="15153" spans="1:8" x14ac:dyDescent="0.25">
      <c r="A15153" s="2">
        <v>17</v>
      </c>
      <c r="B15153" t="s">
        <v>46</v>
      </c>
      <c r="C15153" t="s">
        <v>254</v>
      </c>
      <c r="D15153" s="2">
        <v>4</v>
      </c>
      <c r="E15153" s="17">
        <v>6</v>
      </c>
      <c r="F15153" t="s">
        <v>68</v>
      </c>
      <c r="G15153">
        <v>6</v>
      </c>
      <c r="H15153">
        <v>135000</v>
      </c>
    </row>
    <row r="15154" spans="1:8" x14ac:dyDescent="0.25">
      <c r="A15154" s="2">
        <v>17</v>
      </c>
      <c r="B15154" t="s">
        <v>46</v>
      </c>
      <c r="C15154" t="s">
        <v>254</v>
      </c>
      <c r="D15154" s="2">
        <v>4</v>
      </c>
      <c r="E15154" s="17">
        <v>6</v>
      </c>
      <c r="F15154" t="s">
        <v>69</v>
      </c>
      <c r="G15154">
        <v>10</v>
      </c>
      <c r="H15154">
        <v>198418.36000000002</v>
      </c>
    </row>
    <row r="15155" spans="1:8" x14ac:dyDescent="0.25">
      <c r="A15155" s="2">
        <v>17</v>
      </c>
      <c r="B15155" t="s">
        <v>46</v>
      </c>
      <c r="C15155" t="s">
        <v>254</v>
      </c>
      <c r="D15155" s="2">
        <v>4</v>
      </c>
      <c r="E15155" s="17">
        <v>6</v>
      </c>
      <c r="F15155" t="s">
        <v>78</v>
      </c>
      <c r="H15155">
        <v>66351.12</v>
      </c>
    </row>
    <row r="15156" spans="1:8" x14ac:dyDescent="0.25">
      <c r="A15156" s="2">
        <v>17</v>
      </c>
      <c r="B15156" t="s">
        <v>46</v>
      </c>
      <c r="C15156" t="s">
        <v>254</v>
      </c>
      <c r="D15156" s="2">
        <v>4</v>
      </c>
      <c r="E15156" s="17">
        <v>6</v>
      </c>
      <c r="F15156" t="s">
        <v>67</v>
      </c>
      <c r="G15156">
        <v>10</v>
      </c>
      <c r="H15156">
        <v>733.20000000000027</v>
      </c>
    </row>
    <row r="15157" spans="1:8" x14ac:dyDescent="0.25">
      <c r="A15157" s="2">
        <v>17</v>
      </c>
      <c r="B15157" t="s">
        <v>46</v>
      </c>
      <c r="C15157" t="s">
        <v>254</v>
      </c>
      <c r="D15157" s="2">
        <v>4</v>
      </c>
      <c r="E15157" s="17">
        <v>6</v>
      </c>
      <c r="F15157" t="s">
        <v>73</v>
      </c>
      <c r="G15157">
        <v>1</v>
      </c>
      <c r="H15157">
        <v>104826.82</v>
      </c>
    </row>
    <row r="15158" spans="1:8" x14ac:dyDescent="0.25">
      <c r="A15158" s="2">
        <v>17</v>
      </c>
      <c r="B15158" t="s">
        <v>46</v>
      </c>
      <c r="C15158" t="s">
        <v>254</v>
      </c>
      <c r="D15158" s="2">
        <v>4</v>
      </c>
      <c r="E15158" s="17">
        <v>6</v>
      </c>
      <c r="F15158" t="s">
        <v>72</v>
      </c>
      <c r="H15158">
        <v>42925.020000000004</v>
      </c>
    </row>
    <row r="15159" spans="1:8" x14ac:dyDescent="0.25">
      <c r="A15159" s="2">
        <v>17</v>
      </c>
      <c r="B15159" t="s">
        <v>46</v>
      </c>
      <c r="C15159" t="s">
        <v>254</v>
      </c>
      <c r="D15159" s="2">
        <v>4</v>
      </c>
      <c r="E15159" s="17">
        <v>7</v>
      </c>
      <c r="F15159" t="s">
        <v>70</v>
      </c>
      <c r="G15159">
        <v>7</v>
      </c>
      <c r="H15159">
        <v>1430386.5</v>
      </c>
    </row>
    <row r="15160" spans="1:8" x14ac:dyDescent="0.25">
      <c r="A15160" s="2">
        <v>17</v>
      </c>
      <c r="B15160" t="s">
        <v>46</v>
      </c>
      <c r="C15160" t="s">
        <v>254</v>
      </c>
      <c r="D15160" s="2">
        <v>4</v>
      </c>
      <c r="E15160" s="17">
        <v>7</v>
      </c>
      <c r="F15160" t="s">
        <v>75</v>
      </c>
      <c r="G15160">
        <v>3</v>
      </c>
      <c r="H15160">
        <v>35100</v>
      </c>
    </row>
    <row r="15161" spans="1:8" x14ac:dyDescent="0.25">
      <c r="A15161" s="2">
        <v>17</v>
      </c>
      <c r="B15161" t="s">
        <v>46</v>
      </c>
      <c r="C15161" t="s">
        <v>254</v>
      </c>
      <c r="D15161" s="2">
        <v>4</v>
      </c>
      <c r="E15161" s="17">
        <v>7</v>
      </c>
      <c r="F15161" t="s">
        <v>68</v>
      </c>
      <c r="G15161">
        <v>3</v>
      </c>
      <c r="H15161">
        <v>52569</v>
      </c>
    </row>
    <row r="15162" spans="1:8" x14ac:dyDescent="0.25">
      <c r="A15162" s="2">
        <v>17</v>
      </c>
      <c r="B15162" t="s">
        <v>46</v>
      </c>
      <c r="C15162" t="s">
        <v>254</v>
      </c>
      <c r="D15162" s="2">
        <v>4</v>
      </c>
      <c r="E15162" s="17">
        <v>7</v>
      </c>
      <c r="F15162" t="s">
        <v>69</v>
      </c>
      <c r="G15162">
        <v>3</v>
      </c>
      <c r="H15162">
        <v>83885.179999999993</v>
      </c>
    </row>
    <row r="15163" spans="1:8" x14ac:dyDescent="0.25">
      <c r="A15163" s="2">
        <v>17</v>
      </c>
      <c r="B15163" t="s">
        <v>46</v>
      </c>
      <c r="C15163" t="s">
        <v>254</v>
      </c>
      <c r="D15163" s="2">
        <v>4</v>
      </c>
      <c r="E15163" s="17">
        <v>7</v>
      </c>
      <c r="F15163" t="s">
        <v>78</v>
      </c>
      <c r="H15163">
        <v>47693.880000000005</v>
      </c>
    </row>
    <row r="15164" spans="1:8" x14ac:dyDescent="0.25">
      <c r="A15164" s="2">
        <v>17</v>
      </c>
      <c r="B15164" t="s">
        <v>46</v>
      </c>
      <c r="C15164" t="s">
        <v>254</v>
      </c>
      <c r="D15164" s="2">
        <v>4</v>
      </c>
      <c r="E15164" s="17">
        <v>7</v>
      </c>
      <c r="F15164" t="s">
        <v>67</v>
      </c>
      <c r="G15164">
        <v>7</v>
      </c>
      <c r="H15164">
        <v>513.24</v>
      </c>
    </row>
    <row r="15165" spans="1:8" x14ac:dyDescent="0.25">
      <c r="A15165" s="2">
        <v>17</v>
      </c>
      <c r="B15165" t="s">
        <v>46</v>
      </c>
      <c r="C15165" t="s">
        <v>254</v>
      </c>
      <c r="D15165" s="2">
        <v>4</v>
      </c>
      <c r="E15165" s="17">
        <v>7</v>
      </c>
      <c r="F15165" t="s">
        <v>73</v>
      </c>
      <c r="H15165">
        <v>54049.5</v>
      </c>
    </row>
    <row r="15166" spans="1:8" x14ac:dyDescent="0.25">
      <c r="A15166" s="2">
        <v>17</v>
      </c>
      <c r="B15166" t="s">
        <v>46</v>
      </c>
      <c r="C15166" t="s">
        <v>254</v>
      </c>
      <c r="D15166" s="2">
        <v>4</v>
      </c>
      <c r="E15166" s="17">
        <v>7</v>
      </c>
      <c r="F15166" t="s">
        <v>79</v>
      </c>
      <c r="H15166">
        <v>8882</v>
      </c>
    </row>
    <row r="15167" spans="1:8" x14ac:dyDescent="0.25">
      <c r="A15167" s="2">
        <v>17</v>
      </c>
      <c r="B15167" t="s">
        <v>46</v>
      </c>
      <c r="C15167" t="s">
        <v>254</v>
      </c>
      <c r="D15167" s="2">
        <v>4</v>
      </c>
      <c r="E15167" s="17">
        <v>7</v>
      </c>
      <c r="F15167" t="s">
        <v>72</v>
      </c>
      <c r="G15167">
        <v>4</v>
      </c>
      <c r="H15167">
        <v>290491.19999999995</v>
      </c>
    </row>
    <row r="15168" spans="1:8" x14ac:dyDescent="0.25">
      <c r="A15168" s="2">
        <v>17</v>
      </c>
      <c r="B15168" t="s">
        <v>46</v>
      </c>
      <c r="C15168" t="s">
        <v>254</v>
      </c>
      <c r="D15168" s="2">
        <v>4</v>
      </c>
      <c r="E15168" s="17">
        <v>8</v>
      </c>
      <c r="F15168" t="s">
        <v>70</v>
      </c>
      <c r="G15168">
        <v>3</v>
      </c>
      <c r="H15168">
        <v>841722.75</v>
      </c>
    </row>
    <row r="15169" spans="1:8" x14ac:dyDescent="0.25">
      <c r="A15169" s="2">
        <v>17</v>
      </c>
      <c r="B15169" t="s">
        <v>46</v>
      </c>
      <c r="C15169" t="s">
        <v>254</v>
      </c>
      <c r="D15169" s="2">
        <v>4</v>
      </c>
      <c r="E15169" s="17">
        <v>8</v>
      </c>
      <c r="F15169" t="s">
        <v>75</v>
      </c>
      <c r="G15169">
        <v>3</v>
      </c>
      <c r="H15169">
        <v>33300</v>
      </c>
    </row>
    <row r="15170" spans="1:8" x14ac:dyDescent="0.25">
      <c r="A15170" s="2">
        <v>17</v>
      </c>
      <c r="B15170" t="s">
        <v>46</v>
      </c>
      <c r="C15170" t="s">
        <v>254</v>
      </c>
      <c r="D15170" s="2">
        <v>4</v>
      </c>
      <c r="E15170" s="17">
        <v>8</v>
      </c>
      <c r="F15170" t="s">
        <v>68</v>
      </c>
      <c r="G15170">
        <v>1</v>
      </c>
      <c r="H15170">
        <v>22877</v>
      </c>
    </row>
    <row r="15171" spans="1:8" x14ac:dyDescent="0.25">
      <c r="A15171" s="2">
        <v>17</v>
      </c>
      <c r="B15171" t="s">
        <v>46</v>
      </c>
      <c r="C15171" t="s">
        <v>254</v>
      </c>
      <c r="D15171" s="2">
        <v>4</v>
      </c>
      <c r="E15171" s="17">
        <v>8</v>
      </c>
      <c r="F15171" t="s">
        <v>69</v>
      </c>
      <c r="G15171">
        <v>3</v>
      </c>
      <c r="H15171">
        <v>109423.41</v>
      </c>
    </row>
    <row r="15172" spans="1:8" x14ac:dyDescent="0.25">
      <c r="A15172" s="2">
        <v>17</v>
      </c>
      <c r="B15172" t="s">
        <v>46</v>
      </c>
      <c r="C15172" t="s">
        <v>254</v>
      </c>
      <c r="D15172" s="2">
        <v>4</v>
      </c>
      <c r="E15172" s="17">
        <v>8</v>
      </c>
      <c r="F15172" t="s">
        <v>78</v>
      </c>
      <c r="H15172">
        <v>59228.520000000004</v>
      </c>
    </row>
    <row r="15173" spans="1:8" x14ac:dyDescent="0.25">
      <c r="A15173" s="2">
        <v>17</v>
      </c>
      <c r="B15173" t="s">
        <v>46</v>
      </c>
      <c r="C15173" t="s">
        <v>254</v>
      </c>
      <c r="D15173" s="2">
        <v>4</v>
      </c>
      <c r="E15173" s="17">
        <v>8</v>
      </c>
      <c r="F15173" t="s">
        <v>67</v>
      </c>
      <c r="G15173">
        <v>3</v>
      </c>
      <c r="H15173">
        <v>219.95999999999995</v>
      </c>
    </row>
    <row r="15174" spans="1:8" x14ac:dyDescent="0.25">
      <c r="A15174" s="2">
        <v>17</v>
      </c>
      <c r="B15174" t="s">
        <v>46</v>
      </c>
      <c r="C15174" t="s">
        <v>254</v>
      </c>
      <c r="D15174" s="2">
        <v>4</v>
      </c>
      <c r="E15174" s="17">
        <v>8</v>
      </c>
      <c r="F15174" t="s">
        <v>73</v>
      </c>
      <c r="H15174">
        <v>70397.25</v>
      </c>
    </row>
    <row r="15175" spans="1:8" x14ac:dyDescent="0.25">
      <c r="A15175" s="2">
        <v>17</v>
      </c>
      <c r="B15175" t="s">
        <v>46</v>
      </c>
      <c r="C15175" t="s">
        <v>254</v>
      </c>
      <c r="D15175" s="2">
        <v>4</v>
      </c>
      <c r="E15175" s="17">
        <v>9</v>
      </c>
      <c r="F15175" t="s">
        <v>70</v>
      </c>
      <c r="G15175">
        <v>2</v>
      </c>
      <c r="H15175">
        <v>1205512</v>
      </c>
    </row>
    <row r="15176" spans="1:8" x14ac:dyDescent="0.25">
      <c r="A15176" s="2">
        <v>17</v>
      </c>
      <c r="B15176" t="s">
        <v>46</v>
      </c>
      <c r="C15176" t="s">
        <v>254</v>
      </c>
      <c r="D15176" s="2">
        <v>4</v>
      </c>
      <c r="E15176" s="17">
        <v>9</v>
      </c>
      <c r="F15176" t="s">
        <v>75</v>
      </c>
      <c r="G15176">
        <v>1</v>
      </c>
      <c r="H15176">
        <v>27600</v>
      </c>
    </row>
    <row r="15177" spans="1:8" x14ac:dyDescent="0.25">
      <c r="A15177" s="2">
        <v>17</v>
      </c>
      <c r="B15177" t="s">
        <v>46</v>
      </c>
      <c r="C15177" t="s">
        <v>254</v>
      </c>
      <c r="D15177" s="2">
        <v>4</v>
      </c>
      <c r="E15177" s="17">
        <v>9</v>
      </c>
      <c r="F15177" t="s">
        <v>68</v>
      </c>
      <c r="G15177">
        <v>2</v>
      </c>
      <c r="H15177">
        <v>96088</v>
      </c>
    </row>
    <row r="15178" spans="1:8" x14ac:dyDescent="0.25">
      <c r="A15178" s="2">
        <v>17</v>
      </c>
      <c r="B15178" t="s">
        <v>46</v>
      </c>
      <c r="C15178" t="s">
        <v>254</v>
      </c>
      <c r="D15178" s="2">
        <v>4</v>
      </c>
      <c r="E15178" s="17">
        <v>9</v>
      </c>
      <c r="F15178" t="s">
        <v>69</v>
      </c>
      <c r="G15178">
        <v>2</v>
      </c>
      <c r="H15178">
        <v>156715.79</v>
      </c>
    </row>
    <row r="15179" spans="1:8" x14ac:dyDescent="0.25">
      <c r="A15179" s="2">
        <v>17</v>
      </c>
      <c r="B15179" t="s">
        <v>46</v>
      </c>
      <c r="C15179" t="s">
        <v>254</v>
      </c>
      <c r="D15179" s="2">
        <v>4</v>
      </c>
      <c r="E15179" s="17">
        <v>9</v>
      </c>
      <c r="F15179" t="s">
        <v>78</v>
      </c>
      <c r="H15179">
        <v>64992.959999999999</v>
      </c>
    </row>
    <row r="15180" spans="1:8" x14ac:dyDescent="0.25">
      <c r="A15180" s="2">
        <v>17</v>
      </c>
      <c r="B15180" t="s">
        <v>46</v>
      </c>
      <c r="C15180" t="s">
        <v>254</v>
      </c>
      <c r="D15180" s="2">
        <v>4</v>
      </c>
      <c r="E15180" s="17">
        <v>9</v>
      </c>
      <c r="F15180" t="s">
        <v>67</v>
      </c>
      <c r="G15180">
        <v>2</v>
      </c>
      <c r="H15180">
        <v>274.94999999999993</v>
      </c>
    </row>
    <row r="15181" spans="1:8" x14ac:dyDescent="0.25">
      <c r="A15181" s="2">
        <v>17</v>
      </c>
      <c r="B15181" t="s">
        <v>46</v>
      </c>
      <c r="C15181" t="s">
        <v>254</v>
      </c>
      <c r="D15181" s="2">
        <v>4</v>
      </c>
      <c r="E15181" s="17">
        <v>9</v>
      </c>
      <c r="F15181" t="s">
        <v>73</v>
      </c>
      <c r="H15181">
        <v>106898</v>
      </c>
    </row>
    <row r="15182" spans="1:8" x14ac:dyDescent="0.25">
      <c r="A15182" s="2">
        <v>17</v>
      </c>
      <c r="B15182" t="s">
        <v>46</v>
      </c>
      <c r="C15182" t="s">
        <v>254</v>
      </c>
      <c r="D15182" s="2">
        <v>4</v>
      </c>
      <c r="E15182" s="17">
        <v>9</v>
      </c>
      <c r="F15182" t="s">
        <v>79</v>
      </c>
      <c r="H15182">
        <v>17764.5</v>
      </c>
    </row>
    <row r="15183" spans="1:8" x14ac:dyDescent="0.25">
      <c r="A15183" s="2">
        <v>17</v>
      </c>
      <c r="B15183" t="s">
        <v>46</v>
      </c>
      <c r="C15183" t="s">
        <v>254</v>
      </c>
      <c r="D15183" s="2">
        <v>4</v>
      </c>
      <c r="E15183" s="17">
        <v>10</v>
      </c>
      <c r="F15183" t="s">
        <v>70</v>
      </c>
      <c r="G15183">
        <v>1</v>
      </c>
      <c r="H15183">
        <v>825218.25</v>
      </c>
    </row>
    <row r="15184" spans="1:8" x14ac:dyDescent="0.25">
      <c r="A15184" s="2">
        <v>17</v>
      </c>
      <c r="B15184" t="s">
        <v>46</v>
      </c>
      <c r="C15184" t="s">
        <v>254</v>
      </c>
      <c r="D15184" s="2">
        <v>4</v>
      </c>
      <c r="E15184" s="17">
        <v>10</v>
      </c>
      <c r="F15184" t="s">
        <v>75</v>
      </c>
      <c r="G15184">
        <v>1</v>
      </c>
      <c r="H15184">
        <v>20700</v>
      </c>
    </row>
    <row r="15185" spans="1:8" x14ac:dyDescent="0.25">
      <c r="A15185" s="2">
        <v>17</v>
      </c>
      <c r="B15185" t="s">
        <v>46</v>
      </c>
      <c r="C15185" t="s">
        <v>254</v>
      </c>
      <c r="D15185" s="2">
        <v>4</v>
      </c>
      <c r="E15185" s="17">
        <v>10</v>
      </c>
      <c r="F15185" t="s">
        <v>68</v>
      </c>
      <c r="G15185">
        <v>1</v>
      </c>
      <c r="H15185">
        <v>39341</v>
      </c>
    </row>
    <row r="15186" spans="1:8" x14ac:dyDescent="0.25">
      <c r="A15186" s="2">
        <v>17</v>
      </c>
      <c r="B15186" t="s">
        <v>46</v>
      </c>
      <c r="C15186" t="s">
        <v>254</v>
      </c>
      <c r="D15186" s="2">
        <v>4</v>
      </c>
      <c r="E15186" s="17">
        <v>10</v>
      </c>
      <c r="F15186" t="s">
        <v>69</v>
      </c>
      <c r="G15186">
        <v>1</v>
      </c>
      <c r="H15186">
        <v>107278.01999999999</v>
      </c>
    </row>
    <row r="15187" spans="1:8" x14ac:dyDescent="0.25">
      <c r="A15187" s="2">
        <v>17</v>
      </c>
      <c r="B15187" t="s">
        <v>46</v>
      </c>
      <c r="C15187" t="s">
        <v>254</v>
      </c>
      <c r="D15187" s="2">
        <v>4</v>
      </c>
      <c r="E15187" s="17">
        <v>10</v>
      </c>
      <c r="F15187" t="s">
        <v>67</v>
      </c>
      <c r="G15187">
        <v>1</v>
      </c>
      <c r="H15187">
        <v>122.19999999999999</v>
      </c>
    </row>
    <row r="15188" spans="1:8" x14ac:dyDescent="0.25">
      <c r="A15188" s="2">
        <v>17</v>
      </c>
      <c r="B15188" t="s">
        <v>46</v>
      </c>
      <c r="C15188" t="s">
        <v>254</v>
      </c>
      <c r="D15188" s="2">
        <v>4</v>
      </c>
      <c r="E15188" s="17">
        <v>10</v>
      </c>
      <c r="F15188" t="s">
        <v>73</v>
      </c>
      <c r="H15188">
        <v>69343</v>
      </c>
    </row>
    <row r="15189" spans="1:8" x14ac:dyDescent="0.25">
      <c r="A15189" s="2">
        <v>17</v>
      </c>
      <c r="B15189" t="s">
        <v>46</v>
      </c>
      <c r="C15189" t="s">
        <v>254</v>
      </c>
      <c r="D15189" s="2">
        <v>4</v>
      </c>
      <c r="E15189" s="17">
        <v>11</v>
      </c>
      <c r="F15189" t="s">
        <v>70</v>
      </c>
      <c r="G15189">
        <v>15</v>
      </c>
      <c r="H15189">
        <v>7316405.549999997</v>
      </c>
    </row>
    <row r="15190" spans="1:8" x14ac:dyDescent="0.25">
      <c r="A15190" s="2">
        <v>17</v>
      </c>
      <c r="B15190" t="s">
        <v>46</v>
      </c>
      <c r="C15190" t="s">
        <v>254</v>
      </c>
      <c r="D15190" s="2">
        <v>4</v>
      </c>
      <c r="E15190" s="17">
        <v>11</v>
      </c>
      <c r="F15190" t="s">
        <v>75</v>
      </c>
      <c r="G15190">
        <v>3</v>
      </c>
      <c r="H15190">
        <v>49926</v>
      </c>
    </row>
    <row r="15191" spans="1:8" x14ac:dyDescent="0.25">
      <c r="A15191" s="2">
        <v>17</v>
      </c>
      <c r="B15191" t="s">
        <v>46</v>
      </c>
      <c r="C15191" t="s">
        <v>254</v>
      </c>
      <c r="D15191" s="2">
        <v>4</v>
      </c>
      <c r="E15191" s="17">
        <v>11</v>
      </c>
      <c r="F15191" t="s">
        <v>68</v>
      </c>
      <c r="G15191">
        <v>11</v>
      </c>
      <c r="H15191">
        <v>179972.92</v>
      </c>
    </row>
    <row r="15192" spans="1:8" x14ac:dyDescent="0.25">
      <c r="A15192" s="2">
        <v>17</v>
      </c>
      <c r="B15192" t="s">
        <v>46</v>
      </c>
      <c r="C15192" t="s">
        <v>254</v>
      </c>
      <c r="D15192" s="2">
        <v>4</v>
      </c>
      <c r="E15192" s="17">
        <v>11</v>
      </c>
      <c r="F15192" t="s">
        <v>69</v>
      </c>
      <c r="G15192">
        <v>14</v>
      </c>
      <c r="H15192">
        <v>921014.92999999993</v>
      </c>
    </row>
    <row r="15193" spans="1:8" x14ac:dyDescent="0.25">
      <c r="A15193" s="2">
        <v>17</v>
      </c>
      <c r="B15193" t="s">
        <v>46</v>
      </c>
      <c r="C15193" t="s">
        <v>254</v>
      </c>
      <c r="D15193" s="2">
        <v>4</v>
      </c>
      <c r="E15193" s="17">
        <v>11</v>
      </c>
      <c r="F15193" t="s">
        <v>78</v>
      </c>
      <c r="H15193">
        <v>241180.38</v>
      </c>
    </row>
    <row r="15194" spans="1:8" x14ac:dyDescent="0.25">
      <c r="A15194" s="2">
        <v>17</v>
      </c>
      <c r="B15194" t="s">
        <v>46</v>
      </c>
      <c r="C15194" t="s">
        <v>254</v>
      </c>
      <c r="D15194" s="2">
        <v>4</v>
      </c>
      <c r="E15194" s="17">
        <v>11</v>
      </c>
      <c r="F15194" t="s">
        <v>67</v>
      </c>
      <c r="G15194">
        <v>15</v>
      </c>
      <c r="H15194">
        <v>1191.4500000000003</v>
      </c>
    </row>
    <row r="15195" spans="1:8" x14ac:dyDescent="0.25">
      <c r="A15195" s="2">
        <v>17</v>
      </c>
      <c r="B15195" t="s">
        <v>46</v>
      </c>
      <c r="C15195" t="s">
        <v>254</v>
      </c>
      <c r="D15195" s="2">
        <v>4</v>
      </c>
      <c r="E15195" s="17">
        <v>11</v>
      </c>
      <c r="F15195" t="s">
        <v>73</v>
      </c>
      <c r="G15195">
        <v>3</v>
      </c>
      <c r="H15195">
        <v>553600.8600000001</v>
      </c>
    </row>
    <row r="15196" spans="1:8" x14ac:dyDescent="0.25">
      <c r="A15196" s="2">
        <v>17</v>
      </c>
      <c r="B15196" t="s">
        <v>46</v>
      </c>
      <c r="C15196" t="s">
        <v>254</v>
      </c>
      <c r="D15196" s="2">
        <v>4</v>
      </c>
      <c r="E15196" s="17">
        <v>11</v>
      </c>
      <c r="F15196" t="s">
        <v>72</v>
      </c>
      <c r="G15196">
        <v>15</v>
      </c>
      <c r="H15196">
        <v>1051942.6099999999</v>
      </c>
    </row>
    <row r="15197" spans="1:8" x14ac:dyDescent="0.25">
      <c r="A15197" s="2">
        <v>17</v>
      </c>
      <c r="B15197" t="s">
        <v>46</v>
      </c>
      <c r="C15197" t="s">
        <v>254</v>
      </c>
      <c r="D15197" s="2">
        <v>4</v>
      </c>
      <c r="E15197" s="17">
        <v>11</v>
      </c>
      <c r="F15197" t="s">
        <v>88</v>
      </c>
      <c r="H15197">
        <v>22780.2</v>
      </c>
    </row>
    <row r="15198" spans="1:8" x14ac:dyDescent="0.25">
      <c r="A15198" s="2">
        <v>17</v>
      </c>
      <c r="B15198" t="s">
        <v>46</v>
      </c>
      <c r="C15198" t="s">
        <v>254</v>
      </c>
      <c r="D15198" s="2">
        <v>4</v>
      </c>
      <c r="E15198" s="17">
        <v>12</v>
      </c>
      <c r="F15198" t="s">
        <v>70</v>
      </c>
      <c r="G15198">
        <v>4</v>
      </c>
      <c r="H15198">
        <v>2337772.5999999996</v>
      </c>
    </row>
    <row r="15199" spans="1:8" x14ac:dyDescent="0.25">
      <c r="A15199" s="2">
        <v>17</v>
      </c>
      <c r="B15199" t="s">
        <v>46</v>
      </c>
      <c r="C15199" t="s">
        <v>254</v>
      </c>
      <c r="D15199" s="2">
        <v>4</v>
      </c>
      <c r="E15199" s="17">
        <v>12</v>
      </c>
      <c r="F15199" t="s">
        <v>75</v>
      </c>
      <c r="G15199">
        <v>1</v>
      </c>
      <c r="H15199">
        <v>21398</v>
      </c>
    </row>
    <row r="15200" spans="1:8" x14ac:dyDescent="0.25">
      <c r="A15200" s="2">
        <v>17</v>
      </c>
      <c r="B15200" t="s">
        <v>46</v>
      </c>
      <c r="C15200" t="s">
        <v>254</v>
      </c>
      <c r="D15200" s="2">
        <v>4</v>
      </c>
      <c r="E15200" s="17">
        <v>12</v>
      </c>
      <c r="F15200" t="s">
        <v>68</v>
      </c>
      <c r="G15200">
        <v>4</v>
      </c>
      <c r="H15200">
        <v>76111</v>
      </c>
    </row>
    <row r="15201" spans="1:8" x14ac:dyDescent="0.25">
      <c r="A15201" s="2">
        <v>17</v>
      </c>
      <c r="B15201" t="s">
        <v>46</v>
      </c>
      <c r="C15201" t="s">
        <v>254</v>
      </c>
      <c r="D15201" s="2">
        <v>4</v>
      </c>
      <c r="E15201" s="17">
        <v>12</v>
      </c>
      <c r="F15201" t="s">
        <v>69</v>
      </c>
      <c r="G15201">
        <v>4</v>
      </c>
      <c r="H15201">
        <v>303909.56000000006</v>
      </c>
    </row>
    <row r="15202" spans="1:8" x14ac:dyDescent="0.25">
      <c r="A15202" s="2">
        <v>17</v>
      </c>
      <c r="B15202" t="s">
        <v>46</v>
      </c>
      <c r="C15202" t="s">
        <v>254</v>
      </c>
      <c r="D15202" s="2">
        <v>4</v>
      </c>
      <c r="E15202" s="17">
        <v>12</v>
      </c>
      <c r="F15202" t="s">
        <v>78</v>
      </c>
      <c r="H15202">
        <v>37849.32</v>
      </c>
    </row>
    <row r="15203" spans="1:8" x14ac:dyDescent="0.25">
      <c r="A15203" s="2">
        <v>17</v>
      </c>
      <c r="B15203" t="s">
        <v>46</v>
      </c>
      <c r="C15203" t="s">
        <v>254</v>
      </c>
      <c r="D15203" s="2">
        <v>4</v>
      </c>
      <c r="E15203" s="17">
        <v>12</v>
      </c>
      <c r="F15203" t="s">
        <v>67</v>
      </c>
      <c r="G15203">
        <v>4</v>
      </c>
      <c r="H15203">
        <v>305.5</v>
      </c>
    </row>
    <row r="15204" spans="1:8" x14ac:dyDescent="0.25">
      <c r="A15204" s="2">
        <v>17</v>
      </c>
      <c r="B15204" t="s">
        <v>46</v>
      </c>
      <c r="C15204" t="s">
        <v>254</v>
      </c>
      <c r="D15204" s="2">
        <v>4</v>
      </c>
      <c r="E15204" s="17">
        <v>12</v>
      </c>
      <c r="F15204" t="s">
        <v>73</v>
      </c>
      <c r="H15204">
        <v>138048.97</v>
      </c>
    </row>
    <row r="15205" spans="1:8" x14ac:dyDescent="0.25">
      <c r="A15205" s="2">
        <v>17</v>
      </c>
      <c r="B15205" t="s">
        <v>46</v>
      </c>
      <c r="C15205" t="s">
        <v>254</v>
      </c>
      <c r="D15205" s="2">
        <v>4</v>
      </c>
      <c r="E15205" s="17">
        <v>12</v>
      </c>
      <c r="F15205" t="s">
        <v>72</v>
      </c>
      <c r="G15205">
        <v>4</v>
      </c>
      <c r="H15205">
        <v>241839.24999999997</v>
      </c>
    </row>
    <row r="15206" spans="1:8" x14ac:dyDescent="0.25">
      <c r="A15206" s="2">
        <v>17</v>
      </c>
      <c r="B15206" t="s">
        <v>46</v>
      </c>
      <c r="C15206" t="s">
        <v>254</v>
      </c>
      <c r="D15206" s="2">
        <v>4</v>
      </c>
      <c r="E15206" s="17">
        <v>13</v>
      </c>
      <c r="F15206" t="s">
        <v>70</v>
      </c>
      <c r="G15206">
        <v>8</v>
      </c>
      <c r="H15206">
        <v>5477266.9500000011</v>
      </c>
    </row>
    <row r="15207" spans="1:8" x14ac:dyDescent="0.25">
      <c r="A15207" s="2">
        <v>17</v>
      </c>
      <c r="B15207" t="s">
        <v>46</v>
      </c>
      <c r="C15207" t="s">
        <v>254</v>
      </c>
      <c r="D15207" s="2">
        <v>4</v>
      </c>
      <c r="E15207" s="17">
        <v>13</v>
      </c>
      <c r="F15207" t="s">
        <v>75</v>
      </c>
      <c r="G15207">
        <v>4</v>
      </c>
      <c r="H15207">
        <v>249924</v>
      </c>
    </row>
    <row r="15208" spans="1:8" x14ac:dyDescent="0.25">
      <c r="A15208" s="2">
        <v>17</v>
      </c>
      <c r="B15208" t="s">
        <v>46</v>
      </c>
      <c r="C15208" t="s">
        <v>254</v>
      </c>
      <c r="D15208" s="2">
        <v>4</v>
      </c>
      <c r="E15208" s="17">
        <v>13</v>
      </c>
      <c r="F15208" t="s">
        <v>68</v>
      </c>
      <c r="G15208">
        <v>4</v>
      </c>
      <c r="H15208">
        <v>60120</v>
      </c>
    </row>
    <row r="15209" spans="1:8" x14ac:dyDescent="0.25">
      <c r="A15209" s="2">
        <v>17</v>
      </c>
      <c r="B15209" t="s">
        <v>46</v>
      </c>
      <c r="C15209" t="s">
        <v>254</v>
      </c>
      <c r="D15209" s="2">
        <v>4</v>
      </c>
      <c r="E15209" s="17">
        <v>13</v>
      </c>
      <c r="F15209" t="s">
        <v>69</v>
      </c>
      <c r="G15209">
        <v>8</v>
      </c>
      <c r="H15209">
        <v>712042.87000000011</v>
      </c>
    </row>
    <row r="15210" spans="1:8" x14ac:dyDescent="0.25">
      <c r="A15210" s="2">
        <v>17</v>
      </c>
      <c r="B15210" t="s">
        <v>46</v>
      </c>
      <c r="C15210" t="s">
        <v>254</v>
      </c>
      <c r="D15210" s="2">
        <v>4</v>
      </c>
      <c r="E15210" s="17">
        <v>13</v>
      </c>
      <c r="F15210" t="s">
        <v>67</v>
      </c>
      <c r="G15210">
        <v>8</v>
      </c>
      <c r="H15210">
        <v>690.43000000000006</v>
      </c>
    </row>
    <row r="15211" spans="1:8" x14ac:dyDescent="0.25">
      <c r="A15211" s="2">
        <v>17</v>
      </c>
      <c r="B15211" t="s">
        <v>46</v>
      </c>
      <c r="C15211" t="s">
        <v>254</v>
      </c>
      <c r="D15211" s="2">
        <v>4</v>
      </c>
      <c r="E15211" s="17">
        <v>13</v>
      </c>
      <c r="F15211" t="s">
        <v>73</v>
      </c>
      <c r="G15211">
        <v>1</v>
      </c>
      <c r="H15211">
        <v>419653.25</v>
      </c>
    </row>
    <row r="15212" spans="1:8" x14ac:dyDescent="0.25">
      <c r="A15212" s="2">
        <v>17</v>
      </c>
      <c r="B15212" t="s">
        <v>46</v>
      </c>
      <c r="C15212" t="s">
        <v>254</v>
      </c>
      <c r="D15212" s="2">
        <v>4</v>
      </c>
      <c r="E15212" s="17">
        <v>13</v>
      </c>
      <c r="F15212" t="s">
        <v>72</v>
      </c>
      <c r="G15212">
        <v>8</v>
      </c>
      <c r="H15212">
        <v>1851146.34</v>
      </c>
    </row>
    <row r="15213" spans="1:8" x14ac:dyDescent="0.25">
      <c r="A15213" s="2">
        <v>17</v>
      </c>
      <c r="B15213" t="s">
        <v>46</v>
      </c>
      <c r="C15213" t="s">
        <v>254</v>
      </c>
      <c r="D15213" s="2">
        <v>4</v>
      </c>
      <c r="E15213" s="17">
        <v>13</v>
      </c>
      <c r="F15213" t="s">
        <v>74</v>
      </c>
      <c r="G15213">
        <v>1</v>
      </c>
      <c r="H15213">
        <v>64595.99</v>
      </c>
    </row>
    <row r="15214" spans="1:8" x14ac:dyDescent="0.25">
      <c r="A15214" s="2">
        <v>17</v>
      </c>
      <c r="B15214" t="s">
        <v>46</v>
      </c>
      <c r="C15214" t="s">
        <v>254</v>
      </c>
      <c r="D15214" s="2">
        <v>4</v>
      </c>
      <c r="E15214" s="17">
        <v>14</v>
      </c>
      <c r="F15214" t="s">
        <v>70</v>
      </c>
      <c r="G15214">
        <v>4</v>
      </c>
      <c r="H15214">
        <v>2396170.1599999997</v>
      </c>
    </row>
    <row r="15215" spans="1:8" x14ac:dyDescent="0.25">
      <c r="A15215" s="2">
        <v>17</v>
      </c>
      <c r="B15215" t="s">
        <v>46</v>
      </c>
      <c r="C15215" t="s">
        <v>254</v>
      </c>
      <c r="D15215" s="2">
        <v>4</v>
      </c>
      <c r="E15215" s="17">
        <v>14</v>
      </c>
      <c r="F15215" t="s">
        <v>75</v>
      </c>
      <c r="G15215">
        <v>1</v>
      </c>
      <c r="H15215">
        <v>35928</v>
      </c>
    </row>
    <row r="15216" spans="1:8" x14ac:dyDescent="0.25">
      <c r="A15216" s="2">
        <v>17</v>
      </c>
      <c r="B15216" t="s">
        <v>46</v>
      </c>
      <c r="C15216" t="s">
        <v>254</v>
      </c>
      <c r="D15216" s="2">
        <v>4</v>
      </c>
      <c r="E15216" s="17">
        <v>14</v>
      </c>
      <c r="F15216" t="s">
        <v>68</v>
      </c>
      <c r="G15216">
        <v>3</v>
      </c>
      <c r="H15216">
        <v>38722.5</v>
      </c>
    </row>
    <row r="15217" spans="1:8" x14ac:dyDescent="0.25">
      <c r="A15217" s="2">
        <v>17</v>
      </c>
      <c r="B15217" t="s">
        <v>46</v>
      </c>
      <c r="C15217" t="s">
        <v>254</v>
      </c>
      <c r="D15217" s="2">
        <v>4</v>
      </c>
      <c r="E15217" s="17">
        <v>14</v>
      </c>
      <c r="F15217" t="s">
        <v>69</v>
      </c>
      <c r="G15217">
        <v>4</v>
      </c>
      <c r="H15217">
        <v>311501.62</v>
      </c>
    </row>
    <row r="15218" spans="1:8" x14ac:dyDescent="0.25">
      <c r="A15218" s="2">
        <v>17</v>
      </c>
      <c r="B15218" t="s">
        <v>46</v>
      </c>
      <c r="C15218" t="s">
        <v>254</v>
      </c>
      <c r="D15218" s="2">
        <v>4</v>
      </c>
      <c r="E15218" s="17">
        <v>14</v>
      </c>
      <c r="F15218" t="s">
        <v>78</v>
      </c>
      <c r="H15218">
        <v>157855.41</v>
      </c>
    </row>
    <row r="15219" spans="1:8" x14ac:dyDescent="0.25">
      <c r="A15219" s="2">
        <v>17</v>
      </c>
      <c r="B15219" t="s">
        <v>46</v>
      </c>
      <c r="C15219" t="s">
        <v>254</v>
      </c>
      <c r="D15219" s="2">
        <v>4</v>
      </c>
      <c r="E15219" s="17">
        <v>14</v>
      </c>
      <c r="F15219" t="s">
        <v>67</v>
      </c>
      <c r="G15219">
        <v>4</v>
      </c>
      <c r="H15219">
        <v>232.17999999999998</v>
      </c>
    </row>
    <row r="15220" spans="1:8" x14ac:dyDescent="0.25">
      <c r="A15220" s="2">
        <v>17</v>
      </c>
      <c r="B15220" t="s">
        <v>46</v>
      </c>
      <c r="C15220" t="s">
        <v>254</v>
      </c>
      <c r="D15220" s="2">
        <v>4</v>
      </c>
      <c r="E15220" s="17">
        <v>14</v>
      </c>
      <c r="F15220" t="s">
        <v>73</v>
      </c>
      <c r="H15220">
        <v>64336.7</v>
      </c>
    </row>
    <row r="15221" spans="1:8" x14ac:dyDescent="0.25">
      <c r="A15221" s="2">
        <v>17</v>
      </c>
      <c r="B15221" t="s">
        <v>46</v>
      </c>
      <c r="C15221" t="s">
        <v>254</v>
      </c>
      <c r="D15221" s="2">
        <v>4</v>
      </c>
      <c r="E15221" s="17">
        <v>14</v>
      </c>
      <c r="F15221" t="s">
        <v>72</v>
      </c>
      <c r="G15221">
        <v>4</v>
      </c>
      <c r="H15221">
        <v>908559.84000000008</v>
      </c>
    </row>
    <row r="15222" spans="1:8" x14ac:dyDescent="0.25">
      <c r="A15222" s="2">
        <v>17</v>
      </c>
      <c r="B15222" t="s">
        <v>46</v>
      </c>
      <c r="C15222" t="s">
        <v>254</v>
      </c>
      <c r="D15222" s="2">
        <v>4</v>
      </c>
      <c r="E15222" s="17">
        <v>14</v>
      </c>
      <c r="F15222" t="s">
        <v>74</v>
      </c>
      <c r="G15222">
        <v>1</v>
      </c>
      <c r="H15222">
        <v>77308.14</v>
      </c>
    </row>
    <row r="15223" spans="1:8" x14ac:dyDescent="0.25">
      <c r="A15223" s="2">
        <v>17</v>
      </c>
      <c r="B15223" t="s">
        <v>46</v>
      </c>
      <c r="C15223" t="s">
        <v>254</v>
      </c>
      <c r="D15223" s="2">
        <v>4</v>
      </c>
      <c r="E15223" s="17">
        <v>15</v>
      </c>
      <c r="F15223" t="s">
        <v>70</v>
      </c>
      <c r="G15223">
        <v>2</v>
      </c>
      <c r="H15223">
        <v>1568053.7999999998</v>
      </c>
    </row>
    <row r="15224" spans="1:8" x14ac:dyDescent="0.25">
      <c r="A15224" s="2">
        <v>17</v>
      </c>
      <c r="B15224" t="s">
        <v>46</v>
      </c>
      <c r="C15224" t="s">
        <v>254</v>
      </c>
      <c r="D15224" s="2">
        <v>4</v>
      </c>
      <c r="E15224" s="17">
        <v>15</v>
      </c>
      <c r="F15224" t="s">
        <v>68</v>
      </c>
      <c r="G15224">
        <v>1</v>
      </c>
      <c r="H15224">
        <v>19740</v>
      </c>
    </row>
    <row r="15225" spans="1:8" x14ac:dyDescent="0.25">
      <c r="A15225" s="2">
        <v>17</v>
      </c>
      <c r="B15225" t="s">
        <v>46</v>
      </c>
      <c r="C15225" t="s">
        <v>254</v>
      </c>
      <c r="D15225" s="2">
        <v>4</v>
      </c>
      <c r="E15225" s="17">
        <v>15</v>
      </c>
      <c r="F15225" t="s">
        <v>69</v>
      </c>
      <c r="G15225">
        <v>2</v>
      </c>
      <c r="H15225">
        <v>203846.71</v>
      </c>
    </row>
    <row r="15226" spans="1:8" x14ac:dyDescent="0.25">
      <c r="A15226" s="2">
        <v>17</v>
      </c>
      <c r="B15226" t="s">
        <v>46</v>
      </c>
      <c r="C15226" t="s">
        <v>254</v>
      </c>
      <c r="D15226" s="2">
        <v>4</v>
      </c>
      <c r="E15226" s="17">
        <v>15</v>
      </c>
      <c r="F15226" t="s">
        <v>67</v>
      </c>
      <c r="G15226">
        <v>2</v>
      </c>
      <c r="H15226">
        <v>146.63999999999999</v>
      </c>
    </row>
    <row r="15227" spans="1:8" x14ac:dyDescent="0.25">
      <c r="A15227" s="2">
        <v>17</v>
      </c>
      <c r="B15227" t="s">
        <v>46</v>
      </c>
      <c r="C15227" t="s">
        <v>254</v>
      </c>
      <c r="D15227" s="2">
        <v>4</v>
      </c>
      <c r="E15227" s="17">
        <v>15</v>
      </c>
      <c r="F15227" t="s">
        <v>73</v>
      </c>
      <c r="H15227">
        <v>130671.15</v>
      </c>
    </row>
    <row r="15228" spans="1:8" x14ac:dyDescent="0.25">
      <c r="A15228" s="2">
        <v>17</v>
      </c>
      <c r="B15228" t="s">
        <v>46</v>
      </c>
      <c r="C15228" t="s">
        <v>254</v>
      </c>
      <c r="D15228" s="2">
        <v>4</v>
      </c>
      <c r="E15228" s="17">
        <v>15</v>
      </c>
      <c r="F15228" t="s">
        <v>72</v>
      </c>
      <c r="G15228">
        <v>2</v>
      </c>
      <c r="H15228">
        <v>691110.96</v>
      </c>
    </row>
    <row r="15229" spans="1:8" x14ac:dyDescent="0.25">
      <c r="A15229" s="2">
        <v>23</v>
      </c>
      <c r="B15229" t="s">
        <v>14</v>
      </c>
      <c r="C15229" t="s">
        <v>234</v>
      </c>
      <c r="D15229" s="2">
        <v>1</v>
      </c>
      <c r="E15229" s="17">
        <v>1</v>
      </c>
      <c r="F15229" t="s">
        <v>70</v>
      </c>
      <c r="G15229">
        <v>319</v>
      </c>
      <c r="H15229">
        <v>168960361.30999985</v>
      </c>
    </row>
    <row r="15230" spans="1:8" x14ac:dyDescent="0.25">
      <c r="A15230" s="2">
        <v>23</v>
      </c>
      <c r="B15230" t="s">
        <v>14</v>
      </c>
      <c r="C15230" t="s">
        <v>234</v>
      </c>
      <c r="D15230" s="2">
        <v>1</v>
      </c>
      <c r="E15230" s="17">
        <v>1</v>
      </c>
      <c r="F15230" t="s">
        <v>75</v>
      </c>
      <c r="G15230">
        <v>188</v>
      </c>
      <c r="H15230">
        <v>23842700</v>
      </c>
    </row>
    <row r="15231" spans="1:8" x14ac:dyDescent="0.25">
      <c r="A15231" s="2">
        <v>23</v>
      </c>
      <c r="B15231" t="s">
        <v>14</v>
      </c>
      <c r="C15231" t="s">
        <v>234</v>
      </c>
      <c r="D15231" s="2">
        <v>1</v>
      </c>
      <c r="E15231" s="17">
        <v>1</v>
      </c>
      <c r="F15231" t="s">
        <v>77</v>
      </c>
      <c r="G15231">
        <v>16</v>
      </c>
      <c r="H15231">
        <v>418932.23</v>
      </c>
    </row>
    <row r="15232" spans="1:8" x14ac:dyDescent="0.25">
      <c r="A15232" s="2">
        <v>23</v>
      </c>
      <c r="B15232" t="s">
        <v>14</v>
      </c>
      <c r="C15232" t="s">
        <v>234</v>
      </c>
      <c r="D15232" s="2">
        <v>1</v>
      </c>
      <c r="E15232" s="17">
        <v>1</v>
      </c>
      <c r="F15232" t="s">
        <v>68</v>
      </c>
      <c r="G15232">
        <v>120</v>
      </c>
      <c r="H15232">
        <v>24059833.190000001</v>
      </c>
    </row>
    <row r="15233" spans="1:8" x14ac:dyDescent="0.25">
      <c r="A15233" s="2">
        <v>23</v>
      </c>
      <c r="B15233" t="s">
        <v>14</v>
      </c>
      <c r="C15233" t="s">
        <v>234</v>
      </c>
      <c r="D15233" s="2">
        <v>1</v>
      </c>
      <c r="E15233" s="17">
        <v>1</v>
      </c>
      <c r="F15233" t="s">
        <v>69</v>
      </c>
      <c r="G15233">
        <v>319</v>
      </c>
      <c r="H15233">
        <v>22010769.280000009</v>
      </c>
    </row>
    <row r="15234" spans="1:8" x14ac:dyDescent="0.25">
      <c r="A15234" s="2">
        <v>23</v>
      </c>
      <c r="B15234" t="s">
        <v>14</v>
      </c>
      <c r="C15234" t="s">
        <v>234</v>
      </c>
      <c r="D15234" s="2">
        <v>1</v>
      </c>
      <c r="E15234" s="17">
        <v>1</v>
      </c>
      <c r="F15234" t="s">
        <v>67</v>
      </c>
      <c r="G15234">
        <v>319</v>
      </c>
      <c r="H15234">
        <v>112698.22000000006</v>
      </c>
    </row>
    <row r="15235" spans="1:8" x14ac:dyDescent="0.25">
      <c r="A15235" s="2">
        <v>23</v>
      </c>
      <c r="B15235" t="s">
        <v>14</v>
      </c>
      <c r="C15235" t="s">
        <v>234</v>
      </c>
      <c r="D15235" s="2">
        <v>1</v>
      </c>
      <c r="E15235" s="17">
        <v>1</v>
      </c>
      <c r="F15235" t="s">
        <v>73</v>
      </c>
      <c r="G15235">
        <v>38</v>
      </c>
      <c r="H15235">
        <v>13162852.91</v>
      </c>
    </row>
    <row r="15236" spans="1:8" x14ac:dyDescent="0.25">
      <c r="A15236" s="2">
        <v>23</v>
      </c>
      <c r="B15236" t="s">
        <v>14</v>
      </c>
      <c r="C15236" t="s">
        <v>234</v>
      </c>
      <c r="D15236" s="2">
        <v>1</v>
      </c>
      <c r="E15236" s="17">
        <v>1</v>
      </c>
      <c r="F15236" t="s">
        <v>72</v>
      </c>
      <c r="G15236">
        <v>6</v>
      </c>
      <c r="H15236">
        <v>65176.62</v>
      </c>
    </row>
    <row r="15237" spans="1:8" x14ac:dyDescent="0.25">
      <c r="A15237" s="2">
        <v>23</v>
      </c>
      <c r="B15237" t="s">
        <v>14</v>
      </c>
      <c r="C15237" t="s">
        <v>234</v>
      </c>
      <c r="D15237" s="2">
        <v>1</v>
      </c>
      <c r="E15237" s="17">
        <v>1</v>
      </c>
      <c r="F15237" t="s">
        <v>74</v>
      </c>
      <c r="G15237">
        <v>32</v>
      </c>
      <c r="H15237">
        <v>145150.65</v>
      </c>
    </row>
    <row r="15238" spans="1:8" x14ac:dyDescent="0.25">
      <c r="A15238" s="2">
        <v>23</v>
      </c>
      <c r="B15238" t="s">
        <v>14</v>
      </c>
      <c r="C15238" t="s">
        <v>234</v>
      </c>
      <c r="D15238" s="2">
        <v>1</v>
      </c>
      <c r="E15238" s="17">
        <v>1</v>
      </c>
      <c r="F15238" t="s">
        <v>88</v>
      </c>
      <c r="H15238">
        <v>12195.12</v>
      </c>
    </row>
    <row r="15239" spans="1:8" x14ac:dyDescent="0.25">
      <c r="A15239" s="2">
        <v>23</v>
      </c>
      <c r="B15239" t="s">
        <v>14</v>
      </c>
      <c r="C15239" t="s">
        <v>234</v>
      </c>
      <c r="D15239" s="2">
        <v>1</v>
      </c>
      <c r="E15239" s="17">
        <v>1</v>
      </c>
      <c r="F15239" t="s">
        <v>96</v>
      </c>
      <c r="G15239">
        <v>854</v>
      </c>
      <c r="H15239">
        <v>47149078.340000004</v>
      </c>
    </row>
    <row r="15240" spans="1:8" x14ac:dyDescent="0.25">
      <c r="A15240" s="2">
        <v>23</v>
      </c>
      <c r="B15240" t="s">
        <v>14</v>
      </c>
      <c r="C15240" t="s">
        <v>234</v>
      </c>
      <c r="D15240" s="2">
        <v>1</v>
      </c>
      <c r="E15240" s="17">
        <v>2</v>
      </c>
      <c r="F15240" t="s">
        <v>70</v>
      </c>
      <c r="G15240">
        <v>3434</v>
      </c>
      <c r="H15240">
        <v>125847361.03999999</v>
      </c>
    </row>
    <row r="15241" spans="1:8" x14ac:dyDescent="0.25">
      <c r="A15241" s="2">
        <v>23</v>
      </c>
      <c r="B15241" t="s">
        <v>14</v>
      </c>
      <c r="C15241" t="s">
        <v>234</v>
      </c>
      <c r="D15241" s="2">
        <v>1</v>
      </c>
      <c r="E15241" s="17">
        <v>2</v>
      </c>
      <c r="F15241" t="s">
        <v>75</v>
      </c>
      <c r="G15241">
        <v>3223</v>
      </c>
      <c r="H15241">
        <v>22867222.780000001</v>
      </c>
    </row>
    <row r="15242" spans="1:8" x14ac:dyDescent="0.25">
      <c r="A15242" s="2">
        <v>23</v>
      </c>
      <c r="B15242" t="s">
        <v>14</v>
      </c>
      <c r="C15242" t="s">
        <v>234</v>
      </c>
      <c r="D15242" s="2">
        <v>1</v>
      </c>
      <c r="E15242" s="17">
        <v>2</v>
      </c>
      <c r="F15242" t="s">
        <v>77</v>
      </c>
      <c r="G15242">
        <v>205</v>
      </c>
      <c r="H15242">
        <v>487649.27999999991</v>
      </c>
    </row>
    <row r="15243" spans="1:8" x14ac:dyDescent="0.25">
      <c r="A15243" s="2">
        <v>23</v>
      </c>
      <c r="B15243" t="s">
        <v>14</v>
      </c>
      <c r="C15243" t="s">
        <v>234</v>
      </c>
      <c r="D15243" s="2">
        <v>1</v>
      </c>
      <c r="E15243" s="17">
        <v>2</v>
      </c>
      <c r="F15243" t="s">
        <v>68</v>
      </c>
      <c r="G15243">
        <v>2168</v>
      </c>
      <c r="H15243">
        <v>19636737.57</v>
      </c>
    </row>
    <row r="15244" spans="1:8" x14ac:dyDescent="0.25">
      <c r="A15244" s="2">
        <v>23</v>
      </c>
      <c r="B15244" t="s">
        <v>14</v>
      </c>
      <c r="C15244" t="s">
        <v>234</v>
      </c>
      <c r="D15244" s="2">
        <v>1</v>
      </c>
      <c r="E15244" s="17">
        <v>2</v>
      </c>
      <c r="F15244" t="s">
        <v>69</v>
      </c>
      <c r="G15244">
        <v>3434</v>
      </c>
      <c r="H15244">
        <v>16440692.109999996</v>
      </c>
    </row>
    <row r="15245" spans="1:8" x14ac:dyDescent="0.25">
      <c r="A15245" s="2">
        <v>23</v>
      </c>
      <c r="B15245" t="s">
        <v>14</v>
      </c>
      <c r="C15245" t="s">
        <v>234</v>
      </c>
      <c r="D15245" s="2">
        <v>1</v>
      </c>
      <c r="E15245" s="17">
        <v>2</v>
      </c>
      <c r="F15245" t="s">
        <v>67</v>
      </c>
      <c r="G15245">
        <v>3434</v>
      </c>
      <c r="H15245">
        <v>69156.45</v>
      </c>
    </row>
    <row r="15246" spans="1:8" x14ac:dyDescent="0.25">
      <c r="A15246" s="2">
        <v>23</v>
      </c>
      <c r="B15246" t="s">
        <v>14</v>
      </c>
      <c r="C15246" t="s">
        <v>234</v>
      </c>
      <c r="D15246" s="2">
        <v>1</v>
      </c>
      <c r="E15246" s="17">
        <v>2</v>
      </c>
      <c r="F15246" t="s">
        <v>73</v>
      </c>
      <c r="G15246">
        <v>381</v>
      </c>
      <c r="H15246">
        <v>10711719.779999999</v>
      </c>
    </row>
    <row r="15247" spans="1:8" x14ac:dyDescent="0.25">
      <c r="A15247" s="2">
        <v>23</v>
      </c>
      <c r="B15247" t="s">
        <v>14</v>
      </c>
      <c r="C15247" t="s">
        <v>234</v>
      </c>
      <c r="D15247" s="2">
        <v>1</v>
      </c>
      <c r="E15247" s="17">
        <v>2</v>
      </c>
      <c r="F15247" t="s">
        <v>79</v>
      </c>
      <c r="H15247">
        <v>17253</v>
      </c>
    </row>
    <row r="15248" spans="1:8" x14ac:dyDescent="0.25">
      <c r="A15248" s="2">
        <v>23</v>
      </c>
      <c r="B15248" t="s">
        <v>14</v>
      </c>
      <c r="C15248" t="s">
        <v>234</v>
      </c>
      <c r="D15248" s="2">
        <v>1</v>
      </c>
      <c r="E15248" s="17">
        <v>2</v>
      </c>
      <c r="F15248" t="s">
        <v>72</v>
      </c>
      <c r="G15248">
        <v>43</v>
      </c>
      <c r="H15248">
        <v>275102.5</v>
      </c>
    </row>
    <row r="15249" spans="1:8" x14ac:dyDescent="0.25">
      <c r="A15249" s="2">
        <v>23</v>
      </c>
      <c r="B15249" t="s">
        <v>14</v>
      </c>
      <c r="C15249" t="s">
        <v>234</v>
      </c>
      <c r="D15249" s="2">
        <v>1</v>
      </c>
      <c r="E15249" s="17">
        <v>2</v>
      </c>
      <c r="F15249" t="s">
        <v>74</v>
      </c>
      <c r="G15249">
        <v>166</v>
      </c>
      <c r="H15249">
        <v>501160.55</v>
      </c>
    </row>
    <row r="15250" spans="1:8" x14ac:dyDescent="0.25">
      <c r="A15250" s="2">
        <v>23</v>
      </c>
      <c r="B15250" t="s">
        <v>14</v>
      </c>
      <c r="C15250" t="s">
        <v>234</v>
      </c>
      <c r="D15250" s="2">
        <v>1</v>
      </c>
      <c r="E15250" s="17">
        <v>2</v>
      </c>
      <c r="F15250" t="s">
        <v>88</v>
      </c>
      <c r="G15250">
        <v>2</v>
      </c>
      <c r="H15250">
        <v>15485.4</v>
      </c>
    </row>
    <row r="15251" spans="1:8" x14ac:dyDescent="0.25">
      <c r="A15251" s="2">
        <v>23</v>
      </c>
      <c r="B15251" t="s">
        <v>14</v>
      </c>
      <c r="C15251" t="s">
        <v>234</v>
      </c>
      <c r="D15251" s="2">
        <v>1</v>
      </c>
      <c r="E15251" s="17">
        <v>2</v>
      </c>
      <c r="F15251" t="s">
        <v>76</v>
      </c>
      <c r="H15251">
        <v>7079.09</v>
      </c>
    </row>
    <row r="15252" spans="1:8" x14ac:dyDescent="0.25">
      <c r="A15252" s="2">
        <v>23</v>
      </c>
      <c r="B15252" t="s">
        <v>14</v>
      </c>
      <c r="C15252" t="s">
        <v>234</v>
      </c>
      <c r="D15252" s="2">
        <v>1</v>
      </c>
      <c r="E15252" s="17">
        <v>3</v>
      </c>
      <c r="F15252" t="s">
        <v>70</v>
      </c>
      <c r="G15252">
        <v>4343</v>
      </c>
      <c r="H15252">
        <v>449423123.81999993</v>
      </c>
    </row>
    <row r="15253" spans="1:8" x14ac:dyDescent="0.25">
      <c r="A15253" s="2">
        <v>23</v>
      </c>
      <c r="B15253" t="s">
        <v>14</v>
      </c>
      <c r="C15253" t="s">
        <v>234</v>
      </c>
      <c r="D15253" s="2">
        <v>1</v>
      </c>
      <c r="E15253" s="17">
        <v>3</v>
      </c>
      <c r="F15253" t="s">
        <v>75</v>
      </c>
      <c r="G15253">
        <v>3836</v>
      </c>
      <c r="H15253">
        <v>54502504.619999997</v>
      </c>
    </row>
    <row r="15254" spans="1:8" x14ac:dyDescent="0.25">
      <c r="A15254" s="2">
        <v>23</v>
      </c>
      <c r="B15254" t="s">
        <v>14</v>
      </c>
      <c r="C15254" t="s">
        <v>234</v>
      </c>
      <c r="D15254" s="2">
        <v>1</v>
      </c>
      <c r="E15254" s="17">
        <v>3</v>
      </c>
      <c r="F15254" t="s">
        <v>77</v>
      </c>
      <c r="G15254">
        <v>104</v>
      </c>
      <c r="H15254">
        <v>1288591.71</v>
      </c>
    </row>
    <row r="15255" spans="1:8" x14ac:dyDescent="0.25">
      <c r="A15255" s="2">
        <v>23</v>
      </c>
      <c r="B15255" t="s">
        <v>14</v>
      </c>
      <c r="C15255" t="s">
        <v>234</v>
      </c>
      <c r="D15255" s="2">
        <v>1</v>
      </c>
      <c r="E15255" s="17">
        <v>3</v>
      </c>
      <c r="F15255" t="s">
        <v>68</v>
      </c>
      <c r="G15255">
        <v>2568</v>
      </c>
      <c r="H15255">
        <v>54586381.310000002</v>
      </c>
    </row>
    <row r="15256" spans="1:8" x14ac:dyDescent="0.25">
      <c r="A15256" s="2">
        <v>23</v>
      </c>
      <c r="B15256" t="s">
        <v>14</v>
      </c>
      <c r="C15256" t="s">
        <v>234</v>
      </c>
      <c r="D15256" s="2">
        <v>1</v>
      </c>
      <c r="E15256" s="17">
        <v>3</v>
      </c>
      <c r="F15256" t="s">
        <v>69</v>
      </c>
      <c r="G15256">
        <v>4343</v>
      </c>
      <c r="H15256">
        <v>58829843.009999998</v>
      </c>
    </row>
    <row r="15257" spans="1:8" x14ac:dyDescent="0.25">
      <c r="A15257" s="2">
        <v>23</v>
      </c>
      <c r="B15257" t="s">
        <v>14</v>
      </c>
      <c r="C15257" t="s">
        <v>234</v>
      </c>
      <c r="D15257" s="2">
        <v>1</v>
      </c>
      <c r="E15257" s="17">
        <v>3</v>
      </c>
      <c r="F15257" t="s">
        <v>67</v>
      </c>
      <c r="G15257">
        <v>4343</v>
      </c>
      <c r="H15257">
        <v>219750.35000000009</v>
      </c>
    </row>
    <row r="15258" spans="1:8" x14ac:dyDescent="0.25">
      <c r="A15258" s="2">
        <v>23</v>
      </c>
      <c r="B15258" t="s">
        <v>14</v>
      </c>
      <c r="C15258" t="s">
        <v>234</v>
      </c>
      <c r="D15258" s="2">
        <v>1</v>
      </c>
      <c r="E15258" s="17">
        <v>3</v>
      </c>
      <c r="F15258" t="s">
        <v>73</v>
      </c>
      <c r="G15258">
        <v>420</v>
      </c>
      <c r="H15258">
        <v>36867647.149999999</v>
      </c>
    </row>
    <row r="15259" spans="1:8" x14ac:dyDescent="0.25">
      <c r="A15259" s="2">
        <v>23</v>
      </c>
      <c r="B15259" t="s">
        <v>14</v>
      </c>
      <c r="C15259" t="s">
        <v>234</v>
      </c>
      <c r="D15259" s="2">
        <v>1</v>
      </c>
      <c r="E15259" s="17">
        <v>3</v>
      </c>
      <c r="F15259" t="s">
        <v>79</v>
      </c>
      <c r="G15259">
        <v>7</v>
      </c>
      <c r="H15259">
        <v>1446111.81</v>
      </c>
    </row>
    <row r="15260" spans="1:8" x14ac:dyDescent="0.25">
      <c r="A15260" s="2">
        <v>23</v>
      </c>
      <c r="B15260" t="s">
        <v>14</v>
      </c>
      <c r="C15260" t="s">
        <v>234</v>
      </c>
      <c r="D15260" s="2">
        <v>1</v>
      </c>
      <c r="E15260" s="17">
        <v>3</v>
      </c>
      <c r="F15260" t="s">
        <v>72</v>
      </c>
      <c r="G15260">
        <v>638</v>
      </c>
      <c r="H15260">
        <v>3523247.8800000078</v>
      </c>
    </row>
    <row r="15261" spans="1:8" x14ac:dyDescent="0.25">
      <c r="A15261" s="2">
        <v>23</v>
      </c>
      <c r="B15261" t="s">
        <v>14</v>
      </c>
      <c r="C15261" t="s">
        <v>234</v>
      </c>
      <c r="D15261" s="2">
        <v>1</v>
      </c>
      <c r="E15261" s="17">
        <v>3</v>
      </c>
      <c r="F15261" t="s">
        <v>74</v>
      </c>
      <c r="G15261">
        <v>1455</v>
      </c>
      <c r="H15261">
        <v>9900634.2500000019</v>
      </c>
    </row>
    <row r="15262" spans="1:8" x14ac:dyDescent="0.25">
      <c r="A15262" s="2">
        <v>23</v>
      </c>
      <c r="B15262" t="s">
        <v>14</v>
      </c>
      <c r="C15262" t="s">
        <v>234</v>
      </c>
      <c r="D15262" s="2">
        <v>1</v>
      </c>
      <c r="E15262" s="17">
        <v>3</v>
      </c>
      <c r="F15262" t="s">
        <v>76</v>
      </c>
      <c r="H15262">
        <v>4425</v>
      </c>
    </row>
    <row r="15263" spans="1:8" x14ac:dyDescent="0.25">
      <c r="A15263" s="2">
        <v>23</v>
      </c>
      <c r="B15263" t="s">
        <v>14</v>
      </c>
      <c r="C15263" t="s">
        <v>234</v>
      </c>
      <c r="D15263" s="2">
        <v>1</v>
      </c>
      <c r="E15263" s="17">
        <v>4</v>
      </c>
      <c r="F15263" t="s">
        <v>70</v>
      </c>
      <c r="G15263">
        <v>428</v>
      </c>
      <c r="H15263">
        <v>33198904.629999999</v>
      </c>
    </row>
    <row r="15264" spans="1:8" x14ac:dyDescent="0.25">
      <c r="A15264" s="2">
        <v>23</v>
      </c>
      <c r="B15264" t="s">
        <v>14</v>
      </c>
      <c r="C15264" t="s">
        <v>234</v>
      </c>
      <c r="D15264" s="2">
        <v>1</v>
      </c>
      <c r="E15264" s="17">
        <v>4</v>
      </c>
      <c r="F15264" t="s">
        <v>75</v>
      </c>
      <c r="G15264">
        <v>398</v>
      </c>
      <c r="H15264">
        <v>3697500</v>
      </c>
    </row>
    <row r="15265" spans="1:8" x14ac:dyDescent="0.25">
      <c r="A15265" s="2">
        <v>23</v>
      </c>
      <c r="B15265" t="s">
        <v>14</v>
      </c>
      <c r="C15265" t="s">
        <v>234</v>
      </c>
      <c r="D15265" s="2">
        <v>1</v>
      </c>
      <c r="E15265" s="17">
        <v>4</v>
      </c>
      <c r="F15265" t="s">
        <v>77</v>
      </c>
      <c r="G15265">
        <v>44</v>
      </c>
      <c r="H15265">
        <v>503359.67000000004</v>
      </c>
    </row>
    <row r="15266" spans="1:8" x14ac:dyDescent="0.25">
      <c r="A15266" s="2">
        <v>23</v>
      </c>
      <c r="B15266" t="s">
        <v>14</v>
      </c>
      <c r="C15266" t="s">
        <v>234</v>
      </c>
      <c r="D15266" s="2">
        <v>1</v>
      </c>
      <c r="E15266" s="17">
        <v>4</v>
      </c>
      <c r="F15266" t="s">
        <v>68</v>
      </c>
      <c r="G15266">
        <v>316</v>
      </c>
      <c r="H15266">
        <v>3756817.1500000004</v>
      </c>
    </row>
    <row r="15267" spans="1:8" x14ac:dyDescent="0.25">
      <c r="A15267" s="2">
        <v>23</v>
      </c>
      <c r="B15267" t="s">
        <v>14</v>
      </c>
      <c r="C15267" t="s">
        <v>234</v>
      </c>
      <c r="D15267" s="2">
        <v>1</v>
      </c>
      <c r="E15267" s="17">
        <v>4</v>
      </c>
      <c r="F15267" t="s">
        <v>69</v>
      </c>
      <c r="G15267">
        <v>428</v>
      </c>
      <c r="H15267">
        <v>4320742.6899999985</v>
      </c>
    </row>
    <row r="15268" spans="1:8" x14ac:dyDescent="0.25">
      <c r="A15268" s="2">
        <v>23</v>
      </c>
      <c r="B15268" t="s">
        <v>14</v>
      </c>
      <c r="C15268" t="s">
        <v>234</v>
      </c>
      <c r="D15268" s="2">
        <v>1</v>
      </c>
      <c r="E15268" s="17">
        <v>4</v>
      </c>
      <c r="F15268" t="s">
        <v>67</v>
      </c>
      <c r="G15268">
        <v>427</v>
      </c>
      <c r="H15268">
        <v>12946.2</v>
      </c>
    </row>
    <row r="15269" spans="1:8" x14ac:dyDescent="0.25">
      <c r="A15269" s="2">
        <v>23</v>
      </c>
      <c r="B15269" t="s">
        <v>14</v>
      </c>
      <c r="C15269" t="s">
        <v>234</v>
      </c>
      <c r="D15269" s="2">
        <v>1</v>
      </c>
      <c r="E15269" s="17">
        <v>4</v>
      </c>
      <c r="F15269" t="s">
        <v>73</v>
      </c>
      <c r="G15269">
        <v>49</v>
      </c>
      <c r="H15269">
        <v>2863828.5000000005</v>
      </c>
    </row>
    <row r="15270" spans="1:8" x14ac:dyDescent="0.25">
      <c r="A15270" s="2">
        <v>23</v>
      </c>
      <c r="B15270" t="s">
        <v>14</v>
      </c>
      <c r="C15270" t="s">
        <v>234</v>
      </c>
      <c r="D15270" s="2">
        <v>1</v>
      </c>
      <c r="E15270" s="17">
        <v>4</v>
      </c>
      <c r="F15270" t="s">
        <v>79</v>
      </c>
      <c r="G15270">
        <v>1</v>
      </c>
      <c r="H15270">
        <v>74226.2</v>
      </c>
    </row>
    <row r="15271" spans="1:8" x14ac:dyDescent="0.25">
      <c r="A15271" s="2">
        <v>23</v>
      </c>
      <c r="B15271" t="s">
        <v>14</v>
      </c>
      <c r="C15271" t="s">
        <v>234</v>
      </c>
      <c r="D15271" s="2">
        <v>1</v>
      </c>
      <c r="E15271" s="17">
        <v>4</v>
      </c>
      <c r="F15271" t="s">
        <v>72</v>
      </c>
      <c r="G15271">
        <v>23</v>
      </c>
      <c r="H15271">
        <v>104457.8</v>
      </c>
    </row>
    <row r="15272" spans="1:8" x14ac:dyDescent="0.25">
      <c r="A15272" s="2">
        <v>23</v>
      </c>
      <c r="B15272" t="s">
        <v>14</v>
      </c>
      <c r="C15272" t="s">
        <v>234</v>
      </c>
      <c r="D15272" s="2">
        <v>1</v>
      </c>
      <c r="E15272" s="17">
        <v>4</v>
      </c>
      <c r="F15272" t="s">
        <v>74</v>
      </c>
      <c r="G15272">
        <v>102</v>
      </c>
      <c r="H15272">
        <v>148905.11000000002</v>
      </c>
    </row>
    <row r="15273" spans="1:8" x14ac:dyDescent="0.25">
      <c r="A15273" s="2">
        <v>23</v>
      </c>
      <c r="B15273" t="s">
        <v>14</v>
      </c>
      <c r="C15273" t="s">
        <v>234</v>
      </c>
      <c r="D15273" s="2">
        <v>1</v>
      </c>
      <c r="E15273" s="17">
        <v>5</v>
      </c>
      <c r="F15273" t="s">
        <v>70</v>
      </c>
      <c r="G15273">
        <v>13089</v>
      </c>
      <c r="H15273">
        <v>1793931150.9099998</v>
      </c>
    </row>
    <row r="15274" spans="1:8" x14ac:dyDescent="0.25">
      <c r="A15274" s="2">
        <v>23</v>
      </c>
      <c r="B15274" t="s">
        <v>14</v>
      </c>
      <c r="C15274" t="s">
        <v>234</v>
      </c>
      <c r="D15274" s="2">
        <v>1</v>
      </c>
      <c r="E15274" s="17">
        <v>5</v>
      </c>
      <c r="F15274" t="s">
        <v>75</v>
      </c>
      <c r="G15274">
        <v>11533</v>
      </c>
      <c r="H15274">
        <v>156184844.36000001</v>
      </c>
    </row>
    <row r="15275" spans="1:8" x14ac:dyDescent="0.25">
      <c r="A15275" s="2">
        <v>23</v>
      </c>
      <c r="B15275" t="s">
        <v>14</v>
      </c>
      <c r="C15275" t="s">
        <v>234</v>
      </c>
      <c r="D15275" s="2">
        <v>1</v>
      </c>
      <c r="E15275" s="17">
        <v>5</v>
      </c>
      <c r="F15275" t="s">
        <v>77</v>
      </c>
      <c r="G15275">
        <v>1485</v>
      </c>
      <c r="H15275">
        <v>18928295.090000004</v>
      </c>
    </row>
    <row r="15276" spans="1:8" x14ac:dyDescent="0.25">
      <c r="A15276" s="2">
        <v>23</v>
      </c>
      <c r="B15276" t="s">
        <v>14</v>
      </c>
      <c r="C15276" t="s">
        <v>234</v>
      </c>
      <c r="D15276" s="2">
        <v>1</v>
      </c>
      <c r="E15276" s="17">
        <v>5</v>
      </c>
      <c r="F15276" t="s">
        <v>68</v>
      </c>
      <c r="G15276">
        <v>8709</v>
      </c>
      <c r="H15276">
        <v>177275644.24000001</v>
      </c>
    </row>
    <row r="15277" spans="1:8" x14ac:dyDescent="0.25">
      <c r="A15277" s="2">
        <v>23</v>
      </c>
      <c r="B15277" t="s">
        <v>14</v>
      </c>
      <c r="C15277" t="s">
        <v>234</v>
      </c>
      <c r="D15277" s="2">
        <v>1</v>
      </c>
      <c r="E15277" s="17">
        <v>5</v>
      </c>
      <c r="F15277" t="s">
        <v>69</v>
      </c>
      <c r="G15277">
        <v>13089</v>
      </c>
      <c r="H15277">
        <v>239134355.49999994</v>
      </c>
    </row>
    <row r="15278" spans="1:8" x14ac:dyDescent="0.25">
      <c r="A15278" s="2">
        <v>23</v>
      </c>
      <c r="B15278" t="s">
        <v>14</v>
      </c>
      <c r="C15278" t="s">
        <v>234</v>
      </c>
      <c r="D15278" s="2">
        <v>1</v>
      </c>
      <c r="E15278" s="17">
        <v>5</v>
      </c>
      <c r="F15278" t="s">
        <v>67</v>
      </c>
      <c r="G15278">
        <v>13084</v>
      </c>
      <c r="H15278">
        <v>640775.4800000001</v>
      </c>
    </row>
    <row r="15279" spans="1:8" x14ac:dyDescent="0.25">
      <c r="A15279" s="2">
        <v>23</v>
      </c>
      <c r="B15279" t="s">
        <v>14</v>
      </c>
      <c r="C15279" t="s">
        <v>234</v>
      </c>
      <c r="D15279" s="2">
        <v>1</v>
      </c>
      <c r="E15279" s="17">
        <v>5</v>
      </c>
      <c r="F15279" t="s">
        <v>73</v>
      </c>
      <c r="G15279">
        <v>1292</v>
      </c>
      <c r="H15279">
        <v>144908141.38</v>
      </c>
    </row>
    <row r="15280" spans="1:8" x14ac:dyDescent="0.25">
      <c r="A15280" s="2">
        <v>23</v>
      </c>
      <c r="B15280" t="s">
        <v>14</v>
      </c>
      <c r="C15280" t="s">
        <v>234</v>
      </c>
      <c r="D15280" s="2">
        <v>1</v>
      </c>
      <c r="E15280" s="17">
        <v>5</v>
      </c>
      <c r="F15280" t="s">
        <v>79</v>
      </c>
      <c r="G15280">
        <v>8</v>
      </c>
      <c r="H15280">
        <v>413230.83999999997</v>
      </c>
    </row>
    <row r="15281" spans="1:8" x14ac:dyDescent="0.25">
      <c r="A15281" s="2">
        <v>23</v>
      </c>
      <c r="B15281" t="s">
        <v>14</v>
      </c>
      <c r="C15281" t="s">
        <v>234</v>
      </c>
      <c r="D15281" s="2">
        <v>1</v>
      </c>
      <c r="E15281" s="17">
        <v>5</v>
      </c>
      <c r="F15281" t="s">
        <v>72</v>
      </c>
      <c r="G15281">
        <v>425</v>
      </c>
      <c r="H15281">
        <v>2769125.5300000031</v>
      </c>
    </row>
    <row r="15282" spans="1:8" x14ac:dyDescent="0.25">
      <c r="A15282" s="2">
        <v>23</v>
      </c>
      <c r="B15282" t="s">
        <v>14</v>
      </c>
      <c r="C15282" t="s">
        <v>234</v>
      </c>
      <c r="D15282" s="2">
        <v>1</v>
      </c>
      <c r="E15282" s="17">
        <v>5</v>
      </c>
      <c r="F15282" t="s">
        <v>74</v>
      </c>
      <c r="G15282">
        <v>241</v>
      </c>
      <c r="H15282">
        <v>2173005.77</v>
      </c>
    </row>
    <row r="15283" spans="1:8" x14ac:dyDescent="0.25">
      <c r="A15283" s="2">
        <v>23</v>
      </c>
      <c r="B15283" t="s">
        <v>14</v>
      </c>
      <c r="C15283" t="s">
        <v>234</v>
      </c>
      <c r="D15283" s="2">
        <v>1</v>
      </c>
      <c r="E15283" s="17">
        <v>5</v>
      </c>
      <c r="F15283" t="s">
        <v>88</v>
      </c>
      <c r="G15283">
        <v>11</v>
      </c>
      <c r="H15283">
        <v>365508.94</v>
      </c>
    </row>
    <row r="15284" spans="1:8" x14ac:dyDescent="0.25">
      <c r="A15284" s="2">
        <v>23</v>
      </c>
      <c r="B15284" t="s">
        <v>14</v>
      </c>
      <c r="C15284" t="s">
        <v>234</v>
      </c>
      <c r="D15284" s="2">
        <v>1</v>
      </c>
      <c r="E15284" s="17">
        <v>5</v>
      </c>
      <c r="F15284" t="s">
        <v>76</v>
      </c>
      <c r="H15284">
        <v>4942.9399999999996</v>
      </c>
    </row>
    <row r="15285" spans="1:8" x14ac:dyDescent="0.25">
      <c r="A15285" s="2">
        <v>23</v>
      </c>
      <c r="B15285" t="s">
        <v>14</v>
      </c>
      <c r="C15285" t="s">
        <v>234</v>
      </c>
      <c r="D15285" s="2">
        <v>1</v>
      </c>
      <c r="E15285" s="17">
        <v>6</v>
      </c>
      <c r="F15285" t="s">
        <v>70</v>
      </c>
      <c r="G15285">
        <v>2577</v>
      </c>
      <c r="H15285">
        <v>475156269.61000001</v>
      </c>
    </row>
    <row r="15286" spans="1:8" x14ac:dyDescent="0.25">
      <c r="A15286" s="2">
        <v>23</v>
      </c>
      <c r="B15286" t="s">
        <v>14</v>
      </c>
      <c r="C15286" t="s">
        <v>234</v>
      </c>
      <c r="D15286" s="2">
        <v>1</v>
      </c>
      <c r="E15286" s="17">
        <v>6</v>
      </c>
      <c r="F15286" t="s">
        <v>75</v>
      </c>
      <c r="G15286">
        <v>2186</v>
      </c>
      <c r="H15286">
        <v>29650269</v>
      </c>
    </row>
    <row r="15287" spans="1:8" x14ac:dyDescent="0.25">
      <c r="A15287" s="2">
        <v>23</v>
      </c>
      <c r="B15287" t="s">
        <v>14</v>
      </c>
      <c r="C15287" t="s">
        <v>234</v>
      </c>
      <c r="D15287" s="2">
        <v>1</v>
      </c>
      <c r="E15287" s="17">
        <v>6</v>
      </c>
      <c r="F15287" t="s">
        <v>77</v>
      </c>
      <c r="G15287">
        <v>317</v>
      </c>
      <c r="H15287">
        <v>4684764.2300000004</v>
      </c>
    </row>
    <row r="15288" spans="1:8" x14ac:dyDescent="0.25">
      <c r="A15288" s="2">
        <v>23</v>
      </c>
      <c r="B15288" t="s">
        <v>14</v>
      </c>
      <c r="C15288" t="s">
        <v>234</v>
      </c>
      <c r="D15288" s="2">
        <v>1</v>
      </c>
      <c r="E15288" s="17">
        <v>6</v>
      </c>
      <c r="F15288" t="s">
        <v>68</v>
      </c>
      <c r="G15288">
        <v>1146</v>
      </c>
      <c r="H15288">
        <v>23354571.230000004</v>
      </c>
    </row>
    <row r="15289" spans="1:8" x14ac:dyDescent="0.25">
      <c r="A15289" s="2">
        <v>23</v>
      </c>
      <c r="B15289" t="s">
        <v>14</v>
      </c>
      <c r="C15289" t="s">
        <v>234</v>
      </c>
      <c r="D15289" s="2">
        <v>1</v>
      </c>
      <c r="E15289" s="17">
        <v>6</v>
      </c>
      <c r="F15289" t="s">
        <v>69</v>
      </c>
      <c r="G15289">
        <v>2577</v>
      </c>
      <c r="H15289">
        <v>67577775.270000041</v>
      </c>
    </row>
    <row r="15290" spans="1:8" x14ac:dyDescent="0.25">
      <c r="A15290" s="2">
        <v>23</v>
      </c>
      <c r="B15290" t="s">
        <v>14</v>
      </c>
      <c r="C15290" t="s">
        <v>234</v>
      </c>
      <c r="D15290" s="2">
        <v>1</v>
      </c>
      <c r="E15290" s="17">
        <v>6</v>
      </c>
      <c r="F15290" t="s">
        <v>67</v>
      </c>
      <c r="G15290">
        <v>2576</v>
      </c>
      <c r="H15290">
        <v>128784.47999999998</v>
      </c>
    </row>
    <row r="15291" spans="1:8" x14ac:dyDescent="0.25">
      <c r="A15291" s="2">
        <v>23</v>
      </c>
      <c r="B15291" t="s">
        <v>14</v>
      </c>
      <c r="C15291" t="s">
        <v>234</v>
      </c>
      <c r="D15291" s="2">
        <v>1</v>
      </c>
      <c r="E15291" s="17">
        <v>6</v>
      </c>
      <c r="F15291" t="s">
        <v>73</v>
      </c>
      <c r="G15291">
        <v>256</v>
      </c>
      <c r="H15291">
        <v>39865200.630000003</v>
      </c>
    </row>
    <row r="15292" spans="1:8" x14ac:dyDescent="0.25">
      <c r="A15292" s="2">
        <v>23</v>
      </c>
      <c r="B15292" t="s">
        <v>14</v>
      </c>
      <c r="C15292" t="s">
        <v>234</v>
      </c>
      <c r="D15292" s="2">
        <v>1</v>
      </c>
      <c r="E15292" s="17">
        <v>6</v>
      </c>
      <c r="F15292" t="s">
        <v>79</v>
      </c>
      <c r="G15292">
        <v>9</v>
      </c>
      <c r="H15292">
        <v>571225</v>
      </c>
    </row>
    <row r="15293" spans="1:8" x14ac:dyDescent="0.25">
      <c r="A15293" s="2">
        <v>23</v>
      </c>
      <c r="B15293" t="s">
        <v>14</v>
      </c>
      <c r="C15293" t="s">
        <v>234</v>
      </c>
      <c r="D15293" s="2">
        <v>1</v>
      </c>
      <c r="E15293" s="17">
        <v>6</v>
      </c>
      <c r="F15293" t="s">
        <v>72</v>
      </c>
      <c r="G15293">
        <v>334</v>
      </c>
      <c r="H15293">
        <v>1754419.5700000003</v>
      </c>
    </row>
    <row r="15294" spans="1:8" x14ac:dyDescent="0.25">
      <c r="A15294" s="2">
        <v>23</v>
      </c>
      <c r="B15294" t="s">
        <v>14</v>
      </c>
      <c r="C15294" t="s">
        <v>234</v>
      </c>
      <c r="D15294" s="2">
        <v>1</v>
      </c>
      <c r="E15294" s="17">
        <v>6</v>
      </c>
      <c r="F15294" t="s">
        <v>74</v>
      </c>
      <c r="G15294">
        <v>28</v>
      </c>
      <c r="H15294">
        <v>508821.05</v>
      </c>
    </row>
    <row r="15295" spans="1:8" x14ac:dyDescent="0.25">
      <c r="A15295" s="2">
        <v>23</v>
      </c>
      <c r="B15295" t="s">
        <v>14</v>
      </c>
      <c r="C15295" t="s">
        <v>234</v>
      </c>
      <c r="D15295" s="2">
        <v>1</v>
      </c>
      <c r="E15295" s="17">
        <v>6</v>
      </c>
      <c r="F15295" t="s">
        <v>88</v>
      </c>
      <c r="G15295">
        <v>4</v>
      </c>
      <c r="H15295">
        <v>78614.709999999992</v>
      </c>
    </row>
    <row r="15296" spans="1:8" x14ac:dyDescent="0.25">
      <c r="A15296" s="2">
        <v>23</v>
      </c>
      <c r="B15296" t="s">
        <v>14</v>
      </c>
      <c r="C15296" t="s">
        <v>234</v>
      </c>
      <c r="D15296" s="2">
        <v>1</v>
      </c>
      <c r="E15296" s="17">
        <v>7</v>
      </c>
      <c r="F15296" t="s">
        <v>70</v>
      </c>
      <c r="G15296">
        <v>4991</v>
      </c>
      <c r="H15296">
        <v>1241033347.6499999</v>
      </c>
    </row>
    <row r="15297" spans="1:8" x14ac:dyDescent="0.25">
      <c r="A15297" s="2">
        <v>23</v>
      </c>
      <c r="B15297" t="s">
        <v>14</v>
      </c>
      <c r="C15297" t="s">
        <v>234</v>
      </c>
      <c r="D15297" s="2">
        <v>1</v>
      </c>
      <c r="E15297" s="17">
        <v>7</v>
      </c>
      <c r="F15297" t="s">
        <v>75</v>
      </c>
      <c r="G15297">
        <v>4114</v>
      </c>
      <c r="H15297">
        <v>56844824.830000006</v>
      </c>
    </row>
    <row r="15298" spans="1:8" x14ac:dyDescent="0.25">
      <c r="A15298" s="2">
        <v>23</v>
      </c>
      <c r="B15298" t="s">
        <v>14</v>
      </c>
      <c r="C15298" t="s">
        <v>234</v>
      </c>
      <c r="D15298" s="2">
        <v>1</v>
      </c>
      <c r="E15298" s="17">
        <v>7</v>
      </c>
      <c r="F15298" t="s">
        <v>77</v>
      </c>
      <c r="G15298">
        <v>622</v>
      </c>
      <c r="H15298">
        <v>10827347.1</v>
      </c>
    </row>
    <row r="15299" spans="1:8" x14ac:dyDescent="0.25">
      <c r="A15299" s="2">
        <v>23</v>
      </c>
      <c r="B15299" t="s">
        <v>14</v>
      </c>
      <c r="C15299" t="s">
        <v>234</v>
      </c>
      <c r="D15299" s="2">
        <v>1</v>
      </c>
      <c r="E15299" s="17">
        <v>7</v>
      </c>
      <c r="F15299" t="s">
        <v>68</v>
      </c>
      <c r="G15299">
        <v>1221</v>
      </c>
      <c r="H15299">
        <v>24895320.170000006</v>
      </c>
    </row>
    <row r="15300" spans="1:8" x14ac:dyDescent="0.25">
      <c r="A15300" s="2">
        <v>23</v>
      </c>
      <c r="B15300" t="s">
        <v>14</v>
      </c>
      <c r="C15300" t="s">
        <v>234</v>
      </c>
      <c r="D15300" s="2">
        <v>1</v>
      </c>
      <c r="E15300" s="17">
        <v>7</v>
      </c>
      <c r="F15300" t="s">
        <v>69</v>
      </c>
      <c r="G15300">
        <v>4990</v>
      </c>
      <c r="H15300">
        <v>187795879.56</v>
      </c>
    </row>
    <row r="15301" spans="1:8" x14ac:dyDescent="0.25">
      <c r="A15301" s="2">
        <v>23</v>
      </c>
      <c r="B15301" t="s">
        <v>14</v>
      </c>
      <c r="C15301" t="s">
        <v>234</v>
      </c>
      <c r="D15301" s="2">
        <v>1</v>
      </c>
      <c r="E15301" s="17">
        <v>7</v>
      </c>
      <c r="F15301" t="s">
        <v>67</v>
      </c>
      <c r="G15301">
        <v>4987</v>
      </c>
      <c r="H15301">
        <v>251083.51999999999</v>
      </c>
    </row>
    <row r="15302" spans="1:8" x14ac:dyDescent="0.25">
      <c r="A15302" s="2">
        <v>23</v>
      </c>
      <c r="B15302" t="s">
        <v>14</v>
      </c>
      <c r="C15302" t="s">
        <v>234</v>
      </c>
      <c r="D15302" s="2">
        <v>1</v>
      </c>
      <c r="E15302" s="17">
        <v>7</v>
      </c>
      <c r="F15302" t="s">
        <v>73</v>
      </c>
      <c r="G15302">
        <v>558</v>
      </c>
      <c r="H15302">
        <v>104127173.94000001</v>
      </c>
    </row>
    <row r="15303" spans="1:8" x14ac:dyDescent="0.25">
      <c r="A15303" s="2">
        <v>23</v>
      </c>
      <c r="B15303" t="s">
        <v>14</v>
      </c>
      <c r="C15303" t="s">
        <v>234</v>
      </c>
      <c r="D15303" s="2">
        <v>1</v>
      </c>
      <c r="E15303" s="17">
        <v>7</v>
      </c>
      <c r="F15303" t="s">
        <v>79</v>
      </c>
      <c r="G15303">
        <v>17</v>
      </c>
      <c r="H15303">
        <v>2339587.2200000002</v>
      </c>
    </row>
    <row r="15304" spans="1:8" x14ac:dyDescent="0.25">
      <c r="A15304" s="2">
        <v>23</v>
      </c>
      <c r="B15304" t="s">
        <v>14</v>
      </c>
      <c r="C15304" t="s">
        <v>234</v>
      </c>
      <c r="D15304" s="2">
        <v>1</v>
      </c>
      <c r="E15304" s="17">
        <v>7</v>
      </c>
      <c r="F15304" t="s">
        <v>72</v>
      </c>
      <c r="G15304">
        <v>722</v>
      </c>
      <c r="H15304">
        <v>4766893.2199999988</v>
      </c>
    </row>
    <row r="15305" spans="1:8" x14ac:dyDescent="0.25">
      <c r="A15305" s="2">
        <v>23</v>
      </c>
      <c r="B15305" t="s">
        <v>14</v>
      </c>
      <c r="C15305" t="s">
        <v>234</v>
      </c>
      <c r="D15305" s="2">
        <v>1</v>
      </c>
      <c r="E15305" s="17">
        <v>7</v>
      </c>
      <c r="F15305" t="s">
        <v>74</v>
      </c>
      <c r="G15305">
        <v>84</v>
      </c>
      <c r="H15305">
        <v>1225997.33</v>
      </c>
    </row>
    <row r="15306" spans="1:8" x14ac:dyDescent="0.25">
      <c r="A15306" s="2">
        <v>23</v>
      </c>
      <c r="B15306" t="s">
        <v>14</v>
      </c>
      <c r="C15306" t="s">
        <v>234</v>
      </c>
      <c r="D15306" s="2">
        <v>1</v>
      </c>
      <c r="E15306" s="17">
        <v>7</v>
      </c>
      <c r="F15306" t="s">
        <v>88</v>
      </c>
      <c r="G15306">
        <v>4</v>
      </c>
      <c r="H15306">
        <v>169188.94</v>
      </c>
    </row>
    <row r="15307" spans="1:8" x14ac:dyDescent="0.25">
      <c r="A15307" s="2">
        <v>23</v>
      </c>
      <c r="B15307" t="s">
        <v>14</v>
      </c>
      <c r="C15307" t="s">
        <v>234</v>
      </c>
      <c r="D15307" s="2">
        <v>1</v>
      </c>
      <c r="E15307" s="17">
        <v>8</v>
      </c>
      <c r="F15307" t="s">
        <v>70</v>
      </c>
      <c r="G15307">
        <v>4380</v>
      </c>
      <c r="H15307">
        <v>1365212503.51</v>
      </c>
    </row>
    <row r="15308" spans="1:8" x14ac:dyDescent="0.25">
      <c r="A15308" s="2">
        <v>23</v>
      </c>
      <c r="B15308" t="s">
        <v>14</v>
      </c>
      <c r="C15308" t="s">
        <v>234</v>
      </c>
      <c r="D15308" s="2">
        <v>1</v>
      </c>
      <c r="E15308" s="17">
        <v>8</v>
      </c>
      <c r="F15308" t="s">
        <v>75</v>
      </c>
      <c r="G15308">
        <v>3460</v>
      </c>
      <c r="H15308">
        <v>47950789.030000001</v>
      </c>
    </row>
    <row r="15309" spans="1:8" x14ac:dyDescent="0.25">
      <c r="A15309" s="2">
        <v>23</v>
      </c>
      <c r="B15309" t="s">
        <v>14</v>
      </c>
      <c r="C15309" t="s">
        <v>234</v>
      </c>
      <c r="D15309" s="2">
        <v>1</v>
      </c>
      <c r="E15309" s="17">
        <v>8</v>
      </c>
      <c r="F15309" t="s">
        <v>77</v>
      </c>
      <c r="G15309">
        <v>638</v>
      </c>
      <c r="H15309">
        <v>10446240.059999995</v>
      </c>
    </row>
    <row r="15310" spans="1:8" x14ac:dyDescent="0.25">
      <c r="A15310" s="2">
        <v>23</v>
      </c>
      <c r="B15310" t="s">
        <v>14</v>
      </c>
      <c r="C15310" t="s">
        <v>234</v>
      </c>
      <c r="D15310" s="2">
        <v>1</v>
      </c>
      <c r="E15310" s="17">
        <v>8</v>
      </c>
      <c r="F15310" t="s">
        <v>68</v>
      </c>
      <c r="G15310">
        <v>90</v>
      </c>
      <c r="H15310">
        <v>1481304.89</v>
      </c>
    </row>
    <row r="15311" spans="1:8" x14ac:dyDescent="0.25">
      <c r="A15311" s="2">
        <v>23</v>
      </c>
      <c r="B15311" t="s">
        <v>14</v>
      </c>
      <c r="C15311" t="s">
        <v>234</v>
      </c>
      <c r="D15311" s="2">
        <v>1</v>
      </c>
      <c r="E15311" s="17">
        <v>8</v>
      </c>
      <c r="F15311" t="s">
        <v>69</v>
      </c>
      <c r="G15311">
        <v>4380</v>
      </c>
      <c r="H15311">
        <v>219061257.63999993</v>
      </c>
    </row>
    <row r="15312" spans="1:8" x14ac:dyDescent="0.25">
      <c r="A15312" s="2">
        <v>23</v>
      </c>
      <c r="B15312" t="s">
        <v>14</v>
      </c>
      <c r="C15312" t="s">
        <v>234</v>
      </c>
      <c r="D15312" s="2">
        <v>1</v>
      </c>
      <c r="E15312" s="17">
        <v>8</v>
      </c>
      <c r="F15312" t="s">
        <v>67</v>
      </c>
      <c r="G15312">
        <v>4377</v>
      </c>
      <c r="H15312">
        <v>218571.30000000002</v>
      </c>
    </row>
    <row r="15313" spans="1:8" x14ac:dyDescent="0.25">
      <c r="A15313" s="2">
        <v>23</v>
      </c>
      <c r="B15313" t="s">
        <v>14</v>
      </c>
      <c r="C15313" t="s">
        <v>234</v>
      </c>
      <c r="D15313" s="2">
        <v>1</v>
      </c>
      <c r="E15313" s="17">
        <v>8</v>
      </c>
      <c r="F15313" t="s">
        <v>73</v>
      </c>
      <c r="G15313">
        <v>517</v>
      </c>
      <c r="H15313">
        <v>114772194.48000002</v>
      </c>
    </row>
    <row r="15314" spans="1:8" x14ac:dyDescent="0.25">
      <c r="A15314" s="2">
        <v>23</v>
      </c>
      <c r="B15314" t="s">
        <v>14</v>
      </c>
      <c r="C15314" t="s">
        <v>234</v>
      </c>
      <c r="D15314" s="2">
        <v>1</v>
      </c>
      <c r="E15314" s="17">
        <v>8</v>
      </c>
      <c r="F15314" t="s">
        <v>79</v>
      </c>
      <c r="G15314">
        <v>26</v>
      </c>
      <c r="H15314">
        <v>4798940.91</v>
      </c>
    </row>
    <row r="15315" spans="1:8" x14ac:dyDescent="0.25">
      <c r="A15315" s="2">
        <v>23</v>
      </c>
      <c r="B15315" t="s">
        <v>14</v>
      </c>
      <c r="C15315" t="s">
        <v>234</v>
      </c>
      <c r="D15315" s="2">
        <v>1</v>
      </c>
      <c r="E15315" s="17">
        <v>8</v>
      </c>
      <c r="F15315" t="s">
        <v>72</v>
      </c>
      <c r="G15315">
        <v>439</v>
      </c>
      <c r="H15315">
        <v>2920850.37</v>
      </c>
    </row>
    <row r="15316" spans="1:8" x14ac:dyDescent="0.25">
      <c r="A15316" s="2">
        <v>23</v>
      </c>
      <c r="B15316" t="s">
        <v>14</v>
      </c>
      <c r="C15316" t="s">
        <v>234</v>
      </c>
      <c r="D15316" s="2">
        <v>1</v>
      </c>
      <c r="E15316" s="17">
        <v>8</v>
      </c>
      <c r="F15316" t="s">
        <v>74</v>
      </c>
      <c r="G15316">
        <v>58</v>
      </c>
      <c r="H15316">
        <v>1778170.7999999998</v>
      </c>
    </row>
    <row r="15317" spans="1:8" x14ac:dyDescent="0.25">
      <c r="A15317" s="2">
        <v>23</v>
      </c>
      <c r="B15317" t="s">
        <v>14</v>
      </c>
      <c r="C15317" t="s">
        <v>234</v>
      </c>
      <c r="D15317" s="2">
        <v>1</v>
      </c>
      <c r="E15317" s="17">
        <v>8</v>
      </c>
      <c r="F15317" t="s">
        <v>88</v>
      </c>
      <c r="G15317">
        <v>6</v>
      </c>
      <c r="H15317">
        <v>395969.26</v>
      </c>
    </row>
    <row r="15318" spans="1:8" x14ac:dyDescent="0.25">
      <c r="A15318" s="2">
        <v>23</v>
      </c>
      <c r="B15318" t="s">
        <v>14</v>
      </c>
      <c r="C15318" t="s">
        <v>234</v>
      </c>
      <c r="D15318" s="2">
        <v>1</v>
      </c>
      <c r="E15318" s="17">
        <v>8</v>
      </c>
      <c r="F15318" t="s">
        <v>76</v>
      </c>
      <c r="H15318">
        <v>76023.45</v>
      </c>
    </row>
    <row r="15319" spans="1:8" x14ac:dyDescent="0.25">
      <c r="A15319" s="2">
        <v>23</v>
      </c>
      <c r="B15319" t="s">
        <v>14</v>
      </c>
      <c r="C15319" t="s">
        <v>234</v>
      </c>
      <c r="D15319" s="2">
        <v>1</v>
      </c>
      <c r="E15319" s="17">
        <v>9</v>
      </c>
      <c r="F15319" t="s">
        <v>70</v>
      </c>
      <c r="G15319">
        <v>4</v>
      </c>
      <c r="H15319">
        <v>1575191.25</v>
      </c>
    </row>
    <row r="15320" spans="1:8" x14ac:dyDescent="0.25">
      <c r="A15320" s="2">
        <v>23</v>
      </c>
      <c r="B15320" t="s">
        <v>14</v>
      </c>
      <c r="C15320" t="s">
        <v>234</v>
      </c>
      <c r="D15320" s="2">
        <v>1</v>
      </c>
      <c r="E15320" s="17">
        <v>9</v>
      </c>
      <c r="F15320" t="s">
        <v>75</v>
      </c>
      <c r="G15320">
        <v>4</v>
      </c>
      <c r="H15320">
        <v>54000</v>
      </c>
    </row>
    <row r="15321" spans="1:8" x14ac:dyDescent="0.25">
      <c r="A15321" s="2">
        <v>23</v>
      </c>
      <c r="B15321" t="s">
        <v>14</v>
      </c>
      <c r="C15321" t="s">
        <v>234</v>
      </c>
      <c r="D15321" s="2">
        <v>1</v>
      </c>
      <c r="E15321" s="17">
        <v>9</v>
      </c>
      <c r="F15321" t="s">
        <v>77</v>
      </c>
      <c r="H15321">
        <v>8328.0300000000007</v>
      </c>
    </row>
    <row r="15322" spans="1:8" x14ac:dyDescent="0.25">
      <c r="A15322" s="2">
        <v>23</v>
      </c>
      <c r="B15322" t="s">
        <v>14</v>
      </c>
      <c r="C15322" t="s">
        <v>234</v>
      </c>
      <c r="D15322" s="2">
        <v>1</v>
      </c>
      <c r="E15322" s="17">
        <v>9</v>
      </c>
      <c r="F15322" t="s">
        <v>68</v>
      </c>
      <c r="G15322">
        <v>4</v>
      </c>
      <c r="H15322">
        <v>90919</v>
      </c>
    </row>
    <row r="15323" spans="1:8" x14ac:dyDescent="0.25">
      <c r="A15323" s="2">
        <v>23</v>
      </c>
      <c r="B15323" t="s">
        <v>14</v>
      </c>
      <c r="C15323" t="s">
        <v>234</v>
      </c>
      <c r="D15323" s="2">
        <v>1</v>
      </c>
      <c r="E15323" s="17">
        <v>9</v>
      </c>
      <c r="F15323" t="s">
        <v>69</v>
      </c>
      <c r="G15323">
        <v>4</v>
      </c>
      <c r="H15323">
        <v>204773.89</v>
      </c>
    </row>
    <row r="15324" spans="1:8" x14ac:dyDescent="0.25">
      <c r="A15324" s="2">
        <v>23</v>
      </c>
      <c r="B15324" t="s">
        <v>14</v>
      </c>
      <c r="C15324" t="s">
        <v>234</v>
      </c>
      <c r="D15324" s="2">
        <v>1</v>
      </c>
      <c r="E15324" s="17">
        <v>9</v>
      </c>
      <c r="F15324" t="s">
        <v>67</v>
      </c>
      <c r="G15324">
        <v>4</v>
      </c>
      <c r="H15324">
        <v>246.55</v>
      </c>
    </row>
    <row r="15325" spans="1:8" x14ac:dyDescent="0.25">
      <c r="A15325" s="2">
        <v>23</v>
      </c>
      <c r="B15325" t="s">
        <v>14</v>
      </c>
      <c r="C15325" t="s">
        <v>234</v>
      </c>
      <c r="D15325" s="2">
        <v>1</v>
      </c>
      <c r="E15325" s="17">
        <v>9</v>
      </c>
      <c r="F15325" t="s">
        <v>73</v>
      </c>
      <c r="H15325">
        <v>131778.75</v>
      </c>
    </row>
    <row r="15326" spans="1:8" x14ac:dyDescent="0.25">
      <c r="A15326" s="2">
        <v>23</v>
      </c>
      <c r="B15326" t="s">
        <v>14</v>
      </c>
      <c r="C15326" t="s">
        <v>234</v>
      </c>
      <c r="D15326" s="2">
        <v>1</v>
      </c>
      <c r="E15326" s="17">
        <v>9</v>
      </c>
      <c r="F15326" t="s">
        <v>74</v>
      </c>
      <c r="G15326">
        <v>2</v>
      </c>
      <c r="H15326">
        <v>131040</v>
      </c>
    </row>
    <row r="15327" spans="1:8" x14ac:dyDescent="0.25">
      <c r="A15327" s="2">
        <v>23</v>
      </c>
      <c r="B15327" t="s">
        <v>14</v>
      </c>
      <c r="C15327" t="s">
        <v>234</v>
      </c>
      <c r="D15327" s="2">
        <v>1</v>
      </c>
      <c r="E15327" s="17">
        <v>10</v>
      </c>
      <c r="F15327" t="s">
        <v>70</v>
      </c>
      <c r="G15327">
        <v>2334</v>
      </c>
      <c r="H15327">
        <v>859737148.76999998</v>
      </c>
    </row>
    <row r="15328" spans="1:8" x14ac:dyDescent="0.25">
      <c r="A15328" s="2">
        <v>23</v>
      </c>
      <c r="B15328" t="s">
        <v>14</v>
      </c>
      <c r="C15328" t="s">
        <v>234</v>
      </c>
      <c r="D15328" s="2">
        <v>1</v>
      </c>
      <c r="E15328" s="17">
        <v>10</v>
      </c>
      <c r="F15328" t="s">
        <v>75</v>
      </c>
      <c r="G15328">
        <v>1841</v>
      </c>
      <c r="H15328">
        <v>24041883.93</v>
      </c>
    </row>
    <row r="15329" spans="1:8" x14ac:dyDescent="0.25">
      <c r="A15329" s="2">
        <v>23</v>
      </c>
      <c r="B15329" t="s">
        <v>14</v>
      </c>
      <c r="C15329" t="s">
        <v>234</v>
      </c>
      <c r="D15329" s="2">
        <v>1</v>
      </c>
      <c r="E15329" s="17">
        <v>10</v>
      </c>
      <c r="F15329" t="s">
        <v>77</v>
      </c>
      <c r="G15329">
        <v>256</v>
      </c>
      <c r="H15329">
        <v>5162486.709999999</v>
      </c>
    </row>
    <row r="15330" spans="1:8" x14ac:dyDescent="0.25">
      <c r="A15330" s="2">
        <v>23</v>
      </c>
      <c r="B15330" t="s">
        <v>14</v>
      </c>
      <c r="C15330" t="s">
        <v>234</v>
      </c>
      <c r="D15330" s="2">
        <v>1</v>
      </c>
      <c r="E15330" s="17">
        <v>10</v>
      </c>
      <c r="F15330" t="s">
        <v>68</v>
      </c>
      <c r="H15330">
        <v>-410</v>
      </c>
    </row>
    <row r="15331" spans="1:8" x14ac:dyDescent="0.25">
      <c r="A15331" s="2">
        <v>23</v>
      </c>
      <c r="B15331" t="s">
        <v>14</v>
      </c>
      <c r="C15331" t="s">
        <v>234</v>
      </c>
      <c r="D15331" s="2">
        <v>1</v>
      </c>
      <c r="E15331" s="17">
        <v>10</v>
      </c>
      <c r="F15331" t="s">
        <v>69</v>
      </c>
      <c r="G15331">
        <v>2334</v>
      </c>
      <c r="H15331">
        <v>138443618.37999988</v>
      </c>
    </row>
    <row r="15332" spans="1:8" x14ac:dyDescent="0.25">
      <c r="A15332" s="2">
        <v>23</v>
      </c>
      <c r="B15332" t="s">
        <v>14</v>
      </c>
      <c r="C15332" t="s">
        <v>234</v>
      </c>
      <c r="D15332" s="2">
        <v>1</v>
      </c>
      <c r="E15332" s="17">
        <v>10</v>
      </c>
      <c r="F15332" t="s">
        <v>67</v>
      </c>
      <c r="G15332">
        <v>2331</v>
      </c>
      <c r="H15332">
        <v>107349.59000000001</v>
      </c>
    </row>
    <row r="15333" spans="1:8" x14ac:dyDescent="0.25">
      <c r="A15333" s="2">
        <v>23</v>
      </c>
      <c r="B15333" t="s">
        <v>14</v>
      </c>
      <c r="C15333" t="s">
        <v>234</v>
      </c>
      <c r="D15333" s="2">
        <v>1</v>
      </c>
      <c r="E15333" s="17">
        <v>10</v>
      </c>
      <c r="F15333" t="s">
        <v>73</v>
      </c>
      <c r="G15333">
        <v>342</v>
      </c>
      <c r="H15333">
        <v>72414800.609999999</v>
      </c>
    </row>
    <row r="15334" spans="1:8" x14ac:dyDescent="0.25">
      <c r="A15334" s="2">
        <v>23</v>
      </c>
      <c r="B15334" t="s">
        <v>14</v>
      </c>
      <c r="C15334" t="s">
        <v>234</v>
      </c>
      <c r="D15334" s="2">
        <v>1</v>
      </c>
      <c r="E15334" s="17">
        <v>10</v>
      </c>
      <c r="F15334" t="s">
        <v>79</v>
      </c>
      <c r="G15334">
        <v>19</v>
      </c>
      <c r="H15334">
        <v>3106860.0900000003</v>
      </c>
    </row>
    <row r="15335" spans="1:8" x14ac:dyDescent="0.25">
      <c r="A15335" s="2">
        <v>23</v>
      </c>
      <c r="B15335" t="s">
        <v>14</v>
      </c>
      <c r="C15335" t="s">
        <v>234</v>
      </c>
      <c r="D15335" s="2">
        <v>1</v>
      </c>
      <c r="E15335" s="17">
        <v>10</v>
      </c>
      <c r="F15335" t="s">
        <v>72</v>
      </c>
      <c r="G15335">
        <v>213</v>
      </c>
      <c r="H15335">
        <v>1744429.4599999997</v>
      </c>
    </row>
    <row r="15336" spans="1:8" x14ac:dyDescent="0.25">
      <c r="A15336" s="2">
        <v>23</v>
      </c>
      <c r="B15336" t="s">
        <v>14</v>
      </c>
      <c r="C15336" t="s">
        <v>234</v>
      </c>
      <c r="D15336" s="2">
        <v>1</v>
      </c>
      <c r="E15336" s="17">
        <v>10</v>
      </c>
      <c r="F15336" t="s">
        <v>74</v>
      </c>
      <c r="G15336">
        <v>33</v>
      </c>
      <c r="H15336">
        <v>2303590.1399999997</v>
      </c>
    </row>
    <row r="15337" spans="1:8" x14ac:dyDescent="0.25">
      <c r="A15337" s="2">
        <v>23</v>
      </c>
      <c r="B15337" t="s">
        <v>14</v>
      </c>
      <c r="C15337" t="s">
        <v>234</v>
      </c>
      <c r="D15337" s="2">
        <v>1</v>
      </c>
      <c r="E15337" s="17">
        <v>10</v>
      </c>
      <c r="F15337" t="s">
        <v>88</v>
      </c>
      <c r="G15337">
        <v>7</v>
      </c>
      <c r="H15337">
        <v>343596.24</v>
      </c>
    </row>
    <row r="15338" spans="1:8" x14ac:dyDescent="0.25">
      <c r="A15338" s="2">
        <v>23</v>
      </c>
      <c r="B15338" t="s">
        <v>14</v>
      </c>
      <c r="C15338" t="s">
        <v>234</v>
      </c>
      <c r="D15338" s="2">
        <v>1</v>
      </c>
      <c r="E15338" s="17">
        <v>10</v>
      </c>
      <c r="F15338" t="s">
        <v>76</v>
      </c>
      <c r="H15338">
        <v>96912.959999999992</v>
      </c>
    </row>
    <row r="15339" spans="1:8" x14ac:dyDescent="0.25">
      <c r="A15339" s="2">
        <v>23</v>
      </c>
      <c r="B15339" t="s">
        <v>14</v>
      </c>
      <c r="C15339" t="s">
        <v>234</v>
      </c>
      <c r="D15339" s="2">
        <v>1</v>
      </c>
      <c r="E15339" s="17">
        <v>11</v>
      </c>
      <c r="F15339" t="s">
        <v>70</v>
      </c>
      <c r="G15339">
        <v>2</v>
      </c>
      <c r="H15339">
        <v>1159210.48</v>
      </c>
    </row>
    <row r="15340" spans="1:8" x14ac:dyDescent="0.25">
      <c r="A15340" s="2">
        <v>23</v>
      </c>
      <c r="B15340" t="s">
        <v>14</v>
      </c>
      <c r="C15340" t="s">
        <v>234</v>
      </c>
      <c r="D15340" s="2">
        <v>1</v>
      </c>
      <c r="E15340" s="17">
        <v>11</v>
      </c>
      <c r="F15340" t="s">
        <v>68</v>
      </c>
      <c r="G15340">
        <v>2</v>
      </c>
      <c r="H15340">
        <v>53264</v>
      </c>
    </row>
    <row r="15341" spans="1:8" x14ac:dyDescent="0.25">
      <c r="A15341" s="2">
        <v>23</v>
      </c>
      <c r="B15341" t="s">
        <v>14</v>
      </c>
      <c r="C15341" t="s">
        <v>234</v>
      </c>
      <c r="D15341" s="2">
        <v>1</v>
      </c>
      <c r="E15341" s="17">
        <v>11</v>
      </c>
      <c r="F15341" t="s">
        <v>69</v>
      </c>
      <c r="G15341">
        <v>2</v>
      </c>
      <c r="H15341">
        <v>152714.35</v>
      </c>
    </row>
    <row r="15342" spans="1:8" x14ac:dyDescent="0.25">
      <c r="A15342" s="2">
        <v>23</v>
      </c>
      <c r="B15342" t="s">
        <v>14</v>
      </c>
      <c r="C15342" t="s">
        <v>234</v>
      </c>
      <c r="D15342" s="2">
        <v>1</v>
      </c>
      <c r="E15342" s="17">
        <v>11</v>
      </c>
      <c r="F15342" t="s">
        <v>67</v>
      </c>
      <c r="G15342">
        <v>2</v>
      </c>
      <c r="H15342">
        <v>135.63</v>
      </c>
    </row>
    <row r="15343" spans="1:8" x14ac:dyDescent="0.25">
      <c r="A15343" s="2">
        <v>23</v>
      </c>
      <c r="B15343" t="s">
        <v>14</v>
      </c>
      <c r="C15343" t="s">
        <v>234</v>
      </c>
      <c r="D15343" s="2">
        <v>1</v>
      </c>
      <c r="E15343" s="17">
        <v>11</v>
      </c>
      <c r="F15343" t="s">
        <v>73</v>
      </c>
      <c r="H15343">
        <v>102191.26000000001</v>
      </c>
    </row>
    <row r="15344" spans="1:8" x14ac:dyDescent="0.25">
      <c r="A15344" s="2">
        <v>23</v>
      </c>
      <c r="B15344" t="s">
        <v>14</v>
      </c>
      <c r="C15344" t="s">
        <v>234</v>
      </c>
      <c r="D15344" s="2">
        <v>1</v>
      </c>
      <c r="E15344" s="17">
        <v>11</v>
      </c>
      <c r="F15344" t="s">
        <v>72</v>
      </c>
      <c r="G15344">
        <v>2</v>
      </c>
      <c r="H15344">
        <v>177355.72999999998</v>
      </c>
    </row>
    <row r="15345" spans="1:8" x14ac:dyDescent="0.25">
      <c r="A15345" s="2">
        <v>23</v>
      </c>
      <c r="B15345" t="s">
        <v>14</v>
      </c>
      <c r="C15345" t="s">
        <v>234</v>
      </c>
      <c r="D15345" s="2">
        <v>1</v>
      </c>
      <c r="E15345" s="17">
        <v>11</v>
      </c>
      <c r="F15345" t="s">
        <v>74</v>
      </c>
      <c r="G15345">
        <v>2</v>
      </c>
      <c r="H15345">
        <v>131040</v>
      </c>
    </row>
    <row r="15346" spans="1:8" x14ac:dyDescent="0.25">
      <c r="A15346" s="2">
        <v>23</v>
      </c>
      <c r="B15346" t="s">
        <v>14</v>
      </c>
      <c r="C15346" t="s">
        <v>234</v>
      </c>
      <c r="D15346" s="2">
        <v>1</v>
      </c>
      <c r="E15346" s="17">
        <v>12</v>
      </c>
      <c r="F15346" t="s">
        <v>70</v>
      </c>
      <c r="G15346">
        <v>755</v>
      </c>
      <c r="H15346">
        <v>409647705.24999928</v>
      </c>
    </row>
    <row r="15347" spans="1:8" x14ac:dyDescent="0.25">
      <c r="A15347" s="2">
        <v>23</v>
      </c>
      <c r="B15347" t="s">
        <v>14</v>
      </c>
      <c r="C15347" t="s">
        <v>234</v>
      </c>
      <c r="D15347" s="2">
        <v>1</v>
      </c>
      <c r="E15347" s="17">
        <v>12</v>
      </c>
      <c r="F15347" t="s">
        <v>75</v>
      </c>
      <c r="G15347">
        <v>24</v>
      </c>
      <c r="H15347">
        <v>288675</v>
      </c>
    </row>
    <row r="15348" spans="1:8" x14ac:dyDescent="0.25">
      <c r="A15348" s="2">
        <v>23</v>
      </c>
      <c r="B15348" t="s">
        <v>14</v>
      </c>
      <c r="C15348" t="s">
        <v>234</v>
      </c>
      <c r="D15348" s="2">
        <v>1</v>
      </c>
      <c r="E15348" s="17">
        <v>12</v>
      </c>
      <c r="F15348" t="s">
        <v>77</v>
      </c>
      <c r="G15348">
        <v>64</v>
      </c>
      <c r="H15348">
        <v>1494515.5699999998</v>
      </c>
    </row>
    <row r="15349" spans="1:8" x14ac:dyDescent="0.25">
      <c r="A15349" s="2">
        <v>23</v>
      </c>
      <c r="B15349" t="s">
        <v>14</v>
      </c>
      <c r="C15349" t="s">
        <v>234</v>
      </c>
      <c r="D15349" s="2">
        <v>1</v>
      </c>
      <c r="E15349" s="17">
        <v>12</v>
      </c>
      <c r="F15349" t="s">
        <v>69</v>
      </c>
      <c r="G15349">
        <v>755</v>
      </c>
      <c r="H15349">
        <v>65567623.740000114</v>
      </c>
    </row>
    <row r="15350" spans="1:8" x14ac:dyDescent="0.25">
      <c r="A15350" s="2">
        <v>23</v>
      </c>
      <c r="B15350" t="s">
        <v>14</v>
      </c>
      <c r="C15350" t="s">
        <v>234</v>
      </c>
      <c r="D15350" s="2">
        <v>1</v>
      </c>
      <c r="E15350" s="17">
        <v>12</v>
      </c>
      <c r="F15350" t="s">
        <v>67</v>
      </c>
      <c r="G15350">
        <v>755</v>
      </c>
      <c r="H15350">
        <v>37464.300000000003</v>
      </c>
    </row>
    <row r="15351" spans="1:8" x14ac:dyDescent="0.25">
      <c r="A15351" s="2">
        <v>23</v>
      </c>
      <c r="B15351" t="s">
        <v>14</v>
      </c>
      <c r="C15351" t="s">
        <v>234</v>
      </c>
      <c r="D15351" s="2">
        <v>1</v>
      </c>
      <c r="E15351" s="17">
        <v>12</v>
      </c>
      <c r="F15351" t="s">
        <v>73</v>
      </c>
      <c r="G15351">
        <v>48</v>
      </c>
      <c r="H15351">
        <v>23915817.210000005</v>
      </c>
    </row>
    <row r="15352" spans="1:8" x14ac:dyDescent="0.25">
      <c r="A15352" s="2">
        <v>23</v>
      </c>
      <c r="B15352" t="s">
        <v>14</v>
      </c>
      <c r="C15352" t="s">
        <v>234</v>
      </c>
      <c r="D15352" s="2">
        <v>1</v>
      </c>
      <c r="E15352" s="17">
        <v>12</v>
      </c>
      <c r="F15352" t="s">
        <v>79</v>
      </c>
      <c r="G15352">
        <v>6</v>
      </c>
      <c r="H15352">
        <v>1062755.81</v>
      </c>
    </row>
    <row r="15353" spans="1:8" x14ac:dyDescent="0.25">
      <c r="A15353" s="2">
        <v>23</v>
      </c>
      <c r="B15353" t="s">
        <v>14</v>
      </c>
      <c r="C15353" t="s">
        <v>234</v>
      </c>
      <c r="D15353" s="2">
        <v>1</v>
      </c>
      <c r="E15353" s="17">
        <v>12</v>
      </c>
      <c r="F15353" t="s">
        <v>72</v>
      </c>
      <c r="G15353">
        <v>755</v>
      </c>
      <c r="H15353">
        <v>41341551.780000053</v>
      </c>
    </row>
    <row r="15354" spans="1:8" x14ac:dyDescent="0.25">
      <c r="A15354" s="2">
        <v>23</v>
      </c>
      <c r="B15354" t="s">
        <v>14</v>
      </c>
      <c r="C15354" t="s">
        <v>234</v>
      </c>
      <c r="D15354" s="2">
        <v>1</v>
      </c>
      <c r="E15354" s="17">
        <v>12</v>
      </c>
      <c r="F15354" t="s">
        <v>74</v>
      </c>
      <c r="G15354">
        <v>8</v>
      </c>
      <c r="H15354">
        <v>2298560.62</v>
      </c>
    </row>
    <row r="15355" spans="1:8" x14ac:dyDescent="0.25">
      <c r="A15355" s="2">
        <v>23</v>
      </c>
      <c r="B15355" t="s">
        <v>14</v>
      </c>
      <c r="C15355" t="s">
        <v>234</v>
      </c>
      <c r="D15355" s="2">
        <v>1</v>
      </c>
      <c r="E15355" s="17">
        <v>12</v>
      </c>
      <c r="F15355" t="s">
        <v>88</v>
      </c>
      <c r="G15355">
        <v>3</v>
      </c>
      <c r="H15355">
        <v>257299.43000000002</v>
      </c>
    </row>
    <row r="15356" spans="1:8" x14ac:dyDescent="0.25">
      <c r="A15356" s="2">
        <v>23</v>
      </c>
      <c r="B15356" t="s">
        <v>14</v>
      </c>
      <c r="C15356" t="s">
        <v>234</v>
      </c>
      <c r="D15356" s="2">
        <v>1</v>
      </c>
      <c r="E15356" s="17">
        <v>12</v>
      </c>
      <c r="F15356" t="s">
        <v>76</v>
      </c>
      <c r="H15356">
        <v>238551.81</v>
      </c>
    </row>
    <row r="15357" spans="1:8" x14ac:dyDescent="0.25">
      <c r="A15357" s="2">
        <v>23</v>
      </c>
      <c r="B15357" t="s">
        <v>14</v>
      </c>
      <c r="C15357" t="s">
        <v>234</v>
      </c>
      <c r="D15357" s="2">
        <v>1</v>
      </c>
      <c r="E15357" s="17">
        <v>13</v>
      </c>
      <c r="F15357" t="s">
        <v>70</v>
      </c>
      <c r="G15357">
        <v>217</v>
      </c>
      <c r="H15357">
        <v>137227486.5700002</v>
      </c>
    </row>
    <row r="15358" spans="1:8" x14ac:dyDescent="0.25">
      <c r="A15358" s="2">
        <v>23</v>
      </c>
      <c r="B15358" t="s">
        <v>14</v>
      </c>
      <c r="C15358" t="s">
        <v>234</v>
      </c>
      <c r="D15358" s="2">
        <v>1</v>
      </c>
      <c r="E15358" s="17">
        <v>13</v>
      </c>
      <c r="F15358" t="s">
        <v>75</v>
      </c>
      <c r="G15358">
        <v>7</v>
      </c>
      <c r="H15358">
        <v>424724</v>
      </c>
    </row>
    <row r="15359" spans="1:8" x14ac:dyDescent="0.25">
      <c r="A15359" s="2">
        <v>23</v>
      </c>
      <c r="B15359" t="s">
        <v>14</v>
      </c>
      <c r="C15359" t="s">
        <v>234</v>
      </c>
      <c r="D15359" s="2">
        <v>1</v>
      </c>
      <c r="E15359" s="17">
        <v>13</v>
      </c>
      <c r="F15359" t="s">
        <v>68</v>
      </c>
      <c r="G15359">
        <v>4</v>
      </c>
      <c r="H15359">
        <v>27279</v>
      </c>
    </row>
    <row r="15360" spans="1:8" x14ac:dyDescent="0.25">
      <c r="A15360" s="2">
        <v>23</v>
      </c>
      <c r="B15360" t="s">
        <v>14</v>
      </c>
      <c r="C15360" t="s">
        <v>234</v>
      </c>
      <c r="D15360" s="2">
        <v>1</v>
      </c>
      <c r="E15360" s="17">
        <v>13</v>
      </c>
      <c r="F15360" t="s">
        <v>69</v>
      </c>
      <c r="G15360">
        <v>216</v>
      </c>
      <c r="H15360">
        <v>21827826.040000014</v>
      </c>
    </row>
    <row r="15361" spans="1:8" x14ac:dyDescent="0.25">
      <c r="A15361" s="2">
        <v>23</v>
      </c>
      <c r="B15361" t="s">
        <v>14</v>
      </c>
      <c r="C15361" t="s">
        <v>234</v>
      </c>
      <c r="D15361" s="2">
        <v>1</v>
      </c>
      <c r="E15361" s="17">
        <v>13</v>
      </c>
      <c r="F15361" t="s">
        <v>67</v>
      </c>
      <c r="G15361">
        <v>217</v>
      </c>
      <c r="H15361">
        <v>10701.380000000001</v>
      </c>
    </row>
    <row r="15362" spans="1:8" x14ac:dyDescent="0.25">
      <c r="A15362" s="2">
        <v>23</v>
      </c>
      <c r="B15362" t="s">
        <v>14</v>
      </c>
      <c r="C15362" t="s">
        <v>234</v>
      </c>
      <c r="D15362" s="2">
        <v>1</v>
      </c>
      <c r="E15362" s="17">
        <v>13</v>
      </c>
      <c r="F15362" t="s">
        <v>73</v>
      </c>
      <c r="G15362">
        <v>21</v>
      </c>
      <c r="H15362">
        <v>9430763.1200000029</v>
      </c>
    </row>
    <row r="15363" spans="1:8" x14ac:dyDescent="0.25">
      <c r="A15363" s="2">
        <v>23</v>
      </c>
      <c r="B15363" t="s">
        <v>14</v>
      </c>
      <c r="C15363" t="s">
        <v>234</v>
      </c>
      <c r="D15363" s="2">
        <v>1</v>
      </c>
      <c r="E15363" s="17">
        <v>13</v>
      </c>
      <c r="F15363" t="s">
        <v>79</v>
      </c>
      <c r="G15363">
        <v>1</v>
      </c>
      <c r="H15363">
        <v>417136.28</v>
      </c>
    </row>
    <row r="15364" spans="1:8" x14ac:dyDescent="0.25">
      <c r="A15364" s="2">
        <v>23</v>
      </c>
      <c r="B15364" t="s">
        <v>14</v>
      </c>
      <c r="C15364" t="s">
        <v>234</v>
      </c>
      <c r="D15364" s="2">
        <v>1</v>
      </c>
      <c r="E15364" s="17">
        <v>13</v>
      </c>
      <c r="F15364" t="s">
        <v>72</v>
      </c>
      <c r="G15364">
        <v>217</v>
      </c>
      <c r="H15364">
        <v>38362771.469999969</v>
      </c>
    </row>
    <row r="15365" spans="1:8" x14ac:dyDescent="0.25">
      <c r="A15365" s="2">
        <v>23</v>
      </c>
      <c r="B15365" t="s">
        <v>14</v>
      </c>
      <c r="C15365" t="s">
        <v>234</v>
      </c>
      <c r="D15365" s="2">
        <v>1</v>
      </c>
      <c r="E15365" s="17">
        <v>13</v>
      </c>
      <c r="F15365" t="s">
        <v>74</v>
      </c>
      <c r="G15365">
        <v>7</v>
      </c>
      <c r="H15365">
        <v>1307923.3800000001</v>
      </c>
    </row>
    <row r="15366" spans="1:8" x14ac:dyDescent="0.25">
      <c r="A15366" s="2">
        <v>23</v>
      </c>
      <c r="B15366" t="s">
        <v>14</v>
      </c>
      <c r="C15366" t="s">
        <v>234</v>
      </c>
      <c r="D15366" s="2">
        <v>1</v>
      </c>
      <c r="E15366" s="17">
        <v>13</v>
      </c>
      <c r="F15366" t="s">
        <v>88</v>
      </c>
      <c r="H15366">
        <v>65125.750000000007</v>
      </c>
    </row>
    <row r="15367" spans="1:8" x14ac:dyDescent="0.25">
      <c r="A15367" s="2">
        <v>23</v>
      </c>
      <c r="B15367" t="s">
        <v>14</v>
      </c>
      <c r="C15367" t="s">
        <v>234</v>
      </c>
      <c r="D15367" s="2">
        <v>1</v>
      </c>
      <c r="E15367" s="17">
        <v>13</v>
      </c>
      <c r="F15367" t="s">
        <v>76</v>
      </c>
      <c r="G15367">
        <v>1</v>
      </c>
      <c r="H15367">
        <v>82850.680000000008</v>
      </c>
    </row>
    <row r="15368" spans="1:8" x14ac:dyDescent="0.25">
      <c r="A15368" s="2">
        <v>23</v>
      </c>
      <c r="B15368" t="s">
        <v>14</v>
      </c>
      <c r="C15368" t="s">
        <v>234</v>
      </c>
      <c r="D15368" s="2">
        <v>1</v>
      </c>
      <c r="E15368" s="17">
        <v>14</v>
      </c>
      <c r="F15368" t="s">
        <v>70</v>
      </c>
      <c r="G15368">
        <v>38</v>
      </c>
      <c r="H15368">
        <v>32424221.430000007</v>
      </c>
    </row>
    <row r="15369" spans="1:8" x14ac:dyDescent="0.25">
      <c r="A15369" s="2">
        <v>23</v>
      </c>
      <c r="B15369" t="s">
        <v>14</v>
      </c>
      <c r="C15369" t="s">
        <v>234</v>
      </c>
      <c r="D15369" s="2">
        <v>1</v>
      </c>
      <c r="E15369" s="17">
        <v>14</v>
      </c>
      <c r="F15369" t="s">
        <v>75</v>
      </c>
      <c r="G15369">
        <v>5</v>
      </c>
      <c r="H15369">
        <v>306000</v>
      </c>
    </row>
    <row r="15370" spans="1:8" x14ac:dyDescent="0.25">
      <c r="A15370" s="2">
        <v>23</v>
      </c>
      <c r="B15370" t="s">
        <v>14</v>
      </c>
      <c r="C15370" t="s">
        <v>234</v>
      </c>
      <c r="D15370" s="2">
        <v>1</v>
      </c>
      <c r="E15370" s="17">
        <v>14</v>
      </c>
      <c r="F15370" t="s">
        <v>68</v>
      </c>
      <c r="G15370">
        <v>3</v>
      </c>
      <c r="H15370">
        <v>34720</v>
      </c>
    </row>
    <row r="15371" spans="1:8" x14ac:dyDescent="0.25">
      <c r="A15371" s="2">
        <v>23</v>
      </c>
      <c r="B15371" t="s">
        <v>14</v>
      </c>
      <c r="C15371" t="s">
        <v>234</v>
      </c>
      <c r="D15371" s="2">
        <v>1</v>
      </c>
      <c r="E15371" s="17">
        <v>14</v>
      </c>
      <c r="F15371" t="s">
        <v>69</v>
      </c>
      <c r="G15371">
        <v>36</v>
      </c>
      <c r="H15371">
        <v>4853634.2599999979</v>
      </c>
    </row>
    <row r="15372" spans="1:8" x14ac:dyDescent="0.25">
      <c r="A15372" s="2">
        <v>23</v>
      </c>
      <c r="B15372" t="s">
        <v>14</v>
      </c>
      <c r="C15372" t="s">
        <v>234</v>
      </c>
      <c r="D15372" s="2">
        <v>1</v>
      </c>
      <c r="E15372" s="17">
        <v>14</v>
      </c>
      <c r="F15372" t="s">
        <v>67</v>
      </c>
      <c r="G15372">
        <v>38</v>
      </c>
      <c r="H15372">
        <v>2136.6500000000015</v>
      </c>
    </row>
    <row r="15373" spans="1:8" x14ac:dyDescent="0.25">
      <c r="A15373" s="2">
        <v>23</v>
      </c>
      <c r="B15373" t="s">
        <v>14</v>
      </c>
      <c r="C15373" t="s">
        <v>234</v>
      </c>
      <c r="D15373" s="2">
        <v>1</v>
      </c>
      <c r="E15373" s="17">
        <v>14</v>
      </c>
      <c r="F15373" t="s">
        <v>73</v>
      </c>
      <c r="G15373">
        <v>4</v>
      </c>
      <c r="H15373">
        <v>2081774.75</v>
      </c>
    </row>
    <row r="15374" spans="1:8" x14ac:dyDescent="0.25">
      <c r="A15374" s="2">
        <v>23</v>
      </c>
      <c r="B15374" t="s">
        <v>14</v>
      </c>
      <c r="C15374" t="s">
        <v>234</v>
      </c>
      <c r="D15374" s="2">
        <v>1</v>
      </c>
      <c r="E15374" s="17">
        <v>14</v>
      </c>
      <c r="F15374" t="s">
        <v>79</v>
      </c>
      <c r="G15374">
        <v>1</v>
      </c>
      <c r="H15374">
        <v>76979.5</v>
      </c>
    </row>
    <row r="15375" spans="1:8" x14ac:dyDescent="0.25">
      <c r="A15375" s="2">
        <v>23</v>
      </c>
      <c r="B15375" t="s">
        <v>14</v>
      </c>
      <c r="C15375" t="s">
        <v>234</v>
      </c>
      <c r="D15375" s="2">
        <v>1</v>
      </c>
      <c r="E15375" s="17">
        <v>14</v>
      </c>
      <c r="F15375" t="s">
        <v>72</v>
      </c>
      <c r="G15375">
        <v>38</v>
      </c>
      <c r="H15375">
        <v>9192640.6400000006</v>
      </c>
    </row>
    <row r="15376" spans="1:8" x14ac:dyDescent="0.25">
      <c r="A15376" s="2">
        <v>23</v>
      </c>
      <c r="B15376" t="s">
        <v>14</v>
      </c>
      <c r="C15376" t="s">
        <v>234</v>
      </c>
      <c r="D15376" s="2">
        <v>1</v>
      </c>
      <c r="E15376" s="17">
        <v>14</v>
      </c>
      <c r="F15376" t="s">
        <v>74</v>
      </c>
      <c r="G15376">
        <v>3</v>
      </c>
      <c r="H15376">
        <v>1548892.2799999998</v>
      </c>
    </row>
    <row r="15377" spans="1:8" x14ac:dyDescent="0.25">
      <c r="A15377" s="2">
        <v>23</v>
      </c>
      <c r="B15377" t="s">
        <v>14</v>
      </c>
      <c r="C15377" t="s">
        <v>234</v>
      </c>
      <c r="D15377" s="2">
        <v>1</v>
      </c>
      <c r="E15377" s="17">
        <v>14</v>
      </c>
      <c r="F15377" t="s">
        <v>88</v>
      </c>
      <c r="H15377">
        <v>50847.46</v>
      </c>
    </row>
    <row r="15378" spans="1:8" x14ac:dyDescent="0.25">
      <c r="A15378" s="2">
        <v>23</v>
      </c>
      <c r="B15378" t="s">
        <v>14</v>
      </c>
      <c r="C15378" t="s">
        <v>234</v>
      </c>
      <c r="D15378" s="2">
        <v>1</v>
      </c>
      <c r="E15378" s="17">
        <v>14</v>
      </c>
      <c r="F15378" t="s">
        <v>76</v>
      </c>
      <c r="H15378">
        <v>177628.08</v>
      </c>
    </row>
    <row r="15379" spans="1:8" x14ac:dyDescent="0.25">
      <c r="A15379" s="2">
        <v>23</v>
      </c>
      <c r="B15379" t="s">
        <v>14</v>
      </c>
      <c r="C15379" t="s">
        <v>234</v>
      </c>
      <c r="D15379" s="2">
        <v>1</v>
      </c>
      <c r="E15379" s="17">
        <v>15</v>
      </c>
      <c r="F15379" t="s">
        <v>70</v>
      </c>
      <c r="G15379">
        <v>12</v>
      </c>
      <c r="H15379">
        <v>12878700.090000002</v>
      </c>
    </row>
    <row r="15380" spans="1:8" x14ac:dyDescent="0.25">
      <c r="A15380" s="2">
        <v>23</v>
      </c>
      <c r="B15380" t="s">
        <v>14</v>
      </c>
      <c r="C15380" t="s">
        <v>234</v>
      </c>
      <c r="D15380" s="2">
        <v>1</v>
      </c>
      <c r="E15380" s="17">
        <v>15</v>
      </c>
      <c r="F15380" t="s">
        <v>75</v>
      </c>
      <c r="G15380">
        <v>1</v>
      </c>
      <c r="H15380">
        <v>99596</v>
      </c>
    </row>
    <row r="15381" spans="1:8" x14ac:dyDescent="0.25">
      <c r="A15381" s="2">
        <v>23</v>
      </c>
      <c r="B15381" t="s">
        <v>14</v>
      </c>
      <c r="C15381" t="s">
        <v>234</v>
      </c>
      <c r="D15381" s="2">
        <v>1</v>
      </c>
      <c r="E15381" s="17">
        <v>15</v>
      </c>
      <c r="F15381" t="s">
        <v>69</v>
      </c>
      <c r="G15381">
        <v>12</v>
      </c>
      <c r="H15381">
        <v>2054372.7999999998</v>
      </c>
    </row>
    <row r="15382" spans="1:8" x14ac:dyDescent="0.25">
      <c r="A15382" s="2">
        <v>23</v>
      </c>
      <c r="B15382" t="s">
        <v>14</v>
      </c>
      <c r="C15382" t="s">
        <v>234</v>
      </c>
      <c r="D15382" s="2">
        <v>1</v>
      </c>
      <c r="E15382" s="17">
        <v>15</v>
      </c>
      <c r="F15382" t="s">
        <v>67</v>
      </c>
      <c r="G15382">
        <v>12</v>
      </c>
      <c r="H15382">
        <v>616.55000000000018</v>
      </c>
    </row>
    <row r="15383" spans="1:8" x14ac:dyDescent="0.25">
      <c r="A15383" s="2">
        <v>23</v>
      </c>
      <c r="B15383" t="s">
        <v>14</v>
      </c>
      <c r="C15383" t="s">
        <v>234</v>
      </c>
      <c r="D15383" s="2">
        <v>1</v>
      </c>
      <c r="E15383" s="17">
        <v>15</v>
      </c>
      <c r="F15383" t="s">
        <v>73</v>
      </c>
      <c r="G15383">
        <v>1</v>
      </c>
      <c r="H15383">
        <v>1018499.63</v>
      </c>
    </row>
    <row r="15384" spans="1:8" x14ac:dyDescent="0.25">
      <c r="A15384" s="2">
        <v>23</v>
      </c>
      <c r="B15384" t="s">
        <v>14</v>
      </c>
      <c r="C15384" t="s">
        <v>234</v>
      </c>
      <c r="D15384" s="2">
        <v>1</v>
      </c>
      <c r="E15384" s="17">
        <v>15</v>
      </c>
      <c r="F15384" t="s">
        <v>72</v>
      </c>
      <c r="G15384">
        <v>12</v>
      </c>
      <c r="H15384">
        <v>3321744.1099999994</v>
      </c>
    </row>
    <row r="15385" spans="1:8" x14ac:dyDescent="0.25">
      <c r="A15385" s="2">
        <v>23</v>
      </c>
      <c r="B15385" t="s">
        <v>14</v>
      </c>
      <c r="C15385" t="s">
        <v>234</v>
      </c>
      <c r="D15385" s="2">
        <v>1</v>
      </c>
      <c r="E15385" s="17">
        <v>15</v>
      </c>
      <c r="F15385" t="s">
        <v>74</v>
      </c>
      <c r="H15385">
        <v>-8200.67</v>
      </c>
    </row>
    <row r="15386" spans="1:8" x14ac:dyDescent="0.25">
      <c r="A15386" s="2">
        <v>23</v>
      </c>
      <c r="B15386" t="s">
        <v>14</v>
      </c>
      <c r="C15386" t="s">
        <v>234</v>
      </c>
      <c r="D15386" s="2">
        <v>1</v>
      </c>
      <c r="E15386" s="17">
        <v>15</v>
      </c>
      <c r="F15386" t="s">
        <v>76</v>
      </c>
      <c r="H15386">
        <v>64381.86</v>
      </c>
    </row>
    <row r="15387" spans="1:8" x14ac:dyDescent="0.25">
      <c r="A15387" s="2">
        <v>23</v>
      </c>
      <c r="B15387" t="s">
        <v>14</v>
      </c>
      <c r="C15387" t="s">
        <v>234</v>
      </c>
      <c r="D15387" s="2">
        <v>1</v>
      </c>
      <c r="E15387" s="17">
        <v>16</v>
      </c>
      <c r="F15387" t="s">
        <v>70</v>
      </c>
      <c r="G15387">
        <v>3</v>
      </c>
      <c r="H15387">
        <v>3856432.56</v>
      </c>
    </row>
    <row r="15388" spans="1:8" x14ac:dyDescent="0.25">
      <c r="A15388" s="2">
        <v>23</v>
      </c>
      <c r="B15388" t="s">
        <v>14</v>
      </c>
      <c r="C15388" t="s">
        <v>234</v>
      </c>
      <c r="D15388" s="2">
        <v>1</v>
      </c>
      <c r="E15388" s="17">
        <v>16</v>
      </c>
      <c r="F15388" t="s">
        <v>68</v>
      </c>
      <c r="G15388">
        <v>2</v>
      </c>
      <c r="H15388">
        <v>64194</v>
      </c>
    </row>
    <row r="15389" spans="1:8" x14ac:dyDescent="0.25">
      <c r="A15389" s="2">
        <v>23</v>
      </c>
      <c r="B15389" t="s">
        <v>14</v>
      </c>
      <c r="C15389" t="s">
        <v>234</v>
      </c>
      <c r="D15389" s="2">
        <v>1</v>
      </c>
      <c r="E15389" s="17">
        <v>16</v>
      </c>
      <c r="F15389" t="s">
        <v>69</v>
      </c>
      <c r="G15389">
        <v>3</v>
      </c>
      <c r="H15389">
        <v>781257.15999999992</v>
      </c>
    </row>
    <row r="15390" spans="1:8" x14ac:dyDescent="0.25">
      <c r="A15390" s="2">
        <v>23</v>
      </c>
      <c r="B15390" t="s">
        <v>14</v>
      </c>
      <c r="C15390" t="s">
        <v>234</v>
      </c>
      <c r="D15390" s="2">
        <v>1</v>
      </c>
      <c r="E15390" s="17">
        <v>16</v>
      </c>
      <c r="F15390" t="s">
        <v>67</v>
      </c>
      <c r="G15390">
        <v>1</v>
      </c>
      <c r="H15390">
        <v>49.319999999999993</v>
      </c>
    </row>
    <row r="15391" spans="1:8" x14ac:dyDescent="0.25">
      <c r="A15391" s="2">
        <v>23</v>
      </c>
      <c r="B15391" t="s">
        <v>14</v>
      </c>
      <c r="C15391" t="s">
        <v>234</v>
      </c>
      <c r="D15391" s="2">
        <v>1</v>
      </c>
      <c r="E15391" s="17">
        <v>16</v>
      </c>
      <c r="F15391" t="s">
        <v>73</v>
      </c>
      <c r="G15391">
        <v>1</v>
      </c>
      <c r="H15391">
        <v>105463.1</v>
      </c>
    </row>
    <row r="15392" spans="1:8" x14ac:dyDescent="0.25">
      <c r="A15392" s="2">
        <v>23</v>
      </c>
      <c r="B15392" t="s">
        <v>14</v>
      </c>
      <c r="C15392" t="s">
        <v>234</v>
      </c>
      <c r="D15392" s="2">
        <v>1</v>
      </c>
      <c r="E15392" s="17">
        <v>16</v>
      </c>
      <c r="F15392" t="s">
        <v>72</v>
      </c>
      <c r="G15392">
        <v>3</v>
      </c>
      <c r="H15392">
        <v>1493388.5999999999</v>
      </c>
    </row>
    <row r="15393" spans="1:8" x14ac:dyDescent="0.25">
      <c r="A15393" s="2">
        <v>23</v>
      </c>
      <c r="B15393" t="s">
        <v>14</v>
      </c>
      <c r="C15393" t="s">
        <v>255</v>
      </c>
      <c r="D15393" s="2">
        <v>4</v>
      </c>
      <c r="E15393" s="17">
        <v>1</v>
      </c>
      <c r="F15393" t="s">
        <v>70</v>
      </c>
      <c r="G15393">
        <v>543</v>
      </c>
      <c r="H15393">
        <v>20411010.079999998</v>
      </c>
    </row>
    <row r="15394" spans="1:8" x14ac:dyDescent="0.25">
      <c r="A15394" s="2">
        <v>23</v>
      </c>
      <c r="B15394" t="s">
        <v>14</v>
      </c>
      <c r="C15394" t="s">
        <v>255</v>
      </c>
      <c r="D15394" s="2">
        <v>4</v>
      </c>
      <c r="E15394" s="17">
        <v>1</v>
      </c>
      <c r="F15394" t="s">
        <v>75</v>
      </c>
      <c r="G15394">
        <v>21</v>
      </c>
      <c r="H15394">
        <v>1049400</v>
      </c>
    </row>
    <row r="15395" spans="1:8" x14ac:dyDescent="0.25">
      <c r="A15395" s="2">
        <v>23</v>
      </c>
      <c r="B15395" t="s">
        <v>14</v>
      </c>
      <c r="C15395" t="s">
        <v>255</v>
      </c>
      <c r="D15395" s="2">
        <v>4</v>
      </c>
      <c r="E15395" s="17">
        <v>1</v>
      </c>
      <c r="F15395" t="s">
        <v>77</v>
      </c>
      <c r="G15395">
        <v>2</v>
      </c>
      <c r="H15395">
        <v>35877.149999999994</v>
      </c>
    </row>
    <row r="15396" spans="1:8" x14ac:dyDescent="0.25">
      <c r="A15396" s="2">
        <v>23</v>
      </c>
      <c r="B15396" t="s">
        <v>14</v>
      </c>
      <c r="C15396" t="s">
        <v>255</v>
      </c>
      <c r="D15396" s="2">
        <v>4</v>
      </c>
      <c r="E15396" s="17">
        <v>1</v>
      </c>
      <c r="F15396" t="s">
        <v>68</v>
      </c>
      <c r="G15396">
        <v>10</v>
      </c>
      <c r="H15396">
        <v>1133633.1099999999</v>
      </c>
    </row>
    <row r="15397" spans="1:8" x14ac:dyDescent="0.25">
      <c r="A15397" s="2">
        <v>23</v>
      </c>
      <c r="B15397" t="s">
        <v>14</v>
      </c>
      <c r="C15397" t="s">
        <v>255</v>
      </c>
      <c r="D15397" s="2">
        <v>4</v>
      </c>
      <c r="E15397" s="17">
        <v>1</v>
      </c>
      <c r="F15397" t="s">
        <v>69</v>
      </c>
      <c r="G15397">
        <v>19</v>
      </c>
      <c r="H15397">
        <v>919853.78</v>
      </c>
    </row>
    <row r="15398" spans="1:8" x14ac:dyDescent="0.25">
      <c r="A15398" s="2">
        <v>23</v>
      </c>
      <c r="B15398" t="s">
        <v>14</v>
      </c>
      <c r="C15398" t="s">
        <v>255</v>
      </c>
      <c r="D15398" s="2">
        <v>4</v>
      </c>
      <c r="E15398" s="17">
        <v>1</v>
      </c>
      <c r="F15398" t="s">
        <v>67</v>
      </c>
      <c r="G15398">
        <v>19</v>
      </c>
      <c r="H15398">
        <v>4636.08</v>
      </c>
    </row>
    <row r="15399" spans="1:8" x14ac:dyDescent="0.25">
      <c r="A15399" s="2">
        <v>23</v>
      </c>
      <c r="B15399" t="s">
        <v>14</v>
      </c>
      <c r="C15399" t="s">
        <v>255</v>
      </c>
      <c r="D15399" s="2">
        <v>4</v>
      </c>
      <c r="E15399" s="17">
        <v>1</v>
      </c>
      <c r="F15399" t="s">
        <v>73</v>
      </c>
      <c r="G15399">
        <v>1</v>
      </c>
      <c r="H15399">
        <v>589500.30999999994</v>
      </c>
    </row>
    <row r="15400" spans="1:8" x14ac:dyDescent="0.25">
      <c r="A15400" s="2">
        <v>23</v>
      </c>
      <c r="B15400" t="s">
        <v>14</v>
      </c>
      <c r="C15400" t="s">
        <v>255</v>
      </c>
      <c r="D15400" s="2">
        <v>4</v>
      </c>
      <c r="E15400" s="17">
        <v>2</v>
      </c>
      <c r="F15400" t="s">
        <v>70</v>
      </c>
      <c r="G15400">
        <v>149</v>
      </c>
      <c r="H15400">
        <v>6674814.8399999999</v>
      </c>
    </row>
    <row r="15401" spans="1:8" x14ac:dyDescent="0.25">
      <c r="A15401" s="2">
        <v>23</v>
      </c>
      <c r="B15401" t="s">
        <v>14</v>
      </c>
      <c r="C15401" t="s">
        <v>255</v>
      </c>
      <c r="D15401" s="2">
        <v>4</v>
      </c>
      <c r="E15401" s="17">
        <v>2</v>
      </c>
      <c r="F15401" t="s">
        <v>75</v>
      </c>
      <c r="G15401">
        <v>149</v>
      </c>
      <c r="H15401">
        <v>1215300</v>
      </c>
    </row>
    <row r="15402" spans="1:8" x14ac:dyDescent="0.25">
      <c r="A15402" s="2">
        <v>23</v>
      </c>
      <c r="B15402" t="s">
        <v>14</v>
      </c>
      <c r="C15402" t="s">
        <v>255</v>
      </c>
      <c r="D15402" s="2">
        <v>4</v>
      </c>
      <c r="E15402" s="17">
        <v>2</v>
      </c>
      <c r="F15402" t="s">
        <v>77</v>
      </c>
      <c r="G15402">
        <v>21</v>
      </c>
      <c r="H15402">
        <v>42696.82</v>
      </c>
    </row>
    <row r="15403" spans="1:8" x14ac:dyDescent="0.25">
      <c r="A15403" s="2">
        <v>23</v>
      </c>
      <c r="B15403" t="s">
        <v>14</v>
      </c>
      <c r="C15403" t="s">
        <v>255</v>
      </c>
      <c r="D15403" s="2">
        <v>4</v>
      </c>
      <c r="E15403" s="17">
        <v>2</v>
      </c>
      <c r="F15403" t="s">
        <v>68</v>
      </c>
      <c r="G15403">
        <v>101</v>
      </c>
      <c r="H15403">
        <v>1095016.8599999999</v>
      </c>
    </row>
    <row r="15404" spans="1:8" x14ac:dyDescent="0.25">
      <c r="A15404" s="2">
        <v>23</v>
      </c>
      <c r="B15404" t="s">
        <v>14</v>
      </c>
      <c r="C15404" t="s">
        <v>255</v>
      </c>
      <c r="D15404" s="2">
        <v>4</v>
      </c>
      <c r="E15404" s="17">
        <v>2</v>
      </c>
      <c r="F15404" t="s">
        <v>69</v>
      </c>
      <c r="G15404">
        <v>149</v>
      </c>
      <c r="H15404">
        <v>871008.24999999988</v>
      </c>
    </row>
    <row r="15405" spans="1:8" x14ac:dyDescent="0.25">
      <c r="A15405" s="2">
        <v>23</v>
      </c>
      <c r="B15405" t="s">
        <v>14</v>
      </c>
      <c r="C15405" t="s">
        <v>255</v>
      </c>
      <c r="D15405" s="2">
        <v>4</v>
      </c>
      <c r="E15405" s="17">
        <v>2</v>
      </c>
      <c r="F15405" t="s">
        <v>67</v>
      </c>
      <c r="G15405">
        <v>149</v>
      </c>
      <c r="H15405">
        <v>3867.4599999999996</v>
      </c>
    </row>
    <row r="15406" spans="1:8" x14ac:dyDescent="0.25">
      <c r="A15406" s="2">
        <v>23</v>
      </c>
      <c r="B15406" t="s">
        <v>14</v>
      </c>
      <c r="C15406" t="s">
        <v>255</v>
      </c>
      <c r="D15406" s="2">
        <v>4</v>
      </c>
      <c r="E15406" s="17">
        <v>2</v>
      </c>
      <c r="F15406" t="s">
        <v>73</v>
      </c>
      <c r="G15406">
        <v>17</v>
      </c>
      <c r="H15406">
        <v>548563.37000000011</v>
      </c>
    </row>
    <row r="15407" spans="1:8" x14ac:dyDescent="0.25">
      <c r="A15407" s="2">
        <v>23</v>
      </c>
      <c r="B15407" t="s">
        <v>14</v>
      </c>
      <c r="C15407" t="s">
        <v>255</v>
      </c>
      <c r="D15407" s="2">
        <v>4</v>
      </c>
      <c r="E15407" s="17">
        <v>3</v>
      </c>
      <c r="F15407" t="s">
        <v>70</v>
      </c>
      <c r="G15407">
        <v>70</v>
      </c>
      <c r="H15407">
        <v>8195241.8200000003</v>
      </c>
    </row>
    <row r="15408" spans="1:8" x14ac:dyDescent="0.25">
      <c r="A15408" s="2">
        <v>23</v>
      </c>
      <c r="B15408" t="s">
        <v>14</v>
      </c>
      <c r="C15408" t="s">
        <v>255</v>
      </c>
      <c r="D15408" s="2">
        <v>4</v>
      </c>
      <c r="E15408" s="17">
        <v>3</v>
      </c>
      <c r="F15408" t="s">
        <v>75</v>
      </c>
      <c r="G15408">
        <v>67</v>
      </c>
      <c r="H15408">
        <v>972300</v>
      </c>
    </row>
    <row r="15409" spans="1:8" x14ac:dyDescent="0.25">
      <c r="A15409" s="2">
        <v>23</v>
      </c>
      <c r="B15409" t="s">
        <v>14</v>
      </c>
      <c r="C15409" t="s">
        <v>255</v>
      </c>
      <c r="D15409" s="2">
        <v>4</v>
      </c>
      <c r="E15409" s="17">
        <v>3</v>
      </c>
      <c r="F15409" t="s">
        <v>77</v>
      </c>
      <c r="G15409">
        <v>4</v>
      </c>
      <c r="H15409">
        <v>18111.149999999998</v>
      </c>
    </row>
    <row r="15410" spans="1:8" x14ac:dyDescent="0.25">
      <c r="A15410" s="2">
        <v>23</v>
      </c>
      <c r="B15410" t="s">
        <v>14</v>
      </c>
      <c r="C15410" t="s">
        <v>255</v>
      </c>
      <c r="D15410" s="2">
        <v>4</v>
      </c>
      <c r="E15410" s="17">
        <v>3</v>
      </c>
      <c r="F15410" t="s">
        <v>68</v>
      </c>
      <c r="G15410">
        <v>45</v>
      </c>
      <c r="H15410">
        <v>935074.25</v>
      </c>
    </row>
    <row r="15411" spans="1:8" x14ac:dyDescent="0.25">
      <c r="A15411" s="2">
        <v>23</v>
      </c>
      <c r="B15411" t="s">
        <v>14</v>
      </c>
      <c r="C15411" t="s">
        <v>255</v>
      </c>
      <c r="D15411" s="2">
        <v>4</v>
      </c>
      <c r="E15411" s="17">
        <v>3</v>
      </c>
      <c r="F15411" t="s">
        <v>69</v>
      </c>
      <c r="G15411">
        <v>70</v>
      </c>
      <c r="H15411">
        <v>1078803.3700000013</v>
      </c>
    </row>
    <row r="15412" spans="1:8" x14ac:dyDescent="0.25">
      <c r="A15412" s="2">
        <v>23</v>
      </c>
      <c r="B15412" t="s">
        <v>14</v>
      </c>
      <c r="C15412" t="s">
        <v>255</v>
      </c>
      <c r="D15412" s="2">
        <v>4</v>
      </c>
      <c r="E15412" s="17">
        <v>3</v>
      </c>
      <c r="F15412" t="s">
        <v>67</v>
      </c>
      <c r="G15412">
        <v>70</v>
      </c>
      <c r="H15412">
        <v>3861.9500000000003</v>
      </c>
    </row>
    <row r="15413" spans="1:8" x14ac:dyDescent="0.25">
      <c r="A15413" s="2">
        <v>23</v>
      </c>
      <c r="B15413" t="s">
        <v>14</v>
      </c>
      <c r="C15413" t="s">
        <v>255</v>
      </c>
      <c r="D15413" s="2">
        <v>4</v>
      </c>
      <c r="E15413" s="17">
        <v>3</v>
      </c>
      <c r="F15413" t="s">
        <v>73</v>
      </c>
      <c r="G15413">
        <v>10</v>
      </c>
      <c r="H15413">
        <v>712798.71999999997</v>
      </c>
    </row>
    <row r="15414" spans="1:8" x14ac:dyDescent="0.25">
      <c r="A15414" s="2">
        <v>23</v>
      </c>
      <c r="B15414" t="s">
        <v>14</v>
      </c>
      <c r="C15414" t="s">
        <v>255</v>
      </c>
      <c r="D15414" s="2">
        <v>4</v>
      </c>
      <c r="E15414" s="17">
        <v>3</v>
      </c>
      <c r="F15414" t="s">
        <v>79</v>
      </c>
      <c r="H15414">
        <v>71057.5</v>
      </c>
    </row>
    <row r="15415" spans="1:8" x14ac:dyDescent="0.25">
      <c r="A15415" s="2">
        <v>23</v>
      </c>
      <c r="B15415" t="s">
        <v>14</v>
      </c>
      <c r="C15415" t="s">
        <v>255</v>
      </c>
      <c r="D15415" s="2">
        <v>4</v>
      </c>
      <c r="E15415" s="17">
        <v>3</v>
      </c>
      <c r="F15415" t="s">
        <v>72</v>
      </c>
      <c r="G15415">
        <v>1</v>
      </c>
      <c r="H15415">
        <v>22521.59</v>
      </c>
    </row>
    <row r="15416" spans="1:8" x14ac:dyDescent="0.25">
      <c r="A15416" s="2">
        <v>23</v>
      </c>
      <c r="B15416" t="s">
        <v>14</v>
      </c>
      <c r="C15416" t="s">
        <v>255</v>
      </c>
      <c r="D15416" s="2">
        <v>4</v>
      </c>
      <c r="E15416" s="17">
        <v>3</v>
      </c>
      <c r="F15416" t="s">
        <v>74</v>
      </c>
      <c r="H15416">
        <v>10383</v>
      </c>
    </row>
    <row r="15417" spans="1:8" x14ac:dyDescent="0.25">
      <c r="A15417" s="2">
        <v>23</v>
      </c>
      <c r="B15417" t="s">
        <v>14</v>
      </c>
      <c r="C15417" t="s">
        <v>255</v>
      </c>
      <c r="D15417" s="2">
        <v>4</v>
      </c>
      <c r="E15417" s="17">
        <v>4</v>
      </c>
      <c r="F15417" t="s">
        <v>70</v>
      </c>
      <c r="G15417">
        <v>4</v>
      </c>
      <c r="H15417">
        <v>374774.5</v>
      </c>
    </row>
    <row r="15418" spans="1:8" x14ac:dyDescent="0.25">
      <c r="A15418" s="2">
        <v>23</v>
      </c>
      <c r="B15418" t="s">
        <v>14</v>
      </c>
      <c r="C15418" t="s">
        <v>255</v>
      </c>
      <c r="D15418" s="2">
        <v>4</v>
      </c>
      <c r="E15418" s="17">
        <v>4</v>
      </c>
      <c r="F15418" t="s">
        <v>75</v>
      </c>
      <c r="G15418">
        <v>5</v>
      </c>
      <c r="H15418">
        <v>46800</v>
      </c>
    </row>
    <row r="15419" spans="1:8" x14ac:dyDescent="0.25">
      <c r="A15419" s="2">
        <v>23</v>
      </c>
      <c r="B15419" t="s">
        <v>14</v>
      </c>
      <c r="C15419" t="s">
        <v>255</v>
      </c>
      <c r="D15419" s="2">
        <v>4</v>
      </c>
      <c r="E15419" s="17">
        <v>4</v>
      </c>
      <c r="F15419" t="s">
        <v>68</v>
      </c>
      <c r="G15419">
        <v>4</v>
      </c>
      <c r="H15419">
        <v>70726.25</v>
      </c>
    </row>
    <row r="15420" spans="1:8" x14ac:dyDescent="0.25">
      <c r="A15420" s="2">
        <v>23</v>
      </c>
      <c r="B15420" t="s">
        <v>14</v>
      </c>
      <c r="C15420" t="s">
        <v>255</v>
      </c>
      <c r="D15420" s="2">
        <v>4</v>
      </c>
      <c r="E15420" s="17">
        <v>4</v>
      </c>
      <c r="F15420" t="s">
        <v>69</v>
      </c>
      <c r="G15420">
        <v>4</v>
      </c>
      <c r="H15420">
        <v>48720.160000000003</v>
      </c>
    </row>
    <row r="15421" spans="1:8" x14ac:dyDescent="0.25">
      <c r="A15421" s="2">
        <v>23</v>
      </c>
      <c r="B15421" t="s">
        <v>14</v>
      </c>
      <c r="C15421" t="s">
        <v>255</v>
      </c>
      <c r="D15421" s="2">
        <v>4</v>
      </c>
      <c r="E15421" s="17">
        <v>4</v>
      </c>
      <c r="F15421" t="s">
        <v>67</v>
      </c>
      <c r="G15421">
        <v>4</v>
      </c>
      <c r="H15421">
        <v>152.07</v>
      </c>
    </row>
    <row r="15422" spans="1:8" x14ac:dyDescent="0.25">
      <c r="A15422" s="2">
        <v>23</v>
      </c>
      <c r="B15422" t="s">
        <v>14</v>
      </c>
      <c r="C15422" t="s">
        <v>255</v>
      </c>
      <c r="D15422" s="2">
        <v>4</v>
      </c>
      <c r="E15422" s="17">
        <v>4</v>
      </c>
      <c r="F15422" t="s">
        <v>73</v>
      </c>
      <c r="H15422">
        <v>30575</v>
      </c>
    </row>
    <row r="15423" spans="1:8" x14ac:dyDescent="0.25">
      <c r="A15423" s="2">
        <v>23</v>
      </c>
      <c r="B15423" t="s">
        <v>14</v>
      </c>
      <c r="C15423" t="s">
        <v>255</v>
      </c>
      <c r="D15423" s="2">
        <v>4</v>
      </c>
      <c r="E15423" s="17">
        <v>5</v>
      </c>
      <c r="F15423" t="s">
        <v>70</v>
      </c>
      <c r="G15423">
        <v>3233</v>
      </c>
      <c r="H15423">
        <v>479090567.26000005</v>
      </c>
    </row>
    <row r="15424" spans="1:8" x14ac:dyDescent="0.25">
      <c r="A15424" s="2">
        <v>23</v>
      </c>
      <c r="B15424" t="s">
        <v>14</v>
      </c>
      <c r="C15424" t="s">
        <v>255</v>
      </c>
      <c r="D15424" s="2">
        <v>4</v>
      </c>
      <c r="E15424" s="17">
        <v>5</v>
      </c>
      <c r="F15424" t="s">
        <v>75</v>
      </c>
      <c r="G15424">
        <v>2934</v>
      </c>
      <c r="H15424">
        <v>40396153.140000001</v>
      </c>
    </row>
    <row r="15425" spans="1:8" x14ac:dyDescent="0.25">
      <c r="A15425" s="2">
        <v>23</v>
      </c>
      <c r="B15425" t="s">
        <v>14</v>
      </c>
      <c r="C15425" t="s">
        <v>255</v>
      </c>
      <c r="D15425" s="2">
        <v>4</v>
      </c>
      <c r="E15425" s="17">
        <v>5</v>
      </c>
      <c r="F15425" t="s">
        <v>77</v>
      </c>
      <c r="G15425">
        <v>1202</v>
      </c>
      <c r="H15425">
        <v>5630117.3200000003</v>
      </c>
    </row>
    <row r="15426" spans="1:8" x14ac:dyDescent="0.25">
      <c r="A15426" s="2">
        <v>23</v>
      </c>
      <c r="B15426" t="s">
        <v>14</v>
      </c>
      <c r="C15426" t="s">
        <v>255</v>
      </c>
      <c r="D15426" s="2">
        <v>4</v>
      </c>
      <c r="E15426" s="17">
        <v>5</v>
      </c>
      <c r="F15426" t="s">
        <v>68</v>
      </c>
      <c r="G15426">
        <v>1055</v>
      </c>
      <c r="H15426">
        <v>21385988.899999999</v>
      </c>
    </row>
    <row r="15427" spans="1:8" x14ac:dyDescent="0.25">
      <c r="A15427" s="2">
        <v>23</v>
      </c>
      <c r="B15427" t="s">
        <v>14</v>
      </c>
      <c r="C15427" t="s">
        <v>255</v>
      </c>
      <c r="D15427" s="2">
        <v>4</v>
      </c>
      <c r="E15427" s="17">
        <v>5</v>
      </c>
      <c r="F15427" t="s">
        <v>69</v>
      </c>
      <c r="G15427">
        <v>3233</v>
      </c>
      <c r="H15427">
        <v>70679319.470000014</v>
      </c>
    </row>
    <row r="15428" spans="1:8" x14ac:dyDescent="0.25">
      <c r="A15428" s="2">
        <v>23</v>
      </c>
      <c r="B15428" t="s">
        <v>14</v>
      </c>
      <c r="C15428" t="s">
        <v>255</v>
      </c>
      <c r="D15428" s="2">
        <v>4</v>
      </c>
      <c r="E15428" s="17">
        <v>5</v>
      </c>
      <c r="F15428" t="s">
        <v>67</v>
      </c>
      <c r="G15428">
        <v>3233</v>
      </c>
      <c r="H15428">
        <v>164603.69000000003</v>
      </c>
    </row>
    <row r="15429" spans="1:8" x14ac:dyDescent="0.25">
      <c r="A15429" s="2">
        <v>23</v>
      </c>
      <c r="B15429" t="s">
        <v>14</v>
      </c>
      <c r="C15429" t="s">
        <v>255</v>
      </c>
      <c r="D15429" s="2">
        <v>4</v>
      </c>
      <c r="E15429" s="17">
        <v>5</v>
      </c>
      <c r="F15429" t="s">
        <v>73</v>
      </c>
      <c r="G15429">
        <v>313</v>
      </c>
      <c r="H15429">
        <v>39834989.160000004</v>
      </c>
    </row>
    <row r="15430" spans="1:8" x14ac:dyDescent="0.25">
      <c r="A15430" s="2">
        <v>23</v>
      </c>
      <c r="B15430" t="s">
        <v>14</v>
      </c>
      <c r="C15430" t="s">
        <v>255</v>
      </c>
      <c r="D15430" s="2">
        <v>4</v>
      </c>
      <c r="E15430" s="17">
        <v>5</v>
      </c>
      <c r="F15430" t="s">
        <v>79</v>
      </c>
      <c r="H15430">
        <v>8882</v>
      </c>
    </row>
    <row r="15431" spans="1:8" x14ac:dyDescent="0.25">
      <c r="A15431" s="2">
        <v>23</v>
      </c>
      <c r="B15431" t="s">
        <v>14</v>
      </c>
      <c r="C15431" t="s">
        <v>255</v>
      </c>
      <c r="D15431" s="2">
        <v>4</v>
      </c>
      <c r="E15431" s="17">
        <v>5</v>
      </c>
      <c r="F15431" t="s">
        <v>72</v>
      </c>
      <c r="G15431">
        <v>1717</v>
      </c>
      <c r="H15431">
        <v>9242416.9100000001</v>
      </c>
    </row>
    <row r="15432" spans="1:8" x14ac:dyDescent="0.25">
      <c r="A15432" s="2">
        <v>23</v>
      </c>
      <c r="B15432" t="s">
        <v>14</v>
      </c>
      <c r="C15432" t="s">
        <v>255</v>
      </c>
      <c r="D15432" s="2">
        <v>4</v>
      </c>
      <c r="E15432" s="17">
        <v>5</v>
      </c>
      <c r="F15432" t="s">
        <v>74</v>
      </c>
      <c r="G15432">
        <v>99</v>
      </c>
      <c r="H15432">
        <v>900261.27000000014</v>
      </c>
    </row>
    <row r="15433" spans="1:8" x14ac:dyDescent="0.25">
      <c r="A15433" s="2">
        <v>23</v>
      </c>
      <c r="B15433" t="s">
        <v>14</v>
      </c>
      <c r="C15433" t="s">
        <v>255</v>
      </c>
      <c r="D15433" s="2">
        <v>4</v>
      </c>
      <c r="E15433" s="17">
        <v>5</v>
      </c>
      <c r="F15433" t="s">
        <v>88</v>
      </c>
      <c r="G15433">
        <v>1</v>
      </c>
      <c r="H15433">
        <v>38413.22</v>
      </c>
    </row>
    <row r="15434" spans="1:8" x14ac:dyDescent="0.25">
      <c r="A15434" s="2">
        <v>23</v>
      </c>
      <c r="B15434" t="s">
        <v>14</v>
      </c>
      <c r="C15434" t="s">
        <v>255</v>
      </c>
      <c r="D15434" s="2">
        <v>4</v>
      </c>
      <c r="E15434" s="17">
        <v>6</v>
      </c>
      <c r="F15434" t="s">
        <v>70</v>
      </c>
      <c r="G15434">
        <v>1001</v>
      </c>
      <c r="H15434">
        <v>190860542.05000001</v>
      </c>
    </row>
    <row r="15435" spans="1:8" x14ac:dyDescent="0.25">
      <c r="A15435" s="2">
        <v>23</v>
      </c>
      <c r="B15435" t="s">
        <v>14</v>
      </c>
      <c r="C15435" t="s">
        <v>255</v>
      </c>
      <c r="D15435" s="2">
        <v>4</v>
      </c>
      <c r="E15435" s="17">
        <v>6</v>
      </c>
      <c r="F15435" t="s">
        <v>75</v>
      </c>
      <c r="G15435">
        <v>882</v>
      </c>
      <c r="H15435">
        <v>11859684.269999998</v>
      </c>
    </row>
    <row r="15436" spans="1:8" x14ac:dyDescent="0.25">
      <c r="A15436" s="2">
        <v>23</v>
      </c>
      <c r="B15436" t="s">
        <v>14</v>
      </c>
      <c r="C15436" t="s">
        <v>255</v>
      </c>
      <c r="D15436" s="2">
        <v>4</v>
      </c>
      <c r="E15436" s="17">
        <v>6</v>
      </c>
      <c r="F15436" t="s">
        <v>77</v>
      </c>
      <c r="G15436">
        <v>415</v>
      </c>
      <c r="H15436">
        <v>2790591.67</v>
      </c>
    </row>
    <row r="15437" spans="1:8" x14ac:dyDescent="0.25">
      <c r="A15437" s="2">
        <v>23</v>
      </c>
      <c r="B15437" t="s">
        <v>14</v>
      </c>
      <c r="C15437" t="s">
        <v>255</v>
      </c>
      <c r="D15437" s="2">
        <v>4</v>
      </c>
      <c r="E15437" s="17">
        <v>6</v>
      </c>
      <c r="F15437" t="s">
        <v>68</v>
      </c>
      <c r="G15437">
        <v>128</v>
      </c>
      <c r="H15437">
        <v>2492531.6300000004</v>
      </c>
    </row>
    <row r="15438" spans="1:8" x14ac:dyDescent="0.25">
      <c r="A15438" s="2">
        <v>23</v>
      </c>
      <c r="B15438" t="s">
        <v>14</v>
      </c>
      <c r="C15438" t="s">
        <v>255</v>
      </c>
      <c r="D15438" s="2">
        <v>4</v>
      </c>
      <c r="E15438" s="17">
        <v>6</v>
      </c>
      <c r="F15438" t="s">
        <v>69</v>
      </c>
      <c r="G15438">
        <v>1001</v>
      </c>
      <c r="H15438">
        <v>29523800.600000065</v>
      </c>
    </row>
    <row r="15439" spans="1:8" x14ac:dyDescent="0.25">
      <c r="A15439" s="2">
        <v>23</v>
      </c>
      <c r="B15439" t="s">
        <v>14</v>
      </c>
      <c r="C15439" t="s">
        <v>255</v>
      </c>
      <c r="D15439" s="2">
        <v>4</v>
      </c>
      <c r="E15439" s="17">
        <v>6</v>
      </c>
      <c r="F15439" t="s">
        <v>67</v>
      </c>
      <c r="G15439">
        <v>1001</v>
      </c>
      <c r="H15439">
        <v>50668.91</v>
      </c>
    </row>
    <row r="15440" spans="1:8" x14ac:dyDescent="0.25">
      <c r="A15440" s="2">
        <v>23</v>
      </c>
      <c r="B15440" t="s">
        <v>14</v>
      </c>
      <c r="C15440" t="s">
        <v>255</v>
      </c>
      <c r="D15440" s="2">
        <v>4</v>
      </c>
      <c r="E15440" s="17">
        <v>6</v>
      </c>
      <c r="F15440" t="s">
        <v>73</v>
      </c>
      <c r="G15440">
        <v>113</v>
      </c>
      <c r="H15440">
        <v>16205276.109999999</v>
      </c>
    </row>
    <row r="15441" spans="1:8" x14ac:dyDescent="0.25">
      <c r="A15441" s="2">
        <v>23</v>
      </c>
      <c r="B15441" t="s">
        <v>14</v>
      </c>
      <c r="C15441" t="s">
        <v>255</v>
      </c>
      <c r="D15441" s="2">
        <v>4</v>
      </c>
      <c r="E15441" s="17">
        <v>6</v>
      </c>
      <c r="F15441" t="s">
        <v>79</v>
      </c>
      <c r="H15441">
        <v>123839</v>
      </c>
    </row>
    <row r="15442" spans="1:8" x14ac:dyDescent="0.25">
      <c r="A15442" s="2">
        <v>23</v>
      </c>
      <c r="B15442" t="s">
        <v>14</v>
      </c>
      <c r="C15442" t="s">
        <v>255</v>
      </c>
      <c r="D15442" s="2">
        <v>4</v>
      </c>
      <c r="E15442" s="17">
        <v>6</v>
      </c>
      <c r="F15442" t="s">
        <v>72</v>
      </c>
      <c r="G15442">
        <v>732</v>
      </c>
      <c r="H15442">
        <v>3947610.49</v>
      </c>
    </row>
    <row r="15443" spans="1:8" x14ac:dyDescent="0.25">
      <c r="A15443" s="2">
        <v>23</v>
      </c>
      <c r="B15443" t="s">
        <v>14</v>
      </c>
      <c r="C15443" t="s">
        <v>255</v>
      </c>
      <c r="D15443" s="2">
        <v>4</v>
      </c>
      <c r="E15443" s="17">
        <v>6</v>
      </c>
      <c r="F15443" t="s">
        <v>74</v>
      </c>
      <c r="G15443">
        <v>26</v>
      </c>
      <c r="H15443">
        <v>228485.41999999998</v>
      </c>
    </row>
    <row r="15444" spans="1:8" x14ac:dyDescent="0.25">
      <c r="A15444" s="2">
        <v>23</v>
      </c>
      <c r="B15444" t="s">
        <v>14</v>
      </c>
      <c r="C15444" t="s">
        <v>255</v>
      </c>
      <c r="D15444" s="2">
        <v>4</v>
      </c>
      <c r="E15444" s="17">
        <v>6</v>
      </c>
      <c r="F15444" t="s">
        <v>88</v>
      </c>
      <c r="G15444">
        <v>1</v>
      </c>
      <c r="H15444">
        <v>50915.57</v>
      </c>
    </row>
    <row r="15445" spans="1:8" x14ac:dyDescent="0.25">
      <c r="A15445" s="2">
        <v>23</v>
      </c>
      <c r="B15445" t="s">
        <v>14</v>
      </c>
      <c r="C15445" t="s">
        <v>255</v>
      </c>
      <c r="D15445" s="2">
        <v>4</v>
      </c>
      <c r="E15445" s="17">
        <v>6</v>
      </c>
      <c r="F15445" t="s">
        <v>76</v>
      </c>
      <c r="H15445">
        <v>19107.71</v>
      </c>
    </row>
    <row r="15446" spans="1:8" x14ac:dyDescent="0.25">
      <c r="A15446" s="2">
        <v>23</v>
      </c>
      <c r="B15446" t="s">
        <v>14</v>
      </c>
      <c r="C15446" t="s">
        <v>255</v>
      </c>
      <c r="D15446" s="2">
        <v>4</v>
      </c>
      <c r="E15446" s="17">
        <v>7</v>
      </c>
      <c r="F15446" t="s">
        <v>70</v>
      </c>
      <c r="G15446">
        <v>1824</v>
      </c>
      <c r="H15446">
        <v>439065553.19000006</v>
      </c>
    </row>
    <row r="15447" spans="1:8" x14ac:dyDescent="0.25">
      <c r="A15447" s="2">
        <v>23</v>
      </c>
      <c r="B15447" t="s">
        <v>14</v>
      </c>
      <c r="C15447" t="s">
        <v>255</v>
      </c>
      <c r="D15447" s="2">
        <v>4</v>
      </c>
      <c r="E15447" s="17">
        <v>7</v>
      </c>
      <c r="F15447" t="s">
        <v>75</v>
      </c>
      <c r="G15447">
        <v>1576</v>
      </c>
      <c r="H15447">
        <v>20453554.229999997</v>
      </c>
    </row>
    <row r="15448" spans="1:8" x14ac:dyDescent="0.25">
      <c r="A15448" s="2">
        <v>23</v>
      </c>
      <c r="B15448" t="s">
        <v>14</v>
      </c>
      <c r="C15448" t="s">
        <v>255</v>
      </c>
      <c r="D15448" s="2">
        <v>4</v>
      </c>
      <c r="E15448" s="17">
        <v>7</v>
      </c>
      <c r="F15448" t="s">
        <v>77</v>
      </c>
      <c r="G15448">
        <v>801</v>
      </c>
      <c r="H15448">
        <v>6052212.549999997</v>
      </c>
    </row>
    <row r="15449" spans="1:8" x14ac:dyDescent="0.25">
      <c r="A15449" s="2">
        <v>23</v>
      </c>
      <c r="B15449" t="s">
        <v>14</v>
      </c>
      <c r="C15449" t="s">
        <v>255</v>
      </c>
      <c r="D15449" s="2">
        <v>4</v>
      </c>
      <c r="E15449" s="17">
        <v>7</v>
      </c>
      <c r="F15449" t="s">
        <v>68</v>
      </c>
      <c r="G15449">
        <v>61</v>
      </c>
      <c r="H15449">
        <v>1285613.8800000001</v>
      </c>
    </row>
    <row r="15450" spans="1:8" x14ac:dyDescent="0.25">
      <c r="A15450" s="2">
        <v>23</v>
      </c>
      <c r="B15450" t="s">
        <v>14</v>
      </c>
      <c r="C15450" t="s">
        <v>255</v>
      </c>
      <c r="D15450" s="2">
        <v>4</v>
      </c>
      <c r="E15450" s="17">
        <v>7</v>
      </c>
      <c r="F15450" t="s">
        <v>69</v>
      </c>
      <c r="G15450">
        <v>1824</v>
      </c>
      <c r="H15450">
        <v>69906825.490000099</v>
      </c>
    </row>
    <row r="15451" spans="1:8" x14ac:dyDescent="0.25">
      <c r="A15451" s="2">
        <v>23</v>
      </c>
      <c r="B15451" t="s">
        <v>14</v>
      </c>
      <c r="C15451" t="s">
        <v>255</v>
      </c>
      <c r="D15451" s="2">
        <v>4</v>
      </c>
      <c r="E15451" s="17">
        <v>7</v>
      </c>
      <c r="F15451" t="s">
        <v>67</v>
      </c>
      <c r="G15451">
        <v>1824</v>
      </c>
      <c r="H15451">
        <v>84959.86</v>
      </c>
    </row>
    <row r="15452" spans="1:8" x14ac:dyDescent="0.25">
      <c r="A15452" s="2">
        <v>23</v>
      </c>
      <c r="B15452" t="s">
        <v>14</v>
      </c>
      <c r="C15452" t="s">
        <v>255</v>
      </c>
      <c r="D15452" s="2">
        <v>4</v>
      </c>
      <c r="E15452" s="17">
        <v>7</v>
      </c>
      <c r="F15452" t="s">
        <v>73</v>
      </c>
      <c r="G15452">
        <v>153</v>
      </c>
      <c r="H15452">
        <v>36811362.810000002</v>
      </c>
    </row>
    <row r="15453" spans="1:8" x14ac:dyDescent="0.25">
      <c r="A15453" s="2">
        <v>23</v>
      </c>
      <c r="B15453" t="s">
        <v>14</v>
      </c>
      <c r="C15453" t="s">
        <v>255</v>
      </c>
      <c r="D15453" s="2">
        <v>4</v>
      </c>
      <c r="E15453" s="17">
        <v>7</v>
      </c>
      <c r="F15453" t="s">
        <v>79</v>
      </c>
      <c r="G15453">
        <v>8</v>
      </c>
      <c r="H15453">
        <v>1159371.4500000002</v>
      </c>
    </row>
    <row r="15454" spans="1:8" x14ac:dyDescent="0.25">
      <c r="A15454" s="2">
        <v>23</v>
      </c>
      <c r="B15454" t="s">
        <v>14</v>
      </c>
      <c r="C15454" t="s">
        <v>255</v>
      </c>
      <c r="D15454" s="2">
        <v>4</v>
      </c>
      <c r="E15454" s="17">
        <v>7</v>
      </c>
      <c r="F15454" t="s">
        <v>72</v>
      </c>
      <c r="G15454">
        <v>1539</v>
      </c>
      <c r="H15454">
        <v>7404996.3599999994</v>
      </c>
    </row>
    <row r="15455" spans="1:8" x14ac:dyDescent="0.25">
      <c r="A15455" s="2">
        <v>23</v>
      </c>
      <c r="B15455" t="s">
        <v>14</v>
      </c>
      <c r="C15455" t="s">
        <v>255</v>
      </c>
      <c r="D15455" s="2">
        <v>4</v>
      </c>
      <c r="E15455" s="17">
        <v>7</v>
      </c>
      <c r="F15455" t="s">
        <v>74</v>
      </c>
      <c r="G15455">
        <v>42</v>
      </c>
      <c r="H15455">
        <v>406092.70999999996</v>
      </c>
    </row>
    <row r="15456" spans="1:8" x14ac:dyDescent="0.25">
      <c r="A15456" s="2">
        <v>23</v>
      </c>
      <c r="B15456" t="s">
        <v>14</v>
      </c>
      <c r="C15456" t="s">
        <v>255</v>
      </c>
      <c r="D15456" s="2">
        <v>4</v>
      </c>
      <c r="E15456" s="17">
        <v>7</v>
      </c>
      <c r="F15456" t="s">
        <v>88</v>
      </c>
      <c r="G15456">
        <v>1</v>
      </c>
      <c r="H15456">
        <v>133409.03</v>
      </c>
    </row>
    <row r="15457" spans="1:8" x14ac:dyDescent="0.25">
      <c r="A15457" s="2">
        <v>23</v>
      </c>
      <c r="B15457" t="s">
        <v>14</v>
      </c>
      <c r="C15457" t="s">
        <v>255</v>
      </c>
      <c r="D15457" s="2">
        <v>4</v>
      </c>
      <c r="E15457" s="17">
        <v>8</v>
      </c>
      <c r="F15457" t="s">
        <v>70</v>
      </c>
      <c r="G15457">
        <v>1151</v>
      </c>
      <c r="H15457">
        <v>350425190.11000001</v>
      </c>
    </row>
    <row r="15458" spans="1:8" x14ac:dyDescent="0.25">
      <c r="A15458" s="2">
        <v>23</v>
      </c>
      <c r="B15458" t="s">
        <v>14</v>
      </c>
      <c r="C15458" t="s">
        <v>255</v>
      </c>
      <c r="D15458" s="2">
        <v>4</v>
      </c>
      <c r="E15458" s="17">
        <v>8</v>
      </c>
      <c r="F15458" t="s">
        <v>75</v>
      </c>
      <c r="G15458">
        <v>941</v>
      </c>
      <c r="H15458">
        <v>12438626.73</v>
      </c>
    </row>
    <row r="15459" spans="1:8" x14ac:dyDescent="0.25">
      <c r="A15459" s="2">
        <v>23</v>
      </c>
      <c r="B15459" t="s">
        <v>14</v>
      </c>
      <c r="C15459" t="s">
        <v>255</v>
      </c>
      <c r="D15459" s="2">
        <v>4</v>
      </c>
      <c r="E15459" s="17">
        <v>8</v>
      </c>
      <c r="F15459" t="s">
        <v>77</v>
      </c>
      <c r="G15459">
        <v>449</v>
      </c>
      <c r="H15459">
        <v>3739768.8099999987</v>
      </c>
    </row>
    <row r="15460" spans="1:8" x14ac:dyDescent="0.25">
      <c r="A15460" s="2">
        <v>23</v>
      </c>
      <c r="B15460" t="s">
        <v>14</v>
      </c>
      <c r="C15460" t="s">
        <v>255</v>
      </c>
      <c r="D15460" s="2">
        <v>4</v>
      </c>
      <c r="E15460" s="17">
        <v>8</v>
      </c>
      <c r="F15460" t="s">
        <v>68</v>
      </c>
      <c r="H15460">
        <v>-35</v>
      </c>
    </row>
    <row r="15461" spans="1:8" x14ac:dyDescent="0.25">
      <c r="A15461" s="2">
        <v>23</v>
      </c>
      <c r="B15461" t="s">
        <v>14</v>
      </c>
      <c r="C15461" t="s">
        <v>255</v>
      </c>
      <c r="D15461" s="2">
        <v>4</v>
      </c>
      <c r="E15461" s="17">
        <v>8</v>
      </c>
      <c r="F15461" t="s">
        <v>69</v>
      </c>
      <c r="G15461">
        <v>1151</v>
      </c>
      <c r="H15461">
        <v>56335343.840000071</v>
      </c>
    </row>
    <row r="15462" spans="1:8" x14ac:dyDescent="0.25">
      <c r="A15462" s="2">
        <v>23</v>
      </c>
      <c r="B15462" t="s">
        <v>14</v>
      </c>
      <c r="C15462" t="s">
        <v>255</v>
      </c>
      <c r="D15462" s="2">
        <v>4</v>
      </c>
      <c r="E15462" s="17">
        <v>8</v>
      </c>
      <c r="F15462" t="s">
        <v>67</v>
      </c>
      <c r="G15462">
        <v>1150</v>
      </c>
      <c r="H15462">
        <v>55474.09</v>
      </c>
    </row>
    <row r="15463" spans="1:8" x14ac:dyDescent="0.25">
      <c r="A15463" s="2">
        <v>23</v>
      </c>
      <c r="B15463" t="s">
        <v>14</v>
      </c>
      <c r="C15463" t="s">
        <v>255</v>
      </c>
      <c r="D15463" s="2">
        <v>4</v>
      </c>
      <c r="E15463" s="17">
        <v>8</v>
      </c>
      <c r="F15463" t="s">
        <v>73</v>
      </c>
      <c r="G15463">
        <v>130</v>
      </c>
      <c r="H15463">
        <v>29461537.190000001</v>
      </c>
    </row>
    <row r="15464" spans="1:8" x14ac:dyDescent="0.25">
      <c r="A15464" s="2">
        <v>23</v>
      </c>
      <c r="B15464" t="s">
        <v>14</v>
      </c>
      <c r="C15464" t="s">
        <v>255</v>
      </c>
      <c r="D15464" s="2">
        <v>4</v>
      </c>
      <c r="E15464" s="17">
        <v>8</v>
      </c>
      <c r="F15464" t="s">
        <v>79</v>
      </c>
      <c r="G15464">
        <v>11</v>
      </c>
      <c r="H15464">
        <v>1316626.5</v>
      </c>
    </row>
    <row r="15465" spans="1:8" x14ac:dyDescent="0.25">
      <c r="A15465" s="2">
        <v>23</v>
      </c>
      <c r="B15465" t="s">
        <v>14</v>
      </c>
      <c r="C15465" t="s">
        <v>255</v>
      </c>
      <c r="D15465" s="2">
        <v>4</v>
      </c>
      <c r="E15465" s="17">
        <v>8</v>
      </c>
      <c r="F15465" t="s">
        <v>72</v>
      </c>
      <c r="G15465">
        <v>906</v>
      </c>
      <c r="H15465">
        <v>4552228.25</v>
      </c>
    </row>
    <row r="15466" spans="1:8" x14ac:dyDescent="0.25">
      <c r="A15466" s="2">
        <v>23</v>
      </c>
      <c r="B15466" t="s">
        <v>14</v>
      </c>
      <c r="C15466" t="s">
        <v>255</v>
      </c>
      <c r="D15466" s="2">
        <v>4</v>
      </c>
      <c r="E15466" s="17">
        <v>8</v>
      </c>
      <c r="F15466" t="s">
        <v>74</v>
      </c>
      <c r="G15466">
        <v>28</v>
      </c>
      <c r="H15466">
        <v>418379.67000000004</v>
      </c>
    </row>
    <row r="15467" spans="1:8" x14ac:dyDescent="0.25">
      <c r="A15467" s="2">
        <v>23</v>
      </c>
      <c r="B15467" t="s">
        <v>14</v>
      </c>
      <c r="C15467" t="s">
        <v>255</v>
      </c>
      <c r="D15467" s="2">
        <v>4</v>
      </c>
      <c r="E15467" s="17">
        <v>8</v>
      </c>
      <c r="F15467" t="s">
        <v>88</v>
      </c>
      <c r="H15467">
        <v>102609.94</v>
      </c>
    </row>
    <row r="15468" spans="1:8" x14ac:dyDescent="0.25">
      <c r="A15468" s="2">
        <v>23</v>
      </c>
      <c r="B15468" t="s">
        <v>14</v>
      </c>
      <c r="C15468" t="s">
        <v>255</v>
      </c>
      <c r="D15468" s="2">
        <v>4</v>
      </c>
      <c r="E15468" s="17">
        <v>8</v>
      </c>
      <c r="F15468" t="s">
        <v>76</v>
      </c>
      <c r="H15468">
        <v>12095.039999999999</v>
      </c>
    </row>
    <row r="15469" spans="1:8" x14ac:dyDescent="0.25">
      <c r="A15469" s="2">
        <v>23</v>
      </c>
      <c r="B15469" t="s">
        <v>14</v>
      </c>
      <c r="C15469" t="s">
        <v>255</v>
      </c>
      <c r="D15469" s="2">
        <v>4</v>
      </c>
      <c r="E15469" s="17">
        <v>10</v>
      </c>
      <c r="F15469" t="s">
        <v>70</v>
      </c>
      <c r="G15469">
        <v>537</v>
      </c>
      <c r="H15469">
        <v>202476226.86000001</v>
      </c>
    </row>
    <row r="15470" spans="1:8" x14ac:dyDescent="0.25">
      <c r="A15470" s="2">
        <v>23</v>
      </c>
      <c r="B15470" t="s">
        <v>14</v>
      </c>
      <c r="C15470" t="s">
        <v>255</v>
      </c>
      <c r="D15470" s="2">
        <v>4</v>
      </c>
      <c r="E15470" s="17">
        <v>10</v>
      </c>
      <c r="F15470" t="s">
        <v>75</v>
      </c>
      <c r="G15470">
        <v>436</v>
      </c>
      <c r="H15470">
        <v>5629258.0199999996</v>
      </c>
    </row>
    <row r="15471" spans="1:8" x14ac:dyDescent="0.25">
      <c r="A15471" s="2">
        <v>23</v>
      </c>
      <c r="B15471" t="s">
        <v>14</v>
      </c>
      <c r="C15471" t="s">
        <v>255</v>
      </c>
      <c r="D15471" s="2">
        <v>4</v>
      </c>
      <c r="E15471" s="17">
        <v>10</v>
      </c>
      <c r="F15471" t="s">
        <v>77</v>
      </c>
      <c r="G15471">
        <v>187</v>
      </c>
      <c r="H15471">
        <v>1573417.09</v>
      </c>
    </row>
    <row r="15472" spans="1:8" x14ac:dyDescent="0.25">
      <c r="A15472" s="2">
        <v>23</v>
      </c>
      <c r="B15472" t="s">
        <v>14</v>
      </c>
      <c r="C15472" t="s">
        <v>255</v>
      </c>
      <c r="D15472" s="2">
        <v>4</v>
      </c>
      <c r="E15472" s="17">
        <v>10</v>
      </c>
      <c r="F15472" t="s">
        <v>69</v>
      </c>
      <c r="G15472">
        <v>537</v>
      </c>
      <c r="H15472">
        <v>32540029.86999993</v>
      </c>
    </row>
    <row r="15473" spans="1:8" x14ac:dyDescent="0.25">
      <c r="A15473" s="2">
        <v>23</v>
      </c>
      <c r="B15473" t="s">
        <v>14</v>
      </c>
      <c r="C15473" t="s">
        <v>255</v>
      </c>
      <c r="D15473" s="2">
        <v>4</v>
      </c>
      <c r="E15473" s="17">
        <v>10</v>
      </c>
      <c r="F15473" t="s">
        <v>67</v>
      </c>
      <c r="G15473">
        <v>537</v>
      </c>
      <c r="H15473">
        <v>25135.5</v>
      </c>
    </row>
    <row r="15474" spans="1:8" x14ac:dyDescent="0.25">
      <c r="A15474" s="2">
        <v>23</v>
      </c>
      <c r="B15474" t="s">
        <v>14</v>
      </c>
      <c r="C15474" t="s">
        <v>255</v>
      </c>
      <c r="D15474" s="2">
        <v>4</v>
      </c>
      <c r="E15474" s="17">
        <v>10</v>
      </c>
      <c r="F15474" t="s">
        <v>73</v>
      </c>
      <c r="G15474">
        <v>99</v>
      </c>
      <c r="H15474">
        <v>16622565.52</v>
      </c>
    </row>
    <row r="15475" spans="1:8" x14ac:dyDescent="0.25">
      <c r="A15475" s="2">
        <v>23</v>
      </c>
      <c r="B15475" t="s">
        <v>14</v>
      </c>
      <c r="C15475" t="s">
        <v>255</v>
      </c>
      <c r="D15475" s="2">
        <v>4</v>
      </c>
      <c r="E15475" s="17">
        <v>10</v>
      </c>
      <c r="F15475" t="s">
        <v>79</v>
      </c>
      <c r="G15475">
        <v>3</v>
      </c>
      <c r="H15475">
        <v>772850.09</v>
      </c>
    </row>
    <row r="15476" spans="1:8" x14ac:dyDescent="0.25">
      <c r="A15476" s="2">
        <v>23</v>
      </c>
      <c r="B15476" t="s">
        <v>14</v>
      </c>
      <c r="C15476" t="s">
        <v>255</v>
      </c>
      <c r="D15476" s="2">
        <v>4</v>
      </c>
      <c r="E15476" s="17">
        <v>10</v>
      </c>
      <c r="F15476" t="s">
        <v>72</v>
      </c>
      <c r="G15476">
        <v>377</v>
      </c>
      <c r="H15476">
        <v>1884326.06</v>
      </c>
    </row>
    <row r="15477" spans="1:8" x14ac:dyDescent="0.25">
      <c r="A15477" s="2">
        <v>23</v>
      </c>
      <c r="B15477" t="s">
        <v>14</v>
      </c>
      <c r="C15477" t="s">
        <v>255</v>
      </c>
      <c r="D15477" s="2">
        <v>4</v>
      </c>
      <c r="E15477" s="17">
        <v>10</v>
      </c>
      <c r="F15477" t="s">
        <v>74</v>
      </c>
      <c r="G15477">
        <v>13</v>
      </c>
      <c r="H15477">
        <v>663444.54</v>
      </c>
    </row>
    <row r="15478" spans="1:8" x14ac:dyDescent="0.25">
      <c r="A15478" s="2">
        <v>23</v>
      </c>
      <c r="B15478" t="s">
        <v>14</v>
      </c>
      <c r="C15478" t="s">
        <v>255</v>
      </c>
      <c r="D15478" s="2">
        <v>4</v>
      </c>
      <c r="E15478" s="17">
        <v>10</v>
      </c>
      <c r="F15478" t="s">
        <v>88</v>
      </c>
      <c r="G15478">
        <v>1</v>
      </c>
      <c r="H15478">
        <v>137782.38</v>
      </c>
    </row>
    <row r="15479" spans="1:8" x14ac:dyDescent="0.25">
      <c r="A15479" s="2">
        <v>23</v>
      </c>
      <c r="B15479" t="s">
        <v>14</v>
      </c>
      <c r="C15479" t="s">
        <v>255</v>
      </c>
      <c r="D15479" s="2">
        <v>4</v>
      </c>
      <c r="E15479" s="17">
        <v>10</v>
      </c>
      <c r="F15479" t="s">
        <v>76</v>
      </c>
      <c r="H15479">
        <v>38308.93</v>
      </c>
    </row>
    <row r="15480" spans="1:8" x14ac:dyDescent="0.25">
      <c r="A15480" s="2">
        <v>23</v>
      </c>
      <c r="B15480" t="s">
        <v>14</v>
      </c>
      <c r="C15480" t="s">
        <v>255</v>
      </c>
      <c r="D15480" s="2">
        <v>4</v>
      </c>
      <c r="E15480" s="17">
        <v>12</v>
      </c>
      <c r="F15480" t="s">
        <v>70</v>
      </c>
      <c r="G15480">
        <v>251</v>
      </c>
      <c r="H15480">
        <v>128283802.78000025</v>
      </c>
    </row>
    <row r="15481" spans="1:8" x14ac:dyDescent="0.25">
      <c r="A15481" s="2">
        <v>23</v>
      </c>
      <c r="B15481" t="s">
        <v>14</v>
      </c>
      <c r="C15481" t="s">
        <v>255</v>
      </c>
      <c r="D15481" s="2">
        <v>4</v>
      </c>
      <c r="E15481" s="17">
        <v>12</v>
      </c>
      <c r="F15481" t="s">
        <v>75</v>
      </c>
      <c r="G15481">
        <v>16</v>
      </c>
      <c r="H15481">
        <v>322427.51</v>
      </c>
    </row>
    <row r="15482" spans="1:8" x14ac:dyDescent="0.25">
      <c r="A15482" s="2">
        <v>23</v>
      </c>
      <c r="B15482" t="s">
        <v>14</v>
      </c>
      <c r="C15482" t="s">
        <v>255</v>
      </c>
      <c r="D15482" s="2">
        <v>4</v>
      </c>
      <c r="E15482" s="17">
        <v>12</v>
      </c>
      <c r="F15482" t="s">
        <v>77</v>
      </c>
      <c r="G15482">
        <v>68</v>
      </c>
      <c r="H15482">
        <v>336129.41000000003</v>
      </c>
    </row>
    <row r="15483" spans="1:8" x14ac:dyDescent="0.25">
      <c r="A15483" s="2">
        <v>23</v>
      </c>
      <c r="B15483" t="s">
        <v>14</v>
      </c>
      <c r="C15483" t="s">
        <v>255</v>
      </c>
      <c r="D15483" s="2">
        <v>4</v>
      </c>
      <c r="E15483" s="17">
        <v>12</v>
      </c>
      <c r="F15483" t="s">
        <v>69</v>
      </c>
      <c r="G15483">
        <v>251</v>
      </c>
      <c r="H15483">
        <v>20567202.379999965</v>
      </c>
    </row>
    <row r="15484" spans="1:8" x14ac:dyDescent="0.25">
      <c r="A15484" s="2">
        <v>23</v>
      </c>
      <c r="B15484" t="s">
        <v>14</v>
      </c>
      <c r="C15484" t="s">
        <v>255</v>
      </c>
      <c r="D15484" s="2">
        <v>4</v>
      </c>
      <c r="E15484" s="17">
        <v>12</v>
      </c>
      <c r="F15484" t="s">
        <v>67</v>
      </c>
      <c r="G15484">
        <v>251</v>
      </c>
      <c r="H15484">
        <v>11610.500000000002</v>
      </c>
    </row>
    <row r="15485" spans="1:8" x14ac:dyDescent="0.25">
      <c r="A15485" s="2">
        <v>23</v>
      </c>
      <c r="B15485" t="s">
        <v>14</v>
      </c>
      <c r="C15485" t="s">
        <v>255</v>
      </c>
      <c r="D15485" s="2">
        <v>4</v>
      </c>
      <c r="E15485" s="17">
        <v>12</v>
      </c>
      <c r="F15485" t="s">
        <v>73</v>
      </c>
      <c r="G15485">
        <v>20</v>
      </c>
      <c r="H15485">
        <v>7859198.7899999991</v>
      </c>
    </row>
    <row r="15486" spans="1:8" x14ac:dyDescent="0.25">
      <c r="A15486" s="2">
        <v>23</v>
      </c>
      <c r="B15486" t="s">
        <v>14</v>
      </c>
      <c r="C15486" t="s">
        <v>255</v>
      </c>
      <c r="D15486" s="2">
        <v>4</v>
      </c>
      <c r="E15486" s="17">
        <v>12</v>
      </c>
      <c r="F15486" t="s">
        <v>79</v>
      </c>
      <c r="G15486">
        <v>2</v>
      </c>
      <c r="H15486">
        <v>394790.13</v>
      </c>
    </row>
    <row r="15487" spans="1:8" x14ac:dyDescent="0.25">
      <c r="A15487" s="2">
        <v>23</v>
      </c>
      <c r="B15487" t="s">
        <v>14</v>
      </c>
      <c r="C15487" t="s">
        <v>255</v>
      </c>
      <c r="D15487" s="2">
        <v>4</v>
      </c>
      <c r="E15487" s="17">
        <v>12</v>
      </c>
      <c r="F15487" t="s">
        <v>72</v>
      </c>
      <c r="G15487">
        <v>251</v>
      </c>
      <c r="H15487">
        <v>13072444.480000004</v>
      </c>
    </row>
    <row r="15488" spans="1:8" x14ac:dyDescent="0.25">
      <c r="A15488" s="2">
        <v>23</v>
      </c>
      <c r="B15488" t="s">
        <v>14</v>
      </c>
      <c r="C15488" t="s">
        <v>255</v>
      </c>
      <c r="D15488" s="2">
        <v>4</v>
      </c>
      <c r="E15488" s="17">
        <v>12</v>
      </c>
      <c r="F15488" t="s">
        <v>74</v>
      </c>
      <c r="G15488">
        <v>14</v>
      </c>
      <c r="H15488">
        <v>556406.65</v>
      </c>
    </row>
    <row r="15489" spans="1:8" x14ac:dyDescent="0.25">
      <c r="A15489" s="2">
        <v>23</v>
      </c>
      <c r="B15489" t="s">
        <v>14</v>
      </c>
      <c r="C15489" t="s">
        <v>255</v>
      </c>
      <c r="D15489" s="2">
        <v>4</v>
      </c>
      <c r="E15489" s="17">
        <v>12</v>
      </c>
      <c r="F15489" t="s">
        <v>88</v>
      </c>
      <c r="H15489">
        <v>123289</v>
      </c>
    </row>
    <row r="15490" spans="1:8" x14ac:dyDescent="0.25">
      <c r="A15490" s="2">
        <v>23</v>
      </c>
      <c r="B15490" t="s">
        <v>14</v>
      </c>
      <c r="C15490" t="s">
        <v>255</v>
      </c>
      <c r="D15490" s="2">
        <v>4</v>
      </c>
      <c r="E15490" s="17">
        <v>12</v>
      </c>
      <c r="F15490" t="s">
        <v>76</v>
      </c>
      <c r="H15490">
        <v>56127.020000000004</v>
      </c>
    </row>
    <row r="15491" spans="1:8" x14ac:dyDescent="0.25">
      <c r="A15491" s="2">
        <v>23</v>
      </c>
      <c r="B15491" t="s">
        <v>14</v>
      </c>
      <c r="C15491" t="s">
        <v>255</v>
      </c>
      <c r="D15491" s="2">
        <v>4</v>
      </c>
      <c r="E15491" s="17">
        <v>12</v>
      </c>
      <c r="F15491" t="s">
        <v>158</v>
      </c>
      <c r="G15491">
        <v>3</v>
      </c>
      <c r="H15491">
        <v>1692136.0499999998</v>
      </c>
    </row>
    <row r="15492" spans="1:8" x14ac:dyDescent="0.25">
      <c r="A15492" s="2">
        <v>23</v>
      </c>
      <c r="B15492" t="s">
        <v>14</v>
      </c>
      <c r="C15492" t="s">
        <v>255</v>
      </c>
      <c r="D15492" s="2">
        <v>4</v>
      </c>
      <c r="E15492" s="17">
        <v>13</v>
      </c>
      <c r="F15492" t="s">
        <v>70</v>
      </c>
      <c r="G15492">
        <v>31</v>
      </c>
      <c r="H15492">
        <v>19886781.369999994</v>
      </c>
    </row>
    <row r="15493" spans="1:8" x14ac:dyDescent="0.25">
      <c r="A15493" s="2">
        <v>23</v>
      </c>
      <c r="B15493" t="s">
        <v>14</v>
      </c>
      <c r="C15493" t="s">
        <v>255</v>
      </c>
      <c r="D15493" s="2">
        <v>4</v>
      </c>
      <c r="E15493" s="17">
        <v>13</v>
      </c>
      <c r="F15493" t="s">
        <v>75</v>
      </c>
      <c r="G15493">
        <v>3</v>
      </c>
      <c r="H15493">
        <v>274479</v>
      </c>
    </row>
    <row r="15494" spans="1:8" x14ac:dyDescent="0.25">
      <c r="A15494" s="2">
        <v>23</v>
      </c>
      <c r="B15494" t="s">
        <v>14</v>
      </c>
      <c r="C15494" t="s">
        <v>255</v>
      </c>
      <c r="D15494" s="2">
        <v>4</v>
      </c>
      <c r="E15494" s="17">
        <v>13</v>
      </c>
      <c r="F15494" t="s">
        <v>69</v>
      </c>
      <c r="G15494">
        <v>31</v>
      </c>
      <c r="H15494">
        <v>3181877.77</v>
      </c>
    </row>
    <row r="15495" spans="1:8" x14ac:dyDescent="0.25">
      <c r="A15495" s="2">
        <v>23</v>
      </c>
      <c r="B15495" t="s">
        <v>14</v>
      </c>
      <c r="C15495" t="s">
        <v>255</v>
      </c>
      <c r="D15495" s="2">
        <v>4</v>
      </c>
      <c r="E15495" s="17">
        <v>13</v>
      </c>
      <c r="F15495" t="s">
        <v>67</v>
      </c>
      <c r="G15495">
        <v>31</v>
      </c>
      <c r="H15495">
        <v>1570.0700000000002</v>
      </c>
    </row>
    <row r="15496" spans="1:8" x14ac:dyDescent="0.25">
      <c r="A15496" s="2">
        <v>23</v>
      </c>
      <c r="B15496" t="s">
        <v>14</v>
      </c>
      <c r="C15496" t="s">
        <v>255</v>
      </c>
      <c r="D15496" s="2">
        <v>4</v>
      </c>
      <c r="E15496" s="17">
        <v>13</v>
      </c>
      <c r="F15496" t="s">
        <v>73</v>
      </c>
      <c r="G15496">
        <v>4</v>
      </c>
      <c r="H15496">
        <v>1404904.29</v>
      </c>
    </row>
    <row r="15497" spans="1:8" x14ac:dyDescent="0.25">
      <c r="A15497" s="2">
        <v>23</v>
      </c>
      <c r="B15497" t="s">
        <v>14</v>
      </c>
      <c r="C15497" t="s">
        <v>255</v>
      </c>
      <c r="D15497" s="2">
        <v>4</v>
      </c>
      <c r="E15497" s="17">
        <v>13</v>
      </c>
      <c r="F15497" t="s">
        <v>79</v>
      </c>
      <c r="G15497">
        <v>1</v>
      </c>
      <c r="H15497">
        <v>77252.570000000007</v>
      </c>
    </row>
    <row r="15498" spans="1:8" x14ac:dyDescent="0.25">
      <c r="A15498" s="2">
        <v>23</v>
      </c>
      <c r="B15498" t="s">
        <v>14</v>
      </c>
      <c r="C15498" t="s">
        <v>255</v>
      </c>
      <c r="D15498" s="2">
        <v>4</v>
      </c>
      <c r="E15498" s="17">
        <v>13</v>
      </c>
      <c r="F15498" t="s">
        <v>72</v>
      </c>
      <c r="G15498">
        <v>31</v>
      </c>
      <c r="H15498">
        <v>4653295.3900000015</v>
      </c>
    </row>
    <row r="15499" spans="1:8" x14ac:dyDescent="0.25">
      <c r="A15499" s="2">
        <v>23</v>
      </c>
      <c r="B15499" t="s">
        <v>14</v>
      </c>
      <c r="C15499" t="s">
        <v>255</v>
      </c>
      <c r="D15499" s="2">
        <v>4</v>
      </c>
      <c r="E15499" s="17">
        <v>13</v>
      </c>
      <c r="F15499" t="s">
        <v>74</v>
      </c>
      <c r="G15499">
        <v>1</v>
      </c>
      <c r="H15499">
        <v>250134.71</v>
      </c>
    </row>
    <row r="15500" spans="1:8" x14ac:dyDescent="0.25">
      <c r="A15500" s="2">
        <v>23</v>
      </c>
      <c r="B15500" t="s">
        <v>14</v>
      </c>
      <c r="C15500" t="s">
        <v>255</v>
      </c>
      <c r="D15500" s="2">
        <v>4</v>
      </c>
      <c r="E15500" s="17">
        <v>13</v>
      </c>
      <c r="F15500" t="s">
        <v>76</v>
      </c>
      <c r="H15500">
        <v>27412.67</v>
      </c>
    </row>
    <row r="15501" spans="1:8" x14ac:dyDescent="0.25">
      <c r="A15501" s="2">
        <v>23</v>
      </c>
      <c r="B15501" t="s">
        <v>14</v>
      </c>
      <c r="C15501" t="s">
        <v>255</v>
      </c>
      <c r="D15501" s="2">
        <v>4</v>
      </c>
      <c r="E15501" s="17">
        <v>14</v>
      </c>
      <c r="F15501" t="s">
        <v>70</v>
      </c>
      <c r="G15501">
        <v>13</v>
      </c>
      <c r="H15501">
        <v>8420659.5000000019</v>
      </c>
    </row>
    <row r="15502" spans="1:8" x14ac:dyDescent="0.25">
      <c r="A15502" s="2">
        <v>23</v>
      </c>
      <c r="B15502" t="s">
        <v>14</v>
      </c>
      <c r="C15502" t="s">
        <v>255</v>
      </c>
      <c r="D15502" s="2">
        <v>4</v>
      </c>
      <c r="E15502" s="17">
        <v>14</v>
      </c>
      <c r="F15502" t="s">
        <v>75</v>
      </c>
      <c r="G15502">
        <v>1</v>
      </c>
      <c r="H15502">
        <v>89496</v>
      </c>
    </row>
    <row r="15503" spans="1:8" x14ac:dyDescent="0.25">
      <c r="A15503" s="2">
        <v>23</v>
      </c>
      <c r="B15503" t="s">
        <v>14</v>
      </c>
      <c r="C15503" t="s">
        <v>255</v>
      </c>
      <c r="D15503" s="2">
        <v>4</v>
      </c>
      <c r="E15503" s="17">
        <v>14</v>
      </c>
      <c r="F15503" t="s">
        <v>69</v>
      </c>
      <c r="G15503">
        <v>13</v>
      </c>
      <c r="H15503">
        <v>1349287.2200000002</v>
      </c>
    </row>
    <row r="15504" spans="1:8" x14ac:dyDescent="0.25">
      <c r="A15504" s="2">
        <v>23</v>
      </c>
      <c r="B15504" t="s">
        <v>14</v>
      </c>
      <c r="C15504" t="s">
        <v>255</v>
      </c>
      <c r="D15504" s="2">
        <v>4</v>
      </c>
      <c r="E15504" s="17">
        <v>14</v>
      </c>
      <c r="F15504" t="s">
        <v>67</v>
      </c>
      <c r="G15504">
        <v>13</v>
      </c>
      <c r="H15504">
        <v>579.56000000000006</v>
      </c>
    </row>
    <row r="15505" spans="1:8" x14ac:dyDescent="0.25">
      <c r="A15505" s="2">
        <v>23</v>
      </c>
      <c r="B15505" t="s">
        <v>14</v>
      </c>
      <c r="C15505" t="s">
        <v>255</v>
      </c>
      <c r="D15505" s="2">
        <v>4</v>
      </c>
      <c r="E15505" s="17">
        <v>14</v>
      </c>
      <c r="F15505" t="s">
        <v>73</v>
      </c>
      <c r="H15505">
        <v>649926.33000000007</v>
      </c>
    </row>
    <row r="15506" spans="1:8" x14ac:dyDescent="0.25">
      <c r="A15506" s="2">
        <v>23</v>
      </c>
      <c r="B15506" t="s">
        <v>14</v>
      </c>
      <c r="C15506" t="s">
        <v>255</v>
      </c>
      <c r="D15506" s="2">
        <v>4</v>
      </c>
      <c r="E15506" s="17">
        <v>14</v>
      </c>
      <c r="F15506" t="s">
        <v>79</v>
      </c>
      <c r="G15506">
        <v>1</v>
      </c>
      <c r="H15506">
        <v>17764.5</v>
      </c>
    </row>
    <row r="15507" spans="1:8" x14ac:dyDescent="0.25">
      <c r="A15507" s="2">
        <v>23</v>
      </c>
      <c r="B15507" t="s">
        <v>14</v>
      </c>
      <c r="C15507" t="s">
        <v>255</v>
      </c>
      <c r="D15507" s="2">
        <v>4</v>
      </c>
      <c r="E15507" s="17">
        <v>14</v>
      </c>
      <c r="F15507" t="s">
        <v>72</v>
      </c>
      <c r="G15507">
        <v>13</v>
      </c>
      <c r="H15507">
        <v>2300608.87</v>
      </c>
    </row>
    <row r="15508" spans="1:8" x14ac:dyDescent="0.25">
      <c r="A15508" s="2">
        <v>23</v>
      </c>
      <c r="B15508" t="s">
        <v>14</v>
      </c>
      <c r="C15508" t="s">
        <v>255</v>
      </c>
      <c r="D15508" s="2">
        <v>4</v>
      </c>
      <c r="E15508" s="17">
        <v>14</v>
      </c>
      <c r="F15508" t="s">
        <v>74</v>
      </c>
      <c r="G15508">
        <v>1</v>
      </c>
      <c r="H15508">
        <v>73257.789999999994</v>
      </c>
    </row>
    <row r="15509" spans="1:8" x14ac:dyDescent="0.25">
      <c r="A15509" s="2">
        <v>23</v>
      </c>
      <c r="B15509" t="s">
        <v>14</v>
      </c>
      <c r="C15509" t="s">
        <v>255</v>
      </c>
      <c r="D15509" s="2">
        <v>4</v>
      </c>
      <c r="E15509" s="17">
        <v>15</v>
      </c>
      <c r="F15509" t="s">
        <v>70</v>
      </c>
      <c r="G15509">
        <v>1</v>
      </c>
      <c r="H15509">
        <v>898702.2</v>
      </c>
    </row>
    <row r="15510" spans="1:8" x14ac:dyDescent="0.25">
      <c r="A15510" s="2">
        <v>23</v>
      </c>
      <c r="B15510" t="s">
        <v>14</v>
      </c>
      <c r="C15510" t="s">
        <v>255</v>
      </c>
      <c r="D15510" s="2">
        <v>4</v>
      </c>
      <c r="E15510" s="17">
        <v>15</v>
      </c>
      <c r="F15510" t="s">
        <v>69</v>
      </c>
      <c r="G15510">
        <v>1</v>
      </c>
      <c r="H15510">
        <v>143792.11000000002</v>
      </c>
    </row>
    <row r="15511" spans="1:8" x14ac:dyDescent="0.25">
      <c r="A15511" s="2">
        <v>23</v>
      </c>
      <c r="B15511" t="s">
        <v>14</v>
      </c>
      <c r="C15511" t="s">
        <v>255</v>
      </c>
      <c r="D15511" s="2">
        <v>4</v>
      </c>
      <c r="E15511" s="17">
        <v>15</v>
      </c>
      <c r="F15511" t="s">
        <v>67</v>
      </c>
      <c r="G15511">
        <v>1</v>
      </c>
      <c r="H15511">
        <v>49.319999999999993</v>
      </c>
    </row>
    <row r="15512" spans="1:8" x14ac:dyDescent="0.25">
      <c r="A15512" s="2">
        <v>23</v>
      </c>
      <c r="B15512" t="s">
        <v>14</v>
      </c>
      <c r="C15512" t="s">
        <v>255</v>
      </c>
      <c r="D15512" s="2">
        <v>4</v>
      </c>
      <c r="E15512" s="17">
        <v>15</v>
      </c>
      <c r="F15512" t="s">
        <v>73</v>
      </c>
      <c r="H15512">
        <v>74891.850000000006</v>
      </c>
    </row>
    <row r="15513" spans="1:8" x14ac:dyDescent="0.25">
      <c r="A15513" s="2">
        <v>23</v>
      </c>
      <c r="B15513" t="s">
        <v>14</v>
      </c>
      <c r="C15513" t="s">
        <v>255</v>
      </c>
      <c r="D15513" s="2">
        <v>4</v>
      </c>
      <c r="E15513" s="17">
        <v>15</v>
      </c>
      <c r="F15513" t="s">
        <v>72</v>
      </c>
      <c r="G15513">
        <v>1</v>
      </c>
      <c r="H15513">
        <v>380450.51999999996</v>
      </c>
    </row>
    <row r="15514" spans="1:8" x14ac:dyDescent="0.25">
      <c r="A15514" s="2">
        <v>23</v>
      </c>
      <c r="B15514" t="s">
        <v>14</v>
      </c>
      <c r="C15514" t="s">
        <v>256</v>
      </c>
      <c r="D15514" s="2">
        <v>2</v>
      </c>
      <c r="E15514" s="17">
        <v>1</v>
      </c>
      <c r="F15514" t="s">
        <v>70</v>
      </c>
      <c r="G15514">
        <v>4096</v>
      </c>
      <c r="H15514">
        <v>146971582.18000004</v>
      </c>
    </row>
    <row r="15515" spans="1:8" x14ac:dyDescent="0.25">
      <c r="A15515" s="2">
        <v>23</v>
      </c>
      <c r="B15515" t="s">
        <v>14</v>
      </c>
      <c r="C15515" t="s">
        <v>256</v>
      </c>
      <c r="D15515" s="2">
        <v>2</v>
      </c>
      <c r="E15515" s="17">
        <v>1</v>
      </c>
      <c r="F15515" t="s">
        <v>75</v>
      </c>
      <c r="G15515">
        <v>10</v>
      </c>
      <c r="H15515">
        <v>3559300</v>
      </c>
    </row>
    <row r="15516" spans="1:8" x14ac:dyDescent="0.25">
      <c r="A15516" s="2">
        <v>23</v>
      </c>
      <c r="B15516" t="s">
        <v>14</v>
      </c>
      <c r="C15516" t="s">
        <v>256</v>
      </c>
      <c r="D15516" s="2">
        <v>2</v>
      </c>
      <c r="E15516" s="17">
        <v>1</v>
      </c>
      <c r="F15516" t="s">
        <v>77</v>
      </c>
      <c r="G15516">
        <v>1</v>
      </c>
      <c r="H15516">
        <v>223183.06</v>
      </c>
    </row>
    <row r="15517" spans="1:8" x14ac:dyDescent="0.25">
      <c r="A15517" s="2">
        <v>23</v>
      </c>
      <c r="B15517" t="s">
        <v>14</v>
      </c>
      <c r="C15517" t="s">
        <v>256</v>
      </c>
      <c r="D15517" s="2">
        <v>2</v>
      </c>
      <c r="E15517" s="17">
        <v>1</v>
      </c>
      <c r="F15517" t="s">
        <v>68</v>
      </c>
      <c r="G15517">
        <v>5</v>
      </c>
      <c r="H15517">
        <v>3789402.25</v>
      </c>
    </row>
    <row r="15518" spans="1:8" x14ac:dyDescent="0.25">
      <c r="A15518" s="2">
        <v>23</v>
      </c>
      <c r="B15518" t="s">
        <v>14</v>
      </c>
      <c r="C15518" t="s">
        <v>256</v>
      </c>
      <c r="D15518" s="2">
        <v>2</v>
      </c>
      <c r="E15518" s="17">
        <v>1</v>
      </c>
      <c r="F15518" t="s">
        <v>69</v>
      </c>
      <c r="G15518">
        <v>19</v>
      </c>
      <c r="H15518">
        <v>3308457.7299999981</v>
      </c>
    </row>
    <row r="15519" spans="1:8" x14ac:dyDescent="0.25">
      <c r="A15519" s="2">
        <v>23</v>
      </c>
      <c r="B15519" t="s">
        <v>14</v>
      </c>
      <c r="C15519" t="s">
        <v>256</v>
      </c>
      <c r="D15519" s="2">
        <v>2</v>
      </c>
      <c r="E15519" s="17">
        <v>1</v>
      </c>
      <c r="F15519" t="s">
        <v>67</v>
      </c>
      <c r="G15519">
        <v>19</v>
      </c>
      <c r="H15519">
        <v>16918.919999999995</v>
      </c>
    </row>
    <row r="15520" spans="1:8" x14ac:dyDescent="0.25">
      <c r="A15520" s="2">
        <v>23</v>
      </c>
      <c r="B15520" t="s">
        <v>14</v>
      </c>
      <c r="C15520" t="s">
        <v>256</v>
      </c>
      <c r="D15520" s="2">
        <v>2</v>
      </c>
      <c r="E15520" s="17">
        <v>1</v>
      </c>
      <c r="F15520" t="s">
        <v>73</v>
      </c>
      <c r="H15520">
        <v>2017694.3</v>
      </c>
    </row>
    <row r="15521" spans="1:8" x14ac:dyDescent="0.25">
      <c r="A15521" s="2">
        <v>23</v>
      </c>
      <c r="B15521" t="s">
        <v>14</v>
      </c>
      <c r="C15521" t="s">
        <v>256</v>
      </c>
      <c r="D15521" s="2">
        <v>2</v>
      </c>
      <c r="E15521" s="17">
        <v>1</v>
      </c>
      <c r="F15521" t="s">
        <v>72</v>
      </c>
      <c r="H15521">
        <v>12623.189999999999</v>
      </c>
    </row>
    <row r="15522" spans="1:8" x14ac:dyDescent="0.25">
      <c r="A15522" s="2">
        <v>23</v>
      </c>
      <c r="B15522" t="s">
        <v>14</v>
      </c>
      <c r="C15522" t="s">
        <v>256</v>
      </c>
      <c r="D15522" s="2">
        <v>2</v>
      </c>
      <c r="E15522" s="17">
        <v>1</v>
      </c>
      <c r="F15522" t="s">
        <v>74</v>
      </c>
      <c r="G15522">
        <v>2</v>
      </c>
      <c r="H15522">
        <v>31875.910000000003</v>
      </c>
    </row>
    <row r="15523" spans="1:8" x14ac:dyDescent="0.25">
      <c r="A15523" s="2">
        <v>23</v>
      </c>
      <c r="B15523" t="s">
        <v>14</v>
      </c>
      <c r="C15523" t="s">
        <v>256</v>
      </c>
      <c r="D15523" s="2">
        <v>2</v>
      </c>
      <c r="E15523" s="17">
        <v>1</v>
      </c>
      <c r="F15523" t="s">
        <v>96</v>
      </c>
      <c r="H15523">
        <v>21000</v>
      </c>
    </row>
    <row r="15524" spans="1:8" x14ac:dyDescent="0.25">
      <c r="A15524" s="2">
        <v>23</v>
      </c>
      <c r="B15524" t="s">
        <v>14</v>
      </c>
      <c r="C15524" t="s">
        <v>256</v>
      </c>
      <c r="D15524" s="2">
        <v>2</v>
      </c>
      <c r="E15524" s="17">
        <v>2</v>
      </c>
      <c r="F15524" t="s">
        <v>70</v>
      </c>
      <c r="G15524">
        <v>470</v>
      </c>
      <c r="H15524">
        <v>13309917.550000001</v>
      </c>
    </row>
    <row r="15525" spans="1:8" x14ac:dyDescent="0.25">
      <c r="A15525" s="2">
        <v>23</v>
      </c>
      <c r="B15525" t="s">
        <v>14</v>
      </c>
      <c r="C15525" t="s">
        <v>256</v>
      </c>
      <c r="D15525" s="2">
        <v>2</v>
      </c>
      <c r="E15525" s="17">
        <v>2</v>
      </c>
      <c r="F15525" t="s">
        <v>75</v>
      </c>
      <c r="G15525">
        <v>447</v>
      </c>
      <c r="H15525">
        <v>2652600</v>
      </c>
    </row>
    <row r="15526" spans="1:8" x14ac:dyDescent="0.25">
      <c r="A15526" s="2">
        <v>23</v>
      </c>
      <c r="B15526" t="s">
        <v>14</v>
      </c>
      <c r="C15526" t="s">
        <v>256</v>
      </c>
      <c r="D15526" s="2">
        <v>2</v>
      </c>
      <c r="E15526" s="17">
        <v>2</v>
      </c>
      <c r="F15526" t="s">
        <v>77</v>
      </c>
      <c r="G15526">
        <v>56</v>
      </c>
      <c r="H15526">
        <v>240770.03</v>
      </c>
    </row>
    <row r="15527" spans="1:8" x14ac:dyDescent="0.25">
      <c r="A15527" s="2">
        <v>23</v>
      </c>
      <c r="B15527" t="s">
        <v>14</v>
      </c>
      <c r="C15527" t="s">
        <v>256</v>
      </c>
      <c r="D15527" s="2">
        <v>2</v>
      </c>
      <c r="E15527" s="17">
        <v>2</v>
      </c>
      <c r="F15527" t="s">
        <v>68</v>
      </c>
      <c r="G15527">
        <v>291</v>
      </c>
      <c r="H15527">
        <v>1867225.58</v>
      </c>
    </row>
    <row r="15528" spans="1:8" x14ac:dyDescent="0.25">
      <c r="A15528" s="2">
        <v>23</v>
      </c>
      <c r="B15528" t="s">
        <v>14</v>
      </c>
      <c r="C15528" t="s">
        <v>256</v>
      </c>
      <c r="D15528" s="2">
        <v>2</v>
      </c>
      <c r="E15528" s="17">
        <v>2</v>
      </c>
      <c r="F15528" t="s">
        <v>69</v>
      </c>
      <c r="G15528">
        <v>470</v>
      </c>
      <c r="H15528">
        <v>1733341.9700000007</v>
      </c>
    </row>
    <row r="15529" spans="1:8" x14ac:dyDescent="0.25">
      <c r="A15529" s="2">
        <v>23</v>
      </c>
      <c r="B15529" t="s">
        <v>14</v>
      </c>
      <c r="C15529" t="s">
        <v>256</v>
      </c>
      <c r="D15529" s="2">
        <v>2</v>
      </c>
      <c r="E15529" s="17">
        <v>2</v>
      </c>
      <c r="F15529" t="s">
        <v>67</v>
      </c>
      <c r="G15529">
        <v>470</v>
      </c>
      <c r="H15529">
        <v>7089.75</v>
      </c>
    </row>
    <row r="15530" spans="1:8" x14ac:dyDescent="0.25">
      <c r="A15530" s="2">
        <v>23</v>
      </c>
      <c r="B15530" t="s">
        <v>14</v>
      </c>
      <c r="C15530" t="s">
        <v>256</v>
      </c>
      <c r="D15530" s="2">
        <v>2</v>
      </c>
      <c r="E15530" s="17">
        <v>2</v>
      </c>
      <c r="F15530" t="s">
        <v>73</v>
      </c>
      <c r="G15530">
        <v>48</v>
      </c>
      <c r="H15530">
        <v>1104920.06</v>
      </c>
    </row>
    <row r="15531" spans="1:8" x14ac:dyDescent="0.25">
      <c r="A15531" s="2">
        <v>23</v>
      </c>
      <c r="B15531" t="s">
        <v>14</v>
      </c>
      <c r="C15531" t="s">
        <v>256</v>
      </c>
      <c r="D15531" s="2">
        <v>2</v>
      </c>
      <c r="E15531" s="17">
        <v>2</v>
      </c>
      <c r="F15531" t="s">
        <v>79</v>
      </c>
      <c r="H15531">
        <v>16742</v>
      </c>
    </row>
    <row r="15532" spans="1:8" x14ac:dyDescent="0.25">
      <c r="A15532" s="2">
        <v>23</v>
      </c>
      <c r="B15532" t="s">
        <v>14</v>
      </c>
      <c r="C15532" t="s">
        <v>256</v>
      </c>
      <c r="D15532" s="2">
        <v>2</v>
      </c>
      <c r="E15532" s="17">
        <v>2</v>
      </c>
      <c r="F15532" t="s">
        <v>72</v>
      </c>
      <c r="G15532">
        <v>3</v>
      </c>
      <c r="H15532">
        <v>2296.0200000000004</v>
      </c>
    </row>
    <row r="15533" spans="1:8" x14ac:dyDescent="0.25">
      <c r="A15533" s="2">
        <v>23</v>
      </c>
      <c r="B15533" t="s">
        <v>14</v>
      </c>
      <c r="C15533" t="s">
        <v>256</v>
      </c>
      <c r="D15533" s="2">
        <v>2</v>
      </c>
      <c r="E15533" s="17">
        <v>2</v>
      </c>
      <c r="F15533" t="s">
        <v>74</v>
      </c>
      <c r="G15533">
        <v>15</v>
      </c>
      <c r="H15533">
        <v>6755.4499999999989</v>
      </c>
    </row>
    <row r="15534" spans="1:8" x14ac:dyDescent="0.25">
      <c r="A15534" s="2">
        <v>23</v>
      </c>
      <c r="B15534" t="s">
        <v>14</v>
      </c>
      <c r="C15534" t="s">
        <v>256</v>
      </c>
      <c r="D15534" s="2">
        <v>2</v>
      </c>
      <c r="E15534" s="17">
        <v>3</v>
      </c>
      <c r="F15534" t="s">
        <v>70</v>
      </c>
      <c r="G15534">
        <v>1838</v>
      </c>
      <c r="H15534">
        <v>164216544.93000001</v>
      </c>
    </row>
    <row r="15535" spans="1:8" x14ac:dyDescent="0.25">
      <c r="A15535" s="2">
        <v>23</v>
      </c>
      <c r="B15535" t="s">
        <v>14</v>
      </c>
      <c r="C15535" t="s">
        <v>256</v>
      </c>
      <c r="D15535" s="2">
        <v>2</v>
      </c>
      <c r="E15535" s="17">
        <v>3</v>
      </c>
      <c r="F15535" t="s">
        <v>75</v>
      </c>
      <c r="G15535">
        <v>1370</v>
      </c>
      <c r="H15535">
        <v>18352704.460000001</v>
      </c>
    </row>
    <row r="15536" spans="1:8" x14ac:dyDescent="0.25">
      <c r="A15536" s="2">
        <v>23</v>
      </c>
      <c r="B15536" t="s">
        <v>14</v>
      </c>
      <c r="C15536" t="s">
        <v>256</v>
      </c>
      <c r="D15536" s="2">
        <v>2</v>
      </c>
      <c r="E15536" s="17">
        <v>3</v>
      </c>
      <c r="F15536" t="s">
        <v>77</v>
      </c>
      <c r="G15536">
        <v>38</v>
      </c>
      <c r="H15536">
        <v>969445.4700000002</v>
      </c>
    </row>
    <row r="15537" spans="1:8" x14ac:dyDescent="0.25">
      <c r="A15537" s="2">
        <v>23</v>
      </c>
      <c r="B15537" t="s">
        <v>14</v>
      </c>
      <c r="C15537" t="s">
        <v>256</v>
      </c>
      <c r="D15537" s="2">
        <v>2</v>
      </c>
      <c r="E15537" s="17">
        <v>3</v>
      </c>
      <c r="F15537" t="s">
        <v>68</v>
      </c>
      <c r="G15537">
        <v>493</v>
      </c>
      <c r="H15537">
        <v>10262506.75</v>
      </c>
    </row>
    <row r="15538" spans="1:8" x14ac:dyDescent="0.25">
      <c r="A15538" s="2">
        <v>23</v>
      </c>
      <c r="B15538" t="s">
        <v>14</v>
      </c>
      <c r="C15538" t="s">
        <v>256</v>
      </c>
      <c r="D15538" s="2">
        <v>2</v>
      </c>
      <c r="E15538" s="17">
        <v>3</v>
      </c>
      <c r="F15538" t="s">
        <v>69</v>
      </c>
      <c r="G15538">
        <v>1836</v>
      </c>
      <c r="H15538">
        <v>24708624.750000015</v>
      </c>
    </row>
    <row r="15539" spans="1:8" x14ac:dyDescent="0.25">
      <c r="A15539" s="2">
        <v>23</v>
      </c>
      <c r="B15539" t="s">
        <v>14</v>
      </c>
      <c r="C15539" t="s">
        <v>256</v>
      </c>
      <c r="D15539" s="2">
        <v>2</v>
      </c>
      <c r="E15539" s="17">
        <v>3</v>
      </c>
      <c r="F15539" t="s">
        <v>67</v>
      </c>
      <c r="G15539">
        <v>1838</v>
      </c>
      <c r="H15539">
        <v>74751.629999999976</v>
      </c>
    </row>
    <row r="15540" spans="1:8" x14ac:dyDescent="0.25">
      <c r="A15540" s="2">
        <v>23</v>
      </c>
      <c r="B15540" t="s">
        <v>14</v>
      </c>
      <c r="C15540" t="s">
        <v>256</v>
      </c>
      <c r="D15540" s="2">
        <v>2</v>
      </c>
      <c r="E15540" s="17">
        <v>3</v>
      </c>
      <c r="F15540" t="s">
        <v>73</v>
      </c>
      <c r="G15540">
        <v>169</v>
      </c>
      <c r="H15540">
        <v>10006154.069999997</v>
      </c>
    </row>
    <row r="15541" spans="1:8" x14ac:dyDescent="0.25">
      <c r="A15541" s="2">
        <v>23</v>
      </c>
      <c r="B15541" t="s">
        <v>14</v>
      </c>
      <c r="C15541" t="s">
        <v>256</v>
      </c>
      <c r="D15541" s="2">
        <v>2</v>
      </c>
      <c r="E15541" s="17">
        <v>3</v>
      </c>
      <c r="F15541" t="s">
        <v>79</v>
      </c>
      <c r="G15541">
        <v>2</v>
      </c>
      <c r="H15541">
        <v>112508</v>
      </c>
    </row>
    <row r="15542" spans="1:8" x14ac:dyDescent="0.25">
      <c r="A15542" s="2">
        <v>23</v>
      </c>
      <c r="B15542" t="s">
        <v>14</v>
      </c>
      <c r="C15542" t="s">
        <v>256</v>
      </c>
      <c r="D15542" s="2">
        <v>2</v>
      </c>
      <c r="E15542" s="17">
        <v>3</v>
      </c>
      <c r="F15542" t="s">
        <v>72</v>
      </c>
      <c r="G15542">
        <v>920</v>
      </c>
      <c r="H15542">
        <v>4857036.3300000057</v>
      </c>
    </row>
    <row r="15543" spans="1:8" x14ac:dyDescent="0.25">
      <c r="A15543" s="2">
        <v>23</v>
      </c>
      <c r="B15543" t="s">
        <v>14</v>
      </c>
      <c r="C15543" t="s">
        <v>256</v>
      </c>
      <c r="D15543" s="2">
        <v>2</v>
      </c>
      <c r="E15543" s="17">
        <v>3</v>
      </c>
      <c r="F15543" t="s">
        <v>74</v>
      </c>
      <c r="G15543">
        <v>1198</v>
      </c>
      <c r="H15543">
        <v>5633550.0599999987</v>
      </c>
    </row>
    <row r="15544" spans="1:8" x14ac:dyDescent="0.25">
      <c r="A15544" s="2">
        <v>23</v>
      </c>
      <c r="B15544" t="s">
        <v>14</v>
      </c>
      <c r="C15544" t="s">
        <v>256</v>
      </c>
      <c r="D15544" s="2">
        <v>2</v>
      </c>
      <c r="E15544" s="17">
        <v>4</v>
      </c>
      <c r="F15544" t="s">
        <v>70</v>
      </c>
      <c r="G15544">
        <v>57</v>
      </c>
      <c r="H15544">
        <v>5598664.0599999996</v>
      </c>
    </row>
    <row r="15545" spans="1:8" x14ac:dyDescent="0.25">
      <c r="A15545" s="2">
        <v>23</v>
      </c>
      <c r="B15545" t="s">
        <v>14</v>
      </c>
      <c r="C15545" t="s">
        <v>256</v>
      </c>
      <c r="D15545" s="2">
        <v>2</v>
      </c>
      <c r="E15545" s="17">
        <v>4</v>
      </c>
      <c r="F15545" t="s">
        <v>75</v>
      </c>
      <c r="G15545">
        <v>53</v>
      </c>
      <c r="H15545">
        <v>576393.67999999993</v>
      </c>
    </row>
    <row r="15546" spans="1:8" x14ac:dyDescent="0.25">
      <c r="A15546" s="2">
        <v>23</v>
      </c>
      <c r="B15546" t="s">
        <v>14</v>
      </c>
      <c r="C15546" t="s">
        <v>256</v>
      </c>
      <c r="D15546" s="2">
        <v>2</v>
      </c>
      <c r="E15546" s="17">
        <v>4</v>
      </c>
      <c r="F15546" t="s">
        <v>77</v>
      </c>
      <c r="G15546">
        <v>8</v>
      </c>
      <c r="H15546">
        <v>311274.27</v>
      </c>
    </row>
    <row r="15547" spans="1:8" x14ac:dyDescent="0.25">
      <c r="A15547" s="2">
        <v>23</v>
      </c>
      <c r="B15547" t="s">
        <v>14</v>
      </c>
      <c r="C15547" t="s">
        <v>256</v>
      </c>
      <c r="D15547" s="2">
        <v>2</v>
      </c>
      <c r="E15547" s="17">
        <v>4</v>
      </c>
      <c r="F15547" t="s">
        <v>68</v>
      </c>
      <c r="G15547">
        <v>34</v>
      </c>
      <c r="H15547">
        <v>544341.5</v>
      </c>
    </row>
    <row r="15548" spans="1:8" x14ac:dyDescent="0.25">
      <c r="A15548" s="2">
        <v>23</v>
      </c>
      <c r="B15548" t="s">
        <v>14</v>
      </c>
      <c r="C15548" t="s">
        <v>256</v>
      </c>
      <c r="D15548" s="2">
        <v>2</v>
      </c>
      <c r="E15548" s="17">
        <v>4</v>
      </c>
      <c r="F15548" t="s">
        <v>69</v>
      </c>
      <c r="G15548">
        <v>57</v>
      </c>
      <c r="H15548">
        <v>728300.0700000003</v>
      </c>
    </row>
    <row r="15549" spans="1:8" x14ac:dyDescent="0.25">
      <c r="A15549" s="2">
        <v>23</v>
      </c>
      <c r="B15549" t="s">
        <v>14</v>
      </c>
      <c r="C15549" t="s">
        <v>256</v>
      </c>
      <c r="D15549" s="2">
        <v>2</v>
      </c>
      <c r="E15549" s="17">
        <v>4</v>
      </c>
      <c r="F15549" t="s">
        <v>67</v>
      </c>
      <c r="G15549">
        <v>57</v>
      </c>
      <c r="H15549">
        <v>2194.79</v>
      </c>
    </row>
    <row r="15550" spans="1:8" x14ac:dyDescent="0.25">
      <c r="A15550" s="2">
        <v>23</v>
      </c>
      <c r="B15550" t="s">
        <v>14</v>
      </c>
      <c r="C15550" t="s">
        <v>256</v>
      </c>
      <c r="D15550" s="2">
        <v>2</v>
      </c>
      <c r="E15550" s="17">
        <v>4</v>
      </c>
      <c r="F15550" t="s">
        <v>73</v>
      </c>
      <c r="G15550">
        <v>6</v>
      </c>
      <c r="H15550">
        <v>473484.7</v>
      </c>
    </row>
    <row r="15551" spans="1:8" x14ac:dyDescent="0.25">
      <c r="A15551" s="2">
        <v>23</v>
      </c>
      <c r="B15551" t="s">
        <v>14</v>
      </c>
      <c r="C15551" t="s">
        <v>256</v>
      </c>
      <c r="D15551" s="2">
        <v>2</v>
      </c>
      <c r="E15551" s="17">
        <v>4</v>
      </c>
      <c r="F15551" t="s">
        <v>72</v>
      </c>
      <c r="G15551">
        <v>9</v>
      </c>
      <c r="H15551">
        <v>18908.98</v>
      </c>
    </row>
    <row r="15552" spans="1:8" x14ac:dyDescent="0.25">
      <c r="A15552" s="2">
        <v>23</v>
      </c>
      <c r="B15552" t="s">
        <v>14</v>
      </c>
      <c r="C15552" t="s">
        <v>256</v>
      </c>
      <c r="D15552" s="2">
        <v>2</v>
      </c>
      <c r="E15552" s="17">
        <v>4</v>
      </c>
      <c r="F15552" t="s">
        <v>74</v>
      </c>
      <c r="G15552">
        <v>16</v>
      </c>
      <c r="H15552">
        <v>28271.940000000002</v>
      </c>
    </row>
    <row r="15553" spans="1:8" x14ac:dyDescent="0.25">
      <c r="A15553" s="2">
        <v>23</v>
      </c>
      <c r="B15553" t="s">
        <v>14</v>
      </c>
      <c r="C15553" t="s">
        <v>256</v>
      </c>
      <c r="D15553" s="2">
        <v>2</v>
      </c>
      <c r="E15553" s="17">
        <v>5</v>
      </c>
      <c r="F15553" t="s">
        <v>70</v>
      </c>
      <c r="G15553">
        <v>52351</v>
      </c>
      <c r="H15553">
        <v>8002475162.0500002</v>
      </c>
    </row>
    <row r="15554" spans="1:8" x14ac:dyDescent="0.25">
      <c r="A15554" s="2">
        <v>23</v>
      </c>
      <c r="B15554" t="s">
        <v>14</v>
      </c>
      <c r="C15554" t="s">
        <v>256</v>
      </c>
      <c r="D15554" s="2">
        <v>2</v>
      </c>
      <c r="E15554" s="17">
        <v>5</v>
      </c>
      <c r="F15554" t="s">
        <v>75</v>
      </c>
      <c r="G15554">
        <v>46945</v>
      </c>
      <c r="H15554">
        <v>646223175.8900001</v>
      </c>
    </row>
    <row r="15555" spans="1:8" x14ac:dyDescent="0.25">
      <c r="A15555" s="2">
        <v>23</v>
      </c>
      <c r="B15555" t="s">
        <v>14</v>
      </c>
      <c r="C15555" t="s">
        <v>256</v>
      </c>
      <c r="D15555" s="2">
        <v>2</v>
      </c>
      <c r="E15555" s="17">
        <v>5</v>
      </c>
      <c r="F15555" t="s">
        <v>77</v>
      </c>
      <c r="G15555">
        <v>8964</v>
      </c>
      <c r="H15555">
        <v>104092032.90000004</v>
      </c>
    </row>
    <row r="15556" spans="1:8" x14ac:dyDescent="0.25">
      <c r="A15556" s="2">
        <v>23</v>
      </c>
      <c r="B15556" t="s">
        <v>14</v>
      </c>
      <c r="C15556" t="s">
        <v>256</v>
      </c>
      <c r="D15556" s="2">
        <v>2</v>
      </c>
      <c r="E15556" s="17">
        <v>5</v>
      </c>
      <c r="F15556" t="s">
        <v>68</v>
      </c>
      <c r="G15556">
        <v>5067</v>
      </c>
      <c r="H15556">
        <v>104353019</v>
      </c>
    </row>
    <row r="15557" spans="1:8" x14ac:dyDescent="0.25">
      <c r="A15557" s="2">
        <v>23</v>
      </c>
      <c r="B15557" t="s">
        <v>14</v>
      </c>
      <c r="C15557" t="s">
        <v>256</v>
      </c>
      <c r="D15557" s="2">
        <v>2</v>
      </c>
      <c r="E15557" s="17">
        <v>5</v>
      </c>
      <c r="F15557" t="s">
        <v>69</v>
      </c>
      <c r="G15557">
        <v>52351</v>
      </c>
      <c r="H15557">
        <v>1255936136.0600014</v>
      </c>
    </row>
    <row r="15558" spans="1:8" x14ac:dyDescent="0.25">
      <c r="A15558" s="2">
        <v>23</v>
      </c>
      <c r="B15558" t="s">
        <v>14</v>
      </c>
      <c r="C15558" t="s">
        <v>256</v>
      </c>
      <c r="D15558" s="2">
        <v>2</v>
      </c>
      <c r="E15558" s="17">
        <v>5</v>
      </c>
      <c r="F15558" t="s">
        <v>67</v>
      </c>
      <c r="G15558">
        <v>52345</v>
      </c>
      <c r="H15558">
        <v>2682053.8699999969</v>
      </c>
    </row>
    <row r="15559" spans="1:8" x14ac:dyDescent="0.25">
      <c r="A15559" s="2">
        <v>23</v>
      </c>
      <c r="B15559" t="s">
        <v>14</v>
      </c>
      <c r="C15559" t="s">
        <v>256</v>
      </c>
      <c r="D15559" s="2">
        <v>2</v>
      </c>
      <c r="E15559" s="17">
        <v>5</v>
      </c>
      <c r="F15559" t="s">
        <v>73</v>
      </c>
      <c r="G15559">
        <v>5255</v>
      </c>
      <c r="H15559">
        <v>665579162.4000001</v>
      </c>
    </row>
    <row r="15560" spans="1:8" x14ac:dyDescent="0.25">
      <c r="A15560" s="2">
        <v>23</v>
      </c>
      <c r="B15560" t="s">
        <v>14</v>
      </c>
      <c r="C15560" t="s">
        <v>256</v>
      </c>
      <c r="D15560" s="2">
        <v>2</v>
      </c>
      <c r="E15560" s="17">
        <v>5</v>
      </c>
      <c r="F15560" t="s">
        <v>79</v>
      </c>
      <c r="G15560">
        <v>1</v>
      </c>
      <c r="H15560">
        <v>82758.31</v>
      </c>
    </row>
    <row r="15561" spans="1:8" x14ac:dyDescent="0.25">
      <c r="A15561" s="2">
        <v>23</v>
      </c>
      <c r="B15561" t="s">
        <v>14</v>
      </c>
      <c r="C15561" t="s">
        <v>256</v>
      </c>
      <c r="D15561" s="2">
        <v>2</v>
      </c>
      <c r="E15561" s="17">
        <v>5</v>
      </c>
      <c r="F15561" t="s">
        <v>72</v>
      </c>
      <c r="G15561">
        <v>45580</v>
      </c>
      <c r="H15561">
        <v>368630543.97000003</v>
      </c>
    </row>
    <row r="15562" spans="1:8" x14ac:dyDescent="0.25">
      <c r="A15562" s="2">
        <v>23</v>
      </c>
      <c r="B15562" t="s">
        <v>14</v>
      </c>
      <c r="C15562" t="s">
        <v>256</v>
      </c>
      <c r="D15562" s="2">
        <v>2</v>
      </c>
      <c r="E15562" s="17">
        <v>5</v>
      </c>
      <c r="F15562" t="s">
        <v>74</v>
      </c>
      <c r="G15562">
        <v>34039</v>
      </c>
      <c r="H15562">
        <v>309243848.16000009</v>
      </c>
    </row>
    <row r="15563" spans="1:8" x14ac:dyDescent="0.25">
      <c r="A15563" s="2">
        <v>23</v>
      </c>
      <c r="B15563" t="s">
        <v>14</v>
      </c>
      <c r="C15563" t="s">
        <v>256</v>
      </c>
      <c r="D15563" s="2">
        <v>2</v>
      </c>
      <c r="E15563" s="17">
        <v>5</v>
      </c>
      <c r="F15563" t="s">
        <v>88</v>
      </c>
      <c r="G15563">
        <v>14</v>
      </c>
      <c r="H15563">
        <v>813021.32</v>
      </c>
    </row>
    <row r="15564" spans="1:8" x14ac:dyDescent="0.25">
      <c r="A15564" s="2">
        <v>23</v>
      </c>
      <c r="B15564" t="s">
        <v>14</v>
      </c>
      <c r="C15564" t="s">
        <v>256</v>
      </c>
      <c r="D15564" s="2">
        <v>2</v>
      </c>
      <c r="E15564" s="17">
        <v>5</v>
      </c>
      <c r="F15564" t="s">
        <v>76</v>
      </c>
      <c r="H15564">
        <v>43277.17</v>
      </c>
    </row>
    <row r="15565" spans="1:8" x14ac:dyDescent="0.25">
      <c r="A15565" s="2">
        <v>23</v>
      </c>
      <c r="B15565" t="s">
        <v>14</v>
      </c>
      <c r="C15565" t="s">
        <v>256</v>
      </c>
      <c r="D15565" s="2">
        <v>2</v>
      </c>
      <c r="E15565" s="17">
        <v>6</v>
      </c>
      <c r="F15565" t="s">
        <v>70</v>
      </c>
      <c r="G15565">
        <v>11805</v>
      </c>
      <c r="H15565">
        <v>2318331473.5999999</v>
      </c>
    </row>
    <row r="15566" spans="1:8" x14ac:dyDescent="0.25">
      <c r="A15566" s="2">
        <v>23</v>
      </c>
      <c r="B15566" t="s">
        <v>14</v>
      </c>
      <c r="C15566" t="s">
        <v>256</v>
      </c>
      <c r="D15566" s="2">
        <v>2</v>
      </c>
      <c r="E15566" s="17">
        <v>6</v>
      </c>
      <c r="F15566" t="s">
        <v>75</v>
      </c>
      <c r="G15566">
        <v>9780</v>
      </c>
      <c r="H15566">
        <v>132775290</v>
      </c>
    </row>
    <row r="15567" spans="1:8" x14ac:dyDescent="0.25">
      <c r="A15567" s="2">
        <v>23</v>
      </c>
      <c r="B15567" t="s">
        <v>14</v>
      </c>
      <c r="C15567" t="s">
        <v>256</v>
      </c>
      <c r="D15567" s="2">
        <v>2</v>
      </c>
      <c r="E15567" s="17">
        <v>6</v>
      </c>
      <c r="F15567" t="s">
        <v>77</v>
      </c>
      <c r="G15567">
        <v>2556</v>
      </c>
      <c r="H15567">
        <v>36881752.470000044</v>
      </c>
    </row>
    <row r="15568" spans="1:8" x14ac:dyDescent="0.25">
      <c r="A15568" s="2">
        <v>23</v>
      </c>
      <c r="B15568" t="s">
        <v>14</v>
      </c>
      <c r="C15568" t="s">
        <v>256</v>
      </c>
      <c r="D15568" s="2">
        <v>2</v>
      </c>
      <c r="E15568" s="17">
        <v>6</v>
      </c>
      <c r="F15568" t="s">
        <v>68</v>
      </c>
      <c r="G15568">
        <v>379</v>
      </c>
      <c r="H15568">
        <v>7563214.2799999993</v>
      </c>
    </row>
    <row r="15569" spans="1:8" x14ac:dyDescent="0.25">
      <c r="A15569" s="2">
        <v>23</v>
      </c>
      <c r="B15569" t="s">
        <v>14</v>
      </c>
      <c r="C15569" t="s">
        <v>256</v>
      </c>
      <c r="D15569" s="2">
        <v>2</v>
      </c>
      <c r="E15569" s="17">
        <v>6</v>
      </c>
      <c r="F15569" t="s">
        <v>69</v>
      </c>
      <c r="G15569">
        <v>11805</v>
      </c>
      <c r="H15569">
        <v>370533491.03999996</v>
      </c>
    </row>
    <row r="15570" spans="1:8" x14ac:dyDescent="0.25">
      <c r="A15570" s="2">
        <v>23</v>
      </c>
      <c r="B15570" t="s">
        <v>14</v>
      </c>
      <c r="C15570" t="s">
        <v>256</v>
      </c>
      <c r="D15570" s="2">
        <v>2</v>
      </c>
      <c r="E15570" s="17">
        <v>6</v>
      </c>
      <c r="F15570" t="s">
        <v>67</v>
      </c>
      <c r="G15570">
        <v>11802</v>
      </c>
      <c r="H15570">
        <v>596062.58000000007</v>
      </c>
    </row>
    <row r="15571" spans="1:8" x14ac:dyDescent="0.25">
      <c r="A15571" s="2">
        <v>23</v>
      </c>
      <c r="B15571" t="s">
        <v>14</v>
      </c>
      <c r="C15571" t="s">
        <v>256</v>
      </c>
      <c r="D15571" s="2">
        <v>2</v>
      </c>
      <c r="E15571" s="17">
        <v>6</v>
      </c>
      <c r="F15571" t="s">
        <v>73</v>
      </c>
      <c r="G15571">
        <v>1250</v>
      </c>
      <c r="H15571">
        <v>193314426.63999999</v>
      </c>
    </row>
    <row r="15572" spans="1:8" x14ac:dyDescent="0.25">
      <c r="A15572" s="2">
        <v>23</v>
      </c>
      <c r="B15572" t="s">
        <v>14</v>
      </c>
      <c r="C15572" t="s">
        <v>256</v>
      </c>
      <c r="D15572" s="2">
        <v>2</v>
      </c>
      <c r="E15572" s="17">
        <v>6</v>
      </c>
      <c r="F15572" t="s">
        <v>79</v>
      </c>
      <c r="G15572">
        <v>6</v>
      </c>
      <c r="H15572">
        <v>1030797.5700000001</v>
      </c>
    </row>
    <row r="15573" spans="1:8" x14ac:dyDescent="0.25">
      <c r="A15573" s="2">
        <v>23</v>
      </c>
      <c r="B15573" t="s">
        <v>14</v>
      </c>
      <c r="C15573" t="s">
        <v>256</v>
      </c>
      <c r="D15573" s="2">
        <v>2</v>
      </c>
      <c r="E15573" s="17">
        <v>6</v>
      </c>
      <c r="F15573" t="s">
        <v>72</v>
      </c>
      <c r="G15573">
        <v>10744</v>
      </c>
      <c r="H15573">
        <v>86776135.239999995</v>
      </c>
    </row>
    <row r="15574" spans="1:8" x14ac:dyDescent="0.25">
      <c r="A15574" s="2">
        <v>23</v>
      </c>
      <c r="B15574" t="s">
        <v>14</v>
      </c>
      <c r="C15574" t="s">
        <v>256</v>
      </c>
      <c r="D15574" s="2">
        <v>2</v>
      </c>
      <c r="E15574" s="17">
        <v>6</v>
      </c>
      <c r="F15574" t="s">
        <v>74</v>
      </c>
      <c r="G15574">
        <v>6640</v>
      </c>
      <c r="H15574">
        <v>66227020.530000009</v>
      </c>
    </row>
    <row r="15575" spans="1:8" x14ac:dyDescent="0.25">
      <c r="A15575" s="2">
        <v>23</v>
      </c>
      <c r="B15575" t="s">
        <v>14</v>
      </c>
      <c r="C15575" t="s">
        <v>256</v>
      </c>
      <c r="D15575" s="2">
        <v>2</v>
      </c>
      <c r="E15575" s="17">
        <v>6</v>
      </c>
      <c r="F15575" t="s">
        <v>88</v>
      </c>
      <c r="G15575">
        <v>18</v>
      </c>
      <c r="H15575">
        <v>447331.82000000007</v>
      </c>
    </row>
    <row r="15576" spans="1:8" x14ac:dyDescent="0.25">
      <c r="A15576" s="2">
        <v>23</v>
      </c>
      <c r="B15576" t="s">
        <v>14</v>
      </c>
      <c r="C15576" t="s">
        <v>256</v>
      </c>
      <c r="D15576" s="2">
        <v>2</v>
      </c>
      <c r="E15576" s="17">
        <v>7</v>
      </c>
      <c r="F15576" t="s">
        <v>70</v>
      </c>
      <c r="G15576">
        <v>19484</v>
      </c>
      <c r="H15576">
        <v>5007798562.3399992</v>
      </c>
    </row>
    <row r="15577" spans="1:8" x14ac:dyDescent="0.25">
      <c r="A15577" s="2">
        <v>23</v>
      </c>
      <c r="B15577" t="s">
        <v>14</v>
      </c>
      <c r="C15577" t="s">
        <v>256</v>
      </c>
      <c r="D15577" s="2">
        <v>2</v>
      </c>
      <c r="E15577" s="17">
        <v>7</v>
      </c>
      <c r="F15577" t="s">
        <v>75</v>
      </c>
      <c r="G15577">
        <v>15836</v>
      </c>
      <c r="H15577">
        <v>209957667.29000011</v>
      </c>
    </row>
    <row r="15578" spans="1:8" x14ac:dyDescent="0.25">
      <c r="A15578" s="2">
        <v>23</v>
      </c>
      <c r="B15578" t="s">
        <v>14</v>
      </c>
      <c r="C15578" t="s">
        <v>256</v>
      </c>
      <c r="D15578" s="2">
        <v>2</v>
      </c>
      <c r="E15578" s="17">
        <v>7</v>
      </c>
      <c r="F15578" t="s">
        <v>77</v>
      </c>
      <c r="G15578">
        <v>3344</v>
      </c>
      <c r="H15578">
        <v>57374972.870000012</v>
      </c>
    </row>
    <row r="15579" spans="1:8" x14ac:dyDescent="0.25">
      <c r="A15579" s="2">
        <v>23</v>
      </c>
      <c r="B15579" t="s">
        <v>14</v>
      </c>
      <c r="C15579" t="s">
        <v>256</v>
      </c>
      <c r="D15579" s="2">
        <v>2</v>
      </c>
      <c r="E15579" s="17">
        <v>7</v>
      </c>
      <c r="F15579" t="s">
        <v>68</v>
      </c>
      <c r="G15579">
        <v>198</v>
      </c>
      <c r="H15579">
        <v>4101369.7699999996</v>
      </c>
    </row>
    <row r="15580" spans="1:8" x14ac:dyDescent="0.25">
      <c r="A15580" s="2">
        <v>23</v>
      </c>
      <c r="B15580" t="s">
        <v>14</v>
      </c>
      <c r="C15580" t="s">
        <v>256</v>
      </c>
      <c r="D15580" s="2">
        <v>2</v>
      </c>
      <c r="E15580" s="17">
        <v>7</v>
      </c>
      <c r="F15580" t="s">
        <v>69</v>
      </c>
      <c r="G15580">
        <v>19484</v>
      </c>
      <c r="H15580">
        <v>816377354.4200002</v>
      </c>
    </row>
    <row r="15581" spans="1:8" x14ac:dyDescent="0.25">
      <c r="A15581" s="2">
        <v>23</v>
      </c>
      <c r="B15581" t="s">
        <v>14</v>
      </c>
      <c r="C15581" t="s">
        <v>256</v>
      </c>
      <c r="D15581" s="2">
        <v>2</v>
      </c>
      <c r="E15581" s="17">
        <v>7</v>
      </c>
      <c r="F15581" t="s">
        <v>67</v>
      </c>
      <c r="G15581">
        <v>19484</v>
      </c>
      <c r="H15581">
        <v>936050.91</v>
      </c>
    </row>
    <row r="15582" spans="1:8" x14ac:dyDescent="0.25">
      <c r="A15582" s="2">
        <v>23</v>
      </c>
      <c r="B15582" t="s">
        <v>14</v>
      </c>
      <c r="C15582" t="s">
        <v>256</v>
      </c>
      <c r="D15582" s="2">
        <v>2</v>
      </c>
      <c r="E15582" s="17">
        <v>7</v>
      </c>
      <c r="F15582" t="s">
        <v>73</v>
      </c>
      <c r="G15582">
        <v>2197</v>
      </c>
      <c r="H15582">
        <v>419213776.21000004</v>
      </c>
    </row>
    <row r="15583" spans="1:8" x14ac:dyDescent="0.25">
      <c r="A15583" s="2">
        <v>23</v>
      </c>
      <c r="B15583" t="s">
        <v>14</v>
      </c>
      <c r="C15583" t="s">
        <v>256</v>
      </c>
      <c r="D15583" s="2">
        <v>2</v>
      </c>
      <c r="E15583" s="17">
        <v>7</v>
      </c>
      <c r="F15583" t="s">
        <v>79</v>
      </c>
      <c r="G15583">
        <v>105</v>
      </c>
      <c r="H15583">
        <v>15931926.32</v>
      </c>
    </row>
    <row r="15584" spans="1:8" x14ac:dyDescent="0.25">
      <c r="A15584" s="2">
        <v>23</v>
      </c>
      <c r="B15584" t="s">
        <v>14</v>
      </c>
      <c r="C15584" t="s">
        <v>256</v>
      </c>
      <c r="D15584" s="2">
        <v>2</v>
      </c>
      <c r="E15584" s="17">
        <v>7</v>
      </c>
      <c r="F15584" t="s">
        <v>72</v>
      </c>
      <c r="G15584">
        <v>17479</v>
      </c>
      <c r="H15584">
        <v>149200215.10999998</v>
      </c>
    </row>
    <row r="15585" spans="1:8" x14ac:dyDescent="0.25">
      <c r="A15585" s="2">
        <v>23</v>
      </c>
      <c r="B15585" t="s">
        <v>14</v>
      </c>
      <c r="C15585" t="s">
        <v>256</v>
      </c>
      <c r="D15585" s="2">
        <v>2</v>
      </c>
      <c r="E15585" s="17">
        <v>7</v>
      </c>
      <c r="F15585" t="s">
        <v>74</v>
      </c>
      <c r="G15585">
        <v>8920</v>
      </c>
      <c r="H15585">
        <v>110383082.34</v>
      </c>
    </row>
    <row r="15586" spans="1:8" x14ac:dyDescent="0.25">
      <c r="A15586" s="2">
        <v>23</v>
      </c>
      <c r="B15586" t="s">
        <v>14</v>
      </c>
      <c r="C15586" t="s">
        <v>256</v>
      </c>
      <c r="D15586" s="2">
        <v>2</v>
      </c>
      <c r="E15586" s="17">
        <v>7</v>
      </c>
      <c r="F15586" t="s">
        <v>88</v>
      </c>
      <c r="G15586">
        <v>10</v>
      </c>
      <c r="H15586">
        <v>811342.71</v>
      </c>
    </row>
    <row r="15587" spans="1:8" x14ac:dyDescent="0.25">
      <c r="A15587" s="2">
        <v>23</v>
      </c>
      <c r="B15587" t="s">
        <v>14</v>
      </c>
      <c r="C15587" t="s">
        <v>256</v>
      </c>
      <c r="D15587" s="2">
        <v>2</v>
      </c>
      <c r="E15587" s="17">
        <v>7</v>
      </c>
      <c r="F15587" t="s">
        <v>76</v>
      </c>
      <c r="H15587">
        <v>-14065.14</v>
      </c>
    </row>
    <row r="15588" spans="1:8" x14ac:dyDescent="0.25">
      <c r="A15588" s="2">
        <v>23</v>
      </c>
      <c r="B15588" t="s">
        <v>14</v>
      </c>
      <c r="C15588" t="s">
        <v>256</v>
      </c>
      <c r="D15588" s="2">
        <v>2</v>
      </c>
      <c r="E15588" s="17">
        <v>8</v>
      </c>
      <c r="F15588" t="s">
        <v>70</v>
      </c>
      <c r="G15588">
        <v>5866</v>
      </c>
      <c r="H15588">
        <v>1795250772.3099997</v>
      </c>
    </row>
    <row r="15589" spans="1:8" x14ac:dyDescent="0.25">
      <c r="A15589" s="2">
        <v>23</v>
      </c>
      <c r="B15589" t="s">
        <v>14</v>
      </c>
      <c r="C15589" t="s">
        <v>256</v>
      </c>
      <c r="D15589" s="2">
        <v>2</v>
      </c>
      <c r="E15589" s="17">
        <v>8</v>
      </c>
      <c r="F15589" t="s">
        <v>75</v>
      </c>
      <c r="G15589">
        <v>4516</v>
      </c>
      <c r="H15589">
        <v>59584688.410000004</v>
      </c>
    </row>
    <row r="15590" spans="1:8" x14ac:dyDescent="0.25">
      <c r="A15590" s="2">
        <v>23</v>
      </c>
      <c r="B15590" t="s">
        <v>14</v>
      </c>
      <c r="C15590" t="s">
        <v>256</v>
      </c>
      <c r="D15590" s="2">
        <v>2</v>
      </c>
      <c r="E15590" s="17">
        <v>8</v>
      </c>
      <c r="F15590" t="s">
        <v>77</v>
      </c>
      <c r="G15590">
        <v>1273</v>
      </c>
      <c r="H15590">
        <v>21184078.229999997</v>
      </c>
    </row>
    <row r="15591" spans="1:8" x14ac:dyDescent="0.25">
      <c r="A15591" s="2">
        <v>23</v>
      </c>
      <c r="B15591" t="s">
        <v>14</v>
      </c>
      <c r="C15591" t="s">
        <v>256</v>
      </c>
      <c r="D15591" s="2">
        <v>2</v>
      </c>
      <c r="E15591" s="17">
        <v>8</v>
      </c>
      <c r="F15591" t="s">
        <v>68</v>
      </c>
      <c r="G15591">
        <v>4</v>
      </c>
      <c r="H15591">
        <v>36824.960000000006</v>
      </c>
    </row>
    <row r="15592" spans="1:8" x14ac:dyDescent="0.25">
      <c r="A15592" s="2">
        <v>23</v>
      </c>
      <c r="B15592" t="s">
        <v>14</v>
      </c>
      <c r="C15592" t="s">
        <v>256</v>
      </c>
      <c r="D15592" s="2">
        <v>2</v>
      </c>
      <c r="E15592" s="17">
        <v>8</v>
      </c>
      <c r="F15592" t="s">
        <v>69</v>
      </c>
      <c r="G15592">
        <v>5866</v>
      </c>
      <c r="H15592">
        <v>292614936.72999984</v>
      </c>
    </row>
    <row r="15593" spans="1:8" x14ac:dyDescent="0.25">
      <c r="A15593" s="2">
        <v>23</v>
      </c>
      <c r="B15593" t="s">
        <v>14</v>
      </c>
      <c r="C15593" t="s">
        <v>256</v>
      </c>
      <c r="D15593" s="2">
        <v>2</v>
      </c>
      <c r="E15593" s="17">
        <v>8</v>
      </c>
      <c r="F15593" t="s">
        <v>67</v>
      </c>
      <c r="G15593">
        <v>5860</v>
      </c>
      <c r="H15593">
        <v>282769.14</v>
      </c>
    </row>
    <row r="15594" spans="1:8" x14ac:dyDescent="0.25">
      <c r="A15594" s="2">
        <v>23</v>
      </c>
      <c r="B15594" t="s">
        <v>14</v>
      </c>
      <c r="C15594" t="s">
        <v>256</v>
      </c>
      <c r="D15594" s="2">
        <v>2</v>
      </c>
      <c r="E15594" s="17">
        <v>8</v>
      </c>
      <c r="F15594" t="s">
        <v>73</v>
      </c>
      <c r="G15594">
        <v>1058</v>
      </c>
      <c r="H15594">
        <v>150908495.60999998</v>
      </c>
    </row>
    <row r="15595" spans="1:8" x14ac:dyDescent="0.25">
      <c r="A15595" s="2">
        <v>23</v>
      </c>
      <c r="B15595" t="s">
        <v>14</v>
      </c>
      <c r="C15595" t="s">
        <v>256</v>
      </c>
      <c r="D15595" s="2">
        <v>2</v>
      </c>
      <c r="E15595" s="17">
        <v>8</v>
      </c>
      <c r="F15595" t="s">
        <v>79</v>
      </c>
      <c r="G15595">
        <v>70</v>
      </c>
      <c r="H15595">
        <v>9967952.7100000009</v>
      </c>
    </row>
    <row r="15596" spans="1:8" x14ac:dyDescent="0.25">
      <c r="A15596" s="2">
        <v>23</v>
      </c>
      <c r="B15596" t="s">
        <v>14</v>
      </c>
      <c r="C15596" t="s">
        <v>256</v>
      </c>
      <c r="D15596" s="2">
        <v>2</v>
      </c>
      <c r="E15596" s="17">
        <v>8</v>
      </c>
      <c r="F15596" t="s">
        <v>72</v>
      </c>
      <c r="G15596">
        <v>4978</v>
      </c>
      <c r="H15596">
        <v>42577748.700000003</v>
      </c>
    </row>
    <row r="15597" spans="1:8" x14ac:dyDescent="0.25">
      <c r="A15597" s="2">
        <v>23</v>
      </c>
      <c r="B15597" t="s">
        <v>14</v>
      </c>
      <c r="C15597" t="s">
        <v>256</v>
      </c>
      <c r="D15597" s="2">
        <v>2</v>
      </c>
      <c r="E15597" s="17">
        <v>8</v>
      </c>
      <c r="F15597" t="s">
        <v>74</v>
      </c>
      <c r="G15597">
        <v>2153</v>
      </c>
      <c r="H15597">
        <v>31543217.689999998</v>
      </c>
    </row>
    <row r="15598" spans="1:8" x14ac:dyDescent="0.25">
      <c r="A15598" s="2">
        <v>23</v>
      </c>
      <c r="B15598" t="s">
        <v>14</v>
      </c>
      <c r="C15598" t="s">
        <v>256</v>
      </c>
      <c r="D15598" s="2">
        <v>2</v>
      </c>
      <c r="E15598" s="17">
        <v>8</v>
      </c>
      <c r="F15598" t="s">
        <v>88</v>
      </c>
      <c r="G15598">
        <v>24</v>
      </c>
      <c r="H15598">
        <v>1455920.62</v>
      </c>
    </row>
    <row r="15599" spans="1:8" x14ac:dyDescent="0.25">
      <c r="A15599" s="2">
        <v>23</v>
      </c>
      <c r="B15599" t="s">
        <v>14</v>
      </c>
      <c r="C15599" t="s">
        <v>256</v>
      </c>
      <c r="D15599" s="2">
        <v>2</v>
      </c>
      <c r="E15599" s="17">
        <v>8</v>
      </c>
      <c r="F15599" t="s">
        <v>76</v>
      </c>
      <c r="H15599">
        <v>146356.32</v>
      </c>
    </row>
    <row r="15600" spans="1:8" x14ac:dyDescent="0.25">
      <c r="A15600" s="2">
        <v>23</v>
      </c>
      <c r="B15600" t="s">
        <v>14</v>
      </c>
      <c r="C15600" t="s">
        <v>256</v>
      </c>
      <c r="D15600" s="2">
        <v>2</v>
      </c>
      <c r="E15600" s="17">
        <v>9</v>
      </c>
      <c r="F15600" t="s">
        <v>70</v>
      </c>
      <c r="H15600">
        <v>23248.25</v>
      </c>
    </row>
    <row r="15601" spans="1:8" x14ac:dyDescent="0.25">
      <c r="A15601" s="2">
        <v>23</v>
      </c>
      <c r="B15601" t="s">
        <v>14</v>
      </c>
      <c r="C15601" t="s">
        <v>256</v>
      </c>
      <c r="D15601" s="2">
        <v>2</v>
      </c>
      <c r="E15601" s="17">
        <v>9</v>
      </c>
      <c r="F15601" t="s">
        <v>75</v>
      </c>
      <c r="H15601">
        <v>900</v>
      </c>
    </row>
    <row r="15602" spans="1:8" x14ac:dyDescent="0.25">
      <c r="A15602" s="2">
        <v>23</v>
      </c>
      <c r="B15602" t="s">
        <v>14</v>
      </c>
      <c r="C15602" t="s">
        <v>256</v>
      </c>
      <c r="D15602" s="2">
        <v>2</v>
      </c>
      <c r="E15602" s="17">
        <v>9</v>
      </c>
      <c r="F15602" t="s">
        <v>68</v>
      </c>
      <c r="H15602">
        <v>2320</v>
      </c>
    </row>
    <row r="15603" spans="1:8" x14ac:dyDescent="0.25">
      <c r="A15603" s="2">
        <v>23</v>
      </c>
      <c r="B15603" t="s">
        <v>14</v>
      </c>
      <c r="C15603" t="s">
        <v>256</v>
      </c>
      <c r="D15603" s="2">
        <v>2</v>
      </c>
      <c r="E15603" s="17">
        <v>9</v>
      </c>
      <c r="F15603" t="s">
        <v>69</v>
      </c>
      <c r="H15603">
        <v>3022.25</v>
      </c>
    </row>
    <row r="15604" spans="1:8" x14ac:dyDescent="0.25">
      <c r="A15604" s="2">
        <v>23</v>
      </c>
      <c r="B15604" t="s">
        <v>14</v>
      </c>
      <c r="C15604" t="s">
        <v>256</v>
      </c>
      <c r="D15604" s="2">
        <v>2</v>
      </c>
      <c r="E15604" s="17">
        <v>9</v>
      </c>
      <c r="F15604" t="s">
        <v>67</v>
      </c>
      <c r="H15604">
        <v>4.16</v>
      </c>
    </row>
    <row r="15605" spans="1:8" x14ac:dyDescent="0.25">
      <c r="A15605" s="2">
        <v>23</v>
      </c>
      <c r="B15605" t="s">
        <v>14</v>
      </c>
      <c r="C15605" t="s">
        <v>256</v>
      </c>
      <c r="D15605" s="2">
        <v>2</v>
      </c>
      <c r="E15605" s="17">
        <v>10</v>
      </c>
      <c r="F15605" t="s">
        <v>70</v>
      </c>
      <c r="G15605">
        <v>1940</v>
      </c>
      <c r="H15605">
        <v>704186648.31000006</v>
      </c>
    </row>
    <row r="15606" spans="1:8" x14ac:dyDescent="0.25">
      <c r="A15606" s="2">
        <v>23</v>
      </c>
      <c r="B15606" t="s">
        <v>14</v>
      </c>
      <c r="C15606" t="s">
        <v>256</v>
      </c>
      <c r="D15606" s="2">
        <v>2</v>
      </c>
      <c r="E15606" s="17">
        <v>10</v>
      </c>
      <c r="F15606" t="s">
        <v>75</v>
      </c>
      <c r="G15606">
        <v>1442</v>
      </c>
      <c r="H15606">
        <v>17881529.240000002</v>
      </c>
    </row>
    <row r="15607" spans="1:8" x14ac:dyDescent="0.25">
      <c r="A15607" s="2">
        <v>23</v>
      </c>
      <c r="B15607" t="s">
        <v>14</v>
      </c>
      <c r="C15607" t="s">
        <v>256</v>
      </c>
      <c r="D15607" s="2">
        <v>2</v>
      </c>
      <c r="E15607" s="17">
        <v>10</v>
      </c>
      <c r="F15607" t="s">
        <v>77</v>
      </c>
      <c r="G15607">
        <v>506</v>
      </c>
      <c r="H15607">
        <v>8716597.0099999961</v>
      </c>
    </row>
    <row r="15608" spans="1:8" x14ac:dyDescent="0.25">
      <c r="A15608" s="2">
        <v>23</v>
      </c>
      <c r="B15608" t="s">
        <v>14</v>
      </c>
      <c r="C15608" t="s">
        <v>256</v>
      </c>
      <c r="D15608" s="2">
        <v>2</v>
      </c>
      <c r="E15608" s="17">
        <v>10</v>
      </c>
      <c r="F15608" t="s">
        <v>69</v>
      </c>
      <c r="G15608">
        <v>1940</v>
      </c>
      <c r="H15608">
        <v>113949370.80999997</v>
      </c>
    </row>
    <row r="15609" spans="1:8" x14ac:dyDescent="0.25">
      <c r="A15609" s="2">
        <v>23</v>
      </c>
      <c r="B15609" t="s">
        <v>14</v>
      </c>
      <c r="C15609" t="s">
        <v>256</v>
      </c>
      <c r="D15609" s="2">
        <v>2</v>
      </c>
      <c r="E15609" s="17">
        <v>10</v>
      </c>
      <c r="F15609" t="s">
        <v>67</v>
      </c>
      <c r="G15609">
        <v>1939</v>
      </c>
      <c r="H15609">
        <v>85669.22</v>
      </c>
    </row>
    <row r="15610" spans="1:8" x14ac:dyDescent="0.25">
      <c r="A15610" s="2">
        <v>23</v>
      </c>
      <c r="B15610" t="s">
        <v>14</v>
      </c>
      <c r="C15610" t="s">
        <v>256</v>
      </c>
      <c r="D15610" s="2">
        <v>2</v>
      </c>
      <c r="E15610" s="17">
        <v>10</v>
      </c>
      <c r="F15610" t="s">
        <v>73</v>
      </c>
      <c r="G15610">
        <v>408</v>
      </c>
      <c r="H15610">
        <v>60014385.649999991</v>
      </c>
    </row>
    <row r="15611" spans="1:8" x14ac:dyDescent="0.25">
      <c r="A15611" s="2">
        <v>23</v>
      </c>
      <c r="B15611" t="s">
        <v>14</v>
      </c>
      <c r="C15611" t="s">
        <v>256</v>
      </c>
      <c r="D15611" s="2">
        <v>2</v>
      </c>
      <c r="E15611" s="17">
        <v>10</v>
      </c>
      <c r="F15611" t="s">
        <v>79</v>
      </c>
      <c r="G15611">
        <v>15</v>
      </c>
      <c r="H15611">
        <v>3059930.27</v>
      </c>
    </row>
    <row r="15612" spans="1:8" x14ac:dyDescent="0.25">
      <c r="A15612" s="2">
        <v>23</v>
      </c>
      <c r="B15612" t="s">
        <v>14</v>
      </c>
      <c r="C15612" t="s">
        <v>256</v>
      </c>
      <c r="D15612" s="2">
        <v>2</v>
      </c>
      <c r="E15612" s="17">
        <v>10</v>
      </c>
      <c r="F15612" t="s">
        <v>72</v>
      </c>
      <c r="G15612">
        <v>1586</v>
      </c>
      <c r="H15612">
        <v>11238243.270000005</v>
      </c>
    </row>
    <row r="15613" spans="1:8" x14ac:dyDescent="0.25">
      <c r="A15613" s="2">
        <v>23</v>
      </c>
      <c r="B15613" t="s">
        <v>14</v>
      </c>
      <c r="C15613" t="s">
        <v>256</v>
      </c>
      <c r="D15613" s="2">
        <v>2</v>
      </c>
      <c r="E15613" s="17">
        <v>10</v>
      </c>
      <c r="F15613" t="s">
        <v>74</v>
      </c>
      <c r="G15613">
        <v>436</v>
      </c>
      <c r="H15613">
        <v>10385568.969999999</v>
      </c>
    </row>
    <row r="15614" spans="1:8" x14ac:dyDescent="0.25">
      <c r="A15614" s="2">
        <v>23</v>
      </c>
      <c r="B15614" t="s">
        <v>14</v>
      </c>
      <c r="C15614" t="s">
        <v>256</v>
      </c>
      <c r="D15614" s="2">
        <v>2</v>
      </c>
      <c r="E15614" s="17">
        <v>10</v>
      </c>
      <c r="F15614" t="s">
        <v>88</v>
      </c>
      <c r="G15614">
        <v>9</v>
      </c>
      <c r="H15614">
        <v>573716.5</v>
      </c>
    </row>
    <row r="15615" spans="1:8" x14ac:dyDescent="0.25">
      <c r="A15615" s="2">
        <v>23</v>
      </c>
      <c r="B15615" t="s">
        <v>14</v>
      </c>
      <c r="C15615" t="s">
        <v>256</v>
      </c>
      <c r="D15615" s="2">
        <v>2</v>
      </c>
      <c r="E15615" s="17">
        <v>10</v>
      </c>
      <c r="F15615" t="s">
        <v>76</v>
      </c>
      <c r="H15615">
        <v>219121.71000000002</v>
      </c>
    </row>
    <row r="15616" spans="1:8" x14ac:dyDescent="0.25">
      <c r="A15616" s="2">
        <v>23</v>
      </c>
      <c r="B15616" t="s">
        <v>14</v>
      </c>
      <c r="C15616" t="s">
        <v>256</v>
      </c>
      <c r="D15616" s="2">
        <v>2</v>
      </c>
      <c r="E15616" s="17">
        <v>11</v>
      </c>
      <c r="F15616" t="s">
        <v>70</v>
      </c>
      <c r="G15616">
        <v>1</v>
      </c>
      <c r="H15616">
        <v>45000</v>
      </c>
    </row>
    <row r="15617" spans="1:8" x14ac:dyDescent="0.25">
      <c r="A15617" s="2">
        <v>23</v>
      </c>
      <c r="B15617" t="s">
        <v>14</v>
      </c>
      <c r="C15617" t="s">
        <v>256</v>
      </c>
      <c r="D15617" s="2">
        <v>2</v>
      </c>
      <c r="E15617" s="17">
        <v>12</v>
      </c>
      <c r="F15617" t="s">
        <v>70</v>
      </c>
      <c r="G15617">
        <v>595</v>
      </c>
      <c r="H15617">
        <v>323015849.30999953</v>
      </c>
    </row>
    <row r="15618" spans="1:8" x14ac:dyDescent="0.25">
      <c r="A15618" s="2">
        <v>23</v>
      </c>
      <c r="B15618" t="s">
        <v>14</v>
      </c>
      <c r="C15618" t="s">
        <v>256</v>
      </c>
      <c r="D15618" s="2">
        <v>2</v>
      </c>
      <c r="E15618" s="17">
        <v>12</v>
      </c>
      <c r="F15618" t="s">
        <v>75</v>
      </c>
      <c r="G15618">
        <v>19</v>
      </c>
      <c r="H15618">
        <v>320667</v>
      </c>
    </row>
    <row r="15619" spans="1:8" x14ac:dyDescent="0.25">
      <c r="A15619" s="2">
        <v>23</v>
      </c>
      <c r="B15619" t="s">
        <v>14</v>
      </c>
      <c r="C15619" t="s">
        <v>256</v>
      </c>
      <c r="D15619" s="2">
        <v>2</v>
      </c>
      <c r="E15619" s="17">
        <v>12</v>
      </c>
      <c r="F15619" t="s">
        <v>77</v>
      </c>
      <c r="G15619">
        <v>112</v>
      </c>
      <c r="H15619">
        <v>2539741.2699999986</v>
      </c>
    </row>
    <row r="15620" spans="1:8" x14ac:dyDescent="0.25">
      <c r="A15620" s="2">
        <v>23</v>
      </c>
      <c r="B15620" t="s">
        <v>14</v>
      </c>
      <c r="C15620" t="s">
        <v>256</v>
      </c>
      <c r="D15620" s="2">
        <v>2</v>
      </c>
      <c r="E15620" s="17">
        <v>12</v>
      </c>
      <c r="F15620" t="s">
        <v>69</v>
      </c>
      <c r="G15620">
        <v>595</v>
      </c>
      <c r="H15620">
        <v>52176569.30999995</v>
      </c>
    </row>
    <row r="15621" spans="1:8" x14ac:dyDescent="0.25">
      <c r="A15621" s="2">
        <v>23</v>
      </c>
      <c r="B15621" t="s">
        <v>14</v>
      </c>
      <c r="C15621" t="s">
        <v>256</v>
      </c>
      <c r="D15621" s="2">
        <v>2</v>
      </c>
      <c r="E15621" s="17">
        <v>12</v>
      </c>
      <c r="F15621" t="s">
        <v>67</v>
      </c>
      <c r="G15621">
        <v>595</v>
      </c>
      <c r="H15621">
        <v>29617.410000000003</v>
      </c>
    </row>
    <row r="15622" spans="1:8" x14ac:dyDescent="0.25">
      <c r="A15622" s="2">
        <v>23</v>
      </c>
      <c r="B15622" t="s">
        <v>14</v>
      </c>
      <c r="C15622" t="s">
        <v>256</v>
      </c>
      <c r="D15622" s="2">
        <v>2</v>
      </c>
      <c r="E15622" s="17">
        <v>12</v>
      </c>
      <c r="F15622" t="s">
        <v>73</v>
      </c>
      <c r="G15622">
        <v>45</v>
      </c>
      <c r="H15622">
        <v>18985593.220000003</v>
      </c>
    </row>
    <row r="15623" spans="1:8" x14ac:dyDescent="0.25">
      <c r="A15623" s="2">
        <v>23</v>
      </c>
      <c r="B15623" t="s">
        <v>14</v>
      </c>
      <c r="C15623" t="s">
        <v>256</v>
      </c>
      <c r="D15623" s="2">
        <v>2</v>
      </c>
      <c r="E15623" s="17">
        <v>12</v>
      </c>
      <c r="F15623" t="s">
        <v>79</v>
      </c>
      <c r="G15623">
        <v>8</v>
      </c>
      <c r="H15623">
        <v>1461045.45</v>
      </c>
    </row>
    <row r="15624" spans="1:8" x14ac:dyDescent="0.25">
      <c r="A15624" s="2">
        <v>23</v>
      </c>
      <c r="B15624" t="s">
        <v>14</v>
      </c>
      <c r="C15624" t="s">
        <v>256</v>
      </c>
      <c r="D15624" s="2">
        <v>2</v>
      </c>
      <c r="E15624" s="17">
        <v>12</v>
      </c>
      <c r="F15624" t="s">
        <v>72</v>
      </c>
      <c r="G15624">
        <v>595</v>
      </c>
      <c r="H15624">
        <v>34737072.520000018</v>
      </c>
    </row>
    <row r="15625" spans="1:8" x14ac:dyDescent="0.25">
      <c r="A15625" s="2">
        <v>23</v>
      </c>
      <c r="B15625" t="s">
        <v>14</v>
      </c>
      <c r="C15625" t="s">
        <v>256</v>
      </c>
      <c r="D15625" s="2">
        <v>2</v>
      </c>
      <c r="E15625" s="17">
        <v>12</v>
      </c>
      <c r="F15625" t="s">
        <v>74</v>
      </c>
      <c r="G15625">
        <v>16</v>
      </c>
      <c r="H15625">
        <v>3348744.9200000004</v>
      </c>
    </row>
    <row r="15626" spans="1:8" x14ac:dyDescent="0.25">
      <c r="A15626" s="2">
        <v>23</v>
      </c>
      <c r="B15626" t="s">
        <v>14</v>
      </c>
      <c r="C15626" t="s">
        <v>256</v>
      </c>
      <c r="D15626" s="2">
        <v>2</v>
      </c>
      <c r="E15626" s="17">
        <v>12</v>
      </c>
      <c r="F15626" t="s">
        <v>88</v>
      </c>
      <c r="G15626">
        <v>10</v>
      </c>
      <c r="H15626">
        <v>641130.75</v>
      </c>
    </row>
    <row r="15627" spans="1:8" x14ac:dyDescent="0.25">
      <c r="A15627" s="2">
        <v>23</v>
      </c>
      <c r="B15627" t="s">
        <v>14</v>
      </c>
      <c r="C15627" t="s">
        <v>256</v>
      </c>
      <c r="D15627" s="2">
        <v>2</v>
      </c>
      <c r="E15627" s="17">
        <v>12</v>
      </c>
      <c r="F15627" t="s">
        <v>76</v>
      </c>
      <c r="H15627">
        <v>111759.69</v>
      </c>
    </row>
    <row r="15628" spans="1:8" x14ac:dyDescent="0.25">
      <c r="A15628" s="2">
        <v>23</v>
      </c>
      <c r="B15628" t="s">
        <v>14</v>
      </c>
      <c r="C15628" t="s">
        <v>256</v>
      </c>
      <c r="D15628" s="2">
        <v>2</v>
      </c>
      <c r="E15628" s="17">
        <v>13</v>
      </c>
      <c r="F15628" t="s">
        <v>70</v>
      </c>
      <c r="G15628">
        <v>227</v>
      </c>
      <c r="H15628">
        <v>144420815.08000028</v>
      </c>
    </row>
    <row r="15629" spans="1:8" x14ac:dyDescent="0.25">
      <c r="A15629" s="2">
        <v>23</v>
      </c>
      <c r="B15629" t="s">
        <v>14</v>
      </c>
      <c r="C15629" t="s">
        <v>256</v>
      </c>
      <c r="D15629" s="2">
        <v>2</v>
      </c>
      <c r="E15629" s="17">
        <v>13</v>
      </c>
      <c r="F15629" t="s">
        <v>75</v>
      </c>
      <c r="G15629">
        <v>6</v>
      </c>
      <c r="H15629">
        <v>249363</v>
      </c>
    </row>
    <row r="15630" spans="1:8" x14ac:dyDescent="0.25">
      <c r="A15630" s="2">
        <v>23</v>
      </c>
      <c r="B15630" t="s">
        <v>14</v>
      </c>
      <c r="C15630" t="s">
        <v>256</v>
      </c>
      <c r="D15630" s="2">
        <v>2</v>
      </c>
      <c r="E15630" s="17">
        <v>13</v>
      </c>
      <c r="F15630" t="s">
        <v>77</v>
      </c>
      <c r="H15630">
        <v>517.79999999999995</v>
      </c>
    </row>
    <row r="15631" spans="1:8" x14ac:dyDescent="0.25">
      <c r="A15631" s="2">
        <v>23</v>
      </c>
      <c r="B15631" t="s">
        <v>14</v>
      </c>
      <c r="C15631" t="s">
        <v>256</v>
      </c>
      <c r="D15631" s="2">
        <v>2</v>
      </c>
      <c r="E15631" s="17">
        <v>13</v>
      </c>
      <c r="F15631" t="s">
        <v>68</v>
      </c>
      <c r="G15631">
        <v>1</v>
      </c>
      <c r="H15631">
        <v>6000</v>
      </c>
    </row>
    <row r="15632" spans="1:8" x14ac:dyDescent="0.25">
      <c r="A15632" s="2">
        <v>23</v>
      </c>
      <c r="B15632" t="s">
        <v>14</v>
      </c>
      <c r="C15632" t="s">
        <v>256</v>
      </c>
      <c r="D15632" s="2">
        <v>2</v>
      </c>
      <c r="E15632" s="17">
        <v>13</v>
      </c>
      <c r="F15632" t="s">
        <v>69</v>
      </c>
      <c r="G15632">
        <v>227</v>
      </c>
      <c r="H15632">
        <v>23310024.87000002</v>
      </c>
    </row>
    <row r="15633" spans="1:8" x14ac:dyDescent="0.25">
      <c r="A15633" s="2">
        <v>23</v>
      </c>
      <c r="B15633" t="s">
        <v>14</v>
      </c>
      <c r="C15633" t="s">
        <v>256</v>
      </c>
      <c r="D15633" s="2">
        <v>2</v>
      </c>
      <c r="E15633" s="17">
        <v>13</v>
      </c>
      <c r="F15633" t="s">
        <v>67</v>
      </c>
      <c r="G15633">
        <v>227</v>
      </c>
      <c r="H15633">
        <v>11265.660000000002</v>
      </c>
    </row>
    <row r="15634" spans="1:8" x14ac:dyDescent="0.25">
      <c r="A15634" s="2">
        <v>23</v>
      </c>
      <c r="B15634" t="s">
        <v>14</v>
      </c>
      <c r="C15634" t="s">
        <v>256</v>
      </c>
      <c r="D15634" s="2">
        <v>2</v>
      </c>
      <c r="E15634" s="17">
        <v>13</v>
      </c>
      <c r="F15634" t="s">
        <v>73</v>
      </c>
      <c r="G15634">
        <v>16</v>
      </c>
      <c r="H15634">
        <v>10432888.400000002</v>
      </c>
    </row>
    <row r="15635" spans="1:8" x14ac:dyDescent="0.25">
      <c r="A15635" s="2">
        <v>23</v>
      </c>
      <c r="B15635" t="s">
        <v>14</v>
      </c>
      <c r="C15635" t="s">
        <v>256</v>
      </c>
      <c r="D15635" s="2">
        <v>2</v>
      </c>
      <c r="E15635" s="17">
        <v>13</v>
      </c>
      <c r="F15635" t="s">
        <v>79</v>
      </c>
      <c r="G15635">
        <v>2</v>
      </c>
      <c r="H15635">
        <v>413718.68</v>
      </c>
    </row>
    <row r="15636" spans="1:8" x14ac:dyDescent="0.25">
      <c r="A15636" s="2">
        <v>23</v>
      </c>
      <c r="B15636" t="s">
        <v>14</v>
      </c>
      <c r="C15636" t="s">
        <v>256</v>
      </c>
      <c r="D15636" s="2">
        <v>2</v>
      </c>
      <c r="E15636" s="17">
        <v>13</v>
      </c>
      <c r="F15636" t="s">
        <v>72</v>
      </c>
      <c r="G15636">
        <v>227</v>
      </c>
      <c r="H15636">
        <v>40114218.899999999</v>
      </c>
    </row>
    <row r="15637" spans="1:8" x14ac:dyDescent="0.25">
      <c r="A15637" s="2">
        <v>23</v>
      </c>
      <c r="B15637" t="s">
        <v>14</v>
      </c>
      <c r="C15637" t="s">
        <v>256</v>
      </c>
      <c r="D15637" s="2">
        <v>2</v>
      </c>
      <c r="E15637" s="17">
        <v>13</v>
      </c>
      <c r="F15637" t="s">
        <v>74</v>
      </c>
      <c r="G15637">
        <v>2</v>
      </c>
      <c r="H15637">
        <v>737067.69</v>
      </c>
    </row>
    <row r="15638" spans="1:8" x14ac:dyDescent="0.25">
      <c r="A15638" s="2">
        <v>23</v>
      </c>
      <c r="B15638" t="s">
        <v>14</v>
      </c>
      <c r="C15638" t="s">
        <v>256</v>
      </c>
      <c r="D15638" s="2">
        <v>2</v>
      </c>
      <c r="E15638" s="17">
        <v>13</v>
      </c>
      <c r="F15638" t="s">
        <v>88</v>
      </c>
      <c r="H15638">
        <v>59322.03</v>
      </c>
    </row>
    <row r="15639" spans="1:8" x14ac:dyDescent="0.25">
      <c r="A15639" s="2">
        <v>23</v>
      </c>
      <c r="B15639" t="s">
        <v>14</v>
      </c>
      <c r="C15639" t="s">
        <v>256</v>
      </c>
      <c r="D15639" s="2">
        <v>2</v>
      </c>
      <c r="E15639" s="17">
        <v>13</v>
      </c>
      <c r="F15639" t="s">
        <v>76</v>
      </c>
      <c r="H15639">
        <v>63435.600000000006</v>
      </c>
    </row>
    <row r="15640" spans="1:8" x14ac:dyDescent="0.25">
      <c r="A15640" s="2">
        <v>23</v>
      </c>
      <c r="B15640" t="s">
        <v>14</v>
      </c>
      <c r="C15640" t="s">
        <v>256</v>
      </c>
      <c r="D15640" s="2">
        <v>2</v>
      </c>
      <c r="E15640" s="17">
        <v>14</v>
      </c>
      <c r="F15640" t="s">
        <v>70</v>
      </c>
      <c r="G15640">
        <v>81</v>
      </c>
      <c r="H15640">
        <v>56879081.860000014</v>
      </c>
    </row>
    <row r="15641" spans="1:8" x14ac:dyDescent="0.25">
      <c r="A15641" s="2">
        <v>23</v>
      </c>
      <c r="B15641" t="s">
        <v>14</v>
      </c>
      <c r="C15641" t="s">
        <v>256</v>
      </c>
      <c r="D15641" s="2">
        <v>2</v>
      </c>
      <c r="E15641" s="17">
        <v>14</v>
      </c>
      <c r="F15641" t="s">
        <v>75</v>
      </c>
      <c r="G15641">
        <v>3</v>
      </c>
      <c r="H15641">
        <v>438508</v>
      </c>
    </row>
    <row r="15642" spans="1:8" x14ac:dyDescent="0.25">
      <c r="A15642" s="2">
        <v>23</v>
      </c>
      <c r="B15642" t="s">
        <v>14</v>
      </c>
      <c r="C15642" t="s">
        <v>256</v>
      </c>
      <c r="D15642" s="2">
        <v>2</v>
      </c>
      <c r="E15642" s="17">
        <v>14</v>
      </c>
      <c r="F15642" t="s">
        <v>69</v>
      </c>
      <c r="G15642">
        <v>81</v>
      </c>
      <c r="H15642">
        <v>9132726.2100000009</v>
      </c>
    </row>
    <row r="15643" spans="1:8" x14ac:dyDescent="0.25">
      <c r="A15643" s="2">
        <v>23</v>
      </c>
      <c r="B15643" t="s">
        <v>14</v>
      </c>
      <c r="C15643" t="s">
        <v>256</v>
      </c>
      <c r="D15643" s="2">
        <v>2</v>
      </c>
      <c r="E15643" s="17">
        <v>14</v>
      </c>
      <c r="F15643" t="s">
        <v>67</v>
      </c>
      <c r="G15643">
        <v>81</v>
      </c>
      <c r="H15643">
        <v>3748.42</v>
      </c>
    </row>
    <row r="15644" spans="1:8" x14ac:dyDescent="0.25">
      <c r="A15644" s="2">
        <v>23</v>
      </c>
      <c r="B15644" t="s">
        <v>14</v>
      </c>
      <c r="C15644" t="s">
        <v>256</v>
      </c>
      <c r="D15644" s="2">
        <v>2</v>
      </c>
      <c r="E15644" s="17">
        <v>14</v>
      </c>
      <c r="F15644" t="s">
        <v>73</v>
      </c>
      <c r="G15644">
        <v>8</v>
      </c>
      <c r="H15644">
        <v>4505732.05</v>
      </c>
    </row>
    <row r="15645" spans="1:8" x14ac:dyDescent="0.25">
      <c r="A15645" s="2">
        <v>23</v>
      </c>
      <c r="B15645" t="s">
        <v>14</v>
      </c>
      <c r="C15645" t="s">
        <v>256</v>
      </c>
      <c r="D15645" s="2">
        <v>2</v>
      </c>
      <c r="E15645" s="17">
        <v>14</v>
      </c>
      <c r="F15645" t="s">
        <v>79</v>
      </c>
      <c r="G15645">
        <v>1</v>
      </c>
      <c r="H15645">
        <v>121652.45</v>
      </c>
    </row>
    <row r="15646" spans="1:8" x14ac:dyDescent="0.25">
      <c r="A15646" s="2">
        <v>23</v>
      </c>
      <c r="B15646" t="s">
        <v>14</v>
      </c>
      <c r="C15646" t="s">
        <v>256</v>
      </c>
      <c r="D15646" s="2">
        <v>2</v>
      </c>
      <c r="E15646" s="17">
        <v>14</v>
      </c>
      <c r="F15646" t="s">
        <v>72</v>
      </c>
      <c r="G15646">
        <v>81</v>
      </c>
      <c r="H15646">
        <v>15847580.069999998</v>
      </c>
    </row>
    <row r="15647" spans="1:8" x14ac:dyDescent="0.25">
      <c r="A15647" s="2">
        <v>23</v>
      </c>
      <c r="B15647" t="s">
        <v>14</v>
      </c>
      <c r="C15647" t="s">
        <v>256</v>
      </c>
      <c r="D15647" s="2">
        <v>2</v>
      </c>
      <c r="E15647" s="17">
        <v>14</v>
      </c>
      <c r="F15647" t="s">
        <v>74</v>
      </c>
      <c r="G15647">
        <v>1</v>
      </c>
      <c r="H15647">
        <v>639052.28999999992</v>
      </c>
    </row>
    <row r="15648" spans="1:8" x14ac:dyDescent="0.25">
      <c r="A15648" s="2">
        <v>23</v>
      </c>
      <c r="B15648" t="s">
        <v>14</v>
      </c>
      <c r="C15648" t="s">
        <v>256</v>
      </c>
      <c r="D15648" s="2">
        <v>2</v>
      </c>
      <c r="E15648" s="17">
        <v>14</v>
      </c>
      <c r="F15648" t="s">
        <v>88</v>
      </c>
      <c r="H15648">
        <v>25423.73</v>
      </c>
    </row>
    <row r="15649" spans="1:8" x14ac:dyDescent="0.25">
      <c r="A15649" s="2">
        <v>23</v>
      </c>
      <c r="B15649" t="s">
        <v>14</v>
      </c>
      <c r="C15649" t="s">
        <v>256</v>
      </c>
      <c r="D15649" s="2">
        <v>2</v>
      </c>
      <c r="E15649" s="17">
        <v>14</v>
      </c>
      <c r="F15649" t="s">
        <v>76</v>
      </c>
      <c r="H15649">
        <v>52820.17</v>
      </c>
    </row>
    <row r="15650" spans="1:8" x14ac:dyDescent="0.25">
      <c r="A15650" s="2">
        <v>23</v>
      </c>
      <c r="B15650" t="s">
        <v>14</v>
      </c>
      <c r="C15650" t="s">
        <v>256</v>
      </c>
      <c r="D15650" s="2">
        <v>2</v>
      </c>
      <c r="E15650" s="17">
        <v>15</v>
      </c>
      <c r="F15650" t="s">
        <v>70</v>
      </c>
      <c r="G15650">
        <v>11</v>
      </c>
      <c r="H15650">
        <v>8700028.5599999987</v>
      </c>
    </row>
    <row r="15651" spans="1:8" x14ac:dyDescent="0.25">
      <c r="A15651" s="2">
        <v>23</v>
      </c>
      <c r="B15651" t="s">
        <v>14</v>
      </c>
      <c r="C15651" t="s">
        <v>256</v>
      </c>
      <c r="D15651" s="2">
        <v>2</v>
      </c>
      <c r="E15651" s="17">
        <v>15</v>
      </c>
      <c r="F15651" t="s">
        <v>69</v>
      </c>
      <c r="G15651">
        <v>11</v>
      </c>
      <c r="H15651">
        <v>1392002.76</v>
      </c>
    </row>
    <row r="15652" spans="1:8" x14ac:dyDescent="0.25">
      <c r="A15652" s="2">
        <v>23</v>
      </c>
      <c r="B15652" t="s">
        <v>14</v>
      </c>
      <c r="C15652" t="s">
        <v>256</v>
      </c>
      <c r="D15652" s="2">
        <v>2</v>
      </c>
      <c r="E15652" s="17">
        <v>15</v>
      </c>
      <c r="F15652" t="s">
        <v>67</v>
      </c>
      <c r="G15652">
        <v>11</v>
      </c>
      <c r="H15652">
        <v>435.71</v>
      </c>
    </row>
    <row r="15653" spans="1:8" x14ac:dyDescent="0.25">
      <c r="A15653" s="2">
        <v>23</v>
      </c>
      <c r="B15653" t="s">
        <v>14</v>
      </c>
      <c r="C15653" t="s">
        <v>256</v>
      </c>
      <c r="D15653" s="2">
        <v>2</v>
      </c>
      <c r="E15653" s="17">
        <v>15</v>
      </c>
      <c r="F15653" t="s">
        <v>73</v>
      </c>
      <c r="H15653">
        <v>587321.73</v>
      </c>
    </row>
    <row r="15654" spans="1:8" x14ac:dyDescent="0.25">
      <c r="A15654" s="2">
        <v>23</v>
      </c>
      <c r="B15654" t="s">
        <v>14</v>
      </c>
      <c r="C15654" t="s">
        <v>256</v>
      </c>
      <c r="D15654" s="2">
        <v>2</v>
      </c>
      <c r="E15654" s="17">
        <v>15</v>
      </c>
      <c r="F15654" t="s">
        <v>72</v>
      </c>
      <c r="G15654">
        <v>11</v>
      </c>
      <c r="H15654">
        <v>3002895.87</v>
      </c>
    </row>
    <row r="15655" spans="1:8" x14ac:dyDescent="0.25">
      <c r="A15655" s="2">
        <v>23</v>
      </c>
      <c r="B15655" t="s">
        <v>14</v>
      </c>
      <c r="C15655" t="s">
        <v>256</v>
      </c>
      <c r="D15655" s="2">
        <v>2</v>
      </c>
      <c r="E15655" s="17">
        <v>15</v>
      </c>
      <c r="F15655" t="s">
        <v>76</v>
      </c>
      <c r="H15655">
        <v>43759.87</v>
      </c>
    </row>
    <row r="15656" spans="1:8" x14ac:dyDescent="0.25">
      <c r="A15656" s="2">
        <v>23</v>
      </c>
      <c r="B15656" t="s">
        <v>14</v>
      </c>
      <c r="C15656" t="s">
        <v>257</v>
      </c>
      <c r="D15656" s="2">
        <v>3</v>
      </c>
      <c r="E15656" s="17">
        <v>1</v>
      </c>
      <c r="F15656" t="s">
        <v>70</v>
      </c>
      <c r="G15656">
        <v>14</v>
      </c>
      <c r="H15656">
        <v>31858433.019999996</v>
      </c>
    </row>
    <row r="15657" spans="1:8" x14ac:dyDescent="0.25">
      <c r="A15657" s="2">
        <v>23</v>
      </c>
      <c r="B15657" t="s">
        <v>14</v>
      </c>
      <c r="C15657" t="s">
        <v>257</v>
      </c>
      <c r="D15657" s="2">
        <v>3</v>
      </c>
      <c r="E15657" s="17">
        <v>1</v>
      </c>
      <c r="F15657" t="s">
        <v>75</v>
      </c>
      <c r="G15657">
        <v>8</v>
      </c>
      <c r="H15657">
        <v>4466111.96</v>
      </c>
    </row>
    <row r="15658" spans="1:8" x14ac:dyDescent="0.25">
      <c r="A15658" s="2">
        <v>23</v>
      </c>
      <c r="B15658" t="s">
        <v>14</v>
      </c>
      <c r="C15658" t="s">
        <v>257</v>
      </c>
      <c r="D15658" s="2">
        <v>3</v>
      </c>
      <c r="E15658" s="17">
        <v>1</v>
      </c>
      <c r="F15658" t="s">
        <v>77</v>
      </c>
      <c r="G15658">
        <v>1</v>
      </c>
      <c r="H15658">
        <v>220908.65000000002</v>
      </c>
    </row>
    <row r="15659" spans="1:8" x14ac:dyDescent="0.25">
      <c r="A15659" s="2">
        <v>23</v>
      </c>
      <c r="B15659" t="s">
        <v>14</v>
      </c>
      <c r="C15659" t="s">
        <v>257</v>
      </c>
      <c r="D15659" s="2">
        <v>3</v>
      </c>
      <c r="E15659" s="17">
        <v>1</v>
      </c>
      <c r="F15659" t="s">
        <v>68</v>
      </c>
      <c r="G15659">
        <v>5</v>
      </c>
      <c r="H15659">
        <v>4846485.96</v>
      </c>
    </row>
    <row r="15660" spans="1:8" x14ac:dyDescent="0.25">
      <c r="A15660" s="2">
        <v>23</v>
      </c>
      <c r="B15660" t="s">
        <v>14</v>
      </c>
      <c r="C15660" t="s">
        <v>257</v>
      </c>
      <c r="D15660" s="2">
        <v>3</v>
      </c>
      <c r="E15660" s="17">
        <v>1</v>
      </c>
      <c r="F15660" t="s">
        <v>69</v>
      </c>
      <c r="G15660">
        <v>14</v>
      </c>
      <c r="H15660">
        <v>4152443.849999995</v>
      </c>
    </row>
    <row r="15661" spans="1:8" x14ac:dyDescent="0.25">
      <c r="A15661" s="2">
        <v>23</v>
      </c>
      <c r="B15661" t="s">
        <v>14</v>
      </c>
      <c r="C15661" t="s">
        <v>257</v>
      </c>
      <c r="D15661" s="2">
        <v>3</v>
      </c>
      <c r="E15661" s="17">
        <v>1</v>
      </c>
      <c r="F15661" t="s">
        <v>67</v>
      </c>
      <c r="G15661">
        <v>14</v>
      </c>
      <c r="H15661">
        <v>21188.39</v>
      </c>
    </row>
    <row r="15662" spans="1:8" x14ac:dyDescent="0.25">
      <c r="A15662" s="2">
        <v>23</v>
      </c>
      <c r="B15662" t="s">
        <v>14</v>
      </c>
      <c r="C15662" t="s">
        <v>257</v>
      </c>
      <c r="D15662" s="2">
        <v>3</v>
      </c>
      <c r="E15662" s="17">
        <v>1</v>
      </c>
      <c r="F15662" t="s">
        <v>73</v>
      </c>
      <c r="G15662">
        <v>1</v>
      </c>
      <c r="H15662">
        <v>2552046.7599999998</v>
      </c>
    </row>
    <row r="15663" spans="1:8" x14ac:dyDescent="0.25">
      <c r="A15663" s="2">
        <v>23</v>
      </c>
      <c r="B15663" t="s">
        <v>14</v>
      </c>
      <c r="C15663" t="s">
        <v>257</v>
      </c>
      <c r="D15663" s="2">
        <v>3</v>
      </c>
      <c r="E15663" s="17">
        <v>2</v>
      </c>
      <c r="F15663" t="s">
        <v>70</v>
      </c>
      <c r="G15663">
        <v>546</v>
      </c>
      <c r="H15663">
        <v>12040515.5</v>
      </c>
    </row>
    <row r="15664" spans="1:8" x14ac:dyDescent="0.25">
      <c r="A15664" s="2">
        <v>23</v>
      </c>
      <c r="B15664" t="s">
        <v>14</v>
      </c>
      <c r="C15664" t="s">
        <v>257</v>
      </c>
      <c r="D15664" s="2">
        <v>3</v>
      </c>
      <c r="E15664" s="17">
        <v>2</v>
      </c>
      <c r="F15664" t="s">
        <v>75</v>
      </c>
      <c r="G15664">
        <v>516</v>
      </c>
      <c r="H15664">
        <v>2635100</v>
      </c>
    </row>
    <row r="15665" spans="1:8" x14ac:dyDescent="0.25">
      <c r="A15665" s="2">
        <v>23</v>
      </c>
      <c r="B15665" t="s">
        <v>14</v>
      </c>
      <c r="C15665" t="s">
        <v>257</v>
      </c>
      <c r="D15665" s="2">
        <v>3</v>
      </c>
      <c r="E15665" s="17">
        <v>2</v>
      </c>
      <c r="F15665" t="s">
        <v>77</v>
      </c>
      <c r="G15665">
        <v>91</v>
      </c>
      <c r="H15665">
        <v>209573.27</v>
      </c>
    </row>
    <row r="15666" spans="1:8" x14ac:dyDescent="0.25">
      <c r="A15666" s="2">
        <v>23</v>
      </c>
      <c r="B15666" t="s">
        <v>14</v>
      </c>
      <c r="C15666" t="s">
        <v>257</v>
      </c>
      <c r="D15666" s="2">
        <v>3</v>
      </c>
      <c r="E15666" s="17">
        <v>2</v>
      </c>
      <c r="F15666" t="s">
        <v>68</v>
      </c>
      <c r="G15666">
        <v>338</v>
      </c>
      <c r="H15666">
        <v>1589409.5700000003</v>
      </c>
    </row>
    <row r="15667" spans="1:8" x14ac:dyDescent="0.25">
      <c r="A15667" s="2">
        <v>23</v>
      </c>
      <c r="B15667" t="s">
        <v>14</v>
      </c>
      <c r="C15667" t="s">
        <v>257</v>
      </c>
      <c r="D15667" s="2">
        <v>3</v>
      </c>
      <c r="E15667" s="17">
        <v>2</v>
      </c>
      <c r="F15667" t="s">
        <v>69</v>
      </c>
      <c r="G15667">
        <v>546</v>
      </c>
      <c r="H15667">
        <v>1568084.7999999998</v>
      </c>
    </row>
    <row r="15668" spans="1:8" x14ac:dyDescent="0.25">
      <c r="A15668" s="2">
        <v>23</v>
      </c>
      <c r="B15668" t="s">
        <v>14</v>
      </c>
      <c r="C15668" t="s">
        <v>257</v>
      </c>
      <c r="D15668" s="2">
        <v>3</v>
      </c>
      <c r="E15668" s="17">
        <v>2</v>
      </c>
      <c r="F15668" t="s">
        <v>67</v>
      </c>
      <c r="G15668">
        <v>546</v>
      </c>
      <c r="H15668">
        <v>6203.83</v>
      </c>
    </row>
    <row r="15669" spans="1:8" x14ac:dyDescent="0.25">
      <c r="A15669" s="2">
        <v>23</v>
      </c>
      <c r="B15669" t="s">
        <v>14</v>
      </c>
      <c r="C15669" t="s">
        <v>257</v>
      </c>
      <c r="D15669" s="2">
        <v>3</v>
      </c>
      <c r="E15669" s="17">
        <v>2</v>
      </c>
      <c r="F15669" t="s">
        <v>73</v>
      </c>
      <c r="G15669">
        <v>51</v>
      </c>
      <c r="H15669">
        <v>1024297.3400000001</v>
      </c>
    </row>
    <row r="15670" spans="1:8" x14ac:dyDescent="0.25">
      <c r="A15670" s="2">
        <v>23</v>
      </c>
      <c r="B15670" t="s">
        <v>14</v>
      </c>
      <c r="C15670" t="s">
        <v>257</v>
      </c>
      <c r="D15670" s="2">
        <v>3</v>
      </c>
      <c r="E15670" s="17">
        <v>2</v>
      </c>
      <c r="F15670" t="s">
        <v>79</v>
      </c>
      <c r="H15670">
        <v>8371</v>
      </c>
    </row>
    <row r="15671" spans="1:8" x14ac:dyDescent="0.25">
      <c r="A15671" s="2">
        <v>23</v>
      </c>
      <c r="B15671" t="s">
        <v>14</v>
      </c>
      <c r="C15671" t="s">
        <v>257</v>
      </c>
      <c r="D15671" s="2">
        <v>3</v>
      </c>
      <c r="E15671" s="17">
        <v>2</v>
      </c>
      <c r="F15671" t="s">
        <v>88</v>
      </c>
      <c r="H15671">
        <v>13425.6</v>
      </c>
    </row>
    <row r="15672" spans="1:8" x14ac:dyDescent="0.25">
      <c r="A15672" s="2">
        <v>23</v>
      </c>
      <c r="B15672" t="s">
        <v>14</v>
      </c>
      <c r="C15672" t="s">
        <v>257</v>
      </c>
      <c r="D15672" s="2">
        <v>3</v>
      </c>
      <c r="E15672" s="17">
        <v>3</v>
      </c>
      <c r="F15672" t="s">
        <v>70</v>
      </c>
      <c r="G15672">
        <v>714</v>
      </c>
      <c r="H15672">
        <v>72106222.920000017</v>
      </c>
    </row>
    <row r="15673" spans="1:8" x14ac:dyDescent="0.25">
      <c r="A15673" s="2">
        <v>23</v>
      </c>
      <c r="B15673" t="s">
        <v>14</v>
      </c>
      <c r="C15673" t="s">
        <v>257</v>
      </c>
      <c r="D15673" s="2">
        <v>3</v>
      </c>
      <c r="E15673" s="17">
        <v>3</v>
      </c>
      <c r="F15673" t="s">
        <v>75</v>
      </c>
      <c r="G15673">
        <v>667</v>
      </c>
      <c r="H15673">
        <v>9368713.2799999993</v>
      </c>
    </row>
    <row r="15674" spans="1:8" x14ac:dyDescent="0.25">
      <c r="A15674" s="2">
        <v>23</v>
      </c>
      <c r="B15674" t="s">
        <v>14</v>
      </c>
      <c r="C15674" t="s">
        <v>257</v>
      </c>
      <c r="D15674" s="2">
        <v>3</v>
      </c>
      <c r="E15674" s="17">
        <v>3</v>
      </c>
      <c r="F15674" t="s">
        <v>77</v>
      </c>
      <c r="G15674">
        <v>26</v>
      </c>
      <c r="H15674">
        <v>554551.78999999992</v>
      </c>
    </row>
    <row r="15675" spans="1:8" x14ac:dyDescent="0.25">
      <c r="A15675" s="2">
        <v>23</v>
      </c>
      <c r="B15675" t="s">
        <v>14</v>
      </c>
      <c r="C15675" t="s">
        <v>257</v>
      </c>
      <c r="D15675" s="2">
        <v>3</v>
      </c>
      <c r="E15675" s="17">
        <v>3</v>
      </c>
      <c r="F15675" t="s">
        <v>68</v>
      </c>
      <c r="G15675">
        <v>459</v>
      </c>
      <c r="H15675">
        <v>9532633.2599999998</v>
      </c>
    </row>
    <row r="15676" spans="1:8" x14ac:dyDescent="0.25">
      <c r="A15676" s="2">
        <v>23</v>
      </c>
      <c r="B15676" t="s">
        <v>14</v>
      </c>
      <c r="C15676" t="s">
        <v>257</v>
      </c>
      <c r="D15676" s="2">
        <v>3</v>
      </c>
      <c r="E15676" s="17">
        <v>3</v>
      </c>
      <c r="F15676" t="s">
        <v>69</v>
      </c>
      <c r="G15676">
        <v>714</v>
      </c>
      <c r="H15676">
        <v>9412687.6599999946</v>
      </c>
    </row>
    <row r="15677" spans="1:8" x14ac:dyDescent="0.25">
      <c r="A15677" s="2">
        <v>23</v>
      </c>
      <c r="B15677" t="s">
        <v>14</v>
      </c>
      <c r="C15677" t="s">
        <v>257</v>
      </c>
      <c r="D15677" s="2">
        <v>3</v>
      </c>
      <c r="E15677" s="17">
        <v>3</v>
      </c>
      <c r="F15677" t="s">
        <v>67</v>
      </c>
      <c r="G15677">
        <v>714</v>
      </c>
      <c r="H15677">
        <v>36510.89</v>
      </c>
    </row>
    <row r="15678" spans="1:8" x14ac:dyDescent="0.25">
      <c r="A15678" s="2">
        <v>23</v>
      </c>
      <c r="B15678" t="s">
        <v>14</v>
      </c>
      <c r="C15678" t="s">
        <v>257</v>
      </c>
      <c r="D15678" s="2">
        <v>3</v>
      </c>
      <c r="E15678" s="17">
        <v>3</v>
      </c>
      <c r="F15678" t="s">
        <v>73</v>
      </c>
      <c r="G15678">
        <v>61</v>
      </c>
      <c r="H15678">
        <v>5969843.2000000002</v>
      </c>
    </row>
    <row r="15679" spans="1:8" x14ac:dyDescent="0.25">
      <c r="A15679" s="2">
        <v>23</v>
      </c>
      <c r="B15679" t="s">
        <v>14</v>
      </c>
      <c r="C15679" t="s">
        <v>257</v>
      </c>
      <c r="D15679" s="2">
        <v>3</v>
      </c>
      <c r="E15679" s="17">
        <v>3</v>
      </c>
      <c r="F15679" t="s">
        <v>79</v>
      </c>
      <c r="G15679">
        <v>2</v>
      </c>
      <c r="H15679">
        <v>124351.5</v>
      </c>
    </row>
    <row r="15680" spans="1:8" x14ac:dyDescent="0.25">
      <c r="A15680" s="2">
        <v>23</v>
      </c>
      <c r="B15680" t="s">
        <v>14</v>
      </c>
      <c r="C15680" t="s">
        <v>257</v>
      </c>
      <c r="D15680" s="2">
        <v>3</v>
      </c>
      <c r="E15680" s="17">
        <v>3</v>
      </c>
      <c r="F15680" t="s">
        <v>72</v>
      </c>
      <c r="G15680">
        <v>140</v>
      </c>
      <c r="H15680">
        <v>987493.24000000081</v>
      </c>
    </row>
    <row r="15681" spans="1:8" x14ac:dyDescent="0.25">
      <c r="A15681" s="2">
        <v>23</v>
      </c>
      <c r="B15681" t="s">
        <v>14</v>
      </c>
      <c r="C15681" t="s">
        <v>257</v>
      </c>
      <c r="D15681" s="2">
        <v>3</v>
      </c>
      <c r="E15681" s="17">
        <v>3</v>
      </c>
      <c r="F15681" t="s">
        <v>74</v>
      </c>
      <c r="G15681">
        <v>382</v>
      </c>
      <c r="H15681">
        <v>2558766.1199999978</v>
      </c>
    </row>
    <row r="15682" spans="1:8" x14ac:dyDescent="0.25">
      <c r="A15682" s="2">
        <v>23</v>
      </c>
      <c r="B15682" t="s">
        <v>14</v>
      </c>
      <c r="C15682" t="s">
        <v>257</v>
      </c>
      <c r="D15682" s="2">
        <v>3</v>
      </c>
      <c r="E15682" s="17">
        <v>4</v>
      </c>
      <c r="F15682" t="s">
        <v>70</v>
      </c>
      <c r="G15682">
        <v>50</v>
      </c>
      <c r="H15682">
        <v>4859473.87</v>
      </c>
    </row>
    <row r="15683" spans="1:8" x14ac:dyDescent="0.25">
      <c r="A15683" s="2">
        <v>23</v>
      </c>
      <c r="B15683" t="s">
        <v>14</v>
      </c>
      <c r="C15683" t="s">
        <v>257</v>
      </c>
      <c r="D15683" s="2">
        <v>3</v>
      </c>
      <c r="E15683" s="17">
        <v>4</v>
      </c>
      <c r="F15683" t="s">
        <v>75</v>
      </c>
      <c r="G15683">
        <v>46</v>
      </c>
      <c r="H15683">
        <v>525000</v>
      </c>
    </row>
    <row r="15684" spans="1:8" x14ac:dyDescent="0.25">
      <c r="A15684" s="2">
        <v>23</v>
      </c>
      <c r="B15684" t="s">
        <v>14</v>
      </c>
      <c r="C15684" t="s">
        <v>257</v>
      </c>
      <c r="D15684" s="2">
        <v>3</v>
      </c>
      <c r="E15684" s="17">
        <v>4</v>
      </c>
      <c r="F15684" t="s">
        <v>77</v>
      </c>
      <c r="G15684">
        <v>10</v>
      </c>
      <c r="H15684">
        <v>176797.72999999998</v>
      </c>
    </row>
    <row r="15685" spans="1:8" x14ac:dyDescent="0.25">
      <c r="A15685" s="2">
        <v>23</v>
      </c>
      <c r="B15685" t="s">
        <v>14</v>
      </c>
      <c r="C15685" t="s">
        <v>257</v>
      </c>
      <c r="D15685" s="2">
        <v>3</v>
      </c>
      <c r="E15685" s="17">
        <v>4</v>
      </c>
      <c r="F15685" t="s">
        <v>68</v>
      </c>
      <c r="G15685">
        <v>41</v>
      </c>
      <c r="H15685">
        <v>665307.5</v>
      </c>
    </row>
    <row r="15686" spans="1:8" x14ac:dyDescent="0.25">
      <c r="A15686" s="2">
        <v>23</v>
      </c>
      <c r="B15686" t="s">
        <v>14</v>
      </c>
      <c r="C15686" t="s">
        <v>257</v>
      </c>
      <c r="D15686" s="2">
        <v>3</v>
      </c>
      <c r="E15686" s="17">
        <v>4</v>
      </c>
      <c r="F15686" t="s">
        <v>69</v>
      </c>
      <c r="G15686">
        <v>50</v>
      </c>
      <c r="H15686">
        <v>633525.4099999998</v>
      </c>
    </row>
    <row r="15687" spans="1:8" x14ac:dyDescent="0.25">
      <c r="A15687" s="2">
        <v>23</v>
      </c>
      <c r="B15687" t="s">
        <v>14</v>
      </c>
      <c r="C15687" t="s">
        <v>257</v>
      </c>
      <c r="D15687" s="2">
        <v>3</v>
      </c>
      <c r="E15687" s="17">
        <v>4</v>
      </c>
      <c r="F15687" t="s">
        <v>67</v>
      </c>
      <c r="G15687">
        <v>50</v>
      </c>
      <c r="H15687">
        <v>1926.44</v>
      </c>
    </row>
    <row r="15688" spans="1:8" x14ac:dyDescent="0.25">
      <c r="A15688" s="2">
        <v>23</v>
      </c>
      <c r="B15688" t="s">
        <v>14</v>
      </c>
      <c r="C15688" t="s">
        <v>257</v>
      </c>
      <c r="D15688" s="2">
        <v>3</v>
      </c>
      <c r="E15688" s="17">
        <v>4</v>
      </c>
      <c r="F15688" t="s">
        <v>73</v>
      </c>
      <c r="G15688">
        <v>7</v>
      </c>
      <c r="H15688">
        <v>394406.18000000005</v>
      </c>
    </row>
    <row r="15689" spans="1:8" x14ac:dyDescent="0.25">
      <c r="A15689" s="2">
        <v>23</v>
      </c>
      <c r="B15689" t="s">
        <v>14</v>
      </c>
      <c r="C15689" t="s">
        <v>257</v>
      </c>
      <c r="D15689" s="2">
        <v>3</v>
      </c>
      <c r="E15689" s="17">
        <v>4</v>
      </c>
      <c r="F15689" t="s">
        <v>72</v>
      </c>
      <c r="G15689">
        <v>4</v>
      </c>
      <c r="H15689">
        <v>90681.65</v>
      </c>
    </row>
    <row r="15690" spans="1:8" x14ac:dyDescent="0.25">
      <c r="A15690" s="2">
        <v>23</v>
      </c>
      <c r="B15690" t="s">
        <v>14</v>
      </c>
      <c r="C15690" t="s">
        <v>257</v>
      </c>
      <c r="D15690" s="2">
        <v>3</v>
      </c>
      <c r="E15690" s="17">
        <v>5</v>
      </c>
      <c r="F15690" t="s">
        <v>70</v>
      </c>
      <c r="G15690">
        <v>15357</v>
      </c>
      <c r="H15690">
        <v>2279189046.27</v>
      </c>
    </row>
    <row r="15691" spans="1:8" x14ac:dyDescent="0.25">
      <c r="A15691" s="2">
        <v>23</v>
      </c>
      <c r="B15691" t="s">
        <v>14</v>
      </c>
      <c r="C15691" t="s">
        <v>257</v>
      </c>
      <c r="D15691" s="2">
        <v>3</v>
      </c>
      <c r="E15691" s="17">
        <v>5</v>
      </c>
      <c r="F15691" t="s">
        <v>75</v>
      </c>
      <c r="G15691">
        <v>13647</v>
      </c>
      <c r="H15691">
        <v>185300897.05000001</v>
      </c>
    </row>
    <row r="15692" spans="1:8" x14ac:dyDescent="0.25">
      <c r="A15692" s="2">
        <v>23</v>
      </c>
      <c r="B15692" t="s">
        <v>14</v>
      </c>
      <c r="C15692" t="s">
        <v>257</v>
      </c>
      <c r="D15692" s="2">
        <v>3</v>
      </c>
      <c r="E15692" s="17">
        <v>5</v>
      </c>
      <c r="F15692" t="s">
        <v>77</v>
      </c>
      <c r="G15692">
        <v>4282</v>
      </c>
      <c r="H15692">
        <v>42653012.260000013</v>
      </c>
    </row>
    <row r="15693" spans="1:8" x14ac:dyDescent="0.25">
      <c r="A15693" s="2">
        <v>23</v>
      </c>
      <c r="B15693" t="s">
        <v>14</v>
      </c>
      <c r="C15693" t="s">
        <v>257</v>
      </c>
      <c r="D15693" s="2">
        <v>3</v>
      </c>
      <c r="E15693" s="17">
        <v>5</v>
      </c>
      <c r="F15693" t="s">
        <v>68</v>
      </c>
      <c r="G15693">
        <v>3242</v>
      </c>
      <c r="H15693">
        <v>66192163.150000006</v>
      </c>
    </row>
    <row r="15694" spans="1:8" x14ac:dyDescent="0.25">
      <c r="A15694" s="2">
        <v>23</v>
      </c>
      <c r="B15694" t="s">
        <v>14</v>
      </c>
      <c r="C15694" t="s">
        <v>257</v>
      </c>
      <c r="D15694" s="2">
        <v>3</v>
      </c>
      <c r="E15694" s="17">
        <v>5</v>
      </c>
      <c r="F15694" t="s">
        <v>69</v>
      </c>
      <c r="G15694">
        <v>15357</v>
      </c>
      <c r="H15694">
        <v>346734521.93999988</v>
      </c>
    </row>
    <row r="15695" spans="1:8" x14ac:dyDescent="0.25">
      <c r="A15695" s="2">
        <v>23</v>
      </c>
      <c r="B15695" t="s">
        <v>14</v>
      </c>
      <c r="C15695" t="s">
        <v>257</v>
      </c>
      <c r="D15695" s="2">
        <v>3</v>
      </c>
      <c r="E15695" s="17">
        <v>5</v>
      </c>
      <c r="F15695" t="s">
        <v>67</v>
      </c>
      <c r="G15695">
        <v>15356</v>
      </c>
      <c r="H15695">
        <v>771117.55000000016</v>
      </c>
    </row>
    <row r="15696" spans="1:8" x14ac:dyDescent="0.25">
      <c r="A15696" s="2">
        <v>23</v>
      </c>
      <c r="B15696" t="s">
        <v>14</v>
      </c>
      <c r="C15696" t="s">
        <v>257</v>
      </c>
      <c r="D15696" s="2">
        <v>3</v>
      </c>
      <c r="E15696" s="17">
        <v>5</v>
      </c>
      <c r="F15696" t="s">
        <v>73</v>
      </c>
      <c r="G15696">
        <v>1459</v>
      </c>
      <c r="H15696">
        <v>188924310.88</v>
      </c>
    </row>
    <row r="15697" spans="1:8" x14ac:dyDescent="0.25">
      <c r="A15697" s="2">
        <v>23</v>
      </c>
      <c r="B15697" t="s">
        <v>14</v>
      </c>
      <c r="C15697" t="s">
        <v>257</v>
      </c>
      <c r="D15697" s="2">
        <v>3</v>
      </c>
      <c r="E15697" s="17">
        <v>5</v>
      </c>
      <c r="F15697" t="s">
        <v>79</v>
      </c>
      <c r="G15697">
        <v>2</v>
      </c>
      <c r="H15697">
        <v>149973.5</v>
      </c>
    </row>
    <row r="15698" spans="1:8" x14ac:dyDescent="0.25">
      <c r="A15698" s="2">
        <v>23</v>
      </c>
      <c r="B15698" t="s">
        <v>14</v>
      </c>
      <c r="C15698" t="s">
        <v>257</v>
      </c>
      <c r="D15698" s="2">
        <v>3</v>
      </c>
      <c r="E15698" s="17">
        <v>5</v>
      </c>
      <c r="F15698" t="s">
        <v>72</v>
      </c>
      <c r="G15698">
        <v>10625</v>
      </c>
      <c r="H15698">
        <v>64140269.960000068</v>
      </c>
    </row>
    <row r="15699" spans="1:8" x14ac:dyDescent="0.25">
      <c r="A15699" s="2">
        <v>23</v>
      </c>
      <c r="B15699" t="s">
        <v>14</v>
      </c>
      <c r="C15699" t="s">
        <v>257</v>
      </c>
      <c r="D15699" s="2">
        <v>3</v>
      </c>
      <c r="E15699" s="17">
        <v>5</v>
      </c>
      <c r="F15699" t="s">
        <v>74</v>
      </c>
      <c r="G15699">
        <v>1617</v>
      </c>
      <c r="H15699">
        <v>12625846.159999996</v>
      </c>
    </row>
    <row r="15700" spans="1:8" x14ac:dyDescent="0.25">
      <c r="A15700" s="2">
        <v>23</v>
      </c>
      <c r="B15700" t="s">
        <v>14</v>
      </c>
      <c r="C15700" t="s">
        <v>257</v>
      </c>
      <c r="D15700" s="2">
        <v>3</v>
      </c>
      <c r="E15700" s="17">
        <v>5</v>
      </c>
      <c r="F15700" t="s">
        <v>88</v>
      </c>
      <c r="G15700">
        <v>5</v>
      </c>
      <c r="H15700">
        <v>313856.75999999995</v>
      </c>
    </row>
    <row r="15701" spans="1:8" x14ac:dyDescent="0.25">
      <c r="A15701" s="2">
        <v>23</v>
      </c>
      <c r="B15701" t="s">
        <v>14</v>
      </c>
      <c r="C15701" t="s">
        <v>257</v>
      </c>
      <c r="D15701" s="2">
        <v>3</v>
      </c>
      <c r="E15701" s="17">
        <v>5</v>
      </c>
      <c r="F15701" t="s">
        <v>76</v>
      </c>
      <c r="H15701">
        <v>27607.1</v>
      </c>
    </row>
    <row r="15702" spans="1:8" x14ac:dyDescent="0.25">
      <c r="A15702" s="2">
        <v>23</v>
      </c>
      <c r="B15702" t="s">
        <v>14</v>
      </c>
      <c r="C15702" t="s">
        <v>257</v>
      </c>
      <c r="D15702" s="2">
        <v>3</v>
      </c>
      <c r="E15702" s="17">
        <v>6</v>
      </c>
      <c r="F15702" t="s">
        <v>70</v>
      </c>
      <c r="G15702">
        <v>5379</v>
      </c>
      <c r="H15702">
        <v>964482562.93000007</v>
      </c>
    </row>
    <row r="15703" spans="1:8" x14ac:dyDescent="0.25">
      <c r="A15703" s="2">
        <v>23</v>
      </c>
      <c r="B15703" t="s">
        <v>14</v>
      </c>
      <c r="C15703" t="s">
        <v>257</v>
      </c>
      <c r="D15703" s="2">
        <v>3</v>
      </c>
      <c r="E15703" s="17">
        <v>6</v>
      </c>
      <c r="F15703" t="s">
        <v>75</v>
      </c>
      <c r="G15703">
        <v>4535</v>
      </c>
      <c r="H15703">
        <v>58676531.889999993</v>
      </c>
    </row>
    <row r="15704" spans="1:8" x14ac:dyDescent="0.25">
      <c r="A15704" s="2">
        <v>23</v>
      </c>
      <c r="B15704" t="s">
        <v>14</v>
      </c>
      <c r="C15704" t="s">
        <v>257</v>
      </c>
      <c r="D15704" s="2">
        <v>3</v>
      </c>
      <c r="E15704" s="17">
        <v>6</v>
      </c>
      <c r="F15704" t="s">
        <v>77</v>
      </c>
      <c r="G15704">
        <v>1601</v>
      </c>
      <c r="H15704">
        <v>16130519.160000002</v>
      </c>
    </row>
    <row r="15705" spans="1:8" x14ac:dyDescent="0.25">
      <c r="A15705" s="2">
        <v>23</v>
      </c>
      <c r="B15705" t="s">
        <v>14</v>
      </c>
      <c r="C15705" t="s">
        <v>257</v>
      </c>
      <c r="D15705" s="2">
        <v>3</v>
      </c>
      <c r="E15705" s="17">
        <v>6</v>
      </c>
      <c r="F15705" t="s">
        <v>68</v>
      </c>
      <c r="G15705">
        <v>499</v>
      </c>
      <c r="H15705">
        <v>10071748.91</v>
      </c>
    </row>
    <row r="15706" spans="1:8" x14ac:dyDescent="0.25">
      <c r="A15706" s="2">
        <v>23</v>
      </c>
      <c r="B15706" t="s">
        <v>14</v>
      </c>
      <c r="C15706" t="s">
        <v>257</v>
      </c>
      <c r="D15706" s="2">
        <v>3</v>
      </c>
      <c r="E15706" s="17">
        <v>6</v>
      </c>
      <c r="F15706" t="s">
        <v>69</v>
      </c>
      <c r="G15706">
        <v>5379</v>
      </c>
      <c r="H15706">
        <v>150921516.79999995</v>
      </c>
    </row>
    <row r="15707" spans="1:8" x14ac:dyDescent="0.25">
      <c r="A15707" s="2">
        <v>23</v>
      </c>
      <c r="B15707" t="s">
        <v>14</v>
      </c>
      <c r="C15707" t="s">
        <v>257</v>
      </c>
      <c r="D15707" s="2">
        <v>3</v>
      </c>
      <c r="E15707" s="17">
        <v>6</v>
      </c>
      <c r="F15707" t="s">
        <v>67</v>
      </c>
      <c r="G15707">
        <v>5379</v>
      </c>
      <c r="H15707">
        <v>253633.68000000002</v>
      </c>
    </row>
    <row r="15708" spans="1:8" x14ac:dyDescent="0.25">
      <c r="A15708" s="2">
        <v>23</v>
      </c>
      <c r="B15708" t="s">
        <v>14</v>
      </c>
      <c r="C15708" t="s">
        <v>257</v>
      </c>
      <c r="D15708" s="2">
        <v>3</v>
      </c>
      <c r="E15708" s="17">
        <v>6</v>
      </c>
      <c r="F15708" t="s">
        <v>73</v>
      </c>
      <c r="G15708">
        <v>531</v>
      </c>
      <c r="H15708">
        <v>80422241.570000008</v>
      </c>
    </row>
    <row r="15709" spans="1:8" x14ac:dyDescent="0.25">
      <c r="A15709" s="2">
        <v>23</v>
      </c>
      <c r="B15709" t="s">
        <v>14</v>
      </c>
      <c r="C15709" t="s">
        <v>257</v>
      </c>
      <c r="D15709" s="2">
        <v>3</v>
      </c>
      <c r="E15709" s="17">
        <v>6</v>
      </c>
      <c r="F15709" t="s">
        <v>79</v>
      </c>
      <c r="G15709">
        <v>5</v>
      </c>
      <c r="H15709">
        <v>447190.08</v>
      </c>
    </row>
    <row r="15710" spans="1:8" x14ac:dyDescent="0.25">
      <c r="A15710" s="2">
        <v>23</v>
      </c>
      <c r="B15710" t="s">
        <v>14</v>
      </c>
      <c r="C15710" t="s">
        <v>257</v>
      </c>
      <c r="D15710" s="2">
        <v>3</v>
      </c>
      <c r="E15710" s="17">
        <v>6</v>
      </c>
      <c r="F15710" t="s">
        <v>72</v>
      </c>
      <c r="G15710">
        <v>4583</v>
      </c>
      <c r="H15710">
        <v>27511127.969999984</v>
      </c>
    </row>
    <row r="15711" spans="1:8" x14ac:dyDescent="0.25">
      <c r="A15711" s="2">
        <v>23</v>
      </c>
      <c r="B15711" t="s">
        <v>14</v>
      </c>
      <c r="C15711" t="s">
        <v>257</v>
      </c>
      <c r="D15711" s="2">
        <v>3</v>
      </c>
      <c r="E15711" s="17">
        <v>6</v>
      </c>
      <c r="F15711" t="s">
        <v>74</v>
      </c>
      <c r="G15711">
        <v>504</v>
      </c>
      <c r="H15711">
        <v>4837330.1800000034</v>
      </c>
    </row>
    <row r="15712" spans="1:8" x14ac:dyDescent="0.25">
      <c r="A15712" s="2">
        <v>23</v>
      </c>
      <c r="B15712" t="s">
        <v>14</v>
      </c>
      <c r="C15712" t="s">
        <v>257</v>
      </c>
      <c r="D15712" s="2">
        <v>3</v>
      </c>
      <c r="E15712" s="17">
        <v>6</v>
      </c>
      <c r="F15712" t="s">
        <v>88</v>
      </c>
      <c r="G15712">
        <v>8</v>
      </c>
      <c r="H15712">
        <v>341702.44</v>
      </c>
    </row>
    <row r="15713" spans="1:8" x14ac:dyDescent="0.25">
      <c r="A15713" s="2">
        <v>23</v>
      </c>
      <c r="B15713" t="s">
        <v>14</v>
      </c>
      <c r="C15713" t="s">
        <v>257</v>
      </c>
      <c r="D15713" s="2">
        <v>3</v>
      </c>
      <c r="E15713" s="17">
        <v>6</v>
      </c>
      <c r="F15713" t="s">
        <v>76</v>
      </c>
      <c r="H15713">
        <v>40954.43</v>
      </c>
    </row>
    <row r="15714" spans="1:8" x14ac:dyDescent="0.25">
      <c r="A15714" s="2">
        <v>23</v>
      </c>
      <c r="B15714" t="s">
        <v>14</v>
      </c>
      <c r="C15714" t="s">
        <v>257</v>
      </c>
      <c r="D15714" s="2">
        <v>3</v>
      </c>
      <c r="E15714" s="17">
        <v>7</v>
      </c>
      <c r="F15714" t="s">
        <v>70</v>
      </c>
      <c r="G15714">
        <v>9995</v>
      </c>
      <c r="H15714">
        <v>2646898784.3500004</v>
      </c>
    </row>
    <row r="15715" spans="1:8" x14ac:dyDescent="0.25">
      <c r="A15715" s="2">
        <v>23</v>
      </c>
      <c r="B15715" t="s">
        <v>14</v>
      </c>
      <c r="C15715" t="s">
        <v>257</v>
      </c>
      <c r="D15715" s="2">
        <v>3</v>
      </c>
      <c r="E15715" s="17">
        <v>7</v>
      </c>
      <c r="F15715" t="s">
        <v>75</v>
      </c>
      <c r="G15715">
        <v>8265</v>
      </c>
      <c r="H15715">
        <v>113647202.77999999</v>
      </c>
    </row>
    <row r="15716" spans="1:8" x14ac:dyDescent="0.25">
      <c r="A15716" s="2">
        <v>23</v>
      </c>
      <c r="B15716" t="s">
        <v>14</v>
      </c>
      <c r="C15716" t="s">
        <v>257</v>
      </c>
      <c r="D15716" s="2">
        <v>3</v>
      </c>
      <c r="E15716" s="17">
        <v>7</v>
      </c>
      <c r="F15716" t="s">
        <v>77</v>
      </c>
      <c r="G15716">
        <v>2609</v>
      </c>
      <c r="H15716">
        <v>39806681.650000013</v>
      </c>
    </row>
    <row r="15717" spans="1:8" x14ac:dyDescent="0.25">
      <c r="A15717" s="2">
        <v>23</v>
      </c>
      <c r="B15717" t="s">
        <v>14</v>
      </c>
      <c r="C15717" t="s">
        <v>257</v>
      </c>
      <c r="D15717" s="2">
        <v>3</v>
      </c>
      <c r="E15717" s="17">
        <v>7</v>
      </c>
      <c r="F15717" t="s">
        <v>68</v>
      </c>
      <c r="G15717">
        <v>182</v>
      </c>
      <c r="H15717">
        <v>3372549.0500000003</v>
      </c>
    </row>
    <row r="15718" spans="1:8" x14ac:dyDescent="0.25">
      <c r="A15718" s="2">
        <v>23</v>
      </c>
      <c r="B15718" t="s">
        <v>14</v>
      </c>
      <c r="C15718" t="s">
        <v>257</v>
      </c>
      <c r="D15718" s="2">
        <v>3</v>
      </c>
      <c r="E15718" s="17">
        <v>7</v>
      </c>
      <c r="F15718" t="s">
        <v>69</v>
      </c>
      <c r="G15718">
        <v>9994</v>
      </c>
      <c r="H15718">
        <v>426052147.58999979</v>
      </c>
    </row>
    <row r="15719" spans="1:8" x14ac:dyDescent="0.25">
      <c r="A15719" s="2">
        <v>23</v>
      </c>
      <c r="B15719" t="s">
        <v>14</v>
      </c>
      <c r="C15719" t="s">
        <v>257</v>
      </c>
      <c r="D15719" s="2">
        <v>3</v>
      </c>
      <c r="E15719" s="17">
        <v>7</v>
      </c>
      <c r="F15719" t="s">
        <v>67</v>
      </c>
      <c r="G15719">
        <v>9989</v>
      </c>
      <c r="H15719">
        <v>500029.01000000013</v>
      </c>
    </row>
    <row r="15720" spans="1:8" x14ac:dyDescent="0.25">
      <c r="A15720" s="2">
        <v>23</v>
      </c>
      <c r="B15720" t="s">
        <v>14</v>
      </c>
      <c r="C15720" t="s">
        <v>257</v>
      </c>
      <c r="D15720" s="2">
        <v>3</v>
      </c>
      <c r="E15720" s="17">
        <v>7</v>
      </c>
      <c r="F15720" t="s">
        <v>73</v>
      </c>
      <c r="G15720">
        <v>994</v>
      </c>
      <c r="H15720">
        <v>220355696.62</v>
      </c>
    </row>
    <row r="15721" spans="1:8" x14ac:dyDescent="0.25">
      <c r="A15721" s="2">
        <v>23</v>
      </c>
      <c r="B15721" t="s">
        <v>14</v>
      </c>
      <c r="C15721" t="s">
        <v>257</v>
      </c>
      <c r="D15721" s="2">
        <v>3</v>
      </c>
      <c r="E15721" s="17">
        <v>7</v>
      </c>
      <c r="F15721" t="s">
        <v>79</v>
      </c>
      <c r="G15721">
        <v>39</v>
      </c>
      <c r="H15721">
        <v>6885914.2700000005</v>
      </c>
    </row>
    <row r="15722" spans="1:8" x14ac:dyDescent="0.25">
      <c r="A15722" s="2">
        <v>23</v>
      </c>
      <c r="B15722" t="s">
        <v>14</v>
      </c>
      <c r="C15722" t="s">
        <v>257</v>
      </c>
      <c r="D15722" s="2">
        <v>3</v>
      </c>
      <c r="E15722" s="17">
        <v>7</v>
      </c>
      <c r="F15722" t="s">
        <v>72</v>
      </c>
      <c r="G15722">
        <v>9057</v>
      </c>
      <c r="H15722">
        <v>78355989.99000001</v>
      </c>
    </row>
    <row r="15723" spans="1:8" x14ac:dyDescent="0.25">
      <c r="A15723" s="2">
        <v>23</v>
      </c>
      <c r="B15723" t="s">
        <v>14</v>
      </c>
      <c r="C15723" t="s">
        <v>257</v>
      </c>
      <c r="D15723" s="2">
        <v>3</v>
      </c>
      <c r="E15723" s="17">
        <v>7</v>
      </c>
      <c r="F15723" t="s">
        <v>74</v>
      </c>
      <c r="G15723">
        <v>679</v>
      </c>
      <c r="H15723">
        <v>8472662.0999999922</v>
      </c>
    </row>
    <row r="15724" spans="1:8" x14ac:dyDescent="0.25">
      <c r="A15724" s="2">
        <v>23</v>
      </c>
      <c r="B15724" t="s">
        <v>14</v>
      </c>
      <c r="C15724" t="s">
        <v>257</v>
      </c>
      <c r="D15724" s="2">
        <v>3</v>
      </c>
      <c r="E15724" s="17">
        <v>7</v>
      </c>
      <c r="F15724" t="s">
        <v>88</v>
      </c>
      <c r="G15724">
        <v>13</v>
      </c>
      <c r="H15724">
        <v>763159.43</v>
      </c>
    </row>
    <row r="15725" spans="1:8" x14ac:dyDescent="0.25">
      <c r="A15725" s="2">
        <v>23</v>
      </c>
      <c r="B15725" t="s">
        <v>14</v>
      </c>
      <c r="C15725" t="s">
        <v>257</v>
      </c>
      <c r="D15725" s="2">
        <v>3</v>
      </c>
      <c r="E15725" s="17">
        <v>7</v>
      </c>
      <c r="F15725" t="s">
        <v>76</v>
      </c>
      <c r="H15725">
        <v>62709.31</v>
      </c>
    </row>
    <row r="15726" spans="1:8" x14ac:dyDescent="0.25">
      <c r="A15726" s="2">
        <v>23</v>
      </c>
      <c r="B15726" t="s">
        <v>14</v>
      </c>
      <c r="C15726" t="s">
        <v>257</v>
      </c>
      <c r="D15726" s="2">
        <v>3</v>
      </c>
      <c r="E15726" s="17">
        <v>8</v>
      </c>
      <c r="F15726" t="s">
        <v>70</v>
      </c>
      <c r="G15726">
        <v>4120</v>
      </c>
      <c r="H15726">
        <v>1262029397.0799999</v>
      </c>
    </row>
    <row r="15727" spans="1:8" x14ac:dyDescent="0.25">
      <c r="A15727" s="2">
        <v>23</v>
      </c>
      <c r="B15727" t="s">
        <v>14</v>
      </c>
      <c r="C15727" t="s">
        <v>257</v>
      </c>
      <c r="D15727" s="2">
        <v>3</v>
      </c>
      <c r="E15727" s="17">
        <v>8</v>
      </c>
      <c r="F15727" t="s">
        <v>75</v>
      </c>
      <c r="G15727">
        <v>3307</v>
      </c>
      <c r="H15727">
        <v>44557516.859999999</v>
      </c>
    </row>
    <row r="15728" spans="1:8" x14ac:dyDescent="0.25">
      <c r="A15728" s="2">
        <v>23</v>
      </c>
      <c r="B15728" t="s">
        <v>14</v>
      </c>
      <c r="C15728" t="s">
        <v>257</v>
      </c>
      <c r="D15728" s="2">
        <v>3</v>
      </c>
      <c r="E15728" s="17">
        <v>8</v>
      </c>
      <c r="F15728" t="s">
        <v>77</v>
      </c>
      <c r="G15728">
        <v>971</v>
      </c>
      <c r="H15728">
        <v>14311131.199999994</v>
      </c>
    </row>
    <row r="15729" spans="1:8" x14ac:dyDescent="0.25">
      <c r="A15729" s="2">
        <v>23</v>
      </c>
      <c r="B15729" t="s">
        <v>14</v>
      </c>
      <c r="C15729" t="s">
        <v>257</v>
      </c>
      <c r="D15729" s="2">
        <v>3</v>
      </c>
      <c r="E15729" s="17">
        <v>8</v>
      </c>
      <c r="F15729" t="s">
        <v>68</v>
      </c>
      <c r="G15729">
        <v>3</v>
      </c>
      <c r="H15729">
        <v>36598</v>
      </c>
    </row>
    <row r="15730" spans="1:8" x14ac:dyDescent="0.25">
      <c r="A15730" s="2">
        <v>23</v>
      </c>
      <c r="B15730" t="s">
        <v>14</v>
      </c>
      <c r="C15730" t="s">
        <v>257</v>
      </c>
      <c r="D15730" s="2">
        <v>3</v>
      </c>
      <c r="E15730" s="17">
        <v>8</v>
      </c>
      <c r="F15730" t="s">
        <v>69</v>
      </c>
      <c r="G15730">
        <v>4120</v>
      </c>
      <c r="H15730">
        <v>203664136.62000018</v>
      </c>
    </row>
    <row r="15731" spans="1:8" x14ac:dyDescent="0.25">
      <c r="A15731" s="2">
        <v>23</v>
      </c>
      <c r="B15731" t="s">
        <v>14</v>
      </c>
      <c r="C15731" t="s">
        <v>257</v>
      </c>
      <c r="D15731" s="2">
        <v>3</v>
      </c>
      <c r="E15731" s="17">
        <v>8</v>
      </c>
      <c r="F15731" t="s">
        <v>67</v>
      </c>
      <c r="G15731">
        <v>4118</v>
      </c>
      <c r="H15731">
        <v>200720.22</v>
      </c>
    </row>
    <row r="15732" spans="1:8" x14ac:dyDescent="0.25">
      <c r="A15732" s="2">
        <v>23</v>
      </c>
      <c r="B15732" t="s">
        <v>14</v>
      </c>
      <c r="C15732" t="s">
        <v>257</v>
      </c>
      <c r="D15732" s="2">
        <v>3</v>
      </c>
      <c r="E15732" s="17">
        <v>8</v>
      </c>
      <c r="F15732" t="s">
        <v>73</v>
      </c>
      <c r="G15732">
        <v>592</v>
      </c>
      <c r="H15732">
        <v>106454381.56</v>
      </c>
    </row>
    <row r="15733" spans="1:8" x14ac:dyDescent="0.25">
      <c r="A15733" s="2">
        <v>23</v>
      </c>
      <c r="B15733" t="s">
        <v>14</v>
      </c>
      <c r="C15733" t="s">
        <v>257</v>
      </c>
      <c r="D15733" s="2">
        <v>3</v>
      </c>
      <c r="E15733" s="17">
        <v>8</v>
      </c>
      <c r="F15733" t="s">
        <v>79</v>
      </c>
      <c r="G15733">
        <v>57</v>
      </c>
      <c r="H15733">
        <v>6926928.2699999996</v>
      </c>
    </row>
    <row r="15734" spans="1:8" x14ac:dyDescent="0.25">
      <c r="A15734" s="2">
        <v>23</v>
      </c>
      <c r="B15734" t="s">
        <v>14</v>
      </c>
      <c r="C15734" t="s">
        <v>257</v>
      </c>
      <c r="D15734" s="2">
        <v>3</v>
      </c>
      <c r="E15734" s="17">
        <v>8</v>
      </c>
      <c r="F15734" t="s">
        <v>72</v>
      </c>
      <c r="G15734">
        <v>3720</v>
      </c>
      <c r="H15734">
        <v>30992664.34</v>
      </c>
    </row>
    <row r="15735" spans="1:8" x14ac:dyDescent="0.25">
      <c r="A15735" s="2">
        <v>23</v>
      </c>
      <c r="B15735" t="s">
        <v>14</v>
      </c>
      <c r="C15735" t="s">
        <v>257</v>
      </c>
      <c r="D15735" s="2">
        <v>3</v>
      </c>
      <c r="E15735" s="17">
        <v>8</v>
      </c>
      <c r="F15735" t="s">
        <v>74</v>
      </c>
      <c r="G15735">
        <v>164</v>
      </c>
      <c r="H15735">
        <v>2807717.8500000006</v>
      </c>
    </row>
    <row r="15736" spans="1:8" x14ac:dyDescent="0.25">
      <c r="A15736" s="2">
        <v>23</v>
      </c>
      <c r="B15736" t="s">
        <v>14</v>
      </c>
      <c r="C15736" t="s">
        <v>257</v>
      </c>
      <c r="D15736" s="2">
        <v>3</v>
      </c>
      <c r="E15736" s="17">
        <v>8</v>
      </c>
      <c r="F15736" t="s">
        <v>88</v>
      </c>
      <c r="G15736">
        <v>1</v>
      </c>
      <c r="H15736">
        <v>397634.35000000003</v>
      </c>
    </row>
    <row r="15737" spans="1:8" x14ac:dyDescent="0.25">
      <c r="A15737" s="2">
        <v>23</v>
      </c>
      <c r="B15737" t="s">
        <v>14</v>
      </c>
      <c r="C15737" t="s">
        <v>257</v>
      </c>
      <c r="D15737" s="2">
        <v>3</v>
      </c>
      <c r="E15737" s="17">
        <v>8</v>
      </c>
      <c r="F15737" t="s">
        <v>76</v>
      </c>
      <c r="H15737">
        <v>35151.730000000003</v>
      </c>
    </row>
    <row r="15738" spans="1:8" x14ac:dyDescent="0.25">
      <c r="A15738" s="2">
        <v>23</v>
      </c>
      <c r="B15738" t="s">
        <v>14</v>
      </c>
      <c r="C15738" t="s">
        <v>257</v>
      </c>
      <c r="D15738" s="2">
        <v>3</v>
      </c>
      <c r="E15738" s="17">
        <v>10</v>
      </c>
      <c r="F15738" t="s">
        <v>70</v>
      </c>
      <c r="G15738">
        <v>1579</v>
      </c>
      <c r="H15738">
        <v>578834822.26999986</v>
      </c>
    </row>
    <row r="15739" spans="1:8" x14ac:dyDescent="0.25">
      <c r="A15739" s="2">
        <v>23</v>
      </c>
      <c r="B15739" t="s">
        <v>14</v>
      </c>
      <c r="C15739" t="s">
        <v>257</v>
      </c>
      <c r="D15739" s="2">
        <v>3</v>
      </c>
      <c r="E15739" s="17">
        <v>10</v>
      </c>
      <c r="F15739" t="s">
        <v>75</v>
      </c>
      <c r="G15739">
        <v>1265</v>
      </c>
      <c r="H15739">
        <v>15982996.01</v>
      </c>
    </row>
    <row r="15740" spans="1:8" x14ac:dyDescent="0.25">
      <c r="A15740" s="2">
        <v>23</v>
      </c>
      <c r="B15740" t="s">
        <v>14</v>
      </c>
      <c r="C15740" t="s">
        <v>257</v>
      </c>
      <c r="D15740" s="2">
        <v>3</v>
      </c>
      <c r="E15740" s="17">
        <v>10</v>
      </c>
      <c r="F15740" t="s">
        <v>77</v>
      </c>
      <c r="G15740">
        <v>309</v>
      </c>
      <c r="H15740">
        <v>5010430.7499999981</v>
      </c>
    </row>
    <row r="15741" spans="1:8" x14ac:dyDescent="0.25">
      <c r="A15741" s="2">
        <v>23</v>
      </c>
      <c r="B15741" t="s">
        <v>14</v>
      </c>
      <c r="C15741" t="s">
        <v>257</v>
      </c>
      <c r="D15741" s="2">
        <v>3</v>
      </c>
      <c r="E15741" s="17">
        <v>10</v>
      </c>
      <c r="F15741" t="s">
        <v>69</v>
      </c>
      <c r="G15741">
        <v>1579</v>
      </c>
      <c r="H15741">
        <v>93483987.839999944</v>
      </c>
    </row>
    <row r="15742" spans="1:8" x14ac:dyDescent="0.25">
      <c r="A15742" s="2">
        <v>23</v>
      </c>
      <c r="B15742" t="s">
        <v>14</v>
      </c>
      <c r="C15742" t="s">
        <v>257</v>
      </c>
      <c r="D15742" s="2">
        <v>3</v>
      </c>
      <c r="E15742" s="17">
        <v>10</v>
      </c>
      <c r="F15742" t="s">
        <v>67</v>
      </c>
      <c r="G15742">
        <v>1578</v>
      </c>
      <c r="H15742">
        <v>71740.69</v>
      </c>
    </row>
    <row r="15743" spans="1:8" x14ac:dyDescent="0.25">
      <c r="A15743" s="2">
        <v>23</v>
      </c>
      <c r="B15743" t="s">
        <v>14</v>
      </c>
      <c r="C15743" t="s">
        <v>257</v>
      </c>
      <c r="D15743" s="2">
        <v>3</v>
      </c>
      <c r="E15743" s="17">
        <v>10</v>
      </c>
      <c r="F15743" t="s">
        <v>73</v>
      </c>
      <c r="G15743">
        <v>291</v>
      </c>
      <c r="H15743">
        <v>48813237.520000011</v>
      </c>
    </row>
    <row r="15744" spans="1:8" x14ac:dyDescent="0.25">
      <c r="A15744" s="2">
        <v>23</v>
      </c>
      <c r="B15744" t="s">
        <v>14</v>
      </c>
      <c r="C15744" t="s">
        <v>257</v>
      </c>
      <c r="D15744" s="2">
        <v>3</v>
      </c>
      <c r="E15744" s="17">
        <v>10</v>
      </c>
      <c r="F15744" t="s">
        <v>79</v>
      </c>
      <c r="G15744">
        <v>19</v>
      </c>
      <c r="H15744">
        <v>2600503.56</v>
      </c>
    </row>
    <row r="15745" spans="1:8" x14ac:dyDescent="0.25">
      <c r="A15745" s="2">
        <v>23</v>
      </c>
      <c r="B15745" t="s">
        <v>14</v>
      </c>
      <c r="C15745" t="s">
        <v>257</v>
      </c>
      <c r="D15745" s="2">
        <v>3</v>
      </c>
      <c r="E15745" s="17">
        <v>10</v>
      </c>
      <c r="F15745" t="s">
        <v>72</v>
      </c>
      <c r="G15745">
        <v>1421</v>
      </c>
      <c r="H15745">
        <v>12119209.810000001</v>
      </c>
    </row>
    <row r="15746" spans="1:8" x14ac:dyDescent="0.25">
      <c r="A15746" s="2">
        <v>23</v>
      </c>
      <c r="B15746" t="s">
        <v>14</v>
      </c>
      <c r="C15746" t="s">
        <v>257</v>
      </c>
      <c r="D15746" s="2">
        <v>3</v>
      </c>
      <c r="E15746" s="17">
        <v>10</v>
      </c>
      <c r="F15746" t="s">
        <v>74</v>
      </c>
      <c r="G15746">
        <v>23</v>
      </c>
      <c r="H15746">
        <v>2269415.5900000003</v>
      </c>
    </row>
    <row r="15747" spans="1:8" x14ac:dyDescent="0.25">
      <c r="A15747" s="2">
        <v>23</v>
      </c>
      <c r="B15747" t="s">
        <v>14</v>
      </c>
      <c r="C15747" t="s">
        <v>257</v>
      </c>
      <c r="D15747" s="2">
        <v>3</v>
      </c>
      <c r="E15747" s="17">
        <v>10</v>
      </c>
      <c r="F15747" t="s">
        <v>88</v>
      </c>
      <c r="G15747">
        <v>4</v>
      </c>
      <c r="H15747">
        <v>394234.12</v>
      </c>
    </row>
    <row r="15748" spans="1:8" x14ac:dyDescent="0.25">
      <c r="A15748" s="2">
        <v>23</v>
      </c>
      <c r="B15748" t="s">
        <v>14</v>
      </c>
      <c r="C15748" t="s">
        <v>257</v>
      </c>
      <c r="D15748" s="2">
        <v>3</v>
      </c>
      <c r="E15748" s="17">
        <v>10</v>
      </c>
      <c r="F15748" t="s">
        <v>76</v>
      </c>
      <c r="G15748">
        <v>1</v>
      </c>
      <c r="H15748">
        <v>127547.12</v>
      </c>
    </row>
    <row r="15749" spans="1:8" x14ac:dyDescent="0.25">
      <c r="A15749" s="2">
        <v>23</v>
      </c>
      <c r="B15749" t="s">
        <v>14</v>
      </c>
      <c r="C15749" t="s">
        <v>257</v>
      </c>
      <c r="D15749" s="2">
        <v>3</v>
      </c>
      <c r="E15749" s="17">
        <v>11</v>
      </c>
      <c r="F15749" t="s">
        <v>70</v>
      </c>
      <c r="G15749">
        <v>1</v>
      </c>
      <c r="H15749">
        <v>459201</v>
      </c>
    </row>
    <row r="15750" spans="1:8" x14ac:dyDescent="0.25">
      <c r="A15750" s="2">
        <v>23</v>
      </c>
      <c r="B15750" t="s">
        <v>14</v>
      </c>
      <c r="C15750" t="s">
        <v>257</v>
      </c>
      <c r="D15750" s="2">
        <v>3</v>
      </c>
      <c r="E15750" s="17">
        <v>11</v>
      </c>
      <c r="F15750" t="s">
        <v>69</v>
      </c>
      <c r="G15750">
        <v>1</v>
      </c>
      <c r="H15750">
        <v>73471.959999999992</v>
      </c>
    </row>
    <row r="15751" spans="1:8" x14ac:dyDescent="0.25">
      <c r="A15751" s="2">
        <v>23</v>
      </c>
      <c r="B15751" t="s">
        <v>14</v>
      </c>
      <c r="C15751" t="s">
        <v>257</v>
      </c>
      <c r="D15751" s="2">
        <v>3</v>
      </c>
      <c r="E15751" s="17">
        <v>11</v>
      </c>
      <c r="F15751" t="s">
        <v>67</v>
      </c>
      <c r="G15751">
        <v>1</v>
      </c>
      <c r="H15751">
        <v>49.32</v>
      </c>
    </row>
    <row r="15752" spans="1:8" x14ac:dyDescent="0.25">
      <c r="A15752" s="2">
        <v>23</v>
      </c>
      <c r="B15752" t="s">
        <v>14</v>
      </c>
      <c r="C15752" t="s">
        <v>257</v>
      </c>
      <c r="D15752" s="2">
        <v>3</v>
      </c>
      <c r="E15752" s="17">
        <v>11</v>
      </c>
      <c r="F15752" t="s">
        <v>73</v>
      </c>
      <c r="H15752">
        <v>38266.75</v>
      </c>
    </row>
    <row r="15753" spans="1:8" x14ac:dyDescent="0.25">
      <c r="A15753" s="2">
        <v>23</v>
      </c>
      <c r="B15753" t="s">
        <v>14</v>
      </c>
      <c r="C15753" t="s">
        <v>257</v>
      </c>
      <c r="D15753" s="2">
        <v>3</v>
      </c>
      <c r="E15753" s="17">
        <v>11</v>
      </c>
      <c r="F15753" t="s">
        <v>72</v>
      </c>
      <c r="G15753">
        <v>1</v>
      </c>
      <c r="H15753">
        <v>16800</v>
      </c>
    </row>
    <row r="15754" spans="1:8" x14ac:dyDescent="0.25">
      <c r="A15754" s="2">
        <v>23</v>
      </c>
      <c r="B15754" t="s">
        <v>14</v>
      </c>
      <c r="C15754" t="s">
        <v>257</v>
      </c>
      <c r="D15754" s="2">
        <v>3</v>
      </c>
      <c r="E15754" s="17">
        <v>12</v>
      </c>
      <c r="F15754" t="s">
        <v>70</v>
      </c>
      <c r="G15754">
        <v>453</v>
      </c>
      <c r="H15754">
        <v>238343875.91000003</v>
      </c>
    </row>
    <row r="15755" spans="1:8" x14ac:dyDescent="0.25">
      <c r="A15755" s="2">
        <v>23</v>
      </c>
      <c r="B15755" t="s">
        <v>14</v>
      </c>
      <c r="C15755" t="s">
        <v>257</v>
      </c>
      <c r="D15755" s="2">
        <v>3</v>
      </c>
      <c r="E15755" s="17">
        <v>12</v>
      </c>
      <c r="F15755" t="s">
        <v>75</v>
      </c>
      <c r="G15755">
        <v>24</v>
      </c>
      <c r="H15755">
        <v>173693</v>
      </c>
    </row>
    <row r="15756" spans="1:8" x14ac:dyDescent="0.25">
      <c r="A15756" s="2">
        <v>23</v>
      </c>
      <c r="B15756" t="s">
        <v>14</v>
      </c>
      <c r="C15756" t="s">
        <v>257</v>
      </c>
      <c r="D15756" s="2">
        <v>3</v>
      </c>
      <c r="E15756" s="17">
        <v>12</v>
      </c>
      <c r="F15756" t="s">
        <v>77</v>
      </c>
      <c r="G15756">
        <v>63</v>
      </c>
      <c r="H15756">
        <v>940418.57999999984</v>
      </c>
    </row>
    <row r="15757" spans="1:8" x14ac:dyDescent="0.25">
      <c r="A15757" s="2">
        <v>23</v>
      </c>
      <c r="B15757" t="s">
        <v>14</v>
      </c>
      <c r="C15757" t="s">
        <v>257</v>
      </c>
      <c r="D15757" s="2">
        <v>3</v>
      </c>
      <c r="E15757" s="17">
        <v>12</v>
      </c>
      <c r="F15757" t="s">
        <v>69</v>
      </c>
      <c r="G15757">
        <v>453</v>
      </c>
      <c r="H15757">
        <v>38221464.279999994</v>
      </c>
    </row>
    <row r="15758" spans="1:8" x14ac:dyDescent="0.25">
      <c r="A15758" s="2">
        <v>23</v>
      </c>
      <c r="B15758" t="s">
        <v>14</v>
      </c>
      <c r="C15758" t="s">
        <v>257</v>
      </c>
      <c r="D15758" s="2">
        <v>3</v>
      </c>
      <c r="E15758" s="17">
        <v>12</v>
      </c>
      <c r="F15758" t="s">
        <v>67</v>
      </c>
      <c r="G15758">
        <v>453</v>
      </c>
      <c r="H15758">
        <v>21545.02</v>
      </c>
    </row>
    <row r="15759" spans="1:8" x14ac:dyDescent="0.25">
      <c r="A15759" s="2">
        <v>23</v>
      </c>
      <c r="B15759" t="s">
        <v>14</v>
      </c>
      <c r="C15759" t="s">
        <v>257</v>
      </c>
      <c r="D15759" s="2">
        <v>3</v>
      </c>
      <c r="E15759" s="17">
        <v>12</v>
      </c>
      <c r="F15759" t="s">
        <v>73</v>
      </c>
      <c r="G15759">
        <v>43</v>
      </c>
      <c r="H15759">
        <v>13695394.390000006</v>
      </c>
    </row>
    <row r="15760" spans="1:8" x14ac:dyDescent="0.25">
      <c r="A15760" s="2">
        <v>23</v>
      </c>
      <c r="B15760" t="s">
        <v>14</v>
      </c>
      <c r="C15760" t="s">
        <v>257</v>
      </c>
      <c r="D15760" s="2">
        <v>3</v>
      </c>
      <c r="E15760" s="17">
        <v>12</v>
      </c>
      <c r="F15760" t="s">
        <v>79</v>
      </c>
      <c r="G15760">
        <v>2</v>
      </c>
      <c r="H15760">
        <v>684109.76</v>
      </c>
    </row>
    <row r="15761" spans="1:8" x14ac:dyDescent="0.25">
      <c r="A15761" s="2">
        <v>23</v>
      </c>
      <c r="B15761" t="s">
        <v>14</v>
      </c>
      <c r="C15761" t="s">
        <v>257</v>
      </c>
      <c r="D15761" s="2">
        <v>3</v>
      </c>
      <c r="E15761" s="17">
        <v>12</v>
      </c>
      <c r="F15761" t="s">
        <v>72</v>
      </c>
      <c r="G15761">
        <v>453</v>
      </c>
      <c r="H15761">
        <v>28110051.770000003</v>
      </c>
    </row>
    <row r="15762" spans="1:8" x14ac:dyDescent="0.25">
      <c r="A15762" s="2">
        <v>23</v>
      </c>
      <c r="B15762" t="s">
        <v>14</v>
      </c>
      <c r="C15762" t="s">
        <v>257</v>
      </c>
      <c r="D15762" s="2">
        <v>3</v>
      </c>
      <c r="E15762" s="17">
        <v>12</v>
      </c>
      <c r="F15762" t="s">
        <v>74</v>
      </c>
      <c r="G15762">
        <v>4</v>
      </c>
      <c r="H15762">
        <v>1247369.43</v>
      </c>
    </row>
    <row r="15763" spans="1:8" x14ac:dyDescent="0.25">
      <c r="A15763" s="2">
        <v>23</v>
      </c>
      <c r="B15763" t="s">
        <v>14</v>
      </c>
      <c r="C15763" t="s">
        <v>257</v>
      </c>
      <c r="D15763" s="2">
        <v>3</v>
      </c>
      <c r="E15763" s="17">
        <v>12</v>
      </c>
      <c r="F15763" t="s">
        <v>88</v>
      </c>
      <c r="G15763">
        <v>1</v>
      </c>
      <c r="H15763">
        <v>30976.720000000001</v>
      </c>
    </row>
    <row r="15764" spans="1:8" x14ac:dyDescent="0.25">
      <c r="A15764" s="2">
        <v>23</v>
      </c>
      <c r="B15764" t="s">
        <v>14</v>
      </c>
      <c r="C15764" t="s">
        <v>257</v>
      </c>
      <c r="D15764" s="2">
        <v>3</v>
      </c>
      <c r="E15764" s="17">
        <v>12</v>
      </c>
      <c r="F15764" t="s">
        <v>76</v>
      </c>
      <c r="H15764">
        <v>77361.59</v>
      </c>
    </row>
    <row r="15765" spans="1:8" x14ac:dyDescent="0.25">
      <c r="A15765" s="2">
        <v>23</v>
      </c>
      <c r="B15765" t="s">
        <v>14</v>
      </c>
      <c r="C15765" t="s">
        <v>257</v>
      </c>
      <c r="D15765" s="2">
        <v>3</v>
      </c>
      <c r="E15765" s="17">
        <v>13</v>
      </c>
      <c r="F15765" t="s">
        <v>70</v>
      </c>
      <c r="G15765">
        <v>77</v>
      </c>
      <c r="H15765">
        <v>45346039.329999983</v>
      </c>
    </row>
    <row r="15766" spans="1:8" x14ac:dyDescent="0.25">
      <c r="A15766" s="2">
        <v>23</v>
      </c>
      <c r="B15766" t="s">
        <v>14</v>
      </c>
      <c r="C15766" t="s">
        <v>257</v>
      </c>
      <c r="D15766" s="2">
        <v>3</v>
      </c>
      <c r="E15766" s="17">
        <v>13</v>
      </c>
      <c r="F15766" t="s">
        <v>75</v>
      </c>
      <c r="G15766">
        <v>8</v>
      </c>
      <c r="H15766">
        <v>219114</v>
      </c>
    </row>
    <row r="15767" spans="1:8" x14ac:dyDescent="0.25">
      <c r="A15767" s="2">
        <v>23</v>
      </c>
      <c r="B15767" t="s">
        <v>14</v>
      </c>
      <c r="C15767" t="s">
        <v>257</v>
      </c>
      <c r="D15767" s="2">
        <v>3</v>
      </c>
      <c r="E15767" s="17">
        <v>13</v>
      </c>
      <c r="F15767" t="s">
        <v>69</v>
      </c>
      <c r="G15767">
        <v>77</v>
      </c>
      <c r="H15767">
        <v>7257404.5700000031</v>
      </c>
    </row>
    <row r="15768" spans="1:8" x14ac:dyDescent="0.25">
      <c r="A15768" s="2">
        <v>23</v>
      </c>
      <c r="B15768" t="s">
        <v>14</v>
      </c>
      <c r="C15768" t="s">
        <v>257</v>
      </c>
      <c r="D15768" s="2">
        <v>3</v>
      </c>
      <c r="E15768" s="17">
        <v>13</v>
      </c>
      <c r="F15768" t="s">
        <v>67</v>
      </c>
      <c r="G15768">
        <v>77</v>
      </c>
      <c r="H15768">
        <v>3514.0000000000005</v>
      </c>
    </row>
    <row r="15769" spans="1:8" x14ac:dyDescent="0.25">
      <c r="A15769" s="2">
        <v>23</v>
      </c>
      <c r="B15769" t="s">
        <v>14</v>
      </c>
      <c r="C15769" t="s">
        <v>257</v>
      </c>
      <c r="D15769" s="2">
        <v>3</v>
      </c>
      <c r="E15769" s="17">
        <v>13</v>
      </c>
      <c r="F15769" t="s">
        <v>73</v>
      </c>
      <c r="G15769">
        <v>5</v>
      </c>
      <c r="H15769">
        <v>2780801.18</v>
      </c>
    </row>
    <row r="15770" spans="1:8" x14ac:dyDescent="0.25">
      <c r="A15770" s="2">
        <v>23</v>
      </c>
      <c r="B15770" t="s">
        <v>14</v>
      </c>
      <c r="C15770" t="s">
        <v>257</v>
      </c>
      <c r="D15770" s="2">
        <v>3</v>
      </c>
      <c r="E15770" s="17">
        <v>13</v>
      </c>
      <c r="F15770" t="s">
        <v>79</v>
      </c>
      <c r="G15770">
        <v>3</v>
      </c>
      <c r="H15770">
        <v>148037</v>
      </c>
    </row>
    <row r="15771" spans="1:8" x14ac:dyDescent="0.25">
      <c r="A15771" s="2">
        <v>23</v>
      </c>
      <c r="B15771" t="s">
        <v>14</v>
      </c>
      <c r="C15771" t="s">
        <v>257</v>
      </c>
      <c r="D15771" s="2">
        <v>3</v>
      </c>
      <c r="E15771" s="17">
        <v>13</v>
      </c>
      <c r="F15771" t="s">
        <v>72</v>
      </c>
      <c r="G15771">
        <v>77</v>
      </c>
      <c r="H15771">
        <v>11825154.459999999</v>
      </c>
    </row>
    <row r="15772" spans="1:8" x14ac:dyDescent="0.25">
      <c r="A15772" s="2">
        <v>23</v>
      </c>
      <c r="B15772" t="s">
        <v>14</v>
      </c>
      <c r="C15772" t="s">
        <v>257</v>
      </c>
      <c r="D15772" s="2">
        <v>3</v>
      </c>
      <c r="E15772" s="17">
        <v>13</v>
      </c>
      <c r="F15772" t="s">
        <v>74</v>
      </c>
      <c r="G15772">
        <v>1</v>
      </c>
      <c r="H15772">
        <v>746330.63</v>
      </c>
    </row>
    <row r="15773" spans="1:8" x14ac:dyDescent="0.25">
      <c r="A15773" s="2">
        <v>23</v>
      </c>
      <c r="B15773" t="s">
        <v>14</v>
      </c>
      <c r="C15773" t="s">
        <v>257</v>
      </c>
      <c r="D15773" s="2">
        <v>3</v>
      </c>
      <c r="E15773" s="17">
        <v>13</v>
      </c>
      <c r="F15773" t="s">
        <v>76</v>
      </c>
      <c r="H15773">
        <v>-519.69000000000005</v>
      </c>
    </row>
    <row r="15774" spans="1:8" x14ac:dyDescent="0.25">
      <c r="A15774" s="2">
        <v>23</v>
      </c>
      <c r="B15774" t="s">
        <v>14</v>
      </c>
      <c r="C15774" t="s">
        <v>257</v>
      </c>
      <c r="D15774" s="2">
        <v>3</v>
      </c>
      <c r="E15774" s="17">
        <v>14</v>
      </c>
      <c r="F15774" t="s">
        <v>70</v>
      </c>
      <c r="G15774">
        <v>25</v>
      </c>
      <c r="H15774">
        <v>17926120.680000003</v>
      </c>
    </row>
    <row r="15775" spans="1:8" x14ac:dyDescent="0.25">
      <c r="A15775" s="2">
        <v>23</v>
      </c>
      <c r="B15775" t="s">
        <v>14</v>
      </c>
      <c r="C15775" t="s">
        <v>257</v>
      </c>
      <c r="D15775" s="2">
        <v>3</v>
      </c>
      <c r="E15775" s="17">
        <v>14</v>
      </c>
      <c r="F15775" t="s">
        <v>75</v>
      </c>
      <c r="G15775">
        <v>1</v>
      </c>
      <c r="H15775">
        <v>218497</v>
      </c>
    </row>
    <row r="15776" spans="1:8" x14ac:dyDescent="0.25">
      <c r="A15776" s="2">
        <v>23</v>
      </c>
      <c r="B15776" t="s">
        <v>14</v>
      </c>
      <c r="C15776" t="s">
        <v>257</v>
      </c>
      <c r="D15776" s="2">
        <v>3</v>
      </c>
      <c r="E15776" s="17">
        <v>14</v>
      </c>
      <c r="F15776" t="s">
        <v>69</v>
      </c>
      <c r="G15776">
        <v>25</v>
      </c>
      <c r="H15776">
        <v>2927174.0300000003</v>
      </c>
    </row>
    <row r="15777" spans="1:8" x14ac:dyDescent="0.25">
      <c r="A15777" s="2">
        <v>23</v>
      </c>
      <c r="B15777" t="s">
        <v>14</v>
      </c>
      <c r="C15777" t="s">
        <v>257</v>
      </c>
      <c r="D15777" s="2">
        <v>3</v>
      </c>
      <c r="E15777" s="17">
        <v>14</v>
      </c>
      <c r="F15777" t="s">
        <v>67</v>
      </c>
      <c r="G15777">
        <v>25</v>
      </c>
      <c r="H15777">
        <v>1216.56</v>
      </c>
    </row>
    <row r="15778" spans="1:8" x14ac:dyDescent="0.25">
      <c r="A15778" s="2">
        <v>23</v>
      </c>
      <c r="B15778" t="s">
        <v>14</v>
      </c>
      <c r="C15778" t="s">
        <v>257</v>
      </c>
      <c r="D15778" s="2">
        <v>3</v>
      </c>
      <c r="E15778" s="17">
        <v>14</v>
      </c>
      <c r="F15778" t="s">
        <v>73</v>
      </c>
      <c r="G15778">
        <v>4</v>
      </c>
      <c r="H15778">
        <v>1307654.44</v>
      </c>
    </row>
    <row r="15779" spans="1:8" x14ac:dyDescent="0.25">
      <c r="A15779" s="2">
        <v>23</v>
      </c>
      <c r="B15779" t="s">
        <v>14</v>
      </c>
      <c r="C15779" t="s">
        <v>257</v>
      </c>
      <c r="D15779" s="2">
        <v>3</v>
      </c>
      <c r="E15779" s="17">
        <v>14</v>
      </c>
      <c r="F15779" t="s">
        <v>79</v>
      </c>
      <c r="H15779">
        <v>35529</v>
      </c>
    </row>
    <row r="15780" spans="1:8" x14ac:dyDescent="0.25">
      <c r="A15780" s="2">
        <v>23</v>
      </c>
      <c r="B15780" t="s">
        <v>14</v>
      </c>
      <c r="C15780" t="s">
        <v>257</v>
      </c>
      <c r="D15780" s="2">
        <v>3</v>
      </c>
      <c r="E15780" s="17">
        <v>14</v>
      </c>
      <c r="F15780" t="s">
        <v>72</v>
      </c>
      <c r="G15780">
        <v>25</v>
      </c>
      <c r="H15780">
        <v>5522518.5599999996</v>
      </c>
    </row>
    <row r="15781" spans="1:8" x14ac:dyDescent="0.25">
      <c r="A15781" s="2">
        <v>23</v>
      </c>
      <c r="B15781" t="s">
        <v>14</v>
      </c>
      <c r="C15781" t="s">
        <v>257</v>
      </c>
      <c r="D15781" s="2">
        <v>3</v>
      </c>
      <c r="E15781" s="17">
        <v>14</v>
      </c>
      <c r="F15781" t="s">
        <v>74</v>
      </c>
      <c r="G15781">
        <v>2</v>
      </c>
      <c r="H15781">
        <v>464804.83000000007</v>
      </c>
    </row>
    <row r="15782" spans="1:8" x14ac:dyDescent="0.25">
      <c r="A15782" s="2">
        <v>23</v>
      </c>
      <c r="B15782" t="s">
        <v>14</v>
      </c>
      <c r="C15782" t="s">
        <v>257</v>
      </c>
      <c r="D15782" s="2">
        <v>3</v>
      </c>
      <c r="E15782" s="17">
        <v>15</v>
      </c>
      <c r="F15782" t="s">
        <v>70</v>
      </c>
      <c r="G15782">
        <v>3</v>
      </c>
      <c r="H15782">
        <v>2121747</v>
      </c>
    </row>
    <row r="15783" spans="1:8" x14ac:dyDescent="0.25">
      <c r="A15783" s="2">
        <v>23</v>
      </c>
      <c r="B15783" t="s">
        <v>14</v>
      </c>
      <c r="C15783" t="s">
        <v>257</v>
      </c>
      <c r="D15783" s="2">
        <v>3</v>
      </c>
      <c r="E15783" s="17">
        <v>15</v>
      </c>
      <c r="F15783" t="s">
        <v>69</v>
      </c>
      <c r="G15783">
        <v>3</v>
      </c>
      <c r="H15783">
        <v>339479.08</v>
      </c>
    </row>
    <row r="15784" spans="1:8" x14ac:dyDescent="0.25">
      <c r="A15784" s="2">
        <v>23</v>
      </c>
      <c r="B15784" t="s">
        <v>14</v>
      </c>
      <c r="C15784" t="s">
        <v>257</v>
      </c>
      <c r="D15784" s="2">
        <v>3</v>
      </c>
      <c r="E15784" s="17">
        <v>15</v>
      </c>
      <c r="F15784" t="s">
        <v>67</v>
      </c>
      <c r="G15784">
        <v>3</v>
      </c>
      <c r="H15784">
        <v>102.75</v>
      </c>
    </row>
    <row r="15785" spans="1:8" x14ac:dyDescent="0.25">
      <c r="A15785" s="2">
        <v>23</v>
      </c>
      <c r="B15785" t="s">
        <v>14</v>
      </c>
      <c r="C15785" t="s">
        <v>257</v>
      </c>
      <c r="D15785" s="2">
        <v>3</v>
      </c>
      <c r="E15785" s="17">
        <v>15</v>
      </c>
      <c r="F15785" t="s">
        <v>73</v>
      </c>
      <c r="H15785">
        <v>233620.96</v>
      </c>
    </row>
    <row r="15786" spans="1:8" x14ac:dyDescent="0.25">
      <c r="A15786" s="2">
        <v>23</v>
      </c>
      <c r="B15786" t="s">
        <v>14</v>
      </c>
      <c r="C15786" t="s">
        <v>257</v>
      </c>
      <c r="D15786" s="2">
        <v>3</v>
      </c>
      <c r="E15786" s="17">
        <v>15</v>
      </c>
      <c r="F15786" t="s">
        <v>79</v>
      </c>
      <c r="H15786">
        <v>17764.5</v>
      </c>
    </row>
    <row r="15787" spans="1:8" x14ac:dyDescent="0.25">
      <c r="A15787" s="2">
        <v>23</v>
      </c>
      <c r="B15787" t="s">
        <v>14</v>
      </c>
      <c r="C15787" t="s">
        <v>257</v>
      </c>
      <c r="D15787" s="2">
        <v>3</v>
      </c>
      <c r="E15787" s="17">
        <v>15</v>
      </c>
      <c r="F15787" t="s">
        <v>72</v>
      </c>
      <c r="G15787">
        <v>3</v>
      </c>
      <c r="H15787">
        <v>637470.19999999995</v>
      </c>
    </row>
    <row r="15788" spans="1:8" x14ac:dyDescent="0.25">
      <c r="A15788" s="2">
        <v>23</v>
      </c>
      <c r="B15788" t="s">
        <v>14</v>
      </c>
      <c r="C15788" t="s">
        <v>257</v>
      </c>
      <c r="D15788" s="2">
        <v>3</v>
      </c>
      <c r="E15788" s="17">
        <v>16</v>
      </c>
      <c r="F15788" t="s">
        <v>70</v>
      </c>
      <c r="G15788">
        <v>1</v>
      </c>
      <c r="H15788">
        <v>539563</v>
      </c>
    </row>
    <row r="15789" spans="1:8" x14ac:dyDescent="0.25">
      <c r="A15789" s="2">
        <v>23</v>
      </c>
      <c r="B15789" t="s">
        <v>14</v>
      </c>
      <c r="C15789" t="s">
        <v>257</v>
      </c>
      <c r="D15789" s="2">
        <v>3</v>
      </c>
      <c r="E15789" s="17">
        <v>16</v>
      </c>
      <c r="F15789" t="s">
        <v>69</v>
      </c>
      <c r="G15789">
        <v>1</v>
      </c>
      <c r="H15789">
        <v>86329.98</v>
      </c>
    </row>
    <row r="15790" spans="1:8" x14ac:dyDescent="0.25">
      <c r="A15790" s="2">
        <v>23</v>
      </c>
      <c r="B15790" t="s">
        <v>14</v>
      </c>
      <c r="C15790" t="s">
        <v>257</v>
      </c>
      <c r="D15790" s="2">
        <v>3</v>
      </c>
      <c r="E15790" s="17">
        <v>16</v>
      </c>
      <c r="F15790" t="s">
        <v>67</v>
      </c>
      <c r="G15790">
        <v>1</v>
      </c>
      <c r="H15790">
        <v>20.55</v>
      </c>
    </row>
    <row r="15791" spans="1:8" x14ac:dyDescent="0.25">
      <c r="A15791" s="2">
        <v>23</v>
      </c>
      <c r="B15791" t="s">
        <v>14</v>
      </c>
      <c r="C15791" t="s">
        <v>257</v>
      </c>
      <c r="D15791" s="2">
        <v>3</v>
      </c>
      <c r="E15791" s="17">
        <v>16</v>
      </c>
      <c r="F15791" t="s">
        <v>73</v>
      </c>
      <c r="H15791">
        <v>98375.55</v>
      </c>
    </row>
    <row r="15792" spans="1:8" x14ac:dyDescent="0.25">
      <c r="A15792" s="2">
        <v>23</v>
      </c>
      <c r="B15792" t="s">
        <v>14</v>
      </c>
      <c r="C15792" t="s">
        <v>257</v>
      </c>
      <c r="D15792" s="2">
        <v>3</v>
      </c>
      <c r="E15792" s="17">
        <v>16</v>
      </c>
      <c r="F15792" t="s">
        <v>72</v>
      </c>
      <c r="G15792">
        <v>1</v>
      </c>
      <c r="H15792">
        <v>99947.63</v>
      </c>
    </row>
    <row r="15793" spans="1:8" x14ac:dyDescent="0.25">
      <c r="A15793" s="2">
        <v>23</v>
      </c>
      <c r="B15793" t="s">
        <v>14</v>
      </c>
      <c r="C15793" t="s">
        <v>257</v>
      </c>
      <c r="D15793" s="2">
        <v>3</v>
      </c>
      <c r="E15793" s="17">
        <v>16</v>
      </c>
      <c r="F15793" t="s">
        <v>74</v>
      </c>
      <c r="H15793">
        <v>-2641.6</v>
      </c>
    </row>
    <row r="15794" spans="1:8" x14ac:dyDescent="0.25">
      <c r="A15794" s="2">
        <v>23</v>
      </c>
      <c r="B15794" t="s">
        <v>14</v>
      </c>
      <c r="C15794" t="s">
        <v>258</v>
      </c>
      <c r="D15794" s="2">
        <v>5</v>
      </c>
      <c r="E15794" s="17">
        <v>1</v>
      </c>
      <c r="F15794" t="s">
        <v>70</v>
      </c>
      <c r="G15794">
        <v>211</v>
      </c>
      <c r="H15794">
        <v>7020683.0599999996</v>
      </c>
    </row>
    <row r="15795" spans="1:8" x14ac:dyDescent="0.25">
      <c r="A15795" s="2">
        <v>23</v>
      </c>
      <c r="B15795" t="s">
        <v>14</v>
      </c>
      <c r="C15795" t="s">
        <v>258</v>
      </c>
      <c r="D15795" s="2">
        <v>5</v>
      </c>
      <c r="E15795" s="17">
        <v>1</v>
      </c>
      <c r="F15795" t="s">
        <v>75</v>
      </c>
      <c r="H15795">
        <v>467100</v>
      </c>
    </row>
    <row r="15796" spans="1:8" x14ac:dyDescent="0.25">
      <c r="A15796" s="2">
        <v>23</v>
      </c>
      <c r="B15796" t="s">
        <v>14</v>
      </c>
      <c r="C15796" t="s">
        <v>258</v>
      </c>
      <c r="D15796" s="2">
        <v>5</v>
      </c>
      <c r="E15796" s="17">
        <v>1</v>
      </c>
      <c r="F15796" t="s">
        <v>77</v>
      </c>
      <c r="H15796">
        <v>5263.8399999999992</v>
      </c>
    </row>
    <row r="15797" spans="1:8" x14ac:dyDescent="0.25">
      <c r="A15797" s="2">
        <v>23</v>
      </c>
      <c r="B15797" t="s">
        <v>14</v>
      </c>
      <c r="C15797" t="s">
        <v>258</v>
      </c>
      <c r="D15797" s="2">
        <v>5</v>
      </c>
      <c r="E15797" s="17">
        <v>1</v>
      </c>
      <c r="F15797" t="s">
        <v>68</v>
      </c>
      <c r="H15797">
        <v>680482.5</v>
      </c>
    </row>
    <row r="15798" spans="1:8" x14ac:dyDescent="0.25">
      <c r="A15798" s="2">
        <v>23</v>
      </c>
      <c r="B15798" t="s">
        <v>14</v>
      </c>
      <c r="C15798" t="s">
        <v>258</v>
      </c>
      <c r="D15798" s="2">
        <v>5</v>
      </c>
      <c r="E15798" s="17">
        <v>1</v>
      </c>
      <c r="F15798" t="s">
        <v>69</v>
      </c>
      <c r="G15798">
        <v>1</v>
      </c>
      <c r="H15798">
        <v>461505.55000000028</v>
      </c>
    </row>
    <row r="15799" spans="1:8" x14ac:dyDescent="0.25">
      <c r="A15799" s="2">
        <v>23</v>
      </c>
      <c r="B15799" t="s">
        <v>14</v>
      </c>
      <c r="C15799" t="s">
        <v>258</v>
      </c>
      <c r="D15799" s="2">
        <v>5</v>
      </c>
      <c r="E15799" s="17">
        <v>1</v>
      </c>
      <c r="F15799" t="s">
        <v>67</v>
      </c>
      <c r="G15799">
        <v>1</v>
      </c>
      <c r="H15799">
        <v>2359.1400000000003</v>
      </c>
    </row>
    <row r="15800" spans="1:8" x14ac:dyDescent="0.25">
      <c r="A15800" s="2">
        <v>23</v>
      </c>
      <c r="B15800" t="s">
        <v>14</v>
      </c>
      <c r="C15800" t="s">
        <v>258</v>
      </c>
      <c r="D15800" s="2">
        <v>5</v>
      </c>
      <c r="E15800" s="17">
        <v>1</v>
      </c>
      <c r="F15800" t="s">
        <v>73</v>
      </c>
      <c r="H15800">
        <v>290712.30000000005</v>
      </c>
    </row>
    <row r="15801" spans="1:8" x14ac:dyDescent="0.25">
      <c r="A15801" s="2">
        <v>23</v>
      </c>
      <c r="B15801" t="s">
        <v>14</v>
      </c>
      <c r="C15801" t="s">
        <v>258</v>
      </c>
      <c r="D15801" s="2">
        <v>5</v>
      </c>
      <c r="E15801" s="17">
        <v>2</v>
      </c>
      <c r="F15801" t="s">
        <v>70</v>
      </c>
      <c r="G15801">
        <v>82</v>
      </c>
      <c r="H15801">
        <v>1099841.69</v>
      </c>
    </row>
    <row r="15802" spans="1:8" x14ac:dyDescent="0.25">
      <c r="A15802" s="2">
        <v>23</v>
      </c>
      <c r="B15802" t="s">
        <v>14</v>
      </c>
      <c r="C15802" t="s">
        <v>258</v>
      </c>
      <c r="D15802" s="2">
        <v>5</v>
      </c>
      <c r="E15802" s="17">
        <v>2</v>
      </c>
      <c r="F15802" t="s">
        <v>75</v>
      </c>
      <c r="G15802">
        <v>51</v>
      </c>
      <c r="H15802">
        <v>222300</v>
      </c>
    </row>
    <row r="15803" spans="1:8" x14ac:dyDescent="0.25">
      <c r="A15803" s="2">
        <v>23</v>
      </c>
      <c r="B15803" t="s">
        <v>14</v>
      </c>
      <c r="C15803" t="s">
        <v>258</v>
      </c>
      <c r="D15803" s="2">
        <v>5</v>
      </c>
      <c r="E15803" s="17">
        <v>2</v>
      </c>
      <c r="F15803" t="s">
        <v>77</v>
      </c>
      <c r="G15803">
        <v>16</v>
      </c>
      <c r="H15803">
        <v>19134.430000000004</v>
      </c>
    </row>
    <row r="15804" spans="1:8" x14ac:dyDescent="0.25">
      <c r="A15804" s="2">
        <v>23</v>
      </c>
      <c r="B15804" t="s">
        <v>14</v>
      </c>
      <c r="C15804" t="s">
        <v>258</v>
      </c>
      <c r="D15804" s="2">
        <v>5</v>
      </c>
      <c r="E15804" s="17">
        <v>2</v>
      </c>
      <c r="F15804" t="s">
        <v>68</v>
      </c>
      <c r="G15804">
        <v>43</v>
      </c>
      <c r="H15804">
        <v>141487</v>
      </c>
    </row>
    <row r="15805" spans="1:8" x14ac:dyDescent="0.25">
      <c r="A15805" s="2">
        <v>23</v>
      </c>
      <c r="B15805" t="s">
        <v>14</v>
      </c>
      <c r="C15805" t="s">
        <v>258</v>
      </c>
      <c r="D15805" s="2">
        <v>5</v>
      </c>
      <c r="E15805" s="17">
        <v>2</v>
      </c>
      <c r="F15805" t="s">
        <v>69</v>
      </c>
      <c r="G15805">
        <v>82</v>
      </c>
      <c r="H15805">
        <v>143580.91</v>
      </c>
    </row>
    <row r="15806" spans="1:8" x14ac:dyDescent="0.25">
      <c r="A15806" s="2">
        <v>23</v>
      </c>
      <c r="B15806" t="s">
        <v>14</v>
      </c>
      <c r="C15806" t="s">
        <v>258</v>
      </c>
      <c r="D15806" s="2">
        <v>5</v>
      </c>
      <c r="E15806" s="17">
        <v>2</v>
      </c>
      <c r="F15806" t="s">
        <v>67</v>
      </c>
      <c r="G15806">
        <v>82</v>
      </c>
      <c r="H15806">
        <v>616.5</v>
      </c>
    </row>
    <row r="15807" spans="1:8" x14ac:dyDescent="0.25">
      <c r="A15807" s="2">
        <v>23</v>
      </c>
      <c r="B15807" t="s">
        <v>14</v>
      </c>
      <c r="C15807" t="s">
        <v>258</v>
      </c>
      <c r="D15807" s="2">
        <v>5</v>
      </c>
      <c r="E15807" s="17">
        <v>2</v>
      </c>
      <c r="F15807" t="s">
        <v>73</v>
      </c>
      <c r="G15807">
        <v>7</v>
      </c>
      <c r="H15807">
        <v>69615.659999999989</v>
      </c>
    </row>
    <row r="15808" spans="1:8" x14ac:dyDescent="0.25">
      <c r="A15808" s="2">
        <v>23</v>
      </c>
      <c r="B15808" t="s">
        <v>14</v>
      </c>
      <c r="C15808" t="s">
        <v>258</v>
      </c>
      <c r="D15808" s="2">
        <v>5</v>
      </c>
      <c r="E15808" s="17">
        <v>3</v>
      </c>
      <c r="F15808" t="s">
        <v>70</v>
      </c>
      <c r="G15808">
        <v>83</v>
      </c>
      <c r="H15808">
        <v>10538601.630000001</v>
      </c>
    </row>
    <row r="15809" spans="1:8" x14ac:dyDescent="0.25">
      <c r="A15809" s="2">
        <v>23</v>
      </c>
      <c r="B15809" t="s">
        <v>14</v>
      </c>
      <c r="C15809" t="s">
        <v>258</v>
      </c>
      <c r="D15809" s="2">
        <v>5</v>
      </c>
      <c r="E15809" s="17">
        <v>3</v>
      </c>
      <c r="F15809" t="s">
        <v>75</v>
      </c>
      <c r="G15809">
        <v>81</v>
      </c>
      <c r="H15809">
        <v>1362029.7</v>
      </c>
    </row>
    <row r="15810" spans="1:8" x14ac:dyDescent="0.25">
      <c r="A15810" s="2">
        <v>23</v>
      </c>
      <c r="B15810" t="s">
        <v>14</v>
      </c>
      <c r="C15810" t="s">
        <v>258</v>
      </c>
      <c r="D15810" s="2">
        <v>5</v>
      </c>
      <c r="E15810" s="17">
        <v>3</v>
      </c>
      <c r="F15810" t="s">
        <v>77</v>
      </c>
      <c r="G15810">
        <v>8</v>
      </c>
      <c r="H15810">
        <v>113845.98000000001</v>
      </c>
    </row>
    <row r="15811" spans="1:8" x14ac:dyDescent="0.25">
      <c r="A15811" s="2">
        <v>23</v>
      </c>
      <c r="B15811" t="s">
        <v>14</v>
      </c>
      <c r="C15811" t="s">
        <v>258</v>
      </c>
      <c r="D15811" s="2">
        <v>5</v>
      </c>
      <c r="E15811" s="17">
        <v>3</v>
      </c>
      <c r="F15811" t="s">
        <v>68</v>
      </c>
      <c r="G15811">
        <v>48</v>
      </c>
      <c r="H15811">
        <v>1063495</v>
      </c>
    </row>
    <row r="15812" spans="1:8" x14ac:dyDescent="0.25">
      <c r="A15812" s="2">
        <v>23</v>
      </c>
      <c r="B15812" t="s">
        <v>14</v>
      </c>
      <c r="C15812" t="s">
        <v>258</v>
      </c>
      <c r="D15812" s="2">
        <v>5</v>
      </c>
      <c r="E15812" s="17">
        <v>3</v>
      </c>
      <c r="F15812" t="s">
        <v>69</v>
      </c>
      <c r="G15812">
        <v>83</v>
      </c>
      <c r="H15812">
        <v>1418076.7800000012</v>
      </c>
    </row>
    <row r="15813" spans="1:8" x14ac:dyDescent="0.25">
      <c r="A15813" s="2">
        <v>23</v>
      </c>
      <c r="B15813" t="s">
        <v>14</v>
      </c>
      <c r="C15813" t="s">
        <v>258</v>
      </c>
      <c r="D15813" s="2">
        <v>5</v>
      </c>
      <c r="E15813" s="17">
        <v>3</v>
      </c>
      <c r="F15813" t="s">
        <v>67</v>
      </c>
      <c r="G15813">
        <v>83</v>
      </c>
      <c r="H15813">
        <v>5038.46</v>
      </c>
    </row>
    <row r="15814" spans="1:8" x14ac:dyDescent="0.25">
      <c r="A15814" s="2">
        <v>23</v>
      </c>
      <c r="B15814" t="s">
        <v>14</v>
      </c>
      <c r="C15814" t="s">
        <v>258</v>
      </c>
      <c r="D15814" s="2">
        <v>5</v>
      </c>
      <c r="E15814" s="17">
        <v>3</v>
      </c>
      <c r="F15814" t="s">
        <v>73</v>
      </c>
      <c r="G15814">
        <v>7</v>
      </c>
      <c r="H15814">
        <v>847267.17999999993</v>
      </c>
    </row>
    <row r="15815" spans="1:8" x14ac:dyDescent="0.25">
      <c r="A15815" s="2">
        <v>23</v>
      </c>
      <c r="B15815" t="s">
        <v>14</v>
      </c>
      <c r="C15815" t="s">
        <v>258</v>
      </c>
      <c r="D15815" s="2">
        <v>5</v>
      </c>
      <c r="E15815" s="17">
        <v>3</v>
      </c>
      <c r="F15815" t="s">
        <v>72</v>
      </c>
      <c r="G15815">
        <v>11</v>
      </c>
      <c r="H15815">
        <v>262710.08</v>
      </c>
    </row>
    <row r="15816" spans="1:8" x14ac:dyDescent="0.25">
      <c r="A15816" s="2">
        <v>23</v>
      </c>
      <c r="B15816" t="s">
        <v>14</v>
      </c>
      <c r="C15816" t="s">
        <v>258</v>
      </c>
      <c r="D15816" s="2">
        <v>5</v>
      </c>
      <c r="E15816" s="17">
        <v>3</v>
      </c>
      <c r="F15816" t="s">
        <v>74</v>
      </c>
      <c r="G15816">
        <v>26</v>
      </c>
      <c r="H15816">
        <v>229540.96999999997</v>
      </c>
    </row>
    <row r="15817" spans="1:8" x14ac:dyDescent="0.25">
      <c r="A15817" s="2">
        <v>23</v>
      </c>
      <c r="B15817" t="s">
        <v>14</v>
      </c>
      <c r="C15817" t="s">
        <v>258</v>
      </c>
      <c r="D15817" s="2">
        <v>5</v>
      </c>
      <c r="E15817" s="17">
        <v>4</v>
      </c>
      <c r="F15817" t="s">
        <v>70</v>
      </c>
      <c r="G15817">
        <v>7</v>
      </c>
      <c r="H15817">
        <v>709951.75</v>
      </c>
    </row>
    <row r="15818" spans="1:8" x14ac:dyDescent="0.25">
      <c r="A15818" s="2">
        <v>23</v>
      </c>
      <c r="B15818" t="s">
        <v>14</v>
      </c>
      <c r="C15818" t="s">
        <v>258</v>
      </c>
      <c r="D15818" s="2">
        <v>5</v>
      </c>
      <c r="E15818" s="17">
        <v>4</v>
      </c>
      <c r="F15818" t="s">
        <v>75</v>
      </c>
      <c r="G15818">
        <v>8</v>
      </c>
      <c r="H15818">
        <v>72900</v>
      </c>
    </row>
    <row r="15819" spans="1:8" x14ac:dyDescent="0.25">
      <c r="A15819" s="2">
        <v>23</v>
      </c>
      <c r="B15819" t="s">
        <v>14</v>
      </c>
      <c r="C15819" t="s">
        <v>258</v>
      </c>
      <c r="D15819" s="2">
        <v>5</v>
      </c>
      <c r="E15819" s="17">
        <v>4</v>
      </c>
      <c r="F15819" t="s">
        <v>77</v>
      </c>
      <c r="G15819">
        <v>2</v>
      </c>
      <c r="H15819">
        <v>6021.6</v>
      </c>
    </row>
    <row r="15820" spans="1:8" x14ac:dyDescent="0.25">
      <c r="A15820" s="2">
        <v>23</v>
      </c>
      <c r="B15820" t="s">
        <v>14</v>
      </c>
      <c r="C15820" t="s">
        <v>258</v>
      </c>
      <c r="D15820" s="2">
        <v>5</v>
      </c>
      <c r="E15820" s="17">
        <v>4</v>
      </c>
      <c r="F15820" t="s">
        <v>68</v>
      </c>
      <c r="G15820">
        <v>7</v>
      </c>
      <c r="H15820">
        <v>109508</v>
      </c>
    </row>
    <row r="15821" spans="1:8" x14ac:dyDescent="0.25">
      <c r="A15821" s="2">
        <v>23</v>
      </c>
      <c r="B15821" t="s">
        <v>14</v>
      </c>
      <c r="C15821" t="s">
        <v>258</v>
      </c>
      <c r="D15821" s="2">
        <v>5</v>
      </c>
      <c r="E15821" s="17">
        <v>4</v>
      </c>
      <c r="F15821" t="s">
        <v>69</v>
      </c>
      <c r="G15821">
        <v>7</v>
      </c>
      <c r="H15821">
        <v>92292.74</v>
      </c>
    </row>
    <row r="15822" spans="1:8" x14ac:dyDescent="0.25">
      <c r="A15822" s="2">
        <v>23</v>
      </c>
      <c r="B15822" t="s">
        <v>14</v>
      </c>
      <c r="C15822" t="s">
        <v>258</v>
      </c>
      <c r="D15822" s="2">
        <v>5</v>
      </c>
      <c r="E15822" s="17">
        <v>4</v>
      </c>
      <c r="F15822" t="s">
        <v>67</v>
      </c>
      <c r="G15822">
        <v>7</v>
      </c>
      <c r="H15822">
        <v>283.59000000000003</v>
      </c>
    </row>
    <row r="15823" spans="1:8" x14ac:dyDescent="0.25">
      <c r="A15823" s="2">
        <v>23</v>
      </c>
      <c r="B15823" t="s">
        <v>14</v>
      </c>
      <c r="C15823" t="s">
        <v>258</v>
      </c>
      <c r="D15823" s="2">
        <v>5</v>
      </c>
      <c r="E15823" s="17">
        <v>4</v>
      </c>
      <c r="F15823" t="s">
        <v>73</v>
      </c>
      <c r="G15823">
        <v>1</v>
      </c>
      <c r="H15823">
        <v>51283.789999999994</v>
      </c>
    </row>
    <row r="15824" spans="1:8" x14ac:dyDescent="0.25">
      <c r="A15824" s="2">
        <v>23</v>
      </c>
      <c r="B15824" t="s">
        <v>14</v>
      </c>
      <c r="C15824" t="s">
        <v>258</v>
      </c>
      <c r="D15824" s="2">
        <v>5</v>
      </c>
      <c r="E15824" s="17">
        <v>4</v>
      </c>
      <c r="F15824" t="s">
        <v>88</v>
      </c>
      <c r="H15824">
        <v>11316.9</v>
      </c>
    </row>
    <row r="15825" spans="1:8" x14ac:dyDescent="0.25">
      <c r="A15825" s="2">
        <v>23</v>
      </c>
      <c r="B15825" t="s">
        <v>14</v>
      </c>
      <c r="C15825" t="s">
        <v>258</v>
      </c>
      <c r="D15825" s="2">
        <v>5</v>
      </c>
      <c r="E15825" s="17">
        <v>5</v>
      </c>
      <c r="F15825" t="s">
        <v>70</v>
      </c>
      <c r="G15825">
        <v>2545</v>
      </c>
      <c r="H15825">
        <v>387531800.92999995</v>
      </c>
    </row>
    <row r="15826" spans="1:8" x14ac:dyDescent="0.25">
      <c r="A15826" s="2">
        <v>23</v>
      </c>
      <c r="B15826" t="s">
        <v>14</v>
      </c>
      <c r="C15826" t="s">
        <v>258</v>
      </c>
      <c r="D15826" s="2">
        <v>5</v>
      </c>
      <c r="E15826" s="17">
        <v>5</v>
      </c>
      <c r="F15826" t="s">
        <v>75</v>
      </c>
      <c r="G15826">
        <v>2328</v>
      </c>
      <c r="H15826">
        <v>32393296.27</v>
      </c>
    </row>
    <row r="15827" spans="1:8" x14ac:dyDescent="0.25">
      <c r="A15827" s="2">
        <v>23</v>
      </c>
      <c r="B15827" t="s">
        <v>14</v>
      </c>
      <c r="C15827" t="s">
        <v>258</v>
      </c>
      <c r="D15827" s="2">
        <v>5</v>
      </c>
      <c r="E15827" s="17">
        <v>5</v>
      </c>
      <c r="F15827" t="s">
        <v>77</v>
      </c>
      <c r="G15827">
        <v>699</v>
      </c>
      <c r="H15827">
        <v>36725427.089999989</v>
      </c>
    </row>
    <row r="15828" spans="1:8" x14ac:dyDescent="0.25">
      <c r="A15828" s="2">
        <v>23</v>
      </c>
      <c r="B15828" t="s">
        <v>14</v>
      </c>
      <c r="C15828" t="s">
        <v>258</v>
      </c>
      <c r="D15828" s="2">
        <v>5</v>
      </c>
      <c r="E15828" s="17">
        <v>5</v>
      </c>
      <c r="F15828" t="s">
        <v>68</v>
      </c>
      <c r="G15828">
        <v>324</v>
      </c>
      <c r="H15828">
        <v>6799506.5700000003</v>
      </c>
    </row>
    <row r="15829" spans="1:8" x14ac:dyDescent="0.25">
      <c r="A15829" s="2">
        <v>23</v>
      </c>
      <c r="B15829" t="s">
        <v>14</v>
      </c>
      <c r="C15829" t="s">
        <v>258</v>
      </c>
      <c r="D15829" s="2">
        <v>5</v>
      </c>
      <c r="E15829" s="17">
        <v>5</v>
      </c>
      <c r="F15829" t="s">
        <v>69</v>
      </c>
      <c r="G15829">
        <v>2545</v>
      </c>
      <c r="H15829">
        <v>60267410.949999996</v>
      </c>
    </row>
    <row r="15830" spans="1:8" x14ac:dyDescent="0.25">
      <c r="A15830" s="2">
        <v>23</v>
      </c>
      <c r="B15830" t="s">
        <v>14</v>
      </c>
      <c r="C15830" t="s">
        <v>258</v>
      </c>
      <c r="D15830" s="2">
        <v>5</v>
      </c>
      <c r="E15830" s="17">
        <v>5</v>
      </c>
      <c r="F15830" t="s">
        <v>67</v>
      </c>
      <c r="G15830">
        <v>2544</v>
      </c>
      <c r="H15830">
        <v>130598.11000000002</v>
      </c>
    </row>
    <row r="15831" spans="1:8" x14ac:dyDescent="0.25">
      <c r="A15831" s="2">
        <v>23</v>
      </c>
      <c r="B15831" t="s">
        <v>14</v>
      </c>
      <c r="C15831" t="s">
        <v>258</v>
      </c>
      <c r="D15831" s="2">
        <v>5</v>
      </c>
      <c r="E15831" s="17">
        <v>5</v>
      </c>
      <c r="F15831" t="s">
        <v>73</v>
      </c>
      <c r="G15831">
        <v>285</v>
      </c>
      <c r="H15831">
        <v>32280941.390000004</v>
      </c>
    </row>
    <row r="15832" spans="1:8" x14ac:dyDescent="0.25">
      <c r="A15832" s="2">
        <v>23</v>
      </c>
      <c r="B15832" t="s">
        <v>14</v>
      </c>
      <c r="C15832" t="s">
        <v>258</v>
      </c>
      <c r="D15832" s="2">
        <v>5</v>
      </c>
      <c r="E15832" s="17">
        <v>5</v>
      </c>
      <c r="F15832" t="s">
        <v>72</v>
      </c>
      <c r="G15832">
        <v>2010</v>
      </c>
      <c r="H15832">
        <v>16180923.229999993</v>
      </c>
    </row>
    <row r="15833" spans="1:8" x14ac:dyDescent="0.25">
      <c r="A15833" s="2">
        <v>23</v>
      </c>
      <c r="B15833" t="s">
        <v>14</v>
      </c>
      <c r="C15833" t="s">
        <v>258</v>
      </c>
      <c r="D15833" s="2">
        <v>5</v>
      </c>
      <c r="E15833" s="17">
        <v>5</v>
      </c>
      <c r="F15833" t="s">
        <v>74</v>
      </c>
      <c r="G15833">
        <v>1324</v>
      </c>
      <c r="H15833">
        <v>11854915.190000001</v>
      </c>
    </row>
    <row r="15834" spans="1:8" x14ac:dyDescent="0.25">
      <c r="A15834" s="2">
        <v>23</v>
      </c>
      <c r="B15834" t="s">
        <v>14</v>
      </c>
      <c r="C15834" t="s">
        <v>258</v>
      </c>
      <c r="D15834" s="2">
        <v>5</v>
      </c>
      <c r="E15834" s="17">
        <v>5</v>
      </c>
      <c r="F15834" t="s">
        <v>88</v>
      </c>
      <c r="G15834">
        <v>6</v>
      </c>
      <c r="H15834">
        <v>137972.79</v>
      </c>
    </row>
    <row r="15835" spans="1:8" x14ac:dyDescent="0.25">
      <c r="A15835" s="2">
        <v>23</v>
      </c>
      <c r="B15835" t="s">
        <v>14</v>
      </c>
      <c r="C15835" t="s">
        <v>258</v>
      </c>
      <c r="D15835" s="2">
        <v>5</v>
      </c>
      <c r="E15835" s="17">
        <v>5</v>
      </c>
      <c r="F15835" t="s">
        <v>76</v>
      </c>
      <c r="H15835">
        <v>13206.25</v>
      </c>
    </row>
    <row r="15836" spans="1:8" x14ac:dyDescent="0.25">
      <c r="A15836" s="2">
        <v>23</v>
      </c>
      <c r="B15836" t="s">
        <v>14</v>
      </c>
      <c r="C15836" t="s">
        <v>258</v>
      </c>
      <c r="D15836" s="2">
        <v>5</v>
      </c>
      <c r="E15836" s="17">
        <v>6</v>
      </c>
      <c r="F15836" t="s">
        <v>70</v>
      </c>
      <c r="G15836">
        <v>1941</v>
      </c>
      <c r="H15836">
        <v>367110447.43000001</v>
      </c>
    </row>
    <row r="15837" spans="1:8" x14ac:dyDescent="0.25">
      <c r="A15837" s="2">
        <v>23</v>
      </c>
      <c r="B15837" t="s">
        <v>14</v>
      </c>
      <c r="C15837" t="s">
        <v>258</v>
      </c>
      <c r="D15837" s="2">
        <v>5</v>
      </c>
      <c r="E15837" s="17">
        <v>6</v>
      </c>
      <c r="F15837" t="s">
        <v>75</v>
      </c>
      <c r="G15837">
        <v>1722</v>
      </c>
      <c r="H15837">
        <v>23314971.030000001</v>
      </c>
    </row>
    <row r="15838" spans="1:8" x14ac:dyDescent="0.25">
      <c r="A15838" s="2">
        <v>23</v>
      </c>
      <c r="B15838" t="s">
        <v>14</v>
      </c>
      <c r="C15838" t="s">
        <v>258</v>
      </c>
      <c r="D15838" s="2">
        <v>5</v>
      </c>
      <c r="E15838" s="17">
        <v>6</v>
      </c>
      <c r="F15838" t="s">
        <v>77</v>
      </c>
      <c r="G15838">
        <v>795</v>
      </c>
      <c r="H15838">
        <v>88393788.180000007</v>
      </c>
    </row>
    <row r="15839" spans="1:8" x14ac:dyDescent="0.25">
      <c r="A15839" s="2">
        <v>23</v>
      </c>
      <c r="B15839" t="s">
        <v>14</v>
      </c>
      <c r="C15839" t="s">
        <v>258</v>
      </c>
      <c r="D15839" s="2">
        <v>5</v>
      </c>
      <c r="E15839" s="17">
        <v>6</v>
      </c>
      <c r="F15839" t="s">
        <v>68</v>
      </c>
      <c r="G15839">
        <v>50</v>
      </c>
      <c r="H15839">
        <v>1078410.25</v>
      </c>
    </row>
    <row r="15840" spans="1:8" x14ac:dyDescent="0.25">
      <c r="A15840" s="2">
        <v>23</v>
      </c>
      <c r="B15840" t="s">
        <v>14</v>
      </c>
      <c r="C15840" t="s">
        <v>258</v>
      </c>
      <c r="D15840" s="2">
        <v>5</v>
      </c>
      <c r="E15840" s="17">
        <v>6</v>
      </c>
      <c r="F15840" t="s">
        <v>69</v>
      </c>
      <c r="G15840">
        <v>1941</v>
      </c>
      <c r="H15840">
        <v>58511625.869999997</v>
      </c>
    </row>
    <row r="15841" spans="1:8" x14ac:dyDescent="0.25">
      <c r="A15841" s="2">
        <v>23</v>
      </c>
      <c r="B15841" t="s">
        <v>14</v>
      </c>
      <c r="C15841" t="s">
        <v>258</v>
      </c>
      <c r="D15841" s="2">
        <v>5</v>
      </c>
      <c r="E15841" s="17">
        <v>6</v>
      </c>
      <c r="F15841" t="s">
        <v>67</v>
      </c>
      <c r="G15841">
        <v>1941</v>
      </c>
      <c r="H15841">
        <v>96598.67</v>
      </c>
    </row>
    <row r="15842" spans="1:8" x14ac:dyDescent="0.25">
      <c r="A15842" s="2">
        <v>23</v>
      </c>
      <c r="B15842" t="s">
        <v>14</v>
      </c>
      <c r="C15842" t="s">
        <v>258</v>
      </c>
      <c r="D15842" s="2">
        <v>5</v>
      </c>
      <c r="E15842" s="17">
        <v>6</v>
      </c>
      <c r="F15842" t="s">
        <v>73</v>
      </c>
      <c r="G15842">
        <v>233</v>
      </c>
      <c r="H15842">
        <v>30599954.579999998</v>
      </c>
    </row>
    <row r="15843" spans="1:8" x14ac:dyDescent="0.25">
      <c r="A15843" s="2">
        <v>23</v>
      </c>
      <c r="B15843" t="s">
        <v>14</v>
      </c>
      <c r="C15843" t="s">
        <v>258</v>
      </c>
      <c r="D15843" s="2">
        <v>5</v>
      </c>
      <c r="E15843" s="17">
        <v>6</v>
      </c>
      <c r="F15843" t="s">
        <v>79</v>
      </c>
      <c r="G15843">
        <v>1</v>
      </c>
      <c r="H15843">
        <v>1130255.96</v>
      </c>
    </row>
    <row r="15844" spans="1:8" x14ac:dyDescent="0.25">
      <c r="A15844" s="2">
        <v>23</v>
      </c>
      <c r="B15844" t="s">
        <v>14</v>
      </c>
      <c r="C15844" t="s">
        <v>258</v>
      </c>
      <c r="D15844" s="2">
        <v>5</v>
      </c>
      <c r="E15844" s="17">
        <v>6</v>
      </c>
      <c r="F15844" t="s">
        <v>72</v>
      </c>
      <c r="G15844">
        <v>1789</v>
      </c>
      <c r="H15844">
        <v>13412942.66999997</v>
      </c>
    </row>
    <row r="15845" spans="1:8" x14ac:dyDescent="0.25">
      <c r="A15845" s="2">
        <v>23</v>
      </c>
      <c r="B15845" t="s">
        <v>14</v>
      </c>
      <c r="C15845" t="s">
        <v>258</v>
      </c>
      <c r="D15845" s="2">
        <v>5</v>
      </c>
      <c r="E15845" s="17">
        <v>6</v>
      </c>
      <c r="F15845" t="s">
        <v>74</v>
      </c>
      <c r="G15845">
        <v>779</v>
      </c>
      <c r="H15845">
        <v>8559062.8500000071</v>
      </c>
    </row>
    <row r="15846" spans="1:8" x14ac:dyDescent="0.25">
      <c r="A15846" s="2">
        <v>23</v>
      </c>
      <c r="B15846" t="s">
        <v>14</v>
      </c>
      <c r="C15846" t="s">
        <v>258</v>
      </c>
      <c r="D15846" s="2">
        <v>5</v>
      </c>
      <c r="E15846" s="17">
        <v>6</v>
      </c>
      <c r="F15846" t="s">
        <v>88</v>
      </c>
      <c r="G15846">
        <v>5</v>
      </c>
      <c r="H15846">
        <v>221819.25000000003</v>
      </c>
    </row>
    <row r="15847" spans="1:8" x14ac:dyDescent="0.25">
      <c r="A15847" s="2">
        <v>23</v>
      </c>
      <c r="B15847" t="s">
        <v>14</v>
      </c>
      <c r="C15847" t="s">
        <v>258</v>
      </c>
      <c r="D15847" s="2">
        <v>5</v>
      </c>
      <c r="E15847" s="17">
        <v>7</v>
      </c>
      <c r="F15847" t="s">
        <v>70</v>
      </c>
      <c r="G15847">
        <v>966</v>
      </c>
      <c r="H15847">
        <v>235209271.38</v>
      </c>
    </row>
    <row r="15848" spans="1:8" x14ac:dyDescent="0.25">
      <c r="A15848" s="2">
        <v>23</v>
      </c>
      <c r="B15848" t="s">
        <v>14</v>
      </c>
      <c r="C15848" t="s">
        <v>258</v>
      </c>
      <c r="D15848" s="2">
        <v>5</v>
      </c>
      <c r="E15848" s="17">
        <v>7</v>
      </c>
      <c r="F15848" t="s">
        <v>75</v>
      </c>
      <c r="G15848">
        <v>788</v>
      </c>
      <c r="H15848">
        <v>10337515.67</v>
      </c>
    </row>
    <row r="15849" spans="1:8" x14ac:dyDescent="0.25">
      <c r="A15849" s="2">
        <v>23</v>
      </c>
      <c r="B15849" t="s">
        <v>14</v>
      </c>
      <c r="C15849" t="s">
        <v>258</v>
      </c>
      <c r="D15849" s="2">
        <v>5</v>
      </c>
      <c r="E15849" s="17">
        <v>7</v>
      </c>
      <c r="F15849" t="s">
        <v>77</v>
      </c>
      <c r="G15849">
        <v>366</v>
      </c>
      <c r="H15849">
        <v>35723574.420000002</v>
      </c>
    </row>
    <row r="15850" spans="1:8" x14ac:dyDescent="0.25">
      <c r="A15850" s="2">
        <v>23</v>
      </c>
      <c r="B15850" t="s">
        <v>14</v>
      </c>
      <c r="C15850" t="s">
        <v>258</v>
      </c>
      <c r="D15850" s="2">
        <v>5</v>
      </c>
      <c r="E15850" s="17">
        <v>7</v>
      </c>
      <c r="F15850" t="s">
        <v>68</v>
      </c>
      <c r="G15850">
        <v>53</v>
      </c>
      <c r="H15850">
        <v>1076608.1299999999</v>
      </c>
    </row>
    <row r="15851" spans="1:8" x14ac:dyDescent="0.25">
      <c r="A15851" s="2">
        <v>23</v>
      </c>
      <c r="B15851" t="s">
        <v>14</v>
      </c>
      <c r="C15851" t="s">
        <v>258</v>
      </c>
      <c r="D15851" s="2">
        <v>5</v>
      </c>
      <c r="E15851" s="17">
        <v>7</v>
      </c>
      <c r="F15851" t="s">
        <v>69</v>
      </c>
      <c r="G15851">
        <v>966</v>
      </c>
      <c r="H15851">
        <v>37285739.389999978</v>
      </c>
    </row>
    <row r="15852" spans="1:8" x14ac:dyDescent="0.25">
      <c r="A15852" s="2">
        <v>23</v>
      </c>
      <c r="B15852" t="s">
        <v>14</v>
      </c>
      <c r="C15852" t="s">
        <v>258</v>
      </c>
      <c r="D15852" s="2">
        <v>5</v>
      </c>
      <c r="E15852" s="17">
        <v>7</v>
      </c>
      <c r="F15852" t="s">
        <v>67</v>
      </c>
      <c r="G15852">
        <v>966</v>
      </c>
      <c r="H15852">
        <v>45406.78</v>
      </c>
    </row>
    <row r="15853" spans="1:8" x14ac:dyDescent="0.25">
      <c r="A15853" s="2">
        <v>23</v>
      </c>
      <c r="B15853" t="s">
        <v>14</v>
      </c>
      <c r="C15853" t="s">
        <v>258</v>
      </c>
      <c r="D15853" s="2">
        <v>5</v>
      </c>
      <c r="E15853" s="17">
        <v>7</v>
      </c>
      <c r="F15853" t="s">
        <v>73</v>
      </c>
      <c r="G15853">
        <v>105</v>
      </c>
      <c r="H15853">
        <v>19672619.669999998</v>
      </c>
    </row>
    <row r="15854" spans="1:8" x14ac:dyDescent="0.25">
      <c r="A15854" s="2">
        <v>23</v>
      </c>
      <c r="B15854" t="s">
        <v>14</v>
      </c>
      <c r="C15854" t="s">
        <v>258</v>
      </c>
      <c r="D15854" s="2">
        <v>5</v>
      </c>
      <c r="E15854" s="17">
        <v>7</v>
      </c>
      <c r="F15854" t="s">
        <v>79</v>
      </c>
      <c r="G15854">
        <v>3</v>
      </c>
      <c r="H15854">
        <v>590607.26</v>
      </c>
    </row>
    <row r="15855" spans="1:8" x14ac:dyDescent="0.25">
      <c r="A15855" s="2">
        <v>23</v>
      </c>
      <c r="B15855" t="s">
        <v>14</v>
      </c>
      <c r="C15855" t="s">
        <v>258</v>
      </c>
      <c r="D15855" s="2">
        <v>5</v>
      </c>
      <c r="E15855" s="17">
        <v>7</v>
      </c>
      <c r="F15855" t="s">
        <v>72</v>
      </c>
      <c r="G15855">
        <v>714</v>
      </c>
      <c r="H15855">
        <v>6121191.8899999978</v>
      </c>
    </row>
    <row r="15856" spans="1:8" x14ac:dyDescent="0.25">
      <c r="A15856" s="2">
        <v>23</v>
      </c>
      <c r="B15856" t="s">
        <v>14</v>
      </c>
      <c r="C15856" t="s">
        <v>258</v>
      </c>
      <c r="D15856" s="2">
        <v>5</v>
      </c>
      <c r="E15856" s="17">
        <v>7</v>
      </c>
      <c r="F15856" t="s">
        <v>74</v>
      </c>
      <c r="G15856">
        <v>239</v>
      </c>
      <c r="H15856">
        <v>2874860.5300000003</v>
      </c>
    </row>
    <row r="15857" spans="1:8" x14ac:dyDescent="0.25">
      <c r="A15857" s="2">
        <v>23</v>
      </c>
      <c r="B15857" t="s">
        <v>14</v>
      </c>
      <c r="C15857" t="s">
        <v>258</v>
      </c>
      <c r="D15857" s="2">
        <v>5</v>
      </c>
      <c r="E15857" s="17">
        <v>7</v>
      </c>
      <c r="F15857" t="s">
        <v>88</v>
      </c>
      <c r="G15857">
        <v>1</v>
      </c>
      <c r="H15857">
        <v>80060.959999999992</v>
      </c>
    </row>
    <row r="15858" spans="1:8" x14ac:dyDescent="0.25">
      <c r="A15858" s="2">
        <v>23</v>
      </c>
      <c r="B15858" t="s">
        <v>14</v>
      </c>
      <c r="C15858" t="s">
        <v>258</v>
      </c>
      <c r="D15858" s="2">
        <v>5</v>
      </c>
      <c r="E15858" s="17">
        <v>7</v>
      </c>
      <c r="F15858" t="s">
        <v>76</v>
      </c>
      <c r="H15858">
        <v>-3358.55</v>
      </c>
    </row>
    <row r="15859" spans="1:8" x14ac:dyDescent="0.25">
      <c r="A15859" s="2">
        <v>23</v>
      </c>
      <c r="B15859" t="s">
        <v>14</v>
      </c>
      <c r="C15859" t="s">
        <v>258</v>
      </c>
      <c r="D15859" s="2">
        <v>5</v>
      </c>
      <c r="E15859" s="17">
        <v>8</v>
      </c>
      <c r="F15859" t="s">
        <v>70</v>
      </c>
      <c r="G15859">
        <v>355</v>
      </c>
      <c r="H15859">
        <v>106368434.66999999</v>
      </c>
    </row>
    <row r="15860" spans="1:8" x14ac:dyDescent="0.25">
      <c r="A15860" s="2">
        <v>23</v>
      </c>
      <c r="B15860" t="s">
        <v>14</v>
      </c>
      <c r="C15860" t="s">
        <v>258</v>
      </c>
      <c r="D15860" s="2">
        <v>5</v>
      </c>
      <c r="E15860" s="17">
        <v>8</v>
      </c>
      <c r="F15860" t="s">
        <v>75</v>
      </c>
      <c r="G15860">
        <v>289</v>
      </c>
      <c r="H15860">
        <v>3952300</v>
      </c>
    </row>
    <row r="15861" spans="1:8" x14ac:dyDescent="0.25">
      <c r="A15861" s="2">
        <v>23</v>
      </c>
      <c r="B15861" t="s">
        <v>14</v>
      </c>
      <c r="C15861" t="s">
        <v>258</v>
      </c>
      <c r="D15861" s="2">
        <v>5</v>
      </c>
      <c r="E15861" s="17">
        <v>8</v>
      </c>
      <c r="F15861" t="s">
        <v>77</v>
      </c>
      <c r="G15861">
        <v>99</v>
      </c>
      <c r="H15861">
        <v>8163899.1099999994</v>
      </c>
    </row>
    <row r="15862" spans="1:8" x14ac:dyDescent="0.25">
      <c r="A15862" s="2">
        <v>23</v>
      </c>
      <c r="B15862" t="s">
        <v>14</v>
      </c>
      <c r="C15862" t="s">
        <v>258</v>
      </c>
      <c r="D15862" s="2">
        <v>5</v>
      </c>
      <c r="E15862" s="17">
        <v>8</v>
      </c>
      <c r="F15862" t="s">
        <v>68</v>
      </c>
      <c r="H15862">
        <v>-4717.75</v>
      </c>
    </row>
    <row r="15863" spans="1:8" x14ac:dyDescent="0.25">
      <c r="A15863" s="2">
        <v>23</v>
      </c>
      <c r="B15863" t="s">
        <v>14</v>
      </c>
      <c r="C15863" t="s">
        <v>258</v>
      </c>
      <c r="D15863" s="2">
        <v>5</v>
      </c>
      <c r="E15863" s="17">
        <v>8</v>
      </c>
      <c r="F15863" t="s">
        <v>69</v>
      </c>
      <c r="G15863">
        <v>355</v>
      </c>
      <c r="H15863">
        <v>17060590.730000038</v>
      </c>
    </row>
    <row r="15864" spans="1:8" x14ac:dyDescent="0.25">
      <c r="A15864" s="2">
        <v>23</v>
      </c>
      <c r="B15864" t="s">
        <v>14</v>
      </c>
      <c r="C15864" t="s">
        <v>258</v>
      </c>
      <c r="D15864" s="2">
        <v>5</v>
      </c>
      <c r="E15864" s="17">
        <v>8</v>
      </c>
      <c r="F15864" t="s">
        <v>67</v>
      </c>
      <c r="G15864">
        <v>355</v>
      </c>
      <c r="H15864">
        <v>17109.829999999998</v>
      </c>
    </row>
    <row r="15865" spans="1:8" x14ac:dyDescent="0.25">
      <c r="A15865" s="2">
        <v>23</v>
      </c>
      <c r="B15865" t="s">
        <v>14</v>
      </c>
      <c r="C15865" t="s">
        <v>258</v>
      </c>
      <c r="D15865" s="2">
        <v>5</v>
      </c>
      <c r="E15865" s="17">
        <v>8</v>
      </c>
      <c r="F15865" t="s">
        <v>73</v>
      </c>
      <c r="G15865">
        <v>40</v>
      </c>
      <c r="H15865">
        <v>8902290.0999999996</v>
      </c>
    </row>
    <row r="15866" spans="1:8" x14ac:dyDescent="0.25">
      <c r="A15866" s="2">
        <v>23</v>
      </c>
      <c r="B15866" t="s">
        <v>14</v>
      </c>
      <c r="C15866" t="s">
        <v>258</v>
      </c>
      <c r="D15866" s="2">
        <v>5</v>
      </c>
      <c r="E15866" s="17">
        <v>8</v>
      </c>
      <c r="F15866" t="s">
        <v>79</v>
      </c>
      <c r="G15866">
        <v>3</v>
      </c>
      <c r="H15866">
        <v>608521.23</v>
      </c>
    </row>
    <row r="15867" spans="1:8" x14ac:dyDescent="0.25">
      <c r="A15867" s="2">
        <v>23</v>
      </c>
      <c r="B15867" t="s">
        <v>14</v>
      </c>
      <c r="C15867" t="s">
        <v>258</v>
      </c>
      <c r="D15867" s="2">
        <v>5</v>
      </c>
      <c r="E15867" s="17">
        <v>8</v>
      </c>
      <c r="F15867" t="s">
        <v>72</v>
      </c>
      <c r="G15867">
        <v>210</v>
      </c>
      <c r="H15867">
        <v>1601692.7599999998</v>
      </c>
    </row>
    <row r="15868" spans="1:8" x14ac:dyDescent="0.25">
      <c r="A15868" s="2">
        <v>23</v>
      </c>
      <c r="B15868" t="s">
        <v>14</v>
      </c>
      <c r="C15868" t="s">
        <v>258</v>
      </c>
      <c r="D15868" s="2">
        <v>5</v>
      </c>
      <c r="E15868" s="17">
        <v>8</v>
      </c>
      <c r="F15868" t="s">
        <v>74</v>
      </c>
      <c r="G15868">
        <v>52</v>
      </c>
      <c r="H15868">
        <v>808109.01</v>
      </c>
    </row>
    <row r="15869" spans="1:8" x14ac:dyDescent="0.25">
      <c r="A15869" s="2">
        <v>23</v>
      </c>
      <c r="B15869" t="s">
        <v>14</v>
      </c>
      <c r="C15869" t="s">
        <v>258</v>
      </c>
      <c r="D15869" s="2">
        <v>5</v>
      </c>
      <c r="E15869" s="17">
        <v>8</v>
      </c>
      <c r="F15869" t="s">
        <v>88</v>
      </c>
      <c r="H15869">
        <v>32925.130000000005</v>
      </c>
    </row>
    <row r="15870" spans="1:8" x14ac:dyDescent="0.25">
      <c r="A15870" s="2">
        <v>23</v>
      </c>
      <c r="B15870" t="s">
        <v>14</v>
      </c>
      <c r="C15870" t="s">
        <v>258</v>
      </c>
      <c r="D15870" s="2">
        <v>5</v>
      </c>
      <c r="E15870" s="17">
        <v>10</v>
      </c>
      <c r="F15870" t="s">
        <v>70</v>
      </c>
      <c r="G15870">
        <v>205</v>
      </c>
      <c r="H15870">
        <v>71454017.659999996</v>
      </c>
    </row>
    <row r="15871" spans="1:8" x14ac:dyDescent="0.25">
      <c r="A15871" s="2">
        <v>23</v>
      </c>
      <c r="B15871" t="s">
        <v>14</v>
      </c>
      <c r="C15871" t="s">
        <v>258</v>
      </c>
      <c r="D15871" s="2">
        <v>5</v>
      </c>
      <c r="E15871" s="17">
        <v>10</v>
      </c>
      <c r="F15871" t="s">
        <v>75</v>
      </c>
      <c r="G15871">
        <v>160</v>
      </c>
      <c r="H15871">
        <v>2069899.55</v>
      </c>
    </row>
    <row r="15872" spans="1:8" x14ac:dyDescent="0.25">
      <c r="A15872" s="2">
        <v>23</v>
      </c>
      <c r="B15872" t="s">
        <v>14</v>
      </c>
      <c r="C15872" t="s">
        <v>258</v>
      </c>
      <c r="D15872" s="2">
        <v>5</v>
      </c>
      <c r="E15872" s="17">
        <v>10</v>
      </c>
      <c r="F15872" t="s">
        <v>77</v>
      </c>
      <c r="G15872">
        <v>77</v>
      </c>
      <c r="H15872">
        <v>7345062.71</v>
      </c>
    </row>
    <row r="15873" spans="1:8" x14ac:dyDescent="0.25">
      <c r="A15873" s="2">
        <v>23</v>
      </c>
      <c r="B15873" t="s">
        <v>14</v>
      </c>
      <c r="C15873" t="s">
        <v>258</v>
      </c>
      <c r="D15873" s="2">
        <v>5</v>
      </c>
      <c r="E15873" s="17">
        <v>10</v>
      </c>
      <c r="F15873" t="s">
        <v>69</v>
      </c>
      <c r="G15873">
        <v>205</v>
      </c>
      <c r="H15873">
        <v>11481642.330000013</v>
      </c>
    </row>
    <row r="15874" spans="1:8" x14ac:dyDescent="0.25">
      <c r="A15874" s="2">
        <v>23</v>
      </c>
      <c r="B15874" t="s">
        <v>14</v>
      </c>
      <c r="C15874" t="s">
        <v>258</v>
      </c>
      <c r="D15874" s="2">
        <v>5</v>
      </c>
      <c r="E15874" s="17">
        <v>10</v>
      </c>
      <c r="F15874" t="s">
        <v>67</v>
      </c>
      <c r="G15874">
        <v>205</v>
      </c>
      <c r="H15874">
        <v>9338.0200000000023</v>
      </c>
    </row>
    <row r="15875" spans="1:8" x14ac:dyDescent="0.25">
      <c r="A15875" s="2">
        <v>23</v>
      </c>
      <c r="B15875" t="s">
        <v>14</v>
      </c>
      <c r="C15875" t="s">
        <v>258</v>
      </c>
      <c r="D15875" s="2">
        <v>5</v>
      </c>
      <c r="E15875" s="17">
        <v>10</v>
      </c>
      <c r="F15875" t="s">
        <v>73</v>
      </c>
      <c r="G15875">
        <v>27</v>
      </c>
      <c r="H15875">
        <v>6055568.4799999995</v>
      </c>
    </row>
    <row r="15876" spans="1:8" x14ac:dyDescent="0.25">
      <c r="A15876" s="2">
        <v>23</v>
      </c>
      <c r="B15876" t="s">
        <v>14</v>
      </c>
      <c r="C15876" t="s">
        <v>258</v>
      </c>
      <c r="D15876" s="2">
        <v>5</v>
      </c>
      <c r="E15876" s="17">
        <v>10</v>
      </c>
      <c r="F15876" t="s">
        <v>79</v>
      </c>
      <c r="G15876">
        <v>2</v>
      </c>
      <c r="H15876">
        <v>282770.00999999995</v>
      </c>
    </row>
    <row r="15877" spans="1:8" x14ac:dyDescent="0.25">
      <c r="A15877" s="2">
        <v>23</v>
      </c>
      <c r="B15877" t="s">
        <v>14</v>
      </c>
      <c r="C15877" t="s">
        <v>258</v>
      </c>
      <c r="D15877" s="2">
        <v>5</v>
      </c>
      <c r="E15877" s="17">
        <v>10</v>
      </c>
      <c r="F15877" t="s">
        <v>72</v>
      </c>
      <c r="G15877">
        <v>102</v>
      </c>
      <c r="H15877">
        <v>886981.8</v>
      </c>
    </row>
    <row r="15878" spans="1:8" x14ac:dyDescent="0.25">
      <c r="A15878" s="2">
        <v>23</v>
      </c>
      <c r="B15878" t="s">
        <v>14</v>
      </c>
      <c r="C15878" t="s">
        <v>258</v>
      </c>
      <c r="D15878" s="2">
        <v>5</v>
      </c>
      <c r="E15878" s="17">
        <v>10</v>
      </c>
      <c r="F15878" t="s">
        <v>74</v>
      </c>
      <c r="G15878">
        <v>2</v>
      </c>
      <c r="H15878">
        <v>315346.84000000003</v>
      </c>
    </row>
    <row r="15879" spans="1:8" x14ac:dyDescent="0.25">
      <c r="A15879" s="2">
        <v>23</v>
      </c>
      <c r="B15879" t="s">
        <v>14</v>
      </c>
      <c r="C15879" t="s">
        <v>258</v>
      </c>
      <c r="D15879" s="2">
        <v>5</v>
      </c>
      <c r="E15879" s="17">
        <v>10</v>
      </c>
      <c r="F15879" t="s">
        <v>88</v>
      </c>
      <c r="H15879">
        <v>22780.2</v>
      </c>
    </row>
    <row r="15880" spans="1:8" x14ac:dyDescent="0.25">
      <c r="A15880" s="2">
        <v>23</v>
      </c>
      <c r="B15880" t="s">
        <v>14</v>
      </c>
      <c r="C15880" t="s">
        <v>258</v>
      </c>
      <c r="D15880" s="2">
        <v>5</v>
      </c>
      <c r="E15880" s="17">
        <v>12</v>
      </c>
      <c r="F15880" t="s">
        <v>70</v>
      </c>
      <c r="G15880">
        <v>70</v>
      </c>
      <c r="H15880">
        <v>36398035.620000042</v>
      </c>
    </row>
    <row r="15881" spans="1:8" x14ac:dyDescent="0.25">
      <c r="A15881" s="2">
        <v>23</v>
      </c>
      <c r="B15881" t="s">
        <v>14</v>
      </c>
      <c r="C15881" t="s">
        <v>258</v>
      </c>
      <c r="D15881" s="2">
        <v>5</v>
      </c>
      <c r="E15881" s="17">
        <v>12</v>
      </c>
      <c r="F15881" t="s">
        <v>75</v>
      </c>
      <c r="G15881">
        <v>2</v>
      </c>
      <c r="H15881">
        <v>41010</v>
      </c>
    </row>
    <row r="15882" spans="1:8" x14ac:dyDescent="0.25">
      <c r="A15882" s="2">
        <v>23</v>
      </c>
      <c r="B15882" t="s">
        <v>14</v>
      </c>
      <c r="C15882" t="s">
        <v>258</v>
      </c>
      <c r="D15882" s="2">
        <v>5</v>
      </c>
      <c r="E15882" s="17">
        <v>12</v>
      </c>
      <c r="F15882" t="s">
        <v>77</v>
      </c>
      <c r="G15882">
        <v>25</v>
      </c>
      <c r="H15882">
        <v>2258626.13</v>
      </c>
    </row>
    <row r="15883" spans="1:8" x14ac:dyDescent="0.25">
      <c r="A15883" s="2">
        <v>23</v>
      </c>
      <c r="B15883" t="s">
        <v>14</v>
      </c>
      <c r="C15883" t="s">
        <v>258</v>
      </c>
      <c r="D15883" s="2">
        <v>5</v>
      </c>
      <c r="E15883" s="17">
        <v>12</v>
      </c>
      <c r="F15883" t="s">
        <v>69</v>
      </c>
      <c r="G15883">
        <v>70</v>
      </c>
      <c r="H15883">
        <v>5823671.3899999941</v>
      </c>
    </row>
    <row r="15884" spans="1:8" x14ac:dyDescent="0.25">
      <c r="A15884" s="2">
        <v>23</v>
      </c>
      <c r="B15884" t="s">
        <v>14</v>
      </c>
      <c r="C15884" t="s">
        <v>258</v>
      </c>
      <c r="D15884" s="2">
        <v>5</v>
      </c>
      <c r="E15884" s="17">
        <v>12</v>
      </c>
      <c r="F15884" t="s">
        <v>67</v>
      </c>
      <c r="G15884">
        <v>70</v>
      </c>
      <c r="H15884">
        <v>3493.5000000000005</v>
      </c>
    </row>
    <row r="15885" spans="1:8" x14ac:dyDescent="0.25">
      <c r="A15885" s="2">
        <v>23</v>
      </c>
      <c r="B15885" t="s">
        <v>14</v>
      </c>
      <c r="C15885" t="s">
        <v>258</v>
      </c>
      <c r="D15885" s="2">
        <v>5</v>
      </c>
      <c r="E15885" s="17">
        <v>12</v>
      </c>
      <c r="F15885" t="s">
        <v>73</v>
      </c>
      <c r="G15885">
        <v>8</v>
      </c>
      <c r="H15885">
        <v>2835792.1899999995</v>
      </c>
    </row>
    <row r="15886" spans="1:8" x14ac:dyDescent="0.25">
      <c r="A15886" s="2">
        <v>23</v>
      </c>
      <c r="B15886" t="s">
        <v>14</v>
      </c>
      <c r="C15886" t="s">
        <v>258</v>
      </c>
      <c r="D15886" s="2">
        <v>5</v>
      </c>
      <c r="E15886" s="17">
        <v>12</v>
      </c>
      <c r="F15886" t="s">
        <v>79</v>
      </c>
      <c r="H15886">
        <v>121281.06</v>
      </c>
    </row>
    <row r="15887" spans="1:8" x14ac:dyDescent="0.25">
      <c r="A15887" s="2">
        <v>23</v>
      </c>
      <c r="B15887" t="s">
        <v>14</v>
      </c>
      <c r="C15887" t="s">
        <v>258</v>
      </c>
      <c r="D15887" s="2">
        <v>5</v>
      </c>
      <c r="E15887" s="17">
        <v>12</v>
      </c>
      <c r="F15887" t="s">
        <v>72</v>
      </c>
      <c r="G15887">
        <v>70</v>
      </c>
      <c r="H15887">
        <v>3062810.04</v>
      </c>
    </row>
    <row r="15888" spans="1:8" x14ac:dyDescent="0.25">
      <c r="A15888" s="2">
        <v>23</v>
      </c>
      <c r="B15888" t="s">
        <v>14</v>
      </c>
      <c r="C15888" t="s">
        <v>258</v>
      </c>
      <c r="D15888" s="2">
        <v>5</v>
      </c>
      <c r="E15888" s="17">
        <v>12</v>
      </c>
      <c r="F15888" t="s">
        <v>74</v>
      </c>
      <c r="G15888">
        <v>2</v>
      </c>
      <c r="H15888">
        <v>384232.35</v>
      </c>
    </row>
    <row r="15889" spans="1:8" x14ac:dyDescent="0.25">
      <c r="A15889" s="2">
        <v>23</v>
      </c>
      <c r="B15889" t="s">
        <v>14</v>
      </c>
      <c r="C15889" t="s">
        <v>258</v>
      </c>
      <c r="D15889" s="2">
        <v>5</v>
      </c>
      <c r="E15889" s="17">
        <v>12</v>
      </c>
      <c r="F15889" t="s">
        <v>88</v>
      </c>
      <c r="G15889">
        <v>1</v>
      </c>
      <c r="H15889">
        <v>33717.699999999997</v>
      </c>
    </row>
    <row r="15890" spans="1:8" x14ac:dyDescent="0.25">
      <c r="A15890" s="2">
        <v>23</v>
      </c>
      <c r="B15890" t="s">
        <v>14</v>
      </c>
      <c r="C15890" t="s">
        <v>258</v>
      </c>
      <c r="D15890" s="2">
        <v>5</v>
      </c>
      <c r="E15890" s="17">
        <v>13</v>
      </c>
      <c r="F15890" t="s">
        <v>70</v>
      </c>
      <c r="G15890">
        <v>18</v>
      </c>
      <c r="H15890">
        <v>11933138.409999998</v>
      </c>
    </row>
    <row r="15891" spans="1:8" x14ac:dyDescent="0.25">
      <c r="A15891" s="2">
        <v>23</v>
      </c>
      <c r="B15891" t="s">
        <v>14</v>
      </c>
      <c r="C15891" t="s">
        <v>258</v>
      </c>
      <c r="D15891" s="2">
        <v>5</v>
      </c>
      <c r="E15891" s="17">
        <v>13</v>
      </c>
      <c r="F15891" t="s">
        <v>69</v>
      </c>
      <c r="G15891">
        <v>18</v>
      </c>
      <c r="H15891">
        <v>1909298.0299999998</v>
      </c>
    </row>
    <row r="15892" spans="1:8" x14ac:dyDescent="0.25">
      <c r="A15892" s="2">
        <v>23</v>
      </c>
      <c r="B15892" t="s">
        <v>14</v>
      </c>
      <c r="C15892" t="s">
        <v>258</v>
      </c>
      <c r="D15892" s="2">
        <v>5</v>
      </c>
      <c r="E15892" s="17">
        <v>13</v>
      </c>
      <c r="F15892" t="s">
        <v>67</v>
      </c>
      <c r="G15892">
        <v>18</v>
      </c>
      <c r="H15892">
        <v>900.09000000000015</v>
      </c>
    </row>
    <row r="15893" spans="1:8" x14ac:dyDescent="0.25">
      <c r="A15893" s="2">
        <v>23</v>
      </c>
      <c r="B15893" t="s">
        <v>14</v>
      </c>
      <c r="C15893" t="s">
        <v>258</v>
      </c>
      <c r="D15893" s="2">
        <v>5</v>
      </c>
      <c r="E15893" s="17">
        <v>13</v>
      </c>
      <c r="F15893" t="s">
        <v>73</v>
      </c>
      <c r="G15893">
        <v>3</v>
      </c>
      <c r="H15893">
        <v>717718.12</v>
      </c>
    </row>
    <row r="15894" spans="1:8" x14ac:dyDescent="0.25">
      <c r="A15894" s="2">
        <v>23</v>
      </c>
      <c r="B15894" t="s">
        <v>14</v>
      </c>
      <c r="C15894" t="s">
        <v>258</v>
      </c>
      <c r="D15894" s="2">
        <v>5</v>
      </c>
      <c r="E15894" s="17">
        <v>13</v>
      </c>
      <c r="F15894" t="s">
        <v>79</v>
      </c>
      <c r="H15894">
        <v>17764.5</v>
      </c>
    </row>
    <row r="15895" spans="1:8" x14ac:dyDescent="0.25">
      <c r="A15895" s="2">
        <v>23</v>
      </c>
      <c r="B15895" t="s">
        <v>14</v>
      </c>
      <c r="C15895" t="s">
        <v>258</v>
      </c>
      <c r="D15895" s="2">
        <v>5</v>
      </c>
      <c r="E15895" s="17">
        <v>13</v>
      </c>
      <c r="F15895" t="s">
        <v>72</v>
      </c>
      <c r="G15895">
        <v>18</v>
      </c>
      <c r="H15895">
        <v>2784218.2899999996</v>
      </c>
    </row>
    <row r="15896" spans="1:8" x14ac:dyDescent="0.25">
      <c r="A15896" s="2">
        <v>23</v>
      </c>
      <c r="B15896" t="s">
        <v>14</v>
      </c>
      <c r="C15896" t="s">
        <v>258</v>
      </c>
      <c r="D15896" s="2">
        <v>5</v>
      </c>
      <c r="E15896" s="17">
        <v>13</v>
      </c>
      <c r="F15896" t="s">
        <v>74</v>
      </c>
      <c r="G15896">
        <v>1</v>
      </c>
      <c r="H15896">
        <v>156934.35999999999</v>
      </c>
    </row>
    <row r="15897" spans="1:8" x14ac:dyDescent="0.25">
      <c r="A15897" s="2">
        <v>23</v>
      </c>
      <c r="B15897" t="s">
        <v>14</v>
      </c>
      <c r="C15897" t="s">
        <v>258</v>
      </c>
      <c r="D15897" s="2">
        <v>5</v>
      </c>
      <c r="E15897" s="17">
        <v>14</v>
      </c>
      <c r="F15897" t="s">
        <v>70</v>
      </c>
      <c r="G15897">
        <v>3</v>
      </c>
      <c r="H15897">
        <v>2177171.7599999998</v>
      </c>
    </row>
    <row r="15898" spans="1:8" x14ac:dyDescent="0.25">
      <c r="A15898" s="2">
        <v>23</v>
      </c>
      <c r="B15898" t="s">
        <v>14</v>
      </c>
      <c r="C15898" t="s">
        <v>258</v>
      </c>
      <c r="D15898" s="2">
        <v>5</v>
      </c>
      <c r="E15898" s="17">
        <v>14</v>
      </c>
      <c r="F15898" t="s">
        <v>69</v>
      </c>
      <c r="G15898">
        <v>3</v>
      </c>
      <c r="H15898">
        <v>348346.67999999993</v>
      </c>
    </row>
    <row r="15899" spans="1:8" x14ac:dyDescent="0.25">
      <c r="A15899" s="2">
        <v>23</v>
      </c>
      <c r="B15899" t="s">
        <v>14</v>
      </c>
      <c r="C15899" t="s">
        <v>258</v>
      </c>
      <c r="D15899" s="2">
        <v>5</v>
      </c>
      <c r="E15899" s="17">
        <v>14</v>
      </c>
      <c r="F15899" t="s">
        <v>67</v>
      </c>
      <c r="G15899">
        <v>3</v>
      </c>
      <c r="H15899">
        <v>147.96000000000004</v>
      </c>
    </row>
    <row r="15900" spans="1:8" x14ac:dyDescent="0.25">
      <c r="A15900" s="2">
        <v>23</v>
      </c>
      <c r="B15900" t="s">
        <v>14</v>
      </c>
      <c r="C15900" t="s">
        <v>258</v>
      </c>
      <c r="D15900" s="2">
        <v>5</v>
      </c>
      <c r="E15900" s="17">
        <v>14</v>
      </c>
      <c r="F15900" t="s">
        <v>73</v>
      </c>
      <c r="H15900">
        <v>181430.97999999998</v>
      </c>
    </row>
    <row r="15901" spans="1:8" x14ac:dyDescent="0.25">
      <c r="A15901" s="2">
        <v>23</v>
      </c>
      <c r="B15901" t="s">
        <v>14</v>
      </c>
      <c r="C15901" t="s">
        <v>258</v>
      </c>
      <c r="D15901" s="2">
        <v>5</v>
      </c>
      <c r="E15901" s="17">
        <v>14</v>
      </c>
      <c r="F15901" t="s">
        <v>72</v>
      </c>
      <c r="G15901">
        <v>3</v>
      </c>
      <c r="H15901">
        <v>557178.72</v>
      </c>
    </row>
    <row r="15902" spans="1:8" x14ac:dyDescent="0.25">
      <c r="A15902" s="2">
        <v>23</v>
      </c>
      <c r="B15902" t="s">
        <v>14</v>
      </c>
      <c r="C15902" t="s">
        <v>258</v>
      </c>
      <c r="D15902" s="2">
        <v>5</v>
      </c>
      <c r="E15902" s="17">
        <v>15</v>
      </c>
      <c r="F15902" t="s">
        <v>70</v>
      </c>
      <c r="G15902">
        <v>1</v>
      </c>
      <c r="H15902">
        <v>76015.350000000006</v>
      </c>
    </row>
    <row r="15903" spans="1:8" x14ac:dyDescent="0.25">
      <c r="A15903" s="2">
        <v>23</v>
      </c>
      <c r="B15903" t="s">
        <v>14</v>
      </c>
      <c r="C15903" t="s">
        <v>258</v>
      </c>
      <c r="D15903" s="2">
        <v>5</v>
      </c>
      <c r="E15903" s="17">
        <v>15</v>
      </c>
      <c r="F15903" t="s">
        <v>69</v>
      </c>
      <c r="G15903">
        <v>1</v>
      </c>
      <c r="H15903">
        <v>12162.45</v>
      </c>
    </row>
    <row r="15904" spans="1:8" x14ac:dyDescent="0.25">
      <c r="A15904" s="2">
        <v>23</v>
      </c>
      <c r="B15904" t="s">
        <v>14</v>
      </c>
      <c r="C15904" t="s">
        <v>258</v>
      </c>
      <c r="D15904" s="2">
        <v>5</v>
      </c>
      <c r="E15904" s="17">
        <v>15</v>
      </c>
      <c r="F15904" t="s">
        <v>67</v>
      </c>
      <c r="G15904">
        <v>1</v>
      </c>
      <c r="H15904">
        <v>4.1100000000000003</v>
      </c>
    </row>
    <row r="15905" spans="1:8" x14ac:dyDescent="0.25">
      <c r="A15905" s="2">
        <v>23</v>
      </c>
      <c r="B15905" t="s">
        <v>14</v>
      </c>
      <c r="C15905" t="s">
        <v>258</v>
      </c>
      <c r="D15905" s="2">
        <v>5</v>
      </c>
      <c r="E15905" s="17">
        <v>15</v>
      </c>
      <c r="F15905" t="s">
        <v>72</v>
      </c>
      <c r="G15905">
        <v>1</v>
      </c>
      <c r="H15905">
        <v>32179.83</v>
      </c>
    </row>
    <row r="15906" spans="1:8" x14ac:dyDescent="0.25">
      <c r="A15906" s="2">
        <v>40</v>
      </c>
      <c r="B15906" t="s">
        <v>259</v>
      </c>
      <c r="C15906" t="s">
        <v>260</v>
      </c>
      <c r="D15906" s="2" t="e">
        <v>#N/A</v>
      </c>
      <c r="E15906" s="17">
        <v>1</v>
      </c>
      <c r="F15906" t="s">
        <v>87</v>
      </c>
      <c r="G15906">
        <v>6</v>
      </c>
      <c r="H15906">
        <v>134542.56</v>
      </c>
    </row>
    <row r="15907" spans="1:8" x14ac:dyDescent="0.25">
      <c r="A15907" s="2">
        <v>40</v>
      </c>
      <c r="B15907" t="s">
        <v>259</v>
      </c>
      <c r="C15907" t="s">
        <v>260</v>
      </c>
      <c r="D15907" s="2" t="e">
        <v>#N/A</v>
      </c>
      <c r="E15907" s="17">
        <v>5</v>
      </c>
      <c r="F15907" t="s">
        <v>70</v>
      </c>
      <c r="G15907">
        <v>36</v>
      </c>
      <c r="H15907">
        <v>5144197.43</v>
      </c>
    </row>
    <row r="15908" spans="1:8" x14ac:dyDescent="0.25">
      <c r="A15908" s="2">
        <v>40</v>
      </c>
      <c r="B15908" t="s">
        <v>259</v>
      </c>
      <c r="C15908" t="s">
        <v>260</v>
      </c>
      <c r="D15908" s="2" t="e">
        <v>#N/A</v>
      </c>
      <c r="E15908" s="17">
        <v>5</v>
      </c>
      <c r="F15908" t="s">
        <v>75</v>
      </c>
      <c r="G15908">
        <v>30</v>
      </c>
      <c r="H15908">
        <v>388800</v>
      </c>
    </row>
    <row r="15909" spans="1:8" x14ac:dyDescent="0.25">
      <c r="A15909" s="2">
        <v>40</v>
      </c>
      <c r="B15909" t="s">
        <v>259</v>
      </c>
      <c r="C15909" t="s">
        <v>260</v>
      </c>
      <c r="D15909" s="2" t="e">
        <v>#N/A</v>
      </c>
      <c r="E15909" s="17">
        <v>5</v>
      </c>
      <c r="F15909" t="s">
        <v>77</v>
      </c>
      <c r="G15909">
        <v>4</v>
      </c>
      <c r="H15909">
        <v>29742.310000000005</v>
      </c>
    </row>
    <row r="15910" spans="1:8" x14ac:dyDescent="0.25">
      <c r="A15910" s="2">
        <v>40</v>
      </c>
      <c r="B15910" t="s">
        <v>259</v>
      </c>
      <c r="C15910" t="s">
        <v>260</v>
      </c>
      <c r="D15910" s="2" t="e">
        <v>#N/A</v>
      </c>
      <c r="E15910" s="17">
        <v>5</v>
      </c>
      <c r="F15910" t="s">
        <v>68</v>
      </c>
      <c r="G15910">
        <v>24</v>
      </c>
      <c r="H15910">
        <v>455173</v>
      </c>
    </row>
    <row r="15911" spans="1:8" x14ac:dyDescent="0.25">
      <c r="A15911" s="2">
        <v>40</v>
      </c>
      <c r="B15911" t="s">
        <v>259</v>
      </c>
      <c r="C15911" t="s">
        <v>260</v>
      </c>
      <c r="D15911" s="2" t="e">
        <v>#N/A</v>
      </c>
      <c r="E15911" s="17">
        <v>5</v>
      </c>
      <c r="F15911" t="s">
        <v>69</v>
      </c>
      <c r="G15911">
        <v>36</v>
      </c>
      <c r="H15911">
        <v>668739.97999999975</v>
      </c>
    </row>
    <row r="15912" spans="1:8" x14ac:dyDescent="0.25">
      <c r="A15912" s="2">
        <v>40</v>
      </c>
      <c r="B15912" t="s">
        <v>259</v>
      </c>
      <c r="C15912" t="s">
        <v>260</v>
      </c>
      <c r="D15912" s="2" t="e">
        <v>#N/A</v>
      </c>
      <c r="E15912" s="17">
        <v>5</v>
      </c>
      <c r="F15912" t="s">
        <v>78</v>
      </c>
      <c r="H15912">
        <v>32154.239999999998</v>
      </c>
    </row>
    <row r="15913" spans="1:8" x14ac:dyDescent="0.25">
      <c r="A15913" s="2">
        <v>40</v>
      </c>
      <c r="B15913" t="s">
        <v>259</v>
      </c>
      <c r="C15913" t="s">
        <v>260</v>
      </c>
      <c r="D15913" s="2" t="e">
        <v>#N/A</v>
      </c>
      <c r="E15913" s="17">
        <v>5</v>
      </c>
      <c r="F15913" t="s">
        <v>67</v>
      </c>
      <c r="G15913">
        <v>36</v>
      </c>
      <c r="H15913">
        <v>2594.15</v>
      </c>
    </row>
    <row r="15914" spans="1:8" x14ac:dyDescent="0.25">
      <c r="A15914" s="2">
        <v>40</v>
      </c>
      <c r="B15914" t="s">
        <v>259</v>
      </c>
      <c r="C15914" t="s">
        <v>260</v>
      </c>
      <c r="D15914" s="2" t="e">
        <v>#N/A</v>
      </c>
      <c r="E15914" s="17">
        <v>5</v>
      </c>
      <c r="F15914" t="s">
        <v>73</v>
      </c>
      <c r="G15914">
        <v>5</v>
      </c>
      <c r="H15914">
        <v>403382.79</v>
      </c>
    </row>
    <row r="15915" spans="1:8" x14ac:dyDescent="0.25">
      <c r="A15915" s="2">
        <v>40</v>
      </c>
      <c r="B15915" t="s">
        <v>259</v>
      </c>
      <c r="C15915" t="s">
        <v>260</v>
      </c>
      <c r="D15915" s="2" t="e">
        <v>#N/A</v>
      </c>
      <c r="E15915" s="17">
        <v>5</v>
      </c>
      <c r="F15915" t="s">
        <v>74</v>
      </c>
      <c r="G15915">
        <v>2</v>
      </c>
      <c r="H15915">
        <v>29760</v>
      </c>
    </row>
    <row r="15916" spans="1:8" x14ac:dyDescent="0.25">
      <c r="A15916" s="2">
        <v>40</v>
      </c>
      <c r="B15916" t="s">
        <v>259</v>
      </c>
      <c r="C15916" t="s">
        <v>260</v>
      </c>
      <c r="D15916" s="2" t="e">
        <v>#N/A</v>
      </c>
      <c r="E15916" s="17">
        <v>5</v>
      </c>
      <c r="F15916" t="s">
        <v>88</v>
      </c>
      <c r="G15916">
        <v>7</v>
      </c>
      <c r="H15916">
        <v>24000</v>
      </c>
    </row>
    <row r="15917" spans="1:8" x14ac:dyDescent="0.25">
      <c r="A15917" s="2">
        <v>40</v>
      </c>
      <c r="B15917" t="s">
        <v>259</v>
      </c>
      <c r="C15917" t="s">
        <v>260</v>
      </c>
      <c r="D15917" s="2" t="e">
        <v>#N/A</v>
      </c>
      <c r="E15917" s="17">
        <v>6</v>
      </c>
      <c r="F15917" t="s">
        <v>70</v>
      </c>
      <c r="G15917">
        <v>4</v>
      </c>
      <c r="H15917">
        <v>724673.5</v>
      </c>
    </row>
    <row r="15918" spans="1:8" x14ac:dyDescent="0.25">
      <c r="A15918" s="2">
        <v>40</v>
      </c>
      <c r="B15918" t="s">
        <v>259</v>
      </c>
      <c r="C15918" t="s">
        <v>260</v>
      </c>
      <c r="D15918" s="2" t="e">
        <v>#N/A</v>
      </c>
      <c r="E15918" s="17">
        <v>6</v>
      </c>
      <c r="F15918" t="s">
        <v>75</v>
      </c>
      <c r="G15918">
        <v>4</v>
      </c>
      <c r="H15918">
        <v>54900</v>
      </c>
    </row>
    <row r="15919" spans="1:8" x14ac:dyDescent="0.25">
      <c r="A15919" s="2">
        <v>40</v>
      </c>
      <c r="B15919" t="s">
        <v>259</v>
      </c>
      <c r="C15919" t="s">
        <v>260</v>
      </c>
      <c r="D15919" s="2" t="e">
        <v>#N/A</v>
      </c>
      <c r="E15919" s="17">
        <v>6</v>
      </c>
      <c r="F15919" t="s">
        <v>77</v>
      </c>
      <c r="G15919">
        <v>1</v>
      </c>
      <c r="H15919">
        <v>8206.52</v>
      </c>
    </row>
    <row r="15920" spans="1:8" x14ac:dyDescent="0.25">
      <c r="A15920" s="2">
        <v>40</v>
      </c>
      <c r="B15920" t="s">
        <v>259</v>
      </c>
      <c r="C15920" t="s">
        <v>260</v>
      </c>
      <c r="D15920" s="2" t="e">
        <v>#N/A</v>
      </c>
      <c r="E15920" s="17">
        <v>6</v>
      </c>
      <c r="F15920" t="s">
        <v>68</v>
      </c>
      <c r="G15920">
        <v>4</v>
      </c>
      <c r="H15920">
        <v>74109</v>
      </c>
    </row>
    <row r="15921" spans="1:8" x14ac:dyDescent="0.25">
      <c r="A15921" s="2">
        <v>40</v>
      </c>
      <c r="B15921" t="s">
        <v>259</v>
      </c>
      <c r="C15921" t="s">
        <v>260</v>
      </c>
      <c r="D15921" s="2" t="e">
        <v>#N/A</v>
      </c>
      <c r="E15921" s="17">
        <v>6</v>
      </c>
      <c r="F15921" t="s">
        <v>69</v>
      </c>
      <c r="G15921">
        <v>4</v>
      </c>
      <c r="H15921">
        <v>94206.69</v>
      </c>
    </row>
    <row r="15922" spans="1:8" x14ac:dyDescent="0.25">
      <c r="A15922" s="2">
        <v>40</v>
      </c>
      <c r="B15922" t="s">
        <v>259</v>
      </c>
      <c r="C15922" t="s">
        <v>260</v>
      </c>
      <c r="D15922" s="2" t="e">
        <v>#N/A</v>
      </c>
      <c r="E15922" s="17">
        <v>6</v>
      </c>
      <c r="F15922" t="s">
        <v>67</v>
      </c>
      <c r="G15922">
        <v>4</v>
      </c>
      <c r="H15922">
        <v>285.62</v>
      </c>
    </row>
    <row r="15923" spans="1:8" x14ac:dyDescent="0.25">
      <c r="A15923" s="2">
        <v>40</v>
      </c>
      <c r="B15923" t="s">
        <v>259</v>
      </c>
      <c r="C15923" t="s">
        <v>260</v>
      </c>
      <c r="D15923" s="2" t="e">
        <v>#N/A</v>
      </c>
      <c r="E15923" s="17">
        <v>6</v>
      </c>
      <c r="F15923" t="s">
        <v>73</v>
      </c>
      <c r="H15923">
        <v>59364.75</v>
      </c>
    </row>
    <row r="15924" spans="1:8" x14ac:dyDescent="0.25">
      <c r="A15924" s="2">
        <v>40</v>
      </c>
      <c r="B15924" t="s">
        <v>259</v>
      </c>
      <c r="C15924" t="s">
        <v>260</v>
      </c>
      <c r="D15924" s="2" t="e">
        <v>#N/A</v>
      </c>
      <c r="E15924" s="17">
        <v>6</v>
      </c>
      <c r="F15924" t="s">
        <v>74</v>
      </c>
      <c r="G15924">
        <v>1</v>
      </c>
      <c r="H15924">
        <v>14880</v>
      </c>
    </row>
    <row r="15925" spans="1:8" x14ac:dyDescent="0.25">
      <c r="A15925" s="2">
        <v>40</v>
      </c>
      <c r="B15925" t="s">
        <v>259</v>
      </c>
      <c r="C15925" t="s">
        <v>260</v>
      </c>
      <c r="D15925" s="2" t="e">
        <v>#N/A</v>
      </c>
      <c r="E15925" s="17">
        <v>6</v>
      </c>
      <c r="F15925" t="s">
        <v>88</v>
      </c>
      <c r="G15925">
        <v>1</v>
      </c>
      <c r="H15925">
        <v>6000</v>
      </c>
    </row>
    <row r="15926" spans="1:8" x14ac:dyDescent="0.25">
      <c r="A15926" s="2">
        <v>40</v>
      </c>
      <c r="B15926" t="s">
        <v>259</v>
      </c>
      <c r="C15926" t="s">
        <v>260</v>
      </c>
      <c r="D15926" s="2" t="e">
        <v>#N/A</v>
      </c>
      <c r="E15926" s="17">
        <v>6</v>
      </c>
      <c r="F15926" t="s">
        <v>76</v>
      </c>
      <c r="H15926">
        <v>41962.62</v>
      </c>
    </row>
    <row r="15927" spans="1:8" x14ac:dyDescent="0.25">
      <c r="A15927" s="2">
        <v>40</v>
      </c>
      <c r="B15927" t="s">
        <v>259</v>
      </c>
      <c r="C15927" t="s">
        <v>260</v>
      </c>
      <c r="D15927" s="2" t="e">
        <v>#N/A</v>
      </c>
      <c r="E15927" s="17">
        <v>7</v>
      </c>
      <c r="F15927" t="s">
        <v>70</v>
      </c>
      <c r="G15927">
        <v>28</v>
      </c>
      <c r="H15927">
        <v>5795799.71</v>
      </c>
    </row>
    <row r="15928" spans="1:8" x14ac:dyDescent="0.25">
      <c r="A15928" s="2">
        <v>40</v>
      </c>
      <c r="B15928" t="s">
        <v>259</v>
      </c>
      <c r="C15928" t="s">
        <v>260</v>
      </c>
      <c r="D15928" s="2" t="e">
        <v>#N/A</v>
      </c>
      <c r="E15928" s="17">
        <v>7</v>
      </c>
      <c r="F15928" t="s">
        <v>75</v>
      </c>
      <c r="G15928">
        <v>24</v>
      </c>
      <c r="H15928">
        <v>318900</v>
      </c>
    </row>
    <row r="15929" spans="1:8" x14ac:dyDescent="0.25">
      <c r="A15929" s="2">
        <v>40</v>
      </c>
      <c r="B15929" t="s">
        <v>259</v>
      </c>
      <c r="C15929" t="s">
        <v>260</v>
      </c>
      <c r="D15929" s="2" t="e">
        <v>#N/A</v>
      </c>
      <c r="E15929" s="17">
        <v>7</v>
      </c>
      <c r="F15929" t="s">
        <v>77</v>
      </c>
      <c r="G15929">
        <v>3</v>
      </c>
      <c r="H15929">
        <v>65602.89</v>
      </c>
    </row>
    <row r="15930" spans="1:8" x14ac:dyDescent="0.25">
      <c r="A15930" s="2">
        <v>40</v>
      </c>
      <c r="B15930" t="s">
        <v>259</v>
      </c>
      <c r="C15930" t="s">
        <v>260</v>
      </c>
      <c r="D15930" s="2" t="e">
        <v>#N/A</v>
      </c>
      <c r="E15930" s="17">
        <v>7</v>
      </c>
      <c r="F15930" t="s">
        <v>68</v>
      </c>
      <c r="G15930">
        <v>16</v>
      </c>
      <c r="H15930">
        <v>309542.63</v>
      </c>
    </row>
    <row r="15931" spans="1:8" x14ac:dyDescent="0.25">
      <c r="A15931" s="2">
        <v>40</v>
      </c>
      <c r="B15931" t="s">
        <v>259</v>
      </c>
      <c r="C15931" t="s">
        <v>260</v>
      </c>
      <c r="D15931" s="2" t="e">
        <v>#N/A</v>
      </c>
      <c r="E15931" s="17">
        <v>7</v>
      </c>
      <c r="F15931" t="s">
        <v>69</v>
      </c>
      <c r="G15931">
        <v>28</v>
      </c>
      <c r="H15931">
        <v>753448.45000000019</v>
      </c>
    </row>
    <row r="15932" spans="1:8" x14ac:dyDescent="0.25">
      <c r="A15932" s="2">
        <v>40</v>
      </c>
      <c r="B15932" t="s">
        <v>259</v>
      </c>
      <c r="C15932" t="s">
        <v>260</v>
      </c>
      <c r="D15932" s="2" t="e">
        <v>#N/A</v>
      </c>
      <c r="E15932" s="17">
        <v>7</v>
      </c>
      <c r="F15932" t="s">
        <v>78</v>
      </c>
      <c r="H15932">
        <v>42262.32</v>
      </c>
    </row>
    <row r="15933" spans="1:8" x14ac:dyDescent="0.25">
      <c r="A15933" s="2">
        <v>40</v>
      </c>
      <c r="B15933" t="s">
        <v>259</v>
      </c>
      <c r="C15933" t="s">
        <v>260</v>
      </c>
      <c r="D15933" s="2" t="e">
        <v>#N/A</v>
      </c>
      <c r="E15933" s="17">
        <v>7</v>
      </c>
      <c r="F15933" t="s">
        <v>67</v>
      </c>
      <c r="G15933">
        <v>28</v>
      </c>
      <c r="H15933">
        <v>1970.64</v>
      </c>
    </row>
    <row r="15934" spans="1:8" x14ac:dyDescent="0.25">
      <c r="A15934" s="2">
        <v>40</v>
      </c>
      <c r="B15934" t="s">
        <v>259</v>
      </c>
      <c r="C15934" t="s">
        <v>260</v>
      </c>
      <c r="D15934" s="2" t="e">
        <v>#N/A</v>
      </c>
      <c r="E15934" s="17">
        <v>7</v>
      </c>
      <c r="F15934" t="s">
        <v>73</v>
      </c>
      <c r="G15934">
        <v>3</v>
      </c>
      <c r="H15934">
        <v>483768.66000000003</v>
      </c>
    </row>
    <row r="15935" spans="1:8" x14ac:dyDescent="0.25">
      <c r="A15935" s="2">
        <v>40</v>
      </c>
      <c r="B15935" t="s">
        <v>259</v>
      </c>
      <c r="C15935" t="s">
        <v>260</v>
      </c>
      <c r="D15935" s="2" t="e">
        <v>#N/A</v>
      </c>
      <c r="E15935" s="17">
        <v>7</v>
      </c>
      <c r="F15935" t="s">
        <v>74</v>
      </c>
      <c r="G15935">
        <v>4</v>
      </c>
      <c r="H15935">
        <v>139173.75</v>
      </c>
    </row>
    <row r="15936" spans="1:8" x14ac:dyDescent="0.25">
      <c r="A15936" s="2">
        <v>40</v>
      </c>
      <c r="B15936" t="s">
        <v>259</v>
      </c>
      <c r="C15936" t="s">
        <v>260</v>
      </c>
      <c r="D15936" s="2" t="e">
        <v>#N/A</v>
      </c>
      <c r="E15936" s="17">
        <v>7</v>
      </c>
      <c r="F15936" t="s">
        <v>88</v>
      </c>
      <c r="G15936">
        <v>4</v>
      </c>
      <c r="H15936">
        <v>12000</v>
      </c>
    </row>
    <row r="15937" spans="1:8" x14ac:dyDescent="0.25">
      <c r="A15937" s="2">
        <v>40</v>
      </c>
      <c r="B15937" t="s">
        <v>259</v>
      </c>
      <c r="C15937" t="s">
        <v>260</v>
      </c>
      <c r="D15937" s="2" t="e">
        <v>#N/A</v>
      </c>
      <c r="E15937" s="17">
        <v>7</v>
      </c>
      <c r="F15937" t="s">
        <v>76</v>
      </c>
      <c r="H15937">
        <v>24951.9</v>
      </c>
    </row>
    <row r="15938" spans="1:8" x14ac:dyDescent="0.25">
      <c r="A15938" s="2">
        <v>40</v>
      </c>
      <c r="B15938" t="s">
        <v>259</v>
      </c>
      <c r="C15938" t="s">
        <v>260</v>
      </c>
      <c r="D15938" s="2" t="e">
        <v>#N/A</v>
      </c>
      <c r="E15938" s="17">
        <v>8</v>
      </c>
      <c r="F15938" t="s">
        <v>70</v>
      </c>
      <c r="G15938">
        <v>10</v>
      </c>
      <c r="H15938">
        <v>2649185.75</v>
      </c>
    </row>
    <row r="15939" spans="1:8" x14ac:dyDescent="0.25">
      <c r="A15939" s="2">
        <v>40</v>
      </c>
      <c r="B15939" t="s">
        <v>259</v>
      </c>
      <c r="C15939" t="s">
        <v>260</v>
      </c>
      <c r="D15939" s="2" t="e">
        <v>#N/A</v>
      </c>
      <c r="E15939" s="17">
        <v>8</v>
      </c>
      <c r="F15939" t="s">
        <v>75</v>
      </c>
      <c r="G15939">
        <v>9</v>
      </c>
      <c r="H15939">
        <v>121500</v>
      </c>
    </row>
    <row r="15940" spans="1:8" x14ac:dyDescent="0.25">
      <c r="A15940" s="2">
        <v>40</v>
      </c>
      <c r="B15940" t="s">
        <v>259</v>
      </c>
      <c r="C15940" t="s">
        <v>260</v>
      </c>
      <c r="D15940" s="2" t="e">
        <v>#N/A</v>
      </c>
      <c r="E15940" s="17">
        <v>8</v>
      </c>
      <c r="F15940" t="s">
        <v>77</v>
      </c>
      <c r="G15940">
        <v>3</v>
      </c>
      <c r="H15940">
        <v>28113.67</v>
      </c>
    </row>
    <row r="15941" spans="1:8" x14ac:dyDescent="0.25">
      <c r="A15941" s="2">
        <v>40</v>
      </c>
      <c r="B15941" t="s">
        <v>259</v>
      </c>
      <c r="C15941" t="s">
        <v>260</v>
      </c>
      <c r="D15941" s="2" t="e">
        <v>#N/A</v>
      </c>
      <c r="E15941" s="17">
        <v>8</v>
      </c>
      <c r="F15941" t="s">
        <v>68</v>
      </c>
      <c r="G15941">
        <v>8</v>
      </c>
      <c r="H15941">
        <v>173132.25</v>
      </c>
    </row>
    <row r="15942" spans="1:8" x14ac:dyDescent="0.25">
      <c r="A15942" s="2">
        <v>40</v>
      </c>
      <c r="B15942" t="s">
        <v>259</v>
      </c>
      <c r="C15942" t="s">
        <v>260</v>
      </c>
      <c r="D15942" s="2" t="e">
        <v>#N/A</v>
      </c>
      <c r="E15942" s="17">
        <v>8</v>
      </c>
      <c r="F15942" t="s">
        <v>69</v>
      </c>
      <c r="G15942">
        <v>10</v>
      </c>
      <c r="H15942">
        <v>344392.04</v>
      </c>
    </row>
    <row r="15943" spans="1:8" x14ac:dyDescent="0.25">
      <c r="A15943" s="2">
        <v>40</v>
      </c>
      <c r="B15943" t="s">
        <v>259</v>
      </c>
      <c r="C15943" t="s">
        <v>260</v>
      </c>
      <c r="D15943" s="2" t="e">
        <v>#N/A</v>
      </c>
      <c r="E15943" s="17">
        <v>8</v>
      </c>
      <c r="F15943" t="s">
        <v>78</v>
      </c>
      <c r="H15943">
        <v>81883.08</v>
      </c>
    </row>
    <row r="15944" spans="1:8" x14ac:dyDescent="0.25">
      <c r="A15944" s="2">
        <v>40</v>
      </c>
      <c r="B15944" t="s">
        <v>259</v>
      </c>
      <c r="C15944" t="s">
        <v>260</v>
      </c>
      <c r="D15944" s="2" t="e">
        <v>#N/A</v>
      </c>
      <c r="E15944" s="17">
        <v>8</v>
      </c>
      <c r="F15944" t="s">
        <v>67</v>
      </c>
      <c r="G15944">
        <v>10</v>
      </c>
      <c r="H15944">
        <v>728.74999999999989</v>
      </c>
    </row>
    <row r="15945" spans="1:8" x14ac:dyDescent="0.25">
      <c r="A15945" s="2">
        <v>40</v>
      </c>
      <c r="B15945" t="s">
        <v>259</v>
      </c>
      <c r="C15945" t="s">
        <v>260</v>
      </c>
      <c r="D15945" s="2" t="e">
        <v>#N/A</v>
      </c>
      <c r="E15945" s="17">
        <v>8</v>
      </c>
      <c r="F15945" t="s">
        <v>73</v>
      </c>
      <c r="G15945">
        <v>2</v>
      </c>
      <c r="H15945">
        <v>224242.53999999998</v>
      </c>
    </row>
    <row r="15946" spans="1:8" x14ac:dyDescent="0.25">
      <c r="A15946" s="2">
        <v>40</v>
      </c>
      <c r="B15946" t="s">
        <v>259</v>
      </c>
      <c r="C15946" t="s">
        <v>260</v>
      </c>
      <c r="D15946" s="2" t="e">
        <v>#N/A</v>
      </c>
      <c r="E15946" s="17">
        <v>8</v>
      </c>
      <c r="F15946" t="s">
        <v>74</v>
      </c>
      <c r="H15946">
        <v>2891.7</v>
      </c>
    </row>
    <row r="15947" spans="1:8" x14ac:dyDescent="0.25">
      <c r="A15947" s="2">
        <v>40</v>
      </c>
      <c r="B15947" t="s">
        <v>259</v>
      </c>
      <c r="C15947" t="s">
        <v>260</v>
      </c>
      <c r="D15947" s="2" t="e">
        <v>#N/A</v>
      </c>
      <c r="E15947" s="17">
        <v>8</v>
      </c>
      <c r="F15947" t="s">
        <v>88</v>
      </c>
      <c r="G15947">
        <v>5</v>
      </c>
      <c r="H15947">
        <v>18000</v>
      </c>
    </row>
    <row r="15948" spans="1:8" x14ac:dyDescent="0.25">
      <c r="A15948" s="2">
        <v>40</v>
      </c>
      <c r="B15948" t="s">
        <v>259</v>
      </c>
      <c r="C15948" t="s">
        <v>260</v>
      </c>
      <c r="D15948" s="2" t="e">
        <v>#N/A</v>
      </c>
      <c r="E15948" s="17">
        <v>8</v>
      </c>
      <c r="F15948" t="s">
        <v>76</v>
      </c>
      <c r="H15948">
        <v>15140.92</v>
      </c>
    </row>
    <row r="15949" spans="1:8" x14ac:dyDescent="0.25">
      <c r="A15949" s="2">
        <v>40</v>
      </c>
      <c r="B15949" t="s">
        <v>259</v>
      </c>
      <c r="C15949" t="s">
        <v>260</v>
      </c>
      <c r="D15949" s="2" t="e">
        <v>#N/A</v>
      </c>
      <c r="E15949" s="17">
        <v>9</v>
      </c>
      <c r="F15949" t="s">
        <v>70</v>
      </c>
      <c r="G15949">
        <v>28</v>
      </c>
      <c r="H15949">
        <v>8038851.5</v>
      </c>
    </row>
    <row r="15950" spans="1:8" x14ac:dyDescent="0.25">
      <c r="A15950" s="2">
        <v>40</v>
      </c>
      <c r="B15950" t="s">
        <v>259</v>
      </c>
      <c r="C15950" t="s">
        <v>260</v>
      </c>
      <c r="D15950" s="2" t="e">
        <v>#N/A</v>
      </c>
      <c r="E15950" s="17">
        <v>9</v>
      </c>
      <c r="F15950" t="s">
        <v>75</v>
      </c>
      <c r="G15950">
        <v>25</v>
      </c>
      <c r="H15950">
        <v>318600</v>
      </c>
    </row>
    <row r="15951" spans="1:8" x14ac:dyDescent="0.25">
      <c r="A15951" s="2">
        <v>40</v>
      </c>
      <c r="B15951" t="s">
        <v>259</v>
      </c>
      <c r="C15951" t="s">
        <v>260</v>
      </c>
      <c r="D15951" s="2" t="e">
        <v>#N/A</v>
      </c>
      <c r="E15951" s="17">
        <v>9</v>
      </c>
      <c r="F15951" t="s">
        <v>77</v>
      </c>
      <c r="G15951">
        <v>6</v>
      </c>
      <c r="H15951">
        <v>68374.55</v>
      </c>
    </row>
    <row r="15952" spans="1:8" x14ac:dyDescent="0.25">
      <c r="A15952" s="2">
        <v>40</v>
      </c>
      <c r="B15952" t="s">
        <v>259</v>
      </c>
      <c r="C15952" t="s">
        <v>260</v>
      </c>
      <c r="D15952" s="2" t="e">
        <v>#N/A</v>
      </c>
      <c r="E15952" s="17">
        <v>9</v>
      </c>
      <c r="F15952" t="s">
        <v>68</v>
      </c>
      <c r="G15952">
        <v>23</v>
      </c>
      <c r="H15952">
        <v>402072</v>
      </c>
    </row>
    <row r="15953" spans="1:8" x14ac:dyDescent="0.25">
      <c r="A15953" s="2">
        <v>40</v>
      </c>
      <c r="B15953" t="s">
        <v>259</v>
      </c>
      <c r="C15953" t="s">
        <v>260</v>
      </c>
      <c r="D15953" s="2" t="e">
        <v>#N/A</v>
      </c>
      <c r="E15953" s="17">
        <v>9</v>
      </c>
      <c r="F15953" t="s">
        <v>69</v>
      </c>
      <c r="G15953">
        <v>28</v>
      </c>
      <c r="H15953">
        <v>1046558.5199999999</v>
      </c>
    </row>
    <row r="15954" spans="1:8" x14ac:dyDescent="0.25">
      <c r="A15954" s="2">
        <v>40</v>
      </c>
      <c r="B15954" t="s">
        <v>259</v>
      </c>
      <c r="C15954" t="s">
        <v>260</v>
      </c>
      <c r="D15954" s="2" t="e">
        <v>#N/A</v>
      </c>
      <c r="E15954" s="17">
        <v>9</v>
      </c>
      <c r="F15954" t="s">
        <v>78</v>
      </c>
      <c r="H15954">
        <v>21664.32</v>
      </c>
    </row>
    <row r="15955" spans="1:8" x14ac:dyDescent="0.25">
      <c r="A15955" s="2">
        <v>40</v>
      </c>
      <c r="B15955" t="s">
        <v>259</v>
      </c>
      <c r="C15955" t="s">
        <v>260</v>
      </c>
      <c r="D15955" s="2" t="e">
        <v>#N/A</v>
      </c>
      <c r="E15955" s="17">
        <v>9</v>
      </c>
      <c r="F15955" t="s">
        <v>67</v>
      </c>
      <c r="G15955">
        <v>28</v>
      </c>
      <c r="H15955">
        <v>1859.4500000000003</v>
      </c>
    </row>
    <row r="15956" spans="1:8" x14ac:dyDescent="0.25">
      <c r="A15956" s="2">
        <v>40</v>
      </c>
      <c r="B15956" t="s">
        <v>259</v>
      </c>
      <c r="C15956" t="s">
        <v>260</v>
      </c>
      <c r="D15956" s="2" t="e">
        <v>#N/A</v>
      </c>
      <c r="E15956" s="17">
        <v>9</v>
      </c>
      <c r="F15956" t="s">
        <v>73</v>
      </c>
      <c r="G15956">
        <v>2</v>
      </c>
      <c r="H15956">
        <v>640375.6</v>
      </c>
    </row>
    <row r="15957" spans="1:8" x14ac:dyDescent="0.25">
      <c r="A15957" s="2">
        <v>40</v>
      </c>
      <c r="B15957" t="s">
        <v>259</v>
      </c>
      <c r="C15957" t="s">
        <v>260</v>
      </c>
      <c r="D15957" s="2" t="e">
        <v>#N/A</v>
      </c>
      <c r="E15957" s="17">
        <v>9</v>
      </c>
      <c r="F15957" t="s">
        <v>79</v>
      </c>
      <c r="H15957">
        <v>17764.5</v>
      </c>
    </row>
    <row r="15958" spans="1:8" x14ac:dyDescent="0.25">
      <c r="A15958" s="2">
        <v>40</v>
      </c>
      <c r="B15958" t="s">
        <v>259</v>
      </c>
      <c r="C15958" t="s">
        <v>260</v>
      </c>
      <c r="D15958" s="2" t="e">
        <v>#N/A</v>
      </c>
      <c r="E15958" s="17">
        <v>9</v>
      </c>
      <c r="F15958" t="s">
        <v>74</v>
      </c>
      <c r="G15958">
        <v>2</v>
      </c>
      <c r="H15958">
        <v>134153.63999999998</v>
      </c>
    </row>
    <row r="15959" spans="1:8" x14ac:dyDescent="0.25">
      <c r="A15959" s="2">
        <v>40</v>
      </c>
      <c r="B15959" t="s">
        <v>259</v>
      </c>
      <c r="C15959" t="s">
        <v>260</v>
      </c>
      <c r="D15959" s="2" t="e">
        <v>#N/A</v>
      </c>
      <c r="E15959" s="17">
        <v>9</v>
      </c>
      <c r="F15959" t="s">
        <v>88</v>
      </c>
      <c r="G15959">
        <v>8</v>
      </c>
      <c r="H15959">
        <v>24000</v>
      </c>
    </row>
    <row r="15960" spans="1:8" x14ac:dyDescent="0.25">
      <c r="A15960" s="2">
        <v>40</v>
      </c>
      <c r="B15960" t="s">
        <v>259</v>
      </c>
      <c r="C15960" t="s">
        <v>260</v>
      </c>
      <c r="D15960" s="2" t="e">
        <v>#N/A</v>
      </c>
      <c r="E15960" s="17">
        <v>9</v>
      </c>
      <c r="F15960" t="s">
        <v>76</v>
      </c>
      <c r="H15960">
        <v>1608.0900000000001</v>
      </c>
    </row>
    <row r="15961" spans="1:8" x14ac:dyDescent="0.25">
      <c r="A15961" s="2">
        <v>40</v>
      </c>
      <c r="B15961" t="s">
        <v>259</v>
      </c>
      <c r="C15961" t="s">
        <v>260</v>
      </c>
      <c r="D15961" s="2" t="e">
        <v>#N/A</v>
      </c>
      <c r="E15961" s="17">
        <v>10</v>
      </c>
      <c r="F15961" t="s">
        <v>70</v>
      </c>
      <c r="G15961">
        <v>12</v>
      </c>
      <c r="H15961">
        <v>4266130</v>
      </c>
    </row>
    <row r="15962" spans="1:8" x14ac:dyDescent="0.25">
      <c r="A15962" s="2">
        <v>40</v>
      </c>
      <c r="B15962" t="s">
        <v>259</v>
      </c>
      <c r="C15962" t="s">
        <v>260</v>
      </c>
      <c r="D15962" s="2" t="e">
        <v>#N/A</v>
      </c>
      <c r="E15962" s="17">
        <v>10</v>
      </c>
      <c r="F15962" t="s">
        <v>75</v>
      </c>
      <c r="G15962">
        <v>11</v>
      </c>
      <c r="H15962">
        <v>141000</v>
      </c>
    </row>
    <row r="15963" spans="1:8" x14ac:dyDescent="0.25">
      <c r="A15963" s="2">
        <v>40</v>
      </c>
      <c r="B15963" t="s">
        <v>259</v>
      </c>
      <c r="C15963" t="s">
        <v>260</v>
      </c>
      <c r="D15963" s="2" t="e">
        <v>#N/A</v>
      </c>
      <c r="E15963" s="17">
        <v>10</v>
      </c>
      <c r="F15963" t="s">
        <v>77</v>
      </c>
      <c r="H15963">
        <v>6662.42</v>
      </c>
    </row>
    <row r="15964" spans="1:8" x14ac:dyDescent="0.25">
      <c r="A15964" s="2">
        <v>40</v>
      </c>
      <c r="B15964" t="s">
        <v>259</v>
      </c>
      <c r="C15964" t="s">
        <v>260</v>
      </c>
      <c r="D15964" s="2" t="e">
        <v>#N/A</v>
      </c>
      <c r="E15964" s="17">
        <v>10</v>
      </c>
      <c r="F15964" t="s">
        <v>68</v>
      </c>
      <c r="G15964">
        <v>10</v>
      </c>
      <c r="H15964">
        <v>219662</v>
      </c>
    </row>
    <row r="15965" spans="1:8" x14ac:dyDescent="0.25">
      <c r="A15965" s="2">
        <v>40</v>
      </c>
      <c r="B15965" t="s">
        <v>259</v>
      </c>
      <c r="C15965" t="s">
        <v>260</v>
      </c>
      <c r="D15965" s="2" t="e">
        <v>#N/A</v>
      </c>
      <c r="E15965" s="17">
        <v>10</v>
      </c>
      <c r="F15965" t="s">
        <v>69</v>
      </c>
      <c r="G15965">
        <v>12</v>
      </c>
      <c r="H15965">
        <v>554594.56999999995</v>
      </c>
    </row>
    <row r="15966" spans="1:8" x14ac:dyDescent="0.25">
      <c r="A15966" s="2">
        <v>40</v>
      </c>
      <c r="B15966" t="s">
        <v>259</v>
      </c>
      <c r="C15966" t="s">
        <v>260</v>
      </c>
      <c r="D15966" s="2" t="e">
        <v>#N/A</v>
      </c>
      <c r="E15966" s="17">
        <v>10</v>
      </c>
      <c r="F15966" t="s">
        <v>78</v>
      </c>
      <c r="H15966">
        <v>29566.080000000002</v>
      </c>
    </row>
    <row r="15967" spans="1:8" x14ac:dyDescent="0.25">
      <c r="A15967" s="2">
        <v>40</v>
      </c>
      <c r="B15967" t="s">
        <v>259</v>
      </c>
      <c r="C15967" t="s">
        <v>260</v>
      </c>
      <c r="D15967" s="2" t="e">
        <v>#N/A</v>
      </c>
      <c r="E15967" s="17">
        <v>10</v>
      </c>
      <c r="F15967" t="s">
        <v>67</v>
      </c>
      <c r="G15967">
        <v>12</v>
      </c>
      <c r="H15967">
        <v>775.44</v>
      </c>
    </row>
    <row r="15968" spans="1:8" x14ac:dyDescent="0.25">
      <c r="A15968" s="2">
        <v>40</v>
      </c>
      <c r="B15968" t="s">
        <v>259</v>
      </c>
      <c r="C15968" t="s">
        <v>260</v>
      </c>
      <c r="D15968" s="2" t="e">
        <v>#N/A</v>
      </c>
      <c r="E15968" s="17">
        <v>10</v>
      </c>
      <c r="F15968" t="s">
        <v>73</v>
      </c>
      <c r="G15968">
        <v>1</v>
      </c>
      <c r="H15968">
        <v>351517.08999999997</v>
      </c>
    </row>
    <row r="15969" spans="1:8" x14ac:dyDescent="0.25">
      <c r="A15969" s="2">
        <v>40</v>
      </c>
      <c r="B15969" t="s">
        <v>259</v>
      </c>
      <c r="C15969" t="s">
        <v>260</v>
      </c>
      <c r="D15969" s="2" t="e">
        <v>#N/A</v>
      </c>
      <c r="E15969" s="17">
        <v>10</v>
      </c>
      <c r="F15969" t="s">
        <v>79</v>
      </c>
      <c r="H15969">
        <v>8882</v>
      </c>
    </row>
    <row r="15970" spans="1:8" x14ac:dyDescent="0.25">
      <c r="A15970" s="2">
        <v>40</v>
      </c>
      <c r="B15970" t="s">
        <v>259</v>
      </c>
      <c r="C15970" t="s">
        <v>260</v>
      </c>
      <c r="D15970" s="2" t="e">
        <v>#N/A</v>
      </c>
      <c r="E15970" s="17">
        <v>10</v>
      </c>
      <c r="F15970" t="s">
        <v>74</v>
      </c>
      <c r="G15970">
        <v>1</v>
      </c>
      <c r="H15970">
        <v>122176.09</v>
      </c>
    </row>
    <row r="15971" spans="1:8" x14ac:dyDescent="0.25">
      <c r="A15971" s="2">
        <v>40</v>
      </c>
      <c r="B15971" t="s">
        <v>259</v>
      </c>
      <c r="C15971" t="s">
        <v>260</v>
      </c>
      <c r="D15971" s="2" t="e">
        <v>#N/A</v>
      </c>
      <c r="E15971" s="17">
        <v>10</v>
      </c>
      <c r="F15971" t="s">
        <v>88</v>
      </c>
      <c r="G15971">
        <v>5</v>
      </c>
      <c r="H15971">
        <v>15000</v>
      </c>
    </row>
    <row r="15972" spans="1:8" x14ac:dyDescent="0.25">
      <c r="A15972" s="2">
        <v>40</v>
      </c>
      <c r="B15972" t="s">
        <v>259</v>
      </c>
      <c r="C15972" t="s">
        <v>260</v>
      </c>
      <c r="D15972" s="2" t="e">
        <v>#N/A</v>
      </c>
      <c r="E15972" s="17">
        <v>10</v>
      </c>
      <c r="F15972" t="s">
        <v>76</v>
      </c>
      <c r="H15972">
        <v>14545.89</v>
      </c>
    </row>
    <row r="15973" spans="1:8" x14ac:dyDescent="0.25">
      <c r="A15973" s="2">
        <v>40</v>
      </c>
      <c r="B15973" t="s">
        <v>259</v>
      </c>
      <c r="C15973" t="s">
        <v>260</v>
      </c>
      <c r="D15973" s="2" t="e">
        <v>#N/A</v>
      </c>
      <c r="E15973" s="17">
        <v>11</v>
      </c>
      <c r="F15973" t="s">
        <v>70</v>
      </c>
      <c r="G15973">
        <v>27</v>
      </c>
      <c r="H15973">
        <v>11246632.409999995</v>
      </c>
    </row>
    <row r="15974" spans="1:8" x14ac:dyDescent="0.25">
      <c r="A15974" s="2">
        <v>40</v>
      </c>
      <c r="B15974" t="s">
        <v>259</v>
      </c>
      <c r="C15974" t="s">
        <v>260</v>
      </c>
      <c r="D15974" s="2" t="e">
        <v>#N/A</v>
      </c>
      <c r="E15974" s="17">
        <v>11</v>
      </c>
      <c r="F15974" t="s">
        <v>75</v>
      </c>
      <c r="G15974">
        <v>5</v>
      </c>
      <c r="H15974">
        <v>72904</v>
      </c>
    </row>
    <row r="15975" spans="1:8" x14ac:dyDescent="0.25">
      <c r="A15975" s="2">
        <v>40</v>
      </c>
      <c r="B15975" t="s">
        <v>259</v>
      </c>
      <c r="C15975" t="s">
        <v>260</v>
      </c>
      <c r="D15975" s="2" t="e">
        <v>#N/A</v>
      </c>
      <c r="E15975" s="17">
        <v>11</v>
      </c>
      <c r="F15975" t="s">
        <v>77</v>
      </c>
      <c r="G15975">
        <v>1</v>
      </c>
      <c r="H15975">
        <v>22664.189999999995</v>
      </c>
    </row>
    <row r="15976" spans="1:8" x14ac:dyDescent="0.25">
      <c r="A15976" s="2">
        <v>40</v>
      </c>
      <c r="B15976" t="s">
        <v>259</v>
      </c>
      <c r="C15976" t="s">
        <v>260</v>
      </c>
      <c r="D15976" s="2" t="e">
        <v>#N/A</v>
      </c>
      <c r="E15976" s="17">
        <v>11</v>
      </c>
      <c r="F15976" t="s">
        <v>68</v>
      </c>
      <c r="G15976">
        <v>11</v>
      </c>
      <c r="H15976">
        <v>208542</v>
      </c>
    </row>
    <row r="15977" spans="1:8" x14ac:dyDescent="0.25">
      <c r="A15977" s="2">
        <v>40</v>
      </c>
      <c r="B15977" t="s">
        <v>259</v>
      </c>
      <c r="C15977" t="s">
        <v>260</v>
      </c>
      <c r="D15977" s="2" t="e">
        <v>#N/A</v>
      </c>
      <c r="E15977" s="17">
        <v>11</v>
      </c>
      <c r="F15977" t="s">
        <v>69</v>
      </c>
      <c r="G15977">
        <v>27</v>
      </c>
      <c r="H15977">
        <v>1448252.3000000005</v>
      </c>
    </row>
    <row r="15978" spans="1:8" x14ac:dyDescent="0.25">
      <c r="A15978" s="2">
        <v>40</v>
      </c>
      <c r="B15978" t="s">
        <v>259</v>
      </c>
      <c r="C15978" t="s">
        <v>260</v>
      </c>
      <c r="D15978" s="2" t="e">
        <v>#N/A</v>
      </c>
      <c r="E15978" s="17">
        <v>11</v>
      </c>
      <c r="F15978" t="s">
        <v>78</v>
      </c>
      <c r="H15978">
        <v>132614.85</v>
      </c>
    </row>
    <row r="15979" spans="1:8" x14ac:dyDescent="0.25">
      <c r="A15979" s="2">
        <v>40</v>
      </c>
      <c r="B15979" t="s">
        <v>259</v>
      </c>
      <c r="C15979" t="s">
        <v>260</v>
      </c>
      <c r="D15979" s="2" t="e">
        <v>#N/A</v>
      </c>
      <c r="E15979" s="17">
        <v>11</v>
      </c>
      <c r="F15979" t="s">
        <v>67</v>
      </c>
      <c r="G15979">
        <v>27</v>
      </c>
      <c r="H15979">
        <v>1737.3399999999997</v>
      </c>
    </row>
    <row r="15980" spans="1:8" x14ac:dyDescent="0.25">
      <c r="A15980" s="2">
        <v>40</v>
      </c>
      <c r="B15980" t="s">
        <v>259</v>
      </c>
      <c r="C15980" t="s">
        <v>260</v>
      </c>
      <c r="D15980" s="2" t="e">
        <v>#N/A</v>
      </c>
      <c r="E15980" s="17">
        <v>11</v>
      </c>
      <c r="F15980" t="s">
        <v>73</v>
      </c>
      <c r="G15980">
        <v>3</v>
      </c>
      <c r="H15980">
        <v>866667.09</v>
      </c>
    </row>
    <row r="15981" spans="1:8" x14ac:dyDescent="0.25">
      <c r="A15981" s="2">
        <v>40</v>
      </c>
      <c r="B15981" t="s">
        <v>259</v>
      </c>
      <c r="C15981" t="s">
        <v>260</v>
      </c>
      <c r="D15981" s="2" t="e">
        <v>#N/A</v>
      </c>
      <c r="E15981" s="17">
        <v>11</v>
      </c>
      <c r="F15981" t="s">
        <v>79</v>
      </c>
      <c r="H15981">
        <v>33996</v>
      </c>
    </row>
    <row r="15982" spans="1:8" x14ac:dyDescent="0.25">
      <c r="A15982" s="2">
        <v>40</v>
      </c>
      <c r="B15982" t="s">
        <v>259</v>
      </c>
      <c r="C15982" t="s">
        <v>260</v>
      </c>
      <c r="D15982" s="2" t="e">
        <v>#N/A</v>
      </c>
      <c r="E15982" s="17">
        <v>11</v>
      </c>
      <c r="F15982" t="s">
        <v>72</v>
      </c>
      <c r="G15982">
        <v>27</v>
      </c>
      <c r="H15982">
        <v>1323945.7499999998</v>
      </c>
    </row>
    <row r="15983" spans="1:8" x14ac:dyDescent="0.25">
      <c r="A15983" s="2">
        <v>40</v>
      </c>
      <c r="B15983" t="s">
        <v>259</v>
      </c>
      <c r="C15983" t="s">
        <v>260</v>
      </c>
      <c r="D15983" s="2" t="e">
        <v>#N/A</v>
      </c>
      <c r="E15983" s="17">
        <v>11</v>
      </c>
      <c r="F15983" t="s">
        <v>74</v>
      </c>
      <c r="G15983">
        <v>4</v>
      </c>
      <c r="H15983">
        <v>627713.06999999995</v>
      </c>
    </row>
    <row r="15984" spans="1:8" x14ac:dyDescent="0.25">
      <c r="A15984" s="2">
        <v>40</v>
      </c>
      <c r="B15984" t="s">
        <v>259</v>
      </c>
      <c r="C15984" t="s">
        <v>260</v>
      </c>
      <c r="D15984" s="2" t="e">
        <v>#N/A</v>
      </c>
      <c r="E15984" s="17">
        <v>11</v>
      </c>
      <c r="F15984" t="s">
        <v>88</v>
      </c>
      <c r="G15984">
        <v>8</v>
      </c>
      <c r="H15984">
        <v>30000</v>
      </c>
    </row>
    <row r="15985" spans="1:8" x14ac:dyDescent="0.25">
      <c r="A15985" s="2">
        <v>40</v>
      </c>
      <c r="B15985" t="s">
        <v>259</v>
      </c>
      <c r="C15985" t="s">
        <v>260</v>
      </c>
      <c r="D15985" s="2" t="e">
        <v>#N/A</v>
      </c>
      <c r="E15985" s="17">
        <v>11</v>
      </c>
      <c r="F15985" t="s">
        <v>76</v>
      </c>
      <c r="H15985">
        <v>127413.43</v>
      </c>
    </row>
    <row r="15986" spans="1:8" x14ac:dyDescent="0.25">
      <c r="A15986" s="2">
        <v>40</v>
      </c>
      <c r="B15986" t="s">
        <v>259</v>
      </c>
      <c r="C15986" t="s">
        <v>260</v>
      </c>
      <c r="D15986" s="2" t="e">
        <v>#N/A</v>
      </c>
      <c r="E15986" s="17">
        <v>12</v>
      </c>
      <c r="F15986" t="s">
        <v>70</v>
      </c>
      <c r="G15986">
        <v>8</v>
      </c>
      <c r="H15986">
        <v>4402093.49</v>
      </c>
    </row>
    <row r="15987" spans="1:8" x14ac:dyDescent="0.25">
      <c r="A15987" s="2">
        <v>40</v>
      </c>
      <c r="B15987" t="s">
        <v>259</v>
      </c>
      <c r="C15987" t="s">
        <v>260</v>
      </c>
      <c r="D15987" s="2" t="e">
        <v>#N/A</v>
      </c>
      <c r="E15987" s="17">
        <v>12</v>
      </c>
      <c r="F15987" t="s">
        <v>75</v>
      </c>
      <c r="G15987">
        <v>1</v>
      </c>
      <c r="H15987">
        <v>13542</v>
      </c>
    </row>
    <row r="15988" spans="1:8" x14ac:dyDescent="0.25">
      <c r="A15988" s="2">
        <v>40</v>
      </c>
      <c r="B15988" t="s">
        <v>259</v>
      </c>
      <c r="C15988" t="s">
        <v>260</v>
      </c>
      <c r="D15988" s="2" t="e">
        <v>#N/A</v>
      </c>
      <c r="E15988" s="17">
        <v>12</v>
      </c>
      <c r="F15988" t="s">
        <v>77</v>
      </c>
      <c r="H15988">
        <v>3276.6</v>
      </c>
    </row>
    <row r="15989" spans="1:8" x14ac:dyDescent="0.25">
      <c r="A15989" s="2">
        <v>40</v>
      </c>
      <c r="B15989" t="s">
        <v>259</v>
      </c>
      <c r="C15989" t="s">
        <v>260</v>
      </c>
      <c r="D15989" s="2" t="e">
        <v>#N/A</v>
      </c>
      <c r="E15989" s="17">
        <v>12</v>
      </c>
      <c r="F15989" t="s">
        <v>68</v>
      </c>
      <c r="G15989">
        <v>5</v>
      </c>
      <c r="H15989">
        <v>60500</v>
      </c>
    </row>
    <row r="15990" spans="1:8" x14ac:dyDescent="0.25">
      <c r="A15990" s="2">
        <v>40</v>
      </c>
      <c r="B15990" t="s">
        <v>259</v>
      </c>
      <c r="C15990" t="s">
        <v>260</v>
      </c>
      <c r="D15990" s="2" t="e">
        <v>#N/A</v>
      </c>
      <c r="E15990" s="17">
        <v>12</v>
      </c>
      <c r="F15990" t="s">
        <v>69</v>
      </c>
      <c r="G15990">
        <v>8</v>
      </c>
      <c r="H15990">
        <v>572270.45000000007</v>
      </c>
    </row>
    <row r="15991" spans="1:8" x14ac:dyDescent="0.25">
      <c r="A15991" s="2">
        <v>40</v>
      </c>
      <c r="B15991" t="s">
        <v>259</v>
      </c>
      <c r="C15991" t="s">
        <v>260</v>
      </c>
      <c r="D15991" s="2" t="e">
        <v>#N/A</v>
      </c>
      <c r="E15991" s="17">
        <v>12</v>
      </c>
      <c r="F15991" t="s">
        <v>78</v>
      </c>
      <c r="H15991">
        <v>32494.35</v>
      </c>
    </row>
    <row r="15992" spans="1:8" x14ac:dyDescent="0.25">
      <c r="A15992" s="2">
        <v>40</v>
      </c>
      <c r="B15992" t="s">
        <v>259</v>
      </c>
      <c r="C15992" t="s">
        <v>260</v>
      </c>
      <c r="D15992" s="2" t="e">
        <v>#N/A</v>
      </c>
      <c r="E15992" s="17">
        <v>12</v>
      </c>
      <c r="F15992" t="s">
        <v>67</v>
      </c>
      <c r="G15992">
        <v>8</v>
      </c>
      <c r="H15992">
        <v>559.67999999999995</v>
      </c>
    </row>
    <row r="15993" spans="1:8" x14ac:dyDescent="0.25">
      <c r="A15993" s="2">
        <v>40</v>
      </c>
      <c r="B15993" t="s">
        <v>259</v>
      </c>
      <c r="C15993" t="s">
        <v>260</v>
      </c>
      <c r="D15993" s="2" t="e">
        <v>#N/A</v>
      </c>
      <c r="E15993" s="17">
        <v>12</v>
      </c>
      <c r="F15993" t="s">
        <v>73</v>
      </c>
      <c r="G15993">
        <v>1</v>
      </c>
      <c r="H15993">
        <v>365939.26999999996</v>
      </c>
    </row>
    <row r="15994" spans="1:8" x14ac:dyDescent="0.25">
      <c r="A15994" s="2">
        <v>40</v>
      </c>
      <c r="B15994" t="s">
        <v>259</v>
      </c>
      <c r="C15994" t="s">
        <v>260</v>
      </c>
      <c r="D15994" s="2" t="e">
        <v>#N/A</v>
      </c>
      <c r="E15994" s="17">
        <v>12</v>
      </c>
      <c r="F15994" t="s">
        <v>72</v>
      </c>
      <c r="G15994">
        <v>8</v>
      </c>
      <c r="H15994">
        <v>493970.67999999993</v>
      </c>
    </row>
    <row r="15995" spans="1:8" x14ac:dyDescent="0.25">
      <c r="A15995" s="2">
        <v>40</v>
      </c>
      <c r="B15995" t="s">
        <v>259</v>
      </c>
      <c r="C15995" t="s">
        <v>260</v>
      </c>
      <c r="D15995" s="2" t="e">
        <v>#N/A</v>
      </c>
      <c r="E15995" s="17">
        <v>12</v>
      </c>
      <c r="F15995" t="s">
        <v>74</v>
      </c>
      <c r="G15995">
        <v>1</v>
      </c>
      <c r="H15995">
        <v>77904.899999999994</v>
      </c>
    </row>
    <row r="15996" spans="1:8" x14ac:dyDescent="0.25">
      <c r="A15996" s="2">
        <v>40</v>
      </c>
      <c r="B15996" t="s">
        <v>259</v>
      </c>
      <c r="C15996" t="s">
        <v>260</v>
      </c>
      <c r="D15996" s="2" t="e">
        <v>#N/A</v>
      </c>
      <c r="E15996" s="17">
        <v>12</v>
      </c>
      <c r="F15996" t="s">
        <v>88</v>
      </c>
      <c r="G15996">
        <v>4</v>
      </c>
      <c r="H15996">
        <v>12000</v>
      </c>
    </row>
    <row r="15997" spans="1:8" x14ac:dyDescent="0.25">
      <c r="A15997" s="2">
        <v>40</v>
      </c>
      <c r="B15997" t="s">
        <v>259</v>
      </c>
      <c r="C15997" t="s">
        <v>260</v>
      </c>
      <c r="D15997" s="2" t="e">
        <v>#N/A</v>
      </c>
      <c r="E15997" s="17">
        <v>13</v>
      </c>
      <c r="F15997" t="s">
        <v>70</v>
      </c>
      <c r="G15997">
        <v>18</v>
      </c>
      <c r="H15997">
        <v>10464760.950000003</v>
      </c>
    </row>
    <row r="15998" spans="1:8" x14ac:dyDescent="0.25">
      <c r="A15998" s="2">
        <v>40</v>
      </c>
      <c r="B15998" t="s">
        <v>259</v>
      </c>
      <c r="C15998" t="s">
        <v>260</v>
      </c>
      <c r="D15998" s="2" t="e">
        <v>#N/A</v>
      </c>
      <c r="E15998" s="17">
        <v>13</v>
      </c>
      <c r="F15998" t="s">
        <v>75</v>
      </c>
      <c r="G15998">
        <v>2</v>
      </c>
      <c r="H15998">
        <v>71142</v>
      </c>
    </row>
    <row r="15999" spans="1:8" x14ac:dyDescent="0.25">
      <c r="A15999" s="2">
        <v>40</v>
      </c>
      <c r="B15999" t="s">
        <v>259</v>
      </c>
      <c r="C15999" t="s">
        <v>260</v>
      </c>
      <c r="D15999" s="2" t="e">
        <v>#N/A</v>
      </c>
      <c r="E15999" s="17">
        <v>13</v>
      </c>
      <c r="F15999" t="s">
        <v>68</v>
      </c>
      <c r="G15999">
        <v>8</v>
      </c>
      <c r="H15999">
        <v>166916</v>
      </c>
    </row>
    <row r="16000" spans="1:8" x14ac:dyDescent="0.25">
      <c r="A16000" s="2">
        <v>40</v>
      </c>
      <c r="B16000" t="s">
        <v>259</v>
      </c>
      <c r="C16000" t="s">
        <v>260</v>
      </c>
      <c r="D16000" s="2" t="e">
        <v>#N/A</v>
      </c>
      <c r="E16000" s="17">
        <v>13</v>
      </c>
      <c r="F16000" t="s">
        <v>69</v>
      </c>
      <c r="G16000">
        <v>17</v>
      </c>
      <c r="H16000">
        <v>1278182.0799999998</v>
      </c>
    </row>
    <row r="16001" spans="1:8" x14ac:dyDescent="0.25">
      <c r="A16001" s="2">
        <v>40</v>
      </c>
      <c r="B16001" t="s">
        <v>259</v>
      </c>
      <c r="C16001" t="s">
        <v>260</v>
      </c>
      <c r="D16001" s="2" t="e">
        <v>#N/A</v>
      </c>
      <c r="E16001" s="17">
        <v>13</v>
      </c>
      <c r="F16001" t="s">
        <v>67</v>
      </c>
      <c r="G16001">
        <v>18</v>
      </c>
      <c r="H16001">
        <v>1235.9599999999998</v>
      </c>
    </row>
    <row r="16002" spans="1:8" x14ac:dyDescent="0.25">
      <c r="A16002" s="2">
        <v>40</v>
      </c>
      <c r="B16002" t="s">
        <v>259</v>
      </c>
      <c r="C16002" t="s">
        <v>260</v>
      </c>
      <c r="D16002" s="2" t="e">
        <v>#N/A</v>
      </c>
      <c r="E16002" s="17">
        <v>13</v>
      </c>
      <c r="F16002" t="s">
        <v>73</v>
      </c>
      <c r="G16002">
        <v>2</v>
      </c>
      <c r="H16002">
        <v>712393.79</v>
      </c>
    </row>
    <row r="16003" spans="1:8" x14ac:dyDescent="0.25">
      <c r="A16003" s="2">
        <v>40</v>
      </c>
      <c r="B16003" t="s">
        <v>259</v>
      </c>
      <c r="C16003" t="s">
        <v>260</v>
      </c>
      <c r="D16003" s="2" t="e">
        <v>#N/A</v>
      </c>
      <c r="E16003" s="17">
        <v>13</v>
      </c>
      <c r="F16003" t="s">
        <v>72</v>
      </c>
      <c r="G16003">
        <v>18</v>
      </c>
      <c r="H16003">
        <v>3498315.5199999986</v>
      </c>
    </row>
    <row r="16004" spans="1:8" x14ac:dyDescent="0.25">
      <c r="A16004" s="2">
        <v>40</v>
      </c>
      <c r="B16004" t="s">
        <v>259</v>
      </c>
      <c r="C16004" t="s">
        <v>260</v>
      </c>
      <c r="D16004" s="2" t="e">
        <v>#N/A</v>
      </c>
      <c r="E16004" s="17">
        <v>13</v>
      </c>
      <c r="F16004" t="s">
        <v>74</v>
      </c>
      <c r="G16004">
        <v>3</v>
      </c>
      <c r="H16004">
        <v>220511.75</v>
      </c>
    </row>
    <row r="16005" spans="1:8" x14ac:dyDescent="0.25">
      <c r="A16005" s="2">
        <v>40</v>
      </c>
      <c r="B16005" t="s">
        <v>259</v>
      </c>
      <c r="C16005" t="s">
        <v>260</v>
      </c>
      <c r="D16005" s="2" t="e">
        <v>#N/A</v>
      </c>
      <c r="E16005" s="17">
        <v>13</v>
      </c>
      <c r="F16005" t="s">
        <v>76</v>
      </c>
      <c r="H16005">
        <v>157373.26</v>
      </c>
    </row>
    <row r="16006" spans="1:8" x14ac:dyDescent="0.25">
      <c r="A16006" s="2">
        <v>40</v>
      </c>
      <c r="B16006" t="s">
        <v>259</v>
      </c>
      <c r="C16006" t="s">
        <v>260</v>
      </c>
      <c r="D16006" s="2" t="e">
        <v>#N/A</v>
      </c>
      <c r="E16006" s="17">
        <v>14</v>
      </c>
      <c r="F16006" t="s">
        <v>70</v>
      </c>
      <c r="G16006">
        <v>6</v>
      </c>
      <c r="H16006">
        <v>4445555.82</v>
      </c>
    </row>
    <row r="16007" spans="1:8" x14ac:dyDescent="0.25">
      <c r="A16007" s="2">
        <v>40</v>
      </c>
      <c r="B16007" t="s">
        <v>259</v>
      </c>
      <c r="C16007" t="s">
        <v>260</v>
      </c>
      <c r="D16007" s="2" t="e">
        <v>#N/A</v>
      </c>
      <c r="E16007" s="17">
        <v>14</v>
      </c>
      <c r="F16007" t="s">
        <v>75</v>
      </c>
      <c r="G16007">
        <v>3</v>
      </c>
      <c r="H16007">
        <v>137508</v>
      </c>
    </row>
    <row r="16008" spans="1:8" x14ac:dyDescent="0.25">
      <c r="A16008" s="2">
        <v>40</v>
      </c>
      <c r="B16008" t="s">
        <v>259</v>
      </c>
      <c r="C16008" t="s">
        <v>260</v>
      </c>
      <c r="D16008" s="2" t="e">
        <v>#N/A</v>
      </c>
      <c r="E16008" s="17">
        <v>14</v>
      </c>
      <c r="F16008" t="s">
        <v>68</v>
      </c>
      <c r="G16008">
        <v>1</v>
      </c>
      <c r="H16008">
        <v>26100</v>
      </c>
    </row>
    <row r="16009" spans="1:8" x14ac:dyDescent="0.25">
      <c r="A16009" s="2">
        <v>40</v>
      </c>
      <c r="B16009" t="s">
        <v>259</v>
      </c>
      <c r="C16009" t="s">
        <v>260</v>
      </c>
      <c r="D16009" s="2" t="e">
        <v>#N/A</v>
      </c>
      <c r="E16009" s="17">
        <v>14</v>
      </c>
      <c r="F16009" t="s">
        <v>69</v>
      </c>
      <c r="G16009">
        <v>5</v>
      </c>
      <c r="H16009">
        <v>415130.51</v>
      </c>
    </row>
    <row r="16010" spans="1:8" x14ac:dyDescent="0.25">
      <c r="A16010" s="2">
        <v>40</v>
      </c>
      <c r="B16010" t="s">
        <v>259</v>
      </c>
      <c r="C16010" t="s">
        <v>260</v>
      </c>
      <c r="D16010" s="2" t="e">
        <v>#N/A</v>
      </c>
      <c r="E16010" s="17">
        <v>14</v>
      </c>
      <c r="F16010" t="s">
        <v>67</v>
      </c>
      <c r="G16010">
        <v>6</v>
      </c>
      <c r="H16010">
        <v>454.74</v>
      </c>
    </row>
    <row r="16011" spans="1:8" x14ac:dyDescent="0.25">
      <c r="A16011" s="2">
        <v>40</v>
      </c>
      <c r="B16011" t="s">
        <v>259</v>
      </c>
      <c r="C16011" t="s">
        <v>260</v>
      </c>
      <c r="D16011" s="2" t="e">
        <v>#N/A</v>
      </c>
      <c r="E16011" s="17">
        <v>14</v>
      </c>
      <c r="F16011" t="s">
        <v>73</v>
      </c>
      <c r="H16011">
        <v>279309.88</v>
      </c>
    </row>
    <row r="16012" spans="1:8" x14ac:dyDescent="0.25">
      <c r="A16012" s="2">
        <v>40</v>
      </c>
      <c r="B16012" t="s">
        <v>259</v>
      </c>
      <c r="C16012" t="s">
        <v>260</v>
      </c>
      <c r="D16012" s="2" t="e">
        <v>#N/A</v>
      </c>
      <c r="E16012" s="17">
        <v>14</v>
      </c>
      <c r="F16012" t="s">
        <v>72</v>
      </c>
      <c r="G16012">
        <v>6</v>
      </c>
      <c r="H16012">
        <v>1675620.7000000002</v>
      </c>
    </row>
    <row r="16013" spans="1:8" x14ac:dyDescent="0.25">
      <c r="A16013" s="2">
        <v>40</v>
      </c>
      <c r="B16013" t="s">
        <v>259</v>
      </c>
      <c r="C16013" t="s">
        <v>260</v>
      </c>
      <c r="D16013" s="2" t="e">
        <v>#N/A</v>
      </c>
      <c r="E16013" s="17">
        <v>14</v>
      </c>
      <c r="F16013" t="s">
        <v>74</v>
      </c>
      <c r="G16013">
        <v>1</v>
      </c>
      <c r="H16013">
        <v>65520</v>
      </c>
    </row>
    <row r="16014" spans="1:8" x14ac:dyDescent="0.25">
      <c r="A16014" s="2">
        <v>40</v>
      </c>
      <c r="B16014" t="s">
        <v>259</v>
      </c>
      <c r="C16014" t="s">
        <v>260</v>
      </c>
      <c r="D16014" s="2" t="e">
        <v>#N/A</v>
      </c>
      <c r="E16014" s="17">
        <v>14</v>
      </c>
      <c r="F16014" t="s">
        <v>76</v>
      </c>
      <c r="H16014">
        <v>55401.15</v>
      </c>
    </row>
    <row r="16015" spans="1:8" x14ac:dyDescent="0.25">
      <c r="A16015" s="2">
        <v>40</v>
      </c>
      <c r="B16015" t="s">
        <v>259</v>
      </c>
      <c r="C16015" t="s">
        <v>260</v>
      </c>
      <c r="D16015" s="2" t="e">
        <v>#N/A</v>
      </c>
      <c r="E16015" s="17">
        <v>15</v>
      </c>
      <c r="F16015" t="s">
        <v>70</v>
      </c>
      <c r="G16015">
        <v>2</v>
      </c>
      <c r="H16015">
        <v>1783408.8</v>
      </c>
    </row>
    <row r="16016" spans="1:8" x14ac:dyDescent="0.25">
      <c r="A16016" s="2">
        <v>40</v>
      </c>
      <c r="B16016" t="s">
        <v>259</v>
      </c>
      <c r="C16016" t="s">
        <v>260</v>
      </c>
      <c r="D16016" s="2" t="e">
        <v>#N/A</v>
      </c>
      <c r="E16016" s="17">
        <v>15</v>
      </c>
      <c r="F16016" t="s">
        <v>68</v>
      </c>
      <c r="G16016">
        <v>1</v>
      </c>
      <c r="H16016">
        <v>87660</v>
      </c>
    </row>
    <row r="16017" spans="1:8" x14ac:dyDescent="0.25">
      <c r="A16017" s="2">
        <v>40</v>
      </c>
      <c r="B16017" t="s">
        <v>259</v>
      </c>
      <c r="C16017" t="s">
        <v>260</v>
      </c>
      <c r="D16017" s="2" t="e">
        <v>#N/A</v>
      </c>
      <c r="E16017" s="17">
        <v>15</v>
      </c>
      <c r="F16017" t="s">
        <v>69</v>
      </c>
      <c r="G16017">
        <v>1</v>
      </c>
      <c r="H16017">
        <v>101878.06999999998</v>
      </c>
    </row>
    <row r="16018" spans="1:8" x14ac:dyDescent="0.25">
      <c r="A16018" s="2">
        <v>40</v>
      </c>
      <c r="B16018" t="s">
        <v>259</v>
      </c>
      <c r="C16018" t="s">
        <v>260</v>
      </c>
      <c r="D16018" s="2" t="e">
        <v>#N/A</v>
      </c>
      <c r="E16018" s="17">
        <v>15</v>
      </c>
      <c r="F16018" t="s">
        <v>67</v>
      </c>
      <c r="G16018">
        <v>2</v>
      </c>
      <c r="H16018">
        <v>139.91999999999999</v>
      </c>
    </row>
    <row r="16019" spans="1:8" x14ac:dyDescent="0.25">
      <c r="A16019" s="2">
        <v>40</v>
      </c>
      <c r="B16019" t="s">
        <v>259</v>
      </c>
      <c r="C16019" t="s">
        <v>260</v>
      </c>
      <c r="D16019" s="2" t="e">
        <v>#N/A</v>
      </c>
      <c r="E16019" s="17">
        <v>15</v>
      </c>
      <c r="F16019" t="s">
        <v>73</v>
      </c>
      <c r="H16019">
        <v>65306.55</v>
      </c>
    </row>
    <row r="16020" spans="1:8" x14ac:dyDescent="0.25">
      <c r="A16020" s="2">
        <v>40</v>
      </c>
      <c r="B16020" t="s">
        <v>259</v>
      </c>
      <c r="C16020" t="s">
        <v>260</v>
      </c>
      <c r="D16020" s="2" t="e">
        <v>#N/A</v>
      </c>
      <c r="E16020" s="17">
        <v>15</v>
      </c>
      <c r="F16020" t="s">
        <v>72</v>
      </c>
      <c r="G16020">
        <v>2</v>
      </c>
      <c r="H16020">
        <v>696063.3600000001</v>
      </c>
    </row>
    <row r="16021" spans="1:8" x14ac:dyDescent="0.25">
      <c r="A16021" s="2">
        <v>40</v>
      </c>
      <c r="B16021" t="s">
        <v>259</v>
      </c>
      <c r="C16021" t="s">
        <v>260</v>
      </c>
      <c r="D16021" s="2" t="e">
        <v>#N/A</v>
      </c>
      <c r="E16021" s="17">
        <v>15</v>
      </c>
      <c r="F16021" t="s">
        <v>74</v>
      </c>
      <c r="H16021">
        <v>-20752.23</v>
      </c>
    </row>
    <row r="16022" spans="1:8" x14ac:dyDescent="0.25">
      <c r="A16022" s="2">
        <v>40</v>
      </c>
      <c r="B16022" t="s">
        <v>259</v>
      </c>
      <c r="C16022" t="s">
        <v>260</v>
      </c>
      <c r="D16022" s="2" t="e">
        <v>#N/A</v>
      </c>
      <c r="E16022" s="17">
        <v>16</v>
      </c>
      <c r="F16022" t="s">
        <v>70</v>
      </c>
      <c r="G16022">
        <v>3</v>
      </c>
      <c r="H16022">
        <v>3520563.5999999996</v>
      </c>
    </row>
    <row r="16023" spans="1:8" x14ac:dyDescent="0.25">
      <c r="A16023" s="2">
        <v>40</v>
      </c>
      <c r="B16023" t="s">
        <v>259</v>
      </c>
      <c r="C16023" t="s">
        <v>260</v>
      </c>
      <c r="D16023" s="2" t="e">
        <v>#N/A</v>
      </c>
      <c r="E16023" s="17">
        <v>16</v>
      </c>
      <c r="F16023" t="s">
        <v>69</v>
      </c>
      <c r="G16023">
        <v>3</v>
      </c>
      <c r="H16023">
        <v>697699.1</v>
      </c>
    </row>
    <row r="16024" spans="1:8" x14ac:dyDescent="0.25">
      <c r="A16024" s="2">
        <v>40</v>
      </c>
      <c r="B16024" t="s">
        <v>259</v>
      </c>
      <c r="C16024" t="s">
        <v>260</v>
      </c>
      <c r="D16024" s="2" t="e">
        <v>#N/A</v>
      </c>
      <c r="E16024" s="17">
        <v>16</v>
      </c>
      <c r="F16024" t="s">
        <v>67</v>
      </c>
      <c r="G16024">
        <v>1</v>
      </c>
      <c r="H16024">
        <v>69.959999999999994</v>
      </c>
    </row>
    <row r="16025" spans="1:8" x14ac:dyDescent="0.25">
      <c r="A16025" s="2">
        <v>40</v>
      </c>
      <c r="B16025" t="s">
        <v>259</v>
      </c>
      <c r="C16025" t="s">
        <v>260</v>
      </c>
      <c r="D16025" s="2" t="e">
        <v>#N/A</v>
      </c>
      <c r="E16025" s="17">
        <v>16</v>
      </c>
      <c r="F16025" t="s">
        <v>73</v>
      </c>
      <c r="H16025">
        <v>82830.899999999994</v>
      </c>
    </row>
    <row r="16026" spans="1:8" x14ac:dyDescent="0.25">
      <c r="A16026" s="2">
        <v>40</v>
      </c>
      <c r="B16026" t="s">
        <v>259</v>
      </c>
      <c r="C16026" t="s">
        <v>260</v>
      </c>
      <c r="D16026" s="2" t="e">
        <v>#N/A</v>
      </c>
      <c r="E16026" s="17">
        <v>16</v>
      </c>
      <c r="F16026" t="s">
        <v>72</v>
      </c>
      <c r="G16026">
        <v>3</v>
      </c>
      <c r="H16026">
        <v>1732173.5999999999</v>
      </c>
    </row>
    <row r="16027" spans="1:8" x14ac:dyDescent="0.25">
      <c r="A16027" s="2">
        <v>40</v>
      </c>
      <c r="B16027" t="s">
        <v>259</v>
      </c>
      <c r="C16027" t="s">
        <v>260</v>
      </c>
      <c r="D16027" s="2" t="e">
        <v>#N/A</v>
      </c>
      <c r="E16027" s="17">
        <v>16</v>
      </c>
      <c r="F16027" t="s">
        <v>76</v>
      </c>
      <c r="H16027">
        <v>69895.739999999991</v>
      </c>
    </row>
    <row r="16028" spans="1:8" x14ac:dyDescent="0.25">
      <c r="A16028" s="2">
        <v>40</v>
      </c>
      <c r="B16028" t="s">
        <v>259</v>
      </c>
      <c r="C16028" t="s">
        <v>261</v>
      </c>
      <c r="D16028" s="2">
        <v>4</v>
      </c>
      <c r="E16028" s="17">
        <v>5</v>
      </c>
      <c r="F16028" t="s">
        <v>70</v>
      </c>
      <c r="G16028">
        <v>1</v>
      </c>
      <c r="H16028">
        <v>144234.75</v>
      </c>
    </row>
    <row r="16029" spans="1:8" x14ac:dyDescent="0.25">
      <c r="A16029" s="2">
        <v>40</v>
      </c>
      <c r="B16029" t="s">
        <v>259</v>
      </c>
      <c r="C16029" t="s">
        <v>261</v>
      </c>
      <c r="D16029" s="2">
        <v>4</v>
      </c>
      <c r="E16029" s="17">
        <v>5</v>
      </c>
      <c r="F16029" t="s">
        <v>75</v>
      </c>
      <c r="G16029">
        <v>1</v>
      </c>
      <c r="H16029">
        <v>13500</v>
      </c>
    </row>
    <row r="16030" spans="1:8" x14ac:dyDescent="0.25">
      <c r="A16030" s="2">
        <v>40</v>
      </c>
      <c r="B16030" t="s">
        <v>259</v>
      </c>
      <c r="C16030" t="s">
        <v>261</v>
      </c>
      <c r="D16030" s="2">
        <v>4</v>
      </c>
      <c r="E16030" s="17">
        <v>5</v>
      </c>
      <c r="F16030" t="s">
        <v>77</v>
      </c>
      <c r="H16030">
        <v>2538.65</v>
      </c>
    </row>
    <row r="16031" spans="1:8" x14ac:dyDescent="0.25">
      <c r="A16031" s="2">
        <v>40</v>
      </c>
      <c r="B16031" t="s">
        <v>259</v>
      </c>
      <c r="C16031" t="s">
        <v>261</v>
      </c>
      <c r="D16031" s="2">
        <v>4</v>
      </c>
      <c r="E16031" s="17">
        <v>5</v>
      </c>
      <c r="F16031" t="s">
        <v>68</v>
      </c>
      <c r="G16031">
        <v>1</v>
      </c>
      <c r="H16031">
        <v>22877</v>
      </c>
    </row>
    <row r="16032" spans="1:8" x14ac:dyDescent="0.25">
      <c r="A16032" s="2">
        <v>40</v>
      </c>
      <c r="B16032" t="s">
        <v>259</v>
      </c>
      <c r="C16032" t="s">
        <v>261</v>
      </c>
      <c r="D16032" s="2">
        <v>4</v>
      </c>
      <c r="E16032" s="17">
        <v>5</v>
      </c>
      <c r="F16032" t="s">
        <v>69</v>
      </c>
      <c r="G16032">
        <v>1</v>
      </c>
      <c r="H16032">
        <v>18750.36</v>
      </c>
    </row>
    <row r="16033" spans="1:8" x14ac:dyDescent="0.25">
      <c r="A16033" s="2">
        <v>40</v>
      </c>
      <c r="B16033" t="s">
        <v>259</v>
      </c>
      <c r="C16033" t="s">
        <v>261</v>
      </c>
      <c r="D16033" s="2">
        <v>4</v>
      </c>
      <c r="E16033" s="17">
        <v>5</v>
      </c>
      <c r="F16033" t="s">
        <v>67</v>
      </c>
      <c r="G16033">
        <v>1</v>
      </c>
      <c r="H16033">
        <v>69.959999999999994</v>
      </c>
    </row>
    <row r="16034" spans="1:8" x14ac:dyDescent="0.25">
      <c r="A16034" s="2">
        <v>40</v>
      </c>
      <c r="B16034" t="s">
        <v>259</v>
      </c>
      <c r="C16034" t="s">
        <v>261</v>
      </c>
      <c r="D16034" s="2">
        <v>4</v>
      </c>
      <c r="E16034" s="17">
        <v>5</v>
      </c>
      <c r="F16034" t="s">
        <v>73</v>
      </c>
      <c r="H16034">
        <v>12064.25</v>
      </c>
    </row>
    <row r="16035" spans="1:8" x14ac:dyDescent="0.25">
      <c r="A16035" s="2">
        <v>40</v>
      </c>
      <c r="B16035" t="s">
        <v>259</v>
      </c>
      <c r="C16035" t="s">
        <v>261</v>
      </c>
      <c r="D16035" s="2">
        <v>4</v>
      </c>
      <c r="E16035" s="17">
        <v>7</v>
      </c>
      <c r="F16035" t="s">
        <v>70</v>
      </c>
      <c r="G16035">
        <v>1</v>
      </c>
      <c r="H16035">
        <v>199224</v>
      </c>
    </row>
    <row r="16036" spans="1:8" x14ac:dyDescent="0.25">
      <c r="A16036" s="2">
        <v>40</v>
      </c>
      <c r="B16036" t="s">
        <v>259</v>
      </c>
      <c r="C16036" t="s">
        <v>261</v>
      </c>
      <c r="D16036" s="2">
        <v>4</v>
      </c>
      <c r="E16036" s="17">
        <v>7</v>
      </c>
      <c r="F16036" t="s">
        <v>75</v>
      </c>
      <c r="G16036">
        <v>1</v>
      </c>
      <c r="H16036">
        <v>13500</v>
      </c>
    </row>
    <row r="16037" spans="1:8" x14ac:dyDescent="0.25">
      <c r="A16037" s="2">
        <v>40</v>
      </c>
      <c r="B16037" t="s">
        <v>259</v>
      </c>
      <c r="C16037" t="s">
        <v>261</v>
      </c>
      <c r="D16037" s="2">
        <v>4</v>
      </c>
      <c r="E16037" s="17">
        <v>7</v>
      </c>
      <c r="F16037" t="s">
        <v>68</v>
      </c>
      <c r="G16037">
        <v>1</v>
      </c>
      <c r="H16037">
        <v>17523</v>
      </c>
    </row>
    <row r="16038" spans="1:8" x14ac:dyDescent="0.25">
      <c r="A16038" s="2">
        <v>40</v>
      </c>
      <c r="B16038" t="s">
        <v>259</v>
      </c>
      <c r="C16038" t="s">
        <v>261</v>
      </c>
      <c r="D16038" s="2">
        <v>4</v>
      </c>
      <c r="E16038" s="17">
        <v>7</v>
      </c>
      <c r="F16038" t="s">
        <v>69</v>
      </c>
      <c r="G16038">
        <v>1</v>
      </c>
      <c r="H16038">
        <v>25898.99</v>
      </c>
    </row>
    <row r="16039" spans="1:8" x14ac:dyDescent="0.25">
      <c r="A16039" s="2">
        <v>40</v>
      </c>
      <c r="B16039" t="s">
        <v>259</v>
      </c>
      <c r="C16039" t="s">
        <v>261</v>
      </c>
      <c r="D16039" s="2">
        <v>4</v>
      </c>
      <c r="E16039" s="17">
        <v>7</v>
      </c>
      <c r="F16039" t="s">
        <v>67</v>
      </c>
      <c r="G16039">
        <v>1</v>
      </c>
      <c r="H16039">
        <v>69.959999999999994</v>
      </c>
    </row>
    <row r="16040" spans="1:8" x14ac:dyDescent="0.25">
      <c r="A16040" s="2">
        <v>40</v>
      </c>
      <c r="B16040" t="s">
        <v>259</v>
      </c>
      <c r="C16040" t="s">
        <v>261</v>
      </c>
      <c r="D16040" s="2">
        <v>4</v>
      </c>
      <c r="E16040" s="17">
        <v>7</v>
      </c>
      <c r="F16040" t="s">
        <v>73</v>
      </c>
      <c r="H16040">
        <v>16602</v>
      </c>
    </row>
    <row r="16041" spans="1:8" x14ac:dyDescent="0.25">
      <c r="A16041" s="2">
        <v>40</v>
      </c>
      <c r="B16041" t="s">
        <v>259</v>
      </c>
      <c r="C16041" t="s">
        <v>261</v>
      </c>
      <c r="D16041" s="2">
        <v>4</v>
      </c>
      <c r="E16041" s="17">
        <v>8</v>
      </c>
      <c r="F16041" t="s">
        <v>70</v>
      </c>
      <c r="G16041">
        <v>2</v>
      </c>
      <c r="H16041">
        <v>345308.25</v>
      </c>
    </row>
    <row r="16042" spans="1:8" x14ac:dyDescent="0.25">
      <c r="A16042" s="2">
        <v>40</v>
      </c>
      <c r="B16042" t="s">
        <v>259</v>
      </c>
      <c r="C16042" t="s">
        <v>261</v>
      </c>
      <c r="D16042" s="2">
        <v>4</v>
      </c>
      <c r="E16042" s="17">
        <v>8</v>
      </c>
      <c r="F16042" t="s">
        <v>75</v>
      </c>
      <c r="G16042">
        <v>1</v>
      </c>
      <c r="H16042">
        <v>13500</v>
      </c>
    </row>
    <row r="16043" spans="1:8" x14ac:dyDescent="0.25">
      <c r="A16043" s="2">
        <v>40</v>
      </c>
      <c r="B16043" t="s">
        <v>259</v>
      </c>
      <c r="C16043" t="s">
        <v>261</v>
      </c>
      <c r="D16043" s="2">
        <v>4</v>
      </c>
      <c r="E16043" s="17">
        <v>8</v>
      </c>
      <c r="F16043" t="s">
        <v>68</v>
      </c>
      <c r="H16043">
        <v>8054</v>
      </c>
    </row>
    <row r="16044" spans="1:8" x14ac:dyDescent="0.25">
      <c r="A16044" s="2">
        <v>40</v>
      </c>
      <c r="B16044" t="s">
        <v>259</v>
      </c>
      <c r="C16044" t="s">
        <v>261</v>
      </c>
      <c r="D16044" s="2">
        <v>4</v>
      </c>
      <c r="E16044" s="17">
        <v>8</v>
      </c>
      <c r="F16044" t="s">
        <v>69</v>
      </c>
      <c r="G16044">
        <v>2</v>
      </c>
      <c r="H16044">
        <v>44889.74</v>
      </c>
    </row>
    <row r="16045" spans="1:8" x14ac:dyDescent="0.25">
      <c r="A16045" s="2">
        <v>40</v>
      </c>
      <c r="B16045" t="s">
        <v>259</v>
      </c>
      <c r="C16045" t="s">
        <v>261</v>
      </c>
      <c r="D16045" s="2">
        <v>4</v>
      </c>
      <c r="E16045" s="17">
        <v>8</v>
      </c>
      <c r="F16045" t="s">
        <v>67</v>
      </c>
      <c r="G16045">
        <v>2</v>
      </c>
      <c r="H16045">
        <v>99.109999999999985</v>
      </c>
    </row>
    <row r="16046" spans="1:8" x14ac:dyDescent="0.25">
      <c r="A16046" s="2">
        <v>40</v>
      </c>
      <c r="B16046" t="s">
        <v>259</v>
      </c>
      <c r="C16046" t="s">
        <v>261</v>
      </c>
      <c r="D16046" s="2">
        <v>4</v>
      </c>
      <c r="E16046" s="17">
        <v>8</v>
      </c>
      <c r="F16046" t="s">
        <v>73</v>
      </c>
      <c r="H16046">
        <v>20312.25</v>
      </c>
    </row>
    <row r="16047" spans="1:8" x14ac:dyDescent="0.25">
      <c r="A16047" s="2">
        <v>40</v>
      </c>
      <c r="B16047" t="s">
        <v>259</v>
      </c>
      <c r="C16047" t="s">
        <v>261</v>
      </c>
      <c r="D16047" s="2">
        <v>4</v>
      </c>
      <c r="E16047" s="17">
        <v>14</v>
      </c>
      <c r="F16047" t="s">
        <v>70</v>
      </c>
      <c r="G16047">
        <v>1</v>
      </c>
      <c r="H16047">
        <v>625500</v>
      </c>
    </row>
    <row r="16048" spans="1:8" x14ac:dyDescent="0.25">
      <c r="A16048" s="2">
        <v>40</v>
      </c>
      <c r="B16048" t="s">
        <v>259</v>
      </c>
      <c r="C16048" t="s">
        <v>261</v>
      </c>
      <c r="D16048" s="2">
        <v>4</v>
      </c>
      <c r="E16048" s="17">
        <v>14</v>
      </c>
      <c r="F16048" t="s">
        <v>75</v>
      </c>
      <c r="G16048">
        <v>1</v>
      </c>
      <c r="H16048">
        <v>72000</v>
      </c>
    </row>
    <row r="16049" spans="1:8" x14ac:dyDescent="0.25">
      <c r="A16049" s="2">
        <v>40</v>
      </c>
      <c r="B16049" t="s">
        <v>259</v>
      </c>
      <c r="C16049" t="s">
        <v>261</v>
      </c>
      <c r="D16049" s="2">
        <v>4</v>
      </c>
      <c r="E16049" s="17">
        <v>14</v>
      </c>
      <c r="F16049" t="s">
        <v>69</v>
      </c>
      <c r="G16049">
        <v>1</v>
      </c>
      <c r="H16049">
        <v>81314.87999999999</v>
      </c>
    </row>
    <row r="16050" spans="1:8" x14ac:dyDescent="0.25">
      <c r="A16050" s="2">
        <v>40</v>
      </c>
      <c r="B16050" t="s">
        <v>259</v>
      </c>
      <c r="C16050" t="s">
        <v>261</v>
      </c>
      <c r="D16050" s="2">
        <v>4</v>
      </c>
      <c r="E16050" s="17">
        <v>14</v>
      </c>
      <c r="F16050" t="s">
        <v>67</v>
      </c>
      <c r="G16050">
        <v>1</v>
      </c>
      <c r="H16050">
        <v>69.959999999999994</v>
      </c>
    </row>
    <row r="16051" spans="1:8" x14ac:dyDescent="0.25">
      <c r="A16051" s="2">
        <v>40</v>
      </c>
      <c r="B16051" t="s">
        <v>259</v>
      </c>
      <c r="C16051" t="s">
        <v>261</v>
      </c>
      <c r="D16051" s="2">
        <v>4</v>
      </c>
      <c r="E16051" s="17">
        <v>14</v>
      </c>
      <c r="F16051" t="s">
        <v>73</v>
      </c>
      <c r="G16051">
        <v>1</v>
      </c>
      <c r="H16051">
        <v>52125</v>
      </c>
    </row>
    <row r="16052" spans="1:8" x14ac:dyDescent="0.25">
      <c r="A16052" s="2">
        <v>40</v>
      </c>
      <c r="B16052" t="s">
        <v>259</v>
      </c>
      <c r="C16052" t="s">
        <v>261</v>
      </c>
      <c r="D16052" s="2">
        <v>4</v>
      </c>
      <c r="E16052" s="17">
        <v>14</v>
      </c>
      <c r="F16052" t="s">
        <v>72</v>
      </c>
      <c r="G16052">
        <v>1</v>
      </c>
      <c r="H16052">
        <v>211560</v>
      </c>
    </row>
    <row r="16053" spans="1:8" x14ac:dyDescent="0.25">
      <c r="A16053" s="2">
        <v>12</v>
      </c>
      <c r="B16053" t="s">
        <v>48</v>
      </c>
      <c r="C16053" t="s">
        <v>262</v>
      </c>
      <c r="D16053" s="2">
        <v>1</v>
      </c>
      <c r="E16053" s="17">
        <v>1</v>
      </c>
      <c r="F16053" t="s">
        <v>70</v>
      </c>
      <c r="G16053">
        <v>148</v>
      </c>
      <c r="H16053">
        <v>7608127.6099999994</v>
      </c>
    </row>
    <row r="16054" spans="1:8" x14ac:dyDescent="0.25">
      <c r="A16054" s="2">
        <v>12</v>
      </c>
      <c r="B16054" t="s">
        <v>48</v>
      </c>
      <c r="C16054" t="s">
        <v>262</v>
      </c>
      <c r="D16054" s="2">
        <v>1</v>
      </c>
      <c r="E16054" s="17">
        <v>1</v>
      </c>
      <c r="F16054" t="s">
        <v>77</v>
      </c>
      <c r="G16054">
        <v>1</v>
      </c>
      <c r="H16054">
        <v>17908.099999999999</v>
      </c>
    </row>
    <row r="16055" spans="1:8" x14ac:dyDescent="0.25">
      <c r="A16055" s="2">
        <v>12</v>
      </c>
      <c r="B16055" t="s">
        <v>48</v>
      </c>
      <c r="C16055" t="s">
        <v>262</v>
      </c>
      <c r="D16055" s="2">
        <v>1</v>
      </c>
      <c r="E16055" s="17">
        <v>1</v>
      </c>
      <c r="F16055" t="s">
        <v>67</v>
      </c>
      <c r="G16055">
        <v>5</v>
      </c>
      <c r="H16055">
        <v>711.20999999999992</v>
      </c>
    </row>
    <row r="16056" spans="1:8" x14ac:dyDescent="0.25">
      <c r="A16056" s="2">
        <v>12</v>
      </c>
      <c r="B16056" t="s">
        <v>48</v>
      </c>
      <c r="C16056" t="s">
        <v>262</v>
      </c>
      <c r="D16056" s="2">
        <v>1</v>
      </c>
      <c r="E16056" s="17">
        <v>1</v>
      </c>
      <c r="F16056" t="s">
        <v>72</v>
      </c>
      <c r="G16056">
        <v>4</v>
      </c>
      <c r="H16056">
        <v>117936.5</v>
      </c>
    </row>
    <row r="16057" spans="1:8" x14ac:dyDescent="0.25">
      <c r="A16057" s="2">
        <v>12</v>
      </c>
      <c r="B16057" t="s">
        <v>48</v>
      </c>
      <c r="C16057" t="s">
        <v>262</v>
      </c>
      <c r="D16057" s="2">
        <v>1</v>
      </c>
      <c r="E16057" s="17">
        <v>1</v>
      </c>
      <c r="F16057" t="s">
        <v>87</v>
      </c>
      <c r="G16057">
        <v>983</v>
      </c>
      <c r="H16057">
        <v>965774.16000000027</v>
      </c>
    </row>
    <row r="16058" spans="1:8" x14ac:dyDescent="0.25">
      <c r="A16058" s="2">
        <v>12</v>
      </c>
      <c r="B16058" t="s">
        <v>48</v>
      </c>
      <c r="C16058" t="s">
        <v>262</v>
      </c>
      <c r="D16058" s="2">
        <v>1</v>
      </c>
      <c r="E16058" s="17">
        <v>1</v>
      </c>
      <c r="F16058" t="s">
        <v>76</v>
      </c>
      <c r="H16058">
        <v>7655.7</v>
      </c>
    </row>
    <row r="16059" spans="1:8" x14ac:dyDescent="0.25">
      <c r="A16059" s="2">
        <v>12</v>
      </c>
      <c r="B16059" t="s">
        <v>48</v>
      </c>
      <c r="C16059" t="s">
        <v>262</v>
      </c>
      <c r="D16059" s="2">
        <v>1</v>
      </c>
      <c r="E16059" s="17">
        <v>2</v>
      </c>
      <c r="F16059" t="s">
        <v>70</v>
      </c>
      <c r="G16059">
        <v>2</v>
      </c>
      <c r="H16059">
        <v>156312</v>
      </c>
    </row>
    <row r="16060" spans="1:8" x14ac:dyDescent="0.25">
      <c r="A16060" s="2">
        <v>12</v>
      </c>
      <c r="B16060" t="s">
        <v>48</v>
      </c>
      <c r="C16060" t="s">
        <v>262</v>
      </c>
      <c r="D16060" s="2">
        <v>1</v>
      </c>
      <c r="E16060" s="17">
        <v>2</v>
      </c>
      <c r="F16060" t="s">
        <v>75</v>
      </c>
      <c r="G16060">
        <v>2</v>
      </c>
      <c r="H16060">
        <v>27000</v>
      </c>
    </row>
    <row r="16061" spans="1:8" x14ac:dyDescent="0.25">
      <c r="A16061" s="2">
        <v>12</v>
      </c>
      <c r="B16061" t="s">
        <v>48</v>
      </c>
      <c r="C16061" t="s">
        <v>262</v>
      </c>
      <c r="D16061" s="2">
        <v>1</v>
      </c>
      <c r="E16061" s="17">
        <v>2</v>
      </c>
      <c r="F16061" t="s">
        <v>68</v>
      </c>
      <c r="G16061">
        <v>1</v>
      </c>
      <c r="H16061">
        <v>6961</v>
      </c>
    </row>
    <row r="16062" spans="1:8" x14ac:dyDescent="0.25">
      <c r="A16062" s="2">
        <v>12</v>
      </c>
      <c r="B16062" t="s">
        <v>48</v>
      </c>
      <c r="C16062" t="s">
        <v>262</v>
      </c>
      <c r="D16062" s="2">
        <v>1</v>
      </c>
      <c r="E16062" s="17">
        <v>2</v>
      </c>
      <c r="F16062" t="s">
        <v>69</v>
      </c>
      <c r="G16062">
        <v>2</v>
      </c>
      <c r="H16062">
        <v>20320.28</v>
      </c>
    </row>
    <row r="16063" spans="1:8" x14ac:dyDescent="0.25">
      <c r="A16063" s="2">
        <v>12</v>
      </c>
      <c r="B16063" t="s">
        <v>48</v>
      </c>
      <c r="C16063" t="s">
        <v>262</v>
      </c>
      <c r="D16063" s="2">
        <v>1</v>
      </c>
      <c r="E16063" s="17">
        <v>2</v>
      </c>
      <c r="F16063" t="s">
        <v>78</v>
      </c>
      <c r="H16063">
        <v>5113.08</v>
      </c>
    </row>
    <row r="16064" spans="1:8" x14ac:dyDescent="0.25">
      <c r="A16064" s="2">
        <v>12</v>
      </c>
      <c r="B16064" t="s">
        <v>48</v>
      </c>
      <c r="C16064" t="s">
        <v>262</v>
      </c>
      <c r="D16064" s="2">
        <v>1</v>
      </c>
      <c r="E16064" s="17">
        <v>2</v>
      </c>
      <c r="F16064" t="s">
        <v>67</v>
      </c>
      <c r="G16064">
        <v>2</v>
      </c>
      <c r="H16064">
        <v>139.92000000000002</v>
      </c>
    </row>
    <row r="16065" spans="1:8" x14ac:dyDescent="0.25">
      <c r="A16065" s="2">
        <v>12</v>
      </c>
      <c r="B16065" t="s">
        <v>48</v>
      </c>
      <c r="C16065" t="s">
        <v>262</v>
      </c>
      <c r="D16065" s="2">
        <v>1</v>
      </c>
      <c r="E16065" s="17">
        <v>2</v>
      </c>
      <c r="F16065" t="s">
        <v>73</v>
      </c>
      <c r="H16065">
        <v>13026</v>
      </c>
    </row>
    <row r="16066" spans="1:8" x14ac:dyDescent="0.25">
      <c r="A16066" s="2">
        <v>12</v>
      </c>
      <c r="B16066" t="s">
        <v>48</v>
      </c>
      <c r="C16066" t="s">
        <v>262</v>
      </c>
      <c r="D16066" s="2">
        <v>1</v>
      </c>
      <c r="E16066" s="17">
        <v>3</v>
      </c>
      <c r="F16066" t="s">
        <v>70</v>
      </c>
      <c r="G16066">
        <v>8</v>
      </c>
      <c r="H16066">
        <v>140016.57</v>
      </c>
    </row>
    <row r="16067" spans="1:8" x14ac:dyDescent="0.25">
      <c r="A16067" s="2">
        <v>12</v>
      </c>
      <c r="B16067" t="s">
        <v>48</v>
      </c>
      <c r="C16067" t="s">
        <v>262</v>
      </c>
      <c r="D16067" s="2">
        <v>1</v>
      </c>
      <c r="E16067" s="17">
        <v>3</v>
      </c>
      <c r="F16067" t="s">
        <v>67</v>
      </c>
      <c r="G16067">
        <v>8</v>
      </c>
      <c r="H16067">
        <v>139.92000000000002</v>
      </c>
    </row>
    <row r="16068" spans="1:8" x14ac:dyDescent="0.25">
      <c r="A16068" s="2">
        <v>12</v>
      </c>
      <c r="B16068" t="s">
        <v>48</v>
      </c>
      <c r="C16068" t="s">
        <v>262</v>
      </c>
      <c r="D16068" s="2">
        <v>1</v>
      </c>
      <c r="E16068" s="17">
        <v>3</v>
      </c>
      <c r="F16068" t="s">
        <v>72</v>
      </c>
      <c r="G16068">
        <v>8</v>
      </c>
      <c r="H16068">
        <v>51806.07</v>
      </c>
    </row>
    <row r="16069" spans="1:8" x14ac:dyDescent="0.25">
      <c r="A16069" s="2">
        <v>12</v>
      </c>
      <c r="B16069" t="s">
        <v>48</v>
      </c>
      <c r="C16069" t="s">
        <v>262</v>
      </c>
      <c r="D16069" s="2">
        <v>1</v>
      </c>
      <c r="E16069" s="17">
        <v>4</v>
      </c>
      <c r="F16069" t="s">
        <v>70</v>
      </c>
      <c r="G16069">
        <v>90</v>
      </c>
      <c r="H16069">
        <v>8991750.4100000001</v>
      </c>
    </row>
    <row r="16070" spans="1:8" x14ac:dyDescent="0.25">
      <c r="A16070" s="2">
        <v>12</v>
      </c>
      <c r="B16070" t="s">
        <v>48</v>
      </c>
      <c r="C16070" t="s">
        <v>262</v>
      </c>
      <c r="D16070" s="2">
        <v>1</v>
      </c>
      <c r="E16070" s="17">
        <v>4</v>
      </c>
      <c r="F16070" t="s">
        <v>75</v>
      </c>
      <c r="G16070">
        <v>62</v>
      </c>
      <c r="H16070">
        <v>817200</v>
      </c>
    </row>
    <row r="16071" spans="1:8" x14ac:dyDescent="0.25">
      <c r="A16071" s="2">
        <v>12</v>
      </c>
      <c r="B16071" t="s">
        <v>48</v>
      </c>
      <c r="C16071" t="s">
        <v>262</v>
      </c>
      <c r="D16071" s="2">
        <v>1</v>
      </c>
      <c r="E16071" s="17">
        <v>4</v>
      </c>
      <c r="F16071" t="s">
        <v>77</v>
      </c>
      <c r="H16071">
        <v>36918.400000000001</v>
      </c>
    </row>
    <row r="16072" spans="1:8" x14ac:dyDescent="0.25">
      <c r="A16072" s="2">
        <v>12</v>
      </c>
      <c r="B16072" t="s">
        <v>48</v>
      </c>
      <c r="C16072" t="s">
        <v>262</v>
      </c>
      <c r="D16072" s="2">
        <v>1</v>
      </c>
      <c r="E16072" s="17">
        <v>4</v>
      </c>
      <c r="F16072" t="s">
        <v>68</v>
      </c>
      <c r="G16072">
        <v>41</v>
      </c>
      <c r="H16072">
        <v>779513</v>
      </c>
    </row>
    <row r="16073" spans="1:8" x14ac:dyDescent="0.25">
      <c r="A16073" s="2">
        <v>12</v>
      </c>
      <c r="B16073" t="s">
        <v>48</v>
      </c>
      <c r="C16073" t="s">
        <v>262</v>
      </c>
      <c r="D16073" s="2">
        <v>1</v>
      </c>
      <c r="E16073" s="17">
        <v>4</v>
      </c>
      <c r="F16073" t="s">
        <v>69</v>
      </c>
      <c r="G16073">
        <v>68</v>
      </c>
      <c r="H16073">
        <v>1076759.27</v>
      </c>
    </row>
    <row r="16074" spans="1:8" x14ac:dyDescent="0.25">
      <c r="A16074" s="2">
        <v>12</v>
      </c>
      <c r="B16074" t="s">
        <v>48</v>
      </c>
      <c r="C16074" t="s">
        <v>262</v>
      </c>
      <c r="D16074" s="2">
        <v>1</v>
      </c>
      <c r="E16074" s="17">
        <v>4</v>
      </c>
      <c r="F16074" t="s">
        <v>78</v>
      </c>
      <c r="H16074">
        <v>124933.97999999998</v>
      </c>
    </row>
    <row r="16075" spans="1:8" x14ac:dyDescent="0.25">
      <c r="A16075" s="2">
        <v>12</v>
      </c>
      <c r="B16075" t="s">
        <v>48</v>
      </c>
      <c r="C16075" t="s">
        <v>262</v>
      </c>
      <c r="D16075" s="2">
        <v>1</v>
      </c>
      <c r="E16075" s="17">
        <v>4</v>
      </c>
      <c r="F16075" t="s">
        <v>67</v>
      </c>
      <c r="G16075">
        <v>90</v>
      </c>
      <c r="H16075">
        <v>5590.82</v>
      </c>
    </row>
    <row r="16076" spans="1:8" x14ac:dyDescent="0.25">
      <c r="A16076" s="2">
        <v>12</v>
      </c>
      <c r="B16076" t="s">
        <v>48</v>
      </c>
      <c r="C16076" t="s">
        <v>262</v>
      </c>
      <c r="D16076" s="2">
        <v>1</v>
      </c>
      <c r="E16076" s="17">
        <v>4</v>
      </c>
      <c r="F16076" t="s">
        <v>73</v>
      </c>
      <c r="G16076">
        <v>8</v>
      </c>
      <c r="H16076">
        <v>710079.75</v>
      </c>
    </row>
    <row r="16077" spans="1:8" x14ac:dyDescent="0.25">
      <c r="A16077" s="2">
        <v>12</v>
      </c>
      <c r="B16077" t="s">
        <v>48</v>
      </c>
      <c r="C16077" t="s">
        <v>262</v>
      </c>
      <c r="D16077" s="2">
        <v>1</v>
      </c>
      <c r="E16077" s="17">
        <v>4</v>
      </c>
      <c r="F16077" t="s">
        <v>79</v>
      </c>
      <c r="H16077">
        <v>26646.5</v>
      </c>
    </row>
    <row r="16078" spans="1:8" x14ac:dyDescent="0.25">
      <c r="A16078" s="2">
        <v>12</v>
      </c>
      <c r="B16078" t="s">
        <v>48</v>
      </c>
      <c r="C16078" t="s">
        <v>262</v>
      </c>
      <c r="D16078" s="2">
        <v>1</v>
      </c>
      <c r="E16078" s="17">
        <v>4</v>
      </c>
      <c r="F16078" t="s">
        <v>72</v>
      </c>
      <c r="G16078">
        <v>22</v>
      </c>
      <c r="H16078">
        <v>267208.63</v>
      </c>
    </row>
    <row r="16079" spans="1:8" x14ac:dyDescent="0.25">
      <c r="A16079" s="2">
        <v>12</v>
      </c>
      <c r="B16079" t="s">
        <v>48</v>
      </c>
      <c r="C16079" t="s">
        <v>262</v>
      </c>
      <c r="D16079" s="2">
        <v>1</v>
      </c>
      <c r="E16079" s="17">
        <v>4</v>
      </c>
      <c r="F16079" t="s">
        <v>74</v>
      </c>
      <c r="G16079">
        <v>38</v>
      </c>
      <c r="H16079">
        <v>391041.58000000007</v>
      </c>
    </row>
    <row r="16080" spans="1:8" x14ac:dyDescent="0.25">
      <c r="A16080" s="2">
        <v>12</v>
      </c>
      <c r="B16080" t="s">
        <v>48</v>
      </c>
      <c r="C16080" t="s">
        <v>262</v>
      </c>
      <c r="D16080" s="2">
        <v>1</v>
      </c>
      <c r="E16080" s="17">
        <v>4</v>
      </c>
      <c r="F16080" t="s">
        <v>76</v>
      </c>
      <c r="H16080">
        <v>9515.3100000000013</v>
      </c>
    </row>
    <row r="16081" spans="1:8" x14ac:dyDescent="0.25">
      <c r="A16081" s="2">
        <v>12</v>
      </c>
      <c r="B16081" t="s">
        <v>48</v>
      </c>
      <c r="C16081" t="s">
        <v>262</v>
      </c>
      <c r="D16081" s="2">
        <v>1</v>
      </c>
      <c r="E16081" s="17">
        <v>5</v>
      </c>
      <c r="F16081" t="s">
        <v>70</v>
      </c>
      <c r="G16081">
        <v>44</v>
      </c>
      <c r="H16081">
        <v>5799229.4500000002</v>
      </c>
    </row>
    <row r="16082" spans="1:8" x14ac:dyDescent="0.25">
      <c r="A16082" s="2">
        <v>12</v>
      </c>
      <c r="B16082" t="s">
        <v>48</v>
      </c>
      <c r="C16082" t="s">
        <v>262</v>
      </c>
      <c r="D16082" s="2">
        <v>1</v>
      </c>
      <c r="E16082" s="17">
        <v>5</v>
      </c>
      <c r="F16082" t="s">
        <v>75</v>
      </c>
      <c r="G16082">
        <v>34</v>
      </c>
      <c r="H16082">
        <v>457800</v>
      </c>
    </row>
    <row r="16083" spans="1:8" x14ac:dyDescent="0.25">
      <c r="A16083" s="2">
        <v>12</v>
      </c>
      <c r="B16083" t="s">
        <v>48</v>
      </c>
      <c r="C16083" t="s">
        <v>262</v>
      </c>
      <c r="D16083" s="2">
        <v>1</v>
      </c>
      <c r="E16083" s="17">
        <v>5</v>
      </c>
      <c r="F16083" t="s">
        <v>77</v>
      </c>
      <c r="G16083">
        <v>17</v>
      </c>
      <c r="H16083">
        <v>2475230.1800000002</v>
      </c>
    </row>
    <row r="16084" spans="1:8" x14ac:dyDescent="0.25">
      <c r="A16084" s="2">
        <v>12</v>
      </c>
      <c r="B16084" t="s">
        <v>48</v>
      </c>
      <c r="C16084" t="s">
        <v>262</v>
      </c>
      <c r="D16084" s="2">
        <v>1</v>
      </c>
      <c r="E16084" s="17">
        <v>5</v>
      </c>
      <c r="F16084" t="s">
        <v>68</v>
      </c>
      <c r="G16084">
        <v>23</v>
      </c>
      <c r="H16084">
        <v>322939.25</v>
      </c>
    </row>
    <row r="16085" spans="1:8" x14ac:dyDescent="0.25">
      <c r="A16085" s="2">
        <v>12</v>
      </c>
      <c r="B16085" t="s">
        <v>48</v>
      </c>
      <c r="C16085" t="s">
        <v>262</v>
      </c>
      <c r="D16085" s="2">
        <v>1</v>
      </c>
      <c r="E16085" s="17">
        <v>5</v>
      </c>
      <c r="F16085" t="s">
        <v>69</v>
      </c>
      <c r="G16085">
        <v>42</v>
      </c>
      <c r="H16085">
        <v>719860.25999999954</v>
      </c>
    </row>
    <row r="16086" spans="1:8" x14ac:dyDescent="0.25">
      <c r="A16086" s="2">
        <v>12</v>
      </c>
      <c r="B16086" t="s">
        <v>48</v>
      </c>
      <c r="C16086" t="s">
        <v>262</v>
      </c>
      <c r="D16086" s="2">
        <v>1</v>
      </c>
      <c r="E16086" s="17">
        <v>5</v>
      </c>
      <c r="F16086" t="s">
        <v>78</v>
      </c>
      <c r="H16086">
        <v>97694.81</v>
      </c>
    </row>
    <row r="16087" spans="1:8" x14ac:dyDescent="0.25">
      <c r="A16087" s="2">
        <v>12</v>
      </c>
      <c r="B16087" t="s">
        <v>48</v>
      </c>
      <c r="C16087" t="s">
        <v>262</v>
      </c>
      <c r="D16087" s="2">
        <v>1</v>
      </c>
      <c r="E16087" s="17">
        <v>5</v>
      </c>
      <c r="F16087" t="s">
        <v>67</v>
      </c>
      <c r="G16087">
        <v>44</v>
      </c>
      <c r="H16087">
        <v>2955.7599999999993</v>
      </c>
    </row>
    <row r="16088" spans="1:8" x14ac:dyDescent="0.25">
      <c r="A16088" s="2">
        <v>12</v>
      </c>
      <c r="B16088" t="s">
        <v>48</v>
      </c>
      <c r="C16088" t="s">
        <v>262</v>
      </c>
      <c r="D16088" s="2">
        <v>1</v>
      </c>
      <c r="E16088" s="17">
        <v>5</v>
      </c>
      <c r="F16088" t="s">
        <v>73</v>
      </c>
      <c r="G16088">
        <v>8</v>
      </c>
      <c r="H16088">
        <v>405154.79000000004</v>
      </c>
    </row>
    <row r="16089" spans="1:8" x14ac:dyDescent="0.25">
      <c r="A16089" s="2">
        <v>12</v>
      </c>
      <c r="B16089" t="s">
        <v>48</v>
      </c>
      <c r="C16089" t="s">
        <v>262</v>
      </c>
      <c r="D16089" s="2">
        <v>1</v>
      </c>
      <c r="E16089" s="17">
        <v>5</v>
      </c>
      <c r="F16089" t="s">
        <v>79</v>
      </c>
      <c r="H16089">
        <v>17764.5</v>
      </c>
    </row>
    <row r="16090" spans="1:8" x14ac:dyDescent="0.25">
      <c r="A16090" s="2">
        <v>12</v>
      </c>
      <c r="B16090" t="s">
        <v>48</v>
      </c>
      <c r="C16090" t="s">
        <v>262</v>
      </c>
      <c r="D16090" s="2">
        <v>1</v>
      </c>
      <c r="E16090" s="17">
        <v>5</v>
      </c>
      <c r="F16090" t="s">
        <v>72</v>
      </c>
      <c r="G16090">
        <v>2</v>
      </c>
      <c r="H16090">
        <v>97012.709999999992</v>
      </c>
    </row>
    <row r="16091" spans="1:8" x14ac:dyDescent="0.25">
      <c r="A16091" s="2">
        <v>12</v>
      </c>
      <c r="B16091" t="s">
        <v>48</v>
      </c>
      <c r="C16091" t="s">
        <v>262</v>
      </c>
      <c r="D16091" s="2">
        <v>1</v>
      </c>
      <c r="E16091" s="17">
        <v>5</v>
      </c>
      <c r="F16091" t="s">
        <v>74</v>
      </c>
      <c r="G16091">
        <v>12</v>
      </c>
      <c r="H16091">
        <v>265051.8</v>
      </c>
    </row>
    <row r="16092" spans="1:8" x14ac:dyDescent="0.25">
      <c r="A16092" s="2">
        <v>12</v>
      </c>
      <c r="B16092" t="s">
        <v>48</v>
      </c>
      <c r="C16092" t="s">
        <v>262</v>
      </c>
      <c r="D16092" s="2">
        <v>1</v>
      </c>
      <c r="E16092" s="17">
        <v>5</v>
      </c>
      <c r="F16092" t="s">
        <v>76</v>
      </c>
      <c r="H16092">
        <v>9964.5499999999993</v>
      </c>
    </row>
    <row r="16093" spans="1:8" x14ac:dyDescent="0.25">
      <c r="A16093" s="2">
        <v>12</v>
      </c>
      <c r="B16093" t="s">
        <v>48</v>
      </c>
      <c r="C16093" t="s">
        <v>262</v>
      </c>
      <c r="D16093" s="2">
        <v>1</v>
      </c>
      <c r="E16093" s="17">
        <v>6</v>
      </c>
      <c r="F16093" t="s">
        <v>70</v>
      </c>
      <c r="G16093">
        <v>25</v>
      </c>
      <c r="H16093">
        <v>3913809.38</v>
      </c>
    </row>
    <row r="16094" spans="1:8" x14ac:dyDescent="0.25">
      <c r="A16094" s="2">
        <v>12</v>
      </c>
      <c r="B16094" t="s">
        <v>48</v>
      </c>
      <c r="C16094" t="s">
        <v>262</v>
      </c>
      <c r="D16094" s="2">
        <v>1</v>
      </c>
      <c r="E16094" s="17">
        <v>6</v>
      </c>
      <c r="F16094" t="s">
        <v>75</v>
      </c>
      <c r="G16094">
        <v>20</v>
      </c>
      <c r="H16094">
        <v>279600</v>
      </c>
    </row>
    <row r="16095" spans="1:8" x14ac:dyDescent="0.25">
      <c r="A16095" s="2">
        <v>12</v>
      </c>
      <c r="B16095" t="s">
        <v>48</v>
      </c>
      <c r="C16095" t="s">
        <v>262</v>
      </c>
      <c r="D16095" s="2">
        <v>1</v>
      </c>
      <c r="E16095" s="17">
        <v>6</v>
      </c>
      <c r="F16095" t="s">
        <v>77</v>
      </c>
      <c r="G16095">
        <v>9</v>
      </c>
      <c r="H16095">
        <v>123992.66000000002</v>
      </c>
    </row>
    <row r="16096" spans="1:8" x14ac:dyDescent="0.25">
      <c r="A16096" s="2">
        <v>12</v>
      </c>
      <c r="B16096" t="s">
        <v>48</v>
      </c>
      <c r="C16096" t="s">
        <v>262</v>
      </c>
      <c r="D16096" s="2">
        <v>1</v>
      </c>
      <c r="E16096" s="17">
        <v>6</v>
      </c>
      <c r="F16096" t="s">
        <v>68</v>
      </c>
      <c r="G16096">
        <v>13</v>
      </c>
      <c r="H16096">
        <v>266966.75</v>
      </c>
    </row>
    <row r="16097" spans="1:8" x14ac:dyDescent="0.25">
      <c r="A16097" s="2">
        <v>12</v>
      </c>
      <c r="B16097" t="s">
        <v>48</v>
      </c>
      <c r="C16097" t="s">
        <v>262</v>
      </c>
      <c r="D16097" s="2">
        <v>1</v>
      </c>
      <c r="E16097" s="17">
        <v>6</v>
      </c>
      <c r="F16097" t="s">
        <v>69</v>
      </c>
      <c r="G16097">
        <v>25</v>
      </c>
      <c r="H16097">
        <v>508963.45000000007</v>
      </c>
    </row>
    <row r="16098" spans="1:8" x14ac:dyDescent="0.25">
      <c r="A16098" s="2">
        <v>12</v>
      </c>
      <c r="B16098" t="s">
        <v>48</v>
      </c>
      <c r="C16098" t="s">
        <v>262</v>
      </c>
      <c r="D16098" s="2">
        <v>1</v>
      </c>
      <c r="E16098" s="17">
        <v>6</v>
      </c>
      <c r="F16098" t="s">
        <v>78</v>
      </c>
      <c r="H16098">
        <v>100294.43000000001</v>
      </c>
    </row>
    <row r="16099" spans="1:8" x14ac:dyDescent="0.25">
      <c r="A16099" s="2">
        <v>12</v>
      </c>
      <c r="B16099" t="s">
        <v>48</v>
      </c>
      <c r="C16099" t="s">
        <v>262</v>
      </c>
      <c r="D16099" s="2">
        <v>1</v>
      </c>
      <c r="E16099" s="17">
        <v>6</v>
      </c>
      <c r="F16099" t="s">
        <v>67</v>
      </c>
      <c r="G16099">
        <v>24</v>
      </c>
      <c r="H16099">
        <v>1609.08</v>
      </c>
    </row>
    <row r="16100" spans="1:8" x14ac:dyDescent="0.25">
      <c r="A16100" s="2">
        <v>12</v>
      </c>
      <c r="B16100" t="s">
        <v>48</v>
      </c>
      <c r="C16100" t="s">
        <v>262</v>
      </c>
      <c r="D16100" s="2">
        <v>1</v>
      </c>
      <c r="E16100" s="17">
        <v>6</v>
      </c>
      <c r="F16100" t="s">
        <v>73</v>
      </c>
      <c r="G16100">
        <v>4</v>
      </c>
      <c r="H16100">
        <v>325612.70999999996</v>
      </c>
    </row>
    <row r="16101" spans="1:8" x14ac:dyDescent="0.25">
      <c r="A16101" s="2">
        <v>12</v>
      </c>
      <c r="B16101" t="s">
        <v>48</v>
      </c>
      <c r="C16101" t="s">
        <v>262</v>
      </c>
      <c r="D16101" s="2">
        <v>1</v>
      </c>
      <c r="E16101" s="17">
        <v>7</v>
      </c>
      <c r="F16101" t="s">
        <v>70</v>
      </c>
      <c r="G16101">
        <v>94</v>
      </c>
      <c r="H16101">
        <v>19118738.210000001</v>
      </c>
    </row>
    <row r="16102" spans="1:8" x14ac:dyDescent="0.25">
      <c r="A16102" s="2">
        <v>12</v>
      </c>
      <c r="B16102" t="s">
        <v>48</v>
      </c>
      <c r="C16102" t="s">
        <v>262</v>
      </c>
      <c r="D16102" s="2">
        <v>1</v>
      </c>
      <c r="E16102" s="17">
        <v>7</v>
      </c>
      <c r="F16102" t="s">
        <v>75</v>
      </c>
      <c r="G16102">
        <v>88</v>
      </c>
      <c r="H16102">
        <v>1116000</v>
      </c>
    </row>
    <row r="16103" spans="1:8" x14ac:dyDescent="0.25">
      <c r="A16103" s="2">
        <v>12</v>
      </c>
      <c r="B16103" t="s">
        <v>48</v>
      </c>
      <c r="C16103" t="s">
        <v>262</v>
      </c>
      <c r="D16103" s="2">
        <v>1</v>
      </c>
      <c r="E16103" s="17">
        <v>7</v>
      </c>
      <c r="F16103" t="s">
        <v>77</v>
      </c>
      <c r="G16103">
        <v>24</v>
      </c>
      <c r="H16103">
        <v>404743.28</v>
      </c>
    </row>
    <row r="16104" spans="1:8" x14ac:dyDescent="0.25">
      <c r="A16104" s="2">
        <v>12</v>
      </c>
      <c r="B16104" t="s">
        <v>48</v>
      </c>
      <c r="C16104" t="s">
        <v>262</v>
      </c>
      <c r="D16104" s="2">
        <v>1</v>
      </c>
      <c r="E16104" s="17">
        <v>7</v>
      </c>
      <c r="F16104" t="s">
        <v>68</v>
      </c>
      <c r="G16104">
        <v>66</v>
      </c>
      <c r="H16104">
        <v>1253964.1299999999</v>
      </c>
    </row>
    <row r="16105" spans="1:8" x14ac:dyDescent="0.25">
      <c r="A16105" s="2">
        <v>12</v>
      </c>
      <c r="B16105" t="s">
        <v>48</v>
      </c>
      <c r="C16105" t="s">
        <v>262</v>
      </c>
      <c r="D16105" s="2">
        <v>1</v>
      </c>
      <c r="E16105" s="17">
        <v>7</v>
      </c>
      <c r="F16105" t="s">
        <v>69</v>
      </c>
      <c r="G16105">
        <v>93</v>
      </c>
      <c r="H16105">
        <v>2477761.65</v>
      </c>
    </row>
    <row r="16106" spans="1:8" x14ac:dyDescent="0.25">
      <c r="A16106" s="2">
        <v>12</v>
      </c>
      <c r="B16106" t="s">
        <v>48</v>
      </c>
      <c r="C16106" t="s">
        <v>262</v>
      </c>
      <c r="D16106" s="2">
        <v>1</v>
      </c>
      <c r="E16106" s="17">
        <v>7</v>
      </c>
      <c r="F16106" t="s">
        <v>78</v>
      </c>
      <c r="H16106">
        <v>271333.71000000002</v>
      </c>
    </row>
    <row r="16107" spans="1:8" x14ac:dyDescent="0.25">
      <c r="A16107" s="2">
        <v>12</v>
      </c>
      <c r="B16107" t="s">
        <v>48</v>
      </c>
      <c r="C16107" t="s">
        <v>262</v>
      </c>
      <c r="D16107" s="2">
        <v>1</v>
      </c>
      <c r="E16107" s="17">
        <v>7</v>
      </c>
      <c r="F16107" t="s">
        <v>67</v>
      </c>
      <c r="G16107">
        <v>94</v>
      </c>
      <c r="H16107">
        <v>6488.8399999999992</v>
      </c>
    </row>
    <row r="16108" spans="1:8" x14ac:dyDescent="0.25">
      <c r="A16108" s="2">
        <v>12</v>
      </c>
      <c r="B16108" t="s">
        <v>48</v>
      </c>
      <c r="C16108" t="s">
        <v>262</v>
      </c>
      <c r="D16108" s="2">
        <v>1</v>
      </c>
      <c r="E16108" s="17">
        <v>7</v>
      </c>
      <c r="F16108" t="s">
        <v>73</v>
      </c>
      <c r="G16108">
        <v>7</v>
      </c>
      <c r="H16108">
        <v>1576503.44</v>
      </c>
    </row>
    <row r="16109" spans="1:8" x14ac:dyDescent="0.25">
      <c r="A16109" s="2">
        <v>12</v>
      </c>
      <c r="B16109" t="s">
        <v>48</v>
      </c>
      <c r="C16109" t="s">
        <v>262</v>
      </c>
      <c r="D16109" s="2">
        <v>1</v>
      </c>
      <c r="E16109" s="17">
        <v>7</v>
      </c>
      <c r="F16109" t="s">
        <v>72</v>
      </c>
      <c r="G16109">
        <v>1</v>
      </c>
      <c r="H16109">
        <v>24207.599999999999</v>
      </c>
    </row>
    <row r="16110" spans="1:8" x14ac:dyDescent="0.25">
      <c r="A16110" s="2">
        <v>12</v>
      </c>
      <c r="B16110" t="s">
        <v>48</v>
      </c>
      <c r="C16110" t="s">
        <v>262</v>
      </c>
      <c r="D16110" s="2">
        <v>1</v>
      </c>
      <c r="E16110" s="17">
        <v>7</v>
      </c>
      <c r="F16110" t="s">
        <v>74</v>
      </c>
      <c r="G16110">
        <v>9</v>
      </c>
      <c r="H16110">
        <v>98641.29</v>
      </c>
    </row>
    <row r="16111" spans="1:8" x14ac:dyDescent="0.25">
      <c r="A16111" s="2">
        <v>12</v>
      </c>
      <c r="B16111" t="s">
        <v>48</v>
      </c>
      <c r="C16111" t="s">
        <v>262</v>
      </c>
      <c r="D16111" s="2">
        <v>1</v>
      </c>
      <c r="E16111" s="17">
        <v>8</v>
      </c>
      <c r="F16111" t="s">
        <v>70</v>
      </c>
      <c r="G16111">
        <v>47</v>
      </c>
      <c r="H16111">
        <v>12321921.630000001</v>
      </c>
    </row>
    <row r="16112" spans="1:8" x14ac:dyDescent="0.25">
      <c r="A16112" s="2">
        <v>12</v>
      </c>
      <c r="B16112" t="s">
        <v>48</v>
      </c>
      <c r="C16112" t="s">
        <v>262</v>
      </c>
      <c r="D16112" s="2">
        <v>1</v>
      </c>
      <c r="E16112" s="17">
        <v>8</v>
      </c>
      <c r="F16112" t="s">
        <v>75</v>
      </c>
      <c r="G16112">
        <v>45</v>
      </c>
      <c r="H16112">
        <v>583500</v>
      </c>
    </row>
    <row r="16113" spans="1:8" x14ac:dyDescent="0.25">
      <c r="A16113" s="2">
        <v>12</v>
      </c>
      <c r="B16113" t="s">
        <v>48</v>
      </c>
      <c r="C16113" t="s">
        <v>262</v>
      </c>
      <c r="D16113" s="2">
        <v>1</v>
      </c>
      <c r="E16113" s="17">
        <v>8</v>
      </c>
      <c r="F16113" t="s">
        <v>77</v>
      </c>
      <c r="G16113">
        <v>11</v>
      </c>
      <c r="H16113">
        <v>218514.56</v>
      </c>
    </row>
    <row r="16114" spans="1:8" x14ac:dyDescent="0.25">
      <c r="A16114" s="2">
        <v>12</v>
      </c>
      <c r="B16114" t="s">
        <v>48</v>
      </c>
      <c r="C16114" t="s">
        <v>262</v>
      </c>
      <c r="D16114" s="2">
        <v>1</v>
      </c>
      <c r="E16114" s="17">
        <v>8</v>
      </c>
      <c r="F16114" t="s">
        <v>68</v>
      </c>
      <c r="G16114">
        <v>36</v>
      </c>
      <c r="H16114">
        <v>678973</v>
      </c>
    </row>
    <row r="16115" spans="1:8" x14ac:dyDescent="0.25">
      <c r="A16115" s="2">
        <v>12</v>
      </c>
      <c r="B16115" t="s">
        <v>48</v>
      </c>
      <c r="C16115" t="s">
        <v>262</v>
      </c>
      <c r="D16115" s="2">
        <v>1</v>
      </c>
      <c r="E16115" s="17">
        <v>8</v>
      </c>
      <c r="F16115" t="s">
        <v>69</v>
      </c>
      <c r="G16115">
        <v>47</v>
      </c>
      <c r="H16115">
        <v>1602027.64</v>
      </c>
    </row>
    <row r="16116" spans="1:8" x14ac:dyDescent="0.25">
      <c r="A16116" s="2">
        <v>12</v>
      </c>
      <c r="B16116" t="s">
        <v>48</v>
      </c>
      <c r="C16116" t="s">
        <v>262</v>
      </c>
      <c r="D16116" s="2">
        <v>1</v>
      </c>
      <c r="E16116" s="17">
        <v>8</v>
      </c>
      <c r="F16116" t="s">
        <v>78</v>
      </c>
      <c r="H16116">
        <v>221658.83999999997</v>
      </c>
    </row>
    <row r="16117" spans="1:8" x14ac:dyDescent="0.25">
      <c r="A16117" s="2">
        <v>12</v>
      </c>
      <c r="B16117" t="s">
        <v>48</v>
      </c>
      <c r="C16117" t="s">
        <v>262</v>
      </c>
      <c r="D16117" s="2">
        <v>1</v>
      </c>
      <c r="E16117" s="17">
        <v>8</v>
      </c>
      <c r="F16117" t="s">
        <v>67</v>
      </c>
      <c r="G16117">
        <v>47</v>
      </c>
      <c r="H16117">
        <v>3247.46</v>
      </c>
    </row>
    <row r="16118" spans="1:8" x14ac:dyDescent="0.25">
      <c r="A16118" s="2">
        <v>12</v>
      </c>
      <c r="B16118" t="s">
        <v>48</v>
      </c>
      <c r="C16118" t="s">
        <v>262</v>
      </c>
      <c r="D16118" s="2">
        <v>1</v>
      </c>
      <c r="E16118" s="17">
        <v>8</v>
      </c>
      <c r="F16118" t="s">
        <v>73</v>
      </c>
      <c r="G16118">
        <v>9</v>
      </c>
      <c r="H16118">
        <v>1005006.3500000001</v>
      </c>
    </row>
    <row r="16119" spans="1:8" x14ac:dyDescent="0.25">
      <c r="A16119" s="2">
        <v>12</v>
      </c>
      <c r="B16119" t="s">
        <v>48</v>
      </c>
      <c r="C16119" t="s">
        <v>262</v>
      </c>
      <c r="D16119" s="2">
        <v>1</v>
      </c>
      <c r="E16119" s="17">
        <v>8</v>
      </c>
      <c r="F16119" t="s">
        <v>79</v>
      </c>
      <c r="H16119">
        <v>8882</v>
      </c>
    </row>
    <row r="16120" spans="1:8" x14ac:dyDescent="0.25">
      <c r="A16120" s="2">
        <v>12</v>
      </c>
      <c r="B16120" t="s">
        <v>48</v>
      </c>
      <c r="C16120" t="s">
        <v>262</v>
      </c>
      <c r="D16120" s="2">
        <v>1</v>
      </c>
      <c r="E16120" s="17">
        <v>8</v>
      </c>
      <c r="F16120" t="s">
        <v>74</v>
      </c>
      <c r="G16120">
        <v>1</v>
      </c>
      <c r="H16120">
        <v>23095.800000000003</v>
      </c>
    </row>
    <row r="16121" spans="1:8" x14ac:dyDescent="0.25">
      <c r="A16121" s="2">
        <v>12</v>
      </c>
      <c r="B16121" t="s">
        <v>48</v>
      </c>
      <c r="C16121" t="s">
        <v>262</v>
      </c>
      <c r="D16121" s="2">
        <v>1</v>
      </c>
      <c r="E16121" s="17">
        <v>8</v>
      </c>
      <c r="F16121" t="s">
        <v>76</v>
      </c>
      <c r="H16121">
        <v>13975.85</v>
      </c>
    </row>
    <row r="16122" spans="1:8" x14ac:dyDescent="0.25">
      <c r="A16122" s="2">
        <v>12</v>
      </c>
      <c r="B16122" t="s">
        <v>48</v>
      </c>
      <c r="C16122" t="s">
        <v>262</v>
      </c>
      <c r="D16122" s="2">
        <v>1</v>
      </c>
      <c r="E16122" s="17">
        <v>9</v>
      </c>
      <c r="F16122" t="s">
        <v>70</v>
      </c>
      <c r="G16122">
        <v>90</v>
      </c>
      <c r="H16122">
        <v>28749456.270000003</v>
      </c>
    </row>
    <row r="16123" spans="1:8" x14ac:dyDescent="0.25">
      <c r="A16123" s="2">
        <v>12</v>
      </c>
      <c r="B16123" t="s">
        <v>48</v>
      </c>
      <c r="C16123" t="s">
        <v>262</v>
      </c>
      <c r="D16123" s="2">
        <v>1</v>
      </c>
      <c r="E16123" s="17">
        <v>9</v>
      </c>
      <c r="F16123" t="s">
        <v>75</v>
      </c>
      <c r="G16123">
        <v>85</v>
      </c>
      <c r="H16123">
        <v>1156800</v>
      </c>
    </row>
    <row r="16124" spans="1:8" x14ac:dyDescent="0.25">
      <c r="A16124" s="2">
        <v>12</v>
      </c>
      <c r="B16124" t="s">
        <v>48</v>
      </c>
      <c r="C16124" t="s">
        <v>262</v>
      </c>
      <c r="D16124" s="2">
        <v>1</v>
      </c>
      <c r="E16124" s="17">
        <v>9</v>
      </c>
      <c r="F16124" t="s">
        <v>77</v>
      </c>
      <c r="G16124">
        <v>14</v>
      </c>
      <c r="H16124">
        <v>368098.57999999996</v>
      </c>
    </row>
    <row r="16125" spans="1:8" x14ac:dyDescent="0.25">
      <c r="A16125" s="2">
        <v>12</v>
      </c>
      <c r="B16125" t="s">
        <v>48</v>
      </c>
      <c r="C16125" t="s">
        <v>262</v>
      </c>
      <c r="D16125" s="2">
        <v>1</v>
      </c>
      <c r="E16125" s="17">
        <v>9</v>
      </c>
      <c r="F16125" t="s">
        <v>68</v>
      </c>
      <c r="G16125">
        <v>64</v>
      </c>
      <c r="H16125">
        <v>1320877.75</v>
      </c>
    </row>
    <row r="16126" spans="1:8" x14ac:dyDescent="0.25">
      <c r="A16126" s="2">
        <v>12</v>
      </c>
      <c r="B16126" t="s">
        <v>48</v>
      </c>
      <c r="C16126" t="s">
        <v>262</v>
      </c>
      <c r="D16126" s="2">
        <v>1</v>
      </c>
      <c r="E16126" s="17">
        <v>9</v>
      </c>
      <c r="F16126" t="s">
        <v>69</v>
      </c>
      <c r="G16126">
        <v>90</v>
      </c>
      <c r="H16126">
        <v>3739820.8100000038</v>
      </c>
    </row>
    <row r="16127" spans="1:8" x14ac:dyDescent="0.25">
      <c r="A16127" s="2">
        <v>12</v>
      </c>
      <c r="B16127" t="s">
        <v>48</v>
      </c>
      <c r="C16127" t="s">
        <v>262</v>
      </c>
      <c r="D16127" s="2">
        <v>1</v>
      </c>
      <c r="E16127" s="17">
        <v>9</v>
      </c>
      <c r="F16127" t="s">
        <v>78</v>
      </c>
      <c r="H16127">
        <v>503156.05</v>
      </c>
    </row>
    <row r="16128" spans="1:8" x14ac:dyDescent="0.25">
      <c r="A16128" s="2">
        <v>12</v>
      </c>
      <c r="B16128" t="s">
        <v>48</v>
      </c>
      <c r="C16128" t="s">
        <v>262</v>
      </c>
      <c r="D16128" s="2">
        <v>1</v>
      </c>
      <c r="E16128" s="17">
        <v>9</v>
      </c>
      <c r="F16128" t="s">
        <v>67</v>
      </c>
      <c r="G16128">
        <v>89</v>
      </c>
      <c r="H16128">
        <v>6430.44</v>
      </c>
    </row>
    <row r="16129" spans="1:8" x14ac:dyDescent="0.25">
      <c r="A16129" s="2">
        <v>12</v>
      </c>
      <c r="B16129" t="s">
        <v>48</v>
      </c>
      <c r="C16129" t="s">
        <v>262</v>
      </c>
      <c r="D16129" s="2">
        <v>1</v>
      </c>
      <c r="E16129" s="17">
        <v>9</v>
      </c>
      <c r="F16129" t="s">
        <v>73</v>
      </c>
      <c r="G16129">
        <v>6</v>
      </c>
      <c r="H16129">
        <v>2402096.8199999998</v>
      </c>
    </row>
    <row r="16130" spans="1:8" x14ac:dyDescent="0.25">
      <c r="A16130" s="2">
        <v>12</v>
      </c>
      <c r="B16130" t="s">
        <v>48</v>
      </c>
      <c r="C16130" t="s">
        <v>262</v>
      </c>
      <c r="D16130" s="2">
        <v>1</v>
      </c>
      <c r="E16130" s="17">
        <v>9</v>
      </c>
      <c r="F16130" t="s">
        <v>79</v>
      </c>
      <c r="G16130">
        <v>1</v>
      </c>
      <c r="H16130">
        <v>17764.5</v>
      </c>
    </row>
    <row r="16131" spans="1:8" x14ac:dyDescent="0.25">
      <c r="A16131" s="2">
        <v>12</v>
      </c>
      <c r="B16131" t="s">
        <v>48</v>
      </c>
      <c r="C16131" t="s">
        <v>262</v>
      </c>
      <c r="D16131" s="2">
        <v>1</v>
      </c>
      <c r="E16131" s="17">
        <v>9</v>
      </c>
      <c r="F16131" t="s">
        <v>72</v>
      </c>
      <c r="H16131">
        <v>793.86</v>
      </c>
    </row>
    <row r="16132" spans="1:8" x14ac:dyDescent="0.25">
      <c r="A16132" s="2">
        <v>12</v>
      </c>
      <c r="B16132" t="s">
        <v>48</v>
      </c>
      <c r="C16132" t="s">
        <v>262</v>
      </c>
      <c r="D16132" s="2">
        <v>1</v>
      </c>
      <c r="E16132" s="17">
        <v>9</v>
      </c>
      <c r="F16132" t="s">
        <v>74</v>
      </c>
      <c r="G16132">
        <v>4</v>
      </c>
      <c r="H16132">
        <v>42586.7</v>
      </c>
    </row>
    <row r="16133" spans="1:8" x14ac:dyDescent="0.25">
      <c r="A16133" s="2">
        <v>12</v>
      </c>
      <c r="B16133" t="s">
        <v>48</v>
      </c>
      <c r="C16133" t="s">
        <v>262</v>
      </c>
      <c r="D16133" s="2">
        <v>1</v>
      </c>
      <c r="E16133" s="17">
        <v>9</v>
      </c>
      <c r="F16133" t="s">
        <v>71</v>
      </c>
      <c r="G16133">
        <v>2</v>
      </c>
      <c r="H16133">
        <v>74630.97</v>
      </c>
    </row>
    <row r="16134" spans="1:8" x14ac:dyDescent="0.25">
      <c r="A16134" s="2">
        <v>12</v>
      </c>
      <c r="B16134" t="s">
        <v>48</v>
      </c>
      <c r="C16134" t="s">
        <v>262</v>
      </c>
      <c r="D16134" s="2">
        <v>1</v>
      </c>
      <c r="E16134" s="17">
        <v>10</v>
      </c>
      <c r="F16134" t="s">
        <v>70</v>
      </c>
      <c r="G16134">
        <v>19</v>
      </c>
      <c r="H16134">
        <v>8624604.7100000009</v>
      </c>
    </row>
    <row r="16135" spans="1:8" x14ac:dyDescent="0.25">
      <c r="A16135" s="2">
        <v>12</v>
      </c>
      <c r="B16135" t="s">
        <v>48</v>
      </c>
      <c r="C16135" t="s">
        <v>262</v>
      </c>
      <c r="D16135" s="2">
        <v>1</v>
      </c>
      <c r="E16135" s="17">
        <v>10</v>
      </c>
      <c r="F16135" t="s">
        <v>75</v>
      </c>
      <c r="G16135">
        <v>18</v>
      </c>
      <c r="H16135">
        <v>273600</v>
      </c>
    </row>
    <row r="16136" spans="1:8" x14ac:dyDescent="0.25">
      <c r="A16136" s="2">
        <v>12</v>
      </c>
      <c r="B16136" t="s">
        <v>48</v>
      </c>
      <c r="C16136" t="s">
        <v>262</v>
      </c>
      <c r="D16136" s="2">
        <v>1</v>
      </c>
      <c r="E16136" s="17">
        <v>10</v>
      </c>
      <c r="F16136" t="s">
        <v>77</v>
      </c>
      <c r="H16136">
        <v>27059.26</v>
      </c>
    </row>
    <row r="16137" spans="1:8" x14ac:dyDescent="0.25">
      <c r="A16137" s="2">
        <v>12</v>
      </c>
      <c r="B16137" t="s">
        <v>48</v>
      </c>
      <c r="C16137" t="s">
        <v>262</v>
      </c>
      <c r="D16137" s="2">
        <v>1</v>
      </c>
      <c r="E16137" s="17">
        <v>10</v>
      </c>
      <c r="F16137" t="s">
        <v>68</v>
      </c>
      <c r="G16137">
        <v>15</v>
      </c>
      <c r="H16137">
        <v>323401</v>
      </c>
    </row>
    <row r="16138" spans="1:8" x14ac:dyDescent="0.25">
      <c r="A16138" s="2">
        <v>12</v>
      </c>
      <c r="B16138" t="s">
        <v>48</v>
      </c>
      <c r="C16138" t="s">
        <v>262</v>
      </c>
      <c r="D16138" s="2">
        <v>1</v>
      </c>
      <c r="E16138" s="17">
        <v>10</v>
      </c>
      <c r="F16138" t="s">
        <v>69</v>
      </c>
      <c r="G16138">
        <v>19</v>
      </c>
      <c r="H16138">
        <v>1121888.2800000003</v>
      </c>
    </row>
    <row r="16139" spans="1:8" x14ac:dyDescent="0.25">
      <c r="A16139" s="2">
        <v>12</v>
      </c>
      <c r="B16139" t="s">
        <v>48</v>
      </c>
      <c r="C16139" t="s">
        <v>262</v>
      </c>
      <c r="D16139" s="2">
        <v>1</v>
      </c>
      <c r="E16139" s="17">
        <v>10</v>
      </c>
      <c r="F16139" t="s">
        <v>78</v>
      </c>
      <c r="H16139">
        <v>148005.01</v>
      </c>
    </row>
    <row r="16140" spans="1:8" x14ac:dyDescent="0.25">
      <c r="A16140" s="2">
        <v>12</v>
      </c>
      <c r="B16140" t="s">
        <v>48</v>
      </c>
      <c r="C16140" t="s">
        <v>262</v>
      </c>
      <c r="D16140" s="2">
        <v>1</v>
      </c>
      <c r="E16140" s="17">
        <v>10</v>
      </c>
      <c r="F16140" t="s">
        <v>67</v>
      </c>
      <c r="G16140">
        <v>19</v>
      </c>
      <c r="H16140">
        <v>1539.12</v>
      </c>
    </row>
    <row r="16141" spans="1:8" x14ac:dyDescent="0.25">
      <c r="A16141" s="2">
        <v>12</v>
      </c>
      <c r="B16141" t="s">
        <v>48</v>
      </c>
      <c r="C16141" t="s">
        <v>262</v>
      </c>
      <c r="D16141" s="2">
        <v>1</v>
      </c>
      <c r="E16141" s="17">
        <v>10</v>
      </c>
      <c r="F16141" t="s">
        <v>73</v>
      </c>
      <c r="G16141">
        <v>1</v>
      </c>
      <c r="H16141">
        <v>740095.08</v>
      </c>
    </row>
    <row r="16142" spans="1:8" x14ac:dyDescent="0.25">
      <c r="A16142" s="2">
        <v>12</v>
      </c>
      <c r="B16142" t="s">
        <v>48</v>
      </c>
      <c r="C16142" t="s">
        <v>262</v>
      </c>
      <c r="D16142" s="2">
        <v>1</v>
      </c>
      <c r="E16142" s="17">
        <v>10</v>
      </c>
      <c r="F16142" t="s">
        <v>74</v>
      </c>
      <c r="H16142">
        <v>22739.98</v>
      </c>
    </row>
    <row r="16143" spans="1:8" x14ac:dyDescent="0.25">
      <c r="A16143" s="2">
        <v>12</v>
      </c>
      <c r="B16143" t="s">
        <v>48</v>
      </c>
      <c r="C16143" t="s">
        <v>262</v>
      </c>
      <c r="D16143" s="2">
        <v>1</v>
      </c>
      <c r="E16143" s="17">
        <v>10</v>
      </c>
      <c r="F16143" t="s">
        <v>71</v>
      </c>
      <c r="G16143">
        <v>2</v>
      </c>
      <c r="H16143">
        <v>118984.41</v>
      </c>
    </row>
    <row r="16144" spans="1:8" x14ac:dyDescent="0.25">
      <c r="A16144" s="2">
        <v>12</v>
      </c>
      <c r="B16144" t="s">
        <v>48</v>
      </c>
      <c r="C16144" t="s">
        <v>262</v>
      </c>
      <c r="D16144" s="2">
        <v>1</v>
      </c>
      <c r="E16144" s="17">
        <v>11</v>
      </c>
      <c r="F16144" t="s">
        <v>70</v>
      </c>
      <c r="G16144">
        <v>24</v>
      </c>
      <c r="H16144">
        <v>10742919.84</v>
      </c>
    </row>
    <row r="16145" spans="1:8" x14ac:dyDescent="0.25">
      <c r="A16145" s="2">
        <v>12</v>
      </c>
      <c r="B16145" t="s">
        <v>48</v>
      </c>
      <c r="C16145" t="s">
        <v>262</v>
      </c>
      <c r="D16145" s="2">
        <v>1</v>
      </c>
      <c r="E16145" s="17">
        <v>11</v>
      </c>
      <c r="F16145" t="s">
        <v>75</v>
      </c>
      <c r="G16145">
        <v>7</v>
      </c>
      <c r="H16145">
        <v>172155</v>
      </c>
    </row>
    <row r="16146" spans="1:8" x14ac:dyDescent="0.25">
      <c r="A16146" s="2">
        <v>12</v>
      </c>
      <c r="B16146" t="s">
        <v>48</v>
      </c>
      <c r="C16146" t="s">
        <v>262</v>
      </c>
      <c r="D16146" s="2">
        <v>1</v>
      </c>
      <c r="E16146" s="17">
        <v>11</v>
      </c>
      <c r="F16146" t="s">
        <v>77</v>
      </c>
      <c r="G16146">
        <v>5</v>
      </c>
      <c r="H16146">
        <v>77513.899999999994</v>
      </c>
    </row>
    <row r="16147" spans="1:8" x14ac:dyDescent="0.25">
      <c r="A16147" s="2">
        <v>12</v>
      </c>
      <c r="B16147" t="s">
        <v>48</v>
      </c>
      <c r="C16147" t="s">
        <v>262</v>
      </c>
      <c r="D16147" s="2">
        <v>1</v>
      </c>
      <c r="E16147" s="17">
        <v>11</v>
      </c>
      <c r="F16147" t="s">
        <v>68</v>
      </c>
      <c r="G16147">
        <v>20</v>
      </c>
      <c r="H16147">
        <v>370383</v>
      </c>
    </row>
    <row r="16148" spans="1:8" x14ac:dyDescent="0.25">
      <c r="A16148" s="2">
        <v>12</v>
      </c>
      <c r="B16148" t="s">
        <v>48</v>
      </c>
      <c r="C16148" t="s">
        <v>262</v>
      </c>
      <c r="D16148" s="2">
        <v>1</v>
      </c>
      <c r="E16148" s="17">
        <v>11</v>
      </c>
      <c r="F16148" t="s">
        <v>69</v>
      </c>
      <c r="G16148">
        <v>24</v>
      </c>
      <c r="H16148">
        <v>1396574.6700000002</v>
      </c>
    </row>
    <row r="16149" spans="1:8" x14ac:dyDescent="0.25">
      <c r="A16149" s="2">
        <v>12</v>
      </c>
      <c r="B16149" t="s">
        <v>48</v>
      </c>
      <c r="C16149" t="s">
        <v>262</v>
      </c>
      <c r="D16149" s="2">
        <v>1</v>
      </c>
      <c r="E16149" s="17">
        <v>11</v>
      </c>
      <c r="F16149" t="s">
        <v>78</v>
      </c>
      <c r="H16149">
        <v>329182.21000000002</v>
      </c>
    </row>
    <row r="16150" spans="1:8" x14ac:dyDescent="0.25">
      <c r="A16150" s="2">
        <v>12</v>
      </c>
      <c r="B16150" t="s">
        <v>48</v>
      </c>
      <c r="C16150" t="s">
        <v>262</v>
      </c>
      <c r="D16150" s="2">
        <v>1</v>
      </c>
      <c r="E16150" s="17">
        <v>11</v>
      </c>
      <c r="F16150" t="s">
        <v>67</v>
      </c>
      <c r="G16150">
        <v>24</v>
      </c>
      <c r="H16150">
        <v>1708.1899999999998</v>
      </c>
    </row>
    <row r="16151" spans="1:8" x14ac:dyDescent="0.25">
      <c r="A16151" s="2">
        <v>12</v>
      </c>
      <c r="B16151" t="s">
        <v>48</v>
      </c>
      <c r="C16151" t="s">
        <v>262</v>
      </c>
      <c r="D16151" s="2">
        <v>1</v>
      </c>
      <c r="E16151" s="17">
        <v>11</v>
      </c>
      <c r="F16151" t="s">
        <v>73</v>
      </c>
      <c r="G16151">
        <v>1</v>
      </c>
      <c r="H16151">
        <v>812128.8</v>
      </c>
    </row>
    <row r="16152" spans="1:8" x14ac:dyDescent="0.25">
      <c r="A16152" s="2">
        <v>12</v>
      </c>
      <c r="B16152" t="s">
        <v>48</v>
      </c>
      <c r="C16152" t="s">
        <v>262</v>
      </c>
      <c r="D16152" s="2">
        <v>1</v>
      </c>
      <c r="E16152" s="17">
        <v>11</v>
      </c>
      <c r="F16152" t="s">
        <v>72</v>
      </c>
      <c r="G16152">
        <v>24</v>
      </c>
      <c r="H16152">
        <v>1554081.1699999995</v>
      </c>
    </row>
    <row r="16153" spans="1:8" x14ac:dyDescent="0.25">
      <c r="A16153" s="2">
        <v>12</v>
      </c>
      <c r="B16153" t="s">
        <v>48</v>
      </c>
      <c r="C16153" t="s">
        <v>262</v>
      </c>
      <c r="D16153" s="2">
        <v>1</v>
      </c>
      <c r="E16153" s="17">
        <v>11</v>
      </c>
      <c r="F16153" t="s">
        <v>74</v>
      </c>
      <c r="G16153">
        <v>1</v>
      </c>
      <c r="H16153">
        <v>124898.55</v>
      </c>
    </row>
    <row r="16154" spans="1:8" x14ac:dyDescent="0.25">
      <c r="A16154" s="2">
        <v>12</v>
      </c>
      <c r="B16154" t="s">
        <v>48</v>
      </c>
      <c r="C16154" t="s">
        <v>262</v>
      </c>
      <c r="D16154" s="2">
        <v>1</v>
      </c>
      <c r="E16154" s="17">
        <v>12</v>
      </c>
      <c r="F16154" t="s">
        <v>70</v>
      </c>
      <c r="G16154">
        <v>34</v>
      </c>
      <c r="H16154">
        <v>18571934.349999994</v>
      </c>
    </row>
    <row r="16155" spans="1:8" x14ac:dyDescent="0.25">
      <c r="A16155" s="2">
        <v>12</v>
      </c>
      <c r="B16155" t="s">
        <v>48</v>
      </c>
      <c r="C16155" t="s">
        <v>262</v>
      </c>
      <c r="D16155" s="2">
        <v>1</v>
      </c>
      <c r="E16155" s="17">
        <v>12</v>
      </c>
      <c r="F16155" t="s">
        <v>75</v>
      </c>
      <c r="G16155">
        <v>7</v>
      </c>
      <c r="H16155">
        <v>283008</v>
      </c>
    </row>
    <row r="16156" spans="1:8" x14ac:dyDescent="0.25">
      <c r="A16156" s="2">
        <v>12</v>
      </c>
      <c r="B16156" t="s">
        <v>48</v>
      </c>
      <c r="C16156" t="s">
        <v>262</v>
      </c>
      <c r="D16156" s="2">
        <v>1</v>
      </c>
      <c r="E16156" s="17">
        <v>12</v>
      </c>
      <c r="F16156" t="s">
        <v>77</v>
      </c>
      <c r="G16156">
        <v>4</v>
      </c>
      <c r="H16156">
        <v>162708.99</v>
      </c>
    </row>
    <row r="16157" spans="1:8" x14ac:dyDescent="0.25">
      <c r="A16157" s="2">
        <v>12</v>
      </c>
      <c r="B16157" t="s">
        <v>48</v>
      </c>
      <c r="C16157" t="s">
        <v>262</v>
      </c>
      <c r="D16157" s="2">
        <v>1</v>
      </c>
      <c r="E16157" s="17">
        <v>12</v>
      </c>
      <c r="F16157" t="s">
        <v>68</v>
      </c>
      <c r="G16157">
        <v>21</v>
      </c>
      <c r="H16157">
        <v>382170</v>
      </c>
    </row>
    <row r="16158" spans="1:8" x14ac:dyDescent="0.25">
      <c r="A16158" s="2">
        <v>12</v>
      </c>
      <c r="B16158" t="s">
        <v>48</v>
      </c>
      <c r="C16158" t="s">
        <v>262</v>
      </c>
      <c r="D16158" s="2">
        <v>1</v>
      </c>
      <c r="E16158" s="17">
        <v>12</v>
      </c>
      <c r="F16158" t="s">
        <v>69</v>
      </c>
      <c r="G16158">
        <v>33</v>
      </c>
      <c r="H16158">
        <v>2346426.0700000008</v>
      </c>
    </row>
    <row r="16159" spans="1:8" x14ac:dyDescent="0.25">
      <c r="A16159" s="2">
        <v>12</v>
      </c>
      <c r="B16159" t="s">
        <v>48</v>
      </c>
      <c r="C16159" t="s">
        <v>262</v>
      </c>
      <c r="D16159" s="2">
        <v>1</v>
      </c>
      <c r="E16159" s="17">
        <v>12</v>
      </c>
      <c r="F16159" t="s">
        <v>78</v>
      </c>
      <c r="H16159">
        <v>427360.49000000005</v>
      </c>
    </row>
    <row r="16160" spans="1:8" x14ac:dyDescent="0.25">
      <c r="A16160" s="2">
        <v>12</v>
      </c>
      <c r="B16160" t="s">
        <v>48</v>
      </c>
      <c r="C16160" t="s">
        <v>262</v>
      </c>
      <c r="D16160" s="2">
        <v>1</v>
      </c>
      <c r="E16160" s="17">
        <v>12</v>
      </c>
      <c r="F16160" t="s">
        <v>67</v>
      </c>
      <c r="G16160">
        <v>34</v>
      </c>
      <c r="H16160">
        <v>2436.84</v>
      </c>
    </row>
    <row r="16161" spans="1:8" x14ac:dyDescent="0.25">
      <c r="A16161" s="2">
        <v>12</v>
      </c>
      <c r="B16161" t="s">
        <v>48</v>
      </c>
      <c r="C16161" t="s">
        <v>262</v>
      </c>
      <c r="D16161" s="2">
        <v>1</v>
      </c>
      <c r="E16161" s="17">
        <v>12</v>
      </c>
      <c r="F16161" t="s">
        <v>73</v>
      </c>
      <c r="G16161">
        <v>5</v>
      </c>
      <c r="H16161">
        <v>1259980.0899999999</v>
      </c>
    </row>
    <row r="16162" spans="1:8" x14ac:dyDescent="0.25">
      <c r="A16162" s="2">
        <v>12</v>
      </c>
      <c r="B16162" t="s">
        <v>48</v>
      </c>
      <c r="C16162" t="s">
        <v>262</v>
      </c>
      <c r="D16162" s="2">
        <v>1</v>
      </c>
      <c r="E16162" s="17">
        <v>12</v>
      </c>
      <c r="F16162" t="s">
        <v>72</v>
      </c>
      <c r="G16162">
        <v>34</v>
      </c>
      <c r="H16162">
        <v>2957309.4000000004</v>
      </c>
    </row>
    <row r="16163" spans="1:8" x14ac:dyDescent="0.25">
      <c r="A16163" s="2">
        <v>12</v>
      </c>
      <c r="B16163" t="s">
        <v>48</v>
      </c>
      <c r="C16163" t="s">
        <v>262</v>
      </c>
      <c r="D16163" s="2">
        <v>1</v>
      </c>
      <c r="E16163" s="17">
        <v>12</v>
      </c>
      <c r="F16163" t="s">
        <v>74</v>
      </c>
      <c r="H16163">
        <v>6655.97</v>
      </c>
    </row>
    <row r="16164" spans="1:8" x14ac:dyDescent="0.25">
      <c r="A16164" s="2">
        <v>12</v>
      </c>
      <c r="B16164" t="s">
        <v>48</v>
      </c>
      <c r="C16164" t="s">
        <v>262</v>
      </c>
      <c r="D16164" s="2">
        <v>1</v>
      </c>
      <c r="E16164" s="17">
        <v>13</v>
      </c>
      <c r="F16164" t="s">
        <v>70</v>
      </c>
      <c r="G16164">
        <v>38</v>
      </c>
      <c r="H16164">
        <v>21994341.200000003</v>
      </c>
    </row>
    <row r="16165" spans="1:8" x14ac:dyDescent="0.25">
      <c r="A16165" s="2">
        <v>12</v>
      </c>
      <c r="B16165" t="s">
        <v>48</v>
      </c>
      <c r="C16165" t="s">
        <v>262</v>
      </c>
      <c r="D16165" s="2">
        <v>1</v>
      </c>
      <c r="E16165" s="17">
        <v>13</v>
      </c>
      <c r="F16165" t="s">
        <v>75</v>
      </c>
      <c r="G16165">
        <v>6</v>
      </c>
      <c r="H16165">
        <v>565534</v>
      </c>
    </row>
    <row r="16166" spans="1:8" x14ac:dyDescent="0.25">
      <c r="A16166" s="2">
        <v>12</v>
      </c>
      <c r="B16166" t="s">
        <v>48</v>
      </c>
      <c r="C16166" t="s">
        <v>262</v>
      </c>
      <c r="D16166" s="2">
        <v>1</v>
      </c>
      <c r="E16166" s="17">
        <v>13</v>
      </c>
      <c r="F16166" t="s">
        <v>68</v>
      </c>
      <c r="G16166">
        <v>26</v>
      </c>
      <c r="H16166">
        <v>455202</v>
      </c>
    </row>
    <row r="16167" spans="1:8" x14ac:dyDescent="0.25">
      <c r="A16167" s="2">
        <v>12</v>
      </c>
      <c r="B16167" t="s">
        <v>48</v>
      </c>
      <c r="C16167" t="s">
        <v>262</v>
      </c>
      <c r="D16167" s="2">
        <v>1</v>
      </c>
      <c r="E16167" s="17">
        <v>13</v>
      </c>
      <c r="F16167" t="s">
        <v>69</v>
      </c>
      <c r="G16167">
        <v>38</v>
      </c>
      <c r="H16167">
        <v>2862642.8399999994</v>
      </c>
    </row>
    <row r="16168" spans="1:8" x14ac:dyDescent="0.25">
      <c r="A16168" s="2">
        <v>12</v>
      </c>
      <c r="B16168" t="s">
        <v>48</v>
      </c>
      <c r="C16168" t="s">
        <v>262</v>
      </c>
      <c r="D16168" s="2">
        <v>1</v>
      </c>
      <c r="E16168" s="17">
        <v>13</v>
      </c>
      <c r="F16168" t="s">
        <v>78</v>
      </c>
      <c r="H16168">
        <v>635663.93999999994</v>
      </c>
    </row>
    <row r="16169" spans="1:8" x14ac:dyDescent="0.25">
      <c r="A16169" s="2">
        <v>12</v>
      </c>
      <c r="B16169" t="s">
        <v>48</v>
      </c>
      <c r="C16169" t="s">
        <v>262</v>
      </c>
      <c r="D16169" s="2">
        <v>1</v>
      </c>
      <c r="E16169" s="17">
        <v>13</v>
      </c>
      <c r="F16169" t="s">
        <v>67</v>
      </c>
      <c r="G16169">
        <v>38</v>
      </c>
      <c r="H16169">
        <v>2547.71</v>
      </c>
    </row>
    <row r="16170" spans="1:8" x14ac:dyDescent="0.25">
      <c r="A16170" s="2">
        <v>12</v>
      </c>
      <c r="B16170" t="s">
        <v>48</v>
      </c>
      <c r="C16170" t="s">
        <v>262</v>
      </c>
      <c r="D16170" s="2">
        <v>1</v>
      </c>
      <c r="E16170" s="17">
        <v>13</v>
      </c>
      <c r="F16170" t="s">
        <v>73</v>
      </c>
      <c r="G16170">
        <v>1</v>
      </c>
      <c r="H16170">
        <v>1278926.3100000003</v>
      </c>
    </row>
    <row r="16171" spans="1:8" x14ac:dyDescent="0.25">
      <c r="A16171" s="2">
        <v>12</v>
      </c>
      <c r="B16171" t="s">
        <v>48</v>
      </c>
      <c r="C16171" t="s">
        <v>262</v>
      </c>
      <c r="D16171" s="2">
        <v>1</v>
      </c>
      <c r="E16171" s="17">
        <v>13</v>
      </c>
      <c r="F16171" t="s">
        <v>79</v>
      </c>
      <c r="H16171">
        <v>8882</v>
      </c>
    </row>
    <row r="16172" spans="1:8" x14ac:dyDescent="0.25">
      <c r="A16172" s="2">
        <v>12</v>
      </c>
      <c r="B16172" t="s">
        <v>48</v>
      </c>
      <c r="C16172" t="s">
        <v>262</v>
      </c>
      <c r="D16172" s="2">
        <v>1</v>
      </c>
      <c r="E16172" s="17">
        <v>13</v>
      </c>
      <c r="F16172" t="s">
        <v>72</v>
      </c>
      <c r="G16172">
        <v>38</v>
      </c>
      <c r="H16172">
        <v>6648193.7200000007</v>
      </c>
    </row>
    <row r="16173" spans="1:8" x14ac:dyDescent="0.25">
      <c r="A16173" s="2">
        <v>12</v>
      </c>
      <c r="B16173" t="s">
        <v>48</v>
      </c>
      <c r="C16173" t="s">
        <v>262</v>
      </c>
      <c r="D16173" s="2">
        <v>1</v>
      </c>
      <c r="E16173" s="17">
        <v>13</v>
      </c>
      <c r="F16173" t="s">
        <v>76</v>
      </c>
      <c r="H16173">
        <v>184941.41</v>
      </c>
    </row>
    <row r="16174" spans="1:8" x14ac:dyDescent="0.25">
      <c r="A16174" s="2">
        <v>12</v>
      </c>
      <c r="B16174" t="s">
        <v>48</v>
      </c>
      <c r="C16174" t="s">
        <v>262</v>
      </c>
      <c r="D16174" s="2">
        <v>1</v>
      </c>
      <c r="E16174" s="17">
        <v>14</v>
      </c>
      <c r="F16174" t="s">
        <v>70</v>
      </c>
      <c r="G16174">
        <v>8</v>
      </c>
      <c r="H16174">
        <v>6427949.2599999998</v>
      </c>
    </row>
    <row r="16175" spans="1:8" x14ac:dyDescent="0.25">
      <c r="A16175" s="2">
        <v>12</v>
      </c>
      <c r="B16175" t="s">
        <v>48</v>
      </c>
      <c r="C16175" t="s">
        <v>262</v>
      </c>
      <c r="D16175" s="2">
        <v>1</v>
      </c>
      <c r="E16175" s="17">
        <v>14</v>
      </c>
      <c r="F16175" t="s">
        <v>75</v>
      </c>
      <c r="G16175">
        <v>2</v>
      </c>
      <c r="H16175">
        <v>89004</v>
      </c>
    </row>
    <row r="16176" spans="1:8" x14ac:dyDescent="0.25">
      <c r="A16176" s="2">
        <v>12</v>
      </c>
      <c r="B16176" t="s">
        <v>48</v>
      </c>
      <c r="C16176" t="s">
        <v>262</v>
      </c>
      <c r="D16176" s="2">
        <v>1</v>
      </c>
      <c r="E16176" s="17">
        <v>14</v>
      </c>
      <c r="F16176" t="s">
        <v>68</v>
      </c>
      <c r="G16176">
        <v>5</v>
      </c>
      <c r="H16176">
        <v>102372</v>
      </c>
    </row>
    <row r="16177" spans="1:8" x14ac:dyDescent="0.25">
      <c r="A16177" s="2">
        <v>12</v>
      </c>
      <c r="B16177" t="s">
        <v>48</v>
      </c>
      <c r="C16177" t="s">
        <v>262</v>
      </c>
      <c r="D16177" s="2">
        <v>1</v>
      </c>
      <c r="E16177" s="17">
        <v>14</v>
      </c>
      <c r="F16177" t="s">
        <v>69</v>
      </c>
      <c r="G16177">
        <v>8</v>
      </c>
      <c r="H16177">
        <v>835631.72</v>
      </c>
    </row>
    <row r="16178" spans="1:8" x14ac:dyDescent="0.25">
      <c r="A16178" s="2">
        <v>12</v>
      </c>
      <c r="B16178" t="s">
        <v>48</v>
      </c>
      <c r="C16178" t="s">
        <v>262</v>
      </c>
      <c r="D16178" s="2">
        <v>1</v>
      </c>
      <c r="E16178" s="17">
        <v>14</v>
      </c>
      <c r="F16178" t="s">
        <v>78</v>
      </c>
      <c r="H16178">
        <v>299847.33000000007</v>
      </c>
    </row>
    <row r="16179" spans="1:8" x14ac:dyDescent="0.25">
      <c r="A16179" s="2">
        <v>12</v>
      </c>
      <c r="B16179" t="s">
        <v>48</v>
      </c>
      <c r="C16179" t="s">
        <v>262</v>
      </c>
      <c r="D16179" s="2">
        <v>1</v>
      </c>
      <c r="E16179" s="17">
        <v>14</v>
      </c>
      <c r="F16179" t="s">
        <v>67</v>
      </c>
      <c r="G16179">
        <v>8</v>
      </c>
      <c r="H16179">
        <v>617.98</v>
      </c>
    </row>
    <row r="16180" spans="1:8" x14ac:dyDescent="0.25">
      <c r="A16180" s="2">
        <v>12</v>
      </c>
      <c r="B16180" t="s">
        <v>48</v>
      </c>
      <c r="C16180" t="s">
        <v>262</v>
      </c>
      <c r="D16180" s="2">
        <v>1</v>
      </c>
      <c r="E16180" s="17">
        <v>14</v>
      </c>
      <c r="F16180" t="s">
        <v>73</v>
      </c>
      <c r="G16180">
        <v>2</v>
      </c>
      <c r="H16180">
        <v>355440.92000000004</v>
      </c>
    </row>
    <row r="16181" spans="1:8" x14ac:dyDescent="0.25">
      <c r="A16181" s="2">
        <v>12</v>
      </c>
      <c r="B16181" t="s">
        <v>48</v>
      </c>
      <c r="C16181" t="s">
        <v>262</v>
      </c>
      <c r="D16181" s="2">
        <v>1</v>
      </c>
      <c r="E16181" s="17">
        <v>14</v>
      </c>
      <c r="F16181" t="s">
        <v>72</v>
      </c>
      <c r="G16181">
        <v>8</v>
      </c>
      <c r="H16181">
        <v>2044453.5399999996</v>
      </c>
    </row>
    <row r="16182" spans="1:8" x14ac:dyDescent="0.25">
      <c r="A16182" s="2">
        <v>12</v>
      </c>
      <c r="B16182" t="s">
        <v>48</v>
      </c>
      <c r="C16182" t="s">
        <v>262</v>
      </c>
      <c r="D16182" s="2">
        <v>1</v>
      </c>
      <c r="E16182" s="17">
        <v>14</v>
      </c>
      <c r="F16182" t="s">
        <v>74</v>
      </c>
      <c r="G16182">
        <v>1</v>
      </c>
      <c r="H16182">
        <v>102731.06</v>
      </c>
    </row>
    <row r="16183" spans="1:8" x14ac:dyDescent="0.25">
      <c r="A16183" s="2">
        <v>12</v>
      </c>
      <c r="B16183" t="s">
        <v>48</v>
      </c>
      <c r="C16183" t="s">
        <v>262</v>
      </c>
      <c r="D16183" s="2">
        <v>1</v>
      </c>
      <c r="E16183" s="17">
        <v>15</v>
      </c>
      <c r="F16183" t="s">
        <v>70</v>
      </c>
      <c r="G16183">
        <v>3</v>
      </c>
      <c r="H16183">
        <v>2800030.92</v>
      </c>
    </row>
    <row r="16184" spans="1:8" x14ac:dyDescent="0.25">
      <c r="A16184" s="2">
        <v>12</v>
      </c>
      <c r="B16184" t="s">
        <v>48</v>
      </c>
      <c r="C16184" t="s">
        <v>262</v>
      </c>
      <c r="D16184" s="2">
        <v>1</v>
      </c>
      <c r="E16184" s="17">
        <v>15</v>
      </c>
      <c r="F16184" t="s">
        <v>75</v>
      </c>
      <c r="G16184">
        <v>1</v>
      </c>
      <c r="H16184">
        <v>106668</v>
      </c>
    </row>
    <row r="16185" spans="1:8" x14ac:dyDescent="0.25">
      <c r="A16185" s="2">
        <v>12</v>
      </c>
      <c r="B16185" t="s">
        <v>48</v>
      </c>
      <c r="C16185" t="s">
        <v>262</v>
      </c>
      <c r="D16185" s="2">
        <v>1</v>
      </c>
      <c r="E16185" s="17">
        <v>15</v>
      </c>
      <c r="F16185" t="s">
        <v>69</v>
      </c>
      <c r="G16185">
        <v>3</v>
      </c>
      <c r="H16185">
        <v>364003.34</v>
      </c>
    </row>
    <row r="16186" spans="1:8" x14ac:dyDescent="0.25">
      <c r="A16186" s="2">
        <v>12</v>
      </c>
      <c r="B16186" t="s">
        <v>48</v>
      </c>
      <c r="C16186" t="s">
        <v>262</v>
      </c>
      <c r="D16186" s="2">
        <v>1</v>
      </c>
      <c r="E16186" s="17">
        <v>15</v>
      </c>
      <c r="F16186" t="s">
        <v>78</v>
      </c>
      <c r="H16186">
        <v>96194.319999999992</v>
      </c>
    </row>
    <row r="16187" spans="1:8" x14ac:dyDescent="0.25">
      <c r="A16187" s="2">
        <v>12</v>
      </c>
      <c r="B16187" t="s">
        <v>48</v>
      </c>
      <c r="C16187" t="s">
        <v>262</v>
      </c>
      <c r="D16187" s="2">
        <v>1</v>
      </c>
      <c r="E16187" s="17">
        <v>15</v>
      </c>
      <c r="F16187" t="s">
        <v>67</v>
      </c>
      <c r="G16187">
        <v>3</v>
      </c>
      <c r="H16187">
        <v>209.88</v>
      </c>
    </row>
    <row r="16188" spans="1:8" x14ac:dyDescent="0.25">
      <c r="A16188" s="2">
        <v>12</v>
      </c>
      <c r="B16188" t="s">
        <v>48</v>
      </c>
      <c r="C16188" t="s">
        <v>262</v>
      </c>
      <c r="D16188" s="2">
        <v>1</v>
      </c>
      <c r="E16188" s="17">
        <v>15</v>
      </c>
      <c r="F16188" t="s">
        <v>73</v>
      </c>
      <c r="H16188">
        <v>233335.91000000003</v>
      </c>
    </row>
    <row r="16189" spans="1:8" x14ac:dyDescent="0.25">
      <c r="A16189" s="2">
        <v>12</v>
      </c>
      <c r="B16189" t="s">
        <v>48</v>
      </c>
      <c r="C16189" t="s">
        <v>262</v>
      </c>
      <c r="D16189" s="2">
        <v>1</v>
      </c>
      <c r="E16189" s="17">
        <v>15</v>
      </c>
      <c r="F16189" t="s">
        <v>72</v>
      </c>
      <c r="G16189">
        <v>3</v>
      </c>
      <c r="H16189">
        <v>496005.23999999993</v>
      </c>
    </row>
    <row r="16190" spans="1:8" x14ac:dyDescent="0.25">
      <c r="A16190" s="2">
        <v>12</v>
      </c>
      <c r="B16190" t="s">
        <v>48</v>
      </c>
      <c r="C16190" t="s">
        <v>262</v>
      </c>
      <c r="D16190" s="2">
        <v>1</v>
      </c>
      <c r="E16190" s="17">
        <v>16</v>
      </c>
      <c r="F16190" t="s">
        <v>70</v>
      </c>
      <c r="G16190">
        <v>1</v>
      </c>
      <c r="H16190">
        <v>1267998.95</v>
      </c>
    </row>
    <row r="16191" spans="1:8" x14ac:dyDescent="0.25">
      <c r="A16191" s="2">
        <v>12</v>
      </c>
      <c r="B16191" t="s">
        <v>48</v>
      </c>
      <c r="C16191" t="s">
        <v>262</v>
      </c>
      <c r="D16191" s="2">
        <v>1</v>
      </c>
      <c r="E16191" s="17">
        <v>16</v>
      </c>
      <c r="F16191" t="s">
        <v>68</v>
      </c>
      <c r="G16191">
        <v>1</v>
      </c>
      <c r="H16191">
        <v>14400</v>
      </c>
    </row>
    <row r="16192" spans="1:8" x14ac:dyDescent="0.25">
      <c r="A16192" s="2">
        <v>12</v>
      </c>
      <c r="B16192" t="s">
        <v>48</v>
      </c>
      <c r="C16192" t="s">
        <v>262</v>
      </c>
      <c r="D16192" s="2">
        <v>1</v>
      </c>
      <c r="E16192" s="17">
        <v>16</v>
      </c>
      <c r="F16192" t="s">
        <v>69</v>
      </c>
      <c r="G16192">
        <v>1</v>
      </c>
      <c r="H16192">
        <v>137366.41</v>
      </c>
    </row>
    <row r="16193" spans="1:8" x14ac:dyDescent="0.25">
      <c r="A16193" s="2">
        <v>12</v>
      </c>
      <c r="B16193" t="s">
        <v>48</v>
      </c>
      <c r="C16193" t="s">
        <v>262</v>
      </c>
      <c r="D16193" s="2">
        <v>1</v>
      </c>
      <c r="E16193" s="17">
        <v>16</v>
      </c>
      <c r="F16193" t="s">
        <v>67</v>
      </c>
      <c r="G16193">
        <v>1</v>
      </c>
      <c r="H16193">
        <v>69.959999999999994</v>
      </c>
    </row>
    <row r="16194" spans="1:8" x14ac:dyDescent="0.25">
      <c r="A16194" s="2">
        <v>12</v>
      </c>
      <c r="B16194" t="s">
        <v>48</v>
      </c>
      <c r="C16194" t="s">
        <v>262</v>
      </c>
      <c r="D16194" s="2">
        <v>1</v>
      </c>
      <c r="E16194" s="17">
        <v>16</v>
      </c>
      <c r="F16194" t="s">
        <v>73</v>
      </c>
      <c r="H16194">
        <v>140985.26</v>
      </c>
    </row>
    <row r="16195" spans="1:8" x14ac:dyDescent="0.25">
      <c r="A16195" s="2">
        <v>12</v>
      </c>
      <c r="B16195" t="s">
        <v>48</v>
      </c>
      <c r="C16195" t="s">
        <v>262</v>
      </c>
      <c r="D16195" s="2">
        <v>1</v>
      </c>
      <c r="E16195" s="17">
        <v>16</v>
      </c>
      <c r="F16195" t="s">
        <v>72</v>
      </c>
      <c r="G16195">
        <v>1</v>
      </c>
      <c r="H16195">
        <v>312411.59000000003</v>
      </c>
    </row>
    <row r="16196" spans="1:8" x14ac:dyDescent="0.25">
      <c r="A16196" s="2">
        <v>12</v>
      </c>
      <c r="B16196" t="s">
        <v>48</v>
      </c>
      <c r="C16196" t="s">
        <v>263</v>
      </c>
      <c r="D16196" s="2">
        <v>2</v>
      </c>
      <c r="E16196" s="17">
        <v>1</v>
      </c>
      <c r="F16196" t="s">
        <v>70</v>
      </c>
      <c r="G16196">
        <v>1</v>
      </c>
      <c r="H16196">
        <v>39588.92</v>
      </c>
    </row>
    <row r="16197" spans="1:8" x14ac:dyDescent="0.25">
      <c r="A16197" s="2">
        <v>12</v>
      </c>
      <c r="B16197" t="s">
        <v>48</v>
      </c>
      <c r="C16197" t="s">
        <v>263</v>
      </c>
      <c r="D16197" s="2">
        <v>2</v>
      </c>
      <c r="E16197" s="17">
        <v>1</v>
      </c>
      <c r="F16197" t="s">
        <v>67</v>
      </c>
      <c r="G16197">
        <v>1</v>
      </c>
      <c r="H16197">
        <v>52.47</v>
      </c>
    </row>
    <row r="16198" spans="1:8" x14ac:dyDescent="0.25">
      <c r="A16198" s="2">
        <v>12</v>
      </c>
      <c r="B16198" t="s">
        <v>48</v>
      </c>
      <c r="C16198" t="s">
        <v>263</v>
      </c>
      <c r="D16198" s="2">
        <v>2</v>
      </c>
      <c r="E16198" s="17">
        <v>1</v>
      </c>
      <c r="F16198" t="s">
        <v>72</v>
      </c>
      <c r="G16198">
        <v>1</v>
      </c>
      <c r="H16198">
        <v>14647.869999999999</v>
      </c>
    </row>
    <row r="16199" spans="1:8" x14ac:dyDescent="0.25">
      <c r="A16199" s="2">
        <v>12</v>
      </c>
      <c r="B16199" t="s">
        <v>48</v>
      </c>
      <c r="C16199" t="s">
        <v>263</v>
      </c>
      <c r="D16199" s="2">
        <v>2</v>
      </c>
      <c r="E16199" s="17">
        <v>1</v>
      </c>
      <c r="F16199" t="s">
        <v>76</v>
      </c>
      <c r="H16199">
        <v>1376.22</v>
      </c>
    </row>
    <row r="16200" spans="1:8" x14ac:dyDescent="0.25">
      <c r="A16200" s="2">
        <v>12</v>
      </c>
      <c r="B16200" t="s">
        <v>48</v>
      </c>
      <c r="C16200" t="s">
        <v>263</v>
      </c>
      <c r="D16200" s="2">
        <v>2</v>
      </c>
      <c r="E16200" s="17">
        <v>5</v>
      </c>
      <c r="F16200" t="s">
        <v>68</v>
      </c>
      <c r="H16200">
        <v>-2870</v>
      </c>
    </row>
    <row r="16201" spans="1:8" x14ac:dyDescent="0.25">
      <c r="A16201" s="2">
        <v>12</v>
      </c>
      <c r="B16201" t="s">
        <v>48</v>
      </c>
      <c r="C16201" t="s">
        <v>263</v>
      </c>
      <c r="D16201" s="2">
        <v>2</v>
      </c>
      <c r="E16201" s="17">
        <v>5</v>
      </c>
      <c r="F16201" t="s">
        <v>78</v>
      </c>
      <c r="H16201">
        <v>5200.4399999999996</v>
      </c>
    </row>
    <row r="16202" spans="1:8" x14ac:dyDescent="0.25">
      <c r="A16202" s="2">
        <v>12</v>
      </c>
      <c r="B16202" t="s">
        <v>48</v>
      </c>
      <c r="C16202" t="s">
        <v>263</v>
      </c>
      <c r="D16202" s="2">
        <v>2</v>
      </c>
      <c r="E16202" s="17">
        <v>6</v>
      </c>
      <c r="F16202" t="s">
        <v>70</v>
      </c>
      <c r="G16202">
        <v>265</v>
      </c>
      <c r="H16202">
        <v>45853755.210000001</v>
      </c>
    </row>
    <row r="16203" spans="1:8" x14ac:dyDescent="0.25">
      <c r="A16203" s="2">
        <v>12</v>
      </c>
      <c r="B16203" t="s">
        <v>48</v>
      </c>
      <c r="C16203" t="s">
        <v>263</v>
      </c>
      <c r="D16203" s="2">
        <v>2</v>
      </c>
      <c r="E16203" s="17">
        <v>6</v>
      </c>
      <c r="F16203" t="s">
        <v>75</v>
      </c>
      <c r="G16203">
        <v>244</v>
      </c>
      <c r="H16203">
        <v>3298200</v>
      </c>
    </row>
    <row r="16204" spans="1:8" x14ac:dyDescent="0.25">
      <c r="A16204" s="2">
        <v>12</v>
      </c>
      <c r="B16204" t="s">
        <v>48</v>
      </c>
      <c r="C16204" t="s">
        <v>263</v>
      </c>
      <c r="D16204" s="2">
        <v>2</v>
      </c>
      <c r="E16204" s="17">
        <v>6</v>
      </c>
      <c r="F16204" t="s">
        <v>68</v>
      </c>
      <c r="G16204">
        <v>177</v>
      </c>
      <c r="H16204">
        <v>3525455.5</v>
      </c>
    </row>
    <row r="16205" spans="1:8" x14ac:dyDescent="0.25">
      <c r="A16205" s="2">
        <v>12</v>
      </c>
      <c r="B16205" t="s">
        <v>48</v>
      </c>
      <c r="C16205" t="s">
        <v>263</v>
      </c>
      <c r="D16205" s="2">
        <v>2</v>
      </c>
      <c r="E16205" s="17">
        <v>6</v>
      </c>
      <c r="F16205" t="s">
        <v>69</v>
      </c>
      <c r="G16205">
        <v>265</v>
      </c>
      <c r="H16205">
        <v>5977147.5499999896</v>
      </c>
    </row>
    <row r="16206" spans="1:8" x14ac:dyDescent="0.25">
      <c r="A16206" s="2">
        <v>12</v>
      </c>
      <c r="B16206" t="s">
        <v>48</v>
      </c>
      <c r="C16206" t="s">
        <v>263</v>
      </c>
      <c r="D16206" s="2">
        <v>2</v>
      </c>
      <c r="E16206" s="17">
        <v>6</v>
      </c>
      <c r="F16206" t="s">
        <v>78</v>
      </c>
      <c r="H16206">
        <v>573226.6599999998</v>
      </c>
    </row>
    <row r="16207" spans="1:8" x14ac:dyDescent="0.25">
      <c r="A16207" s="2">
        <v>12</v>
      </c>
      <c r="B16207" t="s">
        <v>48</v>
      </c>
      <c r="C16207" t="s">
        <v>263</v>
      </c>
      <c r="D16207" s="2">
        <v>2</v>
      </c>
      <c r="E16207" s="17">
        <v>6</v>
      </c>
      <c r="F16207" t="s">
        <v>67</v>
      </c>
      <c r="G16207">
        <v>265</v>
      </c>
      <c r="H16207">
        <v>18865.78</v>
      </c>
    </row>
    <row r="16208" spans="1:8" x14ac:dyDescent="0.25">
      <c r="A16208" s="2">
        <v>12</v>
      </c>
      <c r="B16208" t="s">
        <v>48</v>
      </c>
      <c r="C16208" t="s">
        <v>263</v>
      </c>
      <c r="D16208" s="2">
        <v>2</v>
      </c>
      <c r="E16208" s="17">
        <v>6</v>
      </c>
      <c r="F16208" t="s">
        <v>73</v>
      </c>
      <c r="G16208">
        <v>26</v>
      </c>
      <c r="H16208">
        <v>3715877.09</v>
      </c>
    </row>
    <row r="16209" spans="1:8" x14ac:dyDescent="0.25">
      <c r="A16209" s="2">
        <v>12</v>
      </c>
      <c r="B16209" t="s">
        <v>48</v>
      </c>
      <c r="C16209" t="s">
        <v>263</v>
      </c>
      <c r="D16209" s="2">
        <v>2</v>
      </c>
      <c r="E16209" s="17">
        <v>6</v>
      </c>
      <c r="F16209" t="s">
        <v>76</v>
      </c>
      <c r="H16209">
        <v>2218.52</v>
      </c>
    </row>
    <row r="16210" spans="1:8" x14ac:dyDescent="0.25">
      <c r="A16210" s="2">
        <v>12</v>
      </c>
      <c r="B16210" t="s">
        <v>48</v>
      </c>
      <c r="C16210" t="s">
        <v>263</v>
      </c>
      <c r="D16210" s="2">
        <v>2</v>
      </c>
      <c r="E16210" s="17">
        <v>7</v>
      </c>
      <c r="F16210" t="s">
        <v>70</v>
      </c>
      <c r="G16210">
        <v>72</v>
      </c>
      <c r="H16210">
        <v>15000111.710000001</v>
      </c>
    </row>
    <row r="16211" spans="1:8" x14ac:dyDescent="0.25">
      <c r="A16211" s="2">
        <v>12</v>
      </c>
      <c r="B16211" t="s">
        <v>48</v>
      </c>
      <c r="C16211" t="s">
        <v>263</v>
      </c>
      <c r="D16211" s="2">
        <v>2</v>
      </c>
      <c r="E16211" s="17">
        <v>7</v>
      </c>
      <c r="F16211" t="s">
        <v>75</v>
      </c>
      <c r="G16211">
        <v>68</v>
      </c>
      <c r="H16211">
        <v>865500</v>
      </c>
    </row>
    <row r="16212" spans="1:8" x14ac:dyDescent="0.25">
      <c r="A16212" s="2">
        <v>12</v>
      </c>
      <c r="B16212" t="s">
        <v>48</v>
      </c>
      <c r="C16212" t="s">
        <v>263</v>
      </c>
      <c r="D16212" s="2">
        <v>2</v>
      </c>
      <c r="E16212" s="17">
        <v>7</v>
      </c>
      <c r="F16212" t="s">
        <v>68</v>
      </c>
      <c r="G16212">
        <v>53</v>
      </c>
      <c r="H16212">
        <v>1101633.75</v>
      </c>
    </row>
    <row r="16213" spans="1:8" x14ac:dyDescent="0.25">
      <c r="A16213" s="2">
        <v>12</v>
      </c>
      <c r="B16213" t="s">
        <v>48</v>
      </c>
      <c r="C16213" t="s">
        <v>263</v>
      </c>
      <c r="D16213" s="2">
        <v>2</v>
      </c>
      <c r="E16213" s="17">
        <v>7</v>
      </c>
      <c r="F16213" t="s">
        <v>69</v>
      </c>
      <c r="G16213">
        <v>72</v>
      </c>
      <c r="H16213">
        <v>1950235.709999999</v>
      </c>
    </row>
    <row r="16214" spans="1:8" x14ac:dyDescent="0.25">
      <c r="A16214" s="2">
        <v>12</v>
      </c>
      <c r="B16214" t="s">
        <v>48</v>
      </c>
      <c r="C16214" t="s">
        <v>263</v>
      </c>
      <c r="D16214" s="2">
        <v>2</v>
      </c>
      <c r="E16214" s="17">
        <v>7</v>
      </c>
      <c r="F16214" t="s">
        <v>78</v>
      </c>
      <c r="H16214">
        <v>331938.59999999998</v>
      </c>
    </row>
    <row r="16215" spans="1:8" x14ac:dyDescent="0.25">
      <c r="A16215" s="2">
        <v>12</v>
      </c>
      <c r="B16215" t="s">
        <v>48</v>
      </c>
      <c r="C16215" t="s">
        <v>263</v>
      </c>
      <c r="D16215" s="2">
        <v>2</v>
      </c>
      <c r="E16215" s="17">
        <v>7</v>
      </c>
      <c r="F16215" t="s">
        <v>67</v>
      </c>
      <c r="G16215">
        <v>72</v>
      </c>
      <c r="H16215">
        <v>4926.3</v>
      </c>
    </row>
    <row r="16216" spans="1:8" x14ac:dyDescent="0.25">
      <c r="A16216" s="2">
        <v>12</v>
      </c>
      <c r="B16216" t="s">
        <v>48</v>
      </c>
      <c r="C16216" t="s">
        <v>263</v>
      </c>
      <c r="D16216" s="2">
        <v>2</v>
      </c>
      <c r="E16216" s="17">
        <v>7</v>
      </c>
      <c r="F16216" t="s">
        <v>73</v>
      </c>
      <c r="G16216">
        <v>8</v>
      </c>
      <c r="H16216">
        <v>1259981.51</v>
      </c>
    </row>
    <row r="16217" spans="1:8" x14ac:dyDescent="0.25">
      <c r="A16217" s="2">
        <v>12</v>
      </c>
      <c r="B16217" t="s">
        <v>48</v>
      </c>
      <c r="C16217" t="s">
        <v>263</v>
      </c>
      <c r="D16217" s="2">
        <v>2</v>
      </c>
      <c r="E16217" s="17">
        <v>7</v>
      </c>
      <c r="F16217" t="s">
        <v>79</v>
      </c>
      <c r="H16217">
        <v>17764.5</v>
      </c>
    </row>
    <row r="16218" spans="1:8" x14ac:dyDescent="0.25">
      <c r="A16218" s="2">
        <v>12</v>
      </c>
      <c r="B16218" t="s">
        <v>48</v>
      </c>
      <c r="C16218" t="s">
        <v>263</v>
      </c>
      <c r="D16218" s="2">
        <v>2</v>
      </c>
      <c r="E16218" s="17">
        <v>8</v>
      </c>
      <c r="F16218" t="s">
        <v>70</v>
      </c>
      <c r="G16218">
        <v>64</v>
      </c>
      <c r="H16218">
        <v>16560878.890000001</v>
      </c>
    </row>
    <row r="16219" spans="1:8" x14ac:dyDescent="0.25">
      <c r="A16219" s="2">
        <v>12</v>
      </c>
      <c r="B16219" t="s">
        <v>48</v>
      </c>
      <c r="C16219" t="s">
        <v>263</v>
      </c>
      <c r="D16219" s="2">
        <v>2</v>
      </c>
      <c r="E16219" s="17">
        <v>8</v>
      </c>
      <c r="F16219" t="s">
        <v>75</v>
      </c>
      <c r="G16219">
        <v>58</v>
      </c>
      <c r="H16219">
        <v>727200</v>
      </c>
    </row>
    <row r="16220" spans="1:8" x14ac:dyDescent="0.25">
      <c r="A16220" s="2">
        <v>12</v>
      </c>
      <c r="B16220" t="s">
        <v>48</v>
      </c>
      <c r="C16220" t="s">
        <v>263</v>
      </c>
      <c r="D16220" s="2">
        <v>2</v>
      </c>
      <c r="E16220" s="17">
        <v>8</v>
      </c>
      <c r="F16220" t="s">
        <v>68</v>
      </c>
      <c r="G16220">
        <v>47</v>
      </c>
      <c r="H16220">
        <v>1030323.75</v>
      </c>
    </row>
    <row r="16221" spans="1:8" x14ac:dyDescent="0.25">
      <c r="A16221" s="2">
        <v>12</v>
      </c>
      <c r="B16221" t="s">
        <v>48</v>
      </c>
      <c r="C16221" t="s">
        <v>263</v>
      </c>
      <c r="D16221" s="2">
        <v>2</v>
      </c>
      <c r="E16221" s="17">
        <v>8</v>
      </c>
      <c r="F16221" t="s">
        <v>69</v>
      </c>
      <c r="G16221">
        <v>64</v>
      </c>
      <c r="H16221">
        <v>2129679.9700000016</v>
      </c>
    </row>
    <row r="16222" spans="1:8" x14ac:dyDescent="0.25">
      <c r="A16222" s="2">
        <v>12</v>
      </c>
      <c r="B16222" t="s">
        <v>48</v>
      </c>
      <c r="C16222" t="s">
        <v>263</v>
      </c>
      <c r="D16222" s="2">
        <v>2</v>
      </c>
      <c r="E16222" s="17">
        <v>8</v>
      </c>
      <c r="F16222" t="s">
        <v>78</v>
      </c>
      <c r="H16222">
        <v>358500.99</v>
      </c>
    </row>
    <row r="16223" spans="1:8" x14ac:dyDescent="0.25">
      <c r="A16223" s="2">
        <v>12</v>
      </c>
      <c r="B16223" t="s">
        <v>48</v>
      </c>
      <c r="C16223" t="s">
        <v>263</v>
      </c>
      <c r="D16223" s="2">
        <v>2</v>
      </c>
      <c r="E16223" s="17">
        <v>8</v>
      </c>
      <c r="F16223" t="s">
        <v>67</v>
      </c>
      <c r="G16223">
        <v>64</v>
      </c>
      <c r="H16223">
        <v>4494.93</v>
      </c>
    </row>
    <row r="16224" spans="1:8" x14ac:dyDescent="0.25">
      <c r="A16224" s="2">
        <v>12</v>
      </c>
      <c r="B16224" t="s">
        <v>48</v>
      </c>
      <c r="C16224" t="s">
        <v>263</v>
      </c>
      <c r="D16224" s="2">
        <v>2</v>
      </c>
      <c r="E16224" s="17">
        <v>8</v>
      </c>
      <c r="F16224" t="s">
        <v>73</v>
      </c>
      <c r="G16224">
        <v>5</v>
      </c>
      <c r="H16224">
        <v>1373387.04</v>
      </c>
    </row>
    <row r="16225" spans="1:8" x14ac:dyDescent="0.25">
      <c r="A16225" s="2">
        <v>12</v>
      </c>
      <c r="B16225" t="s">
        <v>48</v>
      </c>
      <c r="C16225" t="s">
        <v>263</v>
      </c>
      <c r="D16225" s="2">
        <v>2</v>
      </c>
      <c r="E16225" s="17">
        <v>8</v>
      </c>
      <c r="F16225" t="s">
        <v>79</v>
      </c>
      <c r="G16225">
        <v>1</v>
      </c>
      <c r="H16225">
        <v>8882</v>
      </c>
    </row>
    <row r="16226" spans="1:8" x14ac:dyDescent="0.25">
      <c r="A16226" s="2">
        <v>12</v>
      </c>
      <c r="B16226" t="s">
        <v>48</v>
      </c>
      <c r="C16226" t="s">
        <v>263</v>
      </c>
      <c r="D16226" s="2">
        <v>2</v>
      </c>
      <c r="E16226" s="17">
        <v>8</v>
      </c>
      <c r="F16226" t="s">
        <v>72</v>
      </c>
      <c r="H16226">
        <v>67639.77</v>
      </c>
    </row>
    <row r="16227" spans="1:8" x14ac:dyDescent="0.25">
      <c r="A16227" s="2">
        <v>12</v>
      </c>
      <c r="B16227" t="s">
        <v>48</v>
      </c>
      <c r="C16227" t="s">
        <v>263</v>
      </c>
      <c r="D16227" s="2">
        <v>2</v>
      </c>
      <c r="E16227" s="17">
        <v>9</v>
      </c>
      <c r="F16227" t="s">
        <v>70</v>
      </c>
      <c r="G16227">
        <v>54</v>
      </c>
      <c r="H16227">
        <v>17506348</v>
      </c>
    </row>
    <row r="16228" spans="1:8" x14ac:dyDescent="0.25">
      <c r="A16228" s="2">
        <v>12</v>
      </c>
      <c r="B16228" t="s">
        <v>48</v>
      </c>
      <c r="C16228" t="s">
        <v>263</v>
      </c>
      <c r="D16228" s="2">
        <v>2</v>
      </c>
      <c r="E16228" s="17">
        <v>9</v>
      </c>
      <c r="F16228" t="s">
        <v>75</v>
      </c>
      <c r="G16228">
        <v>51</v>
      </c>
      <c r="H16228">
        <v>683400</v>
      </c>
    </row>
    <row r="16229" spans="1:8" x14ac:dyDescent="0.25">
      <c r="A16229" s="2">
        <v>12</v>
      </c>
      <c r="B16229" t="s">
        <v>48</v>
      </c>
      <c r="C16229" t="s">
        <v>263</v>
      </c>
      <c r="D16229" s="2">
        <v>2</v>
      </c>
      <c r="E16229" s="17">
        <v>9</v>
      </c>
      <c r="F16229" t="s">
        <v>68</v>
      </c>
      <c r="G16229">
        <v>41</v>
      </c>
      <c r="H16229">
        <v>807221.75</v>
      </c>
    </row>
    <row r="16230" spans="1:8" x14ac:dyDescent="0.25">
      <c r="A16230" s="2">
        <v>12</v>
      </c>
      <c r="B16230" t="s">
        <v>48</v>
      </c>
      <c r="C16230" t="s">
        <v>263</v>
      </c>
      <c r="D16230" s="2">
        <v>2</v>
      </c>
      <c r="E16230" s="17">
        <v>9</v>
      </c>
      <c r="F16230" t="s">
        <v>69</v>
      </c>
      <c r="G16230">
        <v>54</v>
      </c>
      <c r="H16230">
        <v>2275813.9700000007</v>
      </c>
    </row>
    <row r="16231" spans="1:8" x14ac:dyDescent="0.25">
      <c r="A16231" s="2">
        <v>12</v>
      </c>
      <c r="B16231" t="s">
        <v>48</v>
      </c>
      <c r="C16231" t="s">
        <v>263</v>
      </c>
      <c r="D16231" s="2">
        <v>2</v>
      </c>
      <c r="E16231" s="17">
        <v>9</v>
      </c>
      <c r="F16231" t="s">
        <v>78</v>
      </c>
      <c r="H16231">
        <v>342798.24</v>
      </c>
    </row>
    <row r="16232" spans="1:8" x14ac:dyDescent="0.25">
      <c r="A16232" s="2">
        <v>12</v>
      </c>
      <c r="B16232" t="s">
        <v>48</v>
      </c>
      <c r="C16232" t="s">
        <v>263</v>
      </c>
      <c r="D16232" s="2">
        <v>2</v>
      </c>
      <c r="E16232" s="17">
        <v>9</v>
      </c>
      <c r="F16232" t="s">
        <v>67</v>
      </c>
      <c r="G16232">
        <v>54</v>
      </c>
      <c r="H16232">
        <v>3941.08</v>
      </c>
    </row>
    <row r="16233" spans="1:8" x14ac:dyDescent="0.25">
      <c r="A16233" s="2">
        <v>12</v>
      </c>
      <c r="B16233" t="s">
        <v>48</v>
      </c>
      <c r="C16233" t="s">
        <v>263</v>
      </c>
      <c r="D16233" s="2">
        <v>2</v>
      </c>
      <c r="E16233" s="17">
        <v>9</v>
      </c>
      <c r="F16233" t="s">
        <v>73</v>
      </c>
      <c r="G16233">
        <v>9</v>
      </c>
      <c r="H16233">
        <v>1470378.27</v>
      </c>
    </row>
    <row r="16234" spans="1:8" x14ac:dyDescent="0.25">
      <c r="A16234" s="2">
        <v>12</v>
      </c>
      <c r="B16234" t="s">
        <v>48</v>
      </c>
      <c r="C16234" t="s">
        <v>263</v>
      </c>
      <c r="D16234" s="2">
        <v>2</v>
      </c>
      <c r="E16234" s="17">
        <v>9</v>
      </c>
      <c r="F16234" t="s">
        <v>79</v>
      </c>
      <c r="H16234">
        <v>8882</v>
      </c>
    </row>
    <row r="16235" spans="1:8" x14ac:dyDescent="0.25">
      <c r="A16235" s="2">
        <v>12</v>
      </c>
      <c r="B16235" t="s">
        <v>48</v>
      </c>
      <c r="C16235" t="s">
        <v>263</v>
      </c>
      <c r="D16235" s="2">
        <v>2</v>
      </c>
      <c r="E16235" s="17">
        <v>10</v>
      </c>
      <c r="F16235" t="s">
        <v>70</v>
      </c>
      <c r="G16235">
        <v>8</v>
      </c>
      <c r="H16235">
        <v>2919777</v>
      </c>
    </row>
    <row r="16236" spans="1:8" x14ac:dyDescent="0.25">
      <c r="A16236" s="2">
        <v>12</v>
      </c>
      <c r="B16236" t="s">
        <v>48</v>
      </c>
      <c r="C16236" t="s">
        <v>263</v>
      </c>
      <c r="D16236" s="2">
        <v>2</v>
      </c>
      <c r="E16236" s="17">
        <v>10</v>
      </c>
      <c r="F16236" t="s">
        <v>75</v>
      </c>
      <c r="G16236">
        <v>7</v>
      </c>
      <c r="H16236">
        <v>101100</v>
      </c>
    </row>
    <row r="16237" spans="1:8" x14ac:dyDescent="0.25">
      <c r="A16237" s="2">
        <v>12</v>
      </c>
      <c r="B16237" t="s">
        <v>48</v>
      </c>
      <c r="C16237" t="s">
        <v>263</v>
      </c>
      <c r="D16237" s="2">
        <v>2</v>
      </c>
      <c r="E16237" s="17">
        <v>10</v>
      </c>
      <c r="F16237" t="s">
        <v>68</v>
      </c>
      <c r="G16237">
        <v>3</v>
      </c>
      <c r="H16237">
        <v>68631</v>
      </c>
    </row>
    <row r="16238" spans="1:8" x14ac:dyDescent="0.25">
      <c r="A16238" s="2">
        <v>12</v>
      </c>
      <c r="B16238" t="s">
        <v>48</v>
      </c>
      <c r="C16238" t="s">
        <v>263</v>
      </c>
      <c r="D16238" s="2">
        <v>2</v>
      </c>
      <c r="E16238" s="17">
        <v>10</v>
      </c>
      <c r="F16238" t="s">
        <v>69</v>
      </c>
      <c r="G16238">
        <v>8</v>
      </c>
      <c r="H16238">
        <v>379569.17999999993</v>
      </c>
    </row>
    <row r="16239" spans="1:8" x14ac:dyDescent="0.25">
      <c r="A16239" s="2">
        <v>12</v>
      </c>
      <c r="B16239" t="s">
        <v>48</v>
      </c>
      <c r="C16239" t="s">
        <v>263</v>
      </c>
      <c r="D16239" s="2">
        <v>2</v>
      </c>
      <c r="E16239" s="17">
        <v>10</v>
      </c>
      <c r="F16239" t="s">
        <v>67</v>
      </c>
      <c r="G16239">
        <v>8</v>
      </c>
      <c r="H16239">
        <v>559.67999999999995</v>
      </c>
    </row>
    <row r="16240" spans="1:8" x14ac:dyDescent="0.25">
      <c r="A16240" s="2">
        <v>12</v>
      </c>
      <c r="B16240" t="s">
        <v>48</v>
      </c>
      <c r="C16240" t="s">
        <v>263</v>
      </c>
      <c r="D16240" s="2">
        <v>2</v>
      </c>
      <c r="E16240" s="17">
        <v>10</v>
      </c>
      <c r="F16240" t="s">
        <v>73</v>
      </c>
      <c r="G16240">
        <v>1</v>
      </c>
      <c r="H16240">
        <v>129998.20999999999</v>
      </c>
    </row>
    <row r="16241" spans="1:8" x14ac:dyDescent="0.25">
      <c r="A16241" s="2">
        <v>12</v>
      </c>
      <c r="B16241" t="s">
        <v>48</v>
      </c>
      <c r="C16241" t="s">
        <v>263</v>
      </c>
      <c r="D16241" s="2">
        <v>2</v>
      </c>
      <c r="E16241" s="17">
        <v>11</v>
      </c>
      <c r="F16241" t="s">
        <v>70</v>
      </c>
      <c r="G16241">
        <v>40</v>
      </c>
      <c r="H16241">
        <v>16948156.399999984</v>
      </c>
    </row>
    <row r="16242" spans="1:8" x14ac:dyDescent="0.25">
      <c r="A16242" s="2">
        <v>12</v>
      </c>
      <c r="B16242" t="s">
        <v>48</v>
      </c>
      <c r="C16242" t="s">
        <v>263</v>
      </c>
      <c r="D16242" s="2">
        <v>2</v>
      </c>
      <c r="E16242" s="17">
        <v>11</v>
      </c>
      <c r="F16242" t="s">
        <v>75</v>
      </c>
      <c r="G16242">
        <v>10</v>
      </c>
      <c r="H16242">
        <v>199216</v>
      </c>
    </row>
    <row r="16243" spans="1:8" x14ac:dyDescent="0.25">
      <c r="A16243" s="2">
        <v>12</v>
      </c>
      <c r="B16243" t="s">
        <v>48</v>
      </c>
      <c r="C16243" t="s">
        <v>263</v>
      </c>
      <c r="D16243" s="2">
        <v>2</v>
      </c>
      <c r="E16243" s="17">
        <v>11</v>
      </c>
      <c r="F16243" t="s">
        <v>68</v>
      </c>
      <c r="G16243">
        <v>25</v>
      </c>
      <c r="H16243">
        <v>487810</v>
      </c>
    </row>
    <row r="16244" spans="1:8" x14ac:dyDescent="0.25">
      <c r="A16244" s="2">
        <v>12</v>
      </c>
      <c r="B16244" t="s">
        <v>48</v>
      </c>
      <c r="C16244" t="s">
        <v>263</v>
      </c>
      <c r="D16244" s="2">
        <v>2</v>
      </c>
      <c r="E16244" s="17">
        <v>11</v>
      </c>
      <c r="F16244" t="s">
        <v>69</v>
      </c>
      <c r="G16244">
        <v>40</v>
      </c>
      <c r="H16244">
        <v>2203252.0500000003</v>
      </c>
    </row>
    <row r="16245" spans="1:8" x14ac:dyDescent="0.25">
      <c r="A16245" s="2">
        <v>12</v>
      </c>
      <c r="B16245" t="s">
        <v>48</v>
      </c>
      <c r="C16245" t="s">
        <v>263</v>
      </c>
      <c r="D16245" s="2">
        <v>2</v>
      </c>
      <c r="E16245" s="17">
        <v>11</v>
      </c>
      <c r="F16245" t="s">
        <v>78</v>
      </c>
      <c r="H16245">
        <v>470652.65</v>
      </c>
    </row>
    <row r="16246" spans="1:8" x14ac:dyDescent="0.25">
      <c r="A16246" s="2">
        <v>12</v>
      </c>
      <c r="B16246" t="s">
        <v>48</v>
      </c>
      <c r="C16246" t="s">
        <v>263</v>
      </c>
      <c r="D16246" s="2">
        <v>2</v>
      </c>
      <c r="E16246" s="17">
        <v>11</v>
      </c>
      <c r="F16246" t="s">
        <v>67</v>
      </c>
      <c r="G16246">
        <v>40</v>
      </c>
      <c r="H16246">
        <v>2769.25</v>
      </c>
    </row>
    <row r="16247" spans="1:8" x14ac:dyDescent="0.25">
      <c r="A16247" s="2">
        <v>12</v>
      </c>
      <c r="B16247" t="s">
        <v>48</v>
      </c>
      <c r="C16247" t="s">
        <v>263</v>
      </c>
      <c r="D16247" s="2">
        <v>2</v>
      </c>
      <c r="E16247" s="17">
        <v>11</v>
      </c>
      <c r="F16247" t="s">
        <v>73</v>
      </c>
      <c r="G16247">
        <v>3</v>
      </c>
      <c r="H16247">
        <v>1137994.52</v>
      </c>
    </row>
    <row r="16248" spans="1:8" x14ac:dyDescent="0.25">
      <c r="A16248" s="2">
        <v>12</v>
      </c>
      <c r="B16248" t="s">
        <v>48</v>
      </c>
      <c r="C16248" t="s">
        <v>263</v>
      </c>
      <c r="D16248" s="2">
        <v>2</v>
      </c>
      <c r="E16248" s="17">
        <v>11</v>
      </c>
      <c r="F16248" t="s">
        <v>72</v>
      </c>
      <c r="G16248">
        <v>40</v>
      </c>
      <c r="H16248">
        <v>2786218.8499999992</v>
      </c>
    </row>
    <row r="16249" spans="1:8" x14ac:dyDescent="0.25">
      <c r="A16249" s="2">
        <v>12</v>
      </c>
      <c r="B16249" t="s">
        <v>48</v>
      </c>
      <c r="C16249" t="s">
        <v>263</v>
      </c>
      <c r="D16249" s="2">
        <v>2</v>
      </c>
      <c r="E16249" s="17">
        <v>12</v>
      </c>
      <c r="F16249" t="s">
        <v>70</v>
      </c>
      <c r="G16249">
        <v>8</v>
      </c>
      <c r="H16249">
        <v>4415741.96</v>
      </c>
    </row>
    <row r="16250" spans="1:8" x14ac:dyDescent="0.25">
      <c r="A16250" s="2">
        <v>12</v>
      </c>
      <c r="B16250" t="s">
        <v>48</v>
      </c>
      <c r="C16250" t="s">
        <v>263</v>
      </c>
      <c r="D16250" s="2">
        <v>2</v>
      </c>
      <c r="E16250" s="17">
        <v>12</v>
      </c>
      <c r="F16250" t="s">
        <v>75</v>
      </c>
      <c r="G16250">
        <v>3</v>
      </c>
      <c r="H16250">
        <v>93384</v>
      </c>
    </row>
    <row r="16251" spans="1:8" x14ac:dyDescent="0.25">
      <c r="A16251" s="2">
        <v>12</v>
      </c>
      <c r="B16251" t="s">
        <v>48</v>
      </c>
      <c r="C16251" t="s">
        <v>263</v>
      </c>
      <c r="D16251" s="2">
        <v>2</v>
      </c>
      <c r="E16251" s="17">
        <v>12</v>
      </c>
      <c r="F16251" t="s">
        <v>68</v>
      </c>
      <c r="G16251">
        <v>7</v>
      </c>
      <c r="H16251">
        <v>179142</v>
      </c>
    </row>
    <row r="16252" spans="1:8" x14ac:dyDescent="0.25">
      <c r="A16252" s="2">
        <v>12</v>
      </c>
      <c r="B16252" t="s">
        <v>48</v>
      </c>
      <c r="C16252" t="s">
        <v>263</v>
      </c>
      <c r="D16252" s="2">
        <v>2</v>
      </c>
      <c r="E16252" s="17">
        <v>12</v>
      </c>
      <c r="F16252" t="s">
        <v>69</v>
      </c>
      <c r="G16252">
        <v>8</v>
      </c>
      <c r="H16252">
        <v>574044.76</v>
      </c>
    </row>
    <row r="16253" spans="1:8" x14ac:dyDescent="0.25">
      <c r="A16253" s="2">
        <v>12</v>
      </c>
      <c r="B16253" t="s">
        <v>48</v>
      </c>
      <c r="C16253" t="s">
        <v>263</v>
      </c>
      <c r="D16253" s="2">
        <v>2</v>
      </c>
      <c r="E16253" s="17">
        <v>12</v>
      </c>
      <c r="F16253" t="s">
        <v>78</v>
      </c>
      <c r="H16253">
        <v>110986.23</v>
      </c>
    </row>
    <row r="16254" spans="1:8" x14ac:dyDescent="0.25">
      <c r="A16254" s="2">
        <v>12</v>
      </c>
      <c r="B16254" t="s">
        <v>48</v>
      </c>
      <c r="C16254" t="s">
        <v>263</v>
      </c>
      <c r="D16254" s="2">
        <v>2</v>
      </c>
      <c r="E16254" s="17">
        <v>12</v>
      </c>
      <c r="F16254" t="s">
        <v>67</v>
      </c>
      <c r="G16254">
        <v>8</v>
      </c>
      <c r="H16254">
        <v>582.99999999999989</v>
      </c>
    </row>
    <row r="16255" spans="1:8" x14ac:dyDescent="0.25">
      <c r="A16255" s="2">
        <v>12</v>
      </c>
      <c r="B16255" t="s">
        <v>48</v>
      </c>
      <c r="C16255" t="s">
        <v>263</v>
      </c>
      <c r="D16255" s="2">
        <v>2</v>
      </c>
      <c r="E16255" s="17">
        <v>12</v>
      </c>
      <c r="F16255" t="s">
        <v>73</v>
      </c>
      <c r="H16255">
        <v>261967.42</v>
      </c>
    </row>
    <row r="16256" spans="1:8" x14ac:dyDescent="0.25">
      <c r="A16256" s="2">
        <v>12</v>
      </c>
      <c r="B16256" t="s">
        <v>48</v>
      </c>
      <c r="C16256" t="s">
        <v>263</v>
      </c>
      <c r="D16256" s="2">
        <v>2</v>
      </c>
      <c r="E16256" s="17">
        <v>12</v>
      </c>
      <c r="F16256" t="s">
        <v>79</v>
      </c>
      <c r="H16256">
        <v>23686</v>
      </c>
    </row>
    <row r="16257" spans="1:8" x14ac:dyDescent="0.25">
      <c r="A16257" s="2">
        <v>12</v>
      </c>
      <c r="B16257" t="s">
        <v>48</v>
      </c>
      <c r="C16257" t="s">
        <v>263</v>
      </c>
      <c r="D16257" s="2">
        <v>2</v>
      </c>
      <c r="E16257" s="17">
        <v>12</v>
      </c>
      <c r="F16257" t="s">
        <v>72</v>
      </c>
      <c r="G16257">
        <v>8</v>
      </c>
      <c r="H16257">
        <v>616609.97</v>
      </c>
    </row>
    <row r="16258" spans="1:8" x14ac:dyDescent="0.25">
      <c r="A16258" s="2">
        <v>12</v>
      </c>
      <c r="B16258" t="s">
        <v>48</v>
      </c>
      <c r="C16258" t="s">
        <v>263</v>
      </c>
      <c r="D16258" s="2">
        <v>2</v>
      </c>
      <c r="E16258" s="17">
        <v>13</v>
      </c>
      <c r="F16258" t="s">
        <v>70</v>
      </c>
      <c r="G16258">
        <v>22</v>
      </c>
      <c r="H16258">
        <v>12719802.040000003</v>
      </c>
    </row>
    <row r="16259" spans="1:8" x14ac:dyDescent="0.25">
      <c r="A16259" s="2">
        <v>12</v>
      </c>
      <c r="B16259" t="s">
        <v>48</v>
      </c>
      <c r="C16259" t="s">
        <v>263</v>
      </c>
      <c r="D16259" s="2">
        <v>2</v>
      </c>
      <c r="E16259" s="17">
        <v>13</v>
      </c>
      <c r="F16259" t="s">
        <v>75</v>
      </c>
      <c r="G16259">
        <v>7</v>
      </c>
      <c r="H16259">
        <v>440758.1</v>
      </c>
    </row>
    <row r="16260" spans="1:8" x14ac:dyDescent="0.25">
      <c r="A16260" s="2">
        <v>12</v>
      </c>
      <c r="B16260" t="s">
        <v>48</v>
      </c>
      <c r="C16260" t="s">
        <v>263</v>
      </c>
      <c r="D16260" s="2">
        <v>2</v>
      </c>
      <c r="E16260" s="17">
        <v>13</v>
      </c>
      <c r="F16260" t="s">
        <v>68</v>
      </c>
      <c r="G16260">
        <v>12</v>
      </c>
      <c r="H16260">
        <v>196362</v>
      </c>
    </row>
    <row r="16261" spans="1:8" x14ac:dyDescent="0.25">
      <c r="A16261" s="2">
        <v>12</v>
      </c>
      <c r="B16261" t="s">
        <v>48</v>
      </c>
      <c r="C16261" t="s">
        <v>263</v>
      </c>
      <c r="D16261" s="2">
        <v>2</v>
      </c>
      <c r="E16261" s="17">
        <v>13</v>
      </c>
      <c r="F16261" t="s">
        <v>69</v>
      </c>
      <c r="G16261">
        <v>22</v>
      </c>
      <c r="H16261">
        <v>1646732.8999999997</v>
      </c>
    </row>
    <row r="16262" spans="1:8" x14ac:dyDescent="0.25">
      <c r="A16262" s="2">
        <v>12</v>
      </c>
      <c r="B16262" t="s">
        <v>48</v>
      </c>
      <c r="C16262" t="s">
        <v>263</v>
      </c>
      <c r="D16262" s="2">
        <v>2</v>
      </c>
      <c r="E16262" s="17">
        <v>13</v>
      </c>
      <c r="F16262" t="s">
        <v>78</v>
      </c>
      <c r="H16262">
        <v>355319.70000000007</v>
      </c>
    </row>
    <row r="16263" spans="1:8" x14ac:dyDescent="0.25">
      <c r="A16263" s="2">
        <v>12</v>
      </c>
      <c r="B16263" t="s">
        <v>48</v>
      </c>
      <c r="C16263" t="s">
        <v>263</v>
      </c>
      <c r="D16263" s="2">
        <v>2</v>
      </c>
      <c r="E16263" s="17">
        <v>13</v>
      </c>
      <c r="F16263" t="s">
        <v>67</v>
      </c>
      <c r="G16263">
        <v>22</v>
      </c>
      <c r="H16263">
        <v>1486.6499999999999</v>
      </c>
    </row>
    <row r="16264" spans="1:8" x14ac:dyDescent="0.25">
      <c r="A16264" s="2">
        <v>12</v>
      </c>
      <c r="B16264" t="s">
        <v>48</v>
      </c>
      <c r="C16264" t="s">
        <v>263</v>
      </c>
      <c r="D16264" s="2">
        <v>2</v>
      </c>
      <c r="E16264" s="17">
        <v>13</v>
      </c>
      <c r="F16264" t="s">
        <v>73</v>
      </c>
      <c r="G16264">
        <v>2</v>
      </c>
      <c r="H16264">
        <v>812605.03000000014</v>
      </c>
    </row>
    <row r="16265" spans="1:8" x14ac:dyDescent="0.25">
      <c r="A16265" s="2">
        <v>12</v>
      </c>
      <c r="B16265" t="s">
        <v>48</v>
      </c>
      <c r="C16265" t="s">
        <v>263</v>
      </c>
      <c r="D16265" s="2">
        <v>2</v>
      </c>
      <c r="E16265" s="17">
        <v>13</v>
      </c>
      <c r="F16265" t="s">
        <v>79</v>
      </c>
      <c r="H16265">
        <v>17764.5</v>
      </c>
    </row>
    <row r="16266" spans="1:8" x14ac:dyDescent="0.25">
      <c r="A16266" s="2">
        <v>12</v>
      </c>
      <c r="B16266" t="s">
        <v>48</v>
      </c>
      <c r="C16266" t="s">
        <v>263</v>
      </c>
      <c r="D16266" s="2">
        <v>2</v>
      </c>
      <c r="E16266" s="17">
        <v>13</v>
      </c>
      <c r="F16266" t="s">
        <v>72</v>
      </c>
      <c r="G16266">
        <v>22</v>
      </c>
      <c r="H16266">
        <v>3599383.3</v>
      </c>
    </row>
    <row r="16267" spans="1:8" x14ac:dyDescent="0.25">
      <c r="A16267" s="2">
        <v>12</v>
      </c>
      <c r="B16267" t="s">
        <v>48</v>
      </c>
      <c r="C16267" t="s">
        <v>263</v>
      </c>
      <c r="D16267" s="2">
        <v>2</v>
      </c>
      <c r="E16267" s="17">
        <v>14</v>
      </c>
      <c r="F16267" t="s">
        <v>70</v>
      </c>
      <c r="G16267">
        <v>6</v>
      </c>
      <c r="H16267">
        <v>4244843.76</v>
      </c>
    </row>
    <row r="16268" spans="1:8" x14ac:dyDescent="0.25">
      <c r="A16268" s="2">
        <v>12</v>
      </c>
      <c r="B16268" t="s">
        <v>48</v>
      </c>
      <c r="C16268" t="s">
        <v>263</v>
      </c>
      <c r="D16268" s="2">
        <v>2</v>
      </c>
      <c r="E16268" s="17">
        <v>14</v>
      </c>
      <c r="F16268" t="s">
        <v>75</v>
      </c>
      <c r="G16268">
        <v>1</v>
      </c>
      <c r="H16268">
        <v>104172</v>
      </c>
    </row>
    <row r="16269" spans="1:8" x14ac:dyDescent="0.25">
      <c r="A16269" s="2">
        <v>12</v>
      </c>
      <c r="B16269" t="s">
        <v>48</v>
      </c>
      <c r="C16269" t="s">
        <v>263</v>
      </c>
      <c r="D16269" s="2">
        <v>2</v>
      </c>
      <c r="E16269" s="17">
        <v>14</v>
      </c>
      <c r="F16269" t="s">
        <v>68</v>
      </c>
      <c r="G16269">
        <v>5</v>
      </c>
      <c r="H16269">
        <v>143244</v>
      </c>
    </row>
    <row r="16270" spans="1:8" x14ac:dyDescent="0.25">
      <c r="A16270" s="2">
        <v>12</v>
      </c>
      <c r="B16270" t="s">
        <v>48</v>
      </c>
      <c r="C16270" t="s">
        <v>263</v>
      </c>
      <c r="D16270" s="2">
        <v>2</v>
      </c>
      <c r="E16270" s="17">
        <v>14</v>
      </c>
      <c r="F16270" t="s">
        <v>69</v>
      </c>
      <c r="G16270">
        <v>6</v>
      </c>
      <c r="H16270">
        <v>551828.65</v>
      </c>
    </row>
    <row r="16271" spans="1:8" x14ac:dyDescent="0.25">
      <c r="A16271" s="2">
        <v>12</v>
      </c>
      <c r="B16271" t="s">
        <v>48</v>
      </c>
      <c r="C16271" t="s">
        <v>263</v>
      </c>
      <c r="D16271" s="2">
        <v>2</v>
      </c>
      <c r="E16271" s="17">
        <v>14</v>
      </c>
      <c r="F16271" t="s">
        <v>78</v>
      </c>
      <c r="H16271">
        <v>124179.34</v>
      </c>
    </row>
    <row r="16272" spans="1:8" x14ac:dyDescent="0.25">
      <c r="A16272" s="2">
        <v>12</v>
      </c>
      <c r="B16272" t="s">
        <v>48</v>
      </c>
      <c r="C16272" t="s">
        <v>263</v>
      </c>
      <c r="D16272" s="2">
        <v>2</v>
      </c>
      <c r="E16272" s="17">
        <v>14</v>
      </c>
      <c r="F16272" t="s">
        <v>67</v>
      </c>
      <c r="G16272">
        <v>6</v>
      </c>
      <c r="H16272">
        <v>419.7600000000001</v>
      </c>
    </row>
    <row r="16273" spans="1:8" x14ac:dyDescent="0.25">
      <c r="A16273" s="2">
        <v>12</v>
      </c>
      <c r="B16273" t="s">
        <v>48</v>
      </c>
      <c r="C16273" t="s">
        <v>263</v>
      </c>
      <c r="D16273" s="2">
        <v>2</v>
      </c>
      <c r="E16273" s="17">
        <v>14</v>
      </c>
      <c r="F16273" t="s">
        <v>73</v>
      </c>
      <c r="H16273">
        <v>69523.8</v>
      </c>
    </row>
    <row r="16274" spans="1:8" x14ac:dyDescent="0.25">
      <c r="A16274" s="2">
        <v>12</v>
      </c>
      <c r="B16274" t="s">
        <v>48</v>
      </c>
      <c r="C16274" t="s">
        <v>263</v>
      </c>
      <c r="D16274" s="2">
        <v>2</v>
      </c>
      <c r="E16274" s="17">
        <v>14</v>
      </c>
      <c r="F16274" t="s">
        <v>79</v>
      </c>
      <c r="H16274">
        <v>23686</v>
      </c>
    </row>
    <row r="16275" spans="1:8" x14ac:dyDescent="0.25">
      <c r="A16275" s="2">
        <v>12</v>
      </c>
      <c r="B16275" t="s">
        <v>48</v>
      </c>
      <c r="C16275" t="s">
        <v>263</v>
      </c>
      <c r="D16275" s="2">
        <v>2</v>
      </c>
      <c r="E16275" s="17">
        <v>14</v>
      </c>
      <c r="F16275" t="s">
        <v>72</v>
      </c>
      <c r="G16275">
        <v>6</v>
      </c>
      <c r="H16275">
        <v>1542314.8800000001</v>
      </c>
    </row>
    <row r="16276" spans="1:8" x14ac:dyDescent="0.25">
      <c r="A16276" s="2">
        <v>12</v>
      </c>
      <c r="B16276" t="s">
        <v>48</v>
      </c>
      <c r="C16276" t="s">
        <v>263</v>
      </c>
      <c r="D16276" s="2">
        <v>2</v>
      </c>
      <c r="E16276" s="17">
        <v>15</v>
      </c>
      <c r="F16276" t="s">
        <v>70</v>
      </c>
      <c r="G16276">
        <v>2</v>
      </c>
      <c r="H16276">
        <v>1556118</v>
      </c>
    </row>
    <row r="16277" spans="1:8" x14ac:dyDescent="0.25">
      <c r="A16277" s="2">
        <v>12</v>
      </c>
      <c r="B16277" t="s">
        <v>48</v>
      </c>
      <c r="C16277" t="s">
        <v>263</v>
      </c>
      <c r="D16277" s="2">
        <v>2</v>
      </c>
      <c r="E16277" s="17">
        <v>15</v>
      </c>
      <c r="F16277" t="s">
        <v>75</v>
      </c>
      <c r="G16277">
        <v>1</v>
      </c>
      <c r="H16277">
        <v>254796</v>
      </c>
    </row>
    <row r="16278" spans="1:8" x14ac:dyDescent="0.25">
      <c r="A16278" s="2">
        <v>12</v>
      </c>
      <c r="B16278" t="s">
        <v>48</v>
      </c>
      <c r="C16278" t="s">
        <v>263</v>
      </c>
      <c r="D16278" s="2">
        <v>2</v>
      </c>
      <c r="E16278" s="17">
        <v>15</v>
      </c>
      <c r="F16278" t="s">
        <v>69</v>
      </c>
      <c r="G16278">
        <v>2</v>
      </c>
      <c r="H16278">
        <v>202295.02000000002</v>
      </c>
    </row>
    <row r="16279" spans="1:8" x14ac:dyDescent="0.25">
      <c r="A16279" s="2">
        <v>12</v>
      </c>
      <c r="B16279" t="s">
        <v>48</v>
      </c>
      <c r="C16279" t="s">
        <v>263</v>
      </c>
      <c r="D16279" s="2">
        <v>2</v>
      </c>
      <c r="E16279" s="17">
        <v>15</v>
      </c>
      <c r="F16279" t="s">
        <v>78</v>
      </c>
      <c r="H16279">
        <v>79564.42</v>
      </c>
    </row>
    <row r="16280" spans="1:8" x14ac:dyDescent="0.25">
      <c r="A16280" s="2">
        <v>12</v>
      </c>
      <c r="B16280" t="s">
        <v>48</v>
      </c>
      <c r="C16280" t="s">
        <v>263</v>
      </c>
      <c r="D16280" s="2">
        <v>2</v>
      </c>
      <c r="E16280" s="17">
        <v>15</v>
      </c>
      <c r="F16280" t="s">
        <v>67</v>
      </c>
      <c r="G16280">
        <v>2</v>
      </c>
      <c r="H16280">
        <v>139.91999999999999</v>
      </c>
    </row>
    <row r="16281" spans="1:8" x14ac:dyDescent="0.25">
      <c r="A16281" s="2">
        <v>12</v>
      </c>
      <c r="B16281" t="s">
        <v>48</v>
      </c>
      <c r="C16281" t="s">
        <v>263</v>
      </c>
      <c r="D16281" s="2">
        <v>2</v>
      </c>
      <c r="E16281" s="17">
        <v>15</v>
      </c>
      <c r="F16281" t="s">
        <v>73</v>
      </c>
      <c r="H16281">
        <v>66286.2</v>
      </c>
    </row>
    <row r="16282" spans="1:8" x14ac:dyDescent="0.25">
      <c r="A16282" s="2">
        <v>12</v>
      </c>
      <c r="B16282" t="s">
        <v>48</v>
      </c>
      <c r="C16282" t="s">
        <v>263</v>
      </c>
      <c r="D16282" s="2">
        <v>2</v>
      </c>
      <c r="E16282" s="17">
        <v>15</v>
      </c>
      <c r="F16282" t="s">
        <v>79</v>
      </c>
      <c r="H16282">
        <v>8882</v>
      </c>
    </row>
    <row r="16283" spans="1:8" x14ac:dyDescent="0.25">
      <c r="A16283" s="2">
        <v>12</v>
      </c>
      <c r="B16283" t="s">
        <v>48</v>
      </c>
      <c r="C16283" t="s">
        <v>263</v>
      </c>
      <c r="D16283" s="2">
        <v>2</v>
      </c>
      <c r="E16283" s="17">
        <v>15</v>
      </c>
      <c r="F16283" t="s">
        <v>72</v>
      </c>
      <c r="G16283">
        <v>2</v>
      </c>
      <c r="H16283">
        <v>514034.4</v>
      </c>
    </row>
    <row r="16284" spans="1:8" x14ac:dyDescent="0.25">
      <c r="A16284" s="2">
        <v>12</v>
      </c>
      <c r="B16284" t="s">
        <v>48</v>
      </c>
      <c r="C16284" t="s">
        <v>264</v>
      </c>
      <c r="D16284" s="2">
        <v>4</v>
      </c>
      <c r="E16284" s="17">
        <v>5</v>
      </c>
      <c r="F16284" t="s">
        <v>70</v>
      </c>
      <c r="G16284">
        <v>1</v>
      </c>
      <c r="H16284">
        <v>132399</v>
      </c>
    </row>
    <row r="16285" spans="1:8" x14ac:dyDescent="0.25">
      <c r="A16285" s="2">
        <v>12</v>
      </c>
      <c r="B16285" t="s">
        <v>48</v>
      </c>
      <c r="C16285" t="s">
        <v>264</v>
      </c>
      <c r="D16285" s="2">
        <v>4</v>
      </c>
      <c r="E16285" s="17">
        <v>5</v>
      </c>
      <c r="F16285" t="s">
        <v>75</v>
      </c>
      <c r="G16285">
        <v>1</v>
      </c>
      <c r="H16285">
        <v>13500</v>
      </c>
    </row>
    <row r="16286" spans="1:8" x14ac:dyDescent="0.25">
      <c r="A16286" s="2">
        <v>12</v>
      </c>
      <c r="B16286" t="s">
        <v>48</v>
      </c>
      <c r="C16286" t="s">
        <v>264</v>
      </c>
      <c r="D16286" s="2">
        <v>4</v>
      </c>
      <c r="E16286" s="17">
        <v>5</v>
      </c>
      <c r="F16286" t="s">
        <v>69</v>
      </c>
      <c r="G16286">
        <v>1</v>
      </c>
      <c r="H16286">
        <v>17211.73</v>
      </c>
    </row>
    <row r="16287" spans="1:8" x14ac:dyDescent="0.25">
      <c r="A16287" s="2">
        <v>12</v>
      </c>
      <c r="B16287" t="s">
        <v>48</v>
      </c>
      <c r="C16287" t="s">
        <v>264</v>
      </c>
      <c r="D16287" s="2">
        <v>4</v>
      </c>
      <c r="E16287" s="17">
        <v>5</v>
      </c>
      <c r="F16287" t="s">
        <v>67</v>
      </c>
      <c r="G16287">
        <v>1</v>
      </c>
      <c r="H16287">
        <v>69.960000000000008</v>
      </c>
    </row>
    <row r="16288" spans="1:8" x14ac:dyDescent="0.25">
      <c r="A16288" s="2">
        <v>12</v>
      </c>
      <c r="B16288" t="s">
        <v>48</v>
      </c>
      <c r="C16288" t="s">
        <v>264</v>
      </c>
      <c r="D16288" s="2">
        <v>4</v>
      </c>
      <c r="E16288" s="17">
        <v>5</v>
      </c>
      <c r="F16288" t="s">
        <v>73</v>
      </c>
      <c r="H16288">
        <v>11033.25</v>
      </c>
    </row>
    <row r="16289" spans="1:8" x14ac:dyDescent="0.25">
      <c r="A16289" s="2">
        <v>12</v>
      </c>
      <c r="B16289" t="s">
        <v>48</v>
      </c>
      <c r="C16289" t="s">
        <v>264</v>
      </c>
      <c r="D16289" s="2">
        <v>4</v>
      </c>
      <c r="E16289" s="17">
        <v>6</v>
      </c>
      <c r="F16289" t="s">
        <v>70</v>
      </c>
      <c r="G16289">
        <v>3</v>
      </c>
      <c r="H16289">
        <v>479939.75</v>
      </c>
    </row>
    <row r="16290" spans="1:8" x14ac:dyDescent="0.25">
      <c r="A16290" s="2">
        <v>12</v>
      </c>
      <c r="B16290" t="s">
        <v>48</v>
      </c>
      <c r="C16290" t="s">
        <v>264</v>
      </c>
      <c r="D16290" s="2">
        <v>4</v>
      </c>
      <c r="E16290" s="17">
        <v>6</v>
      </c>
      <c r="F16290" t="s">
        <v>75</v>
      </c>
      <c r="G16290">
        <v>2</v>
      </c>
      <c r="H16290">
        <v>24300</v>
      </c>
    </row>
    <row r="16291" spans="1:8" x14ac:dyDescent="0.25">
      <c r="A16291" s="2">
        <v>12</v>
      </c>
      <c r="B16291" t="s">
        <v>48</v>
      </c>
      <c r="C16291" t="s">
        <v>264</v>
      </c>
      <c r="D16291" s="2">
        <v>4</v>
      </c>
      <c r="E16291" s="17">
        <v>6</v>
      </c>
      <c r="F16291" t="s">
        <v>68</v>
      </c>
      <c r="G16291">
        <v>1</v>
      </c>
      <c r="H16291">
        <v>17105.25</v>
      </c>
    </row>
    <row r="16292" spans="1:8" x14ac:dyDescent="0.25">
      <c r="A16292" s="2">
        <v>12</v>
      </c>
      <c r="B16292" t="s">
        <v>48</v>
      </c>
      <c r="C16292" t="s">
        <v>264</v>
      </c>
      <c r="D16292" s="2">
        <v>4</v>
      </c>
      <c r="E16292" s="17">
        <v>6</v>
      </c>
      <c r="F16292" t="s">
        <v>69</v>
      </c>
      <c r="G16292">
        <v>3</v>
      </c>
      <c r="H16292">
        <v>62391.560000000005</v>
      </c>
    </row>
    <row r="16293" spans="1:8" x14ac:dyDescent="0.25">
      <c r="A16293" s="2">
        <v>12</v>
      </c>
      <c r="B16293" t="s">
        <v>48</v>
      </c>
      <c r="C16293" t="s">
        <v>264</v>
      </c>
      <c r="D16293" s="2">
        <v>4</v>
      </c>
      <c r="E16293" s="17">
        <v>6</v>
      </c>
      <c r="F16293" t="s">
        <v>78</v>
      </c>
      <c r="H16293">
        <v>5686.59</v>
      </c>
    </row>
    <row r="16294" spans="1:8" x14ac:dyDescent="0.25">
      <c r="A16294" s="2">
        <v>12</v>
      </c>
      <c r="B16294" t="s">
        <v>48</v>
      </c>
      <c r="C16294" t="s">
        <v>264</v>
      </c>
      <c r="D16294" s="2">
        <v>4</v>
      </c>
      <c r="E16294" s="17">
        <v>6</v>
      </c>
      <c r="F16294" t="s">
        <v>67</v>
      </c>
      <c r="G16294">
        <v>3</v>
      </c>
      <c r="H16294">
        <v>204.04999999999998</v>
      </c>
    </row>
    <row r="16295" spans="1:8" x14ac:dyDescent="0.25">
      <c r="A16295" s="2">
        <v>12</v>
      </c>
      <c r="B16295" t="s">
        <v>48</v>
      </c>
      <c r="C16295" t="s">
        <v>264</v>
      </c>
      <c r="D16295" s="2">
        <v>4</v>
      </c>
      <c r="E16295" s="17">
        <v>6</v>
      </c>
      <c r="F16295" t="s">
        <v>73</v>
      </c>
      <c r="H16295">
        <v>18007.349999999999</v>
      </c>
    </row>
    <row r="16296" spans="1:8" x14ac:dyDescent="0.25">
      <c r="A16296" s="2">
        <v>12</v>
      </c>
      <c r="B16296" t="s">
        <v>48</v>
      </c>
      <c r="C16296" t="s">
        <v>264</v>
      </c>
      <c r="D16296" s="2">
        <v>4</v>
      </c>
      <c r="E16296" s="17">
        <v>7</v>
      </c>
      <c r="F16296" t="s">
        <v>70</v>
      </c>
      <c r="G16296">
        <v>7</v>
      </c>
      <c r="H16296">
        <v>1708656.2</v>
      </c>
    </row>
    <row r="16297" spans="1:8" x14ac:dyDescent="0.25">
      <c r="A16297" s="2">
        <v>12</v>
      </c>
      <c r="B16297" t="s">
        <v>48</v>
      </c>
      <c r="C16297" t="s">
        <v>264</v>
      </c>
      <c r="D16297" s="2">
        <v>4</v>
      </c>
      <c r="E16297" s="17">
        <v>7</v>
      </c>
      <c r="F16297" t="s">
        <v>75</v>
      </c>
      <c r="G16297">
        <v>6</v>
      </c>
      <c r="H16297">
        <v>103500</v>
      </c>
    </row>
    <row r="16298" spans="1:8" x14ac:dyDescent="0.25">
      <c r="A16298" s="2">
        <v>12</v>
      </c>
      <c r="B16298" t="s">
        <v>48</v>
      </c>
      <c r="C16298" t="s">
        <v>264</v>
      </c>
      <c r="D16298" s="2">
        <v>4</v>
      </c>
      <c r="E16298" s="17">
        <v>7</v>
      </c>
      <c r="F16298" t="s">
        <v>68</v>
      </c>
      <c r="G16298">
        <v>6</v>
      </c>
      <c r="H16298">
        <v>109572.75</v>
      </c>
    </row>
    <row r="16299" spans="1:8" x14ac:dyDescent="0.25">
      <c r="A16299" s="2">
        <v>12</v>
      </c>
      <c r="B16299" t="s">
        <v>48</v>
      </c>
      <c r="C16299" t="s">
        <v>264</v>
      </c>
      <c r="D16299" s="2">
        <v>4</v>
      </c>
      <c r="E16299" s="17">
        <v>7</v>
      </c>
      <c r="F16299" t="s">
        <v>69</v>
      </c>
      <c r="G16299">
        <v>7</v>
      </c>
      <c r="H16299">
        <v>222411.81</v>
      </c>
    </row>
    <row r="16300" spans="1:8" x14ac:dyDescent="0.25">
      <c r="A16300" s="2">
        <v>12</v>
      </c>
      <c r="B16300" t="s">
        <v>48</v>
      </c>
      <c r="C16300" t="s">
        <v>264</v>
      </c>
      <c r="D16300" s="2">
        <v>4</v>
      </c>
      <c r="E16300" s="17">
        <v>7</v>
      </c>
      <c r="F16300" t="s">
        <v>78</v>
      </c>
      <c r="H16300">
        <v>13857.58</v>
      </c>
    </row>
    <row r="16301" spans="1:8" x14ac:dyDescent="0.25">
      <c r="A16301" s="2">
        <v>12</v>
      </c>
      <c r="B16301" t="s">
        <v>48</v>
      </c>
      <c r="C16301" t="s">
        <v>264</v>
      </c>
      <c r="D16301" s="2">
        <v>4</v>
      </c>
      <c r="E16301" s="17">
        <v>7</v>
      </c>
      <c r="F16301" t="s">
        <v>67</v>
      </c>
      <c r="G16301">
        <v>7</v>
      </c>
      <c r="H16301">
        <v>583</v>
      </c>
    </row>
    <row r="16302" spans="1:8" x14ac:dyDescent="0.25">
      <c r="A16302" s="2">
        <v>12</v>
      </c>
      <c r="B16302" t="s">
        <v>48</v>
      </c>
      <c r="C16302" t="s">
        <v>264</v>
      </c>
      <c r="D16302" s="2">
        <v>4</v>
      </c>
      <c r="E16302" s="17">
        <v>7</v>
      </c>
      <c r="F16302" t="s">
        <v>73</v>
      </c>
      <c r="H16302">
        <v>155580.32</v>
      </c>
    </row>
    <row r="16303" spans="1:8" x14ac:dyDescent="0.25">
      <c r="A16303" s="2">
        <v>12</v>
      </c>
      <c r="B16303" t="s">
        <v>48</v>
      </c>
      <c r="C16303" t="s">
        <v>264</v>
      </c>
      <c r="D16303" s="2">
        <v>4</v>
      </c>
      <c r="E16303" s="17">
        <v>7</v>
      </c>
      <c r="F16303" t="s">
        <v>79</v>
      </c>
      <c r="H16303">
        <v>17764.5</v>
      </c>
    </row>
    <row r="16304" spans="1:8" x14ac:dyDescent="0.25">
      <c r="A16304" s="2">
        <v>12</v>
      </c>
      <c r="B16304" t="s">
        <v>48</v>
      </c>
      <c r="C16304" t="s">
        <v>264</v>
      </c>
      <c r="D16304" s="2">
        <v>4</v>
      </c>
      <c r="E16304" s="17">
        <v>8</v>
      </c>
      <c r="F16304" t="s">
        <v>70</v>
      </c>
      <c r="G16304">
        <v>35</v>
      </c>
      <c r="H16304">
        <v>8947400.4299999997</v>
      </c>
    </row>
    <row r="16305" spans="1:8" x14ac:dyDescent="0.25">
      <c r="A16305" s="2">
        <v>12</v>
      </c>
      <c r="B16305" t="s">
        <v>48</v>
      </c>
      <c r="C16305" t="s">
        <v>264</v>
      </c>
      <c r="D16305" s="2">
        <v>4</v>
      </c>
      <c r="E16305" s="17">
        <v>8</v>
      </c>
      <c r="F16305" t="s">
        <v>75</v>
      </c>
      <c r="G16305">
        <v>31</v>
      </c>
      <c r="H16305">
        <v>402600</v>
      </c>
    </row>
    <row r="16306" spans="1:8" x14ac:dyDescent="0.25">
      <c r="A16306" s="2">
        <v>12</v>
      </c>
      <c r="B16306" t="s">
        <v>48</v>
      </c>
      <c r="C16306" t="s">
        <v>264</v>
      </c>
      <c r="D16306" s="2">
        <v>4</v>
      </c>
      <c r="E16306" s="17">
        <v>8</v>
      </c>
      <c r="F16306" t="s">
        <v>68</v>
      </c>
      <c r="G16306">
        <v>30</v>
      </c>
      <c r="H16306">
        <v>622054</v>
      </c>
    </row>
    <row r="16307" spans="1:8" x14ac:dyDescent="0.25">
      <c r="A16307" s="2">
        <v>12</v>
      </c>
      <c r="B16307" t="s">
        <v>48</v>
      </c>
      <c r="C16307" t="s">
        <v>264</v>
      </c>
      <c r="D16307" s="2">
        <v>4</v>
      </c>
      <c r="E16307" s="17">
        <v>8</v>
      </c>
      <c r="F16307" t="s">
        <v>69</v>
      </c>
      <c r="G16307">
        <v>35</v>
      </c>
      <c r="H16307">
        <v>1163423.8600000001</v>
      </c>
    </row>
    <row r="16308" spans="1:8" x14ac:dyDescent="0.25">
      <c r="A16308" s="2">
        <v>12</v>
      </c>
      <c r="B16308" t="s">
        <v>48</v>
      </c>
      <c r="C16308" t="s">
        <v>264</v>
      </c>
      <c r="D16308" s="2">
        <v>4</v>
      </c>
      <c r="E16308" s="17">
        <v>8</v>
      </c>
      <c r="F16308" t="s">
        <v>78</v>
      </c>
      <c r="H16308">
        <v>144350.63</v>
      </c>
    </row>
    <row r="16309" spans="1:8" x14ac:dyDescent="0.25">
      <c r="A16309" s="2">
        <v>12</v>
      </c>
      <c r="B16309" t="s">
        <v>48</v>
      </c>
      <c r="C16309" t="s">
        <v>264</v>
      </c>
      <c r="D16309" s="2">
        <v>4</v>
      </c>
      <c r="E16309" s="17">
        <v>8</v>
      </c>
      <c r="F16309" t="s">
        <v>67</v>
      </c>
      <c r="G16309">
        <v>35</v>
      </c>
      <c r="H16309">
        <v>2413.7200000000007</v>
      </c>
    </row>
    <row r="16310" spans="1:8" x14ac:dyDescent="0.25">
      <c r="A16310" s="2">
        <v>12</v>
      </c>
      <c r="B16310" t="s">
        <v>48</v>
      </c>
      <c r="C16310" t="s">
        <v>264</v>
      </c>
      <c r="D16310" s="2">
        <v>4</v>
      </c>
      <c r="E16310" s="17">
        <v>8</v>
      </c>
      <c r="F16310" t="s">
        <v>73</v>
      </c>
      <c r="G16310">
        <v>4</v>
      </c>
      <c r="H16310">
        <v>785658.32</v>
      </c>
    </row>
    <row r="16311" spans="1:8" x14ac:dyDescent="0.25">
      <c r="A16311" s="2">
        <v>12</v>
      </c>
      <c r="B16311" t="s">
        <v>48</v>
      </c>
      <c r="C16311" t="s">
        <v>264</v>
      </c>
      <c r="D16311" s="2">
        <v>4</v>
      </c>
      <c r="E16311" s="17">
        <v>8</v>
      </c>
      <c r="F16311" t="s">
        <v>72</v>
      </c>
      <c r="H16311">
        <v>662.42</v>
      </c>
    </row>
    <row r="16312" spans="1:8" x14ac:dyDescent="0.25">
      <c r="A16312" s="2">
        <v>12</v>
      </c>
      <c r="B16312" t="s">
        <v>48</v>
      </c>
      <c r="C16312" t="s">
        <v>264</v>
      </c>
      <c r="D16312" s="2">
        <v>4</v>
      </c>
      <c r="E16312" s="17">
        <v>9</v>
      </c>
      <c r="F16312" t="s">
        <v>70</v>
      </c>
      <c r="G16312">
        <v>17</v>
      </c>
      <c r="H16312">
        <v>5315614.75</v>
      </c>
    </row>
    <row r="16313" spans="1:8" x14ac:dyDescent="0.25">
      <c r="A16313" s="2">
        <v>12</v>
      </c>
      <c r="B16313" t="s">
        <v>48</v>
      </c>
      <c r="C16313" t="s">
        <v>264</v>
      </c>
      <c r="D16313" s="2">
        <v>4</v>
      </c>
      <c r="E16313" s="17">
        <v>9</v>
      </c>
      <c r="F16313" t="s">
        <v>75</v>
      </c>
      <c r="G16313">
        <v>15</v>
      </c>
      <c r="H16313">
        <v>198000</v>
      </c>
    </row>
    <row r="16314" spans="1:8" x14ac:dyDescent="0.25">
      <c r="A16314" s="2">
        <v>12</v>
      </c>
      <c r="B16314" t="s">
        <v>48</v>
      </c>
      <c r="C16314" t="s">
        <v>264</v>
      </c>
      <c r="D16314" s="2">
        <v>4</v>
      </c>
      <c r="E16314" s="17">
        <v>9</v>
      </c>
      <c r="F16314" t="s">
        <v>68</v>
      </c>
      <c r="G16314">
        <v>11</v>
      </c>
      <c r="H16314">
        <v>211585</v>
      </c>
    </row>
    <row r="16315" spans="1:8" x14ac:dyDescent="0.25">
      <c r="A16315" s="2">
        <v>12</v>
      </c>
      <c r="B16315" t="s">
        <v>48</v>
      </c>
      <c r="C16315" t="s">
        <v>264</v>
      </c>
      <c r="D16315" s="2">
        <v>4</v>
      </c>
      <c r="E16315" s="17">
        <v>9</v>
      </c>
      <c r="F16315" t="s">
        <v>69</v>
      </c>
      <c r="G16315">
        <v>17</v>
      </c>
      <c r="H16315">
        <v>691026.36</v>
      </c>
    </row>
    <row r="16316" spans="1:8" x14ac:dyDescent="0.25">
      <c r="A16316" s="2">
        <v>12</v>
      </c>
      <c r="B16316" t="s">
        <v>48</v>
      </c>
      <c r="C16316" t="s">
        <v>264</v>
      </c>
      <c r="D16316" s="2">
        <v>4</v>
      </c>
      <c r="E16316" s="17">
        <v>9</v>
      </c>
      <c r="F16316" t="s">
        <v>78</v>
      </c>
      <c r="H16316">
        <v>91229.05</v>
      </c>
    </row>
    <row r="16317" spans="1:8" x14ac:dyDescent="0.25">
      <c r="A16317" s="2">
        <v>12</v>
      </c>
      <c r="B16317" t="s">
        <v>48</v>
      </c>
      <c r="C16317" t="s">
        <v>264</v>
      </c>
      <c r="D16317" s="2">
        <v>4</v>
      </c>
      <c r="E16317" s="17">
        <v>9</v>
      </c>
      <c r="F16317" t="s">
        <v>67</v>
      </c>
      <c r="G16317">
        <v>17</v>
      </c>
      <c r="H16317">
        <v>1206.8100000000002</v>
      </c>
    </row>
    <row r="16318" spans="1:8" x14ac:dyDescent="0.25">
      <c r="A16318" s="2">
        <v>12</v>
      </c>
      <c r="B16318" t="s">
        <v>48</v>
      </c>
      <c r="C16318" t="s">
        <v>264</v>
      </c>
      <c r="D16318" s="2">
        <v>4</v>
      </c>
      <c r="E16318" s="17">
        <v>9</v>
      </c>
      <c r="F16318" t="s">
        <v>73</v>
      </c>
      <c r="G16318">
        <v>1</v>
      </c>
      <c r="H16318">
        <v>454752.63</v>
      </c>
    </row>
    <row r="16319" spans="1:8" x14ac:dyDescent="0.25">
      <c r="A16319" s="2">
        <v>12</v>
      </c>
      <c r="B16319" t="s">
        <v>48</v>
      </c>
      <c r="C16319" t="s">
        <v>264</v>
      </c>
      <c r="D16319" s="2">
        <v>4</v>
      </c>
      <c r="E16319" s="17">
        <v>10</v>
      </c>
      <c r="F16319" t="s">
        <v>70</v>
      </c>
      <c r="G16319">
        <v>11</v>
      </c>
      <c r="H16319">
        <v>4467207.72</v>
      </c>
    </row>
    <row r="16320" spans="1:8" x14ac:dyDescent="0.25">
      <c r="A16320" s="2">
        <v>12</v>
      </c>
      <c r="B16320" t="s">
        <v>48</v>
      </c>
      <c r="C16320" t="s">
        <v>264</v>
      </c>
      <c r="D16320" s="2">
        <v>4</v>
      </c>
      <c r="E16320" s="17">
        <v>10</v>
      </c>
      <c r="F16320" t="s">
        <v>75</v>
      </c>
      <c r="G16320">
        <v>10</v>
      </c>
      <c r="H16320">
        <v>135000</v>
      </c>
    </row>
    <row r="16321" spans="1:8" x14ac:dyDescent="0.25">
      <c r="A16321" s="2">
        <v>12</v>
      </c>
      <c r="B16321" t="s">
        <v>48</v>
      </c>
      <c r="C16321" t="s">
        <v>264</v>
      </c>
      <c r="D16321" s="2">
        <v>4</v>
      </c>
      <c r="E16321" s="17">
        <v>10</v>
      </c>
      <c r="F16321" t="s">
        <v>68</v>
      </c>
      <c r="G16321">
        <v>8</v>
      </c>
      <c r="H16321">
        <v>199518</v>
      </c>
    </row>
    <row r="16322" spans="1:8" x14ac:dyDescent="0.25">
      <c r="A16322" s="2">
        <v>12</v>
      </c>
      <c r="B16322" t="s">
        <v>48</v>
      </c>
      <c r="C16322" t="s">
        <v>264</v>
      </c>
      <c r="D16322" s="2">
        <v>4</v>
      </c>
      <c r="E16322" s="17">
        <v>10</v>
      </c>
      <c r="F16322" t="s">
        <v>69</v>
      </c>
      <c r="G16322">
        <v>11</v>
      </c>
      <c r="H16322">
        <v>581861.83999999985</v>
      </c>
    </row>
    <row r="16323" spans="1:8" x14ac:dyDescent="0.25">
      <c r="A16323" s="2">
        <v>12</v>
      </c>
      <c r="B16323" t="s">
        <v>48</v>
      </c>
      <c r="C16323" t="s">
        <v>264</v>
      </c>
      <c r="D16323" s="2">
        <v>4</v>
      </c>
      <c r="E16323" s="17">
        <v>10</v>
      </c>
      <c r="F16323" t="s">
        <v>78</v>
      </c>
      <c r="H16323">
        <v>93371.400000000009</v>
      </c>
    </row>
    <row r="16324" spans="1:8" x14ac:dyDescent="0.25">
      <c r="A16324" s="2">
        <v>12</v>
      </c>
      <c r="B16324" t="s">
        <v>48</v>
      </c>
      <c r="C16324" t="s">
        <v>264</v>
      </c>
      <c r="D16324" s="2">
        <v>4</v>
      </c>
      <c r="E16324" s="17">
        <v>10</v>
      </c>
      <c r="F16324" t="s">
        <v>67</v>
      </c>
      <c r="G16324">
        <v>11</v>
      </c>
      <c r="H16324">
        <v>792.88000000000011</v>
      </c>
    </row>
    <row r="16325" spans="1:8" x14ac:dyDescent="0.25">
      <c r="A16325" s="2">
        <v>12</v>
      </c>
      <c r="B16325" t="s">
        <v>48</v>
      </c>
      <c r="C16325" t="s">
        <v>264</v>
      </c>
      <c r="D16325" s="2">
        <v>4</v>
      </c>
      <c r="E16325" s="17">
        <v>10</v>
      </c>
      <c r="F16325" t="s">
        <v>73</v>
      </c>
      <c r="G16325">
        <v>2</v>
      </c>
      <c r="H16325">
        <v>415239.43</v>
      </c>
    </row>
    <row r="16326" spans="1:8" x14ac:dyDescent="0.25">
      <c r="A16326" s="2">
        <v>12</v>
      </c>
      <c r="B16326" t="s">
        <v>48</v>
      </c>
      <c r="C16326" t="s">
        <v>264</v>
      </c>
      <c r="D16326" s="2">
        <v>4</v>
      </c>
      <c r="E16326" s="17">
        <v>11</v>
      </c>
      <c r="F16326" t="s">
        <v>70</v>
      </c>
      <c r="G16326">
        <v>9</v>
      </c>
      <c r="H16326">
        <v>3656812.08</v>
      </c>
    </row>
    <row r="16327" spans="1:8" x14ac:dyDescent="0.25">
      <c r="A16327" s="2">
        <v>12</v>
      </c>
      <c r="B16327" t="s">
        <v>48</v>
      </c>
      <c r="C16327" t="s">
        <v>264</v>
      </c>
      <c r="D16327" s="2">
        <v>4</v>
      </c>
      <c r="E16327" s="17">
        <v>11</v>
      </c>
      <c r="F16327" t="s">
        <v>75</v>
      </c>
      <c r="G16327">
        <v>4</v>
      </c>
      <c r="H16327">
        <v>137820</v>
      </c>
    </row>
    <row r="16328" spans="1:8" x14ac:dyDescent="0.25">
      <c r="A16328" s="2">
        <v>12</v>
      </c>
      <c r="B16328" t="s">
        <v>48</v>
      </c>
      <c r="C16328" t="s">
        <v>264</v>
      </c>
      <c r="D16328" s="2">
        <v>4</v>
      </c>
      <c r="E16328" s="17">
        <v>11</v>
      </c>
      <c r="F16328" t="s">
        <v>68</v>
      </c>
      <c r="G16328">
        <v>4</v>
      </c>
      <c r="H16328">
        <v>86916</v>
      </c>
    </row>
    <row r="16329" spans="1:8" x14ac:dyDescent="0.25">
      <c r="A16329" s="2">
        <v>12</v>
      </c>
      <c r="B16329" t="s">
        <v>48</v>
      </c>
      <c r="C16329" t="s">
        <v>264</v>
      </c>
      <c r="D16329" s="2">
        <v>4</v>
      </c>
      <c r="E16329" s="17">
        <v>11</v>
      </c>
      <c r="F16329" t="s">
        <v>69</v>
      </c>
      <c r="G16329">
        <v>9</v>
      </c>
      <c r="H16329">
        <v>475383.89000000007</v>
      </c>
    </row>
    <row r="16330" spans="1:8" x14ac:dyDescent="0.25">
      <c r="A16330" s="2">
        <v>12</v>
      </c>
      <c r="B16330" t="s">
        <v>48</v>
      </c>
      <c r="C16330" t="s">
        <v>264</v>
      </c>
      <c r="D16330" s="2">
        <v>4</v>
      </c>
      <c r="E16330" s="17">
        <v>11</v>
      </c>
      <c r="F16330" t="s">
        <v>78</v>
      </c>
      <c r="H16330">
        <v>128924.80999999998</v>
      </c>
    </row>
    <row r="16331" spans="1:8" x14ac:dyDescent="0.25">
      <c r="A16331" s="2">
        <v>12</v>
      </c>
      <c r="B16331" t="s">
        <v>48</v>
      </c>
      <c r="C16331" t="s">
        <v>264</v>
      </c>
      <c r="D16331" s="2">
        <v>4</v>
      </c>
      <c r="E16331" s="17">
        <v>11</v>
      </c>
      <c r="F16331" t="s">
        <v>67</v>
      </c>
      <c r="G16331">
        <v>9</v>
      </c>
      <c r="H16331">
        <v>588.82999999999993</v>
      </c>
    </row>
    <row r="16332" spans="1:8" x14ac:dyDescent="0.25">
      <c r="A16332" s="2">
        <v>12</v>
      </c>
      <c r="B16332" t="s">
        <v>48</v>
      </c>
      <c r="C16332" t="s">
        <v>264</v>
      </c>
      <c r="D16332" s="2">
        <v>4</v>
      </c>
      <c r="E16332" s="17">
        <v>11</v>
      </c>
      <c r="F16332" t="s">
        <v>73</v>
      </c>
      <c r="G16332">
        <v>1</v>
      </c>
      <c r="H16332">
        <v>300459.45000000007</v>
      </c>
    </row>
    <row r="16333" spans="1:8" x14ac:dyDescent="0.25">
      <c r="A16333" s="2">
        <v>12</v>
      </c>
      <c r="B16333" t="s">
        <v>48</v>
      </c>
      <c r="C16333" t="s">
        <v>264</v>
      </c>
      <c r="D16333" s="2">
        <v>4</v>
      </c>
      <c r="E16333" s="17">
        <v>11</v>
      </c>
      <c r="F16333" t="s">
        <v>72</v>
      </c>
      <c r="G16333">
        <v>9</v>
      </c>
      <c r="H16333">
        <v>377468.15999999997</v>
      </c>
    </row>
    <row r="16334" spans="1:8" x14ac:dyDescent="0.25">
      <c r="A16334" s="2">
        <v>12</v>
      </c>
      <c r="B16334" t="s">
        <v>48</v>
      </c>
      <c r="C16334" t="s">
        <v>264</v>
      </c>
      <c r="D16334" s="2">
        <v>4</v>
      </c>
      <c r="E16334" s="17">
        <v>12</v>
      </c>
      <c r="F16334" t="s">
        <v>70</v>
      </c>
      <c r="G16334">
        <v>7</v>
      </c>
      <c r="H16334">
        <v>3678890.04</v>
      </c>
    </row>
    <row r="16335" spans="1:8" x14ac:dyDescent="0.25">
      <c r="A16335" s="2">
        <v>12</v>
      </c>
      <c r="B16335" t="s">
        <v>48</v>
      </c>
      <c r="C16335" t="s">
        <v>264</v>
      </c>
      <c r="D16335" s="2">
        <v>4</v>
      </c>
      <c r="E16335" s="17">
        <v>12</v>
      </c>
      <c r="F16335" t="s">
        <v>75</v>
      </c>
      <c r="G16335">
        <v>2</v>
      </c>
      <c r="H16335">
        <v>80184</v>
      </c>
    </row>
    <row r="16336" spans="1:8" x14ac:dyDescent="0.25">
      <c r="A16336" s="2">
        <v>12</v>
      </c>
      <c r="B16336" t="s">
        <v>48</v>
      </c>
      <c r="C16336" t="s">
        <v>264</v>
      </c>
      <c r="D16336" s="2">
        <v>4</v>
      </c>
      <c r="E16336" s="17">
        <v>12</v>
      </c>
      <c r="F16336" t="s">
        <v>68</v>
      </c>
      <c r="G16336">
        <v>5</v>
      </c>
      <c r="H16336">
        <v>75480</v>
      </c>
    </row>
    <row r="16337" spans="1:8" x14ac:dyDescent="0.25">
      <c r="A16337" s="2">
        <v>12</v>
      </c>
      <c r="B16337" t="s">
        <v>48</v>
      </c>
      <c r="C16337" t="s">
        <v>264</v>
      </c>
      <c r="D16337" s="2">
        <v>4</v>
      </c>
      <c r="E16337" s="17">
        <v>12</v>
      </c>
      <c r="F16337" t="s">
        <v>69</v>
      </c>
      <c r="G16337">
        <v>7</v>
      </c>
      <c r="H16337">
        <v>478254.22000000003</v>
      </c>
    </row>
    <row r="16338" spans="1:8" x14ac:dyDescent="0.25">
      <c r="A16338" s="2">
        <v>12</v>
      </c>
      <c r="B16338" t="s">
        <v>48</v>
      </c>
      <c r="C16338" t="s">
        <v>264</v>
      </c>
      <c r="D16338" s="2">
        <v>4</v>
      </c>
      <c r="E16338" s="17">
        <v>12</v>
      </c>
      <c r="F16338" t="s">
        <v>78</v>
      </c>
      <c r="H16338">
        <v>89364.23</v>
      </c>
    </row>
    <row r="16339" spans="1:8" x14ac:dyDescent="0.25">
      <c r="A16339" s="2">
        <v>12</v>
      </c>
      <c r="B16339" t="s">
        <v>48</v>
      </c>
      <c r="C16339" t="s">
        <v>264</v>
      </c>
      <c r="D16339" s="2">
        <v>4</v>
      </c>
      <c r="E16339" s="17">
        <v>12</v>
      </c>
      <c r="F16339" t="s">
        <v>67</v>
      </c>
      <c r="G16339">
        <v>7</v>
      </c>
      <c r="H16339">
        <v>489.71999999999997</v>
      </c>
    </row>
    <row r="16340" spans="1:8" x14ac:dyDescent="0.25">
      <c r="A16340" s="2">
        <v>12</v>
      </c>
      <c r="B16340" t="s">
        <v>48</v>
      </c>
      <c r="C16340" t="s">
        <v>264</v>
      </c>
      <c r="D16340" s="2">
        <v>4</v>
      </c>
      <c r="E16340" s="17">
        <v>12</v>
      </c>
      <c r="F16340" t="s">
        <v>73</v>
      </c>
      <c r="G16340">
        <v>2</v>
      </c>
      <c r="H16340">
        <v>286471.15000000002</v>
      </c>
    </row>
    <row r="16341" spans="1:8" x14ac:dyDescent="0.25">
      <c r="A16341" s="2">
        <v>12</v>
      </c>
      <c r="B16341" t="s">
        <v>48</v>
      </c>
      <c r="C16341" t="s">
        <v>264</v>
      </c>
      <c r="D16341" s="2">
        <v>4</v>
      </c>
      <c r="E16341" s="17">
        <v>12</v>
      </c>
      <c r="F16341" t="s">
        <v>72</v>
      </c>
      <c r="G16341">
        <v>7</v>
      </c>
      <c r="H16341">
        <v>631551.74</v>
      </c>
    </row>
    <row r="16342" spans="1:8" x14ac:dyDescent="0.25">
      <c r="A16342" s="2">
        <v>12</v>
      </c>
      <c r="B16342" t="s">
        <v>48</v>
      </c>
      <c r="C16342" t="s">
        <v>264</v>
      </c>
      <c r="D16342" s="2">
        <v>4</v>
      </c>
      <c r="E16342" s="17">
        <v>13</v>
      </c>
      <c r="F16342" t="s">
        <v>70</v>
      </c>
      <c r="G16342">
        <v>12</v>
      </c>
      <c r="H16342">
        <v>7177077.2400000002</v>
      </c>
    </row>
    <row r="16343" spans="1:8" x14ac:dyDescent="0.25">
      <c r="A16343" s="2">
        <v>12</v>
      </c>
      <c r="B16343" t="s">
        <v>48</v>
      </c>
      <c r="C16343" t="s">
        <v>264</v>
      </c>
      <c r="D16343" s="2">
        <v>4</v>
      </c>
      <c r="E16343" s="17">
        <v>13</v>
      </c>
      <c r="F16343" t="s">
        <v>75</v>
      </c>
      <c r="G16343">
        <v>5</v>
      </c>
      <c r="H16343">
        <v>395856</v>
      </c>
    </row>
    <row r="16344" spans="1:8" x14ac:dyDescent="0.25">
      <c r="A16344" s="2">
        <v>12</v>
      </c>
      <c r="B16344" t="s">
        <v>48</v>
      </c>
      <c r="C16344" t="s">
        <v>264</v>
      </c>
      <c r="D16344" s="2">
        <v>4</v>
      </c>
      <c r="E16344" s="17">
        <v>13</v>
      </c>
      <c r="F16344" t="s">
        <v>68</v>
      </c>
      <c r="G16344">
        <v>9</v>
      </c>
      <c r="H16344">
        <v>185350</v>
      </c>
    </row>
    <row r="16345" spans="1:8" x14ac:dyDescent="0.25">
      <c r="A16345" s="2">
        <v>12</v>
      </c>
      <c r="B16345" t="s">
        <v>48</v>
      </c>
      <c r="C16345" t="s">
        <v>264</v>
      </c>
      <c r="D16345" s="2">
        <v>4</v>
      </c>
      <c r="E16345" s="17">
        <v>13</v>
      </c>
      <c r="F16345" t="s">
        <v>69</v>
      </c>
      <c r="G16345">
        <v>12</v>
      </c>
      <c r="H16345">
        <v>933017.62</v>
      </c>
    </row>
    <row r="16346" spans="1:8" x14ac:dyDescent="0.25">
      <c r="A16346" s="2">
        <v>12</v>
      </c>
      <c r="B16346" t="s">
        <v>48</v>
      </c>
      <c r="C16346" t="s">
        <v>264</v>
      </c>
      <c r="D16346" s="2">
        <v>4</v>
      </c>
      <c r="E16346" s="17">
        <v>13</v>
      </c>
      <c r="F16346" t="s">
        <v>78</v>
      </c>
      <c r="H16346">
        <v>97498.47</v>
      </c>
    </row>
    <row r="16347" spans="1:8" x14ac:dyDescent="0.25">
      <c r="A16347" s="2">
        <v>12</v>
      </c>
      <c r="B16347" t="s">
        <v>48</v>
      </c>
      <c r="C16347" t="s">
        <v>264</v>
      </c>
      <c r="D16347" s="2">
        <v>4</v>
      </c>
      <c r="E16347" s="17">
        <v>13</v>
      </c>
      <c r="F16347" t="s">
        <v>67</v>
      </c>
      <c r="G16347">
        <v>12</v>
      </c>
      <c r="H16347">
        <v>839.5200000000001</v>
      </c>
    </row>
    <row r="16348" spans="1:8" x14ac:dyDescent="0.25">
      <c r="A16348" s="2">
        <v>12</v>
      </c>
      <c r="B16348" t="s">
        <v>48</v>
      </c>
      <c r="C16348" t="s">
        <v>264</v>
      </c>
      <c r="D16348" s="2">
        <v>4</v>
      </c>
      <c r="E16348" s="17">
        <v>13</v>
      </c>
      <c r="F16348" t="s">
        <v>73</v>
      </c>
      <c r="H16348">
        <v>496399.49</v>
      </c>
    </row>
    <row r="16349" spans="1:8" x14ac:dyDescent="0.25">
      <c r="A16349" s="2">
        <v>12</v>
      </c>
      <c r="B16349" t="s">
        <v>48</v>
      </c>
      <c r="C16349" t="s">
        <v>264</v>
      </c>
      <c r="D16349" s="2">
        <v>4</v>
      </c>
      <c r="E16349" s="17">
        <v>13</v>
      </c>
      <c r="F16349" t="s">
        <v>72</v>
      </c>
      <c r="G16349">
        <v>12</v>
      </c>
      <c r="H16349">
        <v>1730736.08</v>
      </c>
    </row>
    <row r="16350" spans="1:8" x14ac:dyDescent="0.25">
      <c r="A16350" s="2">
        <v>12</v>
      </c>
      <c r="B16350" t="s">
        <v>48</v>
      </c>
      <c r="C16350" t="s">
        <v>264</v>
      </c>
      <c r="D16350" s="2">
        <v>4</v>
      </c>
      <c r="E16350" s="17">
        <v>14</v>
      </c>
      <c r="F16350" t="s">
        <v>70</v>
      </c>
      <c r="G16350">
        <v>3</v>
      </c>
      <c r="H16350">
        <v>2199560.91</v>
      </c>
    </row>
    <row r="16351" spans="1:8" x14ac:dyDescent="0.25">
      <c r="A16351" s="2">
        <v>12</v>
      </c>
      <c r="B16351" t="s">
        <v>48</v>
      </c>
      <c r="C16351" t="s">
        <v>264</v>
      </c>
      <c r="D16351" s="2">
        <v>4</v>
      </c>
      <c r="E16351" s="17">
        <v>14</v>
      </c>
      <c r="F16351" t="s">
        <v>68</v>
      </c>
      <c r="G16351">
        <v>1</v>
      </c>
      <c r="H16351">
        <v>27840</v>
      </c>
    </row>
    <row r="16352" spans="1:8" x14ac:dyDescent="0.25">
      <c r="A16352" s="2">
        <v>12</v>
      </c>
      <c r="B16352" t="s">
        <v>48</v>
      </c>
      <c r="C16352" t="s">
        <v>264</v>
      </c>
      <c r="D16352" s="2">
        <v>4</v>
      </c>
      <c r="E16352" s="17">
        <v>14</v>
      </c>
      <c r="F16352" t="s">
        <v>69</v>
      </c>
      <c r="G16352">
        <v>3</v>
      </c>
      <c r="H16352">
        <v>285942.27</v>
      </c>
    </row>
    <row r="16353" spans="1:8" x14ac:dyDescent="0.25">
      <c r="A16353" s="2">
        <v>12</v>
      </c>
      <c r="B16353" t="s">
        <v>48</v>
      </c>
      <c r="C16353" t="s">
        <v>264</v>
      </c>
      <c r="D16353" s="2">
        <v>4</v>
      </c>
      <c r="E16353" s="17">
        <v>14</v>
      </c>
      <c r="F16353" t="s">
        <v>78</v>
      </c>
      <c r="H16353">
        <v>37817.74</v>
      </c>
    </row>
    <row r="16354" spans="1:8" x14ac:dyDescent="0.25">
      <c r="A16354" s="2">
        <v>12</v>
      </c>
      <c r="B16354" t="s">
        <v>48</v>
      </c>
      <c r="C16354" t="s">
        <v>264</v>
      </c>
      <c r="D16354" s="2">
        <v>4</v>
      </c>
      <c r="E16354" s="17">
        <v>14</v>
      </c>
      <c r="F16354" t="s">
        <v>67</v>
      </c>
      <c r="G16354">
        <v>3</v>
      </c>
      <c r="H16354">
        <v>204.05</v>
      </c>
    </row>
    <row r="16355" spans="1:8" x14ac:dyDescent="0.25">
      <c r="A16355" s="2">
        <v>12</v>
      </c>
      <c r="B16355" t="s">
        <v>48</v>
      </c>
      <c r="C16355" t="s">
        <v>264</v>
      </c>
      <c r="D16355" s="2">
        <v>4</v>
      </c>
      <c r="E16355" s="17">
        <v>14</v>
      </c>
      <c r="F16355" t="s">
        <v>73</v>
      </c>
      <c r="H16355">
        <v>128894.93</v>
      </c>
    </row>
    <row r="16356" spans="1:8" x14ac:dyDescent="0.25">
      <c r="A16356" s="2">
        <v>12</v>
      </c>
      <c r="B16356" t="s">
        <v>48</v>
      </c>
      <c r="C16356" t="s">
        <v>264</v>
      </c>
      <c r="D16356" s="2">
        <v>4</v>
      </c>
      <c r="E16356" s="17">
        <v>14</v>
      </c>
      <c r="F16356" t="s">
        <v>72</v>
      </c>
      <c r="G16356">
        <v>3</v>
      </c>
      <c r="H16356">
        <v>836949.78</v>
      </c>
    </row>
    <row r="16357" spans="1:8" x14ac:dyDescent="0.25">
      <c r="A16357" s="2">
        <v>12</v>
      </c>
      <c r="B16357" t="s">
        <v>48</v>
      </c>
      <c r="C16357" t="s">
        <v>264</v>
      </c>
      <c r="D16357" s="2">
        <v>4</v>
      </c>
      <c r="E16357" s="17">
        <v>15</v>
      </c>
      <c r="F16357" t="s">
        <v>70</v>
      </c>
      <c r="G16357">
        <v>1</v>
      </c>
      <c r="H16357">
        <v>833792.85</v>
      </c>
    </row>
    <row r="16358" spans="1:8" x14ac:dyDescent="0.25">
      <c r="A16358" s="2">
        <v>12</v>
      </c>
      <c r="B16358" t="s">
        <v>48</v>
      </c>
      <c r="C16358" t="s">
        <v>264</v>
      </c>
      <c r="D16358" s="2">
        <v>4</v>
      </c>
      <c r="E16358" s="17">
        <v>15</v>
      </c>
      <c r="F16358" t="s">
        <v>75</v>
      </c>
      <c r="G16358">
        <v>1</v>
      </c>
      <c r="H16358">
        <v>96000</v>
      </c>
    </row>
    <row r="16359" spans="1:8" x14ac:dyDescent="0.25">
      <c r="A16359" s="2">
        <v>12</v>
      </c>
      <c r="B16359" t="s">
        <v>48</v>
      </c>
      <c r="C16359" t="s">
        <v>264</v>
      </c>
      <c r="D16359" s="2">
        <v>4</v>
      </c>
      <c r="E16359" s="17">
        <v>15</v>
      </c>
      <c r="F16359" t="s">
        <v>68</v>
      </c>
      <c r="G16359">
        <v>1</v>
      </c>
      <c r="H16359">
        <v>16560</v>
      </c>
    </row>
    <row r="16360" spans="1:8" x14ac:dyDescent="0.25">
      <c r="A16360" s="2">
        <v>12</v>
      </c>
      <c r="B16360" t="s">
        <v>48</v>
      </c>
      <c r="C16360" t="s">
        <v>264</v>
      </c>
      <c r="D16360" s="2">
        <v>4</v>
      </c>
      <c r="E16360" s="17">
        <v>15</v>
      </c>
      <c r="F16360" t="s">
        <v>69</v>
      </c>
      <c r="G16360">
        <v>1</v>
      </c>
      <c r="H16360">
        <v>108392.88999999998</v>
      </c>
    </row>
    <row r="16361" spans="1:8" x14ac:dyDescent="0.25">
      <c r="A16361" s="2">
        <v>12</v>
      </c>
      <c r="B16361" t="s">
        <v>48</v>
      </c>
      <c r="C16361" t="s">
        <v>264</v>
      </c>
      <c r="D16361" s="2">
        <v>4</v>
      </c>
      <c r="E16361" s="17">
        <v>15</v>
      </c>
      <c r="F16361" t="s">
        <v>67</v>
      </c>
      <c r="G16361">
        <v>1</v>
      </c>
      <c r="H16361">
        <v>75.789999999999992</v>
      </c>
    </row>
    <row r="16362" spans="1:8" x14ac:dyDescent="0.25">
      <c r="A16362" s="2">
        <v>12</v>
      </c>
      <c r="B16362" t="s">
        <v>48</v>
      </c>
      <c r="C16362" t="s">
        <v>264</v>
      </c>
      <c r="D16362" s="2">
        <v>4</v>
      </c>
      <c r="E16362" s="17">
        <v>15</v>
      </c>
      <c r="F16362" t="s">
        <v>73</v>
      </c>
      <c r="H16362">
        <v>63390.3</v>
      </c>
    </row>
    <row r="16363" spans="1:8" x14ac:dyDescent="0.25">
      <c r="A16363" s="2">
        <v>12</v>
      </c>
      <c r="B16363" t="s">
        <v>48</v>
      </c>
      <c r="C16363" t="s">
        <v>264</v>
      </c>
      <c r="D16363" s="2">
        <v>4</v>
      </c>
      <c r="E16363" s="17">
        <v>15</v>
      </c>
      <c r="F16363" t="s">
        <v>72</v>
      </c>
      <c r="G16363">
        <v>1</v>
      </c>
      <c r="H16363">
        <v>265426.02</v>
      </c>
    </row>
    <row r="16364" spans="1:8" x14ac:dyDescent="0.25">
      <c r="A16364" s="2">
        <v>12</v>
      </c>
      <c r="B16364" t="s">
        <v>48</v>
      </c>
      <c r="C16364" t="s">
        <v>265</v>
      </c>
      <c r="D16364" s="2">
        <v>3</v>
      </c>
      <c r="E16364" s="17">
        <v>1</v>
      </c>
      <c r="F16364" t="s">
        <v>70</v>
      </c>
      <c r="G16364">
        <v>299</v>
      </c>
      <c r="H16364">
        <v>15481127.060000001</v>
      </c>
    </row>
    <row r="16365" spans="1:8" x14ac:dyDescent="0.25">
      <c r="A16365" s="2">
        <v>12</v>
      </c>
      <c r="B16365" t="s">
        <v>48</v>
      </c>
      <c r="C16365" t="s">
        <v>265</v>
      </c>
      <c r="D16365" s="2">
        <v>3</v>
      </c>
      <c r="E16365" s="17">
        <v>1</v>
      </c>
      <c r="F16365" t="s">
        <v>78</v>
      </c>
      <c r="H16365">
        <v>89772.180000000008</v>
      </c>
    </row>
    <row r="16366" spans="1:8" x14ac:dyDescent="0.25">
      <c r="A16366" s="2">
        <v>12</v>
      </c>
      <c r="B16366" t="s">
        <v>48</v>
      </c>
      <c r="C16366" t="s">
        <v>265</v>
      </c>
      <c r="D16366" s="2">
        <v>3</v>
      </c>
      <c r="E16366" s="17">
        <v>1</v>
      </c>
      <c r="F16366" t="s">
        <v>67</v>
      </c>
      <c r="G16366">
        <v>197</v>
      </c>
      <c r="H16366">
        <v>22794.71</v>
      </c>
    </row>
    <row r="16367" spans="1:8" x14ac:dyDescent="0.25">
      <c r="A16367" s="2">
        <v>12</v>
      </c>
      <c r="B16367" t="s">
        <v>48</v>
      </c>
      <c r="C16367" t="s">
        <v>265</v>
      </c>
      <c r="D16367" s="2">
        <v>3</v>
      </c>
      <c r="E16367" s="17">
        <v>1</v>
      </c>
      <c r="F16367" t="s">
        <v>72</v>
      </c>
      <c r="G16367">
        <v>300</v>
      </c>
      <c r="H16367">
        <v>5757956.2200000007</v>
      </c>
    </row>
    <row r="16368" spans="1:8" x14ac:dyDescent="0.25">
      <c r="A16368" s="2">
        <v>12</v>
      </c>
      <c r="B16368" t="s">
        <v>48</v>
      </c>
      <c r="C16368" t="s">
        <v>265</v>
      </c>
      <c r="D16368" s="2">
        <v>3</v>
      </c>
      <c r="E16368" s="17">
        <v>2</v>
      </c>
      <c r="F16368" t="s">
        <v>70</v>
      </c>
      <c r="G16368">
        <v>11</v>
      </c>
      <c r="H16368">
        <v>2804953.8800000013</v>
      </c>
    </row>
    <row r="16369" spans="1:8" x14ac:dyDescent="0.25">
      <c r="A16369" s="2">
        <v>12</v>
      </c>
      <c r="B16369" t="s">
        <v>48</v>
      </c>
      <c r="C16369" t="s">
        <v>265</v>
      </c>
      <c r="D16369" s="2">
        <v>3</v>
      </c>
      <c r="E16369" s="17">
        <v>2</v>
      </c>
      <c r="F16369" t="s">
        <v>78</v>
      </c>
      <c r="H16369">
        <v>21517.730000000003</v>
      </c>
    </row>
    <row r="16370" spans="1:8" x14ac:dyDescent="0.25">
      <c r="A16370" s="2">
        <v>12</v>
      </c>
      <c r="B16370" t="s">
        <v>48</v>
      </c>
      <c r="C16370" t="s">
        <v>265</v>
      </c>
      <c r="D16370" s="2">
        <v>3</v>
      </c>
      <c r="E16370" s="17">
        <v>2</v>
      </c>
      <c r="F16370" t="s">
        <v>67</v>
      </c>
      <c r="H16370">
        <v>2433.8600000000006</v>
      </c>
    </row>
    <row r="16371" spans="1:8" x14ac:dyDescent="0.25">
      <c r="A16371" s="2">
        <v>12</v>
      </c>
      <c r="B16371" t="s">
        <v>48</v>
      </c>
      <c r="C16371" t="s">
        <v>265</v>
      </c>
      <c r="D16371" s="2">
        <v>3</v>
      </c>
      <c r="E16371" s="17">
        <v>2</v>
      </c>
      <c r="F16371" t="s">
        <v>72</v>
      </c>
      <c r="G16371">
        <v>11</v>
      </c>
      <c r="H16371">
        <v>1057631.959999999</v>
      </c>
    </row>
    <row r="16372" spans="1:8" x14ac:dyDescent="0.25">
      <c r="A16372" s="2">
        <v>12</v>
      </c>
      <c r="B16372" t="s">
        <v>48</v>
      </c>
      <c r="C16372" t="s">
        <v>265</v>
      </c>
      <c r="D16372" s="2">
        <v>3</v>
      </c>
      <c r="E16372" s="17">
        <v>4</v>
      </c>
      <c r="F16372" t="s">
        <v>70</v>
      </c>
      <c r="H16372">
        <v>30288.75</v>
      </c>
    </row>
    <row r="16373" spans="1:8" x14ac:dyDescent="0.25">
      <c r="A16373" s="2">
        <v>12</v>
      </c>
      <c r="B16373" t="s">
        <v>48</v>
      </c>
      <c r="C16373" t="s">
        <v>265</v>
      </c>
      <c r="D16373" s="2">
        <v>3</v>
      </c>
      <c r="E16373" s="17">
        <v>4</v>
      </c>
      <c r="F16373" t="s">
        <v>67</v>
      </c>
      <c r="H16373">
        <v>29.15</v>
      </c>
    </row>
    <row r="16374" spans="1:8" x14ac:dyDescent="0.25">
      <c r="A16374" s="2">
        <v>12</v>
      </c>
      <c r="B16374" t="s">
        <v>48</v>
      </c>
      <c r="C16374" t="s">
        <v>265</v>
      </c>
      <c r="D16374" s="2">
        <v>3</v>
      </c>
      <c r="E16374" s="17">
        <v>4</v>
      </c>
      <c r="F16374" t="s">
        <v>72</v>
      </c>
      <c r="H16374">
        <v>11206.81</v>
      </c>
    </row>
    <row r="16375" spans="1:8" x14ac:dyDescent="0.25">
      <c r="A16375" s="2">
        <v>12</v>
      </c>
      <c r="B16375" t="s">
        <v>48</v>
      </c>
      <c r="C16375" t="s">
        <v>265</v>
      </c>
      <c r="D16375" s="2">
        <v>3</v>
      </c>
      <c r="E16375" s="17">
        <v>5</v>
      </c>
      <c r="F16375" t="s">
        <v>70</v>
      </c>
      <c r="G16375">
        <v>2</v>
      </c>
      <c r="H16375">
        <v>266283</v>
      </c>
    </row>
    <row r="16376" spans="1:8" x14ac:dyDescent="0.25">
      <c r="A16376" s="2">
        <v>12</v>
      </c>
      <c r="B16376" t="s">
        <v>48</v>
      </c>
      <c r="C16376" t="s">
        <v>265</v>
      </c>
      <c r="D16376" s="2">
        <v>3</v>
      </c>
      <c r="E16376" s="17">
        <v>5</v>
      </c>
      <c r="F16376" t="s">
        <v>75</v>
      </c>
      <c r="G16376">
        <v>2</v>
      </c>
      <c r="H16376">
        <v>27900</v>
      </c>
    </row>
    <row r="16377" spans="1:8" x14ac:dyDescent="0.25">
      <c r="A16377" s="2">
        <v>12</v>
      </c>
      <c r="B16377" t="s">
        <v>48</v>
      </c>
      <c r="C16377" t="s">
        <v>265</v>
      </c>
      <c r="D16377" s="2">
        <v>3</v>
      </c>
      <c r="E16377" s="17">
        <v>5</v>
      </c>
      <c r="F16377" t="s">
        <v>68</v>
      </c>
      <c r="G16377">
        <v>2</v>
      </c>
      <c r="H16377">
        <v>31765</v>
      </c>
    </row>
    <row r="16378" spans="1:8" x14ac:dyDescent="0.25">
      <c r="A16378" s="2">
        <v>12</v>
      </c>
      <c r="B16378" t="s">
        <v>48</v>
      </c>
      <c r="C16378" t="s">
        <v>265</v>
      </c>
      <c r="D16378" s="2">
        <v>3</v>
      </c>
      <c r="E16378" s="17">
        <v>5</v>
      </c>
      <c r="F16378" t="s">
        <v>69</v>
      </c>
      <c r="G16378">
        <v>2</v>
      </c>
      <c r="H16378">
        <v>34616.450000000004</v>
      </c>
    </row>
    <row r="16379" spans="1:8" x14ac:dyDescent="0.25">
      <c r="A16379" s="2">
        <v>12</v>
      </c>
      <c r="B16379" t="s">
        <v>48</v>
      </c>
      <c r="C16379" t="s">
        <v>265</v>
      </c>
      <c r="D16379" s="2">
        <v>3</v>
      </c>
      <c r="E16379" s="17">
        <v>5</v>
      </c>
      <c r="F16379" t="s">
        <v>67</v>
      </c>
      <c r="G16379">
        <v>2</v>
      </c>
      <c r="H16379">
        <v>139.91999999999999</v>
      </c>
    </row>
    <row r="16380" spans="1:8" x14ac:dyDescent="0.25">
      <c r="A16380" s="2">
        <v>12</v>
      </c>
      <c r="B16380" t="s">
        <v>48</v>
      </c>
      <c r="C16380" t="s">
        <v>265</v>
      </c>
      <c r="D16380" s="2">
        <v>3</v>
      </c>
      <c r="E16380" s="17">
        <v>5</v>
      </c>
      <c r="F16380" t="s">
        <v>73</v>
      </c>
      <c r="H16380">
        <v>22066.5</v>
      </c>
    </row>
    <row r="16381" spans="1:8" x14ac:dyDescent="0.25">
      <c r="A16381" s="2">
        <v>12</v>
      </c>
      <c r="B16381" t="s">
        <v>48</v>
      </c>
      <c r="C16381" t="s">
        <v>265</v>
      </c>
      <c r="D16381" s="2">
        <v>3</v>
      </c>
      <c r="E16381" s="17">
        <v>6</v>
      </c>
      <c r="F16381" t="s">
        <v>70</v>
      </c>
      <c r="G16381">
        <v>60</v>
      </c>
      <c r="H16381">
        <v>10068270.800000001</v>
      </c>
    </row>
    <row r="16382" spans="1:8" x14ac:dyDescent="0.25">
      <c r="A16382" s="2">
        <v>12</v>
      </c>
      <c r="B16382" t="s">
        <v>48</v>
      </c>
      <c r="C16382" t="s">
        <v>265</v>
      </c>
      <c r="D16382" s="2">
        <v>3</v>
      </c>
      <c r="E16382" s="17">
        <v>6</v>
      </c>
      <c r="F16382" t="s">
        <v>75</v>
      </c>
      <c r="G16382">
        <v>54</v>
      </c>
      <c r="H16382">
        <v>710400</v>
      </c>
    </row>
    <row r="16383" spans="1:8" x14ac:dyDescent="0.25">
      <c r="A16383" s="2">
        <v>12</v>
      </c>
      <c r="B16383" t="s">
        <v>48</v>
      </c>
      <c r="C16383" t="s">
        <v>265</v>
      </c>
      <c r="D16383" s="2">
        <v>3</v>
      </c>
      <c r="E16383" s="17">
        <v>6</v>
      </c>
      <c r="F16383" t="s">
        <v>68</v>
      </c>
      <c r="G16383">
        <v>41</v>
      </c>
      <c r="H16383">
        <v>667072.25</v>
      </c>
    </row>
    <row r="16384" spans="1:8" x14ac:dyDescent="0.25">
      <c r="A16384" s="2">
        <v>12</v>
      </c>
      <c r="B16384" t="s">
        <v>48</v>
      </c>
      <c r="C16384" t="s">
        <v>265</v>
      </c>
      <c r="D16384" s="2">
        <v>3</v>
      </c>
      <c r="E16384" s="17">
        <v>6</v>
      </c>
      <c r="F16384" t="s">
        <v>69</v>
      </c>
      <c r="G16384">
        <v>59</v>
      </c>
      <c r="H16384">
        <v>1287845.2300000007</v>
      </c>
    </row>
    <row r="16385" spans="1:8" x14ac:dyDescent="0.25">
      <c r="A16385" s="2">
        <v>12</v>
      </c>
      <c r="B16385" t="s">
        <v>48</v>
      </c>
      <c r="C16385" t="s">
        <v>265</v>
      </c>
      <c r="D16385" s="2">
        <v>3</v>
      </c>
      <c r="E16385" s="17">
        <v>6</v>
      </c>
      <c r="F16385" t="s">
        <v>78</v>
      </c>
      <c r="H16385">
        <v>180518.14999999997</v>
      </c>
    </row>
    <row r="16386" spans="1:8" x14ac:dyDescent="0.25">
      <c r="A16386" s="2">
        <v>12</v>
      </c>
      <c r="B16386" t="s">
        <v>48</v>
      </c>
      <c r="C16386" t="s">
        <v>265</v>
      </c>
      <c r="D16386" s="2">
        <v>3</v>
      </c>
      <c r="E16386" s="17">
        <v>6</v>
      </c>
      <c r="F16386" t="s">
        <v>67</v>
      </c>
      <c r="G16386">
        <v>60</v>
      </c>
      <c r="H16386">
        <v>4127.6400000000012</v>
      </c>
    </row>
    <row r="16387" spans="1:8" x14ac:dyDescent="0.25">
      <c r="A16387" s="2">
        <v>12</v>
      </c>
      <c r="B16387" t="s">
        <v>48</v>
      </c>
      <c r="C16387" t="s">
        <v>265</v>
      </c>
      <c r="D16387" s="2">
        <v>3</v>
      </c>
      <c r="E16387" s="17">
        <v>6</v>
      </c>
      <c r="F16387" t="s">
        <v>73</v>
      </c>
      <c r="G16387">
        <v>4</v>
      </c>
      <c r="H16387">
        <v>809553.67</v>
      </c>
    </row>
    <row r="16388" spans="1:8" x14ac:dyDescent="0.25">
      <c r="A16388" s="2">
        <v>12</v>
      </c>
      <c r="B16388" t="s">
        <v>48</v>
      </c>
      <c r="C16388" t="s">
        <v>265</v>
      </c>
      <c r="D16388" s="2">
        <v>3</v>
      </c>
      <c r="E16388" s="17">
        <v>7</v>
      </c>
      <c r="F16388" t="s">
        <v>70</v>
      </c>
      <c r="G16388">
        <v>12</v>
      </c>
      <c r="H16388">
        <v>2464230.5</v>
      </c>
    </row>
    <row r="16389" spans="1:8" x14ac:dyDescent="0.25">
      <c r="A16389" s="2">
        <v>12</v>
      </c>
      <c r="B16389" t="s">
        <v>48</v>
      </c>
      <c r="C16389" t="s">
        <v>265</v>
      </c>
      <c r="D16389" s="2">
        <v>3</v>
      </c>
      <c r="E16389" s="17">
        <v>7</v>
      </c>
      <c r="F16389" t="s">
        <v>75</v>
      </c>
      <c r="G16389">
        <v>9</v>
      </c>
      <c r="H16389">
        <v>117900</v>
      </c>
    </row>
    <row r="16390" spans="1:8" x14ac:dyDescent="0.25">
      <c r="A16390" s="2">
        <v>12</v>
      </c>
      <c r="B16390" t="s">
        <v>48</v>
      </c>
      <c r="C16390" t="s">
        <v>265</v>
      </c>
      <c r="D16390" s="2">
        <v>3</v>
      </c>
      <c r="E16390" s="17">
        <v>7</v>
      </c>
      <c r="F16390" t="s">
        <v>68</v>
      </c>
      <c r="G16390">
        <v>8</v>
      </c>
      <c r="H16390">
        <v>134048</v>
      </c>
    </row>
    <row r="16391" spans="1:8" x14ac:dyDescent="0.25">
      <c r="A16391" s="2">
        <v>12</v>
      </c>
      <c r="B16391" t="s">
        <v>48</v>
      </c>
      <c r="C16391" t="s">
        <v>265</v>
      </c>
      <c r="D16391" s="2">
        <v>3</v>
      </c>
      <c r="E16391" s="17">
        <v>7</v>
      </c>
      <c r="F16391" t="s">
        <v>69</v>
      </c>
      <c r="G16391">
        <v>12</v>
      </c>
      <c r="H16391">
        <v>320347.62000000005</v>
      </c>
    </row>
    <row r="16392" spans="1:8" x14ac:dyDescent="0.25">
      <c r="A16392" s="2">
        <v>12</v>
      </c>
      <c r="B16392" t="s">
        <v>48</v>
      </c>
      <c r="C16392" t="s">
        <v>265</v>
      </c>
      <c r="D16392" s="2">
        <v>3</v>
      </c>
      <c r="E16392" s="17">
        <v>7</v>
      </c>
      <c r="F16392" t="s">
        <v>78</v>
      </c>
      <c r="H16392">
        <v>51037.990000000005</v>
      </c>
    </row>
    <row r="16393" spans="1:8" x14ac:dyDescent="0.25">
      <c r="A16393" s="2">
        <v>12</v>
      </c>
      <c r="B16393" t="s">
        <v>48</v>
      </c>
      <c r="C16393" t="s">
        <v>265</v>
      </c>
      <c r="D16393" s="2">
        <v>3</v>
      </c>
      <c r="E16393" s="17">
        <v>7</v>
      </c>
      <c r="F16393" t="s">
        <v>67</v>
      </c>
      <c r="G16393">
        <v>12</v>
      </c>
      <c r="H16393">
        <v>845.30000000000007</v>
      </c>
    </row>
    <row r="16394" spans="1:8" x14ac:dyDescent="0.25">
      <c r="A16394" s="2">
        <v>12</v>
      </c>
      <c r="B16394" t="s">
        <v>48</v>
      </c>
      <c r="C16394" t="s">
        <v>265</v>
      </c>
      <c r="D16394" s="2">
        <v>3</v>
      </c>
      <c r="E16394" s="17">
        <v>7</v>
      </c>
      <c r="F16394" t="s">
        <v>73</v>
      </c>
      <c r="G16394">
        <v>1</v>
      </c>
      <c r="H16394">
        <v>202382.48</v>
      </c>
    </row>
    <row r="16395" spans="1:8" x14ac:dyDescent="0.25">
      <c r="A16395" s="2">
        <v>12</v>
      </c>
      <c r="B16395" t="s">
        <v>48</v>
      </c>
      <c r="C16395" t="s">
        <v>265</v>
      </c>
      <c r="D16395" s="2">
        <v>3</v>
      </c>
      <c r="E16395" s="17">
        <v>8</v>
      </c>
      <c r="F16395" t="s">
        <v>70</v>
      </c>
      <c r="G16395">
        <v>28</v>
      </c>
      <c r="H16395">
        <v>6814797.4500000002</v>
      </c>
    </row>
    <row r="16396" spans="1:8" x14ac:dyDescent="0.25">
      <c r="A16396" s="2">
        <v>12</v>
      </c>
      <c r="B16396" t="s">
        <v>48</v>
      </c>
      <c r="C16396" t="s">
        <v>265</v>
      </c>
      <c r="D16396" s="2">
        <v>3</v>
      </c>
      <c r="E16396" s="17">
        <v>8</v>
      </c>
      <c r="F16396" t="s">
        <v>75</v>
      </c>
      <c r="G16396">
        <v>22</v>
      </c>
      <c r="H16396">
        <v>301800</v>
      </c>
    </row>
    <row r="16397" spans="1:8" x14ac:dyDescent="0.25">
      <c r="A16397" s="2">
        <v>12</v>
      </c>
      <c r="B16397" t="s">
        <v>48</v>
      </c>
      <c r="C16397" t="s">
        <v>265</v>
      </c>
      <c r="D16397" s="2">
        <v>3</v>
      </c>
      <c r="E16397" s="17">
        <v>8</v>
      </c>
      <c r="F16397" t="s">
        <v>68</v>
      </c>
      <c r="G16397">
        <v>13</v>
      </c>
      <c r="H16397">
        <v>209714.5</v>
      </c>
    </row>
    <row r="16398" spans="1:8" x14ac:dyDescent="0.25">
      <c r="A16398" s="2">
        <v>12</v>
      </c>
      <c r="B16398" t="s">
        <v>48</v>
      </c>
      <c r="C16398" t="s">
        <v>265</v>
      </c>
      <c r="D16398" s="2">
        <v>3</v>
      </c>
      <c r="E16398" s="17">
        <v>8</v>
      </c>
      <c r="F16398" t="s">
        <v>69</v>
      </c>
      <c r="G16398">
        <v>28</v>
      </c>
      <c r="H16398">
        <v>885918.2100000002</v>
      </c>
    </row>
    <row r="16399" spans="1:8" x14ac:dyDescent="0.25">
      <c r="A16399" s="2">
        <v>12</v>
      </c>
      <c r="B16399" t="s">
        <v>48</v>
      </c>
      <c r="C16399" t="s">
        <v>265</v>
      </c>
      <c r="D16399" s="2">
        <v>3</v>
      </c>
      <c r="E16399" s="17">
        <v>8</v>
      </c>
      <c r="F16399" t="s">
        <v>78</v>
      </c>
      <c r="H16399">
        <v>101195.84</v>
      </c>
    </row>
    <row r="16400" spans="1:8" x14ac:dyDescent="0.25">
      <c r="A16400" s="2">
        <v>12</v>
      </c>
      <c r="B16400" t="s">
        <v>48</v>
      </c>
      <c r="C16400" t="s">
        <v>265</v>
      </c>
      <c r="D16400" s="2">
        <v>3</v>
      </c>
      <c r="E16400" s="17">
        <v>8</v>
      </c>
      <c r="F16400" t="s">
        <v>67</v>
      </c>
      <c r="G16400">
        <v>28</v>
      </c>
      <c r="H16400">
        <v>1923.8</v>
      </c>
    </row>
    <row r="16401" spans="1:8" x14ac:dyDescent="0.25">
      <c r="A16401" s="2">
        <v>12</v>
      </c>
      <c r="B16401" t="s">
        <v>48</v>
      </c>
      <c r="C16401" t="s">
        <v>265</v>
      </c>
      <c r="D16401" s="2">
        <v>3</v>
      </c>
      <c r="E16401" s="17">
        <v>8</v>
      </c>
      <c r="F16401" t="s">
        <v>73</v>
      </c>
      <c r="G16401">
        <v>3</v>
      </c>
      <c r="H16401">
        <v>523634.80000000005</v>
      </c>
    </row>
    <row r="16402" spans="1:8" x14ac:dyDescent="0.25">
      <c r="A16402" s="2">
        <v>12</v>
      </c>
      <c r="B16402" t="s">
        <v>48</v>
      </c>
      <c r="C16402" t="s">
        <v>265</v>
      </c>
      <c r="D16402" s="2">
        <v>3</v>
      </c>
      <c r="E16402" s="17">
        <v>9</v>
      </c>
      <c r="F16402" t="s">
        <v>70</v>
      </c>
      <c r="G16402">
        <v>16</v>
      </c>
      <c r="H16402">
        <v>5301391.0999999996</v>
      </c>
    </row>
    <row r="16403" spans="1:8" x14ac:dyDescent="0.25">
      <c r="A16403" s="2">
        <v>12</v>
      </c>
      <c r="B16403" t="s">
        <v>48</v>
      </c>
      <c r="C16403" t="s">
        <v>265</v>
      </c>
      <c r="D16403" s="2">
        <v>3</v>
      </c>
      <c r="E16403" s="17">
        <v>9</v>
      </c>
      <c r="F16403" t="s">
        <v>75</v>
      </c>
      <c r="G16403">
        <v>13</v>
      </c>
      <c r="H16403">
        <v>185700</v>
      </c>
    </row>
    <row r="16404" spans="1:8" x14ac:dyDescent="0.25">
      <c r="A16404" s="2">
        <v>12</v>
      </c>
      <c r="B16404" t="s">
        <v>48</v>
      </c>
      <c r="C16404" t="s">
        <v>265</v>
      </c>
      <c r="D16404" s="2">
        <v>3</v>
      </c>
      <c r="E16404" s="17">
        <v>9</v>
      </c>
      <c r="F16404" t="s">
        <v>68</v>
      </c>
      <c r="G16404">
        <v>12</v>
      </c>
      <c r="H16404">
        <v>307285</v>
      </c>
    </row>
    <row r="16405" spans="1:8" x14ac:dyDescent="0.25">
      <c r="A16405" s="2">
        <v>12</v>
      </c>
      <c r="B16405" t="s">
        <v>48</v>
      </c>
      <c r="C16405" t="s">
        <v>265</v>
      </c>
      <c r="D16405" s="2">
        <v>3</v>
      </c>
      <c r="E16405" s="17">
        <v>9</v>
      </c>
      <c r="F16405" t="s">
        <v>69</v>
      </c>
      <c r="G16405">
        <v>16</v>
      </c>
      <c r="H16405">
        <v>690193.01000000013</v>
      </c>
    </row>
    <row r="16406" spans="1:8" x14ac:dyDescent="0.25">
      <c r="A16406" s="2">
        <v>12</v>
      </c>
      <c r="B16406" t="s">
        <v>48</v>
      </c>
      <c r="C16406" t="s">
        <v>265</v>
      </c>
      <c r="D16406" s="2">
        <v>3</v>
      </c>
      <c r="E16406" s="17">
        <v>9</v>
      </c>
      <c r="F16406" t="s">
        <v>78</v>
      </c>
      <c r="H16406">
        <v>95979.13</v>
      </c>
    </row>
    <row r="16407" spans="1:8" x14ac:dyDescent="0.25">
      <c r="A16407" s="2">
        <v>12</v>
      </c>
      <c r="B16407" t="s">
        <v>48</v>
      </c>
      <c r="C16407" t="s">
        <v>265</v>
      </c>
      <c r="D16407" s="2">
        <v>3</v>
      </c>
      <c r="E16407" s="17">
        <v>9</v>
      </c>
      <c r="F16407" t="s">
        <v>67</v>
      </c>
      <c r="G16407">
        <v>15</v>
      </c>
      <c r="H16407">
        <v>1189.27</v>
      </c>
    </row>
    <row r="16408" spans="1:8" x14ac:dyDescent="0.25">
      <c r="A16408" s="2">
        <v>12</v>
      </c>
      <c r="B16408" t="s">
        <v>48</v>
      </c>
      <c r="C16408" t="s">
        <v>265</v>
      </c>
      <c r="D16408" s="2">
        <v>3</v>
      </c>
      <c r="E16408" s="17">
        <v>9</v>
      </c>
      <c r="F16408" t="s">
        <v>73</v>
      </c>
      <c r="H16408">
        <v>414034</v>
      </c>
    </row>
    <row r="16409" spans="1:8" x14ac:dyDescent="0.25">
      <c r="A16409" s="2">
        <v>12</v>
      </c>
      <c r="B16409" t="s">
        <v>48</v>
      </c>
      <c r="C16409" t="s">
        <v>265</v>
      </c>
      <c r="D16409" s="2">
        <v>3</v>
      </c>
      <c r="E16409" s="17">
        <v>10</v>
      </c>
      <c r="F16409" t="s">
        <v>70</v>
      </c>
      <c r="G16409">
        <v>2</v>
      </c>
      <c r="H16409">
        <v>799879.5</v>
      </c>
    </row>
    <row r="16410" spans="1:8" x14ac:dyDescent="0.25">
      <c r="A16410" s="2">
        <v>12</v>
      </c>
      <c r="B16410" t="s">
        <v>48</v>
      </c>
      <c r="C16410" t="s">
        <v>265</v>
      </c>
      <c r="D16410" s="2">
        <v>3</v>
      </c>
      <c r="E16410" s="17">
        <v>10</v>
      </c>
      <c r="F16410" t="s">
        <v>75</v>
      </c>
      <c r="G16410">
        <v>2</v>
      </c>
      <c r="H16410">
        <v>27000</v>
      </c>
    </row>
    <row r="16411" spans="1:8" x14ac:dyDescent="0.25">
      <c r="A16411" s="2">
        <v>12</v>
      </c>
      <c r="B16411" t="s">
        <v>48</v>
      </c>
      <c r="C16411" t="s">
        <v>265</v>
      </c>
      <c r="D16411" s="2">
        <v>3</v>
      </c>
      <c r="E16411" s="17">
        <v>10</v>
      </c>
      <c r="F16411" t="s">
        <v>68</v>
      </c>
      <c r="G16411">
        <v>1</v>
      </c>
      <c r="H16411">
        <v>12168</v>
      </c>
    </row>
    <row r="16412" spans="1:8" x14ac:dyDescent="0.25">
      <c r="A16412" s="2">
        <v>12</v>
      </c>
      <c r="B16412" t="s">
        <v>48</v>
      </c>
      <c r="C16412" t="s">
        <v>265</v>
      </c>
      <c r="D16412" s="2">
        <v>3</v>
      </c>
      <c r="E16412" s="17">
        <v>10</v>
      </c>
      <c r="F16412" t="s">
        <v>69</v>
      </c>
      <c r="G16412">
        <v>2</v>
      </c>
      <c r="H16412">
        <v>103984.01999999999</v>
      </c>
    </row>
    <row r="16413" spans="1:8" x14ac:dyDescent="0.25">
      <c r="A16413" s="2">
        <v>12</v>
      </c>
      <c r="B16413" t="s">
        <v>48</v>
      </c>
      <c r="C16413" t="s">
        <v>265</v>
      </c>
      <c r="D16413" s="2">
        <v>3</v>
      </c>
      <c r="E16413" s="17">
        <v>10</v>
      </c>
      <c r="F16413" t="s">
        <v>78</v>
      </c>
      <c r="H16413">
        <v>10923.48</v>
      </c>
    </row>
    <row r="16414" spans="1:8" x14ac:dyDescent="0.25">
      <c r="A16414" s="2">
        <v>12</v>
      </c>
      <c r="B16414" t="s">
        <v>48</v>
      </c>
      <c r="C16414" t="s">
        <v>265</v>
      </c>
      <c r="D16414" s="2">
        <v>3</v>
      </c>
      <c r="E16414" s="17">
        <v>10</v>
      </c>
      <c r="F16414" t="s">
        <v>67</v>
      </c>
      <c r="G16414">
        <v>2</v>
      </c>
      <c r="H16414">
        <v>139.91999999999999</v>
      </c>
    </row>
    <row r="16415" spans="1:8" x14ac:dyDescent="0.25">
      <c r="A16415" s="2">
        <v>12</v>
      </c>
      <c r="B16415" t="s">
        <v>48</v>
      </c>
      <c r="C16415" t="s">
        <v>265</v>
      </c>
      <c r="D16415" s="2">
        <v>3</v>
      </c>
      <c r="E16415" s="17">
        <v>10</v>
      </c>
      <c r="F16415" t="s">
        <v>73</v>
      </c>
      <c r="H16415">
        <v>66402</v>
      </c>
    </row>
    <row r="16416" spans="1:8" x14ac:dyDescent="0.25">
      <c r="A16416" s="2">
        <v>12</v>
      </c>
      <c r="B16416" t="s">
        <v>48</v>
      </c>
      <c r="C16416" t="s">
        <v>265</v>
      </c>
      <c r="D16416" s="2">
        <v>3</v>
      </c>
      <c r="E16416" s="17">
        <v>11</v>
      </c>
      <c r="F16416" t="s">
        <v>70</v>
      </c>
      <c r="G16416">
        <v>36</v>
      </c>
      <c r="H16416">
        <v>15737200.909999993</v>
      </c>
    </row>
    <row r="16417" spans="1:8" x14ac:dyDescent="0.25">
      <c r="A16417" s="2">
        <v>12</v>
      </c>
      <c r="B16417" t="s">
        <v>48</v>
      </c>
      <c r="C16417" t="s">
        <v>265</v>
      </c>
      <c r="D16417" s="2">
        <v>3</v>
      </c>
      <c r="E16417" s="17">
        <v>11</v>
      </c>
      <c r="F16417" t="s">
        <v>75</v>
      </c>
      <c r="G16417">
        <v>7</v>
      </c>
      <c r="H16417">
        <v>222915</v>
      </c>
    </row>
    <row r="16418" spans="1:8" x14ac:dyDescent="0.25">
      <c r="A16418" s="2">
        <v>12</v>
      </c>
      <c r="B16418" t="s">
        <v>48</v>
      </c>
      <c r="C16418" t="s">
        <v>265</v>
      </c>
      <c r="D16418" s="2">
        <v>3</v>
      </c>
      <c r="E16418" s="17">
        <v>11</v>
      </c>
      <c r="F16418" t="s">
        <v>68</v>
      </c>
      <c r="G16418">
        <v>22</v>
      </c>
      <c r="H16418">
        <v>378482</v>
      </c>
    </row>
    <row r="16419" spans="1:8" x14ac:dyDescent="0.25">
      <c r="A16419" s="2">
        <v>12</v>
      </c>
      <c r="B16419" t="s">
        <v>48</v>
      </c>
      <c r="C16419" t="s">
        <v>265</v>
      </c>
      <c r="D16419" s="2">
        <v>3</v>
      </c>
      <c r="E16419" s="17">
        <v>11</v>
      </c>
      <c r="F16419" t="s">
        <v>69</v>
      </c>
      <c r="G16419">
        <v>36</v>
      </c>
      <c r="H16419">
        <v>2045828.46</v>
      </c>
    </row>
    <row r="16420" spans="1:8" x14ac:dyDescent="0.25">
      <c r="A16420" s="2">
        <v>12</v>
      </c>
      <c r="B16420" t="s">
        <v>48</v>
      </c>
      <c r="C16420" t="s">
        <v>265</v>
      </c>
      <c r="D16420" s="2">
        <v>3</v>
      </c>
      <c r="E16420" s="17">
        <v>11</v>
      </c>
      <c r="F16420" t="s">
        <v>78</v>
      </c>
      <c r="H16420">
        <v>499505.37999999995</v>
      </c>
    </row>
    <row r="16421" spans="1:8" x14ac:dyDescent="0.25">
      <c r="A16421" s="2">
        <v>12</v>
      </c>
      <c r="B16421" t="s">
        <v>48</v>
      </c>
      <c r="C16421" t="s">
        <v>265</v>
      </c>
      <c r="D16421" s="2">
        <v>3</v>
      </c>
      <c r="E16421" s="17">
        <v>11</v>
      </c>
      <c r="F16421" t="s">
        <v>67</v>
      </c>
      <c r="G16421">
        <v>35</v>
      </c>
      <c r="H16421">
        <v>2536.0500000000002</v>
      </c>
    </row>
    <row r="16422" spans="1:8" x14ac:dyDescent="0.25">
      <c r="A16422" s="2">
        <v>12</v>
      </c>
      <c r="B16422" t="s">
        <v>48</v>
      </c>
      <c r="C16422" t="s">
        <v>265</v>
      </c>
      <c r="D16422" s="2">
        <v>3</v>
      </c>
      <c r="E16422" s="17">
        <v>11</v>
      </c>
      <c r="F16422" t="s">
        <v>73</v>
      </c>
      <c r="G16422">
        <v>3</v>
      </c>
      <c r="H16422">
        <v>1293147.26</v>
      </c>
    </row>
    <row r="16423" spans="1:8" x14ac:dyDescent="0.25">
      <c r="A16423" s="2">
        <v>12</v>
      </c>
      <c r="B16423" t="s">
        <v>48</v>
      </c>
      <c r="C16423" t="s">
        <v>265</v>
      </c>
      <c r="D16423" s="2">
        <v>3</v>
      </c>
      <c r="E16423" s="17">
        <v>11</v>
      </c>
      <c r="F16423" t="s">
        <v>72</v>
      </c>
      <c r="G16423">
        <v>36</v>
      </c>
      <c r="H16423">
        <v>2394515.56</v>
      </c>
    </row>
    <row r="16424" spans="1:8" x14ac:dyDescent="0.25">
      <c r="A16424" s="2">
        <v>12</v>
      </c>
      <c r="B16424" t="s">
        <v>48</v>
      </c>
      <c r="C16424" t="s">
        <v>265</v>
      </c>
      <c r="D16424" s="2">
        <v>3</v>
      </c>
      <c r="E16424" s="17">
        <v>12</v>
      </c>
      <c r="F16424" t="s">
        <v>70</v>
      </c>
      <c r="G16424">
        <v>3</v>
      </c>
      <c r="H16424">
        <v>1537222.69</v>
      </c>
    </row>
    <row r="16425" spans="1:8" x14ac:dyDescent="0.25">
      <c r="A16425" s="2">
        <v>12</v>
      </c>
      <c r="B16425" t="s">
        <v>48</v>
      </c>
      <c r="C16425" t="s">
        <v>265</v>
      </c>
      <c r="D16425" s="2">
        <v>3</v>
      </c>
      <c r="E16425" s="17">
        <v>12</v>
      </c>
      <c r="F16425" t="s">
        <v>75</v>
      </c>
      <c r="G16425">
        <v>1</v>
      </c>
      <c r="H16425">
        <v>58500</v>
      </c>
    </row>
    <row r="16426" spans="1:8" x14ac:dyDescent="0.25">
      <c r="A16426" s="2">
        <v>12</v>
      </c>
      <c r="B16426" t="s">
        <v>48</v>
      </c>
      <c r="C16426" t="s">
        <v>265</v>
      </c>
      <c r="D16426" s="2">
        <v>3</v>
      </c>
      <c r="E16426" s="17">
        <v>12</v>
      </c>
      <c r="F16426" t="s">
        <v>68</v>
      </c>
      <c r="G16426">
        <v>2</v>
      </c>
      <c r="H16426">
        <v>53760</v>
      </c>
    </row>
    <row r="16427" spans="1:8" x14ac:dyDescent="0.25">
      <c r="A16427" s="2">
        <v>12</v>
      </c>
      <c r="B16427" t="s">
        <v>48</v>
      </c>
      <c r="C16427" t="s">
        <v>265</v>
      </c>
      <c r="D16427" s="2">
        <v>3</v>
      </c>
      <c r="E16427" s="17">
        <v>12</v>
      </c>
      <c r="F16427" t="s">
        <v>69</v>
      </c>
      <c r="G16427">
        <v>3</v>
      </c>
      <c r="H16427">
        <v>199838.3</v>
      </c>
    </row>
    <row r="16428" spans="1:8" x14ac:dyDescent="0.25">
      <c r="A16428" s="2">
        <v>12</v>
      </c>
      <c r="B16428" t="s">
        <v>48</v>
      </c>
      <c r="C16428" t="s">
        <v>265</v>
      </c>
      <c r="D16428" s="2">
        <v>3</v>
      </c>
      <c r="E16428" s="17">
        <v>12</v>
      </c>
      <c r="F16428" t="s">
        <v>78</v>
      </c>
      <c r="H16428">
        <v>50215.05</v>
      </c>
    </row>
    <row r="16429" spans="1:8" x14ac:dyDescent="0.25">
      <c r="A16429" s="2">
        <v>12</v>
      </c>
      <c r="B16429" t="s">
        <v>48</v>
      </c>
      <c r="C16429" t="s">
        <v>265</v>
      </c>
      <c r="D16429" s="2">
        <v>3</v>
      </c>
      <c r="E16429" s="17">
        <v>12</v>
      </c>
      <c r="F16429" t="s">
        <v>67</v>
      </c>
      <c r="G16429">
        <v>3</v>
      </c>
      <c r="H16429">
        <v>209.88</v>
      </c>
    </row>
    <row r="16430" spans="1:8" x14ac:dyDescent="0.25">
      <c r="A16430" s="2">
        <v>12</v>
      </c>
      <c r="B16430" t="s">
        <v>48</v>
      </c>
      <c r="C16430" t="s">
        <v>265</v>
      </c>
      <c r="D16430" s="2">
        <v>3</v>
      </c>
      <c r="E16430" s="17">
        <v>12</v>
      </c>
      <c r="F16430" t="s">
        <v>73</v>
      </c>
      <c r="H16430">
        <v>84207.03</v>
      </c>
    </row>
    <row r="16431" spans="1:8" x14ac:dyDescent="0.25">
      <c r="A16431" s="2">
        <v>12</v>
      </c>
      <c r="B16431" t="s">
        <v>48</v>
      </c>
      <c r="C16431" t="s">
        <v>265</v>
      </c>
      <c r="D16431" s="2">
        <v>3</v>
      </c>
      <c r="E16431" s="17">
        <v>12</v>
      </c>
      <c r="F16431" t="s">
        <v>72</v>
      </c>
      <c r="G16431">
        <v>3</v>
      </c>
      <c r="H16431">
        <v>218608.84</v>
      </c>
    </row>
    <row r="16432" spans="1:8" x14ac:dyDescent="0.25">
      <c r="A16432" s="2">
        <v>12</v>
      </c>
      <c r="B16432" t="s">
        <v>48</v>
      </c>
      <c r="C16432" t="s">
        <v>265</v>
      </c>
      <c r="D16432" s="2">
        <v>3</v>
      </c>
      <c r="E16432" s="17">
        <v>12</v>
      </c>
      <c r="F16432" t="s">
        <v>74</v>
      </c>
      <c r="H16432">
        <v>63293.09</v>
      </c>
    </row>
    <row r="16433" spans="1:8" x14ac:dyDescent="0.25">
      <c r="A16433" s="2">
        <v>12</v>
      </c>
      <c r="B16433" t="s">
        <v>48</v>
      </c>
      <c r="C16433" t="s">
        <v>265</v>
      </c>
      <c r="D16433" s="2">
        <v>3</v>
      </c>
      <c r="E16433" s="17">
        <v>13</v>
      </c>
      <c r="F16433" t="s">
        <v>70</v>
      </c>
      <c r="G16433">
        <v>25</v>
      </c>
      <c r="H16433">
        <v>14354016.57</v>
      </c>
    </row>
    <row r="16434" spans="1:8" x14ac:dyDescent="0.25">
      <c r="A16434" s="2">
        <v>12</v>
      </c>
      <c r="B16434" t="s">
        <v>48</v>
      </c>
      <c r="C16434" t="s">
        <v>265</v>
      </c>
      <c r="D16434" s="2">
        <v>3</v>
      </c>
      <c r="E16434" s="17">
        <v>13</v>
      </c>
      <c r="F16434" t="s">
        <v>75</v>
      </c>
      <c r="G16434">
        <v>6</v>
      </c>
      <c r="H16434">
        <v>237656</v>
      </c>
    </row>
    <row r="16435" spans="1:8" x14ac:dyDescent="0.25">
      <c r="A16435" s="2">
        <v>12</v>
      </c>
      <c r="B16435" t="s">
        <v>48</v>
      </c>
      <c r="C16435" t="s">
        <v>265</v>
      </c>
      <c r="D16435" s="2">
        <v>3</v>
      </c>
      <c r="E16435" s="17">
        <v>13</v>
      </c>
      <c r="F16435" t="s">
        <v>68</v>
      </c>
      <c r="G16435">
        <v>14</v>
      </c>
      <c r="H16435">
        <v>317880</v>
      </c>
    </row>
    <row r="16436" spans="1:8" x14ac:dyDescent="0.25">
      <c r="A16436" s="2">
        <v>12</v>
      </c>
      <c r="B16436" t="s">
        <v>48</v>
      </c>
      <c r="C16436" t="s">
        <v>265</v>
      </c>
      <c r="D16436" s="2">
        <v>3</v>
      </c>
      <c r="E16436" s="17">
        <v>13</v>
      </c>
      <c r="F16436" t="s">
        <v>69</v>
      </c>
      <c r="G16436">
        <v>24</v>
      </c>
      <c r="H16436">
        <v>1836572.5200000003</v>
      </c>
    </row>
    <row r="16437" spans="1:8" x14ac:dyDescent="0.25">
      <c r="A16437" s="2">
        <v>12</v>
      </c>
      <c r="B16437" t="s">
        <v>48</v>
      </c>
      <c r="C16437" t="s">
        <v>265</v>
      </c>
      <c r="D16437" s="2">
        <v>3</v>
      </c>
      <c r="E16437" s="17">
        <v>13</v>
      </c>
      <c r="F16437" t="s">
        <v>78</v>
      </c>
      <c r="H16437">
        <v>427455.95000000007</v>
      </c>
    </row>
    <row r="16438" spans="1:8" x14ac:dyDescent="0.25">
      <c r="A16438" s="2">
        <v>12</v>
      </c>
      <c r="B16438" t="s">
        <v>48</v>
      </c>
      <c r="C16438" t="s">
        <v>265</v>
      </c>
      <c r="D16438" s="2">
        <v>3</v>
      </c>
      <c r="E16438" s="17">
        <v>13</v>
      </c>
      <c r="F16438" t="s">
        <v>67</v>
      </c>
      <c r="G16438">
        <v>25</v>
      </c>
      <c r="H16438">
        <v>1690.6999999999998</v>
      </c>
    </row>
    <row r="16439" spans="1:8" x14ac:dyDescent="0.25">
      <c r="A16439" s="2">
        <v>12</v>
      </c>
      <c r="B16439" t="s">
        <v>48</v>
      </c>
      <c r="C16439" t="s">
        <v>265</v>
      </c>
      <c r="D16439" s="2">
        <v>3</v>
      </c>
      <c r="E16439" s="17">
        <v>13</v>
      </c>
      <c r="F16439" t="s">
        <v>73</v>
      </c>
      <c r="G16439">
        <v>3</v>
      </c>
      <c r="H16439">
        <v>1037206.3400000001</v>
      </c>
    </row>
    <row r="16440" spans="1:8" x14ac:dyDescent="0.25">
      <c r="A16440" s="2">
        <v>12</v>
      </c>
      <c r="B16440" t="s">
        <v>48</v>
      </c>
      <c r="C16440" t="s">
        <v>265</v>
      </c>
      <c r="D16440" s="2">
        <v>3</v>
      </c>
      <c r="E16440" s="17">
        <v>13</v>
      </c>
      <c r="F16440" t="s">
        <v>79</v>
      </c>
      <c r="H16440">
        <v>17764.5</v>
      </c>
    </row>
    <row r="16441" spans="1:8" x14ac:dyDescent="0.25">
      <c r="A16441" s="2">
        <v>12</v>
      </c>
      <c r="B16441" t="s">
        <v>48</v>
      </c>
      <c r="C16441" t="s">
        <v>265</v>
      </c>
      <c r="D16441" s="2">
        <v>3</v>
      </c>
      <c r="E16441" s="17">
        <v>13</v>
      </c>
      <c r="F16441" t="s">
        <v>72</v>
      </c>
      <c r="G16441">
        <v>25</v>
      </c>
      <c r="H16441">
        <v>4110317.399999999</v>
      </c>
    </row>
    <row r="16442" spans="1:8" x14ac:dyDescent="0.25">
      <c r="A16442" s="2">
        <v>12</v>
      </c>
      <c r="B16442" t="s">
        <v>48</v>
      </c>
      <c r="C16442" t="s">
        <v>265</v>
      </c>
      <c r="D16442" s="2">
        <v>3</v>
      </c>
      <c r="E16442" s="17">
        <v>14</v>
      </c>
      <c r="F16442" t="s">
        <v>70</v>
      </c>
      <c r="G16442">
        <v>7</v>
      </c>
      <c r="H16442">
        <v>5026379.32</v>
      </c>
    </row>
    <row r="16443" spans="1:8" x14ac:dyDescent="0.25">
      <c r="A16443" s="2">
        <v>12</v>
      </c>
      <c r="B16443" t="s">
        <v>48</v>
      </c>
      <c r="C16443" t="s">
        <v>265</v>
      </c>
      <c r="D16443" s="2">
        <v>3</v>
      </c>
      <c r="E16443" s="17">
        <v>14</v>
      </c>
      <c r="F16443" t="s">
        <v>75</v>
      </c>
      <c r="G16443">
        <v>1</v>
      </c>
      <c r="H16443">
        <v>46380</v>
      </c>
    </row>
    <row r="16444" spans="1:8" x14ac:dyDescent="0.25">
      <c r="A16444" s="2">
        <v>12</v>
      </c>
      <c r="B16444" t="s">
        <v>48</v>
      </c>
      <c r="C16444" t="s">
        <v>265</v>
      </c>
      <c r="D16444" s="2">
        <v>3</v>
      </c>
      <c r="E16444" s="17">
        <v>14</v>
      </c>
      <c r="F16444" t="s">
        <v>68</v>
      </c>
      <c r="G16444">
        <v>5</v>
      </c>
      <c r="H16444">
        <v>116076</v>
      </c>
    </row>
    <row r="16445" spans="1:8" x14ac:dyDescent="0.25">
      <c r="A16445" s="2">
        <v>12</v>
      </c>
      <c r="B16445" t="s">
        <v>48</v>
      </c>
      <c r="C16445" t="s">
        <v>265</v>
      </c>
      <c r="D16445" s="2">
        <v>3</v>
      </c>
      <c r="E16445" s="17">
        <v>14</v>
      </c>
      <c r="F16445" t="s">
        <v>69</v>
      </c>
      <c r="G16445">
        <v>7</v>
      </c>
      <c r="H16445">
        <v>654204.62999999989</v>
      </c>
    </row>
    <row r="16446" spans="1:8" x14ac:dyDescent="0.25">
      <c r="A16446" s="2">
        <v>12</v>
      </c>
      <c r="B16446" t="s">
        <v>48</v>
      </c>
      <c r="C16446" t="s">
        <v>265</v>
      </c>
      <c r="D16446" s="2">
        <v>3</v>
      </c>
      <c r="E16446" s="17">
        <v>14</v>
      </c>
      <c r="F16446" t="s">
        <v>78</v>
      </c>
      <c r="H16446">
        <v>101056.2</v>
      </c>
    </row>
    <row r="16447" spans="1:8" x14ac:dyDescent="0.25">
      <c r="A16447" s="2">
        <v>12</v>
      </c>
      <c r="B16447" t="s">
        <v>48</v>
      </c>
      <c r="C16447" t="s">
        <v>265</v>
      </c>
      <c r="D16447" s="2">
        <v>3</v>
      </c>
      <c r="E16447" s="17">
        <v>14</v>
      </c>
      <c r="F16447" t="s">
        <v>67</v>
      </c>
      <c r="G16447">
        <v>7</v>
      </c>
      <c r="H16447">
        <v>489.72</v>
      </c>
    </row>
    <row r="16448" spans="1:8" x14ac:dyDescent="0.25">
      <c r="A16448" s="2">
        <v>12</v>
      </c>
      <c r="B16448" t="s">
        <v>48</v>
      </c>
      <c r="C16448" t="s">
        <v>265</v>
      </c>
      <c r="D16448" s="2">
        <v>3</v>
      </c>
      <c r="E16448" s="17">
        <v>14</v>
      </c>
      <c r="F16448" t="s">
        <v>73</v>
      </c>
      <c r="G16448">
        <v>1</v>
      </c>
      <c r="H16448">
        <v>377365.35000000003</v>
      </c>
    </row>
    <row r="16449" spans="1:8" x14ac:dyDescent="0.25">
      <c r="A16449" s="2">
        <v>12</v>
      </c>
      <c r="B16449" t="s">
        <v>48</v>
      </c>
      <c r="C16449" t="s">
        <v>265</v>
      </c>
      <c r="D16449" s="2">
        <v>3</v>
      </c>
      <c r="E16449" s="17">
        <v>14</v>
      </c>
      <c r="F16449" t="s">
        <v>72</v>
      </c>
      <c r="G16449">
        <v>7</v>
      </c>
      <c r="H16449">
        <v>1461278.7200000002</v>
      </c>
    </row>
    <row r="16450" spans="1:8" x14ac:dyDescent="0.25">
      <c r="A16450" s="2">
        <v>12</v>
      </c>
      <c r="B16450" t="s">
        <v>48</v>
      </c>
      <c r="C16450" t="s">
        <v>265</v>
      </c>
      <c r="D16450" s="2">
        <v>3</v>
      </c>
      <c r="E16450" s="17">
        <v>16</v>
      </c>
      <c r="F16450" t="s">
        <v>70</v>
      </c>
      <c r="G16450">
        <v>1</v>
      </c>
      <c r="H16450">
        <v>993970.79999999981</v>
      </c>
    </row>
    <row r="16451" spans="1:8" x14ac:dyDescent="0.25">
      <c r="A16451" s="2">
        <v>12</v>
      </c>
      <c r="B16451" t="s">
        <v>48</v>
      </c>
      <c r="C16451" t="s">
        <v>265</v>
      </c>
      <c r="D16451" s="2">
        <v>3</v>
      </c>
      <c r="E16451" s="17">
        <v>16</v>
      </c>
      <c r="F16451" t="s">
        <v>75</v>
      </c>
      <c r="G16451">
        <v>1</v>
      </c>
      <c r="H16451">
        <v>44004</v>
      </c>
    </row>
    <row r="16452" spans="1:8" x14ac:dyDescent="0.25">
      <c r="A16452" s="2">
        <v>12</v>
      </c>
      <c r="B16452" t="s">
        <v>48</v>
      </c>
      <c r="C16452" t="s">
        <v>265</v>
      </c>
      <c r="D16452" s="2">
        <v>3</v>
      </c>
      <c r="E16452" s="17">
        <v>16</v>
      </c>
      <c r="F16452" t="s">
        <v>69</v>
      </c>
      <c r="G16452">
        <v>1</v>
      </c>
      <c r="H16452">
        <v>129216.01999999999</v>
      </c>
    </row>
    <row r="16453" spans="1:8" x14ac:dyDescent="0.25">
      <c r="A16453" s="2">
        <v>12</v>
      </c>
      <c r="B16453" t="s">
        <v>48</v>
      </c>
      <c r="C16453" t="s">
        <v>265</v>
      </c>
      <c r="D16453" s="2">
        <v>3</v>
      </c>
      <c r="E16453" s="17">
        <v>16</v>
      </c>
      <c r="F16453" t="s">
        <v>67</v>
      </c>
      <c r="G16453">
        <v>1</v>
      </c>
      <c r="H16453">
        <v>69.959999999999994</v>
      </c>
    </row>
    <row r="16454" spans="1:8" x14ac:dyDescent="0.25">
      <c r="A16454" s="2">
        <v>12</v>
      </c>
      <c r="B16454" t="s">
        <v>48</v>
      </c>
      <c r="C16454" t="s">
        <v>265</v>
      </c>
      <c r="D16454" s="2">
        <v>3</v>
      </c>
      <c r="E16454" s="17">
        <v>16</v>
      </c>
      <c r="F16454" t="s">
        <v>73</v>
      </c>
      <c r="H16454">
        <v>82830.899999999994</v>
      </c>
    </row>
    <row r="16455" spans="1:8" x14ac:dyDescent="0.25">
      <c r="A16455" s="2">
        <v>12</v>
      </c>
      <c r="B16455" t="s">
        <v>48</v>
      </c>
      <c r="C16455" t="s">
        <v>265</v>
      </c>
      <c r="D16455" s="2">
        <v>3</v>
      </c>
      <c r="E16455" s="17">
        <v>16</v>
      </c>
      <c r="F16455" t="s">
        <v>72</v>
      </c>
      <c r="G16455">
        <v>1</v>
      </c>
      <c r="H16455">
        <v>406596.12</v>
      </c>
    </row>
    <row r="16456" spans="1:8" x14ac:dyDescent="0.25">
      <c r="A16456" s="2">
        <v>12</v>
      </c>
      <c r="B16456" t="s">
        <v>48</v>
      </c>
      <c r="C16456" t="s">
        <v>266</v>
      </c>
      <c r="D16456" s="2">
        <v>5</v>
      </c>
      <c r="E16456" s="17">
        <v>5</v>
      </c>
      <c r="F16456" t="s">
        <v>70</v>
      </c>
      <c r="G16456">
        <v>9</v>
      </c>
      <c r="H16456">
        <v>1252470.75</v>
      </c>
    </row>
    <row r="16457" spans="1:8" x14ac:dyDescent="0.25">
      <c r="A16457" s="2">
        <v>12</v>
      </c>
      <c r="B16457" t="s">
        <v>48</v>
      </c>
      <c r="C16457" t="s">
        <v>266</v>
      </c>
      <c r="D16457" s="2">
        <v>5</v>
      </c>
      <c r="E16457" s="17">
        <v>5</v>
      </c>
      <c r="F16457" t="s">
        <v>75</v>
      </c>
      <c r="G16457">
        <v>7</v>
      </c>
      <c r="H16457">
        <v>87000</v>
      </c>
    </row>
    <row r="16458" spans="1:8" x14ac:dyDescent="0.25">
      <c r="A16458" s="2">
        <v>12</v>
      </c>
      <c r="B16458" t="s">
        <v>48</v>
      </c>
      <c r="C16458" t="s">
        <v>266</v>
      </c>
      <c r="D16458" s="2">
        <v>5</v>
      </c>
      <c r="E16458" s="17">
        <v>5</v>
      </c>
      <c r="F16458" t="s">
        <v>77</v>
      </c>
      <c r="G16458">
        <v>3</v>
      </c>
      <c r="H16458">
        <v>31983.48</v>
      </c>
    </row>
    <row r="16459" spans="1:8" x14ac:dyDescent="0.25">
      <c r="A16459" s="2">
        <v>12</v>
      </c>
      <c r="B16459" t="s">
        <v>48</v>
      </c>
      <c r="C16459" t="s">
        <v>266</v>
      </c>
      <c r="D16459" s="2">
        <v>5</v>
      </c>
      <c r="E16459" s="17">
        <v>5</v>
      </c>
      <c r="F16459" t="s">
        <v>68</v>
      </c>
      <c r="G16459">
        <v>7</v>
      </c>
      <c r="H16459">
        <v>123879</v>
      </c>
    </row>
    <row r="16460" spans="1:8" x14ac:dyDescent="0.25">
      <c r="A16460" s="2">
        <v>12</v>
      </c>
      <c r="B16460" t="s">
        <v>48</v>
      </c>
      <c r="C16460" t="s">
        <v>266</v>
      </c>
      <c r="D16460" s="2">
        <v>5</v>
      </c>
      <c r="E16460" s="17">
        <v>5</v>
      </c>
      <c r="F16460" t="s">
        <v>69</v>
      </c>
      <c r="G16460">
        <v>9</v>
      </c>
      <c r="H16460">
        <v>162819.79</v>
      </c>
    </row>
    <row r="16461" spans="1:8" x14ac:dyDescent="0.25">
      <c r="A16461" s="2">
        <v>12</v>
      </c>
      <c r="B16461" t="s">
        <v>48</v>
      </c>
      <c r="C16461" t="s">
        <v>266</v>
      </c>
      <c r="D16461" s="2">
        <v>5</v>
      </c>
      <c r="E16461" s="17">
        <v>5</v>
      </c>
      <c r="F16461" t="s">
        <v>78</v>
      </c>
      <c r="H16461">
        <v>34151.040000000001</v>
      </c>
    </row>
    <row r="16462" spans="1:8" x14ac:dyDescent="0.25">
      <c r="A16462" s="2">
        <v>12</v>
      </c>
      <c r="B16462" t="s">
        <v>48</v>
      </c>
      <c r="C16462" t="s">
        <v>266</v>
      </c>
      <c r="D16462" s="2">
        <v>5</v>
      </c>
      <c r="E16462" s="17">
        <v>5</v>
      </c>
      <c r="F16462" t="s">
        <v>67</v>
      </c>
      <c r="G16462">
        <v>9</v>
      </c>
      <c r="H16462">
        <v>606.31999999999994</v>
      </c>
    </row>
    <row r="16463" spans="1:8" x14ac:dyDescent="0.25">
      <c r="A16463" s="2">
        <v>12</v>
      </c>
      <c r="B16463" t="s">
        <v>48</v>
      </c>
      <c r="C16463" t="s">
        <v>266</v>
      </c>
      <c r="D16463" s="2">
        <v>5</v>
      </c>
      <c r="E16463" s="17">
        <v>5</v>
      </c>
      <c r="F16463" t="s">
        <v>73</v>
      </c>
      <c r="H16463">
        <v>97732.82</v>
      </c>
    </row>
    <row r="16464" spans="1:8" x14ac:dyDescent="0.25">
      <c r="A16464" s="2">
        <v>12</v>
      </c>
      <c r="B16464" t="s">
        <v>48</v>
      </c>
      <c r="C16464" t="s">
        <v>266</v>
      </c>
      <c r="D16464" s="2">
        <v>5</v>
      </c>
      <c r="E16464" s="17">
        <v>6</v>
      </c>
      <c r="F16464" t="s">
        <v>70</v>
      </c>
      <c r="G16464">
        <v>14</v>
      </c>
      <c r="H16464">
        <v>2696658.57</v>
      </c>
    </row>
    <row r="16465" spans="1:8" x14ac:dyDescent="0.25">
      <c r="A16465" s="2">
        <v>12</v>
      </c>
      <c r="B16465" t="s">
        <v>48</v>
      </c>
      <c r="C16465" t="s">
        <v>266</v>
      </c>
      <c r="D16465" s="2">
        <v>5</v>
      </c>
      <c r="E16465" s="17">
        <v>6</v>
      </c>
      <c r="F16465" t="s">
        <v>75</v>
      </c>
      <c r="G16465">
        <v>13</v>
      </c>
      <c r="H16465">
        <v>192900</v>
      </c>
    </row>
    <row r="16466" spans="1:8" x14ac:dyDescent="0.25">
      <c r="A16466" s="2">
        <v>12</v>
      </c>
      <c r="B16466" t="s">
        <v>48</v>
      </c>
      <c r="C16466" t="s">
        <v>266</v>
      </c>
      <c r="D16466" s="2">
        <v>5</v>
      </c>
      <c r="E16466" s="17">
        <v>6</v>
      </c>
      <c r="F16466" t="s">
        <v>77</v>
      </c>
      <c r="H16466">
        <v>57946.95</v>
      </c>
    </row>
    <row r="16467" spans="1:8" x14ac:dyDescent="0.25">
      <c r="A16467" s="2">
        <v>12</v>
      </c>
      <c r="B16467" t="s">
        <v>48</v>
      </c>
      <c r="C16467" t="s">
        <v>266</v>
      </c>
      <c r="D16467" s="2">
        <v>5</v>
      </c>
      <c r="E16467" s="17">
        <v>6</v>
      </c>
      <c r="F16467" t="s">
        <v>68</v>
      </c>
      <c r="G16467">
        <v>9</v>
      </c>
      <c r="H16467">
        <v>183757.75</v>
      </c>
    </row>
    <row r="16468" spans="1:8" x14ac:dyDescent="0.25">
      <c r="A16468" s="2">
        <v>12</v>
      </c>
      <c r="B16468" t="s">
        <v>48</v>
      </c>
      <c r="C16468" t="s">
        <v>266</v>
      </c>
      <c r="D16468" s="2">
        <v>5</v>
      </c>
      <c r="E16468" s="17">
        <v>6</v>
      </c>
      <c r="F16468" t="s">
        <v>69</v>
      </c>
      <c r="G16468">
        <v>14</v>
      </c>
      <c r="H16468">
        <v>352195.49000000005</v>
      </c>
    </row>
    <row r="16469" spans="1:8" x14ac:dyDescent="0.25">
      <c r="A16469" s="2">
        <v>12</v>
      </c>
      <c r="B16469" t="s">
        <v>48</v>
      </c>
      <c r="C16469" t="s">
        <v>266</v>
      </c>
      <c r="D16469" s="2">
        <v>5</v>
      </c>
      <c r="E16469" s="17">
        <v>6</v>
      </c>
      <c r="F16469" t="s">
        <v>78</v>
      </c>
      <c r="H16469">
        <v>61303.260000000009</v>
      </c>
    </row>
    <row r="16470" spans="1:8" x14ac:dyDescent="0.25">
      <c r="A16470" s="2">
        <v>12</v>
      </c>
      <c r="B16470" t="s">
        <v>48</v>
      </c>
      <c r="C16470" t="s">
        <v>266</v>
      </c>
      <c r="D16470" s="2">
        <v>5</v>
      </c>
      <c r="E16470" s="17">
        <v>6</v>
      </c>
      <c r="F16470" t="s">
        <v>67</v>
      </c>
      <c r="G16470">
        <v>14</v>
      </c>
      <c r="H16470">
        <v>1136.8499999999999</v>
      </c>
    </row>
    <row r="16471" spans="1:8" x14ac:dyDescent="0.25">
      <c r="A16471" s="2">
        <v>12</v>
      </c>
      <c r="B16471" t="s">
        <v>48</v>
      </c>
      <c r="C16471" t="s">
        <v>266</v>
      </c>
      <c r="D16471" s="2">
        <v>5</v>
      </c>
      <c r="E16471" s="17">
        <v>6</v>
      </c>
      <c r="F16471" t="s">
        <v>73</v>
      </c>
      <c r="G16471">
        <v>4</v>
      </c>
      <c r="H16471">
        <v>207641.85</v>
      </c>
    </row>
    <row r="16472" spans="1:8" x14ac:dyDescent="0.25">
      <c r="A16472" s="2">
        <v>12</v>
      </c>
      <c r="B16472" t="s">
        <v>48</v>
      </c>
      <c r="C16472" t="s">
        <v>266</v>
      </c>
      <c r="D16472" s="2">
        <v>5</v>
      </c>
      <c r="E16472" s="17">
        <v>6</v>
      </c>
      <c r="F16472" t="s">
        <v>74</v>
      </c>
      <c r="H16472">
        <v>5621.2</v>
      </c>
    </row>
    <row r="16473" spans="1:8" x14ac:dyDescent="0.25">
      <c r="A16473" s="2">
        <v>12</v>
      </c>
      <c r="B16473" t="s">
        <v>48</v>
      </c>
      <c r="C16473" t="s">
        <v>266</v>
      </c>
      <c r="D16473" s="2">
        <v>5</v>
      </c>
      <c r="E16473" s="17">
        <v>7</v>
      </c>
      <c r="F16473" t="s">
        <v>70</v>
      </c>
      <c r="G16473">
        <v>8</v>
      </c>
      <c r="H16473">
        <v>1756329.25</v>
      </c>
    </row>
    <row r="16474" spans="1:8" x14ac:dyDescent="0.25">
      <c r="A16474" s="2">
        <v>12</v>
      </c>
      <c r="B16474" t="s">
        <v>48</v>
      </c>
      <c r="C16474" t="s">
        <v>266</v>
      </c>
      <c r="D16474" s="2">
        <v>5</v>
      </c>
      <c r="E16474" s="17">
        <v>7</v>
      </c>
      <c r="F16474" t="s">
        <v>75</v>
      </c>
      <c r="G16474">
        <v>6</v>
      </c>
      <c r="H16474">
        <v>87300</v>
      </c>
    </row>
    <row r="16475" spans="1:8" x14ac:dyDescent="0.25">
      <c r="A16475" s="2">
        <v>12</v>
      </c>
      <c r="B16475" t="s">
        <v>48</v>
      </c>
      <c r="C16475" t="s">
        <v>266</v>
      </c>
      <c r="D16475" s="2">
        <v>5</v>
      </c>
      <c r="E16475" s="17">
        <v>7</v>
      </c>
      <c r="F16475" t="s">
        <v>68</v>
      </c>
      <c r="G16475">
        <v>6</v>
      </c>
      <c r="H16475">
        <v>133640</v>
      </c>
    </row>
    <row r="16476" spans="1:8" x14ac:dyDescent="0.25">
      <c r="A16476" s="2">
        <v>12</v>
      </c>
      <c r="B16476" t="s">
        <v>48</v>
      </c>
      <c r="C16476" t="s">
        <v>266</v>
      </c>
      <c r="D16476" s="2">
        <v>5</v>
      </c>
      <c r="E16476" s="17">
        <v>7</v>
      </c>
      <c r="F16476" t="s">
        <v>69</v>
      </c>
      <c r="G16476">
        <v>8</v>
      </c>
      <c r="H16476">
        <v>228321.09000000003</v>
      </c>
    </row>
    <row r="16477" spans="1:8" x14ac:dyDescent="0.25">
      <c r="A16477" s="2">
        <v>12</v>
      </c>
      <c r="B16477" t="s">
        <v>48</v>
      </c>
      <c r="C16477" t="s">
        <v>266</v>
      </c>
      <c r="D16477" s="2">
        <v>5</v>
      </c>
      <c r="E16477" s="17">
        <v>7</v>
      </c>
      <c r="F16477" t="s">
        <v>78</v>
      </c>
      <c r="H16477">
        <v>25688.550000000003</v>
      </c>
    </row>
    <row r="16478" spans="1:8" x14ac:dyDescent="0.25">
      <c r="A16478" s="2">
        <v>12</v>
      </c>
      <c r="B16478" t="s">
        <v>48</v>
      </c>
      <c r="C16478" t="s">
        <v>266</v>
      </c>
      <c r="D16478" s="2">
        <v>5</v>
      </c>
      <c r="E16478" s="17">
        <v>7</v>
      </c>
      <c r="F16478" t="s">
        <v>67</v>
      </c>
      <c r="G16478">
        <v>8</v>
      </c>
      <c r="H16478">
        <v>600.49</v>
      </c>
    </row>
    <row r="16479" spans="1:8" x14ac:dyDescent="0.25">
      <c r="A16479" s="2">
        <v>12</v>
      </c>
      <c r="B16479" t="s">
        <v>48</v>
      </c>
      <c r="C16479" t="s">
        <v>266</v>
      </c>
      <c r="D16479" s="2">
        <v>5</v>
      </c>
      <c r="E16479" s="17">
        <v>7</v>
      </c>
      <c r="F16479" t="s">
        <v>73</v>
      </c>
      <c r="G16479">
        <v>3</v>
      </c>
      <c r="H16479">
        <v>153997.5</v>
      </c>
    </row>
    <row r="16480" spans="1:8" x14ac:dyDescent="0.25">
      <c r="A16480" s="2">
        <v>12</v>
      </c>
      <c r="B16480" t="s">
        <v>48</v>
      </c>
      <c r="C16480" t="s">
        <v>266</v>
      </c>
      <c r="D16480" s="2">
        <v>5</v>
      </c>
      <c r="E16480" s="17">
        <v>8</v>
      </c>
      <c r="F16480" t="s">
        <v>70</v>
      </c>
      <c r="G16480">
        <v>15</v>
      </c>
      <c r="H16480">
        <v>3834472.2</v>
      </c>
    </row>
    <row r="16481" spans="1:8" x14ac:dyDescent="0.25">
      <c r="A16481" s="2">
        <v>12</v>
      </c>
      <c r="B16481" t="s">
        <v>48</v>
      </c>
      <c r="C16481" t="s">
        <v>266</v>
      </c>
      <c r="D16481" s="2">
        <v>5</v>
      </c>
      <c r="E16481" s="17">
        <v>8</v>
      </c>
      <c r="F16481" t="s">
        <v>75</v>
      </c>
      <c r="G16481">
        <v>13</v>
      </c>
      <c r="H16481">
        <v>165600</v>
      </c>
    </row>
    <row r="16482" spans="1:8" x14ac:dyDescent="0.25">
      <c r="A16482" s="2">
        <v>12</v>
      </c>
      <c r="B16482" t="s">
        <v>48</v>
      </c>
      <c r="C16482" t="s">
        <v>266</v>
      </c>
      <c r="D16482" s="2">
        <v>5</v>
      </c>
      <c r="E16482" s="17">
        <v>8</v>
      </c>
      <c r="F16482" t="s">
        <v>77</v>
      </c>
      <c r="H16482">
        <v>13272.939999999999</v>
      </c>
    </row>
    <row r="16483" spans="1:8" x14ac:dyDescent="0.25">
      <c r="A16483" s="2">
        <v>12</v>
      </c>
      <c r="B16483" t="s">
        <v>48</v>
      </c>
      <c r="C16483" t="s">
        <v>266</v>
      </c>
      <c r="D16483" s="2">
        <v>5</v>
      </c>
      <c r="E16483" s="17">
        <v>8</v>
      </c>
      <c r="F16483" t="s">
        <v>68</v>
      </c>
      <c r="G16483">
        <v>12</v>
      </c>
      <c r="H16483">
        <v>212280</v>
      </c>
    </row>
    <row r="16484" spans="1:8" x14ac:dyDescent="0.25">
      <c r="A16484" s="2">
        <v>12</v>
      </c>
      <c r="B16484" t="s">
        <v>48</v>
      </c>
      <c r="C16484" t="s">
        <v>266</v>
      </c>
      <c r="D16484" s="2">
        <v>5</v>
      </c>
      <c r="E16484" s="17">
        <v>8</v>
      </c>
      <c r="F16484" t="s">
        <v>69</v>
      </c>
      <c r="G16484">
        <v>15</v>
      </c>
      <c r="H16484">
        <v>498567.89000000013</v>
      </c>
    </row>
    <row r="16485" spans="1:8" x14ac:dyDescent="0.25">
      <c r="A16485" s="2">
        <v>12</v>
      </c>
      <c r="B16485" t="s">
        <v>48</v>
      </c>
      <c r="C16485" t="s">
        <v>266</v>
      </c>
      <c r="D16485" s="2">
        <v>5</v>
      </c>
      <c r="E16485" s="17">
        <v>8</v>
      </c>
      <c r="F16485" t="s">
        <v>78</v>
      </c>
      <c r="H16485">
        <v>60291.199999999997</v>
      </c>
    </row>
    <row r="16486" spans="1:8" x14ac:dyDescent="0.25">
      <c r="A16486" s="2">
        <v>12</v>
      </c>
      <c r="B16486" t="s">
        <v>48</v>
      </c>
      <c r="C16486" t="s">
        <v>266</v>
      </c>
      <c r="D16486" s="2">
        <v>5</v>
      </c>
      <c r="E16486" s="17">
        <v>8</v>
      </c>
      <c r="F16486" t="s">
        <v>67</v>
      </c>
      <c r="G16486">
        <v>15</v>
      </c>
      <c r="H16486">
        <v>1037.74</v>
      </c>
    </row>
    <row r="16487" spans="1:8" x14ac:dyDescent="0.25">
      <c r="A16487" s="2">
        <v>12</v>
      </c>
      <c r="B16487" t="s">
        <v>48</v>
      </c>
      <c r="C16487" t="s">
        <v>266</v>
      </c>
      <c r="D16487" s="2">
        <v>5</v>
      </c>
      <c r="E16487" s="17">
        <v>8</v>
      </c>
      <c r="F16487" t="s">
        <v>73</v>
      </c>
      <c r="G16487">
        <v>3</v>
      </c>
      <c r="H16487">
        <v>299980.82</v>
      </c>
    </row>
    <row r="16488" spans="1:8" x14ac:dyDescent="0.25">
      <c r="A16488" s="2">
        <v>12</v>
      </c>
      <c r="B16488" t="s">
        <v>48</v>
      </c>
      <c r="C16488" t="s">
        <v>266</v>
      </c>
      <c r="D16488" s="2">
        <v>5</v>
      </c>
      <c r="E16488" s="17">
        <v>9</v>
      </c>
      <c r="F16488" t="s">
        <v>70</v>
      </c>
      <c r="G16488">
        <v>63</v>
      </c>
      <c r="H16488">
        <v>19642777.729999997</v>
      </c>
    </row>
    <row r="16489" spans="1:8" x14ac:dyDescent="0.25">
      <c r="A16489" s="2">
        <v>12</v>
      </c>
      <c r="B16489" t="s">
        <v>48</v>
      </c>
      <c r="C16489" t="s">
        <v>266</v>
      </c>
      <c r="D16489" s="2">
        <v>5</v>
      </c>
      <c r="E16489" s="17">
        <v>9</v>
      </c>
      <c r="F16489" t="s">
        <v>75</v>
      </c>
      <c r="G16489">
        <v>59</v>
      </c>
      <c r="H16489">
        <v>772500</v>
      </c>
    </row>
    <row r="16490" spans="1:8" x14ac:dyDescent="0.25">
      <c r="A16490" s="2">
        <v>12</v>
      </c>
      <c r="B16490" t="s">
        <v>48</v>
      </c>
      <c r="C16490" t="s">
        <v>266</v>
      </c>
      <c r="D16490" s="2">
        <v>5</v>
      </c>
      <c r="E16490" s="17">
        <v>9</v>
      </c>
      <c r="F16490" t="s">
        <v>77</v>
      </c>
      <c r="G16490">
        <v>1</v>
      </c>
      <c r="H16490">
        <v>211018.15999999997</v>
      </c>
    </row>
    <row r="16491" spans="1:8" x14ac:dyDescent="0.25">
      <c r="A16491" s="2">
        <v>12</v>
      </c>
      <c r="B16491" t="s">
        <v>48</v>
      </c>
      <c r="C16491" t="s">
        <v>266</v>
      </c>
      <c r="D16491" s="2">
        <v>5</v>
      </c>
      <c r="E16491" s="17">
        <v>9</v>
      </c>
      <c r="F16491" t="s">
        <v>68</v>
      </c>
      <c r="G16491">
        <v>50</v>
      </c>
      <c r="H16491">
        <v>1000585.5</v>
      </c>
    </row>
    <row r="16492" spans="1:8" x14ac:dyDescent="0.25">
      <c r="A16492" s="2">
        <v>12</v>
      </c>
      <c r="B16492" t="s">
        <v>48</v>
      </c>
      <c r="C16492" t="s">
        <v>266</v>
      </c>
      <c r="D16492" s="2">
        <v>5</v>
      </c>
      <c r="E16492" s="17">
        <v>9</v>
      </c>
      <c r="F16492" t="s">
        <v>69</v>
      </c>
      <c r="G16492">
        <v>63</v>
      </c>
      <c r="H16492">
        <v>2555356.0900000008</v>
      </c>
    </row>
    <row r="16493" spans="1:8" x14ac:dyDescent="0.25">
      <c r="A16493" s="2">
        <v>12</v>
      </c>
      <c r="B16493" t="s">
        <v>48</v>
      </c>
      <c r="C16493" t="s">
        <v>266</v>
      </c>
      <c r="D16493" s="2">
        <v>5</v>
      </c>
      <c r="E16493" s="17">
        <v>9</v>
      </c>
      <c r="F16493" t="s">
        <v>78</v>
      </c>
      <c r="H16493">
        <v>363340.74000000011</v>
      </c>
    </row>
    <row r="16494" spans="1:8" x14ac:dyDescent="0.25">
      <c r="A16494" s="2">
        <v>12</v>
      </c>
      <c r="B16494" t="s">
        <v>48</v>
      </c>
      <c r="C16494" t="s">
        <v>266</v>
      </c>
      <c r="D16494" s="2">
        <v>5</v>
      </c>
      <c r="E16494" s="17">
        <v>9</v>
      </c>
      <c r="F16494" t="s">
        <v>67</v>
      </c>
      <c r="G16494">
        <v>63</v>
      </c>
      <c r="H16494">
        <v>4489.1499999999996</v>
      </c>
    </row>
    <row r="16495" spans="1:8" x14ac:dyDescent="0.25">
      <c r="A16495" s="2">
        <v>12</v>
      </c>
      <c r="B16495" t="s">
        <v>48</v>
      </c>
      <c r="C16495" t="s">
        <v>266</v>
      </c>
      <c r="D16495" s="2">
        <v>5</v>
      </c>
      <c r="E16495" s="17">
        <v>9</v>
      </c>
      <c r="F16495" t="s">
        <v>73</v>
      </c>
      <c r="G16495">
        <v>9</v>
      </c>
      <c r="H16495">
        <v>1661201.7100000002</v>
      </c>
    </row>
    <row r="16496" spans="1:8" x14ac:dyDescent="0.25">
      <c r="A16496" s="2">
        <v>12</v>
      </c>
      <c r="B16496" t="s">
        <v>48</v>
      </c>
      <c r="C16496" t="s">
        <v>266</v>
      </c>
      <c r="D16496" s="2">
        <v>5</v>
      </c>
      <c r="E16496" s="17">
        <v>9</v>
      </c>
      <c r="F16496" t="s">
        <v>74</v>
      </c>
      <c r="H16496">
        <v>10998.000000000002</v>
      </c>
    </row>
    <row r="16497" spans="1:8" x14ac:dyDescent="0.25">
      <c r="A16497" s="2">
        <v>12</v>
      </c>
      <c r="B16497" t="s">
        <v>48</v>
      </c>
      <c r="C16497" t="s">
        <v>266</v>
      </c>
      <c r="D16497" s="2">
        <v>5</v>
      </c>
      <c r="E16497" s="17">
        <v>10</v>
      </c>
      <c r="F16497" t="s">
        <v>70</v>
      </c>
      <c r="G16497">
        <v>11</v>
      </c>
      <c r="H16497">
        <v>4648369.75</v>
      </c>
    </row>
    <row r="16498" spans="1:8" x14ac:dyDescent="0.25">
      <c r="A16498" s="2">
        <v>12</v>
      </c>
      <c r="B16498" t="s">
        <v>48</v>
      </c>
      <c r="C16498" t="s">
        <v>266</v>
      </c>
      <c r="D16498" s="2">
        <v>5</v>
      </c>
      <c r="E16498" s="17">
        <v>10</v>
      </c>
      <c r="F16498" t="s">
        <v>75</v>
      </c>
      <c r="G16498">
        <v>10</v>
      </c>
      <c r="H16498">
        <v>138000</v>
      </c>
    </row>
    <row r="16499" spans="1:8" x14ac:dyDescent="0.25">
      <c r="A16499" s="2">
        <v>12</v>
      </c>
      <c r="B16499" t="s">
        <v>48</v>
      </c>
      <c r="C16499" t="s">
        <v>266</v>
      </c>
      <c r="D16499" s="2">
        <v>5</v>
      </c>
      <c r="E16499" s="17">
        <v>10</v>
      </c>
      <c r="F16499" t="s">
        <v>77</v>
      </c>
      <c r="G16499">
        <v>1</v>
      </c>
      <c r="H16499">
        <v>24383.39</v>
      </c>
    </row>
    <row r="16500" spans="1:8" x14ac:dyDescent="0.25">
      <c r="A16500" s="2">
        <v>12</v>
      </c>
      <c r="B16500" t="s">
        <v>48</v>
      </c>
      <c r="C16500" t="s">
        <v>266</v>
      </c>
      <c r="D16500" s="2">
        <v>5</v>
      </c>
      <c r="E16500" s="17">
        <v>10</v>
      </c>
      <c r="F16500" t="s">
        <v>68</v>
      </c>
      <c r="G16500">
        <v>9</v>
      </c>
      <c r="H16500">
        <v>189828</v>
      </c>
    </row>
    <row r="16501" spans="1:8" x14ac:dyDescent="0.25">
      <c r="A16501" s="2">
        <v>12</v>
      </c>
      <c r="B16501" t="s">
        <v>48</v>
      </c>
      <c r="C16501" t="s">
        <v>266</v>
      </c>
      <c r="D16501" s="2">
        <v>5</v>
      </c>
      <c r="E16501" s="17">
        <v>10</v>
      </c>
      <c r="F16501" t="s">
        <v>69</v>
      </c>
      <c r="G16501">
        <v>11</v>
      </c>
      <c r="H16501">
        <v>604286.07999999996</v>
      </c>
    </row>
    <row r="16502" spans="1:8" x14ac:dyDescent="0.25">
      <c r="A16502" s="2">
        <v>12</v>
      </c>
      <c r="B16502" t="s">
        <v>48</v>
      </c>
      <c r="C16502" t="s">
        <v>266</v>
      </c>
      <c r="D16502" s="2">
        <v>5</v>
      </c>
      <c r="E16502" s="17">
        <v>10</v>
      </c>
      <c r="F16502" t="s">
        <v>78</v>
      </c>
      <c r="H16502">
        <v>95444.86</v>
      </c>
    </row>
    <row r="16503" spans="1:8" x14ac:dyDescent="0.25">
      <c r="A16503" s="2">
        <v>12</v>
      </c>
      <c r="B16503" t="s">
        <v>48</v>
      </c>
      <c r="C16503" t="s">
        <v>266</v>
      </c>
      <c r="D16503" s="2">
        <v>5</v>
      </c>
      <c r="E16503" s="17">
        <v>10</v>
      </c>
      <c r="F16503" t="s">
        <v>67</v>
      </c>
      <c r="G16503">
        <v>11</v>
      </c>
      <c r="H16503">
        <v>810.37</v>
      </c>
    </row>
    <row r="16504" spans="1:8" x14ac:dyDescent="0.25">
      <c r="A16504" s="2">
        <v>12</v>
      </c>
      <c r="B16504" t="s">
        <v>48</v>
      </c>
      <c r="C16504" t="s">
        <v>266</v>
      </c>
      <c r="D16504" s="2">
        <v>5</v>
      </c>
      <c r="E16504" s="17">
        <v>10</v>
      </c>
      <c r="F16504" t="s">
        <v>73</v>
      </c>
      <c r="G16504">
        <v>3</v>
      </c>
      <c r="H16504">
        <v>370514</v>
      </c>
    </row>
    <row r="16505" spans="1:8" x14ac:dyDescent="0.25">
      <c r="A16505" s="2">
        <v>12</v>
      </c>
      <c r="B16505" t="s">
        <v>48</v>
      </c>
      <c r="C16505" t="s">
        <v>266</v>
      </c>
      <c r="D16505" s="2">
        <v>5</v>
      </c>
      <c r="E16505" s="17">
        <v>10</v>
      </c>
      <c r="F16505" t="s">
        <v>74</v>
      </c>
      <c r="G16505">
        <v>1</v>
      </c>
      <c r="H16505">
        <v>10998</v>
      </c>
    </row>
    <row r="16506" spans="1:8" x14ac:dyDescent="0.25">
      <c r="A16506" s="2">
        <v>12</v>
      </c>
      <c r="B16506" t="s">
        <v>48</v>
      </c>
      <c r="C16506" t="s">
        <v>266</v>
      </c>
      <c r="D16506" s="2">
        <v>5</v>
      </c>
      <c r="E16506" s="17">
        <v>10</v>
      </c>
      <c r="F16506" t="s">
        <v>71</v>
      </c>
      <c r="G16506">
        <v>1</v>
      </c>
      <c r="H16506">
        <v>40323.840000000004</v>
      </c>
    </row>
    <row r="16507" spans="1:8" x14ac:dyDescent="0.25">
      <c r="A16507" s="2">
        <v>12</v>
      </c>
      <c r="B16507" t="s">
        <v>48</v>
      </c>
      <c r="C16507" t="s">
        <v>266</v>
      </c>
      <c r="D16507" s="2">
        <v>5</v>
      </c>
      <c r="E16507" s="17">
        <v>11</v>
      </c>
      <c r="F16507" t="s">
        <v>70</v>
      </c>
      <c r="G16507">
        <v>34</v>
      </c>
      <c r="H16507">
        <v>13403907.579999994</v>
      </c>
    </row>
    <row r="16508" spans="1:8" x14ac:dyDescent="0.25">
      <c r="A16508" s="2">
        <v>12</v>
      </c>
      <c r="B16508" t="s">
        <v>48</v>
      </c>
      <c r="C16508" t="s">
        <v>266</v>
      </c>
      <c r="D16508" s="2">
        <v>5</v>
      </c>
      <c r="E16508" s="17">
        <v>11</v>
      </c>
      <c r="F16508" t="s">
        <v>75</v>
      </c>
      <c r="G16508">
        <v>10</v>
      </c>
      <c r="H16508">
        <v>308564</v>
      </c>
    </row>
    <row r="16509" spans="1:8" x14ac:dyDescent="0.25">
      <c r="A16509" s="2">
        <v>12</v>
      </c>
      <c r="B16509" t="s">
        <v>48</v>
      </c>
      <c r="C16509" t="s">
        <v>266</v>
      </c>
      <c r="D16509" s="2">
        <v>5</v>
      </c>
      <c r="E16509" s="17">
        <v>11</v>
      </c>
      <c r="F16509" t="s">
        <v>77</v>
      </c>
      <c r="G16509">
        <v>1</v>
      </c>
      <c r="H16509">
        <v>14307.82</v>
      </c>
    </row>
    <row r="16510" spans="1:8" x14ac:dyDescent="0.25">
      <c r="A16510" s="2">
        <v>12</v>
      </c>
      <c r="B16510" t="s">
        <v>48</v>
      </c>
      <c r="C16510" t="s">
        <v>266</v>
      </c>
      <c r="D16510" s="2">
        <v>5</v>
      </c>
      <c r="E16510" s="17">
        <v>11</v>
      </c>
      <c r="F16510" t="s">
        <v>68</v>
      </c>
      <c r="G16510">
        <v>16</v>
      </c>
      <c r="H16510">
        <v>381386</v>
      </c>
    </row>
    <row r="16511" spans="1:8" x14ac:dyDescent="0.25">
      <c r="A16511" s="2">
        <v>12</v>
      </c>
      <c r="B16511" t="s">
        <v>48</v>
      </c>
      <c r="C16511" t="s">
        <v>266</v>
      </c>
      <c r="D16511" s="2">
        <v>5</v>
      </c>
      <c r="E16511" s="17">
        <v>11</v>
      </c>
      <c r="F16511" t="s">
        <v>69</v>
      </c>
      <c r="G16511">
        <v>34</v>
      </c>
      <c r="H16511">
        <v>1742501.5299999993</v>
      </c>
    </row>
    <row r="16512" spans="1:8" x14ac:dyDescent="0.25">
      <c r="A16512" s="2">
        <v>12</v>
      </c>
      <c r="B16512" t="s">
        <v>48</v>
      </c>
      <c r="C16512" t="s">
        <v>266</v>
      </c>
      <c r="D16512" s="2">
        <v>5</v>
      </c>
      <c r="E16512" s="17">
        <v>11</v>
      </c>
      <c r="F16512" t="s">
        <v>78</v>
      </c>
      <c r="H16512">
        <v>388829.56000000006</v>
      </c>
    </row>
    <row r="16513" spans="1:8" x14ac:dyDescent="0.25">
      <c r="A16513" s="2">
        <v>12</v>
      </c>
      <c r="B16513" t="s">
        <v>48</v>
      </c>
      <c r="C16513" t="s">
        <v>266</v>
      </c>
      <c r="D16513" s="2">
        <v>5</v>
      </c>
      <c r="E16513" s="17">
        <v>11</v>
      </c>
      <c r="F16513" t="s">
        <v>67</v>
      </c>
      <c r="G16513">
        <v>33</v>
      </c>
      <c r="H16513">
        <v>2209.5700000000002</v>
      </c>
    </row>
    <row r="16514" spans="1:8" x14ac:dyDescent="0.25">
      <c r="A16514" s="2">
        <v>12</v>
      </c>
      <c r="B16514" t="s">
        <v>48</v>
      </c>
      <c r="C16514" t="s">
        <v>266</v>
      </c>
      <c r="D16514" s="2">
        <v>5</v>
      </c>
      <c r="E16514" s="17">
        <v>11</v>
      </c>
      <c r="F16514" t="s">
        <v>73</v>
      </c>
      <c r="G16514">
        <v>4</v>
      </c>
      <c r="H16514">
        <v>972311.1</v>
      </c>
    </row>
    <row r="16515" spans="1:8" x14ac:dyDescent="0.25">
      <c r="A16515" s="2">
        <v>12</v>
      </c>
      <c r="B16515" t="s">
        <v>48</v>
      </c>
      <c r="C16515" t="s">
        <v>266</v>
      </c>
      <c r="D16515" s="2">
        <v>5</v>
      </c>
      <c r="E16515" s="17">
        <v>11</v>
      </c>
      <c r="F16515" t="s">
        <v>72</v>
      </c>
      <c r="G16515">
        <v>34</v>
      </c>
      <c r="H16515">
        <v>2184191.4099999988</v>
      </c>
    </row>
    <row r="16516" spans="1:8" x14ac:dyDescent="0.25">
      <c r="A16516" s="2">
        <v>12</v>
      </c>
      <c r="B16516" t="s">
        <v>48</v>
      </c>
      <c r="C16516" t="s">
        <v>266</v>
      </c>
      <c r="D16516" s="2">
        <v>5</v>
      </c>
      <c r="E16516" s="17">
        <v>12</v>
      </c>
      <c r="F16516" t="s">
        <v>70</v>
      </c>
      <c r="G16516">
        <v>24</v>
      </c>
      <c r="H16516">
        <v>12773776.309999999</v>
      </c>
    </row>
    <row r="16517" spans="1:8" x14ac:dyDescent="0.25">
      <c r="A16517" s="2">
        <v>12</v>
      </c>
      <c r="B16517" t="s">
        <v>48</v>
      </c>
      <c r="C16517" t="s">
        <v>266</v>
      </c>
      <c r="D16517" s="2">
        <v>5</v>
      </c>
      <c r="E16517" s="17">
        <v>12</v>
      </c>
      <c r="F16517" t="s">
        <v>75</v>
      </c>
      <c r="G16517">
        <v>4</v>
      </c>
      <c r="H16517">
        <v>80844</v>
      </c>
    </row>
    <row r="16518" spans="1:8" x14ac:dyDescent="0.25">
      <c r="A16518" s="2">
        <v>12</v>
      </c>
      <c r="B16518" t="s">
        <v>48</v>
      </c>
      <c r="C16518" t="s">
        <v>266</v>
      </c>
      <c r="D16518" s="2">
        <v>5</v>
      </c>
      <c r="E16518" s="17">
        <v>12</v>
      </c>
      <c r="F16518" t="s">
        <v>77</v>
      </c>
      <c r="G16518">
        <v>2</v>
      </c>
      <c r="H16518">
        <v>37642.67</v>
      </c>
    </row>
    <row r="16519" spans="1:8" x14ac:dyDescent="0.25">
      <c r="A16519" s="2">
        <v>12</v>
      </c>
      <c r="B16519" t="s">
        <v>48</v>
      </c>
      <c r="C16519" t="s">
        <v>266</v>
      </c>
      <c r="D16519" s="2">
        <v>5</v>
      </c>
      <c r="E16519" s="17">
        <v>12</v>
      </c>
      <c r="F16519" t="s">
        <v>68</v>
      </c>
      <c r="G16519">
        <v>14</v>
      </c>
      <c r="H16519">
        <v>305866</v>
      </c>
    </row>
    <row r="16520" spans="1:8" x14ac:dyDescent="0.25">
      <c r="A16520" s="2">
        <v>12</v>
      </c>
      <c r="B16520" t="s">
        <v>48</v>
      </c>
      <c r="C16520" t="s">
        <v>266</v>
      </c>
      <c r="D16520" s="2">
        <v>5</v>
      </c>
      <c r="E16520" s="17">
        <v>12</v>
      </c>
      <c r="F16520" t="s">
        <v>69</v>
      </c>
      <c r="G16520">
        <v>24</v>
      </c>
      <c r="H16520">
        <v>1661398.6600000001</v>
      </c>
    </row>
    <row r="16521" spans="1:8" x14ac:dyDescent="0.25">
      <c r="A16521" s="2">
        <v>12</v>
      </c>
      <c r="B16521" t="s">
        <v>48</v>
      </c>
      <c r="C16521" t="s">
        <v>266</v>
      </c>
      <c r="D16521" s="2">
        <v>5</v>
      </c>
      <c r="E16521" s="17">
        <v>12</v>
      </c>
      <c r="F16521" t="s">
        <v>78</v>
      </c>
      <c r="H16521">
        <v>372306.51</v>
      </c>
    </row>
    <row r="16522" spans="1:8" x14ac:dyDescent="0.25">
      <c r="A16522" s="2">
        <v>12</v>
      </c>
      <c r="B16522" t="s">
        <v>48</v>
      </c>
      <c r="C16522" t="s">
        <v>266</v>
      </c>
      <c r="D16522" s="2">
        <v>5</v>
      </c>
      <c r="E16522" s="17">
        <v>12</v>
      </c>
      <c r="F16522" t="s">
        <v>67</v>
      </c>
      <c r="G16522">
        <v>24</v>
      </c>
      <c r="H16522">
        <v>1690.65</v>
      </c>
    </row>
    <row r="16523" spans="1:8" x14ac:dyDescent="0.25">
      <c r="A16523" s="2">
        <v>12</v>
      </c>
      <c r="B16523" t="s">
        <v>48</v>
      </c>
      <c r="C16523" t="s">
        <v>266</v>
      </c>
      <c r="D16523" s="2">
        <v>5</v>
      </c>
      <c r="E16523" s="17">
        <v>12</v>
      </c>
      <c r="F16523" t="s">
        <v>73</v>
      </c>
      <c r="G16523">
        <v>1</v>
      </c>
      <c r="H16523">
        <v>711304.86</v>
      </c>
    </row>
    <row r="16524" spans="1:8" x14ac:dyDescent="0.25">
      <c r="A16524" s="2">
        <v>12</v>
      </c>
      <c r="B16524" t="s">
        <v>48</v>
      </c>
      <c r="C16524" t="s">
        <v>266</v>
      </c>
      <c r="D16524" s="2">
        <v>5</v>
      </c>
      <c r="E16524" s="17">
        <v>12</v>
      </c>
      <c r="F16524" t="s">
        <v>72</v>
      </c>
      <c r="G16524">
        <v>24</v>
      </c>
      <c r="H16524">
        <v>2279975.11</v>
      </c>
    </row>
    <row r="16525" spans="1:8" x14ac:dyDescent="0.25">
      <c r="A16525" s="2">
        <v>12</v>
      </c>
      <c r="B16525" t="s">
        <v>48</v>
      </c>
      <c r="C16525" t="s">
        <v>266</v>
      </c>
      <c r="D16525" s="2">
        <v>5</v>
      </c>
      <c r="E16525" s="17">
        <v>12</v>
      </c>
      <c r="F16525" t="s">
        <v>74</v>
      </c>
      <c r="H16525">
        <v>5926.7</v>
      </c>
    </row>
    <row r="16526" spans="1:8" x14ac:dyDescent="0.25">
      <c r="A16526" s="2">
        <v>12</v>
      </c>
      <c r="B16526" t="s">
        <v>48</v>
      </c>
      <c r="C16526" t="s">
        <v>266</v>
      </c>
      <c r="D16526" s="2">
        <v>5</v>
      </c>
      <c r="E16526" s="17">
        <v>13</v>
      </c>
      <c r="F16526" t="s">
        <v>70</v>
      </c>
      <c r="G16526">
        <v>27</v>
      </c>
      <c r="H16526">
        <v>15389352.950000001</v>
      </c>
    </row>
    <row r="16527" spans="1:8" x14ac:dyDescent="0.25">
      <c r="A16527" s="2">
        <v>12</v>
      </c>
      <c r="B16527" t="s">
        <v>48</v>
      </c>
      <c r="C16527" t="s">
        <v>266</v>
      </c>
      <c r="D16527" s="2">
        <v>5</v>
      </c>
      <c r="E16527" s="17">
        <v>13</v>
      </c>
      <c r="F16527" t="s">
        <v>75</v>
      </c>
      <c r="G16527">
        <v>8</v>
      </c>
      <c r="H16527">
        <v>606396</v>
      </c>
    </row>
    <row r="16528" spans="1:8" x14ac:dyDescent="0.25">
      <c r="A16528" s="2">
        <v>12</v>
      </c>
      <c r="B16528" t="s">
        <v>48</v>
      </c>
      <c r="C16528" t="s">
        <v>266</v>
      </c>
      <c r="D16528" s="2">
        <v>5</v>
      </c>
      <c r="E16528" s="17">
        <v>13</v>
      </c>
      <c r="F16528" t="s">
        <v>68</v>
      </c>
      <c r="G16528">
        <v>15</v>
      </c>
      <c r="H16528">
        <v>353542</v>
      </c>
    </row>
    <row r="16529" spans="1:8" x14ac:dyDescent="0.25">
      <c r="A16529" s="2">
        <v>12</v>
      </c>
      <c r="B16529" t="s">
        <v>48</v>
      </c>
      <c r="C16529" t="s">
        <v>266</v>
      </c>
      <c r="D16529" s="2">
        <v>5</v>
      </c>
      <c r="E16529" s="17">
        <v>13</v>
      </c>
      <c r="F16529" t="s">
        <v>69</v>
      </c>
      <c r="G16529">
        <v>27</v>
      </c>
      <c r="H16529">
        <v>2000610.77</v>
      </c>
    </row>
    <row r="16530" spans="1:8" x14ac:dyDescent="0.25">
      <c r="A16530" s="2">
        <v>12</v>
      </c>
      <c r="B16530" t="s">
        <v>48</v>
      </c>
      <c r="C16530" t="s">
        <v>266</v>
      </c>
      <c r="D16530" s="2">
        <v>5</v>
      </c>
      <c r="E16530" s="17">
        <v>13</v>
      </c>
      <c r="F16530" t="s">
        <v>78</v>
      </c>
      <c r="H16530">
        <v>189825.66</v>
      </c>
    </row>
    <row r="16531" spans="1:8" x14ac:dyDescent="0.25">
      <c r="A16531" s="2">
        <v>12</v>
      </c>
      <c r="B16531" t="s">
        <v>48</v>
      </c>
      <c r="C16531" t="s">
        <v>266</v>
      </c>
      <c r="D16531" s="2">
        <v>5</v>
      </c>
      <c r="E16531" s="17">
        <v>13</v>
      </c>
      <c r="F16531" t="s">
        <v>67</v>
      </c>
      <c r="G16531">
        <v>27</v>
      </c>
      <c r="H16531">
        <v>1836.4500000000003</v>
      </c>
    </row>
    <row r="16532" spans="1:8" x14ac:dyDescent="0.25">
      <c r="A16532" s="2">
        <v>12</v>
      </c>
      <c r="B16532" t="s">
        <v>48</v>
      </c>
      <c r="C16532" t="s">
        <v>266</v>
      </c>
      <c r="D16532" s="2">
        <v>5</v>
      </c>
      <c r="E16532" s="17">
        <v>13</v>
      </c>
      <c r="F16532" t="s">
        <v>73</v>
      </c>
      <c r="G16532">
        <v>3</v>
      </c>
      <c r="H16532">
        <v>974778.33000000007</v>
      </c>
    </row>
    <row r="16533" spans="1:8" x14ac:dyDescent="0.25">
      <c r="A16533" s="2">
        <v>12</v>
      </c>
      <c r="B16533" t="s">
        <v>48</v>
      </c>
      <c r="C16533" t="s">
        <v>266</v>
      </c>
      <c r="D16533" s="2">
        <v>5</v>
      </c>
      <c r="E16533" s="17">
        <v>13</v>
      </c>
      <c r="F16533" t="s">
        <v>72</v>
      </c>
      <c r="G16533">
        <v>27</v>
      </c>
      <c r="H16533">
        <v>4930742.419999999</v>
      </c>
    </row>
    <row r="16534" spans="1:8" x14ac:dyDescent="0.25">
      <c r="A16534" s="2">
        <v>12</v>
      </c>
      <c r="B16534" t="s">
        <v>48</v>
      </c>
      <c r="C16534" t="s">
        <v>266</v>
      </c>
      <c r="D16534" s="2">
        <v>5</v>
      </c>
      <c r="E16534" s="17">
        <v>13</v>
      </c>
      <c r="F16534" t="s">
        <v>74</v>
      </c>
      <c r="H16534">
        <v>114669.75</v>
      </c>
    </row>
    <row r="16535" spans="1:8" x14ac:dyDescent="0.25">
      <c r="A16535" s="2">
        <v>12</v>
      </c>
      <c r="B16535" t="s">
        <v>48</v>
      </c>
      <c r="C16535" t="s">
        <v>266</v>
      </c>
      <c r="D16535" s="2">
        <v>5</v>
      </c>
      <c r="E16535" s="17">
        <v>14</v>
      </c>
      <c r="F16535" t="s">
        <v>70</v>
      </c>
      <c r="G16535">
        <v>5</v>
      </c>
      <c r="H16535">
        <v>3554655.7999999993</v>
      </c>
    </row>
    <row r="16536" spans="1:8" x14ac:dyDescent="0.25">
      <c r="A16536" s="2">
        <v>12</v>
      </c>
      <c r="B16536" t="s">
        <v>48</v>
      </c>
      <c r="C16536" t="s">
        <v>266</v>
      </c>
      <c r="D16536" s="2">
        <v>5</v>
      </c>
      <c r="E16536" s="17">
        <v>14</v>
      </c>
      <c r="F16536" t="s">
        <v>75</v>
      </c>
      <c r="G16536">
        <v>2</v>
      </c>
      <c r="H16536">
        <v>89400</v>
      </c>
    </row>
    <row r="16537" spans="1:8" x14ac:dyDescent="0.25">
      <c r="A16537" s="2">
        <v>12</v>
      </c>
      <c r="B16537" t="s">
        <v>48</v>
      </c>
      <c r="C16537" t="s">
        <v>266</v>
      </c>
      <c r="D16537" s="2">
        <v>5</v>
      </c>
      <c r="E16537" s="17">
        <v>14</v>
      </c>
      <c r="F16537" t="s">
        <v>68</v>
      </c>
      <c r="G16537">
        <v>4</v>
      </c>
      <c r="H16537">
        <v>78160</v>
      </c>
    </row>
    <row r="16538" spans="1:8" x14ac:dyDescent="0.25">
      <c r="A16538" s="2">
        <v>12</v>
      </c>
      <c r="B16538" t="s">
        <v>48</v>
      </c>
      <c r="C16538" t="s">
        <v>266</v>
      </c>
      <c r="D16538" s="2">
        <v>5</v>
      </c>
      <c r="E16538" s="17">
        <v>14</v>
      </c>
      <c r="F16538" t="s">
        <v>69</v>
      </c>
      <c r="G16538">
        <v>4</v>
      </c>
      <c r="H16538">
        <v>369128.04000000004</v>
      </c>
    </row>
    <row r="16539" spans="1:8" x14ac:dyDescent="0.25">
      <c r="A16539" s="2">
        <v>12</v>
      </c>
      <c r="B16539" t="s">
        <v>48</v>
      </c>
      <c r="C16539" t="s">
        <v>266</v>
      </c>
      <c r="D16539" s="2">
        <v>5</v>
      </c>
      <c r="E16539" s="17">
        <v>14</v>
      </c>
      <c r="F16539" t="s">
        <v>67</v>
      </c>
      <c r="G16539">
        <v>5</v>
      </c>
      <c r="H16539">
        <v>349.79999999999995</v>
      </c>
    </row>
    <row r="16540" spans="1:8" x14ac:dyDescent="0.25">
      <c r="A16540" s="2">
        <v>12</v>
      </c>
      <c r="B16540" t="s">
        <v>48</v>
      </c>
      <c r="C16540" t="s">
        <v>266</v>
      </c>
      <c r="D16540" s="2">
        <v>5</v>
      </c>
      <c r="E16540" s="17">
        <v>14</v>
      </c>
      <c r="F16540" t="s">
        <v>73</v>
      </c>
      <c r="H16540">
        <v>56065.72</v>
      </c>
    </row>
    <row r="16541" spans="1:8" x14ac:dyDescent="0.25">
      <c r="A16541" s="2">
        <v>12</v>
      </c>
      <c r="B16541" t="s">
        <v>48</v>
      </c>
      <c r="C16541" t="s">
        <v>266</v>
      </c>
      <c r="D16541" s="2">
        <v>5</v>
      </c>
      <c r="E16541" s="17">
        <v>14</v>
      </c>
      <c r="F16541" t="s">
        <v>72</v>
      </c>
      <c r="G16541">
        <v>5</v>
      </c>
      <c r="H16541">
        <v>1425565.12</v>
      </c>
    </row>
    <row r="16542" spans="1:8" x14ac:dyDescent="0.25">
      <c r="A16542" s="2">
        <v>12</v>
      </c>
      <c r="B16542" t="s">
        <v>48</v>
      </c>
      <c r="C16542" t="s">
        <v>266</v>
      </c>
      <c r="D16542" s="2">
        <v>5</v>
      </c>
      <c r="E16542" s="17">
        <v>15</v>
      </c>
      <c r="F16542" t="s">
        <v>70</v>
      </c>
      <c r="G16542">
        <v>1</v>
      </c>
      <c r="H16542">
        <v>831772.79999999993</v>
      </c>
    </row>
    <row r="16543" spans="1:8" x14ac:dyDescent="0.25">
      <c r="A16543" s="2">
        <v>12</v>
      </c>
      <c r="B16543" t="s">
        <v>48</v>
      </c>
      <c r="C16543" t="s">
        <v>266</v>
      </c>
      <c r="D16543" s="2">
        <v>5</v>
      </c>
      <c r="E16543" s="17">
        <v>15</v>
      </c>
      <c r="F16543" t="s">
        <v>75</v>
      </c>
      <c r="G16543">
        <v>1</v>
      </c>
      <c r="H16543">
        <v>60108</v>
      </c>
    </row>
    <row r="16544" spans="1:8" x14ac:dyDescent="0.25">
      <c r="A16544" s="2">
        <v>12</v>
      </c>
      <c r="B16544" t="s">
        <v>48</v>
      </c>
      <c r="C16544" t="s">
        <v>266</v>
      </c>
      <c r="D16544" s="2">
        <v>5</v>
      </c>
      <c r="E16544" s="17">
        <v>15</v>
      </c>
      <c r="F16544" t="s">
        <v>68</v>
      </c>
      <c r="G16544">
        <v>1</v>
      </c>
      <c r="H16544">
        <v>24120</v>
      </c>
    </row>
    <row r="16545" spans="1:8" x14ac:dyDescent="0.25">
      <c r="A16545" s="2">
        <v>12</v>
      </c>
      <c r="B16545" t="s">
        <v>48</v>
      </c>
      <c r="C16545" t="s">
        <v>266</v>
      </c>
      <c r="D16545" s="2">
        <v>5</v>
      </c>
      <c r="E16545" s="17">
        <v>15</v>
      </c>
      <c r="F16545" t="s">
        <v>69</v>
      </c>
      <c r="G16545">
        <v>1</v>
      </c>
      <c r="H16545">
        <v>108130.34</v>
      </c>
    </row>
    <row r="16546" spans="1:8" x14ac:dyDescent="0.25">
      <c r="A16546" s="2">
        <v>12</v>
      </c>
      <c r="B16546" t="s">
        <v>48</v>
      </c>
      <c r="C16546" t="s">
        <v>266</v>
      </c>
      <c r="D16546" s="2">
        <v>5</v>
      </c>
      <c r="E16546" s="17">
        <v>15</v>
      </c>
      <c r="F16546" t="s">
        <v>67</v>
      </c>
      <c r="G16546">
        <v>1</v>
      </c>
      <c r="H16546">
        <v>69.959999999999994</v>
      </c>
    </row>
    <row r="16547" spans="1:8" x14ac:dyDescent="0.25">
      <c r="A16547" s="2">
        <v>12</v>
      </c>
      <c r="B16547" t="s">
        <v>48</v>
      </c>
      <c r="C16547" t="s">
        <v>266</v>
      </c>
      <c r="D16547" s="2">
        <v>5</v>
      </c>
      <c r="E16547" s="17">
        <v>15</v>
      </c>
      <c r="F16547" t="s">
        <v>72</v>
      </c>
      <c r="G16547">
        <v>1</v>
      </c>
      <c r="H16547">
        <v>362156.76</v>
      </c>
    </row>
    <row r="16548" spans="1:8" x14ac:dyDescent="0.25">
      <c r="A16548" s="2">
        <v>12</v>
      </c>
      <c r="B16548" t="s">
        <v>48</v>
      </c>
      <c r="C16548" t="s">
        <v>267</v>
      </c>
      <c r="D16548" s="2">
        <v>6</v>
      </c>
      <c r="E16548" s="17">
        <v>1</v>
      </c>
      <c r="F16548" t="s">
        <v>70</v>
      </c>
      <c r="G16548">
        <v>12</v>
      </c>
      <c r="H16548">
        <v>1431129.7100000007</v>
      </c>
    </row>
    <row r="16549" spans="1:8" x14ac:dyDescent="0.25">
      <c r="A16549" s="2">
        <v>12</v>
      </c>
      <c r="B16549" t="s">
        <v>48</v>
      </c>
      <c r="C16549" t="s">
        <v>267</v>
      </c>
      <c r="D16549" s="2">
        <v>6</v>
      </c>
      <c r="E16549" s="17">
        <v>1</v>
      </c>
      <c r="F16549" t="s">
        <v>75</v>
      </c>
      <c r="H16549">
        <v>900</v>
      </c>
    </row>
    <row r="16550" spans="1:8" x14ac:dyDescent="0.25">
      <c r="A16550" s="2">
        <v>12</v>
      </c>
      <c r="B16550" t="s">
        <v>48</v>
      </c>
      <c r="C16550" t="s">
        <v>267</v>
      </c>
      <c r="D16550" s="2">
        <v>6</v>
      </c>
      <c r="E16550" s="17">
        <v>1</v>
      </c>
      <c r="F16550" t="s">
        <v>67</v>
      </c>
      <c r="G16550">
        <v>6</v>
      </c>
      <c r="H16550">
        <v>2617.5700000000011</v>
      </c>
    </row>
    <row r="16551" spans="1:8" x14ac:dyDescent="0.25">
      <c r="A16551" s="2">
        <v>12</v>
      </c>
      <c r="B16551" t="s">
        <v>48</v>
      </c>
      <c r="C16551" t="s">
        <v>267</v>
      </c>
      <c r="D16551" s="2">
        <v>6</v>
      </c>
      <c r="E16551" s="17">
        <v>1</v>
      </c>
      <c r="F16551" t="s">
        <v>72</v>
      </c>
      <c r="G16551">
        <v>12</v>
      </c>
      <c r="H16551">
        <v>531027.71000000008</v>
      </c>
    </row>
    <row r="16552" spans="1:8" x14ac:dyDescent="0.25">
      <c r="A16552" s="2">
        <v>12</v>
      </c>
      <c r="B16552" t="s">
        <v>48</v>
      </c>
      <c r="C16552" t="s">
        <v>267</v>
      </c>
      <c r="D16552" s="2">
        <v>6</v>
      </c>
      <c r="E16552" s="17">
        <v>1</v>
      </c>
      <c r="F16552" t="s">
        <v>76</v>
      </c>
      <c r="G16552">
        <v>1</v>
      </c>
      <c r="H16552">
        <v>19165.809999999998</v>
      </c>
    </row>
    <row r="16553" spans="1:8" x14ac:dyDescent="0.25">
      <c r="A16553" s="2">
        <v>12</v>
      </c>
      <c r="B16553" t="s">
        <v>48</v>
      </c>
      <c r="C16553" t="s">
        <v>267</v>
      </c>
      <c r="D16553" s="2">
        <v>6</v>
      </c>
      <c r="E16553" s="17">
        <v>2</v>
      </c>
      <c r="F16553" t="s">
        <v>70</v>
      </c>
      <c r="G16553">
        <v>85</v>
      </c>
      <c r="H16553">
        <v>6488412.0700000003</v>
      </c>
    </row>
    <row r="16554" spans="1:8" x14ac:dyDescent="0.25">
      <c r="A16554" s="2">
        <v>12</v>
      </c>
      <c r="B16554" t="s">
        <v>48</v>
      </c>
      <c r="C16554" t="s">
        <v>267</v>
      </c>
      <c r="D16554" s="2">
        <v>6</v>
      </c>
      <c r="E16554" s="17">
        <v>2</v>
      </c>
      <c r="F16554" t="s">
        <v>75</v>
      </c>
      <c r="G16554">
        <v>78</v>
      </c>
      <c r="H16554">
        <v>1016100</v>
      </c>
    </row>
    <row r="16555" spans="1:8" x14ac:dyDescent="0.25">
      <c r="A16555" s="2">
        <v>12</v>
      </c>
      <c r="B16555" t="s">
        <v>48</v>
      </c>
      <c r="C16555" t="s">
        <v>267</v>
      </c>
      <c r="D16555" s="2">
        <v>6</v>
      </c>
      <c r="E16555" s="17">
        <v>2</v>
      </c>
      <c r="F16555" t="s">
        <v>68</v>
      </c>
      <c r="G16555">
        <v>41</v>
      </c>
      <c r="H16555">
        <v>729271.5</v>
      </c>
    </row>
    <row r="16556" spans="1:8" x14ac:dyDescent="0.25">
      <c r="A16556" s="2">
        <v>12</v>
      </c>
      <c r="B16556" t="s">
        <v>48</v>
      </c>
      <c r="C16556" t="s">
        <v>267</v>
      </c>
      <c r="D16556" s="2">
        <v>6</v>
      </c>
      <c r="E16556" s="17">
        <v>2</v>
      </c>
      <c r="F16556" t="s">
        <v>69</v>
      </c>
      <c r="G16556">
        <v>84</v>
      </c>
      <c r="H16556">
        <v>842301.01</v>
      </c>
    </row>
    <row r="16557" spans="1:8" x14ac:dyDescent="0.25">
      <c r="A16557" s="2">
        <v>12</v>
      </c>
      <c r="B16557" t="s">
        <v>48</v>
      </c>
      <c r="C16557" t="s">
        <v>267</v>
      </c>
      <c r="D16557" s="2">
        <v>6</v>
      </c>
      <c r="E16557" s="17">
        <v>2</v>
      </c>
      <c r="F16557" t="s">
        <v>78</v>
      </c>
      <c r="H16557">
        <v>77945.76999999999</v>
      </c>
    </row>
    <row r="16558" spans="1:8" x14ac:dyDescent="0.25">
      <c r="A16558" s="2">
        <v>12</v>
      </c>
      <c r="B16558" t="s">
        <v>48</v>
      </c>
      <c r="C16558" t="s">
        <v>267</v>
      </c>
      <c r="D16558" s="2">
        <v>6</v>
      </c>
      <c r="E16558" s="17">
        <v>2</v>
      </c>
      <c r="F16558" t="s">
        <v>67</v>
      </c>
      <c r="G16558">
        <v>85</v>
      </c>
      <c r="H16558">
        <v>5806.68</v>
      </c>
    </row>
    <row r="16559" spans="1:8" x14ac:dyDescent="0.25">
      <c r="A16559" s="2">
        <v>12</v>
      </c>
      <c r="B16559" t="s">
        <v>48</v>
      </c>
      <c r="C16559" t="s">
        <v>267</v>
      </c>
      <c r="D16559" s="2">
        <v>6</v>
      </c>
      <c r="E16559" s="17">
        <v>2</v>
      </c>
      <c r="F16559" t="s">
        <v>73</v>
      </c>
      <c r="G16559">
        <v>11</v>
      </c>
      <c r="H16559">
        <v>536367.80000000005</v>
      </c>
    </row>
    <row r="16560" spans="1:8" x14ac:dyDescent="0.25">
      <c r="A16560" s="2">
        <v>12</v>
      </c>
      <c r="B16560" t="s">
        <v>48</v>
      </c>
      <c r="C16560" t="s">
        <v>267</v>
      </c>
      <c r="D16560" s="2">
        <v>6</v>
      </c>
      <c r="E16560" s="17">
        <v>2</v>
      </c>
      <c r="F16560" t="s">
        <v>72</v>
      </c>
      <c r="G16560">
        <v>18</v>
      </c>
      <c r="H16560">
        <v>7090.33</v>
      </c>
    </row>
    <row r="16561" spans="1:8" x14ac:dyDescent="0.25">
      <c r="A16561" s="2">
        <v>12</v>
      </c>
      <c r="B16561" t="s">
        <v>48</v>
      </c>
      <c r="C16561" t="s">
        <v>267</v>
      </c>
      <c r="D16561" s="2">
        <v>6</v>
      </c>
      <c r="E16561" s="17">
        <v>4</v>
      </c>
      <c r="F16561" t="s">
        <v>70</v>
      </c>
      <c r="G16561">
        <v>63</v>
      </c>
      <c r="H16561">
        <v>6795928.5700000003</v>
      </c>
    </row>
    <row r="16562" spans="1:8" x14ac:dyDescent="0.25">
      <c r="A16562" s="2">
        <v>12</v>
      </c>
      <c r="B16562" t="s">
        <v>48</v>
      </c>
      <c r="C16562" t="s">
        <v>267</v>
      </c>
      <c r="D16562" s="2">
        <v>6</v>
      </c>
      <c r="E16562" s="17">
        <v>4</v>
      </c>
      <c r="F16562" t="s">
        <v>75</v>
      </c>
      <c r="G16562">
        <v>51</v>
      </c>
      <c r="H16562">
        <v>662400</v>
      </c>
    </row>
    <row r="16563" spans="1:8" x14ac:dyDescent="0.25">
      <c r="A16563" s="2">
        <v>12</v>
      </c>
      <c r="B16563" t="s">
        <v>48</v>
      </c>
      <c r="C16563" t="s">
        <v>267</v>
      </c>
      <c r="D16563" s="2">
        <v>6</v>
      </c>
      <c r="E16563" s="17">
        <v>4</v>
      </c>
      <c r="F16563" t="s">
        <v>77</v>
      </c>
      <c r="G16563">
        <v>1</v>
      </c>
      <c r="H16563">
        <v>15930.78</v>
      </c>
    </row>
    <row r="16564" spans="1:8" x14ac:dyDescent="0.25">
      <c r="A16564" s="2">
        <v>12</v>
      </c>
      <c r="B16564" t="s">
        <v>48</v>
      </c>
      <c r="C16564" t="s">
        <v>267</v>
      </c>
      <c r="D16564" s="2">
        <v>6</v>
      </c>
      <c r="E16564" s="17">
        <v>4</v>
      </c>
      <c r="F16564" t="s">
        <v>68</v>
      </c>
      <c r="G16564">
        <v>43</v>
      </c>
      <c r="H16564">
        <v>774734.25</v>
      </c>
    </row>
    <row r="16565" spans="1:8" x14ac:dyDescent="0.25">
      <c r="A16565" s="2">
        <v>12</v>
      </c>
      <c r="B16565" t="s">
        <v>48</v>
      </c>
      <c r="C16565" t="s">
        <v>267</v>
      </c>
      <c r="D16565" s="2">
        <v>6</v>
      </c>
      <c r="E16565" s="17">
        <v>4</v>
      </c>
      <c r="F16565" t="s">
        <v>69</v>
      </c>
      <c r="G16565">
        <v>63</v>
      </c>
      <c r="H16565">
        <v>883772.11999999965</v>
      </c>
    </row>
    <row r="16566" spans="1:8" x14ac:dyDescent="0.25">
      <c r="A16566" s="2">
        <v>12</v>
      </c>
      <c r="B16566" t="s">
        <v>48</v>
      </c>
      <c r="C16566" t="s">
        <v>267</v>
      </c>
      <c r="D16566" s="2">
        <v>6</v>
      </c>
      <c r="E16566" s="17">
        <v>4</v>
      </c>
      <c r="F16566" t="s">
        <v>78</v>
      </c>
      <c r="H16566">
        <v>149834.20999999996</v>
      </c>
    </row>
    <row r="16567" spans="1:8" x14ac:dyDescent="0.25">
      <c r="A16567" s="2">
        <v>12</v>
      </c>
      <c r="B16567" t="s">
        <v>48</v>
      </c>
      <c r="C16567" t="s">
        <v>267</v>
      </c>
      <c r="D16567" s="2">
        <v>6</v>
      </c>
      <c r="E16567" s="17">
        <v>4</v>
      </c>
      <c r="F16567" t="s">
        <v>67</v>
      </c>
      <c r="G16567">
        <v>63</v>
      </c>
      <c r="H16567">
        <v>4261.7299999999996</v>
      </c>
    </row>
    <row r="16568" spans="1:8" x14ac:dyDescent="0.25">
      <c r="A16568" s="2">
        <v>12</v>
      </c>
      <c r="B16568" t="s">
        <v>48</v>
      </c>
      <c r="C16568" t="s">
        <v>267</v>
      </c>
      <c r="D16568" s="2">
        <v>6</v>
      </c>
      <c r="E16568" s="17">
        <v>4</v>
      </c>
      <c r="F16568" t="s">
        <v>73</v>
      </c>
      <c r="G16568">
        <v>4</v>
      </c>
      <c r="H16568">
        <v>528177.07999999996</v>
      </c>
    </row>
    <row r="16569" spans="1:8" x14ac:dyDescent="0.25">
      <c r="A16569" s="2">
        <v>12</v>
      </c>
      <c r="B16569" t="s">
        <v>48</v>
      </c>
      <c r="C16569" t="s">
        <v>267</v>
      </c>
      <c r="D16569" s="2">
        <v>6</v>
      </c>
      <c r="E16569" s="17">
        <v>4</v>
      </c>
      <c r="F16569" t="s">
        <v>72</v>
      </c>
      <c r="G16569">
        <v>3</v>
      </c>
      <c r="H16569">
        <v>5807.01</v>
      </c>
    </row>
    <row r="16570" spans="1:8" x14ac:dyDescent="0.25">
      <c r="A16570" s="2">
        <v>12</v>
      </c>
      <c r="B16570" t="s">
        <v>48</v>
      </c>
      <c r="C16570" t="s">
        <v>267</v>
      </c>
      <c r="D16570" s="2">
        <v>6</v>
      </c>
      <c r="E16570" s="17">
        <v>4</v>
      </c>
      <c r="F16570" t="s">
        <v>76</v>
      </c>
      <c r="H16570">
        <v>2213.91</v>
      </c>
    </row>
    <row r="16571" spans="1:8" x14ac:dyDescent="0.25">
      <c r="A16571" s="2">
        <v>12</v>
      </c>
      <c r="B16571" t="s">
        <v>48</v>
      </c>
      <c r="C16571" t="s">
        <v>267</v>
      </c>
      <c r="D16571" s="2">
        <v>6</v>
      </c>
      <c r="E16571" s="17">
        <v>5</v>
      </c>
      <c r="F16571" t="s">
        <v>70</v>
      </c>
      <c r="G16571">
        <v>20</v>
      </c>
      <c r="H16571">
        <v>2125316.2599999998</v>
      </c>
    </row>
    <row r="16572" spans="1:8" x14ac:dyDescent="0.25">
      <c r="A16572" s="2">
        <v>12</v>
      </c>
      <c r="B16572" t="s">
        <v>48</v>
      </c>
      <c r="C16572" t="s">
        <v>267</v>
      </c>
      <c r="D16572" s="2">
        <v>6</v>
      </c>
      <c r="E16572" s="17">
        <v>5</v>
      </c>
      <c r="F16572" t="s">
        <v>75</v>
      </c>
      <c r="G16572">
        <v>10</v>
      </c>
      <c r="H16572">
        <v>111600</v>
      </c>
    </row>
    <row r="16573" spans="1:8" x14ac:dyDescent="0.25">
      <c r="A16573" s="2">
        <v>12</v>
      </c>
      <c r="B16573" t="s">
        <v>48</v>
      </c>
      <c r="C16573" t="s">
        <v>267</v>
      </c>
      <c r="D16573" s="2">
        <v>6</v>
      </c>
      <c r="E16573" s="17">
        <v>5</v>
      </c>
      <c r="F16573" t="s">
        <v>77</v>
      </c>
      <c r="H16573">
        <v>36736.509999999995</v>
      </c>
    </row>
    <row r="16574" spans="1:8" x14ac:dyDescent="0.25">
      <c r="A16574" s="2">
        <v>12</v>
      </c>
      <c r="B16574" t="s">
        <v>48</v>
      </c>
      <c r="C16574" t="s">
        <v>267</v>
      </c>
      <c r="D16574" s="2">
        <v>6</v>
      </c>
      <c r="E16574" s="17">
        <v>5</v>
      </c>
      <c r="F16574" t="s">
        <v>68</v>
      </c>
      <c r="G16574">
        <v>11</v>
      </c>
      <c r="H16574">
        <v>180303.25</v>
      </c>
    </row>
    <row r="16575" spans="1:8" x14ac:dyDescent="0.25">
      <c r="A16575" s="2">
        <v>12</v>
      </c>
      <c r="B16575" t="s">
        <v>48</v>
      </c>
      <c r="C16575" t="s">
        <v>267</v>
      </c>
      <c r="D16575" s="2">
        <v>6</v>
      </c>
      <c r="E16575" s="17">
        <v>5</v>
      </c>
      <c r="F16575" t="s">
        <v>69</v>
      </c>
      <c r="G16575">
        <v>20</v>
      </c>
      <c r="H16575">
        <v>274288.52999999997</v>
      </c>
    </row>
    <row r="16576" spans="1:8" x14ac:dyDescent="0.25">
      <c r="A16576" s="2">
        <v>12</v>
      </c>
      <c r="B16576" t="s">
        <v>48</v>
      </c>
      <c r="C16576" t="s">
        <v>267</v>
      </c>
      <c r="D16576" s="2">
        <v>6</v>
      </c>
      <c r="E16576" s="17">
        <v>5</v>
      </c>
      <c r="F16576" t="s">
        <v>78</v>
      </c>
      <c r="H16576">
        <v>11505.51</v>
      </c>
    </row>
    <row r="16577" spans="1:8" x14ac:dyDescent="0.25">
      <c r="A16577" s="2">
        <v>12</v>
      </c>
      <c r="B16577" t="s">
        <v>48</v>
      </c>
      <c r="C16577" t="s">
        <v>267</v>
      </c>
      <c r="D16577" s="2">
        <v>6</v>
      </c>
      <c r="E16577" s="17">
        <v>5</v>
      </c>
      <c r="F16577" t="s">
        <v>67</v>
      </c>
      <c r="G16577">
        <v>20</v>
      </c>
      <c r="H16577">
        <v>1113.53</v>
      </c>
    </row>
    <row r="16578" spans="1:8" x14ac:dyDescent="0.25">
      <c r="A16578" s="2">
        <v>12</v>
      </c>
      <c r="B16578" t="s">
        <v>48</v>
      </c>
      <c r="C16578" t="s">
        <v>267</v>
      </c>
      <c r="D16578" s="2">
        <v>6</v>
      </c>
      <c r="E16578" s="17">
        <v>5</v>
      </c>
      <c r="F16578" t="s">
        <v>73</v>
      </c>
      <c r="H16578">
        <v>110895.41</v>
      </c>
    </row>
    <row r="16579" spans="1:8" x14ac:dyDescent="0.25">
      <c r="A16579" s="2">
        <v>12</v>
      </c>
      <c r="B16579" t="s">
        <v>48</v>
      </c>
      <c r="C16579" t="s">
        <v>267</v>
      </c>
      <c r="D16579" s="2">
        <v>6</v>
      </c>
      <c r="E16579" s="17">
        <v>5</v>
      </c>
      <c r="F16579" t="s">
        <v>72</v>
      </c>
      <c r="H16579">
        <v>5692.85</v>
      </c>
    </row>
    <row r="16580" spans="1:8" x14ac:dyDescent="0.25">
      <c r="A16580" s="2">
        <v>12</v>
      </c>
      <c r="B16580" t="s">
        <v>48</v>
      </c>
      <c r="C16580" t="s">
        <v>267</v>
      </c>
      <c r="D16580" s="2">
        <v>6</v>
      </c>
      <c r="E16580" s="17">
        <v>5</v>
      </c>
      <c r="F16580" t="s">
        <v>74</v>
      </c>
      <c r="H16580">
        <v>13686.400000000001</v>
      </c>
    </row>
    <row r="16581" spans="1:8" x14ac:dyDescent="0.25">
      <c r="A16581" s="2">
        <v>12</v>
      </c>
      <c r="B16581" t="s">
        <v>48</v>
      </c>
      <c r="C16581" t="s">
        <v>267</v>
      </c>
      <c r="D16581" s="2">
        <v>6</v>
      </c>
      <c r="E16581" s="17">
        <v>6</v>
      </c>
      <c r="F16581" t="s">
        <v>70</v>
      </c>
      <c r="G16581">
        <v>549</v>
      </c>
      <c r="H16581">
        <v>93440384.099999994</v>
      </c>
    </row>
    <row r="16582" spans="1:8" x14ac:dyDescent="0.25">
      <c r="A16582" s="2">
        <v>12</v>
      </c>
      <c r="B16582" t="s">
        <v>48</v>
      </c>
      <c r="C16582" t="s">
        <v>267</v>
      </c>
      <c r="D16582" s="2">
        <v>6</v>
      </c>
      <c r="E16582" s="17">
        <v>6</v>
      </c>
      <c r="F16582" t="s">
        <v>75</v>
      </c>
      <c r="G16582">
        <v>488</v>
      </c>
      <c r="H16582">
        <v>6345600</v>
      </c>
    </row>
    <row r="16583" spans="1:8" x14ac:dyDescent="0.25">
      <c r="A16583" s="2">
        <v>12</v>
      </c>
      <c r="B16583" t="s">
        <v>48</v>
      </c>
      <c r="C16583" t="s">
        <v>267</v>
      </c>
      <c r="D16583" s="2">
        <v>6</v>
      </c>
      <c r="E16583" s="17">
        <v>6</v>
      </c>
      <c r="F16583" t="s">
        <v>77</v>
      </c>
      <c r="H16583">
        <v>74250.319999999992</v>
      </c>
    </row>
    <row r="16584" spans="1:8" x14ac:dyDescent="0.25">
      <c r="A16584" s="2">
        <v>12</v>
      </c>
      <c r="B16584" t="s">
        <v>48</v>
      </c>
      <c r="C16584" t="s">
        <v>267</v>
      </c>
      <c r="D16584" s="2">
        <v>6</v>
      </c>
      <c r="E16584" s="17">
        <v>6</v>
      </c>
      <c r="F16584" t="s">
        <v>68</v>
      </c>
      <c r="G16584">
        <v>394</v>
      </c>
      <c r="H16584">
        <v>8360513.0000000009</v>
      </c>
    </row>
    <row r="16585" spans="1:8" x14ac:dyDescent="0.25">
      <c r="A16585" s="2">
        <v>12</v>
      </c>
      <c r="B16585" t="s">
        <v>48</v>
      </c>
      <c r="C16585" t="s">
        <v>267</v>
      </c>
      <c r="D16585" s="2">
        <v>6</v>
      </c>
      <c r="E16585" s="17">
        <v>6</v>
      </c>
      <c r="F16585" t="s">
        <v>69</v>
      </c>
      <c r="G16585">
        <v>547</v>
      </c>
      <c r="H16585">
        <v>12123545.700000005</v>
      </c>
    </row>
    <row r="16586" spans="1:8" x14ac:dyDescent="0.25">
      <c r="A16586" s="2">
        <v>12</v>
      </c>
      <c r="B16586" t="s">
        <v>48</v>
      </c>
      <c r="C16586" t="s">
        <v>267</v>
      </c>
      <c r="D16586" s="2">
        <v>6</v>
      </c>
      <c r="E16586" s="17">
        <v>6</v>
      </c>
      <c r="F16586" t="s">
        <v>78</v>
      </c>
      <c r="H16586">
        <v>1972731.8500000015</v>
      </c>
    </row>
    <row r="16587" spans="1:8" x14ac:dyDescent="0.25">
      <c r="A16587" s="2">
        <v>12</v>
      </c>
      <c r="B16587" t="s">
        <v>48</v>
      </c>
      <c r="C16587" t="s">
        <v>267</v>
      </c>
      <c r="D16587" s="2">
        <v>6</v>
      </c>
      <c r="E16587" s="17">
        <v>6</v>
      </c>
      <c r="F16587" t="s">
        <v>67</v>
      </c>
      <c r="G16587">
        <v>549</v>
      </c>
      <c r="H16587">
        <v>38606.21</v>
      </c>
    </row>
    <row r="16588" spans="1:8" x14ac:dyDescent="0.25">
      <c r="A16588" s="2">
        <v>12</v>
      </c>
      <c r="B16588" t="s">
        <v>48</v>
      </c>
      <c r="C16588" t="s">
        <v>267</v>
      </c>
      <c r="D16588" s="2">
        <v>6</v>
      </c>
      <c r="E16588" s="17">
        <v>6</v>
      </c>
      <c r="F16588" t="s">
        <v>73</v>
      </c>
      <c r="G16588">
        <v>49</v>
      </c>
      <c r="H16588">
        <v>7819451.4399999985</v>
      </c>
    </row>
    <row r="16589" spans="1:8" x14ac:dyDescent="0.25">
      <c r="A16589" s="2">
        <v>12</v>
      </c>
      <c r="B16589" t="s">
        <v>48</v>
      </c>
      <c r="C16589" t="s">
        <v>267</v>
      </c>
      <c r="D16589" s="2">
        <v>6</v>
      </c>
      <c r="E16589" s="17">
        <v>6</v>
      </c>
      <c r="F16589" t="s">
        <v>72</v>
      </c>
      <c r="G16589">
        <v>5</v>
      </c>
      <c r="H16589">
        <v>94630.109999999986</v>
      </c>
    </row>
    <row r="16590" spans="1:8" x14ac:dyDescent="0.25">
      <c r="A16590" s="2">
        <v>12</v>
      </c>
      <c r="B16590" t="s">
        <v>48</v>
      </c>
      <c r="C16590" t="s">
        <v>267</v>
      </c>
      <c r="D16590" s="2">
        <v>6</v>
      </c>
      <c r="E16590" s="17">
        <v>6</v>
      </c>
      <c r="F16590" t="s">
        <v>74</v>
      </c>
      <c r="G16590">
        <v>1</v>
      </c>
      <c r="H16590">
        <v>19814</v>
      </c>
    </row>
    <row r="16591" spans="1:8" x14ac:dyDescent="0.25">
      <c r="A16591" s="2">
        <v>12</v>
      </c>
      <c r="B16591" t="s">
        <v>48</v>
      </c>
      <c r="C16591" t="s">
        <v>267</v>
      </c>
      <c r="D16591" s="2">
        <v>6</v>
      </c>
      <c r="E16591" s="17">
        <v>6</v>
      </c>
      <c r="F16591" t="s">
        <v>71</v>
      </c>
      <c r="G16591">
        <v>14</v>
      </c>
      <c r="H16591">
        <v>443434.47</v>
      </c>
    </row>
    <row r="16592" spans="1:8" x14ac:dyDescent="0.25">
      <c r="A16592" s="2">
        <v>12</v>
      </c>
      <c r="B16592" t="s">
        <v>48</v>
      </c>
      <c r="C16592" t="s">
        <v>267</v>
      </c>
      <c r="D16592" s="2">
        <v>6</v>
      </c>
      <c r="E16592" s="17">
        <v>6</v>
      </c>
      <c r="F16592" t="s">
        <v>76</v>
      </c>
      <c r="H16592">
        <v>13057.06</v>
      </c>
    </row>
    <row r="16593" spans="1:8" x14ac:dyDescent="0.25">
      <c r="A16593" s="2">
        <v>12</v>
      </c>
      <c r="B16593" t="s">
        <v>48</v>
      </c>
      <c r="C16593" t="s">
        <v>267</v>
      </c>
      <c r="D16593" s="2">
        <v>6</v>
      </c>
      <c r="E16593" s="17">
        <v>7</v>
      </c>
      <c r="F16593" t="s">
        <v>70</v>
      </c>
      <c r="G16593">
        <v>49</v>
      </c>
      <c r="H16593">
        <v>10354003.32</v>
      </c>
    </row>
    <row r="16594" spans="1:8" x14ac:dyDescent="0.25">
      <c r="A16594" s="2">
        <v>12</v>
      </c>
      <c r="B16594" t="s">
        <v>48</v>
      </c>
      <c r="C16594" t="s">
        <v>267</v>
      </c>
      <c r="D16594" s="2">
        <v>6</v>
      </c>
      <c r="E16594" s="17">
        <v>7</v>
      </c>
      <c r="F16594" t="s">
        <v>75</v>
      </c>
      <c r="G16594">
        <v>44</v>
      </c>
      <c r="H16594">
        <v>584700</v>
      </c>
    </row>
    <row r="16595" spans="1:8" x14ac:dyDescent="0.25">
      <c r="A16595" s="2">
        <v>12</v>
      </c>
      <c r="B16595" t="s">
        <v>48</v>
      </c>
      <c r="C16595" t="s">
        <v>267</v>
      </c>
      <c r="D16595" s="2">
        <v>6</v>
      </c>
      <c r="E16595" s="17">
        <v>7</v>
      </c>
      <c r="F16595" t="s">
        <v>77</v>
      </c>
      <c r="H16595">
        <v>19377.080000000002</v>
      </c>
    </row>
    <row r="16596" spans="1:8" x14ac:dyDescent="0.25">
      <c r="A16596" s="2">
        <v>12</v>
      </c>
      <c r="B16596" t="s">
        <v>48</v>
      </c>
      <c r="C16596" t="s">
        <v>267</v>
      </c>
      <c r="D16596" s="2">
        <v>6</v>
      </c>
      <c r="E16596" s="17">
        <v>7</v>
      </c>
      <c r="F16596" t="s">
        <v>68</v>
      </c>
      <c r="G16596">
        <v>32</v>
      </c>
      <c r="H16596">
        <v>643973</v>
      </c>
    </row>
    <row r="16597" spans="1:8" x14ac:dyDescent="0.25">
      <c r="A16597" s="2">
        <v>12</v>
      </c>
      <c r="B16597" t="s">
        <v>48</v>
      </c>
      <c r="C16597" t="s">
        <v>267</v>
      </c>
      <c r="D16597" s="2">
        <v>6</v>
      </c>
      <c r="E16597" s="17">
        <v>7</v>
      </c>
      <c r="F16597" t="s">
        <v>69</v>
      </c>
      <c r="G16597">
        <v>49</v>
      </c>
      <c r="H16597">
        <v>1344453.5899999996</v>
      </c>
    </row>
    <row r="16598" spans="1:8" x14ac:dyDescent="0.25">
      <c r="A16598" s="2">
        <v>12</v>
      </c>
      <c r="B16598" t="s">
        <v>48</v>
      </c>
      <c r="C16598" t="s">
        <v>267</v>
      </c>
      <c r="D16598" s="2">
        <v>6</v>
      </c>
      <c r="E16598" s="17">
        <v>7</v>
      </c>
      <c r="F16598" t="s">
        <v>78</v>
      </c>
      <c r="H16598">
        <v>195282.05999999994</v>
      </c>
    </row>
    <row r="16599" spans="1:8" x14ac:dyDescent="0.25">
      <c r="A16599" s="2">
        <v>12</v>
      </c>
      <c r="B16599" t="s">
        <v>48</v>
      </c>
      <c r="C16599" t="s">
        <v>267</v>
      </c>
      <c r="D16599" s="2">
        <v>6</v>
      </c>
      <c r="E16599" s="17">
        <v>7</v>
      </c>
      <c r="F16599" t="s">
        <v>67</v>
      </c>
      <c r="G16599">
        <v>49</v>
      </c>
      <c r="H16599">
        <v>3451.3599999999997</v>
      </c>
    </row>
    <row r="16600" spans="1:8" x14ac:dyDescent="0.25">
      <c r="A16600" s="2">
        <v>12</v>
      </c>
      <c r="B16600" t="s">
        <v>48</v>
      </c>
      <c r="C16600" t="s">
        <v>267</v>
      </c>
      <c r="D16600" s="2">
        <v>6</v>
      </c>
      <c r="E16600" s="17">
        <v>7</v>
      </c>
      <c r="F16600" t="s">
        <v>73</v>
      </c>
      <c r="G16600">
        <v>2</v>
      </c>
      <c r="H16600">
        <v>806796.72</v>
      </c>
    </row>
    <row r="16601" spans="1:8" x14ac:dyDescent="0.25">
      <c r="A16601" s="2">
        <v>12</v>
      </c>
      <c r="B16601" t="s">
        <v>48</v>
      </c>
      <c r="C16601" t="s">
        <v>267</v>
      </c>
      <c r="D16601" s="2">
        <v>6</v>
      </c>
      <c r="E16601" s="17">
        <v>7</v>
      </c>
      <c r="F16601" t="s">
        <v>79</v>
      </c>
      <c r="H16601">
        <v>17764.5</v>
      </c>
    </row>
    <row r="16602" spans="1:8" x14ac:dyDescent="0.25">
      <c r="A16602" s="2">
        <v>12</v>
      </c>
      <c r="B16602" t="s">
        <v>48</v>
      </c>
      <c r="C16602" t="s">
        <v>267</v>
      </c>
      <c r="D16602" s="2">
        <v>6</v>
      </c>
      <c r="E16602" s="17">
        <v>7</v>
      </c>
      <c r="F16602" t="s">
        <v>72</v>
      </c>
      <c r="G16602">
        <v>2</v>
      </c>
      <c r="H16602">
        <v>6719.14</v>
      </c>
    </row>
    <row r="16603" spans="1:8" x14ac:dyDescent="0.25">
      <c r="A16603" s="2">
        <v>12</v>
      </c>
      <c r="B16603" t="s">
        <v>48</v>
      </c>
      <c r="C16603" t="s">
        <v>267</v>
      </c>
      <c r="D16603" s="2">
        <v>6</v>
      </c>
      <c r="E16603" s="17">
        <v>8</v>
      </c>
      <c r="F16603" t="s">
        <v>70</v>
      </c>
      <c r="G16603">
        <v>50</v>
      </c>
      <c r="H16603">
        <v>12655244.470000001</v>
      </c>
    </row>
    <row r="16604" spans="1:8" x14ac:dyDescent="0.25">
      <c r="A16604" s="2">
        <v>12</v>
      </c>
      <c r="B16604" t="s">
        <v>48</v>
      </c>
      <c r="C16604" t="s">
        <v>267</v>
      </c>
      <c r="D16604" s="2">
        <v>6</v>
      </c>
      <c r="E16604" s="17">
        <v>8</v>
      </c>
      <c r="F16604" t="s">
        <v>75</v>
      </c>
      <c r="G16604">
        <v>46</v>
      </c>
      <c r="H16604">
        <v>604800</v>
      </c>
    </row>
    <row r="16605" spans="1:8" x14ac:dyDescent="0.25">
      <c r="A16605" s="2">
        <v>12</v>
      </c>
      <c r="B16605" t="s">
        <v>48</v>
      </c>
      <c r="C16605" t="s">
        <v>267</v>
      </c>
      <c r="D16605" s="2">
        <v>6</v>
      </c>
      <c r="E16605" s="17">
        <v>8</v>
      </c>
      <c r="F16605" t="s">
        <v>77</v>
      </c>
      <c r="H16605">
        <v>15721.64</v>
      </c>
    </row>
    <row r="16606" spans="1:8" x14ac:dyDescent="0.25">
      <c r="A16606" s="2">
        <v>12</v>
      </c>
      <c r="B16606" t="s">
        <v>48</v>
      </c>
      <c r="C16606" t="s">
        <v>267</v>
      </c>
      <c r="D16606" s="2">
        <v>6</v>
      </c>
      <c r="E16606" s="17">
        <v>8</v>
      </c>
      <c r="F16606" t="s">
        <v>68</v>
      </c>
      <c r="G16606">
        <v>35</v>
      </c>
      <c r="H16606">
        <v>634919.5</v>
      </c>
    </row>
    <row r="16607" spans="1:8" x14ac:dyDescent="0.25">
      <c r="A16607" s="2">
        <v>12</v>
      </c>
      <c r="B16607" t="s">
        <v>48</v>
      </c>
      <c r="C16607" t="s">
        <v>267</v>
      </c>
      <c r="D16607" s="2">
        <v>6</v>
      </c>
      <c r="E16607" s="17">
        <v>8</v>
      </c>
      <c r="F16607" t="s">
        <v>69</v>
      </c>
      <c r="G16607">
        <v>50</v>
      </c>
      <c r="H16607">
        <v>1647369.6700000002</v>
      </c>
    </row>
    <row r="16608" spans="1:8" x14ac:dyDescent="0.25">
      <c r="A16608" s="2">
        <v>12</v>
      </c>
      <c r="B16608" t="s">
        <v>48</v>
      </c>
      <c r="C16608" t="s">
        <v>267</v>
      </c>
      <c r="D16608" s="2">
        <v>6</v>
      </c>
      <c r="E16608" s="17">
        <v>8</v>
      </c>
      <c r="F16608" t="s">
        <v>78</v>
      </c>
      <c r="H16608">
        <v>217757.63999999996</v>
      </c>
    </row>
    <row r="16609" spans="1:8" x14ac:dyDescent="0.25">
      <c r="A16609" s="2">
        <v>12</v>
      </c>
      <c r="B16609" t="s">
        <v>48</v>
      </c>
      <c r="C16609" t="s">
        <v>267</v>
      </c>
      <c r="D16609" s="2">
        <v>6</v>
      </c>
      <c r="E16609" s="17">
        <v>8</v>
      </c>
      <c r="F16609" t="s">
        <v>67</v>
      </c>
      <c r="G16609">
        <v>50</v>
      </c>
      <c r="H16609">
        <v>3428.04</v>
      </c>
    </row>
    <row r="16610" spans="1:8" x14ac:dyDescent="0.25">
      <c r="A16610" s="2">
        <v>12</v>
      </c>
      <c r="B16610" t="s">
        <v>48</v>
      </c>
      <c r="C16610" t="s">
        <v>267</v>
      </c>
      <c r="D16610" s="2">
        <v>6</v>
      </c>
      <c r="E16610" s="17">
        <v>8</v>
      </c>
      <c r="F16610" t="s">
        <v>73</v>
      </c>
      <c r="G16610">
        <v>7</v>
      </c>
      <c r="H16610">
        <v>1035567.31</v>
      </c>
    </row>
    <row r="16611" spans="1:8" x14ac:dyDescent="0.25">
      <c r="A16611" s="2">
        <v>12</v>
      </c>
      <c r="B16611" t="s">
        <v>48</v>
      </c>
      <c r="C16611" t="s">
        <v>267</v>
      </c>
      <c r="D16611" s="2">
        <v>6</v>
      </c>
      <c r="E16611" s="17">
        <v>9</v>
      </c>
      <c r="F16611" t="s">
        <v>70</v>
      </c>
      <c r="G16611">
        <v>262</v>
      </c>
      <c r="H16611">
        <v>82550647.039999992</v>
      </c>
    </row>
    <row r="16612" spans="1:8" x14ac:dyDescent="0.25">
      <c r="A16612" s="2">
        <v>12</v>
      </c>
      <c r="B16612" t="s">
        <v>48</v>
      </c>
      <c r="C16612" t="s">
        <v>267</v>
      </c>
      <c r="D16612" s="2">
        <v>6</v>
      </c>
      <c r="E16612" s="17">
        <v>9</v>
      </c>
      <c r="F16612" t="s">
        <v>75</v>
      </c>
      <c r="G16612">
        <v>222</v>
      </c>
      <c r="H16612">
        <v>2964600</v>
      </c>
    </row>
    <row r="16613" spans="1:8" x14ac:dyDescent="0.25">
      <c r="A16613" s="2">
        <v>12</v>
      </c>
      <c r="B16613" t="s">
        <v>48</v>
      </c>
      <c r="C16613" t="s">
        <v>267</v>
      </c>
      <c r="D16613" s="2">
        <v>6</v>
      </c>
      <c r="E16613" s="17">
        <v>9</v>
      </c>
      <c r="F16613" t="s">
        <v>77</v>
      </c>
      <c r="H16613">
        <v>72776.659999999989</v>
      </c>
    </row>
    <row r="16614" spans="1:8" x14ac:dyDescent="0.25">
      <c r="A16614" s="2">
        <v>12</v>
      </c>
      <c r="B16614" t="s">
        <v>48</v>
      </c>
      <c r="C16614" t="s">
        <v>267</v>
      </c>
      <c r="D16614" s="2">
        <v>6</v>
      </c>
      <c r="E16614" s="17">
        <v>9</v>
      </c>
      <c r="F16614" t="s">
        <v>68</v>
      </c>
      <c r="G16614">
        <v>192</v>
      </c>
      <c r="H16614">
        <v>4128612.75</v>
      </c>
    </row>
    <row r="16615" spans="1:8" x14ac:dyDescent="0.25">
      <c r="A16615" s="2">
        <v>12</v>
      </c>
      <c r="B16615" t="s">
        <v>48</v>
      </c>
      <c r="C16615" t="s">
        <v>267</v>
      </c>
      <c r="D16615" s="2">
        <v>6</v>
      </c>
      <c r="E16615" s="17">
        <v>9</v>
      </c>
      <c r="F16615" t="s">
        <v>69</v>
      </c>
      <c r="G16615">
        <v>262</v>
      </c>
      <c r="H16615">
        <v>10733211.770000001</v>
      </c>
    </row>
    <row r="16616" spans="1:8" x14ac:dyDescent="0.25">
      <c r="A16616" s="2">
        <v>12</v>
      </c>
      <c r="B16616" t="s">
        <v>48</v>
      </c>
      <c r="C16616" t="s">
        <v>267</v>
      </c>
      <c r="D16616" s="2">
        <v>6</v>
      </c>
      <c r="E16616" s="17">
        <v>9</v>
      </c>
      <c r="F16616" t="s">
        <v>78</v>
      </c>
      <c r="H16616">
        <v>1766834.01</v>
      </c>
    </row>
    <row r="16617" spans="1:8" x14ac:dyDescent="0.25">
      <c r="A16617" s="2">
        <v>12</v>
      </c>
      <c r="B16617" t="s">
        <v>48</v>
      </c>
      <c r="C16617" t="s">
        <v>267</v>
      </c>
      <c r="D16617" s="2">
        <v>6</v>
      </c>
      <c r="E16617" s="17">
        <v>9</v>
      </c>
      <c r="F16617" t="s">
        <v>67</v>
      </c>
      <c r="G16617">
        <v>260</v>
      </c>
      <c r="H16617">
        <v>18347.010000000002</v>
      </c>
    </row>
    <row r="16618" spans="1:8" x14ac:dyDescent="0.25">
      <c r="A16618" s="2">
        <v>12</v>
      </c>
      <c r="B16618" t="s">
        <v>48</v>
      </c>
      <c r="C16618" t="s">
        <v>267</v>
      </c>
      <c r="D16618" s="2">
        <v>6</v>
      </c>
      <c r="E16618" s="17">
        <v>9</v>
      </c>
      <c r="F16618" t="s">
        <v>73</v>
      </c>
      <c r="G16618">
        <v>32</v>
      </c>
      <c r="H16618">
        <v>6881355.2599999998</v>
      </c>
    </row>
    <row r="16619" spans="1:8" x14ac:dyDescent="0.25">
      <c r="A16619" s="2">
        <v>12</v>
      </c>
      <c r="B16619" t="s">
        <v>48</v>
      </c>
      <c r="C16619" t="s">
        <v>267</v>
      </c>
      <c r="D16619" s="2">
        <v>6</v>
      </c>
      <c r="E16619" s="17">
        <v>9</v>
      </c>
      <c r="F16619" t="s">
        <v>79</v>
      </c>
      <c r="H16619">
        <v>44411</v>
      </c>
    </row>
    <row r="16620" spans="1:8" x14ac:dyDescent="0.25">
      <c r="A16620" s="2">
        <v>12</v>
      </c>
      <c r="B16620" t="s">
        <v>48</v>
      </c>
      <c r="C16620" t="s">
        <v>267</v>
      </c>
      <c r="D16620" s="2">
        <v>6</v>
      </c>
      <c r="E16620" s="17">
        <v>9</v>
      </c>
      <c r="F16620" t="s">
        <v>72</v>
      </c>
      <c r="G16620">
        <v>1</v>
      </c>
      <c r="H16620">
        <v>4538.38</v>
      </c>
    </row>
    <row r="16621" spans="1:8" x14ac:dyDescent="0.25">
      <c r="A16621" s="2">
        <v>12</v>
      </c>
      <c r="B16621" t="s">
        <v>48</v>
      </c>
      <c r="C16621" t="s">
        <v>267</v>
      </c>
      <c r="D16621" s="2">
        <v>6</v>
      </c>
      <c r="E16621" s="17">
        <v>9</v>
      </c>
      <c r="F16621" t="s">
        <v>74</v>
      </c>
      <c r="H16621">
        <v>61375.23</v>
      </c>
    </row>
    <row r="16622" spans="1:8" x14ac:dyDescent="0.25">
      <c r="A16622" s="2">
        <v>12</v>
      </c>
      <c r="B16622" t="s">
        <v>48</v>
      </c>
      <c r="C16622" t="s">
        <v>267</v>
      </c>
      <c r="D16622" s="2">
        <v>6</v>
      </c>
      <c r="E16622" s="17">
        <v>9</v>
      </c>
      <c r="F16622" t="s">
        <v>71</v>
      </c>
      <c r="G16622">
        <v>11</v>
      </c>
      <c r="H16622">
        <v>532906.37999999989</v>
      </c>
    </row>
    <row r="16623" spans="1:8" x14ac:dyDescent="0.25">
      <c r="A16623" s="2">
        <v>12</v>
      </c>
      <c r="B16623" t="s">
        <v>48</v>
      </c>
      <c r="C16623" t="s">
        <v>267</v>
      </c>
      <c r="D16623" s="2">
        <v>6</v>
      </c>
      <c r="E16623" s="17">
        <v>9</v>
      </c>
      <c r="F16623" t="s">
        <v>76</v>
      </c>
      <c r="H16623">
        <v>23283.919999999998</v>
      </c>
    </row>
    <row r="16624" spans="1:8" x14ac:dyDescent="0.25">
      <c r="A16624" s="2">
        <v>12</v>
      </c>
      <c r="B16624" t="s">
        <v>48</v>
      </c>
      <c r="C16624" t="s">
        <v>267</v>
      </c>
      <c r="D16624" s="2">
        <v>6</v>
      </c>
      <c r="E16624" s="17">
        <v>10</v>
      </c>
      <c r="F16624" t="s">
        <v>70</v>
      </c>
      <c r="G16624">
        <v>3</v>
      </c>
      <c r="H16624">
        <v>1574151.5</v>
      </c>
    </row>
    <row r="16625" spans="1:8" x14ac:dyDescent="0.25">
      <c r="A16625" s="2">
        <v>12</v>
      </c>
      <c r="B16625" t="s">
        <v>48</v>
      </c>
      <c r="C16625" t="s">
        <v>267</v>
      </c>
      <c r="D16625" s="2">
        <v>6</v>
      </c>
      <c r="E16625" s="17">
        <v>10</v>
      </c>
      <c r="F16625" t="s">
        <v>75</v>
      </c>
      <c r="G16625">
        <v>3</v>
      </c>
      <c r="H16625">
        <v>42300</v>
      </c>
    </row>
    <row r="16626" spans="1:8" x14ac:dyDescent="0.25">
      <c r="A16626" s="2">
        <v>12</v>
      </c>
      <c r="B16626" t="s">
        <v>48</v>
      </c>
      <c r="C16626" t="s">
        <v>267</v>
      </c>
      <c r="D16626" s="2">
        <v>6</v>
      </c>
      <c r="E16626" s="17">
        <v>10</v>
      </c>
      <c r="F16626" t="s">
        <v>68</v>
      </c>
      <c r="G16626">
        <v>3</v>
      </c>
      <c r="H16626">
        <v>75372</v>
      </c>
    </row>
    <row r="16627" spans="1:8" x14ac:dyDescent="0.25">
      <c r="A16627" s="2">
        <v>12</v>
      </c>
      <c r="B16627" t="s">
        <v>48</v>
      </c>
      <c r="C16627" t="s">
        <v>267</v>
      </c>
      <c r="D16627" s="2">
        <v>6</v>
      </c>
      <c r="E16627" s="17">
        <v>10</v>
      </c>
      <c r="F16627" t="s">
        <v>69</v>
      </c>
      <c r="G16627">
        <v>3</v>
      </c>
      <c r="H16627">
        <v>204639.08</v>
      </c>
    </row>
    <row r="16628" spans="1:8" x14ac:dyDescent="0.25">
      <c r="A16628" s="2">
        <v>12</v>
      </c>
      <c r="B16628" t="s">
        <v>48</v>
      </c>
      <c r="C16628" t="s">
        <v>267</v>
      </c>
      <c r="D16628" s="2">
        <v>6</v>
      </c>
      <c r="E16628" s="17">
        <v>10</v>
      </c>
      <c r="F16628" t="s">
        <v>78</v>
      </c>
      <c r="H16628">
        <v>29621.010000000002</v>
      </c>
    </row>
    <row r="16629" spans="1:8" x14ac:dyDescent="0.25">
      <c r="A16629" s="2">
        <v>12</v>
      </c>
      <c r="B16629" t="s">
        <v>48</v>
      </c>
      <c r="C16629" t="s">
        <v>267</v>
      </c>
      <c r="D16629" s="2">
        <v>6</v>
      </c>
      <c r="E16629" s="17">
        <v>10</v>
      </c>
      <c r="F16629" t="s">
        <v>67</v>
      </c>
      <c r="G16629">
        <v>3</v>
      </c>
      <c r="H16629">
        <v>250.69</v>
      </c>
    </row>
    <row r="16630" spans="1:8" x14ac:dyDescent="0.25">
      <c r="A16630" s="2">
        <v>12</v>
      </c>
      <c r="B16630" t="s">
        <v>48</v>
      </c>
      <c r="C16630" t="s">
        <v>267</v>
      </c>
      <c r="D16630" s="2">
        <v>6</v>
      </c>
      <c r="E16630" s="17">
        <v>10</v>
      </c>
      <c r="F16630" t="s">
        <v>73</v>
      </c>
      <c r="G16630">
        <v>1</v>
      </c>
      <c r="H16630">
        <v>133767.75</v>
      </c>
    </row>
    <row r="16631" spans="1:8" x14ac:dyDescent="0.25">
      <c r="A16631" s="2">
        <v>12</v>
      </c>
      <c r="B16631" t="s">
        <v>48</v>
      </c>
      <c r="C16631" t="s">
        <v>267</v>
      </c>
      <c r="D16631" s="2">
        <v>6</v>
      </c>
      <c r="E16631" s="17">
        <v>11</v>
      </c>
      <c r="F16631" t="s">
        <v>70</v>
      </c>
      <c r="G16631">
        <v>40</v>
      </c>
      <c r="H16631">
        <v>16625043.609999992</v>
      </c>
    </row>
    <row r="16632" spans="1:8" x14ac:dyDescent="0.25">
      <c r="A16632" s="2">
        <v>12</v>
      </c>
      <c r="B16632" t="s">
        <v>48</v>
      </c>
      <c r="C16632" t="s">
        <v>267</v>
      </c>
      <c r="D16632" s="2">
        <v>6</v>
      </c>
      <c r="E16632" s="17">
        <v>11</v>
      </c>
      <c r="F16632" t="s">
        <v>75</v>
      </c>
      <c r="G16632">
        <v>14</v>
      </c>
      <c r="H16632">
        <v>410724</v>
      </c>
    </row>
    <row r="16633" spans="1:8" x14ac:dyDescent="0.25">
      <c r="A16633" s="2">
        <v>12</v>
      </c>
      <c r="B16633" t="s">
        <v>48</v>
      </c>
      <c r="C16633" t="s">
        <v>267</v>
      </c>
      <c r="D16633" s="2">
        <v>6</v>
      </c>
      <c r="E16633" s="17">
        <v>11</v>
      </c>
      <c r="F16633" t="s">
        <v>77</v>
      </c>
      <c r="H16633">
        <v>34008.26</v>
      </c>
    </row>
    <row r="16634" spans="1:8" x14ac:dyDescent="0.25">
      <c r="A16634" s="2">
        <v>12</v>
      </c>
      <c r="B16634" t="s">
        <v>48</v>
      </c>
      <c r="C16634" t="s">
        <v>267</v>
      </c>
      <c r="D16634" s="2">
        <v>6</v>
      </c>
      <c r="E16634" s="17">
        <v>11</v>
      </c>
      <c r="F16634" t="s">
        <v>68</v>
      </c>
      <c r="G16634">
        <v>19</v>
      </c>
      <c r="H16634">
        <v>373873.75</v>
      </c>
    </row>
    <row r="16635" spans="1:8" x14ac:dyDescent="0.25">
      <c r="A16635" s="2">
        <v>12</v>
      </c>
      <c r="B16635" t="s">
        <v>48</v>
      </c>
      <c r="C16635" t="s">
        <v>267</v>
      </c>
      <c r="D16635" s="2">
        <v>6</v>
      </c>
      <c r="E16635" s="17">
        <v>11</v>
      </c>
      <c r="F16635" t="s">
        <v>69</v>
      </c>
      <c r="G16635">
        <v>40</v>
      </c>
      <c r="H16635">
        <v>2161247.8199999998</v>
      </c>
    </row>
    <row r="16636" spans="1:8" x14ac:dyDescent="0.25">
      <c r="A16636" s="2">
        <v>12</v>
      </c>
      <c r="B16636" t="s">
        <v>48</v>
      </c>
      <c r="C16636" t="s">
        <v>267</v>
      </c>
      <c r="D16636" s="2">
        <v>6</v>
      </c>
      <c r="E16636" s="17">
        <v>11</v>
      </c>
      <c r="F16636" t="s">
        <v>78</v>
      </c>
      <c r="H16636">
        <v>474108.22</v>
      </c>
    </row>
    <row r="16637" spans="1:8" x14ac:dyDescent="0.25">
      <c r="A16637" s="2">
        <v>12</v>
      </c>
      <c r="B16637" t="s">
        <v>48</v>
      </c>
      <c r="C16637" t="s">
        <v>267</v>
      </c>
      <c r="D16637" s="2">
        <v>6</v>
      </c>
      <c r="E16637" s="17">
        <v>11</v>
      </c>
      <c r="F16637" t="s">
        <v>67</v>
      </c>
      <c r="G16637">
        <v>40</v>
      </c>
      <c r="H16637">
        <v>2734.22</v>
      </c>
    </row>
    <row r="16638" spans="1:8" x14ac:dyDescent="0.25">
      <c r="A16638" s="2">
        <v>12</v>
      </c>
      <c r="B16638" t="s">
        <v>48</v>
      </c>
      <c r="C16638" t="s">
        <v>267</v>
      </c>
      <c r="D16638" s="2">
        <v>6</v>
      </c>
      <c r="E16638" s="17">
        <v>11</v>
      </c>
      <c r="F16638" t="s">
        <v>73</v>
      </c>
      <c r="G16638">
        <v>7</v>
      </c>
      <c r="H16638">
        <v>1070446.74</v>
      </c>
    </row>
    <row r="16639" spans="1:8" x14ac:dyDescent="0.25">
      <c r="A16639" s="2">
        <v>12</v>
      </c>
      <c r="B16639" t="s">
        <v>48</v>
      </c>
      <c r="C16639" t="s">
        <v>267</v>
      </c>
      <c r="D16639" s="2">
        <v>6</v>
      </c>
      <c r="E16639" s="17">
        <v>11</v>
      </c>
      <c r="F16639" t="s">
        <v>72</v>
      </c>
      <c r="G16639">
        <v>40</v>
      </c>
      <c r="H16639">
        <v>2640421.5599999996</v>
      </c>
    </row>
    <row r="16640" spans="1:8" x14ac:dyDescent="0.25">
      <c r="A16640" s="2">
        <v>12</v>
      </c>
      <c r="B16640" t="s">
        <v>48</v>
      </c>
      <c r="C16640" t="s">
        <v>267</v>
      </c>
      <c r="D16640" s="2">
        <v>6</v>
      </c>
      <c r="E16640" s="17">
        <v>12</v>
      </c>
      <c r="F16640" t="s">
        <v>70</v>
      </c>
      <c r="G16640">
        <v>101</v>
      </c>
      <c r="H16640">
        <v>52219250.200000003</v>
      </c>
    </row>
    <row r="16641" spans="1:8" x14ac:dyDescent="0.25">
      <c r="A16641" s="2">
        <v>12</v>
      </c>
      <c r="B16641" t="s">
        <v>48</v>
      </c>
      <c r="C16641" t="s">
        <v>267</v>
      </c>
      <c r="D16641" s="2">
        <v>6</v>
      </c>
      <c r="E16641" s="17">
        <v>12</v>
      </c>
      <c r="F16641" t="s">
        <v>75</v>
      </c>
      <c r="G16641">
        <v>27</v>
      </c>
      <c r="H16641">
        <v>1086397.25</v>
      </c>
    </row>
    <row r="16642" spans="1:8" x14ac:dyDescent="0.25">
      <c r="A16642" s="2">
        <v>12</v>
      </c>
      <c r="B16642" t="s">
        <v>48</v>
      </c>
      <c r="C16642" t="s">
        <v>267</v>
      </c>
      <c r="D16642" s="2">
        <v>6</v>
      </c>
      <c r="E16642" s="17">
        <v>12</v>
      </c>
      <c r="F16642" t="s">
        <v>77</v>
      </c>
      <c r="H16642">
        <v>7420.92</v>
      </c>
    </row>
    <row r="16643" spans="1:8" x14ac:dyDescent="0.25">
      <c r="A16643" s="2">
        <v>12</v>
      </c>
      <c r="B16643" t="s">
        <v>48</v>
      </c>
      <c r="C16643" t="s">
        <v>267</v>
      </c>
      <c r="D16643" s="2">
        <v>6</v>
      </c>
      <c r="E16643" s="17">
        <v>12</v>
      </c>
      <c r="F16643" t="s">
        <v>68</v>
      </c>
      <c r="G16643">
        <v>64</v>
      </c>
      <c r="H16643">
        <v>1340789</v>
      </c>
    </row>
    <row r="16644" spans="1:8" x14ac:dyDescent="0.25">
      <c r="A16644" s="2">
        <v>12</v>
      </c>
      <c r="B16644" t="s">
        <v>48</v>
      </c>
      <c r="C16644" t="s">
        <v>267</v>
      </c>
      <c r="D16644" s="2">
        <v>6</v>
      </c>
      <c r="E16644" s="17">
        <v>12</v>
      </c>
      <c r="F16644" t="s">
        <v>69</v>
      </c>
      <c r="G16644">
        <v>101</v>
      </c>
      <c r="H16644">
        <v>6788482.9699999951</v>
      </c>
    </row>
    <row r="16645" spans="1:8" x14ac:dyDescent="0.25">
      <c r="A16645" s="2">
        <v>12</v>
      </c>
      <c r="B16645" t="s">
        <v>48</v>
      </c>
      <c r="C16645" t="s">
        <v>267</v>
      </c>
      <c r="D16645" s="2">
        <v>6</v>
      </c>
      <c r="E16645" s="17">
        <v>12</v>
      </c>
      <c r="F16645" t="s">
        <v>78</v>
      </c>
      <c r="H16645">
        <v>1546130.2299999997</v>
      </c>
    </row>
    <row r="16646" spans="1:8" x14ac:dyDescent="0.25">
      <c r="A16646" s="2">
        <v>12</v>
      </c>
      <c r="B16646" t="s">
        <v>48</v>
      </c>
      <c r="C16646" t="s">
        <v>267</v>
      </c>
      <c r="D16646" s="2">
        <v>6</v>
      </c>
      <c r="E16646" s="17">
        <v>12</v>
      </c>
      <c r="F16646" t="s">
        <v>67</v>
      </c>
      <c r="G16646">
        <v>101</v>
      </c>
      <c r="H16646">
        <v>7112.5499999999993</v>
      </c>
    </row>
    <row r="16647" spans="1:8" x14ac:dyDescent="0.25">
      <c r="A16647" s="2">
        <v>12</v>
      </c>
      <c r="B16647" t="s">
        <v>48</v>
      </c>
      <c r="C16647" t="s">
        <v>267</v>
      </c>
      <c r="D16647" s="2">
        <v>6</v>
      </c>
      <c r="E16647" s="17">
        <v>12</v>
      </c>
      <c r="F16647" t="s">
        <v>73</v>
      </c>
      <c r="G16647">
        <v>10</v>
      </c>
      <c r="H16647">
        <v>3893831.83</v>
      </c>
    </row>
    <row r="16648" spans="1:8" x14ac:dyDescent="0.25">
      <c r="A16648" s="2">
        <v>12</v>
      </c>
      <c r="B16648" t="s">
        <v>48</v>
      </c>
      <c r="C16648" t="s">
        <v>267</v>
      </c>
      <c r="D16648" s="2">
        <v>6</v>
      </c>
      <c r="E16648" s="17">
        <v>12</v>
      </c>
      <c r="F16648" t="s">
        <v>79</v>
      </c>
      <c r="G16648">
        <v>1</v>
      </c>
      <c r="H16648">
        <v>26646.5</v>
      </c>
    </row>
    <row r="16649" spans="1:8" x14ac:dyDescent="0.25">
      <c r="A16649" s="2">
        <v>12</v>
      </c>
      <c r="B16649" t="s">
        <v>48</v>
      </c>
      <c r="C16649" t="s">
        <v>267</v>
      </c>
      <c r="D16649" s="2">
        <v>6</v>
      </c>
      <c r="E16649" s="17">
        <v>12</v>
      </c>
      <c r="F16649" t="s">
        <v>72</v>
      </c>
      <c r="G16649">
        <v>101</v>
      </c>
      <c r="H16649">
        <v>8428014.6600000001</v>
      </c>
    </row>
    <row r="16650" spans="1:8" x14ac:dyDescent="0.25">
      <c r="A16650" s="2">
        <v>12</v>
      </c>
      <c r="B16650" t="s">
        <v>48</v>
      </c>
      <c r="C16650" t="s">
        <v>267</v>
      </c>
      <c r="D16650" s="2">
        <v>6</v>
      </c>
      <c r="E16650" s="17">
        <v>12</v>
      </c>
      <c r="F16650" t="s">
        <v>74</v>
      </c>
      <c r="H16650">
        <v>37056.04</v>
      </c>
    </row>
    <row r="16651" spans="1:8" x14ac:dyDescent="0.25">
      <c r="A16651" s="2">
        <v>12</v>
      </c>
      <c r="B16651" t="s">
        <v>48</v>
      </c>
      <c r="C16651" t="s">
        <v>267</v>
      </c>
      <c r="D16651" s="2">
        <v>6</v>
      </c>
      <c r="E16651" s="17">
        <v>13</v>
      </c>
      <c r="F16651" t="s">
        <v>70</v>
      </c>
      <c r="G16651">
        <v>32</v>
      </c>
      <c r="H16651">
        <v>18771289.229999997</v>
      </c>
    </row>
    <row r="16652" spans="1:8" x14ac:dyDescent="0.25">
      <c r="A16652" s="2">
        <v>12</v>
      </c>
      <c r="B16652" t="s">
        <v>48</v>
      </c>
      <c r="C16652" t="s">
        <v>267</v>
      </c>
      <c r="D16652" s="2">
        <v>6</v>
      </c>
      <c r="E16652" s="17">
        <v>13</v>
      </c>
      <c r="F16652" t="s">
        <v>75</v>
      </c>
      <c r="G16652">
        <v>15</v>
      </c>
      <c r="H16652">
        <v>1237078</v>
      </c>
    </row>
    <row r="16653" spans="1:8" x14ac:dyDescent="0.25">
      <c r="A16653" s="2">
        <v>12</v>
      </c>
      <c r="B16653" t="s">
        <v>48</v>
      </c>
      <c r="C16653" t="s">
        <v>267</v>
      </c>
      <c r="D16653" s="2">
        <v>6</v>
      </c>
      <c r="E16653" s="17">
        <v>13</v>
      </c>
      <c r="F16653" t="s">
        <v>68</v>
      </c>
      <c r="G16653">
        <v>26</v>
      </c>
      <c r="H16653">
        <v>616733.28</v>
      </c>
    </row>
    <row r="16654" spans="1:8" x14ac:dyDescent="0.25">
      <c r="A16654" s="2">
        <v>12</v>
      </c>
      <c r="B16654" t="s">
        <v>48</v>
      </c>
      <c r="C16654" t="s">
        <v>267</v>
      </c>
      <c r="D16654" s="2">
        <v>6</v>
      </c>
      <c r="E16654" s="17">
        <v>13</v>
      </c>
      <c r="F16654" t="s">
        <v>69</v>
      </c>
      <c r="G16654">
        <v>32</v>
      </c>
      <c r="H16654">
        <v>2441565.5100000002</v>
      </c>
    </row>
    <row r="16655" spans="1:8" x14ac:dyDescent="0.25">
      <c r="A16655" s="2">
        <v>12</v>
      </c>
      <c r="B16655" t="s">
        <v>48</v>
      </c>
      <c r="C16655" t="s">
        <v>267</v>
      </c>
      <c r="D16655" s="2">
        <v>6</v>
      </c>
      <c r="E16655" s="17">
        <v>13</v>
      </c>
      <c r="F16655" t="s">
        <v>78</v>
      </c>
      <c r="H16655">
        <v>344951.63</v>
      </c>
    </row>
    <row r="16656" spans="1:8" x14ac:dyDescent="0.25">
      <c r="A16656" s="2">
        <v>12</v>
      </c>
      <c r="B16656" t="s">
        <v>48</v>
      </c>
      <c r="C16656" t="s">
        <v>267</v>
      </c>
      <c r="D16656" s="2">
        <v>6</v>
      </c>
      <c r="E16656" s="17">
        <v>13</v>
      </c>
      <c r="F16656" t="s">
        <v>67</v>
      </c>
      <c r="G16656">
        <v>32</v>
      </c>
      <c r="H16656">
        <v>2221.1799999999998</v>
      </c>
    </row>
    <row r="16657" spans="1:8" x14ac:dyDescent="0.25">
      <c r="A16657" s="2">
        <v>12</v>
      </c>
      <c r="B16657" t="s">
        <v>48</v>
      </c>
      <c r="C16657" t="s">
        <v>267</v>
      </c>
      <c r="D16657" s="2">
        <v>6</v>
      </c>
      <c r="E16657" s="17">
        <v>13</v>
      </c>
      <c r="F16657" t="s">
        <v>73</v>
      </c>
      <c r="G16657">
        <v>1</v>
      </c>
      <c r="H16657">
        <v>1292848.9500000002</v>
      </c>
    </row>
    <row r="16658" spans="1:8" x14ac:dyDescent="0.25">
      <c r="A16658" s="2">
        <v>12</v>
      </c>
      <c r="B16658" t="s">
        <v>48</v>
      </c>
      <c r="C16658" t="s">
        <v>267</v>
      </c>
      <c r="D16658" s="2">
        <v>6</v>
      </c>
      <c r="E16658" s="17">
        <v>13</v>
      </c>
      <c r="F16658" t="s">
        <v>79</v>
      </c>
      <c r="H16658">
        <v>23686</v>
      </c>
    </row>
    <row r="16659" spans="1:8" x14ac:dyDescent="0.25">
      <c r="A16659" s="2">
        <v>12</v>
      </c>
      <c r="B16659" t="s">
        <v>48</v>
      </c>
      <c r="C16659" t="s">
        <v>267</v>
      </c>
      <c r="D16659" s="2">
        <v>6</v>
      </c>
      <c r="E16659" s="17">
        <v>13</v>
      </c>
      <c r="F16659" t="s">
        <v>72</v>
      </c>
      <c r="G16659">
        <v>32</v>
      </c>
      <c r="H16659">
        <v>4924478.88</v>
      </c>
    </row>
    <row r="16660" spans="1:8" x14ac:dyDescent="0.25">
      <c r="A16660" s="2">
        <v>12</v>
      </c>
      <c r="B16660" t="s">
        <v>48</v>
      </c>
      <c r="C16660" t="s">
        <v>267</v>
      </c>
      <c r="D16660" s="2">
        <v>6</v>
      </c>
      <c r="E16660" s="17">
        <v>13</v>
      </c>
      <c r="F16660" t="s">
        <v>74</v>
      </c>
      <c r="H16660">
        <v>11270.5</v>
      </c>
    </row>
    <row r="16661" spans="1:8" x14ac:dyDescent="0.25">
      <c r="A16661" s="2">
        <v>12</v>
      </c>
      <c r="B16661" t="s">
        <v>48</v>
      </c>
      <c r="C16661" t="s">
        <v>267</v>
      </c>
      <c r="D16661" s="2">
        <v>6</v>
      </c>
      <c r="E16661" s="17">
        <v>14</v>
      </c>
      <c r="F16661" t="s">
        <v>70</v>
      </c>
      <c r="G16661">
        <v>13</v>
      </c>
      <c r="H16661">
        <v>8821997.3099999987</v>
      </c>
    </row>
    <row r="16662" spans="1:8" x14ac:dyDescent="0.25">
      <c r="A16662" s="2">
        <v>12</v>
      </c>
      <c r="B16662" t="s">
        <v>48</v>
      </c>
      <c r="C16662" t="s">
        <v>267</v>
      </c>
      <c r="D16662" s="2">
        <v>6</v>
      </c>
      <c r="E16662" s="17">
        <v>14</v>
      </c>
      <c r="F16662" t="s">
        <v>75</v>
      </c>
      <c r="G16662">
        <v>6</v>
      </c>
      <c r="H16662">
        <v>617965</v>
      </c>
    </row>
    <row r="16663" spans="1:8" x14ac:dyDescent="0.25">
      <c r="A16663" s="2">
        <v>12</v>
      </c>
      <c r="B16663" t="s">
        <v>48</v>
      </c>
      <c r="C16663" t="s">
        <v>267</v>
      </c>
      <c r="D16663" s="2">
        <v>6</v>
      </c>
      <c r="E16663" s="17">
        <v>14</v>
      </c>
      <c r="F16663" t="s">
        <v>68</v>
      </c>
      <c r="G16663">
        <v>8</v>
      </c>
      <c r="H16663">
        <v>175620</v>
      </c>
    </row>
    <row r="16664" spans="1:8" x14ac:dyDescent="0.25">
      <c r="A16664" s="2">
        <v>12</v>
      </c>
      <c r="B16664" t="s">
        <v>48</v>
      </c>
      <c r="C16664" t="s">
        <v>267</v>
      </c>
      <c r="D16664" s="2">
        <v>6</v>
      </c>
      <c r="E16664" s="17">
        <v>14</v>
      </c>
      <c r="F16664" t="s">
        <v>69</v>
      </c>
      <c r="G16664">
        <v>13</v>
      </c>
      <c r="H16664">
        <v>1146857.6299999997</v>
      </c>
    </row>
    <row r="16665" spans="1:8" x14ac:dyDescent="0.25">
      <c r="A16665" s="2">
        <v>12</v>
      </c>
      <c r="B16665" t="s">
        <v>48</v>
      </c>
      <c r="C16665" t="s">
        <v>267</v>
      </c>
      <c r="D16665" s="2">
        <v>6</v>
      </c>
      <c r="E16665" s="17">
        <v>14</v>
      </c>
      <c r="F16665" t="s">
        <v>78</v>
      </c>
      <c r="H16665">
        <v>183227.38</v>
      </c>
    </row>
    <row r="16666" spans="1:8" x14ac:dyDescent="0.25">
      <c r="A16666" s="2">
        <v>12</v>
      </c>
      <c r="B16666" t="s">
        <v>48</v>
      </c>
      <c r="C16666" t="s">
        <v>267</v>
      </c>
      <c r="D16666" s="2">
        <v>6</v>
      </c>
      <c r="E16666" s="17">
        <v>14</v>
      </c>
      <c r="F16666" t="s">
        <v>67</v>
      </c>
      <c r="G16666">
        <v>13</v>
      </c>
      <c r="H16666">
        <v>909.48</v>
      </c>
    </row>
    <row r="16667" spans="1:8" x14ac:dyDescent="0.25">
      <c r="A16667" s="2">
        <v>12</v>
      </c>
      <c r="B16667" t="s">
        <v>48</v>
      </c>
      <c r="C16667" t="s">
        <v>267</v>
      </c>
      <c r="D16667" s="2">
        <v>6</v>
      </c>
      <c r="E16667" s="17">
        <v>14</v>
      </c>
      <c r="F16667" t="s">
        <v>73</v>
      </c>
      <c r="G16667">
        <v>3</v>
      </c>
      <c r="H16667">
        <v>573086.32999999996</v>
      </c>
    </row>
    <row r="16668" spans="1:8" x14ac:dyDescent="0.25">
      <c r="A16668" s="2">
        <v>12</v>
      </c>
      <c r="B16668" t="s">
        <v>48</v>
      </c>
      <c r="C16668" t="s">
        <v>267</v>
      </c>
      <c r="D16668" s="2">
        <v>6</v>
      </c>
      <c r="E16668" s="17">
        <v>14</v>
      </c>
      <c r="F16668" t="s">
        <v>79</v>
      </c>
      <c r="H16668">
        <v>8882</v>
      </c>
    </row>
    <row r="16669" spans="1:8" x14ac:dyDescent="0.25">
      <c r="A16669" s="2">
        <v>12</v>
      </c>
      <c r="B16669" t="s">
        <v>48</v>
      </c>
      <c r="C16669" t="s">
        <v>267</v>
      </c>
      <c r="D16669" s="2">
        <v>6</v>
      </c>
      <c r="E16669" s="17">
        <v>14</v>
      </c>
      <c r="F16669" t="s">
        <v>72</v>
      </c>
      <c r="G16669">
        <v>13</v>
      </c>
      <c r="H16669">
        <v>2997647.51</v>
      </c>
    </row>
    <row r="16670" spans="1:8" x14ac:dyDescent="0.25">
      <c r="A16670" s="2">
        <v>12</v>
      </c>
      <c r="B16670" t="s">
        <v>48</v>
      </c>
      <c r="C16670" t="s">
        <v>267</v>
      </c>
      <c r="D16670" s="2">
        <v>6</v>
      </c>
      <c r="E16670" s="17">
        <v>14</v>
      </c>
      <c r="F16670" t="s">
        <v>76</v>
      </c>
      <c r="H16670">
        <v>64433</v>
      </c>
    </row>
    <row r="16671" spans="1:8" x14ac:dyDescent="0.25">
      <c r="A16671" s="2">
        <v>12</v>
      </c>
      <c r="B16671" t="s">
        <v>48</v>
      </c>
      <c r="C16671" t="s">
        <v>267</v>
      </c>
      <c r="D16671" s="2">
        <v>6</v>
      </c>
      <c r="E16671" s="17">
        <v>15</v>
      </c>
      <c r="F16671" t="s">
        <v>70</v>
      </c>
      <c r="G16671">
        <v>1</v>
      </c>
      <c r="H16671">
        <v>831772.79999999993</v>
      </c>
    </row>
    <row r="16672" spans="1:8" x14ac:dyDescent="0.25">
      <c r="A16672" s="2">
        <v>12</v>
      </c>
      <c r="B16672" t="s">
        <v>48</v>
      </c>
      <c r="C16672" t="s">
        <v>267</v>
      </c>
      <c r="D16672" s="2">
        <v>6</v>
      </c>
      <c r="E16672" s="17">
        <v>15</v>
      </c>
      <c r="F16672" t="s">
        <v>68</v>
      </c>
      <c r="G16672">
        <v>1</v>
      </c>
      <c r="H16672">
        <v>24120</v>
      </c>
    </row>
    <row r="16673" spans="1:8" x14ac:dyDescent="0.25">
      <c r="A16673" s="2">
        <v>12</v>
      </c>
      <c r="B16673" t="s">
        <v>48</v>
      </c>
      <c r="C16673" t="s">
        <v>267</v>
      </c>
      <c r="D16673" s="2">
        <v>6</v>
      </c>
      <c r="E16673" s="17">
        <v>15</v>
      </c>
      <c r="F16673" t="s">
        <v>69</v>
      </c>
      <c r="G16673">
        <v>1</v>
      </c>
      <c r="H16673">
        <v>108130.34</v>
      </c>
    </row>
    <row r="16674" spans="1:8" x14ac:dyDescent="0.25">
      <c r="A16674" s="2">
        <v>12</v>
      </c>
      <c r="B16674" t="s">
        <v>48</v>
      </c>
      <c r="C16674" t="s">
        <v>267</v>
      </c>
      <c r="D16674" s="2">
        <v>6</v>
      </c>
      <c r="E16674" s="17">
        <v>15</v>
      </c>
      <c r="F16674" t="s">
        <v>78</v>
      </c>
      <c r="H16674">
        <v>51783.72</v>
      </c>
    </row>
    <row r="16675" spans="1:8" x14ac:dyDescent="0.25">
      <c r="A16675" s="2">
        <v>12</v>
      </c>
      <c r="B16675" t="s">
        <v>48</v>
      </c>
      <c r="C16675" t="s">
        <v>267</v>
      </c>
      <c r="D16675" s="2">
        <v>6</v>
      </c>
      <c r="E16675" s="17">
        <v>15</v>
      </c>
      <c r="F16675" t="s">
        <v>67</v>
      </c>
      <c r="G16675">
        <v>1</v>
      </c>
      <c r="H16675">
        <v>69.959999999999994</v>
      </c>
    </row>
    <row r="16676" spans="1:8" x14ac:dyDescent="0.25">
      <c r="A16676" s="2">
        <v>12</v>
      </c>
      <c r="B16676" t="s">
        <v>48</v>
      </c>
      <c r="C16676" t="s">
        <v>267</v>
      </c>
      <c r="D16676" s="2">
        <v>6</v>
      </c>
      <c r="E16676" s="17">
        <v>15</v>
      </c>
      <c r="F16676" t="s">
        <v>73</v>
      </c>
      <c r="H16676">
        <v>69314.399999999994</v>
      </c>
    </row>
    <row r="16677" spans="1:8" x14ac:dyDescent="0.25">
      <c r="A16677" s="2">
        <v>12</v>
      </c>
      <c r="B16677" t="s">
        <v>48</v>
      </c>
      <c r="C16677" t="s">
        <v>267</v>
      </c>
      <c r="D16677" s="2">
        <v>6</v>
      </c>
      <c r="E16677" s="17">
        <v>15</v>
      </c>
      <c r="F16677" t="s">
        <v>72</v>
      </c>
      <c r="G16677">
        <v>1</v>
      </c>
      <c r="H16677">
        <v>352950.36</v>
      </c>
    </row>
    <row r="16678" spans="1:8" x14ac:dyDescent="0.25">
      <c r="A16678" s="2">
        <v>12</v>
      </c>
      <c r="B16678" t="s">
        <v>48</v>
      </c>
      <c r="C16678" t="s">
        <v>268</v>
      </c>
      <c r="D16678" s="2">
        <v>7</v>
      </c>
      <c r="E16678" s="17">
        <v>1</v>
      </c>
      <c r="F16678" t="s">
        <v>70</v>
      </c>
      <c r="G16678">
        <v>876</v>
      </c>
      <c r="H16678">
        <v>9643696.3300000019</v>
      </c>
    </row>
    <row r="16679" spans="1:8" x14ac:dyDescent="0.25">
      <c r="A16679" s="2">
        <v>12</v>
      </c>
      <c r="B16679" t="s">
        <v>48</v>
      </c>
      <c r="C16679" t="s">
        <v>268</v>
      </c>
      <c r="D16679" s="2">
        <v>7</v>
      </c>
      <c r="E16679" s="17">
        <v>1</v>
      </c>
      <c r="F16679" t="s">
        <v>78</v>
      </c>
      <c r="H16679">
        <v>4665.08</v>
      </c>
    </row>
    <row r="16680" spans="1:8" x14ac:dyDescent="0.25">
      <c r="A16680" s="2">
        <v>12</v>
      </c>
      <c r="B16680" t="s">
        <v>48</v>
      </c>
      <c r="C16680" t="s">
        <v>268</v>
      </c>
      <c r="D16680" s="2">
        <v>7</v>
      </c>
      <c r="E16680" s="17">
        <v>1</v>
      </c>
      <c r="F16680" t="s">
        <v>67</v>
      </c>
      <c r="G16680">
        <v>871</v>
      </c>
      <c r="H16680">
        <v>13793.780000000002</v>
      </c>
    </row>
    <row r="16681" spans="1:8" x14ac:dyDescent="0.25">
      <c r="A16681" s="2">
        <v>12</v>
      </c>
      <c r="B16681" t="s">
        <v>48</v>
      </c>
      <c r="C16681" t="s">
        <v>268</v>
      </c>
      <c r="D16681" s="2">
        <v>7</v>
      </c>
      <c r="E16681" s="17">
        <v>1</v>
      </c>
      <c r="F16681" t="s">
        <v>72</v>
      </c>
      <c r="G16681">
        <v>874</v>
      </c>
      <c r="H16681">
        <v>3562947.990000003</v>
      </c>
    </row>
    <row r="16682" spans="1:8" x14ac:dyDescent="0.25">
      <c r="A16682" s="2">
        <v>12</v>
      </c>
      <c r="B16682" t="s">
        <v>48</v>
      </c>
      <c r="C16682" t="s">
        <v>268</v>
      </c>
      <c r="D16682" s="2">
        <v>7</v>
      </c>
      <c r="E16682" s="17">
        <v>1</v>
      </c>
      <c r="F16682" t="s">
        <v>87</v>
      </c>
      <c r="G16682">
        <v>7807</v>
      </c>
      <c r="H16682">
        <v>7132299.3099999996</v>
      </c>
    </row>
    <row r="16683" spans="1:8" x14ac:dyDescent="0.25">
      <c r="A16683" s="2">
        <v>12</v>
      </c>
      <c r="B16683" t="s">
        <v>48</v>
      </c>
      <c r="C16683" t="s">
        <v>268</v>
      </c>
      <c r="D16683" s="2">
        <v>7</v>
      </c>
      <c r="E16683" s="17">
        <v>1</v>
      </c>
      <c r="F16683" t="s">
        <v>76</v>
      </c>
      <c r="G16683">
        <v>3</v>
      </c>
      <c r="H16683">
        <v>151228.02000000002</v>
      </c>
    </row>
    <row r="16684" spans="1:8" x14ac:dyDescent="0.25">
      <c r="A16684" s="2">
        <v>12</v>
      </c>
      <c r="B16684" t="s">
        <v>48</v>
      </c>
      <c r="C16684" t="s">
        <v>268</v>
      </c>
      <c r="D16684" s="2">
        <v>7</v>
      </c>
      <c r="E16684" s="17">
        <v>2</v>
      </c>
      <c r="F16684" t="s">
        <v>70</v>
      </c>
      <c r="G16684">
        <v>1</v>
      </c>
      <c r="H16684">
        <v>78156</v>
      </c>
    </row>
    <row r="16685" spans="1:8" x14ac:dyDescent="0.25">
      <c r="A16685" s="2">
        <v>12</v>
      </c>
      <c r="B16685" t="s">
        <v>48</v>
      </c>
      <c r="C16685" t="s">
        <v>268</v>
      </c>
      <c r="D16685" s="2">
        <v>7</v>
      </c>
      <c r="E16685" s="17">
        <v>2</v>
      </c>
      <c r="F16685" t="s">
        <v>69</v>
      </c>
      <c r="G16685">
        <v>1</v>
      </c>
      <c r="H16685">
        <v>10160.14</v>
      </c>
    </row>
    <row r="16686" spans="1:8" x14ac:dyDescent="0.25">
      <c r="A16686" s="2">
        <v>12</v>
      </c>
      <c r="B16686" t="s">
        <v>48</v>
      </c>
      <c r="C16686" t="s">
        <v>268</v>
      </c>
      <c r="D16686" s="2">
        <v>7</v>
      </c>
      <c r="E16686" s="17">
        <v>2</v>
      </c>
      <c r="F16686" t="s">
        <v>78</v>
      </c>
      <c r="H16686">
        <v>2191.3200000000002</v>
      </c>
    </row>
    <row r="16687" spans="1:8" x14ac:dyDescent="0.25">
      <c r="A16687" s="2">
        <v>12</v>
      </c>
      <c r="B16687" t="s">
        <v>48</v>
      </c>
      <c r="C16687" t="s">
        <v>268</v>
      </c>
      <c r="D16687" s="2">
        <v>7</v>
      </c>
      <c r="E16687" s="17">
        <v>2</v>
      </c>
      <c r="F16687" t="s">
        <v>67</v>
      </c>
      <c r="G16687">
        <v>1</v>
      </c>
      <c r="H16687">
        <v>69.960000000000008</v>
      </c>
    </row>
    <row r="16688" spans="1:8" x14ac:dyDescent="0.25">
      <c r="A16688" s="2">
        <v>12</v>
      </c>
      <c r="B16688" t="s">
        <v>48</v>
      </c>
      <c r="C16688" t="s">
        <v>268</v>
      </c>
      <c r="D16688" s="2">
        <v>7</v>
      </c>
      <c r="E16688" s="17">
        <v>2</v>
      </c>
      <c r="F16688" t="s">
        <v>73</v>
      </c>
      <c r="H16688">
        <v>6513</v>
      </c>
    </row>
    <row r="16689" spans="1:8" x14ac:dyDescent="0.25">
      <c r="A16689" s="2">
        <v>12</v>
      </c>
      <c r="B16689" t="s">
        <v>48</v>
      </c>
      <c r="C16689" t="s">
        <v>268</v>
      </c>
      <c r="D16689" s="2">
        <v>7</v>
      </c>
      <c r="E16689" s="17">
        <v>4</v>
      </c>
      <c r="F16689" t="s">
        <v>70</v>
      </c>
      <c r="G16689">
        <v>15</v>
      </c>
      <c r="H16689">
        <v>758091.5</v>
      </c>
    </row>
    <row r="16690" spans="1:8" x14ac:dyDescent="0.25">
      <c r="A16690" s="2">
        <v>12</v>
      </c>
      <c r="B16690" t="s">
        <v>48</v>
      </c>
      <c r="C16690" t="s">
        <v>268</v>
      </c>
      <c r="D16690" s="2">
        <v>7</v>
      </c>
      <c r="E16690" s="17">
        <v>4</v>
      </c>
      <c r="F16690" t="s">
        <v>75</v>
      </c>
      <c r="G16690">
        <v>5</v>
      </c>
      <c r="H16690">
        <v>64800</v>
      </c>
    </row>
    <row r="16691" spans="1:8" x14ac:dyDescent="0.25">
      <c r="A16691" s="2">
        <v>12</v>
      </c>
      <c r="B16691" t="s">
        <v>48</v>
      </c>
      <c r="C16691" t="s">
        <v>268</v>
      </c>
      <c r="D16691" s="2">
        <v>7</v>
      </c>
      <c r="E16691" s="17">
        <v>4</v>
      </c>
      <c r="F16691" t="s">
        <v>68</v>
      </c>
      <c r="G16691">
        <v>3</v>
      </c>
      <c r="H16691">
        <v>57584.25</v>
      </c>
    </row>
    <row r="16692" spans="1:8" x14ac:dyDescent="0.25">
      <c r="A16692" s="2">
        <v>12</v>
      </c>
      <c r="B16692" t="s">
        <v>48</v>
      </c>
      <c r="C16692" t="s">
        <v>268</v>
      </c>
      <c r="D16692" s="2">
        <v>7</v>
      </c>
      <c r="E16692" s="17">
        <v>4</v>
      </c>
      <c r="F16692" t="s">
        <v>69</v>
      </c>
      <c r="G16692">
        <v>5</v>
      </c>
      <c r="H16692">
        <v>74557.39</v>
      </c>
    </row>
    <row r="16693" spans="1:8" x14ac:dyDescent="0.25">
      <c r="A16693" s="2">
        <v>12</v>
      </c>
      <c r="B16693" t="s">
        <v>48</v>
      </c>
      <c r="C16693" t="s">
        <v>268</v>
      </c>
      <c r="D16693" s="2">
        <v>7</v>
      </c>
      <c r="E16693" s="17">
        <v>4</v>
      </c>
      <c r="F16693" t="s">
        <v>78</v>
      </c>
      <c r="H16693">
        <v>13073.84</v>
      </c>
    </row>
    <row r="16694" spans="1:8" x14ac:dyDescent="0.25">
      <c r="A16694" s="2">
        <v>12</v>
      </c>
      <c r="B16694" t="s">
        <v>48</v>
      </c>
      <c r="C16694" t="s">
        <v>268</v>
      </c>
      <c r="D16694" s="2">
        <v>7</v>
      </c>
      <c r="E16694" s="17">
        <v>4</v>
      </c>
      <c r="F16694" t="s">
        <v>67</v>
      </c>
      <c r="G16694">
        <v>15</v>
      </c>
      <c r="H16694">
        <v>466.4</v>
      </c>
    </row>
    <row r="16695" spans="1:8" x14ac:dyDescent="0.25">
      <c r="A16695" s="2">
        <v>12</v>
      </c>
      <c r="B16695" t="s">
        <v>48</v>
      </c>
      <c r="C16695" t="s">
        <v>268</v>
      </c>
      <c r="D16695" s="2">
        <v>7</v>
      </c>
      <c r="E16695" s="17">
        <v>4</v>
      </c>
      <c r="F16695" t="s">
        <v>73</v>
      </c>
      <c r="G16695">
        <v>1</v>
      </c>
      <c r="H16695">
        <v>47868.5</v>
      </c>
    </row>
    <row r="16696" spans="1:8" x14ac:dyDescent="0.25">
      <c r="A16696" s="2">
        <v>12</v>
      </c>
      <c r="B16696" t="s">
        <v>48</v>
      </c>
      <c r="C16696" t="s">
        <v>268</v>
      </c>
      <c r="D16696" s="2">
        <v>7</v>
      </c>
      <c r="E16696" s="17">
        <v>4</v>
      </c>
      <c r="F16696" t="s">
        <v>72</v>
      </c>
      <c r="G16696">
        <v>10</v>
      </c>
      <c r="H16696">
        <v>68288.999999999971</v>
      </c>
    </row>
    <row r="16697" spans="1:8" x14ac:dyDescent="0.25">
      <c r="A16697" s="2">
        <v>12</v>
      </c>
      <c r="B16697" t="s">
        <v>48</v>
      </c>
      <c r="C16697" t="s">
        <v>268</v>
      </c>
      <c r="D16697" s="2">
        <v>7</v>
      </c>
      <c r="E16697" s="17">
        <v>5</v>
      </c>
      <c r="F16697" t="s">
        <v>70</v>
      </c>
      <c r="G16697">
        <v>4</v>
      </c>
      <c r="H16697">
        <v>530344.67999999993</v>
      </c>
    </row>
    <row r="16698" spans="1:8" x14ac:dyDescent="0.25">
      <c r="A16698" s="2">
        <v>12</v>
      </c>
      <c r="B16698" t="s">
        <v>48</v>
      </c>
      <c r="C16698" t="s">
        <v>268</v>
      </c>
      <c r="D16698" s="2">
        <v>7</v>
      </c>
      <c r="E16698" s="17">
        <v>5</v>
      </c>
      <c r="F16698" t="s">
        <v>75</v>
      </c>
      <c r="G16698">
        <v>4</v>
      </c>
      <c r="H16698">
        <v>54000</v>
      </c>
    </row>
    <row r="16699" spans="1:8" x14ac:dyDescent="0.25">
      <c r="A16699" s="2">
        <v>12</v>
      </c>
      <c r="B16699" t="s">
        <v>48</v>
      </c>
      <c r="C16699" t="s">
        <v>268</v>
      </c>
      <c r="D16699" s="2">
        <v>7</v>
      </c>
      <c r="E16699" s="17">
        <v>5</v>
      </c>
      <c r="F16699" t="s">
        <v>68</v>
      </c>
      <c r="G16699">
        <v>4</v>
      </c>
      <c r="H16699">
        <v>59322.25</v>
      </c>
    </row>
    <row r="16700" spans="1:8" x14ac:dyDescent="0.25">
      <c r="A16700" s="2">
        <v>12</v>
      </c>
      <c r="B16700" t="s">
        <v>48</v>
      </c>
      <c r="C16700" t="s">
        <v>268</v>
      </c>
      <c r="D16700" s="2">
        <v>7</v>
      </c>
      <c r="E16700" s="17">
        <v>5</v>
      </c>
      <c r="F16700" t="s">
        <v>69</v>
      </c>
      <c r="G16700">
        <v>4</v>
      </c>
      <c r="H16700">
        <v>69039.909999999989</v>
      </c>
    </row>
    <row r="16701" spans="1:8" x14ac:dyDescent="0.25">
      <c r="A16701" s="2">
        <v>12</v>
      </c>
      <c r="B16701" t="s">
        <v>48</v>
      </c>
      <c r="C16701" t="s">
        <v>268</v>
      </c>
      <c r="D16701" s="2">
        <v>7</v>
      </c>
      <c r="E16701" s="17">
        <v>5</v>
      </c>
      <c r="F16701" t="s">
        <v>78</v>
      </c>
      <c r="H16701">
        <v>4330.83</v>
      </c>
    </row>
    <row r="16702" spans="1:8" x14ac:dyDescent="0.25">
      <c r="A16702" s="2">
        <v>12</v>
      </c>
      <c r="B16702" t="s">
        <v>48</v>
      </c>
      <c r="C16702" t="s">
        <v>268</v>
      </c>
      <c r="D16702" s="2">
        <v>7</v>
      </c>
      <c r="E16702" s="17">
        <v>5</v>
      </c>
      <c r="F16702" t="s">
        <v>67</v>
      </c>
      <c r="G16702">
        <v>4</v>
      </c>
      <c r="H16702">
        <v>279.83999999999997</v>
      </c>
    </row>
    <row r="16703" spans="1:8" x14ac:dyDescent="0.25">
      <c r="A16703" s="2">
        <v>12</v>
      </c>
      <c r="B16703" t="s">
        <v>48</v>
      </c>
      <c r="C16703" t="s">
        <v>268</v>
      </c>
      <c r="D16703" s="2">
        <v>7</v>
      </c>
      <c r="E16703" s="17">
        <v>5</v>
      </c>
      <c r="F16703" t="s">
        <v>73</v>
      </c>
      <c r="H16703">
        <v>43874.8</v>
      </c>
    </row>
    <row r="16704" spans="1:8" x14ac:dyDescent="0.25">
      <c r="A16704" s="2">
        <v>12</v>
      </c>
      <c r="B16704" t="s">
        <v>48</v>
      </c>
      <c r="C16704" t="s">
        <v>268</v>
      </c>
      <c r="D16704" s="2">
        <v>7</v>
      </c>
      <c r="E16704" s="17">
        <v>5</v>
      </c>
      <c r="F16704" t="s">
        <v>72</v>
      </c>
      <c r="H16704">
        <v>736.32</v>
      </c>
    </row>
    <row r="16705" spans="1:8" x14ac:dyDescent="0.25">
      <c r="A16705" s="2">
        <v>12</v>
      </c>
      <c r="B16705" t="s">
        <v>48</v>
      </c>
      <c r="C16705" t="s">
        <v>268</v>
      </c>
      <c r="D16705" s="2">
        <v>7</v>
      </c>
      <c r="E16705" s="17">
        <v>6</v>
      </c>
      <c r="F16705" t="s">
        <v>70</v>
      </c>
      <c r="G16705">
        <v>163</v>
      </c>
      <c r="H16705">
        <v>28119206.390000001</v>
      </c>
    </row>
    <row r="16706" spans="1:8" x14ac:dyDescent="0.25">
      <c r="A16706" s="2">
        <v>12</v>
      </c>
      <c r="B16706" t="s">
        <v>48</v>
      </c>
      <c r="C16706" t="s">
        <v>268</v>
      </c>
      <c r="D16706" s="2">
        <v>7</v>
      </c>
      <c r="E16706" s="17">
        <v>6</v>
      </c>
      <c r="F16706" t="s">
        <v>75</v>
      </c>
      <c r="G16706">
        <v>142</v>
      </c>
      <c r="H16706">
        <v>1890900</v>
      </c>
    </row>
    <row r="16707" spans="1:8" x14ac:dyDescent="0.25">
      <c r="A16707" s="2">
        <v>12</v>
      </c>
      <c r="B16707" t="s">
        <v>48</v>
      </c>
      <c r="C16707" t="s">
        <v>268</v>
      </c>
      <c r="D16707" s="2">
        <v>7</v>
      </c>
      <c r="E16707" s="17">
        <v>6</v>
      </c>
      <c r="F16707" t="s">
        <v>68</v>
      </c>
      <c r="G16707">
        <v>136</v>
      </c>
      <c r="H16707">
        <v>2863335.5</v>
      </c>
    </row>
    <row r="16708" spans="1:8" x14ac:dyDescent="0.25">
      <c r="A16708" s="2">
        <v>12</v>
      </c>
      <c r="B16708" t="s">
        <v>48</v>
      </c>
      <c r="C16708" t="s">
        <v>268</v>
      </c>
      <c r="D16708" s="2">
        <v>7</v>
      </c>
      <c r="E16708" s="17">
        <v>6</v>
      </c>
      <c r="F16708" t="s">
        <v>69</v>
      </c>
      <c r="G16708">
        <v>162</v>
      </c>
      <c r="H16708">
        <v>3653705.8100000019</v>
      </c>
    </row>
    <row r="16709" spans="1:8" x14ac:dyDescent="0.25">
      <c r="A16709" s="2">
        <v>12</v>
      </c>
      <c r="B16709" t="s">
        <v>48</v>
      </c>
      <c r="C16709" t="s">
        <v>268</v>
      </c>
      <c r="D16709" s="2">
        <v>7</v>
      </c>
      <c r="E16709" s="17">
        <v>6</v>
      </c>
      <c r="F16709" t="s">
        <v>78</v>
      </c>
      <c r="H16709">
        <v>514803.6999999999</v>
      </c>
    </row>
    <row r="16710" spans="1:8" x14ac:dyDescent="0.25">
      <c r="A16710" s="2">
        <v>12</v>
      </c>
      <c r="B16710" t="s">
        <v>48</v>
      </c>
      <c r="C16710" t="s">
        <v>268</v>
      </c>
      <c r="D16710" s="2">
        <v>7</v>
      </c>
      <c r="E16710" s="17">
        <v>6</v>
      </c>
      <c r="F16710" t="s">
        <v>67</v>
      </c>
      <c r="G16710">
        <v>161</v>
      </c>
      <c r="H16710">
        <v>11356.789999999997</v>
      </c>
    </row>
    <row r="16711" spans="1:8" x14ac:dyDescent="0.25">
      <c r="A16711" s="2">
        <v>12</v>
      </c>
      <c r="B16711" t="s">
        <v>48</v>
      </c>
      <c r="C16711" t="s">
        <v>268</v>
      </c>
      <c r="D16711" s="2">
        <v>7</v>
      </c>
      <c r="E16711" s="17">
        <v>6</v>
      </c>
      <c r="F16711" t="s">
        <v>73</v>
      </c>
      <c r="G16711">
        <v>21</v>
      </c>
      <c r="H16711">
        <v>2338920.42</v>
      </c>
    </row>
    <row r="16712" spans="1:8" x14ac:dyDescent="0.25">
      <c r="A16712" s="2">
        <v>12</v>
      </c>
      <c r="B16712" t="s">
        <v>48</v>
      </c>
      <c r="C16712" t="s">
        <v>268</v>
      </c>
      <c r="D16712" s="2">
        <v>7</v>
      </c>
      <c r="E16712" s="17">
        <v>6</v>
      </c>
      <c r="F16712" t="s">
        <v>72</v>
      </c>
      <c r="G16712">
        <v>1</v>
      </c>
      <c r="H16712">
        <v>20104.28</v>
      </c>
    </row>
    <row r="16713" spans="1:8" x14ac:dyDescent="0.25">
      <c r="A16713" s="2">
        <v>12</v>
      </c>
      <c r="B16713" t="s">
        <v>48</v>
      </c>
      <c r="C16713" t="s">
        <v>268</v>
      </c>
      <c r="D16713" s="2">
        <v>7</v>
      </c>
      <c r="E16713" s="17">
        <v>6</v>
      </c>
      <c r="F16713" t="s">
        <v>76</v>
      </c>
      <c r="H16713">
        <v>7580.72</v>
      </c>
    </row>
    <row r="16714" spans="1:8" x14ac:dyDescent="0.25">
      <c r="A16714" s="2">
        <v>12</v>
      </c>
      <c r="B16714" t="s">
        <v>48</v>
      </c>
      <c r="C16714" t="s">
        <v>268</v>
      </c>
      <c r="D16714" s="2">
        <v>7</v>
      </c>
      <c r="E16714" s="17">
        <v>7</v>
      </c>
      <c r="F16714" t="s">
        <v>70</v>
      </c>
      <c r="G16714">
        <v>22</v>
      </c>
      <c r="H16714">
        <v>4365405.6899999995</v>
      </c>
    </row>
    <row r="16715" spans="1:8" x14ac:dyDescent="0.25">
      <c r="A16715" s="2">
        <v>12</v>
      </c>
      <c r="B16715" t="s">
        <v>48</v>
      </c>
      <c r="C16715" t="s">
        <v>268</v>
      </c>
      <c r="D16715" s="2">
        <v>7</v>
      </c>
      <c r="E16715" s="17">
        <v>7</v>
      </c>
      <c r="F16715" t="s">
        <v>75</v>
      </c>
      <c r="G16715">
        <v>21</v>
      </c>
      <c r="H16715">
        <v>264900</v>
      </c>
    </row>
    <row r="16716" spans="1:8" x14ac:dyDescent="0.25">
      <c r="A16716" s="2">
        <v>12</v>
      </c>
      <c r="B16716" t="s">
        <v>48</v>
      </c>
      <c r="C16716" t="s">
        <v>268</v>
      </c>
      <c r="D16716" s="2">
        <v>7</v>
      </c>
      <c r="E16716" s="17">
        <v>7</v>
      </c>
      <c r="F16716" t="s">
        <v>68</v>
      </c>
      <c r="G16716">
        <v>18</v>
      </c>
      <c r="H16716">
        <v>357516.25</v>
      </c>
    </row>
    <row r="16717" spans="1:8" x14ac:dyDescent="0.25">
      <c r="A16717" s="2">
        <v>12</v>
      </c>
      <c r="B16717" t="s">
        <v>48</v>
      </c>
      <c r="C16717" t="s">
        <v>268</v>
      </c>
      <c r="D16717" s="2">
        <v>7</v>
      </c>
      <c r="E16717" s="17">
        <v>7</v>
      </c>
      <c r="F16717" t="s">
        <v>69</v>
      </c>
      <c r="G16717">
        <v>22</v>
      </c>
      <c r="H16717">
        <v>567711.52000000014</v>
      </c>
    </row>
    <row r="16718" spans="1:8" x14ac:dyDescent="0.25">
      <c r="A16718" s="2">
        <v>12</v>
      </c>
      <c r="B16718" t="s">
        <v>48</v>
      </c>
      <c r="C16718" t="s">
        <v>268</v>
      </c>
      <c r="D16718" s="2">
        <v>7</v>
      </c>
      <c r="E16718" s="17">
        <v>7</v>
      </c>
      <c r="F16718" t="s">
        <v>78</v>
      </c>
      <c r="H16718">
        <v>72206.17</v>
      </c>
    </row>
    <row r="16719" spans="1:8" x14ac:dyDescent="0.25">
      <c r="A16719" s="2">
        <v>12</v>
      </c>
      <c r="B16719" t="s">
        <v>48</v>
      </c>
      <c r="C16719" t="s">
        <v>268</v>
      </c>
      <c r="D16719" s="2">
        <v>7</v>
      </c>
      <c r="E16719" s="17">
        <v>7</v>
      </c>
      <c r="F16719" t="s">
        <v>67</v>
      </c>
      <c r="G16719">
        <v>22</v>
      </c>
      <c r="H16719">
        <v>1527.5099999999998</v>
      </c>
    </row>
    <row r="16720" spans="1:8" x14ac:dyDescent="0.25">
      <c r="A16720" s="2">
        <v>12</v>
      </c>
      <c r="B16720" t="s">
        <v>48</v>
      </c>
      <c r="C16720" t="s">
        <v>268</v>
      </c>
      <c r="D16720" s="2">
        <v>7</v>
      </c>
      <c r="E16720" s="17">
        <v>7</v>
      </c>
      <c r="F16720" t="s">
        <v>73</v>
      </c>
      <c r="G16720">
        <v>3</v>
      </c>
      <c r="H16720">
        <v>366381</v>
      </c>
    </row>
    <row r="16721" spans="1:8" x14ac:dyDescent="0.25">
      <c r="A16721" s="2">
        <v>12</v>
      </c>
      <c r="B16721" t="s">
        <v>48</v>
      </c>
      <c r="C16721" t="s">
        <v>268</v>
      </c>
      <c r="D16721" s="2">
        <v>7</v>
      </c>
      <c r="E16721" s="17">
        <v>8</v>
      </c>
      <c r="F16721" t="s">
        <v>70</v>
      </c>
      <c r="G16721">
        <v>32</v>
      </c>
      <c r="H16721">
        <v>8507384.9500000011</v>
      </c>
    </row>
    <row r="16722" spans="1:8" x14ac:dyDescent="0.25">
      <c r="A16722" s="2">
        <v>12</v>
      </c>
      <c r="B16722" t="s">
        <v>48</v>
      </c>
      <c r="C16722" t="s">
        <v>268</v>
      </c>
      <c r="D16722" s="2">
        <v>7</v>
      </c>
      <c r="E16722" s="17">
        <v>8</v>
      </c>
      <c r="F16722" t="s">
        <v>75</v>
      </c>
      <c r="G16722">
        <v>27</v>
      </c>
      <c r="H16722">
        <v>342900</v>
      </c>
    </row>
    <row r="16723" spans="1:8" x14ac:dyDescent="0.25">
      <c r="A16723" s="2">
        <v>12</v>
      </c>
      <c r="B16723" t="s">
        <v>48</v>
      </c>
      <c r="C16723" t="s">
        <v>268</v>
      </c>
      <c r="D16723" s="2">
        <v>7</v>
      </c>
      <c r="E16723" s="17">
        <v>8</v>
      </c>
      <c r="F16723" t="s">
        <v>68</v>
      </c>
      <c r="G16723">
        <v>20</v>
      </c>
      <c r="H16723">
        <v>409932.25</v>
      </c>
    </row>
    <row r="16724" spans="1:8" x14ac:dyDescent="0.25">
      <c r="A16724" s="2">
        <v>12</v>
      </c>
      <c r="B16724" t="s">
        <v>48</v>
      </c>
      <c r="C16724" t="s">
        <v>268</v>
      </c>
      <c r="D16724" s="2">
        <v>7</v>
      </c>
      <c r="E16724" s="17">
        <v>8</v>
      </c>
      <c r="F16724" t="s">
        <v>69</v>
      </c>
      <c r="G16724">
        <v>32</v>
      </c>
      <c r="H16724">
        <v>1108781.9800000002</v>
      </c>
    </row>
    <row r="16725" spans="1:8" x14ac:dyDescent="0.25">
      <c r="A16725" s="2">
        <v>12</v>
      </c>
      <c r="B16725" t="s">
        <v>48</v>
      </c>
      <c r="C16725" t="s">
        <v>268</v>
      </c>
      <c r="D16725" s="2">
        <v>7</v>
      </c>
      <c r="E16725" s="17">
        <v>8</v>
      </c>
      <c r="F16725" t="s">
        <v>78</v>
      </c>
      <c r="H16725">
        <v>153172.94999999995</v>
      </c>
    </row>
    <row r="16726" spans="1:8" x14ac:dyDescent="0.25">
      <c r="A16726" s="2">
        <v>12</v>
      </c>
      <c r="B16726" t="s">
        <v>48</v>
      </c>
      <c r="C16726" t="s">
        <v>268</v>
      </c>
      <c r="D16726" s="2">
        <v>7</v>
      </c>
      <c r="E16726" s="17">
        <v>8</v>
      </c>
      <c r="F16726" t="s">
        <v>67</v>
      </c>
      <c r="G16726">
        <v>32</v>
      </c>
      <c r="H16726">
        <v>2285.3599999999997</v>
      </c>
    </row>
    <row r="16727" spans="1:8" x14ac:dyDescent="0.25">
      <c r="A16727" s="2">
        <v>12</v>
      </c>
      <c r="B16727" t="s">
        <v>48</v>
      </c>
      <c r="C16727" t="s">
        <v>268</v>
      </c>
      <c r="D16727" s="2">
        <v>7</v>
      </c>
      <c r="E16727" s="17">
        <v>8</v>
      </c>
      <c r="F16727" t="s">
        <v>73</v>
      </c>
      <c r="G16727">
        <v>4</v>
      </c>
      <c r="H16727">
        <v>698020.53</v>
      </c>
    </row>
    <row r="16728" spans="1:8" x14ac:dyDescent="0.25">
      <c r="A16728" s="2">
        <v>12</v>
      </c>
      <c r="B16728" t="s">
        <v>48</v>
      </c>
      <c r="C16728" t="s">
        <v>268</v>
      </c>
      <c r="D16728" s="2">
        <v>7</v>
      </c>
      <c r="E16728" s="17">
        <v>8</v>
      </c>
      <c r="F16728" t="s">
        <v>79</v>
      </c>
      <c r="H16728">
        <v>8371</v>
      </c>
    </row>
    <row r="16729" spans="1:8" x14ac:dyDescent="0.25">
      <c r="A16729" s="2">
        <v>12</v>
      </c>
      <c r="B16729" t="s">
        <v>48</v>
      </c>
      <c r="C16729" t="s">
        <v>268</v>
      </c>
      <c r="D16729" s="2">
        <v>7</v>
      </c>
      <c r="E16729" s="17">
        <v>9</v>
      </c>
      <c r="F16729" t="s">
        <v>70</v>
      </c>
      <c r="G16729">
        <v>39</v>
      </c>
      <c r="H16729">
        <v>12616789.57</v>
      </c>
    </row>
    <row r="16730" spans="1:8" x14ac:dyDescent="0.25">
      <c r="A16730" s="2">
        <v>12</v>
      </c>
      <c r="B16730" t="s">
        <v>48</v>
      </c>
      <c r="C16730" t="s">
        <v>268</v>
      </c>
      <c r="D16730" s="2">
        <v>7</v>
      </c>
      <c r="E16730" s="17">
        <v>9</v>
      </c>
      <c r="F16730" t="s">
        <v>75</v>
      </c>
      <c r="G16730">
        <v>36</v>
      </c>
      <c r="H16730">
        <v>480900</v>
      </c>
    </row>
    <row r="16731" spans="1:8" x14ac:dyDescent="0.25">
      <c r="A16731" s="2">
        <v>12</v>
      </c>
      <c r="B16731" t="s">
        <v>48</v>
      </c>
      <c r="C16731" t="s">
        <v>268</v>
      </c>
      <c r="D16731" s="2">
        <v>7</v>
      </c>
      <c r="E16731" s="17">
        <v>9</v>
      </c>
      <c r="F16731" t="s">
        <v>68</v>
      </c>
      <c r="G16731">
        <v>30</v>
      </c>
      <c r="H16731">
        <v>568525.47</v>
      </c>
    </row>
    <row r="16732" spans="1:8" x14ac:dyDescent="0.25">
      <c r="A16732" s="2">
        <v>12</v>
      </c>
      <c r="B16732" t="s">
        <v>48</v>
      </c>
      <c r="C16732" t="s">
        <v>268</v>
      </c>
      <c r="D16732" s="2">
        <v>7</v>
      </c>
      <c r="E16732" s="17">
        <v>9</v>
      </c>
      <c r="F16732" t="s">
        <v>69</v>
      </c>
      <c r="G16732">
        <v>39</v>
      </c>
      <c r="H16732">
        <v>1642705.5899999996</v>
      </c>
    </row>
    <row r="16733" spans="1:8" x14ac:dyDescent="0.25">
      <c r="A16733" s="2">
        <v>12</v>
      </c>
      <c r="B16733" t="s">
        <v>48</v>
      </c>
      <c r="C16733" t="s">
        <v>268</v>
      </c>
      <c r="D16733" s="2">
        <v>7</v>
      </c>
      <c r="E16733" s="17">
        <v>9</v>
      </c>
      <c r="F16733" t="s">
        <v>78</v>
      </c>
      <c r="H16733">
        <v>277505.84000000003</v>
      </c>
    </row>
    <row r="16734" spans="1:8" x14ac:dyDescent="0.25">
      <c r="A16734" s="2">
        <v>12</v>
      </c>
      <c r="B16734" t="s">
        <v>48</v>
      </c>
      <c r="C16734" t="s">
        <v>268</v>
      </c>
      <c r="D16734" s="2">
        <v>7</v>
      </c>
      <c r="E16734" s="17">
        <v>9</v>
      </c>
      <c r="F16734" t="s">
        <v>67</v>
      </c>
      <c r="G16734">
        <v>39</v>
      </c>
      <c r="H16734">
        <v>2850.8699999999994</v>
      </c>
    </row>
    <row r="16735" spans="1:8" x14ac:dyDescent="0.25">
      <c r="A16735" s="2">
        <v>12</v>
      </c>
      <c r="B16735" t="s">
        <v>48</v>
      </c>
      <c r="C16735" t="s">
        <v>268</v>
      </c>
      <c r="D16735" s="2">
        <v>7</v>
      </c>
      <c r="E16735" s="17">
        <v>9</v>
      </c>
      <c r="F16735" t="s">
        <v>73</v>
      </c>
      <c r="G16735">
        <v>2</v>
      </c>
      <c r="H16735">
        <v>1034229.9099999999</v>
      </c>
    </row>
    <row r="16736" spans="1:8" x14ac:dyDescent="0.25">
      <c r="A16736" s="2">
        <v>12</v>
      </c>
      <c r="B16736" t="s">
        <v>48</v>
      </c>
      <c r="C16736" t="s">
        <v>268</v>
      </c>
      <c r="D16736" s="2">
        <v>7</v>
      </c>
      <c r="E16736" s="17">
        <v>9</v>
      </c>
      <c r="F16736" t="s">
        <v>71</v>
      </c>
      <c r="H16736">
        <v>28171.52</v>
      </c>
    </row>
    <row r="16737" spans="1:8" x14ac:dyDescent="0.25">
      <c r="A16737" s="2">
        <v>12</v>
      </c>
      <c r="B16737" t="s">
        <v>48</v>
      </c>
      <c r="C16737" t="s">
        <v>268</v>
      </c>
      <c r="D16737" s="2">
        <v>7</v>
      </c>
      <c r="E16737" s="17">
        <v>10</v>
      </c>
      <c r="F16737" t="s">
        <v>70</v>
      </c>
      <c r="G16737">
        <v>4</v>
      </c>
      <c r="H16737">
        <v>1543876.5</v>
      </c>
    </row>
    <row r="16738" spans="1:8" x14ac:dyDescent="0.25">
      <c r="A16738" s="2">
        <v>12</v>
      </c>
      <c r="B16738" t="s">
        <v>48</v>
      </c>
      <c r="C16738" t="s">
        <v>268</v>
      </c>
      <c r="D16738" s="2">
        <v>7</v>
      </c>
      <c r="E16738" s="17">
        <v>10</v>
      </c>
      <c r="F16738" t="s">
        <v>75</v>
      </c>
      <c r="G16738">
        <v>4</v>
      </c>
      <c r="H16738">
        <v>41400</v>
      </c>
    </row>
    <row r="16739" spans="1:8" x14ac:dyDescent="0.25">
      <c r="A16739" s="2">
        <v>12</v>
      </c>
      <c r="B16739" t="s">
        <v>48</v>
      </c>
      <c r="C16739" t="s">
        <v>268</v>
      </c>
      <c r="D16739" s="2">
        <v>7</v>
      </c>
      <c r="E16739" s="17">
        <v>10</v>
      </c>
      <c r="F16739" t="s">
        <v>68</v>
      </c>
      <c r="G16739">
        <v>1</v>
      </c>
      <c r="H16739">
        <v>12168</v>
      </c>
    </row>
    <row r="16740" spans="1:8" x14ac:dyDescent="0.25">
      <c r="A16740" s="2">
        <v>12</v>
      </c>
      <c r="B16740" t="s">
        <v>48</v>
      </c>
      <c r="C16740" t="s">
        <v>268</v>
      </c>
      <c r="D16740" s="2">
        <v>7</v>
      </c>
      <c r="E16740" s="17">
        <v>10</v>
      </c>
      <c r="F16740" t="s">
        <v>69</v>
      </c>
      <c r="G16740">
        <v>4</v>
      </c>
      <c r="H16740">
        <v>200703.13</v>
      </c>
    </row>
    <row r="16741" spans="1:8" x14ac:dyDescent="0.25">
      <c r="A16741" s="2">
        <v>12</v>
      </c>
      <c r="B16741" t="s">
        <v>48</v>
      </c>
      <c r="C16741" t="s">
        <v>268</v>
      </c>
      <c r="D16741" s="2">
        <v>7</v>
      </c>
      <c r="E16741" s="17">
        <v>10</v>
      </c>
      <c r="F16741" t="s">
        <v>78</v>
      </c>
      <c r="H16741">
        <v>28920.36</v>
      </c>
    </row>
    <row r="16742" spans="1:8" x14ac:dyDescent="0.25">
      <c r="A16742" s="2">
        <v>12</v>
      </c>
      <c r="B16742" t="s">
        <v>48</v>
      </c>
      <c r="C16742" t="s">
        <v>268</v>
      </c>
      <c r="D16742" s="2">
        <v>7</v>
      </c>
      <c r="E16742" s="17">
        <v>10</v>
      </c>
      <c r="F16742" t="s">
        <v>67</v>
      </c>
      <c r="G16742">
        <v>4</v>
      </c>
      <c r="H16742">
        <v>279.83999999999997</v>
      </c>
    </row>
    <row r="16743" spans="1:8" x14ac:dyDescent="0.25">
      <c r="A16743" s="2">
        <v>12</v>
      </c>
      <c r="B16743" t="s">
        <v>48</v>
      </c>
      <c r="C16743" t="s">
        <v>268</v>
      </c>
      <c r="D16743" s="2">
        <v>7</v>
      </c>
      <c r="E16743" s="17">
        <v>10</v>
      </c>
      <c r="F16743" t="s">
        <v>73</v>
      </c>
      <c r="G16743">
        <v>2</v>
      </c>
      <c r="H16743">
        <v>129021.75</v>
      </c>
    </row>
    <row r="16744" spans="1:8" x14ac:dyDescent="0.25">
      <c r="A16744" s="2">
        <v>12</v>
      </c>
      <c r="B16744" t="s">
        <v>48</v>
      </c>
      <c r="C16744" t="s">
        <v>268</v>
      </c>
      <c r="D16744" s="2">
        <v>7</v>
      </c>
      <c r="E16744" s="17">
        <v>11</v>
      </c>
      <c r="F16744" t="s">
        <v>70</v>
      </c>
      <c r="G16744">
        <v>26</v>
      </c>
      <c r="H16744">
        <v>10256650.879999999</v>
      </c>
    </row>
    <row r="16745" spans="1:8" x14ac:dyDescent="0.25">
      <c r="A16745" s="2">
        <v>12</v>
      </c>
      <c r="B16745" t="s">
        <v>48</v>
      </c>
      <c r="C16745" t="s">
        <v>268</v>
      </c>
      <c r="D16745" s="2">
        <v>7</v>
      </c>
      <c r="E16745" s="17">
        <v>11</v>
      </c>
      <c r="F16745" t="s">
        <v>75</v>
      </c>
      <c r="G16745">
        <v>8</v>
      </c>
      <c r="H16745">
        <v>152099</v>
      </c>
    </row>
    <row r="16746" spans="1:8" x14ac:dyDescent="0.25">
      <c r="A16746" s="2">
        <v>12</v>
      </c>
      <c r="B16746" t="s">
        <v>48</v>
      </c>
      <c r="C16746" t="s">
        <v>268</v>
      </c>
      <c r="D16746" s="2">
        <v>7</v>
      </c>
      <c r="E16746" s="17">
        <v>11</v>
      </c>
      <c r="F16746" t="s">
        <v>68</v>
      </c>
      <c r="G16746">
        <v>19</v>
      </c>
      <c r="H16746">
        <v>325494.96000000008</v>
      </c>
    </row>
    <row r="16747" spans="1:8" x14ac:dyDescent="0.25">
      <c r="A16747" s="2">
        <v>12</v>
      </c>
      <c r="B16747" t="s">
        <v>48</v>
      </c>
      <c r="C16747" t="s">
        <v>268</v>
      </c>
      <c r="D16747" s="2">
        <v>7</v>
      </c>
      <c r="E16747" s="17">
        <v>11</v>
      </c>
      <c r="F16747" t="s">
        <v>69</v>
      </c>
      <c r="G16747">
        <v>25</v>
      </c>
      <c r="H16747">
        <v>1316083.6299999999</v>
      </c>
    </row>
    <row r="16748" spans="1:8" x14ac:dyDescent="0.25">
      <c r="A16748" s="2">
        <v>12</v>
      </c>
      <c r="B16748" t="s">
        <v>48</v>
      </c>
      <c r="C16748" t="s">
        <v>268</v>
      </c>
      <c r="D16748" s="2">
        <v>7</v>
      </c>
      <c r="E16748" s="17">
        <v>11</v>
      </c>
      <c r="F16748" t="s">
        <v>78</v>
      </c>
      <c r="H16748">
        <v>383505.24999999994</v>
      </c>
    </row>
    <row r="16749" spans="1:8" x14ac:dyDescent="0.25">
      <c r="A16749" s="2">
        <v>12</v>
      </c>
      <c r="B16749" t="s">
        <v>48</v>
      </c>
      <c r="C16749" t="s">
        <v>268</v>
      </c>
      <c r="D16749" s="2">
        <v>7</v>
      </c>
      <c r="E16749" s="17">
        <v>11</v>
      </c>
      <c r="F16749" t="s">
        <v>67</v>
      </c>
      <c r="G16749">
        <v>25</v>
      </c>
      <c r="H16749">
        <v>1673.21</v>
      </c>
    </row>
    <row r="16750" spans="1:8" x14ac:dyDescent="0.25">
      <c r="A16750" s="2">
        <v>12</v>
      </c>
      <c r="B16750" t="s">
        <v>48</v>
      </c>
      <c r="C16750" t="s">
        <v>268</v>
      </c>
      <c r="D16750" s="2">
        <v>7</v>
      </c>
      <c r="E16750" s="17">
        <v>11</v>
      </c>
      <c r="F16750" t="s">
        <v>73</v>
      </c>
      <c r="G16750">
        <v>6</v>
      </c>
      <c r="H16750">
        <v>854630.05999999994</v>
      </c>
    </row>
    <row r="16751" spans="1:8" x14ac:dyDescent="0.25">
      <c r="A16751" s="2">
        <v>12</v>
      </c>
      <c r="B16751" t="s">
        <v>48</v>
      </c>
      <c r="C16751" t="s">
        <v>268</v>
      </c>
      <c r="D16751" s="2">
        <v>7</v>
      </c>
      <c r="E16751" s="17">
        <v>11</v>
      </c>
      <c r="F16751" t="s">
        <v>72</v>
      </c>
      <c r="G16751">
        <v>26</v>
      </c>
      <c r="H16751">
        <v>1378768.9199999997</v>
      </c>
    </row>
    <row r="16752" spans="1:8" x14ac:dyDescent="0.25">
      <c r="A16752" s="2">
        <v>12</v>
      </c>
      <c r="B16752" t="s">
        <v>48</v>
      </c>
      <c r="C16752" t="s">
        <v>268</v>
      </c>
      <c r="D16752" s="2">
        <v>7</v>
      </c>
      <c r="E16752" s="17">
        <v>12</v>
      </c>
      <c r="F16752" t="s">
        <v>70</v>
      </c>
      <c r="G16752">
        <v>9</v>
      </c>
      <c r="H16752">
        <v>5059191.38</v>
      </c>
    </row>
    <row r="16753" spans="1:8" x14ac:dyDescent="0.25">
      <c r="A16753" s="2">
        <v>12</v>
      </c>
      <c r="B16753" t="s">
        <v>48</v>
      </c>
      <c r="C16753" t="s">
        <v>268</v>
      </c>
      <c r="D16753" s="2">
        <v>7</v>
      </c>
      <c r="E16753" s="17">
        <v>12</v>
      </c>
      <c r="F16753" t="s">
        <v>75</v>
      </c>
      <c r="G16753">
        <v>2</v>
      </c>
      <c r="H16753">
        <v>90665</v>
      </c>
    </row>
    <row r="16754" spans="1:8" x14ac:dyDescent="0.25">
      <c r="A16754" s="2">
        <v>12</v>
      </c>
      <c r="B16754" t="s">
        <v>48</v>
      </c>
      <c r="C16754" t="s">
        <v>268</v>
      </c>
      <c r="D16754" s="2">
        <v>7</v>
      </c>
      <c r="E16754" s="17">
        <v>12</v>
      </c>
      <c r="F16754" t="s">
        <v>68</v>
      </c>
      <c r="G16754">
        <v>6</v>
      </c>
      <c r="H16754">
        <v>106680</v>
      </c>
    </row>
    <row r="16755" spans="1:8" x14ac:dyDescent="0.25">
      <c r="A16755" s="2">
        <v>12</v>
      </c>
      <c r="B16755" t="s">
        <v>48</v>
      </c>
      <c r="C16755" t="s">
        <v>268</v>
      </c>
      <c r="D16755" s="2">
        <v>7</v>
      </c>
      <c r="E16755" s="17">
        <v>12</v>
      </c>
      <c r="F16755" t="s">
        <v>69</v>
      </c>
      <c r="G16755">
        <v>8</v>
      </c>
      <c r="H16755">
        <v>620728.11</v>
      </c>
    </row>
    <row r="16756" spans="1:8" x14ac:dyDescent="0.25">
      <c r="A16756" s="2">
        <v>12</v>
      </c>
      <c r="B16756" t="s">
        <v>48</v>
      </c>
      <c r="C16756" t="s">
        <v>268</v>
      </c>
      <c r="D16756" s="2">
        <v>7</v>
      </c>
      <c r="E16756" s="17">
        <v>12</v>
      </c>
      <c r="F16756" t="s">
        <v>78</v>
      </c>
      <c r="H16756">
        <v>154516.32999999999</v>
      </c>
    </row>
    <row r="16757" spans="1:8" x14ac:dyDescent="0.25">
      <c r="A16757" s="2">
        <v>12</v>
      </c>
      <c r="B16757" t="s">
        <v>48</v>
      </c>
      <c r="C16757" t="s">
        <v>268</v>
      </c>
      <c r="D16757" s="2">
        <v>7</v>
      </c>
      <c r="E16757" s="17">
        <v>12</v>
      </c>
      <c r="F16757" t="s">
        <v>67</v>
      </c>
      <c r="G16757">
        <v>9</v>
      </c>
      <c r="H16757">
        <v>664.61999999999989</v>
      </c>
    </row>
    <row r="16758" spans="1:8" x14ac:dyDescent="0.25">
      <c r="A16758" s="2">
        <v>12</v>
      </c>
      <c r="B16758" t="s">
        <v>48</v>
      </c>
      <c r="C16758" t="s">
        <v>268</v>
      </c>
      <c r="D16758" s="2">
        <v>7</v>
      </c>
      <c r="E16758" s="17">
        <v>12</v>
      </c>
      <c r="F16758" t="s">
        <v>73</v>
      </c>
      <c r="H16758">
        <v>223923.03999999998</v>
      </c>
    </row>
    <row r="16759" spans="1:8" x14ac:dyDescent="0.25">
      <c r="A16759" s="2">
        <v>12</v>
      </c>
      <c r="B16759" t="s">
        <v>48</v>
      </c>
      <c r="C16759" t="s">
        <v>268</v>
      </c>
      <c r="D16759" s="2">
        <v>7</v>
      </c>
      <c r="E16759" s="17">
        <v>12</v>
      </c>
      <c r="F16759" t="s">
        <v>79</v>
      </c>
      <c r="H16759">
        <v>8882</v>
      </c>
    </row>
    <row r="16760" spans="1:8" x14ac:dyDescent="0.25">
      <c r="A16760" s="2">
        <v>12</v>
      </c>
      <c r="B16760" t="s">
        <v>48</v>
      </c>
      <c r="C16760" t="s">
        <v>268</v>
      </c>
      <c r="D16760" s="2">
        <v>7</v>
      </c>
      <c r="E16760" s="17">
        <v>12</v>
      </c>
      <c r="F16760" t="s">
        <v>72</v>
      </c>
      <c r="G16760">
        <v>9</v>
      </c>
      <c r="H16760">
        <v>868450.09000000008</v>
      </c>
    </row>
    <row r="16761" spans="1:8" x14ac:dyDescent="0.25">
      <c r="A16761" s="2">
        <v>12</v>
      </c>
      <c r="B16761" t="s">
        <v>48</v>
      </c>
      <c r="C16761" t="s">
        <v>268</v>
      </c>
      <c r="D16761" s="2">
        <v>7</v>
      </c>
      <c r="E16761" s="17">
        <v>13</v>
      </c>
      <c r="F16761" t="s">
        <v>70</v>
      </c>
      <c r="G16761">
        <v>18</v>
      </c>
      <c r="H16761">
        <v>10745365.66</v>
      </c>
    </row>
    <row r="16762" spans="1:8" x14ac:dyDescent="0.25">
      <c r="A16762" s="2">
        <v>12</v>
      </c>
      <c r="B16762" t="s">
        <v>48</v>
      </c>
      <c r="C16762" t="s">
        <v>268</v>
      </c>
      <c r="D16762" s="2">
        <v>7</v>
      </c>
      <c r="E16762" s="17">
        <v>13</v>
      </c>
      <c r="F16762" t="s">
        <v>75</v>
      </c>
      <c r="G16762">
        <v>6</v>
      </c>
      <c r="H16762">
        <v>402221</v>
      </c>
    </row>
    <row r="16763" spans="1:8" x14ac:dyDescent="0.25">
      <c r="A16763" s="2">
        <v>12</v>
      </c>
      <c r="B16763" t="s">
        <v>48</v>
      </c>
      <c r="C16763" t="s">
        <v>268</v>
      </c>
      <c r="D16763" s="2">
        <v>7</v>
      </c>
      <c r="E16763" s="17">
        <v>13</v>
      </c>
      <c r="F16763" t="s">
        <v>68</v>
      </c>
      <c r="G16763">
        <v>12</v>
      </c>
      <c r="H16763">
        <v>208631.06</v>
      </c>
    </row>
    <row r="16764" spans="1:8" x14ac:dyDescent="0.25">
      <c r="A16764" s="2">
        <v>12</v>
      </c>
      <c r="B16764" t="s">
        <v>48</v>
      </c>
      <c r="C16764" t="s">
        <v>268</v>
      </c>
      <c r="D16764" s="2">
        <v>7</v>
      </c>
      <c r="E16764" s="17">
        <v>13</v>
      </c>
      <c r="F16764" t="s">
        <v>69</v>
      </c>
      <c r="G16764">
        <v>18</v>
      </c>
      <c r="H16764">
        <v>1403734.6800000002</v>
      </c>
    </row>
    <row r="16765" spans="1:8" x14ac:dyDescent="0.25">
      <c r="A16765" s="2">
        <v>12</v>
      </c>
      <c r="B16765" t="s">
        <v>48</v>
      </c>
      <c r="C16765" t="s">
        <v>268</v>
      </c>
      <c r="D16765" s="2">
        <v>7</v>
      </c>
      <c r="E16765" s="17">
        <v>13</v>
      </c>
      <c r="F16765" t="s">
        <v>78</v>
      </c>
      <c r="H16765">
        <v>331152.17</v>
      </c>
    </row>
    <row r="16766" spans="1:8" x14ac:dyDescent="0.25">
      <c r="A16766" s="2">
        <v>12</v>
      </c>
      <c r="B16766" t="s">
        <v>48</v>
      </c>
      <c r="C16766" t="s">
        <v>268</v>
      </c>
      <c r="D16766" s="2">
        <v>7</v>
      </c>
      <c r="E16766" s="17">
        <v>13</v>
      </c>
      <c r="F16766" t="s">
        <v>67</v>
      </c>
      <c r="G16766">
        <v>18</v>
      </c>
      <c r="H16766">
        <v>1288.4299999999998</v>
      </c>
    </row>
    <row r="16767" spans="1:8" x14ac:dyDescent="0.25">
      <c r="A16767" s="2">
        <v>12</v>
      </c>
      <c r="B16767" t="s">
        <v>48</v>
      </c>
      <c r="C16767" t="s">
        <v>268</v>
      </c>
      <c r="D16767" s="2">
        <v>7</v>
      </c>
      <c r="E16767" s="17">
        <v>13</v>
      </c>
      <c r="F16767" t="s">
        <v>73</v>
      </c>
      <c r="G16767">
        <v>3</v>
      </c>
      <c r="H16767">
        <v>833207.86</v>
      </c>
    </row>
    <row r="16768" spans="1:8" x14ac:dyDescent="0.25">
      <c r="A16768" s="2">
        <v>12</v>
      </c>
      <c r="B16768" t="s">
        <v>48</v>
      </c>
      <c r="C16768" t="s">
        <v>268</v>
      </c>
      <c r="D16768" s="2">
        <v>7</v>
      </c>
      <c r="E16768" s="17">
        <v>13</v>
      </c>
      <c r="F16768" t="s">
        <v>72</v>
      </c>
      <c r="G16768">
        <v>18</v>
      </c>
      <c r="H16768">
        <v>3756842.72</v>
      </c>
    </row>
    <row r="16769" spans="1:8" x14ac:dyDescent="0.25">
      <c r="A16769" s="2">
        <v>12</v>
      </c>
      <c r="B16769" t="s">
        <v>48</v>
      </c>
      <c r="C16769" t="s">
        <v>268</v>
      </c>
      <c r="D16769" s="2">
        <v>7</v>
      </c>
      <c r="E16769" s="17">
        <v>14</v>
      </c>
      <c r="F16769" t="s">
        <v>70</v>
      </c>
      <c r="G16769">
        <v>7</v>
      </c>
      <c r="H16769">
        <v>4608462.8299999991</v>
      </c>
    </row>
    <row r="16770" spans="1:8" x14ac:dyDescent="0.25">
      <c r="A16770" s="2">
        <v>12</v>
      </c>
      <c r="B16770" t="s">
        <v>48</v>
      </c>
      <c r="C16770" t="s">
        <v>268</v>
      </c>
      <c r="D16770" s="2">
        <v>7</v>
      </c>
      <c r="E16770" s="17">
        <v>14</v>
      </c>
      <c r="F16770" t="s">
        <v>75</v>
      </c>
      <c r="G16770">
        <v>1</v>
      </c>
      <c r="H16770">
        <v>9000</v>
      </c>
    </row>
    <row r="16771" spans="1:8" x14ac:dyDescent="0.25">
      <c r="A16771" s="2">
        <v>12</v>
      </c>
      <c r="B16771" t="s">
        <v>48</v>
      </c>
      <c r="C16771" t="s">
        <v>268</v>
      </c>
      <c r="D16771" s="2">
        <v>7</v>
      </c>
      <c r="E16771" s="17">
        <v>14</v>
      </c>
      <c r="F16771" t="s">
        <v>68</v>
      </c>
      <c r="G16771">
        <v>4</v>
      </c>
      <c r="H16771">
        <v>89280</v>
      </c>
    </row>
    <row r="16772" spans="1:8" x14ac:dyDescent="0.25">
      <c r="A16772" s="2">
        <v>12</v>
      </c>
      <c r="B16772" t="s">
        <v>48</v>
      </c>
      <c r="C16772" t="s">
        <v>268</v>
      </c>
      <c r="D16772" s="2">
        <v>7</v>
      </c>
      <c r="E16772" s="17">
        <v>14</v>
      </c>
      <c r="F16772" t="s">
        <v>69</v>
      </c>
      <c r="G16772">
        <v>7</v>
      </c>
      <c r="H16772">
        <v>599099.07999999996</v>
      </c>
    </row>
    <row r="16773" spans="1:8" x14ac:dyDescent="0.25">
      <c r="A16773" s="2">
        <v>12</v>
      </c>
      <c r="B16773" t="s">
        <v>48</v>
      </c>
      <c r="C16773" t="s">
        <v>268</v>
      </c>
      <c r="D16773" s="2">
        <v>7</v>
      </c>
      <c r="E16773" s="17">
        <v>14</v>
      </c>
      <c r="F16773" t="s">
        <v>78</v>
      </c>
      <c r="H16773">
        <v>100203.2</v>
      </c>
    </row>
    <row r="16774" spans="1:8" x14ac:dyDescent="0.25">
      <c r="A16774" s="2">
        <v>12</v>
      </c>
      <c r="B16774" t="s">
        <v>48</v>
      </c>
      <c r="C16774" t="s">
        <v>268</v>
      </c>
      <c r="D16774" s="2">
        <v>7</v>
      </c>
      <c r="E16774" s="17">
        <v>14</v>
      </c>
      <c r="F16774" t="s">
        <v>67</v>
      </c>
      <c r="G16774">
        <v>7</v>
      </c>
      <c r="H16774">
        <v>443.08000000000004</v>
      </c>
    </row>
    <row r="16775" spans="1:8" x14ac:dyDescent="0.25">
      <c r="A16775" s="2">
        <v>12</v>
      </c>
      <c r="B16775" t="s">
        <v>48</v>
      </c>
      <c r="C16775" t="s">
        <v>268</v>
      </c>
      <c r="D16775" s="2">
        <v>7</v>
      </c>
      <c r="E16775" s="17">
        <v>14</v>
      </c>
      <c r="F16775" t="s">
        <v>73</v>
      </c>
      <c r="H16775">
        <v>363729.48</v>
      </c>
    </row>
    <row r="16776" spans="1:8" x14ac:dyDescent="0.25">
      <c r="A16776" s="2">
        <v>12</v>
      </c>
      <c r="B16776" t="s">
        <v>48</v>
      </c>
      <c r="C16776" t="s">
        <v>268</v>
      </c>
      <c r="D16776" s="2">
        <v>7</v>
      </c>
      <c r="E16776" s="17">
        <v>14</v>
      </c>
      <c r="F16776" t="s">
        <v>72</v>
      </c>
      <c r="G16776">
        <v>7</v>
      </c>
      <c r="H16776">
        <v>1606274.7</v>
      </c>
    </row>
    <row r="16777" spans="1:8" x14ac:dyDescent="0.25">
      <c r="A16777" s="2">
        <v>12</v>
      </c>
      <c r="B16777" t="s">
        <v>48</v>
      </c>
      <c r="C16777" t="s">
        <v>268</v>
      </c>
      <c r="D16777" s="2">
        <v>7</v>
      </c>
      <c r="E16777" s="17">
        <v>15</v>
      </c>
      <c r="F16777" t="s">
        <v>70</v>
      </c>
      <c r="H16777">
        <v>15768.75</v>
      </c>
    </row>
    <row r="16778" spans="1:8" x14ac:dyDescent="0.25">
      <c r="A16778" s="2">
        <v>12</v>
      </c>
      <c r="B16778" t="s">
        <v>48</v>
      </c>
      <c r="C16778" t="s">
        <v>268</v>
      </c>
      <c r="D16778" s="2">
        <v>7</v>
      </c>
      <c r="E16778" s="17">
        <v>15</v>
      </c>
      <c r="F16778" t="s">
        <v>69</v>
      </c>
      <c r="H16778">
        <v>2049.92</v>
      </c>
    </row>
    <row r="16779" spans="1:8" x14ac:dyDescent="0.25">
      <c r="A16779" s="2">
        <v>12</v>
      </c>
      <c r="B16779" t="s">
        <v>48</v>
      </c>
      <c r="C16779" t="s">
        <v>268</v>
      </c>
      <c r="D16779" s="2">
        <v>7</v>
      </c>
      <c r="E16779" s="17">
        <v>15</v>
      </c>
      <c r="F16779" t="s">
        <v>72</v>
      </c>
      <c r="H16779">
        <v>7148.5</v>
      </c>
    </row>
    <row r="16780" spans="1:8" x14ac:dyDescent="0.25">
      <c r="A16780" s="2">
        <v>12</v>
      </c>
      <c r="B16780" t="s">
        <v>48</v>
      </c>
      <c r="C16780" t="s">
        <v>269</v>
      </c>
      <c r="D16780" s="2" t="e">
        <v>#N/A</v>
      </c>
      <c r="E16780" s="17">
        <v>1</v>
      </c>
      <c r="F16780" t="s">
        <v>70</v>
      </c>
      <c r="G16780">
        <v>221</v>
      </c>
      <c r="H16780">
        <v>2090811.27</v>
      </c>
    </row>
    <row r="16781" spans="1:8" x14ac:dyDescent="0.25">
      <c r="A16781" s="2">
        <v>12</v>
      </c>
      <c r="B16781" t="s">
        <v>48</v>
      </c>
      <c r="C16781" t="s">
        <v>269</v>
      </c>
      <c r="D16781" s="2" t="e">
        <v>#N/A</v>
      </c>
      <c r="E16781" s="17">
        <v>1</v>
      </c>
      <c r="F16781" t="s">
        <v>67</v>
      </c>
      <c r="G16781">
        <v>220</v>
      </c>
      <c r="H16781">
        <v>3663.9400000000014</v>
      </c>
    </row>
    <row r="16782" spans="1:8" x14ac:dyDescent="0.25">
      <c r="A16782" s="2">
        <v>12</v>
      </c>
      <c r="B16782" t="s">
        <v>48</v>
      </c>
      <c r="C16782" t="s">
        <v>269</v>
      </c>
      <c r="D16782" s="2" t="e">
        <v>#N/A</v>
      </c>
      <c r="E16782" s="17">
        <v>1</v>
      </c>
      <c r="F16782" t="s">
        <v>72</v>
      </c>
      <c r="G16782">
        <v>206</v>
      </c>
      <c r="H16782">
        <v>756534.17999999947</v>
      </c>
    </row>
    <row r="16783" spans="1:8" x14ac:dyDescent="0.25">
      <c r="A16783" s="2">
        <v>12</v>
      </c>
      <c r="B16783" t="s">
        <v>48</v>
      </c>
      <c r="C16783" t="s">
        <v>269</v>
      </c>
      <c r="D16783" s="2" t="e">
        <v>#N/A</v>
      </c>
      <c r="E16783" s="17">
        <v>1</v>
      </c>
      <c r="F16783" t="s">
        <v>87</v>
      </c>
      <c r="H16783">
        <v>11000</v>
      </c>
    </row>
    <row r="16784" spans="1:8" x14ac:dyDescent="0.25">
      <c r="A16784" s="2">
        <v>12</v>
      </c>
      <c r="B16784" t="s">
        <v>48</v>
      </c>
      <c r="C16784" t="s">
        <v>269</v>
      </c>
      <c r="D16784" s="2" t="e">
        <v>#N/A</v>
      </c>
      <c r="E16784" s="17">
        <v>2</v>
      </c>
      <c r="F16784" t="s">
        <v>70</v>
      </c>
      <c r="H16784">
        <v>15502.48</v>
      </c>
    </row>
    <row r="16785" spans="1:8" x14ac:dyDescent="0.25">
      <c r="A16785" s="2">
        <v>12</v>
      </c>
      <c r="B16785" t="s">
        <v>48</v>
      </c>
      <c r="C16785" t="s">
        <v>269</v>
      </c>
      <c r="D16785" s="2" t="e">
        <v>#N/A</v>
      </c>
      <c r="E16785" s="17">
        <v>2</v>
      </c>
      <c r="F16785" t="s">
        <v>67</v>
      </c>
      <c r="H16785">
        <v>11.66</v>
      </c>
    </row>
    <row r="16786" spans="1:8" x14ac:dyDescent="0.25">
      <c r="A16786" s="2">
        <v>12</v>
      </c>
      <c r="B16786" t="s">
        <v>48</v>
      </c>
      <c r="C16786" t="s">
        <v>269</v>
      </c>
      <c r="D16786" s="2" t="e">
        <v>#N/A</v>
      </c>
      <c r="E16786" s="17">
        <v>2</v>
      </c>
      <c r="F16786" t="s">
        <v>72</v>
      </c>
      <c r="H16786">
        <v>5735.84</v>
      </c>
    </row>
    <row r="16787" spans="1:8" x14ac:dyDescent="0.25">
      <c r="A16787" s="2">
        <v>32</v>
      </c>
      <c r="B16787" t="s">
        <v>15</v>
      </c>
      <c r="C16787" t="s">
        <v>100</v>
      </c>
      <c r="D16787" s="2">
        <v>1</v>
      </c>
      <c r="E16787" s="17">
        <v>5</v>
      </c>
      <c r="F16787" t="s">
        <v>70</v>
      </c>
      <c r="H16787">
        <v>1452242.5599999998</v>
      </c>
    </row>
    <row r="16788" spans="1:8" x14ac:dyDescent="0.25">
      <c r="A16788" s="2">
        <v>32</v>
      </c>
      <c r="B16788" t="s">
        <v>15</v>
      </c>
      <c r="C16788" t="s">
        <v>100</v>
      </c>
      <c r="D16788" s="2">
        <v>1</v>
      </c>
      <c r="E16788" s="17">
        <v>5</v>
      </c>
      <c r="F16788" t="s">
        <v>75</v>
      </c>
      <c r="H16788">
        <v>112200</v>
      </c>
    </row>
    <row r="16789" spans="1:8" x14ac:dyDescent="0.25">
      <c r="A16789" s="2">
        <v>32</v>
      </c>
      <c r="B16789" t="s">
        <v>15</v>
      </c>
      <c r="C16789" t="s">
        <v>100</v>
      </c>
      <c r="D16789" s="2">
        <v>1</v>
      </c>
      <c r="E16789" s="17">
        <v>5</v>
      </c>
      <c r="F16789" t="s">
        <v>77</v>
      </c>
      <c r="H16789">
        <v>990.65</v>
      </c>
    </row>
    <row r="16790" spans="1:8" x14ac:dyDescent="0.25">
      <c r="A16790" s="2">
        <v>32</v>
      </c>
      <c r="B16790" t="s">
        <v>15</v>
      </c>
      <c r="C16790" t="s">
        <v>100</v>
      </c>
      <c r="D16790" s="2">
        <v>1</v>
      </c>
      <c r="E16790" s="17">
        <v>5</v>
      </c>
      <c r="F16790" t="s">
        <v>68</v>
      </c>
      <c r="H16790">
        <v>178442</v>
      </c>
    </row>
    <row r="16791" spans="1:8" x14ac:dyDescent="0.25">
      <c r="A16791" s="2">
        <v>32</v>
      </c>
      <c r="B16791" t="s">
        <v>15</v>
      </c>
      <c r="C16791" t="s">
        <v>100</v>
      </c>
      <c r="D16791" s="2">
        <v>1</v>
      </c>
      <c r="E16791" s="17">
        <v>5</v>
      </c>
      <c r="F16791" t="s">
        <v>69</v>
      </c>
      <c r="H16791">
        <v>188985.03</v>
      </c>
    </row>
    <row r="16792" spans="1:8" x14ac:dyDescent="0.25">
      <c r="A16792" s="2">
        <v>32</v>
      </c>
      <c r="B16792" t="s">
        <v>15</v>
      </c>
      <c r="C16792" t="s">
        <v>100</v>
      </c>
      <c r="D16792" s="2">
        <v>1</v>
      </c>
      <c r="E16792" s="17">
        <v>5</v>
      </c>
      <c r="F16792" t="s">
        <v>78</v>
      </c>
      <c r="H16792">
        <v>90711.21</v>
      </c>
    </row>
    <row r="16793" spans="1:8" x14ac:dyDescent="0.25">
      <c r="A16793" s="2">
        <v>32</v>
      </c>
      <c r="B16793" t="s">
        <v>15</v>
      </c>
      <c r="C16793" t="s">
        <v>100</v>
      </c>
      <c r="D16793" s="2">
        <v>1</v>
      </c>
      <c r="E16793" s="17">
        <v>5</v>
      </c>
      <c r="F16793" t="s">
        <v>67</v>
      </c>
      <c r="H16793">
        <v>711.20999999999992</v>
      </c>
    </row>
    <row r="16794" spans="1:8" x14ac:dyDescent="0.25">
      <c r="A16794" s="2">
        <v>32</v>
      </c>
      <c r="B16794" t="s">
        <v>15</v>
      </c>
      <c r="C16794" t="s">
        <v>100</v>
      </c>
      <c r="D16794" s="2">
        <v>1</v>
      </c>
      <c r="E16794" s="17">
        <v>5</v>
      </c>
      <c r="F16794" t="s">
        <v>73</v>
      </c>
      <c r="H16794">
        <v>126822.49</v>
      </c>
    </row>
    <row r="16795" spans="1:8" x14ac:dyDescent="0.25">
      <c r="A16795" s="2">
        <v>32</v>
      </c>
      <c r="B16795" t="s">
        <v>15</v>
      </c>
      <c r="C16795" t="s">
        <v>100</v>
      </c>
      <c r="D16795" s="2">
        <v>1</v>
      </c>
      <c r="E16795" s="17">
        <v>5</v>
      </c>
      <c r="F16795" t="s">
        <v>79</v>
      </c>
      <c r="H16795">
        <v>8882</v>
      </c>
    </row>
    <row r="16796" spans="1:8" x14ac:dyDescent="0.25">
      <c r="A16796" s="2">
        <v>32</v>
      </c>
      <c r="B16796" t="s">
        <v>15</v>
      </c>
      <c r="C16796" t="s">
        <v>100</v>
      </c>
      <c r="D16796" s="2">
        <v>1</v>
      </c>
      <c r="E16796" s="17">
        <v>5</v>
      </c>
      <c r="F16796" t="s">
        <v>72</v>
      </c>
      <c r="H16796">
        <v>40920</v>
      </c>
    </row>
    <row r="16797" spans="1:8" x14ac:dyDescent="0.25">
      <c r="A16797" s="2">
        <v>32</v>
      </c>
      <c r="B16797" t="s">
        <v>15</v>
      </c>
      <c r="C16797" t="s">
        <v>100</v>
      </c>
      <c r="D16797" s="2">
        <v>1</v>
      </c>
      <c r="E16797" s="17">
        <v>6</v>
      </c>
      <c r="F16797" t="s">
        <v>70</v>
      </c>
      <c r="H16797">
        <v>986769.14</v>
      </c>
    </row>
    <row r="16798" spans="1:8" x14ac:dyDescent="0.25">
      <c r="A16798" s="2">
        <v>32</v>
      </c>
      <c r="B16798" t="s">
        <v>15</v>
      </c>
      <c r="C16798" t="s">
        <v>100</v>
      </c>
      <c r="D16798" s="2">
        <v>1</v>
      </c>
      <c r="E16798" s="17">
        <v>6</v>
      </c>
      <c r="F16798" t="s">
        <v>75</v>
      </c>
      <c r="H16798">
        <v>50400</v>
      </c>
    </row>
    <row r="16799" spans="1:8" x14ac:dyDescent="0.25">
      <c r="A16799" s="2">
        <v>32</v>
      </c>
      <c r="B16799" t="s">
        <v>15</v>
      </c>
      <c r="C16799" t="s">
        <v>100</v>
      </c>
      <c r="D16799" s="2">
        <v>1</v>
      </c>
      <c r="E16799" s="17">
        <v>6</v>
      </c>
      <c r="F16799" t="s">
        <v>77</v>
      </c>
      <c r="H16799">
        <v>38001.81</v>
      </c>
    </row>
    <row r="16800" spans="1:8" x14ac:dyDescent="0.25">
      <c r="A16800" s="2">
        <v>32</v>
      </c>
      <c r="B16800" t="s">
        <v>15</v>
      </c>
      <c r="C16800" t="s">
        <v>100</v>
      </c>
      <c r="D16800" s="2">
        <v>1</v>
      </c>
      <c r="E16800" s="17">
        <v>6</v>
      </c>
      <c r="F16800" t="s">
        <v>68</v>
      </c>
      <c r="H16800">
        <v>95286</v>
      </c>
    </row>
    <row r="16801" spans="1:8" x14ac:dyDescent="0.25">
      <c r="A16801" s="2">
        <v>32</v>
      </c>
      <c r="B16801" t="s">
        <v>15</v>
      </c>
      <c r="C16801" t="s">
        <v>100</v>
      </c>
      <c r="D16801" s="2">
        <v>1</v>
      </c>
      <c r="E16801" s="17">
        <v>6</v>
      </c>
      <c r="F16801" t="s">
        <v>69</v>
      </c>
      <c r="H16801">
        <v>128533.84000000001</v>
      </c>
    </row>
    <row r="16802" spans="1:8" x14ac:dyDescent="0.25">
      <c r="A16802" s="2">
        <v>32</v>
      </c>
      <c r="B16802" t="s">
        <v>15</v>
      </c>
      <c r="C16802" t="s">
        <v>100</v>
      </c>
      <c r="D16802" s="2">
        <v>1</v>
      </c>
      <c r="E16802" s="17">
        <v>6</v>
      </c>
      <c r="F16802" t="s">
        <v>78</v>
      </c>
      <c r="H16802">
        <v>45769.08</v>
      </c>
    </row>
    <row r="16803" spans="1:8" x14ac:dyDescent="0.25">
      <c r="A16803" s="2">
        <v>32</v>
      </c>
      <c r="B16803" t="s">
        <v>15</v>
      </c>
      <c r="C16803" t="s">
        <v>100</v>
      </c>
      <c r="D16803" s="2">
        <v>1</v>
      </c>
      <c r="E16803" s="17">
        <v>6</v>
      </c>
      <c r="F16803" t="s">
        <v>67</v>
      </c>
      <c r="H16803">
        <v>390.56000000000006</v>
      </c>
    </row>
    <row r="16804" spans="1:8" x14ac:dyDescent="0.25">
      <c r="A16804" s="2">
        <v>32</v>
      </c>
      <c r="B16804" t="s">
        <v>15</v>
      </c>
      <c r="C16804" t="s">
        <v>100</v>
      </c>
      <c r="D16804" s="2">
        <v>1</v>
      </c>
      <c r="E16804" s="17">
        <v>6</v>
      </c>
      <c r="F16804" t="s">
        <v>73</v>
      </c>
      <c r="H16804">
        <v>88343.69</v>
      </c>
    </row>
    <row r="16805" spans="1:8" x14ac:dyDescent="0.25">
      <c r="A16805" s="2">
        <v>32</v>
      </c>
      <c r="B16805" t="s">
        <v>15</v>
      </c>
      <c r="C16805" t="s">
        <v>100</v>
      </c>
      <c r="D16805" s="2">
        <v>1</v>
      </c>
      <c r="E16805" s="17">
        <v>6</v>
      </c>
      <c r="F16805" t="s">
        <v>72</v>
      </c>
      <c r="H16805">
        <v>13640</v>
      </c>
    </row>
    <row r="16806" spans="1:8" x14ac:dyDescent="0.25">
      <c r="A16806" s="2">
        <v>32</v>
      </c>
      <c r="B16806" t="s">
        <v>15</v>
      </c>
      <c r="C16806" t="s">
        <v>100</v>
      </c>
      <c r="D16806" s="2">
        <v>1</v>
      </c>
      <c r="E16806" s="17">
        <v>7</v>
      </c>
      <c r="F16806" t="s">
        <v>70</v>
      </c>
      <c r="H16806">
        <v>2314337.71</v>
      </c>
    </row>
    <row r="16807" spans="1:8" x14ac:dyDescent="0.25">
      <c r="A16807" s="2">
        <v>32</v>
      </c>
      <c r="B16807" t="s">
        <v>15</v>
      </c>
      <c r="C16807" t="s">
        <v>100</v>
      </c>
      <c r="D16807" s="2">
        <v>1</v>
      </c>
      <c r="E16807" s="17">
        <v>7</v>
      </c>
      <c r="F16807" t="s">
        <v>75</v>
      </c>
      <c r="H16807">
        <v>113400</v>
      </c>
    </row>
    <row r="16808" spans="1:8" x14ac:dyDescent="0.25">
      <c r="A16808" s="2">
        <v>32</v>
      </c>
      <c r="B16808" t="s">
        <v>15</v>
      </c>
      <c r="C16808" t="s">
        <v>100</v>
      </c>
      <c r="D16808" s="2">
        <v>1</v>
      </c>
      <c r="E16808" s="17">
        <v>7</v>
      </c>
      <c r="F16808" t="s">
        <v>77</v>
      </c>
      <c r="H16808">
        <v>87783.77</v>
      </c>
    </row>
    <row r="16809" spans="1:8" x14ac:dyDescent="0.25">
      <c r="A16809" s="2">
        <v>32</v>
      </c>
      <c r="B16809" t="s">
        <v>15</v>
      </c>
      <c r="C16809" t="s">
        <v>100</v>
      </c>
      <c r="D16809" s="2">
        <v>1</v>
      </c>
      <c r="E16809" s="17">
        <v>7</v>
      </c>
      <c r="F16809" t="s">
        <v>68</v>
      </c>
      <c r="H16809">
        <v>175523</v>
      </c>
    </row>
    <row r="16810" spans="1:8" x14ac:dyDescent="0.25">
      <c r="A16810" s="2">
        <v>32</v>
      </c>
      <c r="B16810" t="s">
        <v>15</v>
      </c>
      <c r="C16810" t="s">
        <v>100</v>
      </c>
      <c r="D16810" s="2">
        <v>1</v>
      </c>
      <c r="E16810" s="17">
        <v>7</v>
      </c>
      <c r="F16810" t="s">
        <v>69</v>
      </c>
      <c r="H16810">
        <v>300861.92</v>
      </c>
    </row>
    <row r="16811" spans="1:8" x14ac:dyDescent="0.25">
      <c r="A16811" s="2">
        <v>32</v>
      </c>
      <c r="B16811" t="s">
        <v>15</v>
      </c>
      <c r="C16811" t="s">
        <v>100</v>
      </c>
      <c r="D16811" s="2">
        <v>1</v>
      </c>
      <c r="E16811" s="17">
        <v>7</v>
      </c>
      <c r="F16811" t="s">
        <v>78</v>
      </c>
      <c r="H16811">
        <v>116172.15</v>
      </c>
    </row>
    <row r="16812" spans="1:8" x14ac:dyDescent="0.25">
      <c r="A16812" s="2">
        <v>32</v>
      </c>
      <c r="B16812" t="s">
        <v>15</v>
      </c>
      <c r="C16812" t="s">
        <v>100</v>
      </c>
      <c r="D16812" s="2">
        <v>1</v>
      </c>
      <c r="E16812" s="17">
        <v>7</v>
      </c>
      <c r="F16812" t="s">
        <v>67</v>
      </c>
      <c r="H16812">
        <v>769.56000000000006</v>
      </c>
    </row>
    <row r="16813" spans="1:8" x14ac:dyDescent="0.25">
      <c r="A16813" s="2">
        <v>32</v>
      </c>
      <c r="B16813" t="s">
        <v>15</v>
      </c>
      <c r="C16813" t="s">
        <v>100</v>
      </c>
      <c r="D16813" s="2">
        <v>1</v>
      </c>
      <c r="E16813" s="17">
        <v>7</v>
      </c>
      <c r="F16813" t="s">
        <v>73</v>
      </c>
      <c r="H16813">
        <v>193838.5</v>
      </c>
    </row>
    <row r="16814" spans="1:8" x14ac:dyDescent="0.25">
      <c r="A16814" s="2">
        <v>32</v>
      </c>
      <c r="B16814" t="s">
        <v>15</v>
      </c>
      <c r="C16814" t="s">
        <v>100</v>
      </c>
      <c r="D16814" s="2">
        <v>1</v>
      </c>
      <c r="E16814" s="17">
        <v>7</v>
      </c>
      <c r="F16814" t="s">
        <v>79</v>
      </c>
      <c r="H16814">
        <v>8882</v>
      </c>
    </row>
    <row r="16815" spans="1:8" x14ac:dyDescent="0.25">
      <c r="A16815" s="2">
        <v>32</v>
      </c>
      <c r="B16815" t="s">
        <v>15</v>
      </c>
      <c r="C16815" t="s">
        <v>100</v>
      </c>
      <c r="D16815" s="2">
        <v>1</v>
      </c>
      <c r="E16815" s="17">
        <v>7</v>
      </c>
      <c r="F16815" t="s">
        <v>74</v>
      </c>
      <c r="H16815">
        <v>111188.64000000001</v>
      </c>
    </row>
    <row r="16816" spans="1:8" x14ac:dyDescent="0.25">
      <c r="A16816" s="2">
        <v>32</v>
      </c>
      <c r="B16816" t="s">
        <v>15</v>
      </c>
      <c r="C16816" t="s">
        <v>100</v>
      </c>
      <c r="D16816" s="2">
        <v>1</v>
      </c>
      <c r="E16816" s="17">
        <v>8</v>
      </c>
      <c r="F16816" t="s">
        <v>70</v>
      </c>
      <c r="H16816">
        <v>6586649.4699999997</v>
      </c>
    </row>
    <row r="16817" spans="1:8" x14ac:dyDescent="0.25">
      <c r="A16817" s="2">
        <v>32</v>
      </c>
      <c r="B16817" t="s">
        <v>15</v>
      </c>
      <c r="C16817" t="s">
        <v>100</v>
      </c>
      <c r="D16817" s="2">
        <v>1</v>
      </c>
      <c r="E16817" s="17">
        <v>8</v>
      </c>
      <c r="F16817" t="s">
        <v>75</v>
      </c>
      <c r="H16817">
        <v>267600</v>
      </c>
    </row>
    <row r="16818" spans="1:8" x14ac:dyDescent="0.25">
      <c r="A16818" s="2">
        <v>32</v>
      </c>
      <c r="B16818" t="s">
        <v>15</v>
      </c>
      <c r="C16818" t="s">
        <v>100</v>
      </c>
      <c r="D16818" s="2">
        <v>1</v>
      </c>
      <c r="E16818" s="17">
        <v>8</v>
      </c>
      <c r="F16818" t="s">
        <v>77</v>
      </c>
      <c r="H16818">
        <v>97917.08</v>
      </c>
    </row>
    <row r="16819" spans="1:8" x14ac:dyDescent="0.25">
      <c r="A16819" s="2">
        <v>32</v>
      </c>
      <c r="B16819" t="s">
        <v>15</v>
      </c>
      <c r="C16819" t="s">
        <v>100</v>
      </c>
      <c r="D16819" s="2">
        <v>1</v>
      </c>
      <c r="E16819" s="17">
        <v>8</v>
      </c>
      <c r="F16819" t="s">
        <v>68</v>
      </c>
      <c r="H16819">
        <v>351598</v>
      </c>
    </row>
    <row r="16820" spans="1:8" x14ac:dyDescent="0.25">
      <c r="A16820" s="2">
        <v>32</v>
      </c>
      <c r="B16820" t="s">
        <v>15</v>
      </c>
      <c r="C16820" t="s">
        <v>100</v>
      </c>
      <c r="D16820" s="2">
        <v>1</v>
      </c>
      <c r="E16820" s="17">
        <v>8</v>
      </c>
      <c r="F16820" t="s">
        <v>69</v>
      </c>
      <c r="H16820">
        <v>856621.7300000001</v>
      </c>
    </row>
    <row r="16821" spans="1:8" x14ac:dyDescent="0.25">
      <c r="A16821" s="2">
        <v>32</v>
      </c>
      <c r="B16821" t="s">
        <v>15</v>
      </c>
      <c r="C16821" t="s">
        <v>100</v>
      </c>
      <c r="D16821" s="2">
        <v>1</v>
      </c>
      <c r="E16821" s="17">
        <v>8</v>
      </c>
      <c r="F16821" t="s">
        <v>78</v>
      </c>
      <c r="H16821">
        <v>271750.88999999996</v>
      </c>
    </row>
    <row r="16822" spans="1:8" x14ac:dyDescent="0.25">
      <c r="A16822" s="2">
        <v>32</v>
      </c>
      <c r="B16822" t="s">
        <v>15</v>
      </c>
      <c r="C16822" t="s">
        <v>100</v>
      </c>
      <c r="D16822" s="2">
        <v>1</v>
      </c>
      <c r="E16822" s="17">
        <v>8</v>
      </c>
      <c r="F16822" t="s">
        <v>67</v>
      </c>
      <c r="H16822">
        <v>1743.12</v>
      </c>
    </row>
    <row r="16823" spans="1:8" x14ac:dyDescent="0.25">
      <c r="A16823" s="2">
        <v>32</v>
      </c>
      <c r="B16823" t="s">
        <v>15</v>
      </c>
      <c r="C16823" t="s">
        <v>100</v>
      </c>
      <c r="D16823" s="2">
        <v>1</v>
      </c>
      <c r="E16823" s="17">
        <v>8</v>
      </c>
      <c r="F16823" t="s">
        <v>73</v>
      </c>
      <c r="H16823">
        <v>556572.09</v>
      </c>
    </row>
    <row r="16824" spans="1:8" x14ac:dyDescent="0.25">
      <c r="A16824" s="2">
        <v>32</v>
      </c>
      <c r="B16824" t="s">
        <v>15</v>
      </c>
      <c r="C16824" t="s">
        <v>100</v>
      </c>
      <c r="D16824" s="2">
        <v>1</v>
      </c>
      <c r="E16824" s="17">
        <v>8</v>
      </c>
      <c r="F16824" t="s">
        <v>79</v>
      </c>
      <c r="H16824">
        <v>17764</v>
      </c>
    </row>
    <row r="16825" spans="1:8" x14ac:dyDescent="0.25">
      <c r="A16825" s="2">
        <v>32</v>
      </c>
      <c r="B16825" t="s">
        <v>15</v>
      </c>
      <c r="C16825" t="s">
        <v>100</v>
      </c>
      <c r="D16825" s="2">
        <v>1</v>
      </c>
      <c r="E16825" s="17">
        <v>8</v>
      </c>
      <c r="F16825" t="s">
        <v>72</v>
      </c>
      <c r="H16825">
        <v>40920</v>
      </c>
    </row>
    <row r="16826" spans="1:8" x14ac:dyDescent="0.25">
      <c r="A16826" s="2">
        <v>32</v>
      </c>
      <c r="B16826" t="s">
        <v>15</v>
      </c>
      <c r="C16826" t="s">
        <v>100</v>
      </c>
      <c r="D16826" s="2">
        <v>1</v>
      </c>
      <c r="E16826" s="17">
        <v>8</v>
      </c>
      <c r="F16826" t="s">
        <v>74</v>
      </c>
      <c r="H16826">
        <v>27300</v>
      </c>
    </row>
    <row r="16827" spans="1:8" x14ac:dyDescent="0.25">
      <c r="A16827" s="2">
        <v>32</v>
      </c>
      <c r="B16827" t="s">
        <v>15</v>
      </c>
      <c r="C16827" t="s">
        <v>100</v>
      </c>
      <c r="D16827" s="2">
        <v>1</v>
      </c>
      <c r="E16827" s="17">
        <v>9</v>
      </c>
      <c r="F16827" t="s">
        <v>70</v>
      </c>
      <c r="H16827">
        <v>7188344.75</v>
      </c>
    </row>
    <row r="16828" spans="1:8" x14ac:dyDescent="0.25">
      <c r="A16828" s="2">
        <v>32</v>
      </c>
      <c r="B16828" t="s">
        <v>15</v>
      </c>
      <c r="C16828" t="s">
        <v>100</v>
      </c>
      <c r="D16828" s="2">
        <v>1</v>
      </c>
      <c r="E16828" s="17">
        <v>9</v>
      </c>
      <c r="F16828" t="s">
        <v>75</v>
      </c>
      <c r="H16828">
        <v>240000</v>
      </c>
    </row>
    <row r="16829" spans="1:8" x14ac:dyDescent="0.25">
      <c r="A16829" s="2">
        <v>32</v>
      </c>
      <c r="B16829" t="s">
        <v>15</v>
      </c>
      <c r="C16829" t="s">
        <v>100</v>
      </c>
      <c r="D16829" s="2">
        <v>1</v>
      </c>
      <c r="E16829" s="17">
        <v>9</v>
      </c>
      <c r="F16829" t="s">
        <v>77</v>
      </c>
      <c r="H16829">
        <v>84156.789999999979</v>
      </c>
    </row>
    <row r="16830" spans="1:8" x14ac:dyDescent="0.25">
      <c r="A16830" s="2">
        <v>32</v>
      </c>
      <c r="B16830" t="s">
        <v>15</v>
      </c>
      <c r="C16830" t="s">
        <v>100</v>
      </c>
      <c r="D16830" s="2">
        <v>1</v>
      </c>
      <c r="E16830" s="17">
        <v>9</v>
      </c>
      <c r="F16830" t="s">
        <v>68</v>
      </c>
      <c r="H16830">
        <v>317687</v>
      </c>
    </row>
    <row r="16831" spans="1:8" x14ac:dyDescent="0.25">
      <c r="A16831" s="2">
        <v>32</v>
      </c>
      <c r="B16831" t="s">
        <v>15</v>
      </c>
      <c r="C16831" t="s">
        <v>100</v>
      </c>
      <c r="D16831" s="2">
        <v>1</v>
      </c>
      <c r="E16831" s="17">
        <v>9</v>
      </c>
      <c r="F16831" t="s">
        <v>69</v>
      </c>
      <c r="H16831">
        <v>934480.1</v>
      </c>
    </row>
    <row r="16832" spans="1:8" x14ac:dyDescent="0.25">
      <c r="A16832" s="2">
        <v>32</v>
      </c>
      <c r="B16832" t="s">
        <v>15</v>
      </c>
      <c r="C16832" t="s">
        <v>100</v>
      </c>
      <c r="D16832" s="2">
        <v>1</v>
      </c>
      <c r="E16832" s="17">
        <v>9</v>
      </c>
      <c r="F16832" t="s">
        <v>78</v>
      </c>
      <c r="H16832">
        <v>257309.01</v>
      </c>
    </row>
    <row r="16833" spans="1:8" x14ac:dyDescent="0.25">
      <c r="A16833" s="2">
        <v>32</v>
      </c>
      <c r="B16833" t="s">
        <v>15</v>
      </c>
      <c r="C16833" t="s">
        <v>100</v>
      </c>
      <c r="D16833" s="2">
        <v>1</v>
      </c>
      <c r="E16833" s="17">
        <v>9</v>
      </c>
      <c r="F16833" t="s">
        <v>67</v>
      </c>
      <c r="H16833">
        <v>1585.7600000000002</v>
      </c>
    </row>
    <row r="16834" spans="1:8" x14ac:dyDescent="0.25">
      <c r="A16834" s="2">
        <v>32</v>
      </c>
      <c r="B16834" t="s">
        <v>15</v>
      </c>
      <c r="C16834" t="s">
        <v>100</v>
      </c>
      <c r="D16834" s="2">
        <v>1</v>
      </c>
      <c r="E16834" s="17">
        <v>9</v>
      </c>
      <c r="F16834" t="s">
        <v>73</v>
      </c>
      <c r="H16834">
        <v>582540.55999999994</v>
      </c>
    </row>
    <row r="16835" spans="1:8" x14ac:dyDescent="0.25">
      <c r="A16835" s="2">
        <v>32</v>
      </c>
      <c r="B16835" t="s">
        <v>15</v>
      </c>
      <c r="C16835" t="s">
        <v>100</v>
      </c>
      <c r="D16835" s="2">
        <v>1</v>
      </c>
      <c r="E16835" s="17">
        <v>9</v>
      </c>
      <c r="F16835" t="s">
        <v>79</v>
      </c>
      <c r="H16835">
        <v>8882</v>
      </c>
    </row>
    <row r="16836" spans="1:8" x14ac:dyDescent="0.25">
      <c r="A16836" s="2">
        <v>32</v>
      </c>
      <c r="B16836" t="s">
        <v>15</v>
      </c>
      <c r="C16836" t="s">
        <v>100</v>
      </c>
      <c r="D16836" s="2">
        <v>1</v>
      </c>
      <c r="E16836" s="17">
        <v>9</v>
      </c>
      <c r="F16836" t="s">
        <v>74</v>
      </c>
      <c r="H16836">
        <v>110610</v>
      </c>
    </row>
    <row r="16837" spans="1:8" x14ac:dyDescent="0.25">
      <c r="A16837" s="2">
        <v>32</v>
      </c>
      <c r="B16837" t="s">
        <v>15</v>
      </c>
      <c r="C16837" t="s">
        <v>100</v>
      </c>
      <c r="D16837" s="2">
        <v>1</v>
      </c>
      <c r="E16837" s="17">
        <v>10</v>
      </c>
      <c r="F16837" t="s">
        <v>70</v>
      </c>
      <c r="H16837">
        <v>1505742.5</v>
      </c>
    </row>
    <row r="16838" spans="1:8" x14ac:dyDescent="0.25">
      <c r="A16838" s="2">
        <v>32</v>
      </c>
      <c r="B16838" t="s">
        <v>15</v>
      </c>
      <c r="C16838" t="s">
        <v>100</v>
      </c>
      <c r="D16838" s="2">
        <v>1</v>
      </c>
      <c r="E16838" s="17">
        <v>10</v>
      </c>
      <c r="F16838" t="s">
        <v>75</v>
      </c>
      <c r="H16838">
        <v>36900</v>
      </c>
    </row>
    <row r="16839" spans="1:8" x14ac:dyDescent="0.25">
      <c r="A16839" s="2">
        <v>32</v>
      </c>
      <c r="B16839" t="s">
        <v>15</v>
      </c>
      <c r="C16839" t="s">
        <v>100</v>
      </c>
      <c r="D16839" s="2">
        <v>1</v>
      </c>
      <c r="E16839" s="17">
        <v>10</v>
      </c>
      <c r="F16839" t="s">
        <v>77</v>
      </c>
      <c r="H16839">
        <v>37498.879999999997</v>
      </c>
    </row>
    <row r="16840" spans="1:8" x14ac:dyDescent="0.25">
      <c r="A16840" s="2">
        <v>32</v>
      </c>
      <c r="B16840" t="s">
        <v>15</v>
      </c>
      <c r="C16840" t="s">
        <v>100</v>
      </c>
      <c r="D16840" s="2">
        <v>1</v>
      </c>
      <c r="E16840" s="17">
        <v>10</v>
      </c>
      <c r="F16840" t="s">
        <v>68</v>
      </c>
      <c r="H16840">
        <v>43522.369999999995</v>
      </c>
    </row>
    <row r="16841" spans="1:8" x14ac:dyDescent="0.25">
      <c r="A16841" s="2">
        <v>32</v>
      </c>
      <c r="B16841" t="s">
        <v>15</v>
      </c>
      <c r="C16841" t="s">
        <v>100</v>
      </c>
      <c r="D16841" s="2">
        <v>1</v>
      </c>
      <c r="E16841" s="17">
        <v>10</v>
      </c>
      <c r="F16841" t="s">
        <v>69</v>
      </c>
      <c r="H16841">
        <v>195745.86</v>
      </c>
    </row>
    <row r="16842" spans="1:8" x14ac:dyDescent="0.25">
      <c r="A16842" s="2">
        <v>32</v>
      </c>
      <c r="B16842" t="s">
        <v>15</v>
      </c>
      <c r="C16842" t="s">
        <v>100</v>
      </c>
      <c r="D16842" s="2">
        <v>1</v>
      </c>
      <c r="E16842" s="17">
        <v>10</v>
      </c>
      <c r="F16842" t="s">
        <v>78</v>
      </c>
      <c r="H16842">
        <v>114292.10999999999</v>
      </c>
    </row>
    <row r="16843" spans="1:8" x14ac:dyDescent="0.25">
      <c r="A16843" s="2">
        <v>32</v>
      </c>
      <c r="B16843" t="s">
        <v>15</v>
      </c>
      <c r="C16843" t="s">
        <v>100</v>
      </c>
      <c r="D16843" s="2">
        <v>1</v>
      </c>
      <c r="E16843" s="17">
        <v>10</v>
      </c>
      <c r="F16843" t="s">
        <v>67</v>
      </c>
      <c r="H16843">
        <v>256.52</v>
      </c>
    </row>
    <row r="16844" spans="1:8" x14ac:dyDescent="0.25">
      <c r="A16844" s="2">
        <v>32</v>
      </c>
      <c r="B16844" t="s">
        <v>15</v>
      </c>
      <c r="C16844" t="s">
        <v>100</v>
      </c>
      <c r="D16844" s="2">
        <v>1</v>
      </c>
      <c r="E16844" s="17">
        <v>10</v>
      </c>
      <c r="F16844" t="s">
        <v>73</v>
      </c>
      <c r="H16844">
        <v>137026.75</v>
      </c>
    </row>
    <row r="16845" spans="1:8" x14ac:dyDescent="0.25">
      <c r="A16845" s="2">
        <v>32</v>
      </c>
      <c r="B16845" t="s">
        <v>15</v>
      </c>
      <c r="C16845" t="s">
        <v>100</v>
      </c>
      <c r="D16845" s="2">
        <v>1</v>
      </c>
      <c r="E16845" s="17">
        <v>11</v>
      </c>
      <c r="F16845" t="s">
        <v>70</v>
      </c>
      <c r="H16845">
        <v>10585819.140000001</v>
      </c>
    </row>
    <row r="16846" spans="1:8" x14ac:dyDescent="0.25">
      <c r="A16846" s="2">
        <v>32</v>
      </c>
      <c r="B16846" t="s">
        <v>15</v>
      </c>
      <c r="C16846" t="s">
        <v>100</v>
      </c>
      <c r="D16846" s="2">
        <v>1</v>
      </c>
      <c r="E16846" s="17">
        <v>11</v>
      </c>
      <c r="F16846" t="s">
        <v>75</v>
      </c>
      <c r="H16846">
        <v>98967</v>
      </c>
    </row>
    <row r="16847" spans="1:8" x14ac:dyDescent="0.25">
      <c r="A16847" s="2">
        <v>32</v>
      </c>
      <c r="B16847" t="s">
        <v>15</v>
      </c>
      <c r="C16847" t="s">
        <v>100</v>
      </c>
      <c r="D16847" s="2">
        <v>1</v>
      </c>
      <c r="E16847" s="17">
        <v>11</v>
      </c>
      <c r="F16847" t="s">
        <v>77</v>
      </c>
      <c r="H16847">
        <v>13270.23</v>
      </c>
    </row>
    <row r="16848" spans="1:8" x14ac:dyDescent="0.25">
      <c r="A16848" s="2">
        <v>32</v>
      </c>
      <c r="B16848" t="s">
        <v>15</v>
      </c>
      <c r="C16848" t="s">
        <v>100</v>
      </c>
      <c r="D16848" s="2">
        <v>1</v>
      </c>
      <c r="E16848" s="17">
        <v>11</v>
      </c>
      <c r="F16848" t="s">
        <v>68</v>
      </c>
      <c r="H16848">
        <v>400713.89</v>
      </c>
    </row>
    <row r="16849" spans="1:8" x14ac:dyDescent="0.25">
      <c r="A16849" s="2">
        <v>32</v>
      </c>
      <c r="B16849" t="s">
        <v>15</v>
      </c>
      <c r="C16849" t="s">
        <v>100</v>
      </c>
      <c r="D16849" s="2">
        <v>1</v>
      </c>
      <c r="E16849" s="17">
        <v>11</v>
      </c>
      <c r="F16849" t="s">
        <v>69</v>
      </c>
      <c r="H16849">
        <v>1376151.76</v>
      </c>
    </row>
    <row r="16850" spans="1:8" x14ac:dyDescent="0.25">
      <c r="A16850" s="2">
        <v>32</v>
      </c>
      <c r="B16850" t="s">
        <v>15</v>
      </c>
      <c r="C16850" t="s">
        <v>100</v>
      </c>
      <c r="D16850" s="2">
        <v>1</v>
      </c>
      <c r="E16850" s="17">
        <v>11</v>
      </c>
      <c r="F16850" t="s">
        <v>78</v>
      </c>
      <c r="H16850">
        <v>247566.06</v>
      </c>
    </row>
    <row r="16851" spans="1:8" x14ac:dyDescent="0.25">
      <c r="A16851" s="2">
        <v>32</v>
      </c>
      <c r="B16851" t="s">
        <v>15</v>
      </c>
      <c r="C16851" t="s">
        <v>100</v>
      </c>
      <c r="D16851" s="2">
        <v>1</v>
      </c>
      <c r="E16851" s="17">
        <v>11</v>
      </c>
      <c r="F16851" t="s">
        <v>67</v>
      </c>
      <c r="H16851">
        <v>1655.13</v>
      </c>
    </row>
    <row r="16852" spans="1:8" x14ac:dyDescent="0.25">
      <c r="A16852" s="2">
        <v>32</v>
      </c>
      <c r="B16852" t="s">
        <v>15</v>
      </c>
      <c r="C16852" t="s">
        <v>100</v>
      </c>
      <c r="D16852" s="2">
        <v>1</v>
      </c>
      <c r="E16852" s="17">
        <v>11</v>
      </c>
      <c r="F16852" t="s">
        <v>73</v>
      </c>
      <c r="H16852">
        <v>483861.55</v>
      </c>
    </row>
    <row r="16853" spans="1:8" x14ac:dyDescent="0.25">
      <c r="A16853" s="2">
        <v>32</v>
      </c>
      <c r="B16853" t="s">
        <v>15</v>
      </c>
      <c r="C16853" t="s">
        <v>100</v>
      </c>
      <c r="D16853" s="2">
        <v>1</v>
      </c>
      <c r="E16853" s="17">
        <v>11</v>
      </c>
      <c r="F16853" t="s">
        <v>72</v>
      </c>
      <c r="H16853">
        <v>1984220.76</v>
      </c>
    </row>
    <row r="16854" spans="1:8" x14ac:dyDescent="0.25">
      <c r="A16854" s="2">
        <v>32</v>
      </c>
      <c r="B16854" t="s">
        <v>15</v>
      </c>
      <c r="C16854" t="s">
        <v>100</v>
      </c>
      <c r="D16854" s="2">
        <v>1</v>
      </c>
      <c r="E16854" s="17">
        <v>11</v>
      </c>
      <c r="F16854" t="s">
        <v>74</v>
      </c>
      <c r="H16854">
        <v>99215.71</v>
      </c>
    </row>
    <row r="16855" spans="1:8" x14ac:dyDescent="0.25">
      <c r="A16855" s="2">
        <v>32</v>
      </c>
      <c r="B16855" t="s">
        <v>15</v>
      </c>
      <c r="C16855" t="s">
        <v>100</v>
      </c>
      <c r="D16855" s="2">
        <v>1</v>
      </c>
      <c r="E16855" s="17">
        <v>12</v>
      </c>
      <c r="F16855" t="s">
        <v>70</v>
      </c>
      <c r="H16855">
        <v>2953156.74</v>
      </c>
    </row>
    <row r="16856" spans="1:8" x14ac:dyDescent="0.25">
      <c r="A16856" s="2">
        <v>32</v>
      </c>
      <c r="B16856" t="s">
        <v>15</v>
      </c>
      <c r="C16856" t="s">
        <v>100</v>
      </c>
      <c r="D16856" s="2">
        <v>1</v>
      </c>
      <c r="E16856" s="17">
        <v>12</v>
      </c>
      <c r="F16856" t="s">
        <v>75</v>
      </c>
      <c r="H16856">
        <v>29821</v>
      </c>
    </row>
    <row r="16857" spans="1:8" x14ac:dyDescent="0.25">
      <c r="A16857" s="2">
        <v>32</v>
      </c>
      <c r="B16857" t="s">
        <v>15</v>
      </c>
      <c r="C16857" t="s">
        <v>100</v>
      </c>
      <c r="D16857" s="2">
        <v>1</v>
      </c>
      <c r="E16857" s="17">
        <v>12</v>
      </c>
      <c r="F16857" t="s">
        <v>77</v>
      </c>
      <c r="H16857">
        <v>31456.15</v>
      </c>
    </row>
    <row r="16858" spans="1:8" x14ac:dyDescent="0.25">
      <c r="A16858" s="2">
        <v>32</v>
      </c>
      <c r="B16858" t="s">
        <v>15</v>
      </c>
      <c r="C16858" t="s">
        <v>100</v>
      </c>
      <c r="D16858" s="2">
        <v>1</v>
      </c>
      <c r="E16858" s="17">
        <v>12</v>
      </c>
      <c r="F16858" t="s">
        <v>68</v>
      </c>
      <c r="H16858">
        <v>57744</v>
      </c>
    </row>
    <row r="16859" spans="1:8" x14ac:dyDescent="0.25">
      <c r="A16859" s="2">
        <v>32</v>
      </c>
      <c r="B16859" t="s">
        <v>15</v>
      </c>
      <c r="C16859" t="s">
        <v>100</v>
      </c>
      <c r="D16859" s="2">
        <v>1</v>
      </c>
      <c r="E16859" s="17">
        <v>12</v>
      </c>
      <c r="F16859" t="s">
        <v>69</v>
      </c>
      <c r="H16859">
        <v>383909.25</v>
      </c>
    </row>
    <row r="16860" spans="1:8" x14ac:dyDescent="0.25">
      <c r="A16860" s="2">
        <v>32</v>
      </c>
      <c r="B16860" t="s">
        <v>15</v>
      </c>
      <c r="C16860" t="s">
        <v>100</v>
      </c>
      <c r="D16860" s="2">
        <v>1</v>
      </c>
      <c r="E16860" s="17">
        <v>12</v>
      </c>
      <c r="F16860" t="s">
        <v>78</v>
      </c>
      <c r="H16860">
        <v>95070.510000000009</v>
      </c>
    </row>
    <row r="16861" spans="1:8" x14ac:dyDescent="0.25">
      <c r="A16861" s="2">
        <v>32</v>
      </c>
      <c r="B16861" t="s">
        <v>15</v>
      </c>
      <c r="C16861" t="s">
        <v>100</v>
      </c>
      <c r="D16861" s="2">
        <v>1</v>
      </c>
      <c r="E16861" s="17">
        <v>12</v>
      </c>
      <c r="F16861" t="s">
        <v>67</v>
      </c>
      <c r="H16861">
        <v>384.78</v>
      </c>
    </row>
    <row r="16862" spans="1:8" x14ac:dyDescent="0.25">
      <c r="A16862" s="2">
        <v>32</v>
      </c>
      <c r="B16862" t="s">
        <v>15</v>
      </c>
      <c r="C16862" t="s">
        <v>100</v>
      </c>
      <c r="D16862" s="2">
        <v>1</v>
      </c>
      <c r="E16862" s="17">
        <v>12</v>
      </c>
      <c r="F16862" t="s">
        <v>73</v>
      </c>
      <c r="H16862">
        <v>227273.88</v>
      </c>
    </row>
    <row r="16863" spans="1:8" x14ac:dyDescent="0.25">
      <c r="A16863" s="2">
        <v>32</v>
      </c>
      <c r="B16863" t="s">
        <v>15</v>
      </c>
      <c r="C16863" t="s">
        <v>100</v>
      </c>
      <c r="D16863" s="2">
        <v>1</v>
      </c>
      <c r="E16863" s="17">
        <v>12</v>
      </c>
      <c r="F16863" t="s">
        <v>72</v>
      </c>
      <c r="H16863">
        <v>527313.32000000007</v>
      </c>
    </row>
    <row r="16864" spans="1:8" x14ac:dyDescent="0.25">
      <c r="A16864" s="2">
        <v>32</v>
      </c>
      <c r="B16864" t="s">
        <v>15</v>
      </c>
      <c r="C16864" t="s">
        <v>100</v>
      </c>
      <c r="D16864" s="2">
        <v>1</v>
      </c>
      <c r="E16864" s="17">
        <v>13</v>
      </c>
      <c r="F16864" t="s">
        <v>70</v>
      </c>
      <c r="H16864">
        <v>12165991.740000004</v>
      </c>
    </row>
    <row r="16865" spans="1:8" x14ac:dyDescent="0.25">
      <c r="A16865" s="2">
        <v>32</v>
      </c>
      <c r="B16865" t="s">
        <v>15</v>
      </c>
      <c r="C16865" t="s">
        <v>100</v>
      </c>
      <c r="D16865" s="2">
        <v>1</v>
      </c>
      <c r="E16865" s="17">
        <v>13</v>
      </c>
      <c r="F16865" t="s">
        <v>75</v>
      </c>
      <c r="H16865">
        <v>8333</v>
      </c>
    </row>
    <row r="16866" spans="1:8" x14ac:dyDescent="0.25">
      <c r="A16866" s="2">
        <v>32</v>
      </c>
      <c r="B16866" t="s">
        <v>15</v>
      </c>
      <c r="C16866" t="s">
        <v>100</v>
      </c>
      <c r="D16866" s="2">
        <v>1</v>
      </c>
      <c r="E16866" s="17">
        <v>13</v>
      </c>
      <c r="F16866" t="s">
        <v>68</v>
      </c>
      <c r="H16866">
        <v>259282.01</v>
      </c>
    </row>
    <row r="16867" spans="1:8" x14ac:dyDescent="0.25">
      <c r="A16867" s="2">
        <v>32</v>
      </c>
      <c r="B16867" t="s">
        <v>15</v>
      </c>
      <c r="C16867" t="s">
        <v>100</v>
      </c>
      <c r="D16867" s="2">
        <v>1</v>
      </c>
      <c r="E16867" s="17">
        <v>13</v>
      </c>
      <c r="F16867" t="s">
        <v>69</v>
      </c>
      <c r="H16867">
        <v>1581574.9100000001</v>
      </c>
    </row>
    <row r="16868" spans="1:8" x14ac:dyDescent="0.25">
      <c r="A16868" s="2">
        <v>32</v>
      </c>
      <c r="B16868" t="s">
        <v>15</v>
      </c>
      <c r="C16868" t="s">
        <v>100</v>
      </c>
      <c r="D16868" s="2">
        <v>1</v>
      </c>
      <c r="E16868" s="17">
        <v>13</v>
      </c>
      <c r="F16868" t="s">
        <v>78</v>
      </c>
      <c r="H16868">
        <v>44564.27</v>
      </c>
    </row>
    <row r="16869" spans="1:8" x14ac:dyDescent="0.25">
      <c r="A16869" s="2">
        <v>32</v>
      </c>
      <c r="B16869" t="s">
        <v>15</v>
      </c>
      <c r="C16869" t="s">
        <v>100</v>
      </c>
      <c r="D16869" s="2">
        <v>1</v>
      </c>
      <c r="E16869" s="17">
        <v>13</v>
      </c>
      <c r="F16869" t="s">
        <v>67</v>
      </c>
      <c r="H16869">
        <v>1486.65</v>
      </c>
    </row>
    <row r="16870" spans="1:8" x14ac:dyDescent="0.25">
      <c r="A16870" s="2">
        <v>32</v>
      </c>
      <c r="B16870" t="s">
        <v>15</v>
      </c>
      <c r="C16870" t="s">
        <v>100</v>
      </c>
      <c r="D16870" s="2">
        <v>1</v>
      </c>
      <c r="E16870" s="17">
        <v>13</v>
      </c>
      <c r="F16870" t="s">
        <v>73</v>
      </c>
      <c r="H16870">
        <v>759933.86</v>
      </c>
    </row>
    <row r="16871" spans="1:8" x14ac:dyDescent="0.25">
      <c r="A16871" s="2">
        <v>32</v>
      </c>
      <c r="B16871" t="s">
        <v>15</v>
      </c>
      <c r="C16871" t="s">
        <v>100</v>
      </c>
      <c r="D16871" s="2">
        <v>1</v>
      </c>
      <c r="E16871" s="17">
        <v>13</v>
      </c>
      <c r="F16871" t="s">
        <v>72</v>
      </c>
      <c r="H16871">
        <v>4141578.3599999989</v>
      </c>
    </row>
    <row r="16872" spans="1:8" x14ac:dyDescent="0.25">
      <c r="A16872" s="2">
        <v>32</v>
      </c>
      <c r="B16872" t="s">
        <v>15</v>
      </c>
      <c r="C16872" t="s">
        <v>100</v>
      </c>
      <c r="D16872" s="2">
        <v>1</v>
      </c>
      <c r="E16872" s="17">
        <v>13</v>
      </c>
      <c r="F16872" t="s">
        <v>74</v>
      </c>
      <c r="H16872">
        <v>252571.94</v>
      </c>
    </row>
    <row r="16873" spans="1:8" x14ac:dyDescent="0.25">
      <c r="A16873" s="2">
        <v>32</v>
      </c>
      <c r="B16873" t="s">
        <v>15</v>
      </c>
      <c r="C16873" t="s">
        <v>100</v>
      </c>
      <c r="D16873" s="2">
        <v>1</v>
      </c>
      <c r="E16873" s="17">
        <v>14</v>
      </c>
      <c r="F16873" t="s">
        <v>70</v>
      </c>
      <c r="H16873">
        <v>4301856.22</v>
      </c>
    </row>
    <row r="16874" spans="1:8" x14ac:dyDescent="0.25">
      <c r="A16874" s="2">
        <v>32</v>
      </c>
      <c r="B16874" t="s">
        <v>15</v>
      </c>
      <c r="C16874" t="s">
        <v>100</v>
      </c>
      <c r="D16874" s="2">
        <v>1</v>
      </c>
      <c r="E16874" s="17">
        <v>14</v>
      </c>
      <c r="F16874" t="s">
        <v>75</v>
      </c>
      <c r="H16874">
        <v>274340</v>
      </c>
    </row>
    <row r="16875" spans="1:8" x14ac:dyDescent="0.25">
      <c r="A16875" s="2">
        <v>32</v>
      </c>
      <c r="B16875" t="s">
        <v>15</v>
      </c>
      <c r="C16875" t="s">
        <v>100</v>
      </c>
      <c r="D16875" s="2">
        <v>1</v>
      </c>
      <c r="E16875" s="17">
        <v>14</v>
      </c>
      <c r="F16875" t="s">
        <v>68</v>
      </c>
      <c r="H16875">
        <v>58640</v>
      </c>
    </row>
    <row r="16876" spans="1:8" x14ac:dyDescent="0.25">
      <c r="A16876" s="2">
        <v>32</v>
      </c>
      <c r="B16876" t="s">
        <v>15</v>
      </c>
      <c r="C16876" t="s">
        <v>100</v>
      </c>
      <c r="D16876" s="2">
        <v>1</v>
      </c>
      <c r="E16876" s="17">
        <v>14</v>
      </c>
      <c r="F16876" t="s">
        <v>69</v>
      </c>
      <c r="H16876">
        <v>559592.28</v>
      </c>
    </row>
    <row r="16877" spans="1:8" x14ac:dyDescent="0.25">
      <c r="A16877" s="2">
        <v>32</v>
      </c>
      <c r="B16877" t="s">
        <v>15</v>
      </c>
      <c r="C16877" t="s">
        <v>100</v>
      </c>
      <c r="D16877" s="2">
        <v>1</v>
      </c>
      <c r="E16877" s="17">
        <v>14</v>
      </c>
      <c r="F16877" t="s">
        <v>67</v>
      </c>
      <c r="H16877">
        <v>454.69</v>
      </c>
    </row>
    <row r="16878" spans="1:8" x14ac:dyDescent="0.25">
      <c r="A16878" s="2">
        <v>32</v>
      </c>
      <c r="B16878" t="s">
        <v>15</v>
      </c>
      <c r="C16878" t="s">
        <v>100</v>
      </c>
      <c r="D16878" s="2">
        <v>1</v>
      </c>
      <c r="E16878" s="17">
        <v>14</v>
      </c>
      <c r="F16878" t="s">
        <v>73</v>
      </c>
      <c r="H16878">
        <v>412986.10999999993</v>
      </c>
    </row>
    <row r="16879" spans="1:8" x14ac:dyDescent="0.25">
      <c r="A16879" s="2">
        <v>32</v>
      </c>
      <c r="B16879" t="s">
        <v>15</v>
      </c>
      <c r="C16879" t="s">
        <v>100</v>
      </c>
      <c r="D16879" s="2">
        <v>1</v>
      </c>
      <c r="E16879" s="17">
        <v>14</v>
      </c>
      <c r="F16879" t="s">
        <v>72</v>
      </c>
      <c r="H16879">
        <v>1485290.84</v>
      </c>
    </row>
    <row r="16880" spans="1:8" x14ac:dyDescent="0.25">
      <c r="A16880" s="2">
        <v>32</v>
      </c>
      <c r="B16880" t="s">
        <v>15</v>
      </c>
      <c r="C16880" t="s">
        <v>100</v>
      </c>
      <c r="D16880" s="2">
        <v>1</v>
      </c>
      <c r="E16880" s="17">
        <v>14</v>
      </c>
      <c r="F16880" t="s">
        <v>74</v>
      </c>
      <c r="H16880">
        <v>70655.489999999991</v>
      </c>
    </row>
    <row r="16881" spans="1:8" x14ac:dyDescent="0.25">
      <c r="A16881" s="2">
        <v>32</v>
      </c>
      <c r="B16881" t="s">
        <v>15</v>
      </c>
      <c r="C16881" t="s">
        <v>100</v>
      </c>
      <c r="D16881" s="2">
        <v>1</v>
      </c>
      <c r="E16881" s="17">
        <v>15</v>
      </c>
      <c r="F16881" t="s">
        <v>70</v>
      </c>
      <c r="H16881">
        <v>331548.77</v>
      </c>
    </row>
    <row r="16882" spans="1:8" x14ac:dyDescent="0.25">
      <c r="A16882" s="2">
        <v>32</v>
      </c>
      <c r="B16882" t="s">
        <v>15</v>
      </c>
      <c r="C16882" t="s">
        <v>100</v>
      </c>
      <c r="D16882" s="2">
        <v>1</v>
      </c>
      <c r="E16882" s="17">
        <v>15</v>
      </c>
      <c r="F16882" t="s">
        <v>68</v>
      </c>
      <c r="H16882">
        <v>11040</v>
      </c>
    </row>
    <row r="16883" spans="1:8" x14ac:dyDescent="0.25">
      <c r="A16883" s="2">
        <v>32</v>
      </c>
      <c r="B16883" t="s">
        <v>15</v>
      </c>
      <c r="C16883" t="s">
        <v>100</v>
      </c>
      <c r="D16883" s="2">
        <v>1</v>
      </c>
      <c r="E16883" s="17">
        <v>15</v>
      </c>
      <c r="F16883" t="s">
        <v>69</v>
      </c>
      <c r="H16883">
        <v>43101.25</v>
      </c>
    </row>
    <row r="16884" spans="1:8" x14ac:dyDescent="0.25">
      <c r="A16884" s="2">
        <v>32</v>
      </c>
      <c r="B16884" t="s">
        <v>15</v>
      </c>
      <c r="C16884" t="s">
        <v>100</v>
      </c>
      <c r="D16884" s="2">
        <v>1</v>
      </c>
      <c r="E16884" s="17">
        <v>15</v>
      </c>
      <c r="F16884" t="s">
        <v>67</v>
      </c>
      <c r="H16884">
        <v>29.15</v>
      </c>
    </row>
    <row r="16885" spans="1:8" x14ac:dyDescent="0.25">
      <c r="A16885" s="2">
        <v>32</v>
      </c>
      <c r="B16885" t="s">
        <v>15</v>
      </c>
      <c r="C16885" t="s">
        <v>100</v>
      </c>
      <c r="D16885" s="2">
        <v>1</v>
      </c>
      <c r="E16885" s="17">
        <v>15</v>
      </c>
      <c r="F16885" t="s">
        <v>73</v>
      </c>
      <c r="H16885">
        <v>43203.22</v>
      </c>
    </row>
    <row r="16886" spans="1:8" x14ac:dyDescent="0.25">
      <c r="A16886" s="2">
        <v>32</v>
      </c>
      <c r="B16886" t="s">
        <v>15</v>
      </c>
      <c r="C16886" t="s">
        <v>100</v>
      </c>
      <c r="D16886" s="2">
        <v>1</v>
      </c>
      <c r="E16886" s="17">
        <v>15</v>
      </c>
      <c r="F16886" t="s">
        <v>72</v>
      </c>
      <c r="H16886">
        <v>121357.04000000001</v>
      </c>
    </row>
    <row r="16887" spans="1:8" x14ac:dyDescent="0.25">
      <c r="A16887" s="2">
        <v>32</v>
      </c>
      <c r="B16887" t="s">
        <v>15</v>
      </c>
      <c r="C16887" t="s">
        <v>100</v>
      </c>
      <c r="D16887" s="2">
        <v>1</v>
      </c>
      <c r="E16887" s="17">
        <v>16</v>
      </c>
      <c r="F16887" t="s">
        <v>70</v>
      </c>
      <c r="H16887">
        <v>5390036.6299999999</v>
      </c>
    </row>
    <row r="16888" spans="1:8" x14ac:dyDescent="0.25">
      <c r="A16888" s="2">
        <v>32</v>
      </c>
      <c r="B16888" t="s">
        <v>15</v>
      </c>
      <c r="C16888" t="s">
        <v>100</v>
      </c>
      <c r="D16888" s="2">
        <v>1</v>
      </c>
      <c r="E16888" s="17">
        <v>16</v>
      </c>
      <c r="F16888" t="s">
        <v>68</v>
      </c>
      <c r="H16888">
        <v>25520</v>
      </c>
    </row>
    <row r="16889" spans="1:8" x14ac:dyDescent="0.25">
      <c r="A16889" s="2">
        <v>32</v>
      </c>
      <c r="B16889" t="s">
        <v>15</v>
      </c>
      <c r="C16889" t="s">
        <v>100</v>
      </c>
      <c r="D16889" s="2">
        <v>1</v>
      </c>
      <c r="E16889" s="17">
        <v>16</v>
      </c>
      <c r="F16889" t="s">
        <v>69</v>
      </c>
      <c r="H16889">
        <v>617595.13</v>
      </c>
    </row>
    <row r="16890" spans="1:8" x14ac:dyDescent="0.25">
      <c r="A16890" s="2">
        <v>32</v>
      </c>
      <c r="B16890" t="s">
        <v>15</v>
      </c>
      <c r="C16890" t="s">
        <v>100</v>
      </c>
      <c r="D16890" s="2">
        <v>1</v>
      </c>
      <c r="E16890" s="17">
        <v>16</v>
      </c>
      <c r="F16890" t="s">
        <v>67</v>
      </c>
      <c r="H16890">
        <v>192.39000000000001</v>
      </c>
    </row>
    <row r="16891" spans="1:8" x14ac:dyDescent="0.25">
      <c r="A16891" s="2">
        <v>32</v>
      </c>
      <c r="B16891" t="s">
        <v>15</v>
      </c>
      <c r="C16891" t="s">
        <v>100</v>
      </c>
      <c r="D16891" s="2">
        <v>1</v>
      </c>
      <c r="E16891" s="17">
        <v>16</v>
      </c>
      <c r="F16891" t="s">
        <v>72</v>
      </c>
      <c r="H16891">
        <v>2467256.9300000002</v>
      </c>
    </row>
    <row r="16892" spans="1:8" x14ac:dyDescent="0.25">
      <c r="A16892" s="2">
        <v>32</v>
      </c>
      <c r="B16892" t="s">
        <v>15</v>
      </c>
      <c r="C16892" t="s">
        <v>270</v>
      </c>
      <c r="D16892" s="2">
        <v>4</v>
      </c>
      <c r="E16892" s="17">
        <v>6</v>
      </c>
      <c r="F16892" t="s">
        <v>70</v>
      </c>
      <c r="H16892">
        <v>329695.75</v>
      </c>
    </row>
    <row r="16893" spans="1:8" x14ac:dyDescent="0.25">
      <c r="A16893" s="2">
        <v>32</v>
      </c>
      <c r="B16893" t="s">
        <v>15</v>
      </c>
      <c r="C16893" t="s">
        <v>270</v>
      </c>
      <c r="D16893" s="2">
        <v>4</v>
      </c>
      <c r="E16893" s="17">
        <v>6</v>
      </c>
      <c r="F16893" t="s">
        <v>75</v>
      </c>
      <c r="H16893">
        <v>19800</v>
      </c>
    </row>
    <row r="16894" spans="1:8" x14ac:dyDescent="0.25">
      <c r="A16894" s="2">
        <v>32</v>
      </c>
      <c r="B16894" t="s">
        <v>15</v>
      </c>
      <c r="C16894" t="s">
        <v>270</v>
      </c>
      <c r="D16894" s="2">
        <v>4</v>
      </c>
      <c r="E16894" s="17">
        <v>6</v>
      </c>
      <c r="F16894" t="s">
        <v>68</v>
      </c>
      <c r="H16894">
        <v>46200</v>
      </c>
    </row>
    <row r="16895" spans="1:8" x14ac:dyDescent="0.25">
      <c r="A16895" s="2">
        <v>32</v>
      </c>
      <c r="B16895" t="s">
        <v>15</v>
      </c>
      <c r="C16895" t="s">
        <v>270</v>
      </c>
      <c r="D16895" s="2">
        <v>4</v>
      </c>
      <c r="E16895" s="17">
        <v>6</v>
      </c>
      <c r="F16895" t="s">
        <v>69</v>
      </c>
      <c r="H16895">
        <v>42860.039999999994</v>
      </c>
    </row>
    <row r="16896" spans="1:8" x14ac:dyDescent="0.25">
      <c r="A16896" s="2">
        <v>32</v>
      </c>
      <c r="B16896" t="s">
        <v>15</v>
      </c>
      <c r="C16896" t="s">
        <v>270</v>
      </c>
      <c r="D16896" s="2">
        <v>4</v>
      </c>
      <c r="E16896" s="17">
        <v>6</v>
      </c>
      <c r="F16896" t="s">
        <v>78</v>
      </c>
      <c r="H16896">
        <v>31774.5</v>
      </c>
    </row>
    <row r="16897" spans="1:8" x14ac:dyDescent="0.25">
      <c r="A16897" s="2">
        <v>32</v>
      </c>
      <c r="B16897" t="s">
        <v>15</v>
      </c>
      <c r="C16897" t="s">
        <v>270</v>
      </c>
      <c r="D16897" s="2">
        <v>4</v>
      </c>
      <c r="E16897" s="17">
        <v>6</v>
      </c>
      <c r="F16897" t="s">
        <v>67</v>
      </c>
      <c r="H16897">
        <v>128.26</v>
      </c>
    </row>
    <row r="16898" spans="1:8" x14ac:dyDescent="0.25">
      <c r="A16898" s="2">
        <v>32</v>
      </c>
      <c r="B16898" t="s">
        <v>15</v>
      </c>
      <c r="C16898" t="s">
        <v>270</v>
      </c>
      <c r="D16898" s="2">
        <v>4</v>
      </c>
      <c r="E16898" s="17">
        <v>6</v>
      </c>
      <c r="F16898" t="s">
        <v>73</v>
      </c>
      <c r="H16898">
        <v>15606.25</v>
      </c>
    </row>
    <row r="16899" spans="1:8" x14ac:dyDescent="0.25">
      <c r="A16899" s="2">
        <v>32</v>
      </c>
      <c r="B16899" t="s">
        <v>15</v>
      </c>
      <c r="C16899" t="s">
        <v>270</v>
      </c>
      <c r="D16899" s="2">
        <v>4</v>
      </c>
      <c r="E16899" s="17">
        <v>6</v>
      </c>
      <c r="F16899" t="s">
        <v>74</v>
      </c>
      <c r="H16899">
        <v>2940</v>
      </c>
    </row>
    <row r="16900" spans="1:8" x14ac:dyDescent="0.25">
      <c r="A16900" s="2">
        <v>32</v>
      </c>
      <c r="B16900" t="s">
        <v>15</v>
      </c>
      <c r="C16900" t="s">
        <v>270</v>
      </c>
      <c r="D16900" s="2">
        <v>4</v>
      </c>
      <c r="E16900" s="17">
        <v>7</v>
      </c>
      <c r="F16900" t="s">
        <v>70</v>
      </c>
      <c r="H16900">
        <v>393868.75</v>
      </c>
    </row>
    <row r="16901" spans="1:8" x14ac:dyDescent="0.25">
      <c r="A16901" s="2">
        <v>32</v>
      </c>
      <c r="B16901" t="s">
        <v>15</v>
      </c>
      <c r="C16901" t="s">
        <v>270</v>
      </c>
      <c r="D16901" s="2">
        <v>4</v>
      </c>
      <c r="E16901" s="17">
        <v>7</v>
      </c>
      <c r="F16901" t="s">
        <v>75</v>
      </c>
      <c r="H16901">
        <v>10800</v>
      </c>
    </row>
    <row r="16902" spans="1:8" x14ac:dyDescent="0.25">
      <c r="A16902" s="2">
        <v>32</v>
      </c>
      <c r="B16902" t="s">
        <v>15</v>
      </c>
      <c r="C16902" t="s">
        <v>270</v>
      </c>
      <c r="D16902" s="2">
        <v>4</v>
      </c>
      <c r="E16902" s="17">
        <v>7</v>
      </c>
      <c r="F16902" t="s">
        <v>68</v>
      </c>
      <c r="H16902">
        <v>20673.25</v>
      </c>
    </row>
    <row r="16903" spans="1:8" x14ac:dyDescent="0.25">
      <c r="A16903" s="2">
        <v>32</v>
      </c>
      <c r="B16903" t="s">
        <v>15</v>
      </c>
      <c r="C16903" t="s">
        <v>270</v>
      </c>
      <c r="D16903" s="2">
        <v>4</v>
      </c>
      <c r="E16903" s="17">
        <v>7</v>
      </c>
      <c r="F16903" t="s">
        <v>69</v>
      </c>
      <c r="H16903">
        <v>51202.57</v>
      </c>
    </row>
    <row r="16904" spans="1:8" x14ac:dyDescent="0.25">
      <c r="A16904" s="2">
        <v>32</v>
      </c>
      <c r="B16904" t="s">
        <v>15</v>
      </c>
      <c r="C16904" t="s">
        <v>270</v>
      </c>
      <c r="D16904" s="2">
        <v>4</v>
      </c>
      <c r="E16904" s="17">
        <v>7</v>
      </c>
      <c r="F16904" t="s">
        <v>78</v>
      </c>
      <c r="H16904">
        <v>21737.759999999998</v>
      </c>
    </row>
    <row r="16905" spans="1:8" x14ac:dyDescent="0.25">
      <c r="A16905" s="2">
        <v>32</v>
      </c>
      <c r="B16905" t="s">
        <v>15</v>
      </c>
      <c r="C16905" t="s">
        <v>270</v>
      </c>
      <c r="D16905" s="2">
        <v>4</v>
      </c>
      <c r="E16905" s="17">
        <v>7</v>
      </c>
      <c r="F16905" t="s">
        <v>67</v>
      </c>
      <c r="H16905">
        <v>134.04</v>
      </c>
    </row>
    <row r="16906" spans="1:8" x14ac:dyDescent="0.25">
      <c r="A16906" s="2">
        <v>32</v>
      </c>
      <c r="B16906" t="s">
        <v>15</v>
      </c>
      <c r="C16906" t="s">
        <v>270</v>
      </c>
      <c r="D16906" s="2">
        <v>4</v>
      </c>
      <c r="E16906" s="17">
        <v>7</v>
      </c>
      <c r="F16906" t="s">
        <v>73</v>
      </c>
      <c r="H16906">
        <v>34241.25</v>
      </c>
    </row>
    <row r="16907" spans="1:8" x14ac:dyDescent="0.25">
      <c r="A16907" s="2">
        <v>32</v>
      </c>
      <c r="B16907" t="s">
        <v>15</v>
      </c>
      <c r="C16907" t="s">
        <v>270</v>
      </c>
      <c r="D16907" s="2">
        <v>4</v>
      </c>
      <c r="E16907" s="17">
        <v>8</v>
      </c>
      <c r="F16907" t="s">
        <v>70</v>
      </c>
      <c r="H16907">
        <v>613651.75</v>
      </c>
    </row>
    <row r="16908" spans="1:8" x14ac:dyDescent="0.25">
      <c r="A16908" s="2">
        <v>32</v>
      </c>
      <c r="B16908" t="s">
        <v>15</v>
      </c>
      <c r="C16908" t="s">
        <v>270</v>
      </c>
      <c r="D16908" s="2">
        <v>4</v>
      </c>
      <c r="E16908" s="17">
        <v>8</v>
      </c>
      <c r="F16908" t="s">
        <v>75</v>
      </c>
      <c r="H16908">
        <v>24300</v>
      </c>
    </row>
    <row r="16909" spans="1:8" x14ac:dyDescent="0.25">
      <c r="A16909" s="2">
        <v>32</v>
      </c>
      <c r="B16909" t="s">
        <v>15</v>
      </c>
      <c r="C16909" t="s">
        <v>270</v>
      </c>
      <c r="D16909" s="2">
        <v>4</v>
      </c>
      <c r="E16909" s="17">
        <v>8</v>
      </c>
      <c r="F16909" t="s">
        <v>77</v>
      </c>
      <c r="H16909">
        <v>2184.4</v>
      </c>
    </row>
    <row r="16910" spans="1:8" x14ac:dyDescent="0.25">
      <c r="A16910" s="2">
        <v>32</v>
      </c>
      <c r="B16910" t="s">
        <v>15</v>
      </c>
      <c r="C16910" t="s">
        <v>270</v>
      </c>
      <c r="D16910" s="2">
        <v>4</v>
      </c>
      <c r="E16910" s="17">
        <v>8</v>
      </c>
      <c r="F16910" t="s">
        <v>68</v>
      </c>
      <c r="H16910">
        <v>36750</v>
      </c>
    </row>
    <row r="16911" spans="1:8" x14ac:dyDescent="0.25">
      <c r="A16911" s="2">
        <v>32</v>
      </c>
      <c r="B16911" t="s">
        <v>15</v>
      </c>
      <c r="C16911" t="s">
        <v>270</v>
      </c>
      <c r="D16911" s="2">
        <v>4</v>
      </c>
      <c r="E16911" s="17">
        <v>8</v>
      </c>
      <c r="F16911" t="s">
        <v>69</v>
      </c>
      <c r="H16911">
        <v>79774.31</v>
      </c>
    </row>
    <row r="16912" spans="1:8" x14ac:dyDescent="0.25">
      <c r="A16912" s="2">
        <v>32</v>
      </c>
      <c r="B16912" t="s">
        <v>15</v>
      </c>
      <c r="C16912" t="s">
        <v>270</v>
      </c>
      <c r="D16912" s="2">
        <v>4</v>
      </c>
      <c r="E16912" s="17">
        <v>8</v>
      </c>
      <c r="F16912" t="s">
        <v>78</v>
      </c>
      <c r="H16912">
        <v>27811.08</v>
      </c>
    </row>
    <row r="16913" spans="1:8" x14ac:dyDescent="0.25">
      <c r="A16913" s="2">
        <v>32</v>
      </c>
      <c r="B16913" t="s">
        <v>15</v>
      </c>
      <c r="C16913" t="s">
        <v>270</v>
      </c>
      <c r="D16913" s="2">
        <v>4</v>
      </c>
      <c r="E16913" s="17">
        <v>8</v>
      </c>
      <c r="F16913" t="s">
        <v>67</v>
      </c>
      <c r="H16913">
        <v>157.40999999999997</v>
      </c>
    </row>
    <row r="16914" spans="1:8" x14ac:dyDescent="0.25">
      <c r="A16914" s="2">
        <v>32</v>
      </c>
      <c r="B16914" t="s">
        <v>15</v>
      </c>
      <c r="C16914" t="s">
        <v>270</v>
      </c>
      <c r="D16914" s="2">
        <v>4</v>
      </c>
      <c r="E16914" s="17">
        <v>8</v>
      </c>
      <c r="F16914" t="s">
        <v>73</v>
      </c>
      <c r="H16914">
        <v>45092.5</v>
      </c>
    </row>
    <row r="16915" spans="1:8" x14ac:dyDescent="0.25">
      <c r="A16915" s="2">
        <v>32</v>
      </c>
      <c r="B16915" t="s">
        <v>15</v>
      </c>
      <c r="C16915" t="s">
        <v>270</v>
      </c>
      <c r="D16915" s="2">
        <v>4</v>
      </c>
      <c r="E16915" s="17">
        <v>9</v>
      </c>
      <c r="F16915" t="s">
        <v>70</v>
      </c>
      <c r="H16915">
        <v>276617.25</v>
      </c>
    </row>
    <row r="16916" spans="1:8" x14ac:dyDescent="0.25">
      <c r="A16916" s="2">
        <v>32</v>
      </c>
      <c r="B16916" t="s">
        <v>15</v>
      </c>
      <c r="C16916" t="s">
        <v>270</v>
      </c>
      <c r="D16916" s="2">
        <v>4</v>
      </c>
      <c r="E16916" s="17">
        <v>9</v>
      </c>
      <c r="F16916" t="s">
        <v>68</v>
      </c>
      <c r="H16916">
        <v>16410</v>
      </c>
    </row>
    <row r="16917" spans="1:8" x14ac:dyDescent="0.25">
      <c r="A16917" s="2">
        <v>32</v>
      </c>
      <c r="B16917" t="s">
        <v>15</v>
      </c>
      <c r="C16917" t="s">
        <v>270</v>
      </c>
      <c r="D16917" s="2">
        <v>4</v>
      </c>
      <c r="E16917" s="17">
        <v>9</v>
      </c>
      <c r="F16917" t="s">
        <v>69</v>
      </c>
      <c r="H16917">
        <v>35960.070000000007</v>
      </c>
    </row>
    <row r="16918" spans="1:8" x14ac:dyDescent="0.25">
      <c r="A16918" s="2">
        <v>32</v>
      </c>
      <c r="B16918" t="s">
        <v>15</v>
      </c>
      <c r="C16918" t="s">
        <v>270</v>
      </c>
      <c r="D16918" s="2">
        <v>4</v>
      </c>
      <c r="E16918" s="17">
        <v>9</v>
      </c>
      <c r="F16918" t="s">
        <v>67</v>
      </c>
      <c r="H16918">
        <v>64.13</v>
      </c>
    </row>
    <row r="16919" spans="1:8" x14ac:dyDescent="0.25">
      <c r="A16919" s="2">
        <v>32</v>
      </c>
      <c r="B16919" t="s">
        <v>15</v>
      </c>
      <c r="C16919" t="s">
        <v>270</v>
      </c>
      <c r="D16919" s="2">
        <v>4</v>
      </c>
      <c r="E16919" s="17">
        <v>9</v>
      </c>
      <c r="F16919" t="s">
        <v>73</v>
      </c>
      <c r="H16919">
        <v>23104.329999999998</v>
      </c>
    </row>
    <row r="16920" spans="1:8" x14ac:dyDescent="0.25">
      <c r="A16920" s="2">
        <v>32</v>
      </c>
      <c r="B16920" t="s">
        <v>15</v>
      </c>
      <c r="C16920" t="s">
        <v>270</v>
      </c>
      <c r="D16920" s="2">
        <v>4</v>
      </c>
      <c r="E16920" s="17">
        <v>11</v>
      </c>
      <c r="F16920" t="s">
        <v>70</v>
      </c>
      <c r="H16920">
        <v>1389347.35</v>
      </c>
    </row>
    <row r="16921" spans="1:8" x14ac:dyDescent="0.25">
      <c r="A16921" s="2">
        <v>32</v>
      </c>
      <c r="B16921" t="s">
        <v>15</v>
      </c>
      <c r="C16921" t="s">
        <v>270</v>
      </c>
      <c r="D16921" s="2">
        <v>4</v>
      </c>
      <c r="E16921" s="17">
        <v>11</v>
      </c>
      <c r="F16921" t="s">
        <v>68</v>
      </c>
      <c r="H16921">
        <v>18114</v>
      </c>
    </row>
    <row r="16922" spans="1:8" x14ac:dyDescent="0.25">
      <c r="A16922" s="2">
        <v>32</v>
      </c>
      <c r="B16922" t="s">
        <v>15</v>
      </c>
      <c r="C16922" t="s">
        <v>270</v>
      </c>
      <c r="D16922" s="2">
        <v>4</v>
      </c>
      <c r="E16922" s="17">
        <v>11</v>
      </c>
      <c r="F16922" t="s">
        <v>69</v>
      </c>
      <c r="H16922">
        <v>180614.43</v>
      </c>
    </row>
    <row r="16923" spans="1:8" x14ac:dyDescent="0.25">
      <c r="A16923" s="2">
        <v>32</v>
      </c>
      <c r="B16923" t="s">
        <v>15</v>
      </c>
      <c r="C16923" t="s">
        <v>270</v>
      </c>
      <c r="D16923" s="2">
        <v>4</v>
      </c>
      <c r="E16923" s="17">
        <v>11</v>
      </c>
      <c r="F16923" t="s">
        <v>67</v>
      </c>
      <c r="H16923">
        <v>233.19999999999996</v>
      </c>
    </row>
    <row r="16924" spans="1:8" x14ac:dyDescent="0.25">
      <c r="A16924" s="2">
        <v>32</v>
      </c>
      <c r="B16924" t="s">
        <v>15</v>
      </c>
      <c r="C16924" t="s">
        <v>270</v>
      </c>
      <c r="D16924" s="2">
        <v>4</v>
      </c>
      <c r="E16924" s="17">
        <v>11</v>
      </c>
      <c r="F16924" t="s">
        <v>73</v>
      </c>
      <c r="H16924">
        <v>102042.23</v>
      </c>
    </row>
    <row r="16925" spans="1:8" x14ac:dyDescent="0.25">
      <c r="A16925" s="2">
        <v>32</v>
      </c>
      <c r="B16925" t="s">
        <v>15</v>
      </c>
      <c r="C16925" t="s">
        <v>270</v>
      </c>
      <c r="D16925" s="2">
        <v>4</v>
      </c>
      <c r="E16925" s="17">
        <v>11</v>
      </c>
      <c r="F16925" t="s">
        <v>72</v>
      </c>
      <c r="H16925">
        <v>242167.93999999997</v>
      </c>
    </row>
    <row r="16926" spans="1:8" x14ac:dyDescent="0.25">
      <c r="A16926" s="2">
        <v>32</v>
      </c>
      <c r="B16926" t="s">
        <v>15</v>
      </c>
      <c r="C16926" t="s">
        <v>270</v>
      </c>
      <c r="D16926" s="2">
        <v>4</v>
      </c>
      <c r="E16926" s="17">
        <v>12</v>
      </c>
      <c r="F16926" t="s">
        <v>70</v>
      </c>
      <c r="H16926">
        <v>1030991.65</v>
      </c>
    </row>
    <row r="16927" spans="1:8" x14ac:dyDescent="0.25">
      <c r="A16927" s="2">
        <v>32</v>
      </c>
      <c r="B16927" t="s">
        <v>15</v>
      </c>
      <c r="C16927" t="s">
        <v>270</v>
      </c>
      <c r="D16927" s="2">
        <v>4</v>
      </c>
      <c r="E16927" s="17">
        <v>12</v>
      </c>
      <c r="F16927" t="s">
        <v>68</v>
      </c>
      <c r="H16927">
        <v>20880</v>
      </c>
    </row>
    <row r="16928" spans="1:8" x14ac:dyDescent="0.25">
      <c r="A16928" s="2">
        <v>32</v>
      </c>
      <c r="B16928" t="s">
        <v>15</v>
      </c>
      <c r="C16928" t="s">
        <v>270</v>
      </c>
      <c r="D16928" s="2">
        <v>4</v>
      </c>
      <c r="E16928" s="17">
        <v>12</v>
      </c>
      <c r="F16928" t="s">
        <v>69</v>
      </c>
      <c r="H16928">
        <v>134028.51999999999</v>
      </c>
    </row>
    <row r="16929" spans="1:8" x14ac:dyDescent="0.25">
      <c r="A16929" s="2">
        <v>32</v>
      </c>
      <c r="B16929" t="s">
        <v>15</v>
      </c>
      <c r="C16929" t="s">
        <v>270</v>
      </c>
      <c r="D16929" s="2">
        <v>4</v>
      </c>
      <c r="E16929" s="17">
        <v>12</v>
      </c>
      <c r="F16929" t="s">
        <v>78</v>
      </c>
      <c r="H16929">
        <v>108069.51000000001</v>
      </c>
    </row>
    <row r="16930" spans="1:8" x14ac:dyDescent="0.25">
      <c r="A16930" s="2">
        <v>32</v>
      </c>
      <c r="B16930" t="s">
        <v>15</v>
      </c>
      <c r="C16930" t="s">
        <v>270</v>
      </c>
      <c r="D16930" s="2">
        <v>4</v>
      </c>
      <c r="E16930" s="17">
        <v>12</v>
      </c>
      <c r="F16930" t="s">
        <v>67</v>
      </c>
      <c r="H16930">
        <v>145.69999999999999</v>
      </c>
    </row>
    <row r="16931" spans="1:8" x14ac:dyDescent="0.25">
      <c r="A16931" s="2">
        <v>32</v>
      </c>
      <c r="B16931" t="s">
        <v>15</v>
      </c>
      <c r="C16931" t="s">
        <v>270</v>
      </c>
      <c r="D16931" s="2">
        <v>4</v>
      </c>
      <c r="E16931" s="17">
        <v>12</v>
      </c>
      <c r="F16931" t="s">
        <v>73</v>
      </c>
      <c r="H16931">
        <v>78747.56</v>
      </c>
    </row>
    <row r="16932" spans="1:8" x14ac:dyDescent="0.25">
      <c r="A16932" s="2">
        <v>32</v>
      </c>
      <c r="B16932" t="s">
        <v>15</v>
      </c>
      <c r="C16932" t="s">
        <v>270</v>
      </c>
      <c r="D16932" s="2">
        <v>4</v>
      </c>
      <c r="E16932" s="17">
        <v>12</v>
      </c>
      <c r="F16932" t="s">
        <v>72</v>
      </c>
      <c r="H16932">
        <v>190182.08000000002</v>
      </c>
    </row>
    <row r="16933" spans="1:8" x14ac:dyDescent="0.25">
      <c r="A16933" s="2">
        <v>32</v>
      </c>
      <c r="B16933" t="s">
        <v>15</v>
      </c>
      <c r="C16933" t="s">
        <v>270</v>
      </c>
      <c r="D16933" s="2">
        <v>4</v>
      </c>
      <c r="E16933" s="17">
        <v>13</v>
      </c>
      <c r="F16933" t="s">
        <v>70</v>
      </c>
      <c r="H16933">
        <v>3102596.84</v>
      </c>
    </row>
    <row r="16934" spans="1:8" x14ac:dyDescent="0.25">
      <c r="A16934" s="2">
        <v>32</v>
      </c>
      <c r="B16934" t="s">
        <v>15</v>
      </c>
      <c r="C16934" t="s">
        <v>270</v>
      </c>
      <c r="D16934" s="2">
        <v>4</v>
      </c>
      <c r="E16934" s="17">
        <v>13</v>
      </c>
      <c r="F16934" t="s">
        <v>68</v>
      </c>
      <c r="H16934">
        <v>63480</v>
      </c>
    </row>
    <row r="16935" spans="1:8" x14ac:dyDescent="0.25">
      <c r="A16935" s="2">
        <v>32</v>
      </c>
      <c r="B16935" t="s">
        <v>15</v>
      </c>
      <c r="C16935" t="s">
        <v>270</v>
      </c>
      <c r="D16935" s="2">
        <v>4</v>
      </c>
      <c r="E16935" s="17">
        <v>13</v>
      </c>
      <c r="F16935" t="s">
        <v>69</v>
      </c>
      <c r="H16935">
        <v>403336.56999999995</v>
      </c>
    </row>
    <row r="16936" spans="1:8" x14ac:dyDescent="0.25">
      <c r="A16936" s="2">
        <v>32</v>
      </c>
      <c r="B16936" t="s">
        <v>15</v>
      </c>
      <c r="C16936" t="s">
        <v>270</v>
      </c>
      <c r="D16936" s="2">
        <v>4</v>
      </c>
      <c r="E16936" s="17">
        <v>13</v>
      </c>
      <c r="F16936" t="s">
        <v>78</v>
      </c>
      <c r="H16936">
        <v>20387.34</v>
      </c>
    </row>
    <row r="16937" spans="1:8" x14ac:dyDescent="0.25">
      <c r="A16937" s="2">
        <v>32</v>
      </c>
      <c r="B16937" t="s">
        <v>15</v>
      </c>
      <c r="C16937" t="s">
        <v>270</v>
      </c>
      <c r="D16937" s="2">
        <v>4</v>
      </c>
      <c r="E16937" s="17">
        <v>13</v>
      </c>
      <c r="F16937" t="s">
        <v>67</v>
      </c>
      <c r="H16937">
        <v>384.72999999999996</v>
      </c>
    </row>
    <row r="16938" spans="1:8" x14ac:dyDescent="0.25">
      <c r="A16938" s="2">
        <v>32</v>
      </c>
      <c r="B16938" t="s">
        <v>15</v>
      </c>
      <c r="C16938" t="s">
        <v>270</v>
      </c>
      <c r="D16938" s="2">
        <v>4</v>
      </c>
      <c r="E16938" s="17">
        <v>13</v>
      </c>
      <c r="F16938" t="s">
        <v>73</v>
      </c>
      <c r="H16938">
        <v>173663.1</v>
      </c>
    </row>
    <row r="16939" spans="1:8" x14ac:dyDescent="0.25">
      <c r="A16939" s="2">
        <v>32</v>
      </c>
      <c r="B16939" t="s">
        <v>15</v>
      </c>
      <c r="C16939" t="s">
        <v>270</v>
      </c>
      <c r="D16939" s="2">
        <v>4</v>
      </c>
      <c r="E16939" s="17">
        <v>13</v>
      </c>
      <c r="F16939" t="s">
        <v>72</v>
      </c>
      <c r="H16939">
        <v>1061503.76</v>
      </c>
    </row>
    <row r="16940" spans="1:8" x14ac:dyDescent="0.25">
      <c r="A16940" s="2">
        <v>32</v>
      </c>
      <c r="B16940" t="s">
        <v>15</v>
      </c>
      <c r="C16940" t="s">
        <v>270</v>
      </c>
      <c r="D16940" s="2">
        <v>4</v>
      </c>
      <c r="E16940" s="17">
        <v>14</v>
      </c>
      <c r="F16940" t="s">
        <v>70</v>
      </c>
      <c r="H16940">
        <v>2994725.45</v>
      </c>
    </row>
    <row r="16941" spans="1:8" x14ac:dyDescent="0.25">
      <c r="A16941" s="2">
        <v>32</v>
      </c>
      <c r="B16941" t="s">
        <v>15</v>
      </c>
      <c r="C16941" t="s">
        <v>270</v>
      </c>
      <c r="D16941" s="2">
        <v>4</v>
      </c>
      <c r="E16941" s="17">
        <v>14</v>
      </c>
      <c r="F16941" t="s">
        <v>68</v>
      </c>
      <c r="H16941">
        <v>68361</v>
      </c>
    </row>
    <row r="16942" spans="1:8" x14ac:dyDescent="0.25">
      <c r="A16942" s="2">
        <v>32</v>
      </c>
      <c r="B16942" t="s">
        <v>15</v>
      </c>
      <c r="C16942" t="s">
        <v>270</v>
      </c>
      <c r="D16942" s="2">
        <v>4</v>
      </c>
      <c r="E16942" s="17">
        <v>14</v>
      </c>
      <c r="F16942" t="s">
        <v>69</v>
      </c>
      <c r="H16942">
        <v>389313.64</v>
      </c>
    </row>
    <row r="16943" spans="1:8" x14ac:dyDescent="0.25">
      <c r="A16943" s="2">
        <v>32</v>
      </c>
      <c r="B16943" t="s">
        <v>15</v>
      </c>
      <c r="C16943" t="s">
        <v>270</v>
      </c>
      <c r="D16943" s="2">
        <v>4</v>
      </c>
      <c r="E16943" s="17">
        <v>14</v>
      </c>
      <c r="F16943" t="s">
        <v>67</v>
      </c>
      <c r="H16943">
        <v>314.82</v>
      </c>
    </row>
    <row r="16944" spans="1:8" x14ac:dyDescent="0.25">
      <c r="A16944" s="2">
        <v>32</v>
      </c>
      <c r="B16944" t="s">
        <v>15</v>
      </c>
      <c r="C16944" t="s">
        <v>270</v>
      </c>
      <c r="D16944" s="2">
        <v>4</v>
      </c>
      <c r="E16944" s="17">
        <v>14</v>
      </c>
      <c r="F16944" t="s">
        <v>73</v>
      </c>
      <c r="H16944">
        <v>52125</v>
      </c>
    </row>
    <row r="16945" spans="1:8" x14ac:dyDescent="0.25">
      <c r="A16945" s="2">
        <v>32</v>
      </c>
      <c r="B16945" t="s">
        <v>15</v>
      </c>
      <c r="C16945" t="s">
        <v>270</v>
      </c>
      <c r="D16945" s="2">
        <v>4</v>
      </c>
      <c r="E16945" s="17">
        <v>14</v>
      </c>
      <c r="F16945" t="s">
        <v>72</v>
      </c>
      <c r="H16945">
        <v>1221591.6099999999</v>
      </c>
    </row>
    <row r="16946" spans="1:8" x14ac:dyDescent="0.25">
      <c r="A16946" s="2">
        <v>32</v>
      </c>
      <c r="B16946" t="s">
        <v>15</v>
      </c>
      <c r="C16946" t="s">
        <v>270</v>
      </c>
      <c r="D16946" s="2">
        <v>4</v>
      </c>
      <c r="E16946" s="17">
        <v>14</v>
      </c>
      <c r="F16946" t="s">
        <v>74</v>
      </c>
      <c r="H16946">
        <v>31123.22</v>
      </c>
    </row>
    <row r="16947" spans="1:8" x14ac:dyDescent="0.25">
      <c r="A16947" s="2">
        <v>32</v>
      </c>
      <c r="B16947" t="s">
        <v>15</v>
      </c>
      <c r="C16947" t="s">
        <v>270</v>
      </c>
      <c r="D16947" s="2">
        <v>4</v>
      </c>
      <c r="E16947" s="17">
        <v>15</v>
      </c>
      <c r="F16947" t="s">
        <v>70</v>
      </c>
      <c r="H16947">
        <v>407434.63999999996</v>
      </c>
    </row>
    <row r="16948" spans="1:8" x14ac:dyDescent="0.25">
      <c r="A16948" s="2">
        <v>32</v>
      </c>
      <c r="B16948" t="s">
        <v>15</v>
      </c>
      <c r="C16948" t="s">
        <v>270</v>
      </c>
      <c r="D16948" s="2">
        <v>4</v>
      </c>
      <c r="E16948" s="17">
        <v>15</v>
      </c>
      <c r="F16948" t="s">
        <v>75</v>
      </c>
      <c r="H16948">
        <v>71813.320000000007</v>
      </c>
    </row>
    <row r="16949" spans="1:8" x14ac:dyDescent="0.25">
      <c r="A16949" s="2">
        <v>32</v>
      </c>
      <c r="B16949" t="s">
        <v>15</v>
      </c>
      <c r="C16949" t="s">
        <v>270</v>
      </c>
      <c r="D16949" s="2">
        <v>4</v>
      </c>
      <c r="E16949" s="17">
        <v>15</v>
      </c>
      <c r="F16949" t="s">
        <v>68</v>
      </c>
      <c r="H16949">
        <v>16240</v>
      </c>
    </row>
    <row r="16950" spans="1:8" x14ac:dyDescent="0.25">
      <c r="A16950" s="2">
        <v>32</v>
      </c>
      <c r="B16950" t="s">
        <v>15</v>
      </c>
      <c r="C16950" t="s">
        <v>270</v>
      </c>
      <c r="D16950" s="2">
        <v>4</v>
      </c>
      <c r="E16950" s="17">
        <v>15</v>
      </c>
      <c r="F16950" t="s">
        <v>69</v>
      </c>
      <c r="H16950">
        <v>52966.400000000001</v>
      </c>
    </row>
    <row r="16951" spans="1:8" x14ac:dyDescent="0.25">
      <c r="A16951" s="2">
        <v>32</v>
      </c>
      <c r="B16951" t="s">
        <v>15</v>
      </c>
      <c r="C16951" t="s">
        <v>270</v>
      </c>
      <c r="D16951" s="2">
        <v>4</v>
      </c>
      <c r="E16951" s="17">
        <v>15</v>
      </c>
      <c r="F16951" t="s">
        <v>67</v>
      </c>
      <c r="H16951">
        <v>40.81</v>
      </c>
    </row>
    <row r="16952" spans="1:8" x14ac:dyDescent="0.25">
      <c r="A16952" s="2">
        <v>32</v>
      </c>
      <c r="B16952" t="s">
        <v>15</v>
      </c>
      <c r="C16952" t="s">
        <v>270</v>
      </c>
      <c r="D16952" s="2">
        <v>4</v>
      </c>
      <c r="E16952" s="17">
        <v>15</v>
      </c>
      <c r="F16952" t="s">
        <v>73</v>
      </c>
      <c r="H16952">
        <v>97430.02</v>
      </c>
    </row>
    <row r="16953" spans="1:8" x14ac:dyDescent="0.25">
      <c r="A16953" s="2">
        <v>32</v>
      </c>
      <c r="B16953" t="s">
        <v>15</v>
      </c>
      <c r="C16953" t="s">
        <v>270</v>
      </c>
      <c r="D16953" s="2">
        <v>4</v>
      </c>
      <c r="E16953" s="17">
        <v>15</v>
      </c>
      <c r="F16953" t="s">
        <v>72</v>
      </c>
      <c r="H16953">
        <v>97766.319999999992</v>
      </c>
    </row>
    <row r="16954" spans="1:8" x14ac:dyDescent="0.25">
      <c r="A16954" s="2">
        <v>32</v>
      </c>
      <c r="B16954" t="s">
        <v>15</v>
      </c>
      <c r="C16954" t="s">
        <v>271</v>
      </c>
      <c r="D16954" s="2">
        <v>5</v>
      </c>
      <c r="E16954" s="17">
        <v>4</v>
      </c>
      <c r="F16954" t="s">
        <v>70</v>
      </c>
      <c r="H16954">
        <v>17249</v>
      </c>
    </row>
    <row r="16955" spans="1:8" x14ac:dyDescent="0.25">
      <c r="A16955" s="2">
        <v>32</v>
      </c>
      <c r="B16955" t="s">
        <v>15</v>
      </c>
      <c r="C16955" t="s">
        <v>271</v>
      </c>
      <c r="D16955" s="2">
        <v>5</v>
      </c>
      <c r="E16955" s="17">
        <v>4</v>
      </c>
      <c r="F16955" t="s">
        <v>67</v>
      </c>
      <c r="H16955">
        <v>11.56</v>
      </c>
    </row>
    <row r="16956" spans="1:8" x14ac:dyDescent="0.25">
      <c r="A16956" s="2">
        <v>32</v>
      </c>
      <c r="B16956" t="s">
        <v>15</v>
      </c>
      <c r="C16956" t="s">
        <v>271</v>
      </c>
      <c r="D16956" s="2">
        <v>5</v>
      </c>
      <c r="E16956" s="17">
        <v>4</v>
      </c>
      <c r="F16956" t="s">
        <v>72</v>
      </c>
      <c r="H16956">
        <v>6382.12</v>
      </c>
    </row>
    <row r="16957" spans="1:8" x14ac:dyDescent="0.25">
      <c r="A16957" s="2">
        <v>32</v>
      </c>
      <c r="B16957" t="s">
        <v>15</v>
      </c>
      <c r="C16957" t="s">
        <v>271</v>
      </c>
      <c r="D16957" s="2">
        <v>5</v>
      </c>
      <c r="E16957" s="17">
        <v>8</v>
      </c>
      <c r="F16957" t="s">
        <v>70</v>
      </c>
      <c r="H16957">
        <v>816269</v>
      </c>
    </row>
    <row r="16958" spans="1:8" x14ac:dyDescent="0.25">
      <c r="A16958" s="2">
        <v>32</v>
      </c>
      <c r="B16958" t="s">
        <v>15</v>
      </c>
      <c r="C16958" t="s">
        <v>271</v>
      </c>
      <c r="D16958" s="2">
        <v>5</v>
      </c>
      <c r="E16958" s="17">
        <v>8</v>
      </c>
      <c r="F16958" t="s">
        <v>75</v>
      </c>
      <c r="H16958">
        <v>33300</v>
      </c>
    </row>
    <row r="16959" spans="1:8" x14ac:dyDescent="0.25">
      <c r="A16959" s="2">
        <v>32</v>
      </c>
      <c r="B16959" t="s">
        <v>15</v>
      </c>
      <c r="C16959" t="s">
        <v>271</v>
      </c>
      <c r="D16959" s="2">
        <v>5</v>
      </c>
      <c r="E16959" s="17">
        <v>8</v>
      </c>
      <c r="F16959" t="s">
        <v>68</v>
      </c>
      <c r="H16959">
        <v>66940</v>
      </c>
    </row>
    <row r="16960" spans="1:8" x14ac:dyDescent="0.25">
      <c r="A16960" s="2">
        <v>32</v>
      </c>
      <c r="B16960" t="s">
        <v>15</v>
      </c>
      <c r="C16960" t="s">
        <v>271</v>
      </c>
      <c r="D16960" s="2">
        <v>5</v>
      </c>
      <c r="E16960" s="17">
        <v>8</v>
      </c>
      <c r="F16960" t="s">
        <v>69</v>
      </c>
      <c r="H16960">
        <v>106114.37</v>
      </c>
    </row>
    <row r="16961" spans="1:8" x14ac:dyDescent="0.25">
      <c r="A16961" s="2">
        <v>32</v>
      </c>
      <c r="B16961" t="s">
        <v>15</v>
      </c>
      <c r="C16961" t="s">
        <v>271</v>
      </c>
      <c r="D16961" s="2">
        <v>5</v>
      </c>
      <c r="E16961" s="17">
        <v>8</v>
      </c>
      <c r="F16961" t="s">
        <v>78</v>
      </c>
      <c r="H16961">
        <v>78964.98000000001</v>
      </c>
    </row>
    <row r="16962" spans="1:8" x14ac:dyDescent="0.25">
      <c r="A16962" s="2">
        <v>32</v>
      </c>
      <c r="B16962" t="s">
        <v>15</v>
      </c>
      <c r="C16962" t="s">
        <v>271</v>
      </c>
      <c r="D16962" s="2">
        <v>5</v>
      </c>
      <c r="E16962" s="17">
        <v>8</v>
      </c>
      <c r="F16962" t="s">
        <v>67</v>
      </c>
      <c r="H16962">
        <v>215.70999999999995</v>
      </c>
    </row>
    <row r="16963" spans="1:8" x14ac:dyDescent="0.25">
      <c r="A16963" s="2">
        <v>32</v>
      </c>
      <c r="B16963" t="s">
        <v>15</v>
      </c>
      <c r="C16963" t="s">
        <v>271</v>
      </c>
      <c r="D16963" s="2">
        <v>5</v>
      </c>
      <c r="E16963" s="17">
        <v>8</v>
      </c>
      <c r="F16963" t="s">
        <v>73</v>
      </c>
      <c r="H16963">
        <v>45435.5</v>
      </c>
    </row>
    <row r="16964" spans="1:8" x14ac:dyDescent="0.25">
      <c r="A16964" s="2">
        <v>32</v>
      </c>
      <c r="B16964" t="s">
        <v>15</v>
      </c>
      <c r="C16964" t="s">
        <v>271</v>
      </c>
      <c r="D16964" s="2">
        <v>5</v>
      </c>
      <c r="E16964" s="17">
        <v>8</v>
      </c>
      <c r="F16964" t="s">
        <v>74</v>
      </c>
      <c r="H16964">
        <v>23250</v>
      </c>
    </row>
    <row r="16965" spans="1:8" x14ac:dyDescent="0.25">
      <c r="A16965" s="2">
        <v>32</v>
      </c>
      <c r="B16965" t="s">
        <v>15</v>
      </c>
      <c r="C16965" t="s">
        <v>271</v>
      </c>
      <c r="D16965" s="2">
        <v>5</v>
      </c>
      <c r="E16965" s="17">
        <v>9</v>
      </c>
      <c r="F16965" t="s">
        <v>70</v>
      </c>
      <c r="H16965">
        <v>389498.75</v>
      </c>
    </row>
    <row r="16966" spans="1:8" x14ac:dyDescent="0.25">
      <c r="A16966" s="2">
        <v>32</v>
      </c>
      <c r="B16966" t="s">
        <v>15</v>
      </c>
      <c r="C16966" t="s">
        <v>271</v>
      </c>
      <c r="D16966" s="2">
        <v>5</v>
      </c>
      <c r="E16966" s="17">
        <v>9</v>
      </c>
      <c r="F16966" t="s">
        <v>75</v>
      </c>
      <c r="H16966">
        <v>12600</v>
      </c>
    </row>
    <row r="16967" spans="1:8" x14ac:dyDescent="0.25">
      <c r="A16967" s="2">
        <v>32</v>
      </c>
      <c r="B16967" t="s">
        <v>15</v>
      </c>
      <c r="C16967" t="s">
        <v>271</v>
      </c>
      <c r="D16967" s="2">
        <v>5</v>
      </c>
      <c r="E16967" s="17">
        <v>9</v>
      </c>
      <c r="F16967" t="s">
        <v>77</v>
      </c>
      <c r="H16967">
        <v>2184.4</v>
      </c>
    </row>
    <row r="16968" spans="1:8" x14ac:dyDescent="0.25">
      <c r="A16968" s="2">
        <v>32</v>
      </c>
      <c r="B16968" t="s">
        <v>15</v>
      </c>
      <c r="C16968" t="s">
        <v>271</v>
      </c>
      <c r="D16968" s="2">
        <v>5</v>
      </c>
      <c r="E16968" s="17">
        <v>9</v>
      </c>
      <c r="F16968" t="s">
        <v>68</v>
      </c>
      <c r="H16968">
        <v>14196</v>
      </c>
    </row>
    <row r="16969" spans="1:8" x14ac:dyDescent="0.25">
      <c r="A16969" s="2">
        <v>32</v>
      </c>
      <c r="B16969" t="s">
        <v>15</v>
      </c>
      <c r="C16969" t="s">
        <v>271</v>
      </c>
      <c r="D16969" s="2">
        <v>5</v>
      </c>
      <c r="E16969" s="17">
        <v>9</v>
      </c>
      <c r="F16969" t="s">
        <v>69</v>
      </c>
      <c r="H16969">
        <v>50634.599999999991</v>
      </c>
    </row>
    <row r="16970" spans="1:8" x14ac:dyDescent="0.25">
      <c r="A16970" s="2">
        <v>32</v>
      </c>
      <c r="B16970" t="s">
        <v>15</v>
      </c>
      <c r="C16970" t="s">
        <v>271</v>
      </c>
      <c r="D16970" s="2">
        <v>5</v>
      </c>
      <c r="E16970" s="17">
        <v>9</v>
      </c>
      <c r="F16970" t="s">
        <v>78</v>
      </c>
      <c r="H16970">
        <v>34569.81</v>
      </c>
    </row>
    <row r="16971" spans="1:8" x14ac:dyDescent="0.25">
      <c r="A16971" s="2">
        <v>32</v>
      </c>
      <c r="B16971" t="s">
        <v>15</v>
      </c>
      <c r="C16971" t="s">
        <v>271</v>
      </c>
      <c r="D16971" s="2">
        <v>5</v>
      </c>
      <c r="E16971" s="17">
        <v>9</v>
      </c>
      <c r="F16971" t="s">
        <v>67</v>
      </c>
      <c r="H16971">
        <v>81.61999999999999</v>
      </c>
    </row>
    <row r="16972" spans="1:8" x14ac:dyDescent="0.25">
      <c r="A16972" s="2">
        <v>32</v>
      </c>
      <c r="B16972" t="s">
        <v>15</v>
      </c>
      <c r="C16972" t="s">
        <v>271</v>
      </c>
      <c r="D16972" s="2">
        <v>5</v>
      </c>
      <c r="E16972" s="17">
        <v>9</v>
      </c>
      <c r="F16972" t="s">
        <v>73</v>
      </c>
      <c r="H16972">
        <v>55490.5</v>
      </c>
    </row>
    <row r="16973" spans="1:8" x14ac:dyDescent="0.25">
      <c r="A16973" s="2">
        <v>32</v>
      </c>
      <c r="B16973" t="s">
        <v>15</v>
      </c>
      <c r="C16973" t="s">
        <v>271</v>
      </c>
      <c r="D16973" s="2">
        <v>5</v>
      </c>
      <c r="E16973" s="17">
        <v>10</v>
      </c>
      <c r="F16973" t="s">
        <v>70</v>
      </c>
      <c r="H16973">
        <v>278553.5</v>
      </c>
    </row>
    <row r="16974" spans="1:8" x14ac:dyDescent="0.25">
      <c r="A16974" s="2">
        <v>32</v>
      </c>
      <c r="B16974" t="s">
        <v>15</v>
      </c>
      <c r="C16974" t="s">
        <v>271</v>
      </c>
      <c r="D16974" s="2">
        <v>5</v>
      </c>
      <c r="E16974" s="17">
        <v>10</v>
      </c>
      <c r="F16974" t="s">
        <v>75</v>
      </c>
      <c r="H16974">
        <v>7200</v>
      </c>
    </row>
    <row r="16975" spans="1:8" x14ac:dyDescent="0.25">
      <c r="A16975" s="2">
        <v>32</v>
      </c>
      <c r="B16975" t="s">
        <v>15</v>
      </c>
      <c r="C16975" t="s">
        <v>271</v>
      </c>
      <c r="D16975" s="2">
        <v>5</v>
      </c>
      <c r="E16975" s="17">
        <v>10</v>
      </c>
      <c r="F16975" t="s">
        <v>68</v>
      </c>
      <c r="H16975">
        <v>10872</v>
      </c>
    </row>
    <row r="16976" spans="1:8" x14ac:dyDescent="0.25">
      <c r="A16976" s="2">
        <v>32</v>
      </c>
      <c r="B16976" t="s">
        <v>15</v>
      </c>
      <c r="C16976" t="s">
        <v>271</v>
      </c>
      <c r="D16976" s="2">
        <v>5</v>
      </c>
      <c r="E16976" s="17">
        <v>10</v>
      </c>
      <c r="F16976" t="s">
        <v>69</v>
      </c>
      <c r="H16976">
        <v>36211.760000000002</v>
      </c>
    </row>
    <row r="16977" spans="1:8" x14ac:dyDescent="0.25">
      <c r="A16977" s="2">
        <v>32</v>
      </c>
      <c r="B16977" t="s">
        <v>15</v>
      </c>
      <c r="C16977" t="s">
        <v>271</v>
      </c>
      <c r="D16977" s="2">
        <v>5</v>
      </c>
      <c r="E16977" s="17">
        <v>10</v>
      </c>
      <c r="F16977" t="s">
        <v>67</v>
      </c>
      <c r="H16977">
        <v>52.42</v>
      </c>
    </row>
    <row r="16978" spans="1:8" x14ac:dyDescent="0.25">
      <c r="A16978" s="2">
        <v>32</v>
      </c>
      <c r="B16978" t="s">
        <v>15</v>
      </c>
      <c r="C16978" t="s">
        <v>271</v>
      </c>
      <c r="D16978" s="2">
        <v>5</v>
      </c>
      <c r="E16978" s="17">
        <v>10</v>
      </c>
      <c r="F16978" t="s">
        <v>73</v>
      </c>
      <c r="H16978">
        <v>3090.5</v>
      </c>
    </row>
    <row r="16979" spans="1:8" x14ac:dyDescent="0.25">
      <c r="A16979" s="2">
        <v>32</v>
      </c>
      <c r="B16979" t="s">
        <v>15</v>
      </c>
      <c r="C16979" t="s">
        <v>271</v>
      </c>
      <c r="D16979" s="2">
        <v>5</v>
      </c>
      <c r="E16979" s="17">
        <v>11</v>
      </c>
      <c r="F16979" t="s">
        <v>70</v>
      </c>
      <c r="H16979">
        <v>728643.29</v>
      </c>
    </row>
    <row r="16980" spans="1:8" x14ac:dyDescent="0.25">
      <c r="A16980" s="2">
        <v>32</v>
      </c>
      <c r="B16980" t="s">
        <v>15</v>
      </c>
      <c r="C16980" t="s">
        <v>271</v>
      </c>
      <c r="D16980" s="2">
        <v>5</v>
      </c>
      <c r="E16980" s="17">
        <v>11</v>
      </c>
      <c r="F16980" t="s">
        <v>75</v>
      </c>
      <c r="H16980">
        <v>56298</v>
      </c>
    </row>
    <row r="16981" spans="1:8" x14ac:dyDescent="0.25">
      <c r="A16981" s="2">
        <v>32</v>
      </c>
      <c r="B16981" t="s">
        <v>15</v>
      </c>
      <c r="C16981" t="s">
        <v>271</v>
      </c>
      <c r="D16981" s="2">
        <v>5</v>
      </c>
      <c r="E16981" s="17">
        <v>11</v>
      </c>
      <c r="F16981" t="s">
        <v>68</v>
      </c>
      <c r="H16981">
        <v>11130</v>
      </c>
    </row>
    <row r="16982" spans="1:8" x14ac:dyDescent="0.25">
      <c r="A16982" s="2">
        <v>32</v>
      </c>
      <c r="B16982" t="s">
        <v>15</v>
      </c>
      <c r="C16982" t="s">
        <v>271</v>
      </c>
      <c r="D16982" s="2">
        <v>5</v>
      </c>
      <c r="E16982" s="17">
        <v>11</v>
      </c>
      <c r="F16982" t="s">
        <v>69</v>
      </c>
      <c r="H16982">
        <v>94723.260000000009</v>
      </c>
    </row>
    <row r="16983" spans="1:8" x14ac:dyDescent="0.25">
      <c r="A16983" s="2">
        <v>32</v>
      </c>
      <c r="B16983" t="s">
        <v>15</v>
      </c>
      <c r="C16983" t="s">
        <v>271</v>
      </c>
      <c r="D16983" s="2">
        <v>5</v>
      </c>
      <c r="E16983" s="17">
        <v>11</v>
      </c>
      <c r="F16983" t="s">
        <v>78</v>
      </c>
      <c r="H16983">
        <v>29100.9</v>
      </c>
    </row>
    <row r="16984" spans="1:8" x14ac:dyDescent="0.25">
      <c r="A16984" s="2">
        <v>32</v>
      </c>
      <c r="B16984" t="s">
        <v>15</v>
      </c>
      <c r="C16984" t="s">
        <v>271</v>
      </c>
      <c r="D16984" s="2">
        <v>5</v>
      </c>
      <c r="E16984" s="17">
        <v>11</v>
      </c>
      <c r="F16984" t="s">
        <v>67</v>
      </c>
      <c r="H16984">
        <v>116.6</v>
      </c>
    </row>
    <row r="16985" spans="1:8" x14ac:dyDescent="0.25">
      <c r="A16985" s="2">
        <v>32</v>
      </c>
      <c r="B16985" t="s">
        <v>15</v>
      </c>
      <c r="C16985" t="s">
        <v>271</v>
      </c>
      <c r="D16985" s="2">
        <v>5</v>
      </c>
      <c r="E16985" s="17">
        <v>11</v>
      </c>
      <c r="F16985" t="s">
        <v>73</v>
      </c>
      <c r="H16985">
        <v>36872.68</v>
      </c>
    </row>
    <row r="16986" spans="1:8" x14ac:dyDescent="0.25">
      <c r="A16986" s="2">
        <v>32</v>
      </c>
      <c r="B16986" t="s">
        <v>15</v>
      </c>
      <c r="C16986" t="s">
        <v>271</v>
      </c>
      <c r="D16986" s="2">
        <v>5</v>
      </c>
      <c r="E16986" s="17">
        <v>11</v>
      </c>
      <c r="F16986" t="s">
        <v>72</v>
      </c>
      <c r="H16986">
        <v>78828.310000000012</v>
      </c>
    </row>
    <row r="16987" spans="1:8" x14ac:dyDescent="0.25">
      <c r="A16987" s="2">
        <v>32</v>
      </c>
      <c r="B16987" t="s">
        <v>15</v>
      </c>
      <c r="C16987" t="s">
        <v>271</v>
      </c>
      <c r="D16987" s="2">
        <v>5</v>
      </c>
      <c r="E16987" s="17">
        <v>12</v>
      </c>
      <c r="F16987" t="s">
        <v>70</v>
      </c>
      <c r="H16987">
        <v>1957775.8</v>
      </c>
    </row>
    <row r="16988" spans="1:8" x14ac:dyDescent="0.25">
      <c r="A16988" s="2">
        <v>32</v>
      </c>
      <c r="B16988" t="s">
        <v>15</v>
      </c>
      <c r="C16988" t="s">
        <v>271</v>
      </c>
      <c r="D16988" s="2">
        <v>5</v>
      </c>
      <c r="E16988" s="17">
        <v>12</v>
      </c>
      <c r="F16988" t="s">
        <v>68</v>
      </c>
      <c r="H16988">
        <v>58280</v>
      </c>
    </row>
    <row r="16989" spans="1:8" x14ac:dyDescent="0.25">
      <c r="A16989" s="2">
        <v>32</v>
      </c>
      <c r="B16989" t="s">
        <v>15</v>
      </c>
      <c r="C16989" t="s">
        <v>271</v>
      </c>
      <c r="D16989" s="2">
        <v>5</v>
      </c>
      <c r="E16989" s="17">
        <v>12</v>
      </c>
      <c r="F16989" t="s">
        <v>69</v>
      </c>
      <c r="H16989">
        <v>254510.15999999997</v>
      </c>
    </row>
    <row r="16990" spans="1:8" x14ac:dyDescent="0.25">
      <c r="A16990" s="2">
        <v>32</v>
      </c>
      <c r="B16990" t="s">
        <v>15</v>
      </c>
      <c r="C16990" t="s">
        <v>271</v>
      </c>
      <c r="D16990" s="2">
        <v>5</v>
      </c>
      <c r="E16990" s="17">
        <v>12</v>
      </c>
      <c r="F16990" t="s">
        <v>78</v>
      </c>
      <c r="H16990">
        <v>72941.040000000008</v>
      </c>
    </row>
    <row r="16991" spans="1:8" x14ac:dyDescent="0.25">
      <c r="A16991" s="2">
        <v>32</v>
      </c>
      <c r="B16991" t="s">
        <v>15</v>
      </c>
      <c r="C16991" t="s">
        <v>271</v>
      </c>
      <c r="D16991" s="2">
        <v>5</v>
      </c>
      <c r="E16991" s="17">
        <v>12</v>
      </c>
      <c r="F16991" t="s">
        <v>67</v>
      </c>
      <c r="H16991">
        <v>268.17999999999995</v>
      </c>
    </row>
    <row r="16992" spans="1:8" x14ac:dyDescent="0.25">
      <c r="A16992" s="2">
        <v>32</v>
      </c>
      <c r="B16992" t="s">
        <v>15</v>
      </c>
      <c r="C16992" t="s">
        <v>271</v>
      </c>
      <c r="D16992" s="2">
        <v>5</v>
      </c>
      <c r="E16992" s="17">
        <v>12</v>
      </c>
      <c r="F16992" t="s">
        <v>73</v>
      </c>
      <c r="H16992">
        <v>164309.78999999998</v>
      </c>
    </row>
    <row r="16993" spans="1:8" x14ac:dyDescent="0.25">
      <c r="A16993" s="2">
        <v>32</v>
      </c>
      <c r="B16993" t="s">
        <v>15</v>
      </c>
      <c r="C16993" t="s">
        <v>271</v>
      </c>
      <c r="D16993" s="2">
        <v>5</v>
      </c>
      <c r="E16993" s="17">
        <v>12</v>
      </c>
      <c r="F16993" t="s">
        <v>72</v>
      </c>
      <c r="H16993">
        <v>320047.77</v>
      </c>
    </row>
    <row r="16994" spans="1:8" x14ac:dyDescent="0.25">
      <c r="A16994" s="2">
        <v>32</v>
      </c>
      <c r="B16994" t="s">
        <v>15</v>
      </c>
      <c r="C16994" t="s">
        <v>271</v>
      </c>
      <c r="D16994" s="2">
        <v>5</v>
      </c>
      <c r="E16994" s="17">
        <v>13</v>
      </c>
      <c r="F16994" t="s">
        <v>70</v>
      </c>
      <c r="H16994">
        <v>4237850.9800000004</v>
      </c>
    </row>
    <row r="16995" spans="1:8" x14ac:dyDescent="0.25">
      <c r="A16995" s="2">
        <v>32</v>
      </c>
      <c r="B16995" t="s">
        <v>15</v>
      </c>
      <c r="C16995" t="s">
        <v>271</v>
      </c>
      <c r="D16995" s="2">
        <v>5</v>
      </c>
      <c r="E16995" s="17">
        <v>13</v>
      </c>
      <c r="F16995" t="s">
        <v>68</v>
      </c>
      <c r="H16995">
        <v>106920</v>
      </c>
    </row>
    <row r="16996" spans="1:8" x14ac:dyDescent="0.25">
      <c r="A16996" s="2">
        <v>32</v>
      </c>
      <c r="B16996" t="s">
        <v>15</v>
      </c>
      <c r="C16996" t="s">
        <v>271</v>
      </c>
      <c r="D16996" s="2">
        <v>5</v>
      </c>
      <c r="E16996" s="17">
        <v>13</v>
      </c>
      <c r="F16996" t="s">
        <v>69</v>
      </c>
      <c r="H16996">
        <v>550919.38</v>
      </c>
    </row>
    <row r="16997" spans="1:8" x14ac:dyDescent="0.25">
      <c r="A16997" s="2">
        <v>32</v>
      </c>
      <c r="B16997" t="s">
        <v>15</v>
      </c>
      <c r="C16997" t="s">
        <v>271</v>
      </c>
      <c r="D16997" s="2">
        <v>5</v>
      </c>
      <c r="E16997" s="17">
        <v>13</v>
      </c>
      <c r="F16997" t="s">
        <v>67</v>
      </c>
      <c r="H16997">
        <v>518.81999999999994</v>
      </c>
    </row>
    <row r="16998" spans="1:8" x14ac:dyDescent="0.25">
      <c r="A16998" s="2">
        <v>32</v>
      </c>
      <c r="B16998" t="s">
        <v>15</v>
      </c>
      <c r="C16998" t="s">
        <v>271</v>
      </c>
      <c r="D16998" s="2">
        <v>5</v>
      </c>
      <c r="E16998" s="17">
        <v>13</v>
      </c>
      <c r="F16998" t="s">
        <v>73</v>
      </c>
      <c r="H16998">
        <v>185301.43</v>
      </c>
    </row>
    <row r="16999" spans="1:8" x14ac:dyDescent="0.25">
      <c r="A16999" s="2">
        <v>32</v>
      </c>
      <c r="B16999" t="s">
        <v>15</v>
      </c>
      <c r="C16999" t="s">
        <v>271</v>
      </c>
      <c r="D16999" s="2">
        <v>5</v>
      </c>
      <c r="E16999" s="17">
        <v>13</v>
      </c>
      <c r="F16999" t="s">
        <v>72</v>
      </c>
      <c r="H16999">
        <v>1582391.71</v>
      </c>
    </row>
    <row r="17000" spans="1:8" x14ac:dyDescent="0.25">
      <c r="A17000" s="2">
        <v>32</v>
      </c>
      <c r="B17000" t="s">
        <v>15</v>
      </c>
      <c r="C17000" t="s">
        <v>271</v>
      </c>
      <c r="D17000" s="2">
        <v>5</v>
      </c>
      <c r="E17000" s="17">
        <v>14</v>
      </c>
      <c r="F17000" t="s">
        <v>70</v>
      </c>
      <c r="H17000">
        <v>1775071.6800000002</v>
      </c>
    </row>
    <row r="17001" spans="1:8" x14ac:dyDescent="0.25">
      <c r="A17001" s="2">
        <v>32</v>
      </c>
      <c r="B17001" t="s">
        <v>15</v>
      </c>
      <c r="C17001" t="s">
        <v>271</v>
      </c>
      <c r="D17001" s="2">
        <v>5</v>
      </c>
      <c r="E17001" s="17">
        <v>14</v>
      </c>
      <c r="F17001" t="s">
        <v>75</v>
      </c>
      <c r="H17001">
        <v>44000</v>
      </c>
    </row>
    <row r="17002" spans="1:8" x14ac:dyDescent="0.25">
      <c r="A17002" s="2">
        <v>32</v>
      </c>
      <c r="B17002" t="s">
        <v>15</v>
      </c>
      <c r="C17002" t="s">
        <v>271</v>
      </c>
      <c r="D17002" s="2">
        <v>5</v>
      </c>
      <c r="E17002" s="17">
        <v>14</v>
      </c>
      <c r="F17002" t="s">
        <v>68</v>
      </c>
      <c r="H17002">
        <v>20680</v>
      </c>
    </row>
    <row r="17003" spans="1:8" x14ac:dyDescent="0.25">
      <c r="A17003" s="2">
        <v>32</v>
      </c>
      <c r="B17003" t="s">
        <v>15</v>
      </c>
      <c r="C17003" t="s">
        <v>271</v>
      </c>
      <c r="D17003" s="2">
        <v>5</v>
      </c>
      <c r="E17003" s="17">
        <v>14</v>
      </c>
      <c r="F17003" t="s">
        <v>69</v>
      </c>
      <c r="H17003">
        <v>232615.45</v>
      </c>
    </row>
    <row r="17004" spans="1:8" x14ac:dyDescent="0.25">
      <c r="A17004" s="2">
        <v>32</v>
      </c>
      <c r="B17004" t="s">
        <v>15</v>
      </c>
      <c r="C17004" t="s">
        <v>271</v>
      </c>
      <c r="D17004" s="2">
        <v>5</v>
      </c>
      <c r="E17004" s="17">
        <v>14</v>
      </c>
      <c r="F17004" t="s">
        <v>67</v>
      </c>
      <c r="H17004">
        <v>174.85</v>
      </c>
    </row>
    <row r="17005" spans="1:8" x14ac:dyDescent="0.25">
      <c r="A17005" s="2">
        <v>32</v>
      </c>
      <c r="B17005" t="s">
        <v>15</v>
      </c>
      <c r="C17005" t="s">
        <v>271</v>
      </c>
      <c r="D17005" s="2">
        <v>5</v>
      </c>
      <c r="E17005" s="17">
        <v>14</v>
      </c>
      <c r="F17005" t="s">
        <v>73</v>
      </c>
      <c r="H17005">
        <v>140447.15</v>
      </c>
    </row>
    <row r="17006" spans="1:8" x14ac:dyDescent="0.25">
      <c r="A17006" s="2">
        <v>32</v>
      </c>
      <c r="B17006" t="s">
        <v>15</v>
      </c>
      <c r="C17006" t="s">
        <v>271</v>
      </c>
      <c r="D17006" s="2">
        <v>5</v>
      </c>
      <c r="E17006" s="17">
        <v>14</v>
      </c>
      <c r="F17006" t="s">
        <v>72</v>
      </c>
      <c r="H17006">
        <v>583606.67000000004</v>
      </c>
    </row>
    <row r="17007" spans="1:8" x14ac:dyDescent="0.25">
      <c r="A17007" s="2">
        <v>32</v>
      </c>
      <c r="B17007" t="s">
        <v>15</v>
      </c>
      <c r="C17007" t="s">
        <v>271</v>
      </c>
      <c r="D17007" s="2">
        <v>5</v>
      </c>
      <c r="E17007" s="17">
        <v>15</v>
      </c>
      <c r="F17007" t="s">
        <v>70</v>
      </c>
      <c r="H17007">
        <v>813508.85</v>
      </c>
    </row>
    <row r="17008" spans="1:8" x14ac:dyDescent="0.25">
      <c r="A17008" s="2">
        <v>32</v>
      </c>
      <c r="B17008" t="s">
        <v>15</v>
      </c>
      <c r="C17008" t="s">
        <v>271</v>
      </c>
      <c r="D17008" s="2">
        <v>5</v>
      </c>
      <c r="E17008" s="17">
        <v>15</v>
      </c>
      <c r="F17008" t="s">
        <v>68</v>
      </c>
      <c r="H17008">
        <v>64152</v>
      </c>
    </row>
    <row r="17009" spans="1:8" x14ac:dyDescent="0.25">
      <c r="A17009" s="2">
        <v>32</v>
      </c>
      <c r="B17009" t="s">
        <v>15</v>
      </c>
      <c r="C17009" t="s">
        <v>271</v>
      </c>
      <c r="D17009" s="2">
        <v>5</v>
      </c>
      <c r="E17009" s="17">
        <v>15</v>
      </c>
      <c r="F17009" t="s">
        <v>69</v>
      </c>
      <c r="H17009">
        <v>105756.04999999999</v>
      </c>
    </row>
    <row r="17010" spans="1:8" x14ac:dyDescent="0.25">
      <c r="A17010" s="2">
        <v>32</v>
      </c>
      <c r="B17010" t="s">
        <v>15</v>
      </c>
      <c r="C17010" t="s">
        <v>271</v>
      </c>
      <c r="D17010" s="2">
        <v>5</v>
      </c>
      <c r="E17010" s="17">
        <v>15</v>
      </c>
      <c r="F17010" t="s">
        <v>67</v>
      </c>
      <c r="H17010">
        <v>64.13</v>
      </c>
    </row>
    <row r="17011" spans="1:8" x14ac:dyDescent="0.25">
      <c r="A17011" s="2">
        <v>32</v>
      </c>
      <c r="B17011" t="s">
        <v>15</v>
      </c>
      <c r="C17011" t="s">
        <v>271</v>
      </c>
      <c r="D17011" s="2">
        <v>5</v>
      </c>
      <c r="E17011" s="17">
        <v>15</v>
      </c>
      <c r="F17011" t="s">
        <v>72</v>
      </c>
      <c r="H17011">
        <v>178738.45</v>
      </c>
    </row>
    <row r="17012" spans="1:8" x14ac:dyDescent="0.25">
      <c r="A17012" s="2">
        <v>32</v>
      </c>
      <c r="B17012" t="s">
        <v>15</v>
      </c>
      <c r="C17012" t="s">
        <v>272</v>
      </c>
      <c r="D17012" s="2">
        <v>2</v>
      </c>
      <c r="E17012" s="17">
        <v>6</v>
      </c>
      <c r="F17012" t="s">
        <v>70</v>
      </c>
      <c r="H17012">
        <v>168457.5</v>
      </c>
    </row>
    <row r="17013" spans="1:8" x14ac:dyDescent="0.25">
      <c r="A17013" s="2">
        <v>32</v>
      </c>
      <c r="B17013" t="s">
        <v>15</v>
      </c>
      <c r="C17013" t="s">
        <v>272</v>
      </c>
      <c r="D17013" s="2">
        <v>2</v>
      </c>
      <c r="E17013" s="17">
        <v>6</v>
      </c>
      <c r="F17013" t="s">
        <v>75</v>
      </c>
      <c r="H17013">
        <v>9900</v>
      </c>
    </row>
    <row r="17014" spans="1:8" x14ac:dyDescent="0.25">
      <c r="A17014" s="2">
        <v>32</v>
      </c>
      <c r="B17014" t="s">
        <v>15</v>
      </c>
      <c r="C17014" t="s">
        <v>272</v>
      </c>
      <c r="D17014" s="2">
        <v>2</v>
      </c>
      <c r="E17014" s="17">
        <v>6</v>
      </c>
      <c r="F17014" t="s">
        <v>68</v>
      </c>
      <c r="H17014">
        <v>15020</v>
      </c>
    </row>
    <row r="17015" spans="1:8" x14ac:dyDescent="0.25">
      <c r="A17015" s="2">
        <v>32</v>
      </c>
      <c r="B17015" t="s">
        <v>15</v>
      </c>
      <c r="C17015" t="s">
        <v>272</v>
      </c>
      <c r="D17015" s="2">
        <v>2</v>
      </c>
      <c r="E17015" s="17">
        <v>6</v>
      </c>
      <c r="F17015" t="s">
        <v>69</v>
      </c>
      <c r="H17015">
        <v>21899.32</v>
      </c>
    </row>
    <row r="17016" spans="1:8" x14ac:dyDescent="0.25">
      <c r="A17016" s="2">
        <v>32</v>
      </c>
      <c r="B17016" t="s">
        <v>15</v>
      </c>
      <c r="C17016" t="s">
        <v>272</v>
      </c>
      <c r="D17016" s="2">
        <v>2</v>
      </c>
      <c r="E17016" s="17">
        <v>6</v>
      </c>
      <c r="F17016" t="s">
        <v>78</v>
      </c>
      <c r="H17016">
        <v>20386.8</v>
      </c>
    </row>
    <row r="17017" spans="1:8" x14ac:dyDescent="0.25">
      <c r="A17017" s="2">
        <v>32</v>
      </c>
      <c r="B17017" t="s">
        <v>15</v>
      </c>
      <c r="C17017" t="s">
        <v>272</v>
      </c>
      <c r="D17017" s="2">
        <v>2</v>
      </c>
      <c r="E17017" s="17">
        <v>6</v>
      </c>
      <c r="F17017" t="s">
        <v>67</v>
      </c>
      <c r="H17017">
        <v>64.13</v>
      </c>
    </row>
    <row r="17018" spans="1:8" x14ac:dyDescent="0.25">
      <c r="A17018" s="2">
        <v>32</v>
      </c>
      <c r="B17018" t="s">
        <v>15</v>
      </c>
      <c r="C17018" t="s">
        <v>272</v>
      </c>
      <c r="D17018" s="2">
        <v>2</v>
      </c>
      <c r="E17018" s="17">
        <v>6</v>
      </c>
      <c r="F17018" t="s">
        <v>73</v>
      </c>
      <c r="H17018">
        <v>15376.5</v>
      </c>
    </row>
    <row r="17019" spans="1:8" x14ac:dyDescent="0.25">
      <c r="A17019" s="2">
        <v>32</v>
      </c>
      <c r="B17019" t="s">
        <v>15</v>
      </c>
      <c r="C17019" t="s">
        <v>272</v>
      </c>
      <c r="D17019" s="2">
        <v>2</v>
      </c>
      <c r="E17019" s="17">
        <v>7</v>
      </c>
      <c r="F17019" t="s">
        <v>70</v>
      </c>
      <c r="H17019">
        <v>220875.5</v>
      </c>
    </row>
    <row r="17020" spans="1:8" x14ac:dyDescent="0.25">
      <c r="A17020" s="2">
        <v>32</v>
      </c>
      <c r="B17020" t="s">
        <v>15</v>
      </c>
      <c r="C17020" t="s">
        <v>272</v>
      </c>
      <c r="D17020" s="2">
        <v>2</v>
      </c>
      <c r="E17020" s="17">
        <v>7</v>
      </c>
      <c r="F17020" t="s">
        <v>75</v>
      </c>
      <c r="H17020">
        <v>10800</v>
      </c>
    </row>
    <row r="17021" spans="1:8" x14ac:dyDescent="0.25">
      <c r="A17021" s="2">
        <v>32</v>
      </c>
      <c r="B17021" t="s">
        <v>15</v>
      </c>
      <c r="C17021" t="s">
        <v>272</v>
      </c>
      <c r="D17021" s="2">
        <v>2</v>
      </c>
      <c r="E17021" s="17">
        <v>7</v>
      </c>
      <c r="F17021" t="s">
        <v>77</v>
      </c>
      <c r="H17021">
        <v>3417.92</v>
      </c>
    </row>
    <row r="17022" spans="1:8" x14ac:dyDescent="0.25">
      <c r="A17022" s="2">
        <v>32</v>
      </c>
      <c r="B17022" t="s">
        <v>15</v>
      </c>
      <c r="C17022" t="s">
        <v>272</v>
      </c>
      <c r="D17022" s="2">
        <v>2</v>
      </c>
      <c r="E17022" s="17">
        <v>7</v>
      </c>
      <c r="F17022" t="s">
        <v>68</v>
      </c>
      <c r="H17022">
        <v>21400</v>
      </c>
    </row>
    <row r="17023" spans="1:8" x14ac:dyDescent="0.25">
      <c r="A17023" s="2">
        <v>32</v>
      </c>
      <c r="B17023" t="s">
        <v>15</v>
      </c>
      <c r="C17023" t="s">
        <v>272</v>
      </c>
      <c r="D17023" s="2">
        <v>2</v>
      </c>
      <c r="E17023" s="17">
        <v>7</v>
      </c>
      <c r="F17023" t="s">
        <v>69</v>
      </c>
      <c r="H17023">
        <v>28713.690000000002</v>
      </c>
    </row>
    <row r="17024" spans="1:8" x14ac:dyDescent="0.25">
      <c r="A17024" s="2">
        <v>32</v>
      </c>
      <c r="B17024" t="s">
        <v>15</v>
      </c>
      <c r="C17024" t="s">
        <v>272</v>
      </c>
      <c r="D17024" s="2">
        <v>2</v>
      </c>
      <c r="E17024" s="17">
        <v>7</v>
      </c>
      <c r="F17024" t="s">
        <v>67</v>
      </c>
      <c r="H17024">
        <v>69.91</v>
      </c>
    </row>
    <row r="17025" spans="1:8" x14ac:dyDescent="0.25">
      <c r="A17025" s="2">
        <v>32</v>
      </c>
      <c r="B17025" t="s">
        <v>15</v>
      </c>
      <c r="C17025" t="s">
        <v>272</v>
      </c>
      <c r="D17025" s="2">
        <v>2</v>
      </c>
      <c r="E17025" s="17">
        <v>7</v>
      </c>
      <c r="F17025" t="s">
        <v>73</v>
      </c>
      <c r="H17025">
        <v>34410.5</v>
      </c>
    </row>
    <row r="17026" spans="1:8" x14ac:dyDescent="0.25">
      <c r="A17026" s="2">
        <v>32</v>
      </c>
      <c r="B17026" t="s">
        <v>15</v>
      </c>
      <c r="C17026" t="s">
        <v>272</v>
      </c>
      <c r="D17026" s="2">
        <v>2</v>
      </c>
      <c r="E17026" s="17">
        <v>8</v>
      </c>
      <c r="F17026" t="s">
        <v>70</v>
      </c>
      <c r="H17026">
        <v>1009571.5</v>
      </c>
    </row>
    <row r="17027" spans="1:8" x14ac:dyDescent="0.25">
      <c r="A17027" s="2">
        <v>32</v>
      </c>
      <c r="B17027" t="s">
        <v>15</v>
      </c>
      <c r="C17027" t="s">
        <v>272</v>
      </c>
      <c r="D17027" s="2">
        <v>2</v>
      </c>
      <c r="E17027" s="17">
        <v>8</v>
      </c>
      <c r="F17027" t="s">
        <v>75</v>
      </c>
      <c r="H17027">
        <v>40500</v>
      </c>
    </row>
    <row r="17028" spans="1:8" x14ac:dyDescent="0.25">
      <c r="A17028" s="2">
        <v>32</v>
      </c>
      <c r="B17028" t="s">
        <v>15</v>
      </c>
      <c r="C17028" t="s">
        <v>272</v>
      </c>
      <c r="D17028" s="2">
        <v>2</v>
      </c>
      <c r="E17028" s="17">
        <v>8</v>
      </c>
      <c r="F17028" t="s">
        <v>77</v>
      </c>
      <c r="H17028">
        <v>5802.3099999999995</v>
      </c>
    </row>
    <row r="17029" spans="1:8" x14ac:dyDescent="0.25">
      <c r="A17029" s="2">
        <v>32</v>
      </c>
      <c r="B17029" t="s">
        <v>15</v>
      </c>
      <c r="C17029" t="s">
        <v>272</v>
      </c>
      <c r="D17029" s="2">
        <v>2</v>
      </c>
      <c r="E17029" s="17">
        <v>8</v>
      </c>
      <c r="F17029" t="s">
        <v>68</v>
      </c>
      <c r="H17029">
        <v>89378</v>
      </c>
    </row>
    <row r="17030" spans="1:8" x14ac:dyDescent="0.25">
      <c r="A17030" s="2">
        <v>32</v>
      </c>
      <c r="B17030" t="s">
        <v>15</v>
      </c>
      <c r="C17030" t="s">
        <v>272</v>
      </c>
      <c r="D17030" s="2">
        <v>2</v>
      </c>
      <c r="E17030" s="17">
        <v>8</v>
      </c>
      <c r="F17030" t="s">
        <v>69</v>
      </c>
      <c r="H17030">
        <v>131243.58000000002</v>
      </c>
    </row>
    <row r="17031" spans="1:8" x14ac:dyDescent="0.25">
      <c r="A17031" s="2">
        <v>32</v>
      </c>
      <c r="B17031" t="s">
        <v>15</v>
      </c>
      <c r="C17031" t="s">
        <v>272</v>
      </c>
      <c r="D17031" s="2">
        <v>2</v>
      </c>
      <c r="E17031" s="17">
        <v>8</v>
      </c>
      <c r="F17031" t="s">
        <v>78</v>
      </c>
      <c r="H17031">
        <v>81958.650000000009</v>
      </c>
    </row>
    <row r="17032" spans="1:8" x14ac:dyDescent="0.25">
      <c r="A17032" s="2">
        <v>32</v>
      </c>
      <c r="B17032" t="s">
        <v>15</v>
      </c>
      <c r="C17032" t="s">
        <v>272</v>
      </c>
      <c r="D17032" s="2">
        <v>2</v>
      </c>
      <c r="E17032" s="17">
        <v>8</v>
      </c>
      <c r="F17032" t="s">
        <v>67</v>
      </c>
      <c r="H17032">
        <v>262.29999999999995</v>
      </c>
    </row>
    <row r="17033" spans="1:8" x14ac:dyDescent="0.25">
      <c r="A17033" s="2">
        <v>32</v>
      </c>
      <c r="B17033" t="s">
        <v>15</v>
      </c>
      <c r="C17033" t="s">
        <v>272</v>
      </c>
      <c r="D17033" s="2">
        <v>2</v>
      </c>
      <c r="E17033" s="17">
        <v>8</v>
      </c>
      <c r="F17033" t="s">
        <v>73</v>
      </c>
      <c r="H17033">
        <v>90283.75</v>
      </c>
    </row>
    <row r="17034" spans="1:8" x14ac:dyDescent="0.25">
      <c r="A17034" s="2">
        <v>32</v>
      </c>
      <c r="B17034" t="s">
        <v>15</v>
      </c>
      <c r="C17034" t="s">
        <v>272</v>
      </c>
      <c r="D17034" s="2">
        <v>2</v>
      </c>
      <c r="E17034" s="17">
        <v>8</v>
      </c>
      <c r="F17034" t="s">
        <v>79</v>
      </c>
      <c r="H17034">
        <v>8882</v>
      </c>
    </row>
    <row r="17035" spans="1:8" x14ac:dyDescent="0.25">
      <c r="A17035" s="2">
        <v>32</v>
      </c>
      <c r="B17035" t="s">
        <v>15</v>
      </c>
      <c r="C17035" t="s">
        <v>272</v>
      </c>
      <c r="D17035" s="2">
        <v>2</v>
      </c>
      <c r="E17035" s="17">
        <v>9</v>
      </c>
      <c r="F17035" t="s">
        <v>70</v>
      </c>
      <c r="H17035">
        <v>160505.25</v>
      </c>
    </row>
    <row r="17036" spans="1:8" x14ac:dyDescent="0.25">
      <c r="A17036" s="2">
        <v>32</v>
      </c>
      <c r="B17036" t="s">
        <v>15</v>
      </c>
      <c r="C17036" t="s">
        <v>272</v>
      </c>
      <c r="D17036" s="2">
        <v>2</v>
      </c>
      <c r="E17036" s="17">
        <v>9</v>
      </c>
      <c r="F17036" t="s">
        <v>75</v>
      </c>
      <c r="H17036">
        <v>5400</v>
      </c>
    </row>
    <row r="17037" spans="1:8" x14ac:dyDescent="0.25">
      <c r="A17037" s="2">
        <v>32</v>
      </c>
      <c r="B17037" t="s">
        <v>15</v>
      </c>
      <c r="C17037" t="s">
        <v>272</v>
      </c>
      <c r="D17037" s="2">
        <v>2</v>
      </c>
      <c r="E17037" s="17">
        <v>9</v>
      </c>
      <c r="F17037" t="s">
        <v>68</v>
      </c>
      <c r="H17037">
        <v>10002</v>
      </c>
    </row>
    <row r="17038" spans="1:8" x14ac:dyDescent="0.25">
      <c r="A17038" s="2">
        <v>32</v>
      </c>
      <c r="B17038" t="s">
        <v>15</v>
      </c>
      <c r="C17038" t="s">
        <v>272</v>
      </c>
      <c r="D17038" s="2">
        <v>2</v>
      </c>
      <c r="E17038" s="17">
        <v>9</v>
      </c>
      <c r="F17038" t="s">
        <v>69</v>
      </c>
      <c r="H17038">
        <v>20865.59</v>
      </c>
    </row>
    <row r="17039" spans="1:8" x14ac:dyDescent="0.25">
      <c r="A17039" s="2">
        <v>32</v>
      </c>
      <c r="B17039" t="s">
        <v>15</v>
      </c>
      <c r="C17039" t="s">
        <v>272</v>
      </c>
      <c r="D17039" s="2">
        <v>2</v>
      </c>
      <c r="E17039" s="17">
        <v>9</v>
      </c>
      <c r="F17039" t="s">
        <v>67</v>
      </c>
      <c r="H17039">
        <v>34.980000000000004</v>
      </c>
    </row>
    <row r="17040" spans="1:8" x14ac:dyDescent="0.25">
      <c r="A17040" s="2">
        <v>32</v>
      </c>
      <c r="B17040" t="s">
        <v>15</v>
      </c>
      <c r="C17040" t="s">
        <v>272</v>
      </c>
      <c r="D17040" s="2">
        <v>2</v>
      </c>
      <c r="E17040" s="17">
        <v>10</v>
      </c>
      <c r="F17040" t="s">
        <v>70</v>
      </c>
      <c r="H17040">
        <v>494085.75</v>
      </c>
    </row>
    <row r="17041" spans="1:8" x14ac:dyDescent="0.25">
      <c r="A17041" s="2">
        <v>32</v>
      </c>
      <c r="B17041" t="s">
        <v>15</v>
      </c>
      <c r="C17041" t="s">
        <v>272</v>
      </c>
      <c r="D17041" s="2">
        <v>2</v>
      </c>
      <c r="E17041" s="17">
        <v>10</v>
      </c>
      <c r="F17041" t="s">
        <v>75</v>
      </c>
      <c r="H17041">
        <v>14400</v>
      </c>
    </row>
    <row r="17042" spans="1:8" x14ac:dyDescent="0.25">
      <c r="A17042" s="2">
        <v>32</v>
      </c>
      <c r="B17042" t="s">
        <v>15</v>
      </c>
      <c r="C17042" t="s">
        <v>272</v>
      </c>
      <c r="D17042" s="2">
        <v>2</v>
      </c>
      <c r="E17042" s="17">
        <v>10</v>
      </c>
      <c r="F17042" t="s">
        <v>77</v>
      </c>
      <c r="H17042">
        <v>2184.4</v>
      </c>
    </row>
    <row r="17043" spans="1:8" x14ac:dyDescent="0.25">
      <c r="A17043" s="2">
        <v>32</v>
      </c>
      <c r="B17043" t="s">
        <v>15</v>
      </c>
      <c r="C17043" t="s">
        <v>272</v>
      </c>
      <c r="D17043" s="2">
        <v>2</v>
      </c>
      <c r="E17043" s="17">
        <v>10</v>
      </c>
      <c r="F17043" t="s">
        <v>68</v>
      </c>
      <c r="H17043">
        <v>26672</v>
      </c>
    </row>
    <row r="17044" spans="1:8" x14ac:dyDescent="0.25">
      <c r="A17044" s="2">
        <v>32</v>
      </c>
      <c r="B17044" t="s">
        <v>15</v>
      </c>
      <c r="C17044" t="s">
        <v>272</v>
      </c>
      <c r="D17044" s="2">
        <v>2</v>
      </c>
      <c r="E17044" s="17">
        <v>10</v>
      </c>
      <c r="F17044" t="s">
        <v>69</v>
      </c>
      <c r="H17044">
        <v>64230.75</v>
      </c>
    </row>
    <row r="17045" spans="1:8" x14ac:dyDescent="0.25">
      <c r="A17045" s="2">
        <v>32</v>
      </c>
      <c r="B17045" t="s">
        <v>15</v>
      </c>
      <c r="C17045" t="s">
        <v>272</v>
      </c>
      <c r="D17045" s="2">
        <v>2</v>
      </c>
      <c r="E17045" s="17">
        <v>10</v>
      </c>
      <c r="F17045" t="s">
        <v>78</v>
      </c>
      <c r="H17045">
        <v>69147.209999999992</v>
      </c>
    </row>
    <row r="17046" spans="1:8" x14ac:dyDescent="0.25">
      <c r="A17046" s="2">
        <v>32</v>
      </c>
      <c r="B17046" t="s">
        <v>15</v>
      </c>
      <c r="C17046" t="s">
        <v>272</v>
      </c>
      <c r="D17046" s="2">
        <v>2</v>
      </c>
      <c r="E17046" s="17">
        <v>10</v>
      </c>
      <c r="F17046" t="s">
        <v>67</v>
      </c>
      <c r="H17046">
        <v>93.279999999999987</v>
      </c>
    </row>
    <row r="17047" spans="1:8" x14ac:dyDescent="0.25">
      <c r="A17047" s="2">
        <v>32</v>
      </c>
      <c r="B17047" t="s">
        <v>15</v>
      </c>
      <c r="C17047" t="s">
        <v>272</v>
      </c>
      <c r="D17047" s="2">
        <v>2</v>
      </c>
      <c r="E17047" s="17">
        <v>10</v>
      </c>
      <c r="F17047" t="s">
        <v>73</v>
      </c>
      <c r="H17047">
        <v>60276.5</v>
      </c>
    </row>
    <row r="17048" spans="1:8" x14ac:dyDescent="0.25">
      <c r="A17048" s="2">
        <v>32</v>
      </c>
      <c r="B17048" t="s">
        <v>15</v>
      </c>
      <c r="C17048" t="s">
        <v>272</v>
      </c>
      <c r="D17048" s="2">
        <v>2</v>
      </c>
      <c r="E17048" s="17">
        <v>13</v>
      </c>
      <c r="F17048" t="s">
        <v>70</v>
      </c>
      <c r="H17048">
        <v>2132533.4299999997</v>
      </c>
    </row>
    <row r="17049" spans="1:8" x14ac:dyDescent="0.25">
      <c r="A17049" s="2">
        <v>32</v>
      </c>
      <c r="B17049" t="s">
        <v>15</v>
      </c>
      <c r="C17049" t="s">
        <v>272</v>
      </c>
      <c r="D17049" s="2">
        <v>2</v>
      </c>
      <c r="E17049" s="17">
        <v>13</v>
      </c>
      <c r="F17049" t="s">
        <v>75</v>
      </c>
      <c r="H17049">
        <v>136730</v>
      </c>
    </row>
    <row r="17050" spans="1:8" x14ac:dyDescent="0.25">
      <c r="A17050" s="2">
        <v>32</v>
      </c>
      <c r="B17050" t="s">
        <v>15</v>
      </c>
      <c r="C17050" t="s">
        <v>272</v>
      </c>
      <c r="D17050" s="2">
        <v>2</v>
      </c>
      <c r="E17050" s="17">
        <v>13</v>
      </c>
      <c r="F17050" t="s">
        <v>68</v>
      </c>
      <c r="H17050">
        <v>39280</v>
      </c>
    </row>
    <row r="17051" spans="1:8" x14ac:dyDescent="0.25">
      <c r="A17051" s="2">
        <v>32</v>
      </c>
      <c r="B17051" t="s">
        <v>15</v>
      </c>
      <c r="C17051" t="s">
        <v>272</v>
      </c>
      <c r="D17051" s="2">
        <v>2</v>
      </c>
      <c r="E17051" s="17">
        <v>13</v>
      </c>
      <c r="F17051" t="s">
        <v>69</v>
      </c>
      <c r="H17051">
        <v>277228.59000000003</v>
      </c>
    </row>
    <row r="17052" spans="1:8" x14ac:dyDescent="0.25">
      <c r="A17052" s="2">
        <v>32</v>
      </c>
      <c r="B17052" t="s">
        <v>15</v>
      </c>
      <c r="C17052" t="s">
        <v>272</v>
      </c>
      <c r="D17052" s="2">
        <v>2</v>
      </c>
      <c r="E17052" s="17">
        <v>13</v>
      </c>
      <c r="F17052" t="s">
        <v>67</v>
      </c>
      <c r="H17052">
        <v>262.29999999999995</v>
      </c>
    </row>
    <row r="17053" spans="1:8" x14ac:dyDescent="0.25">
      <c r="A17053" s="2">
        <v>32</v>
      </c>
      <c r="B17053" t="s">
        <v>15</v>
      </c>
      <c r="C17053" t="s">
        <v>272</v>
      </c>
      <c r="D17053" s="2">
        <v>2</v>
      </c>
      <c r="E17053" s="17">
        <v>13</v>
      </c>
      <c r="F17053" t="s">
        <v>73</v>
      </c>
      <c r="H17053">
        <v>95593.48000000001</v>
      </c>
    </row>
    <row r="17054" spans="1:8" x14ac:dyDescent="0.25">
      <c r="A17054" s="2">
        <v>32</v>
      </c>
      <c r="B17054" t="s">
        <v>15</v>
      </c>
      <c r="C17054" t="s">
        <v>272</v>
      </c>
      <c r="D17054" s="2">
        <v>2</v>
      </c>
      <c r="E17054" s="17">
        <v>13</v>
      </c>
      <c r="F17054" t="s">
        <v>79</v>
      </c>
      <c r="H17054">
        <v>8882</v>
      </c>
    </row>
    <row r="17055" spans="1:8" x14ac:dyDescent="0.25">
      <c r="A17055" s="2">
        <v>32</v>
      </c>
      <c r="B17055" t="s">
        <v>15</v>
      </c>
      <c r="C17055" t="s">
        <v>272</v>
      </c>
      <c r="D17055" s="2">
        <v>2</v>
      </c>
      <c r="E17055" s="17">
        <v>13</v>
      </c>
      <c r="F17055" t="s">
        <v>72</v>
      </c>
      <c r="H17055">
        <v>745330.80000000016</v>
      </c>
    </row>
    <row r="17056" spans="1:8" x14ac:dyDescent="0.25">
      <c r="A17056" s="2">
        <v>32</v>
      </c>
      <c r="B17056" t="s">
        <v>15</v>
      </c>
      <c r="C17056" t="s">
        <v>272</v>
      </c>
      <c r="D17056" s="2">
        <v>2</v>
      </c>
      <c r="E17056" s="17">
        <v>14</v>
      </c>
      <c r="F17056" t="s">
        <v>70</v>
      </c>
      <c r="H17056">
        <v>1815325.2</v>
      </c>
    </row>
    <row r="17057" spans="1:8" x14ac:dyDescent="0.25">
      <c r="A17057" s="2">
        <v>32</v>
      </c>
      <c r="B17057" t="s">
        <v>15</v>
      </c>
      <c r="C17057" t="s">
        <v>272</v>
      </c>
      <c r="D17057" s="2">
        <v>2</v>
      </c>
      <c r="E17057" s="17">
        <v>14</v>
      </c>
      <c r="F17057" t="s">
        <v>68</v>
      </c>
      <c r="H17057">
        <v>38400</v>
      </c>
    </row>
    <row r="17058" spans="1:8" x14ac:dyDescent="0.25">
      <c r="A17058" s="2">
        <v>32</v>
      </c>
      <c r="B17058" t="s">
        <v>15</v>
      </c>
      <c r="C17058" t="s">
        <v>272</v>
      </c>
      <c r="D17058" s="2">
        <v>2</v>
      </c>
      <c r="E17058" s="17">
        <v>14</v>
      </c>
      <c r="F17058" t="s">
        <v>69</v>
      </c>
      <c r="H17058">
        <v>235991.97999999998</v>
      </c>
    </row>
    <row r="17059" spans="1:8" x14ac:dyDescent="0.25">
      <c r="A17059" s="2">
        <v>32</v>
      </c>
      <c r="B17059" t="s">
        <v>15</v>
      </c>
      <c r="C17059" t="s">
        <v>272</v>
      </c>
      <c r="D17059" s="2">
        <v>2</v>
      </c>
      <c r="E17059" s="17">
        <v>14</v>
      </c>
      <c r="F17059" t="s">
        <v>67</v>
      </c>
      <c r="H17059">
        <v>198.16999999999996</v>
      </c>
    </row>
    <row r="17060" spans="1:8" x14ac:dyDescent="0.25">
      <c r="A17060" s="2">
        <v>32</v>
      </c>
      <c r="B17060" t="s">
        <v>15</v>
      </c>
      <c r="C17060" t="s">
        <v>272</v>
      </c>
      <c r="D17060" s="2">
        <v>2</v>
      </c>
      <c r="E17060" s="17">
        <v>14</v>
      </c>
      <c r="F17060" t="s">
        <v>73</v>
      </c>
      <c r="H17060">
        <v>160332.75</v>
      </c>
    </row>
    <row r="17061" spans="1:8" x14ac:dyDescent="0.25">
      <c r="A17061" s="2">
        <v>32</v>
      </c>
      <c r="B17061" t="s">
        <v>15</v>
      </c>
      <c r="C17061" t="s">
        <v>272</v>
      </c>
      <c r="D17061" s="2">
        <v>2</v>
      </c>
      <c r="E17061" s="17">
        <v>14</v>
      </c>
      <c r="F17061" t="s">
        <v>72</v>
      </c>
      <c r="H17061">
        <v>784547.31</v>
      </c>
    </row>
    <row r="17062" spans="1:8" x14ac:dyDescent="0.25">
      <c r="A17062" s="2">
        <v>32</v>
      </c>
      <c r="B17062" t="s">
        <v>15</v>
      </c>
      <c r="C17062" t="s">
        <v>272</v>
      </c>
      <c r="D17062" s="2">
        <v>2</v>
      </c>
      <c r="E17062" s="17">
        <v>14</v>
      </c>
      <c r="F17062" t="s">
        <v>74</v>
      </c>
      <c r="H17062">
        <v>143716.07999999999</v>
      </c>
    </row>
    <row r="17063" spans="1:8" x14ac:dyDescent="0.25">
      <c r="A17063" s="2">
        <v>32</v>
      </c>
      <c r="B17063" t="s">
        <v>15</v>
      </c>
      <c r="C17063" t="s">
        <v>273</v>
      </c>
      <c r="D17063" s="2">
        <v>3</v>
      </c>
      <c r="E17063" s="17">
        <v>1</v>
      </c>
      <c r="F17063" t="s">
        <v>74</v>
      </c>
      <c r="H17063">
        <v>1206684</v>
      </c>
    </row>
    <row r="17064" spans="1:8" x14ac:dyDescent="0.25">
      <c r="A17064" s="2">
        <v>32</v>
      </c>
      <c r="B17064" t="s">
        <v>15</v>
      </c>
      <c r="C17064" t="s">
        <v>273</v>
      </c>
      <c r="D17064" s="2">
        <v>3</v>
      </c>
      <c r="E17064" s="17">
        <v>5</v>
      </c>
      <c r="F17064" t="s">
        <v>70</v>
      </c>
      <c r="H17064">
        <v>355111.25</v>
      </c>
    </row>
    <row r="17065" spans="1:8" x14ac:dyDescent="0.25">
      <c r="A17065" s="2">
        <v>32</v>
      </c>
      <c r="B17065" t="s">
        <v>15</v>
      </c>
      <c r="C17065" t="s">
        <v>273</v>
      </c>
      <c r="D17065" s="2">
        <v>3</v>
      </c>
      <c r="E17065" s="17">
        <v>5</v>
      </c>
      <c r="F17065" t="s">
        <v>75</v>
      </c>
      <c r="H17065">
        <v>27000</v>
      </c>
    </row>
    <row r="17066" spans="1:8" x14ac:dyDescent="0.25">
      <c r="A17066" s="2">
        <v>32</v>
      </c>
      <c r="B17066" t="s">
        <v>15</v>
      </c>
      <c r="C17066" t="s">
        <v>273</v>
      </c>
      <c r="D17066" s="2">
        <v>3</v>
      </c>
      <c r="E17066" s="17">
        <v>5</v>
      </c>
      <c r="F17066" t="s">
        <v>68</v>
      </c>
      <c r="H17066">
        <v>46964</v>
      </c>
    </row>
    <row r="17067" spans="1:8" x14ac:dyDescent="0.25">
      <c r="A17067" s="2">
        <v>32</v>
      </c>
      <c r="B17067" t="s">
        <v>15</v>
      </c>
      <c r="C17067" t="s">
        <v>273</v>
      </c>
      <c r="D17067" s="2">
        <v>3</v>
      </c>
      <c r="E17067" s="17">
        <v>5</v>
      </c>
      <c r="F17067" t="s">
        <v>69</v>
      </c>
      <c r="H17067">
        <v>46164.020000000004</v>
      </c>
    </row>
    <row r="17068" spans="1:8" x14ac:dyDescent="0.25">
      <c r="A17068" s="2">
        <v>32</v>
      </c>
      <c r="B17068" t="s">
        <v>15</v>
      </c>
      <c r="C17068" t="s">
        <v>273</v>
      </c>
      <c r="D17068" s="2">
        <v>3</v>
      </c>
      <c r="E17068" s="17">
        <v>5</v>
      </c>
      <c r="F17068" t="s">
        <v>78</v>
      </c>
      <c r="H17068">
        <v>7879.68</v>
      </c>
    </row>
    <row r="17069" spans="1:8" x14ac:dyDescent="0.25">
      <c r="A17069" s="2">
        <v>32</v>
      </c>
      <c r="B17069" t="s">
        <v>15</v>
      </c>
      <c r="C17069" t="s">
        <v>273</v>
      </c>
      <c r="D17069" s="2">
        <v>3</v>
      </c>
      <c r="E17069" s="17">
        <v>5</v>
      </c>
      <c r="F17069" t="s">
        <v>67</v>
      </c>
      <c r="H17069">
        <v>174.9</v>
      </c>
    </row>
    <row r="17070" spans="1:8" x14ac:dyDescent="0.25">
      <c r="A17070" s="2">
        <v>32</v>
      </c>
      <c r="B17070" t="s">
        <v>15</v>
      </c>
      <c r="C17070" t="s">
        <v>273</v>
      </c>
      <c r="D17070" s="2">
        <v>3</v>
      </c>
      <c r="E17070" s="17">
        <v>5</v>
      </c>
      <c r="F17070" t="s">
        <v>73</v>
      </c>
      <c r="H17070">
        <v>35512.75</v>
      </c>
    </row>
    <row r="17071" spans="1:8" x14ac:dyDescent="0.25">
      <c r="A17071" s="2">
        <v>32</v>
      </c>
      <c r="B17071" t="s">
        <v>15</v>
      </c>
      <c r="C17071" t="s">
        <v>273</v>
      </c>
      <c r="D17071" s="2">
        <v>3</v>
      </c>
      <c r="E17071" s="17">
        <v>5</v>
      </c>
      <c r="F17071" t="s">
        <v>72</v>
      </c>
      <c r="H17071">
        <v>13640</v>
      </c>
    </row>
    <row r="17072" spans="1:8" x14ac:dyDescent="0.25">
      <c r="A17072" s="2">
        <v>32</v>
      </c>
      <c r="B17072" t="s">
        <v>15</v>
      </c>
      <c r="C17072" t="s">
        <v>273</v>
      </c>
      <c r="D17072" s="2">
        <v>3</v>
      </c>
      <c r="E17072" s="17">
        <v>6</v>
      </c>
      <c r="F17072" t="s">
        <v>70</v>
      </c>
      <c r="H17072">
        <v>486752.25</v>
      </c>
    </row>
    <row r="17073" spans="1:8" x14ac:dyDescent="0.25">
      <c r="A17073" s="2">
        <v>32</v>
      </c>
      <c r="B17073" t="s">
        <v>15</v>
      </c>
      <c r="C17073" t="s">
        <v>273</v>
      </c>
      <c r="D17073" s="2">
        <v>3</v>
      </c>
      <c r="E17073" s="17">
        <v>6</v>
      </c>
      <c r="F17073" t="s">
        <v>75</v>
      </c>
      <c r="H17073">
        <v>29700</v>
      </c>
    </row>
    <row r="17074" spans="1:8" x14ac:dyDescent="0.25">
      <c r="A17074" s="2">
        <v>32</v>
      </c>
      <c r="B17074" t="s">
        <v>15</v>
      </c>
      <c r="C17074" t="s">
        <v>273</v>
      </c>
      <c r="D17074" s="2">
        <v>3</v>
      </c>
      <c r="E17074" s="17">
        <v>6</v>
      </c>
      <c r="F17074" t="s">
        <v>77</v>
      </c>
      <c r="H17074">
        <v>2560.91</v>
      </c>
    </row>
    <row r="17075" spans="1:8" x14ac:dyDescent="0.25">
      <c r="A17075" s="2">
        <v>32</v>
      </c>
      <c r="B17075" t="s">
        <v>15</v>
      </c>
      <c r="C17075" t="s">
        <v>273</v>
      </c>
      <c r="D17075" s="2">
        <v>3</v>
      </c>
      <c r="E17075" s="17">
        <v>6</v>
      </c>
      <c r="F17075" t="s">
        <v>68</v>
      </c>
      <c r="H17075">
        <v>41360</v>
      </c>
    </row>
    <row r="17076" spans="1:8" x14ac:dyDescent="0.25">
      <c r="A17076" s="2">
        <v>32</v>
      </c>
      <c r="B17076" t="s">
        <v>15</v>
      </c>
      <c r="C17076" t="s">
        <v>273</v>
      </c>
      <c r="D17076" s="2">
        <v>3</v>
      </c>
      <c r="E17076" s="17">
        <v>6</v>
      </c>
      <c r="F17076" t="s">
        <v>69</v>
      </c>
      <c r="H17076">
        <v>63277.23</v>
      </c>
    </row>
    <row r="17077" spans="1:8" x14ac:dyDescent="0.25">
      <c r="A17077" s="2">
        <v>32</v>
      </c>
      <c r="B17077" t="s">
        <v>15</v>
      </c>
      <c r="C17077" t="s">
        <v>273</v>
      </c>
      <c r="D17077" s="2">
        <v>3</v>
      </c>
      <c r="E17077" s="17">
        <v>6</v>
      </c>
      <c r="F17077" t="s">
        <v>78</v>
      </c>
      <c r="H17077">
        <v>12251.61</v>
      </c>
    </row>
    <row r="17078" spans="1:8" x14ac:dyDescent="0.25">
      <c r="A17078" s="2">
        <v>32</v>
      </c>
      <c r="B17078" t="s">
        <v>15</v>
      </c>
      <c r="C17078" t="s">
        <v>273</v>
      </c>
      <c r="D17078" s="2">
        <v>3</v>
      </c>
      <c r="E17078" s="17">
        <v>6</v>
      </c>
      <c r="F17078" t="s">
        <v>67</v>
      </c>
      <c r="H17078">
        <v>192.39</v>
      </c>
    </row>
    <row r="17079" spans="1:8" x14ac:dyDescent="0.25">
      <c r="A17079" s="2">
        <v>32</v>
      </c>
      <c r="B17079" t="s">
        <v>15</v>
      </c>
      <c r="C17079" t="s">
        <v>273</v>
      </c>
      <c r="D17079" s="2">
        <v>3</v>
      </c>
      <c r="E17079" s="17">
        <v>6</v>
      </c>
      <c r="F17079" t="s">
        <v>73</v>
      </c>
      <c r="H17079">
        <v>44366.25</v>
      </c>
    </row>
    <row r="17080" spans="1:8" x14ac:dyDescent="0.25">
      <c r="A17080" s="2">
        <v>32</v>
      </c>
      <c r="B17080" t="s">
        <v>15</v>
      </c>
      <c r="C17080" t="s">
        <v>273</v>
      </c>
      <c r="D17080" s="2">
        <v>3</v>
      </c>
      <c r="E17080" s="17">
        <v>7</v>
      </c>
      <c r="F17080" t="s">
        <v>70</v>
      </c>
      <c r="H17080">
        <v>1007726.5</v>
      </c>
    </row>
    <row r="17081" spans="1:8" x14ac:dyDescent="0.25">
      <c r="A17081" s="2">
        <v>32</v>
      </c>
      <c r="B17081" t="s">
        <v>15</v>
      </c>
      <c r="C17081" t="s">
        <v>273</v>
      </c>
      <c r="D17081" s="2">
        <v>3</v>
      </c>
      <c r="E17081" s="17">
        <v>7</v>
      </c>
      <c r="F17081" t="s">
        <v>75</v>
      </c>
      <c r="H17081">
        <v>39600</v>
      </c>
    </row>
    <row r="17082" spans="1:8" x14ac:dyDescent="0.25">
      <c r="A17082" s="2">
        <v>32</v>
      </c>
      <c r="B17082" t="s">
        <v>15</v>
      </c>
      <c r="C17082" t="s">
        <v>273</v>
      </c>
      <c r="D17082" s="2">
        <v>3</v>
      </c>
      <c r="E17082" s="17">
        <v>7</v>
      </c>
      <c r="F17082" t="s">
        <v>68</v>
      </c>
      <c r="H17082">
        <v>47520</v>
      </c>
    </row>
    <row r="17083" spans="1:8" x14ac:dyDescent="0.25">
      <c r="A17083" s="2">
        <v>32</v>
      </c>
      <c r="B17083" t="s">
        <v>15</v>
      </c>
      <c r="C17083" t="s">
        <v>273</v>
      </c>
      <c r="D17083" s="2">
        <v>3</v>
      </c>
      <c r="E17083" s="17">
        <v>7</v>
      </c>
      <c r="F17083" t="s">
        <v>69</v>
      </c>
      <c r="H17083">
        <v>131003.65999999999</v>
      </c>
    </row>
    <row r="17084" spans="1:8" x14ac:dyDescent="0.25">
      <c r="A17084" s="2">
        <v>32</v>
      </c>
      <c r="B17084" t="s">
        <v>15</v>
      </c>
      <c r="C17084" t="s">
        <v>273</v>
      </c>
      <c r="D17084" s="2">
        <v>3</v>
      </c>
      <c r="E17084" s="17">
        <v>7</v>
      </c>
      <c r="F17084" t="s">
        <v>78</v>
      </c>
      <c r="H17084">
        <v>29871.06</v>
      </c>
    </row>
    <row r="17085" spans="1:8" x14ac:dyDescent="0.25">
      <c r="A17085" s="2">
        <v>32</v>
      </c>
      <c r="B17085" t="s">
        <v>15</v>
      </c>
      <c r="C17085" t="s">
        <v>273</v>
      </c>
      <c r="D17085" s="2">
        <v>3</v>
      </c>
      <c r="E17085" s="17">
        <v>7</v>
      </c>
      <c r="F17085" t="s">
        <v>67</v>
      </c>
      <c r="H17085">
        <v>320.64999999999998</v>
      </c>
    </row>
    <row r="17086" spans="1:8" x14ac:dyDescent="0.25">
      <c r="A17086" s="2">
        <v>32</v>
      </c>
      <c r="B17086" t="s">
        <v>15</v>
      </c>
      <c r="C17086" t="s">
        <v>273</v>
      </c>
      <c r="D17086" s="2">
        <v>3</v>
      </c>
      <c r="E17086" s="17">
        <v>7</v>
      </c>
      <c r="F17086" t="s">
        <v>73</v>
      </c>
      <c r="H17086">
        <v>74019.25</v>
      </c>
    </row>
    <row r="17087" spans="1:8" x14ac:dyDescent="0.25">
      <c r="A17087" s="2">
        <v>32</v>
      </c>
      <c r="B17087" t="s">
        <v>15</v>
      </c>
      <c r="C17087" t="s">
        <v>273</v>
      </c>
      <c r="D17087" s="2">
        <v>3</v>
      </c>
      <c r="E17087" s="17">
        <v>8</v>
      </c>
      <c r="F17087" t="s">
        <v>70</v>
      </c>
      <c r="H17087">
        <v>1829266.25</v>
      </c>
    </row>
    <row r="17088" spans="1:8" x14ac:dyDescent="0.25">
      <c r="A17088" s="2">
        <v>32</v>
      </c>
      <c r="B17088" t="s">
        <v>15</v>
      </c>
      <c r="C17088" t="s">
        <v>273</v>
      </c>
      <c r="D17088" s="2">
        <v>3</v>
      </c>
      <c r="E17088" s="17">
        <v>8</v>
      </c>
      <c r="F17088" t="s">
        <v>75</v>
      </c>
      <c r="H17088">
        <v>75600</v>
      </c>
    </row>
    <row r="17089" spans="1:8" x14ac:dyDescent="0.25">
      <c r="A17089" s="2">
        <v>32</v>
      </c>
      <c r="B17089" t="s">
        <v>15</v>
      </c>
      <c r="C17089" t="s">
        <v>273</v>
      </c>
      <c r="D17089" s="2">
        <v>3</v>
      </c>
      <c r="E17089" s="17">
        <v>8</v>
      </c>
      <c r="F17089" t="s">
        <v>77</v>
      </c>
      <c r="H17089">
        <v>17393.29</v>
      </c>
    </row>
    <row r="17090" spans="1:8" x14ac:dyDescent="0.25">
      <c r="A17090" s="2">
        <v>32</v>
      </c>
      <c r="B17090" t="s">
        <v>15</v>
      </c>
      <c r="C17090" t="s">
        <v>273</v>
      </c>
      <c r="D17090" s="2">
        <v>3</v>
      </c>
      <c r="E17090" s="17">
        <v>8</v>
      </c>
      <c r="F17090" t="s">
        <v>68</v>
      </c>
      <c r="H17090">
        <v>89828</v>
      </c>
    </row>
    <row r="17091" spans="1:8" x14ac:dyDescent="0.25">
      <c r="A17091" s="2">
        <v>32</v>
      </c>
      <c r="B17091" t="s">
        <v>15</v>
      </c>
      <c r="C17091" t="s">
        <v>273</v>
      </c>
      <c r="D17091" s="2">
        <v>3</v>
      </c>
      <c r="E17091" s="17">
        <v>8</v>
      </c>
      <c r="F17091" t="s">
        <v>69</v>
      </c>
      <c r="H17091">
        <v>237803.1</v>
      </c>
    </row>
    <row r="17092" spans="1:8" x14ac:dyDescent="0.25">
      <c r="A17092" s="2">
        <v>32</v>
      </c>
      <c r="B17092" t="s">
        <v>15</v>
      </c>
      <c r="C17092" t="s">
        <v>273</v>
      </c>
      <c r="D17092" s="2">
        <v>3</v>
      </c>
      <c r="E17092" s="17">
        <v>8</v>
      </c>
      <c r="F17092" t="s">
        <v>78</v>
      </c>
      <c r="H17092">
        <v>140086.02000000002</v>
      </c>
    </row>
    <row r="17093" spans="1:8" x14ac:dyDescent="0.25">
      <c r="A17093" s="2">
        <v>32</v>
      </c>
      <c r="B17093" t="s">
        <v>15</v>
      </c>
      <c r="C17093" t="s">
        <v>273</v>
      </c>
      <c r="D17093" s="2">
        <v>3</v>
      </c>
      <c r="E17093" s="17">
        <v>8</v>
      </c>
      <c r="F17093" t="s">
        <v>67</v>
      </c>
      <c r="H17093">
        <v>489.62</v>
      </c>
    </row>
    <row r="17094" spans="1:8" x14ac:dyDescent="0.25">
      <c r="A17094" s="2">
        <v>32</v>
      </c>
      <c r="B17094" t="s">
        <v>15</v>
      </c>
      <c r="C17094" t="s">
        <v>273</v>
      </c>
      <c r="D17094" s="2">
        <v>3</v>
      </c>
      <c r="E17094" s="17">
        <v>8</v>
      </c>
      <c r="F17094" t="s">
        <v>73</v>
      </c>
      <c r="H17094">
        <v>152553</v>
      </c>
    </row>
    <row r="17095" spans="1:8" x14ac:dyDescent="0.25">
      <c r="A17095" s="2">
        <v>32</v>
      </c>
      <c r="B17095" t="s">
        <v>15</v>
      </c>
      <c r="C17095" t="s">
        <v>273</v>
      </c>
      <c r="D17095" s="2">
        <v>3</v>
      </c>
      <c r="E17095" s="17">
        <v>9</v>
      </c>
      <c r="F17095" t="s">
        <v>70</v>
      </c>
      <c r="H17095">
        <v>736907</v>
      </c>
    </row>
    <row r="17096" spans="1:8" x14ac:dyDescent="0.25">
      <c r="A17096" s="2">
        <v>32</v>
      </c>
      <c r="B17096" t="s">
        <v>15</v>
      </c>
      <c r="C17096" t="s">
        <v>273</v>
      </c>
      <c r="D17096" s="2">
        <v>3</v>
      </c>
      <c r="E17096" s="17">
        <v>9</v>
      </c>
      <c r="F17096" t="s">
        <v>75</v>
      </c>
      <c r="H17096">
        <v>26100</v>
      </c>
    </row>
    <row r="17097" spans="1:8" x14ac:dyDescent="0.25">
      <c r="A17097" s="2">
        <v>32</v>
      </c>
      <c r="B17097" t="s">
        <v>15</v>
      </c>
      <c r="C17097" t="s">
        <v>273</v>
      </c>
      <c r="D17097" s="2">
        <v>3</v>
      </c>
      <c r="E17097" s="17">
        <v>9</v>
      </c>
      <c r="F17097" t="s">
        <v>77</v>
      </c>
      <c r="H17097">
        <v>7454.27</v>
      </c>
    </row>
    <row r="17098" spans="1:8" x14ac:dyDescent="0.25">
      <c r="A17098" s="2">
        <v>32</v>
      </c>
      <c r="B17098" t="s">
        <v>15</v>
      </c>
      <c r="C17098" t="s">
        <v>273</v>
      </c>
      <c r="D17098" s="2">
        <v>3</v>
      </c>
      <c r="E17098" s="17">
        <v>9</v>
      </c>
      <c r="F17098" t="s">
        <v>68</v>
      </c>
      <c r="H17098">
        <v>41002</v>
      </c>
    </row>
    <row r="17099" spans="1:8" x14ac:dyDescent="0.25">
      <c r="A17099" s="2">
        <v>32</v>
      </c>
      <c r="B17099" t="s">
        <v>15</v>
      </c>
      <c r="C17099" t="s">
        <v>273</v>
      </c>
      <c r="D17099" s="2">
        <v>3</v>
      </c>
      <c r="E17099" s="17">
        <v>9</v>
      </c>
      <c r="F17099" t="s">
        <v>69</v>
      </c>
      <c r="H17099">
        <v>95797.430000000022</v>
      </c>
    </row>
    <row r="17100" spans="1:8" x14ac:dyDescent="0.25">
      <c r="A17100" s="2">
        <v>32</v>
      </c>
      <c r="B17100" t="s">
        <v>15</v>
      </c>
      <c r="C17100" t="s">
        <v>273</v>
      </c>
      <c r="D17100" s="2">
        <v>3</v>
      </c>
      <c r="E17100" s="17">
        <v>9</v>
      </c>
      <c r="F17100" t="s">
        <v>78</v>
      </c>
      <c r="H17100">
        <v>32090.19</v>
      </c>
    </row>
    <row r="17101" spans="1:8" x14ac:dyDescent="0.25">
      <c r="A17101" s="2">
        <v>32</v>
      </c>
      <c r="B17101" t="s">
        <v>15</v>
      </c>
      <c r="C17101" t="s">
        <v>273</v>
      </c>
      <c r="D17101" s="2">
        <v>3</v>
      </c>
      <c r="E17101" s="17">
        <v>9</v>
      </c>
      <c r="F17101" t="s">
        <v>67</v>
      </c>
      <c r="H17101">
        <v>169.01999999999995</v>
      </c>
    </row>
    <row r="17102" spans="1:8" x14ac:dyDescent="0.25">
      <c r="A17102" s="2">
        <v>32</v>
      </c>
      <c r="B17102" t="s">
        <v>15</v>
      </c>
      <c r="C17102" t="s">
        <v>273</v>
      </c>
      <c r="D17102" s="2">
        <v>3</v>
      </c>
      <c r="E17102" s="17">
        <v>9</v>
      </c>
      <c r="F17102" t="s">
        <v>73</v>
      </c>
      <c r="H17102">
        <v>74834.25</v>
      </c>
    </row>
    <row r="17103" spans="1:8" x14ac:dyDescent="0.25">
      <c r="A17103" s="2">
        <v>32</v>
      </c>
      <c r="B17103" t="s">
        <v>15</v>
      </c>
      <c r="C17103" t="s">
        <v>273</v>
      </c>
      <c r="D17103" s="2">
        <v>3</v>
      </c>
      <c r="E17103" s="17">
        <v>10</v>
      </c>
      <c r="F17103" t="s">
        <v>70</v>
      </c>
      <c r="H17103">
        <v>1206960.5</v>
      </c>
    </row>
    <row r="17104" spans="1:8" x14ac:dyDescent="0.25">
      <c r="A17104" s="2">
        <v>32</v>
      </c>
      <c r="B17104" t="s">
        <v>15</v>
      </c>
      <c r="C17104" t="s">
        <v>273</v>
      </c>
      <c r="D17104" s="2">
        <v>3</v>
      </c>
      <c r="E17104" s="17">
        <v>10</v>
      </c>
      <c r="F17104" t="s">
        <v>75</v>
      </c>
      <c r="H17104">
        <v>36300</v>
      </c>
    </row>
    <row r="17105" spans="1:8" x14ac:dyDescent="0.25">
      <c r="A17105" s="2">
        <v>32</v>
      </c>
      <c r="B17105" t="s">
        <v>15</v>
      </c>
      <c r="C17105" t="s">
        <v>273</v>
      </c>
      <c r="D17105" s="2">
        <v>3</v>
      </c>
      <c r="E17105" s="17">
        <v>10</v>
      </c>
      <c r="F17105" t="s">
        <v>68</v>
      </c>
      <c r="H17105">
        <v>50674.01</v>
      </c>
    </row>
    <row r="17106" spans="1:8" x14ac:dyDescent="0.25">
      <c r="A17106" s="2">
        <v>32</v>
      </c>
      <c r="B17106" t="s">
        <v>15</v>
      </c>
      <c r="C17106" t="s">
        <v>273</v>
      </c>
      <c r="D17106" s="2">
        <v>3</v>
      </c>
      <c r="E17106" s="17">
        <v>10</v>
      </c>
      <c r="F17106" t="s">
        <v>69</v>
      </c>
      <c r="H17106">
        <v>156904.15</v>
      </c>
    </row>
    <row r="17107" spans="1:8" x14ac:dyDescent="0.25">
      <c r="A17107" s="2">
        <v>32</v>
      </c>
      <c r="B17107" t="s">
        <v>15</v>
      </c>
      <c r="C17107" t="s">
        <v>273</v>
      </c>
      <c r="D17107" s="2">
        <v>3</v>
      </c>
      <c r="E17107" s="17">
        <v>10</v>
      </c>
      <c r="F17107" t="s">
        <v>78</v>
      </c>
      <c r="H17107">
        <v>49856.28</v>
      </c>
    </row>
    <row r="17108" spans="1:8" x14ac:dyDescent="0.25">
      <c r="A17108" s="2">
        <v>32</v>
      </c>
      <c r="B17108" t="s">
        <v>15</v>
      </c>
      <c r="C17108" t="s">
        <v>273</v>
      </c>
      <c r="D17108" s="2">
        <v>3</v>
      </c>
      <c r="E17108" s="17">
        <v>10</v>
      </c>
      <c r="F17108" t="s">
        <v>67</v>
      </c>
      <c r="H17108">
        <v>221.53999999999996</v>
      </c>
    </row>
    <row r="17109" spans="1:8" x14ac:dyDescent="0.25">
      <c r="A17109" s="2">
        <v>32</v>
      </c>
      <c r="B17109" t="s">
        <v>15</v>
      </c>
      <c r="C17109" t="s">
        <v>273</v>
      </c>
      <c r="D17109" s="2">
        <v>3</v>
      </c>
      <c r="E17109" s="17">
        <v>10</v>
      </c>
      <c r="F17109" t="s">
        <v>73</v>
      </c>
      <c r="H17109">
        <v>96658.25</v>
      </c>
    </row>
    <row r="17110" spans="1:8" x14ac:dyDescent="0.25">
      <c r="A17110" s="2">
        <v>32</v>
      </c>
      <c r="B17110" t="s">
        <v>15</v>
      </c>
      <c r="C17110" t="s">
        <v>273</v>
      </c>
      <c r="D17110" s="2">
        <v>3</v>
      </c>
      <c r="E17110" s="17">
        <v>11</v>
      </c>
      <c r="F17110" t="s">
        <v>70</v>
      </c>
      <c r="H17110">
        <v>986930.92999999993</v>
      </c>
    </row>
    <row r="17111" spans="1:8" x14ac:dyDescent="0.25">
      <c r="A17111" s="2">
        <v>32</v>
      </c>
      <c r="B17111" t="s">
        <v>15</v>
      </c>
      <c r="C17111" t="s">
        <v>273</v>
      </c>
      <c r="D17111" s="2">
        <v>3</v>
      </c>
      <c r="E17111" s="17">
        <v>11</v>
      </c>
      <c r="F17111" t="s">
        <v>75</v>
      </c>
      <c r="H17111">
        <v>11659</v>
      </c>
    </row>
    <row r="17112" spans="1:8" x14ac:dyDescent="0.25">
      <c r="A17112" s="2">
        <v>32</v>
      </c>
      <c r="B17112" t="s">
        <v>15</v>
      </c>
      <c r="C17112" t="s">
        <v>273</v>
      </c>
      <c r="D17112" s="2">
        <v>3</v>
      </c>
      <c r="E17112" s="17">
        <v>11</v>
      </c>
      <c r="F17112" t="s">
        <v>77</v>
      </c>
      <c r="H17112">
        <v>2184.4</v>
      </c>
    </row>
    <row r="17113" spans="1:8" x14ac:dyDescent="0.25">
      <c r="A17113" s="2">
        <v>32</v>
      </c>
      <c r="B17113" t="s">
        <v>15</v>
      </c>
      <c r="C17113" t="s">
        <v>273</v>
      </c>
      <c r="D17113" s="2">
        <v>3</v>
      </c>
      <c r="E17113" s="17">
        <v>11</v>
      </c>
      <c r="F17113" t="s">
        <v>68</v>
      </c>
      <c r="H17113">
        <v>34835</v>
      </c>
    </row>
    <row r="17114" spans="1:8" x14ac:dyDescent="0.25">
      <c r="A17114" s="2">
        <v>32</v>
      </c>
      <c r="B17114" t="s">
        <v>15</v>
      </c>
      <c r="C17114" t="s">
        <v>273</v>
      </c>
      <c r="D17114" s="2">
        <v>3</v>
      </c>
      <c r="E17114" s="17">
        <v>11</v>
      </c>
      <c r="F17114" t="s">
        <v>69</v>
      </c>
      <c r="H17114">
        <v>128300.57</v>
      </c>
    </row>
    <row r="17115" spans="1:8" x14ac:dyDescent="0.25">
      <c r="A17115" s="2">
        <v>32</v>
      </c>
      <c r="B17115" t="s">
        <v>15</v>
      </c>
      <c r="C17115" t="s">
        <v>273</v>
      </c>
      <c r="D17115" s="2">
        <v>3</v>
      </c>
      <c r="E17115" s="17">
        <v>11</v>
      </c>
      <c r="F17115" t="s">
        <v>67</v>
      </c>
      <c r="H17115">
        <v>151.47999999999996</v>
      </c>
    </row>
    <row r="17116" spans="1:8" x14ac:dyDescent="0.25">
      <c r="A17116" s="2">
        <v>32</v>
      </c>
      <c r="B17116" t="s">
        <v>15</v>
      </c>
      <c r="C17116" t="s">
        <v>273</v>
      </c>
      <c r="D17116" s="2">
        <v>3</v>
      </c>
      <c r="E17116" s="17">
        <v>11</v>
      </c>
      <c r="F17116" t="s">
        <v>73</v>
      </c>
      <c r="H17116">
        <v>79827.94</v>
      </c>
    </row>
    <row r="17117" spans="1:8" x14ac:dyDescent="0.25">
      <c r="A17117" s="2">
        <v>32</v>
      </c>
      <c r="B17117" t="s">
        <v>15</v>
      </c>
      <c r="C17117" t="s">
        <v>273</v>
      </c>
      <c r="D17117" s="2">
        <v>3</v>
      </c>
      <c r="E17117" s="17">
        <v>11</v>
      </c>
      <c r="F17117" t="s">
        <v>72</v>
      </c>
      <c r="H17117">
        <v>138618.50999999998</v>
      </c>
    </row>
    <row r="17118" spans="1:8" x14ac:dyDescent="0.25">
      <c r="A17118" s="2">
        <v>32</v>
      </c>
      <c r="B17118" t="s">
        <v>15</v>
      </c>
      <c r="C17118" t="s">
        <v>273</v>
      </c>
      <c r="D17118" s="2">
        <v>3</v>
      </c>
      <c r="E17118" s="17">
        <v>12</v>
      </c>
      <c r="F17118" t="s">
        <v>70</v>
      </c>
      <c r="H17118">
        <v>6477380.2600000007</v>
      </c>
    </row>
    <row r="17119" spans="1:8" x14ac:dyDescent="0.25">
      <c r="A17119" s="2">
        <v>32</v>
      </c>
      <c r="B17119" t="s">
        <v>15</v>
      </c>
      <c r="C17119" t="s">
        <v>273</v>
      </c>
      <c r="D17119" s="2">
        <v>3</v>
      </c>
      <c r="E17119" s="17">
        <v>12</v>
      </c>
      <c r="F17119" t="s">
        <v>75</v>
      </c>
      <c r="H17119">
        <v>104266</v>
      </c>
    </row>
    <row r="17120" spans="1:8" x14ac:dyDescent="0.25">
      <c r="A17120" s="2">
        <v>32</v>
      </c>
      <c r="B17120" t="s">
        <v>15</v>
      </c>
      <c r="C17120" t="s">
        <v>273</v>
      </c>
      <c r="D17120" s="2">
        <v>3</v>
      </c>
      <c r="E17120" s="17">
        <v>12</v>
      </c>
      <c r="F17120" t="s">
        <v>77</v>
      </c>
      <c r="H17120">
        <v>3276.6</v>
      </c>
    </row>
    <row r="17121" spans="1:8" x14ac:dyDescent="0.25">
      <c r="A17121" s="2">
        <v>32</v>
      </c>
      <c r="B17121" t="s">
        <v>15</v>
      </c>
      <c r="C17121" t="s">
        <v>273</v>
      </c>
      <c r="D17121" s="2">
        <v>3</v>
      </c>
      <c r="E17121" s="17">
        <v>12</v>
      </c>
      <c r="F17121" t="s">
        <v>68</v>
      </c>
      <c r="H17121">
        <v>197575</v>
      </c>
    </row>
    <row r="17122" spans="1:8" x14ac:dyDescent="0.25">
      <c r="A17122" s="2">
        <v>32</v>
      </c>
      <c r="B17122" t="s">
        <v>15</v>
      </c>
      <c r="C17122" t="s">
        <v>273</v>
      </c>
      <c r="D17122" s="2">
        <v>3</v>
      </c>
      <c r="E17122" s="17">
        <v>12</v>
      </c>
      <c r="F17122" t="s">
        <v>69</v>
      </c>
      <c r="H17122">
        <v>842057.19</v>
      </c>
    </row>
    <row r="17123" spans="1:8" x14ac:dyDescent="0.25">
      <c r="A17123" s="2">
        <v>32</v>
      </c>
      <c r="B17123" t="s">
        <v>15</v>
      </c>
      <c r="C17123" t="s">
        <v>273</v>
      </c>
      <c r="D17123" s="2">
        <v>3</v>
      </c>
      <c r="E17123" s="17">
        <v>12</v>
      </c>
      <c r="F17123" t="s">
        <v>78</v>
      </c>
      <c r="H17123">
        <v>436555.04999999993</v>
      </c>
    </row>
    <row r="17124" spans="1:8" x14ac:dyDescent="0.25">
      <c r="A17124" s="2">
        <v>32</v>
      </c>
      <c r="B17124" t="s">
        <v>15</v>
      </c>
      <c r="C17124" t="s">
        <v>273</v>
      </c>
      <c r="D17124" s="2">
        <v>3</v>
      </c>
      <c r="E17124" s="17">
        <v>12</v>
      </c>
      <c r="F17124" t="s">
        <v>67</v>
      </c>
      <c r="H17124">
        <v>891.94000000000028</v>
      </c>
    </row>
    <row r="17125" spans="1:8" x14ac:dyDescent="0.25">
      <c r="A17125" s="2">
        <v>32</v>
      </c>
      <c r="B17125" t="s">
        <v>15</v>
      </c>
      <c r="C17125" t="s">
        <v>273</v>
      </c>
      <c r="D17125" s="2">
        <v>3</v>
      </c>
      <c r="E17125" s="17">
        <v>12</v>
      </c>
      <c r="F17125" t="s">
        <v>73</v>
      </c>
      <c r="H17125">
        <v>377254.12999999995</v>
      </c>
    </row>
    <row r="17126" spans="1:8" x14ac:dyDescent="0.25">
      <c r="A17126" s="2">
        <v>32</v>
      </c>
      <c r="B17126" t="s">
        <v>15</v>
      </c>
      <c r="C17126" t="s">
        <v>273</v>
      </c>
      <c r="D17126" s="2">
        <v>3</v>
      </c>
      <c r="E17126" s="17">
        <v>12</v>
      </c>
      <c r="F17126" t="s">
        <v>79</v>
      </c>
      <c r="H17126">
        <v>17764</v>
      </c>
    </row>
    <row r="17127" spans="1:8" x14ac:dyDescent="0.25">
      <c r="A17127" s="2">
        <v>32</v>
      </c>
      <c r="B17127" t="s">
        <v>15</v>
      </c>
      <c r="C17127" t="s">
        <v>273</v>
      </c>
      <c r="D17127" s="2">
        <v>3</v>
      </c>
      <c r="E17127" s="17">
        <v>12</v>
      </c>
      <c r="F17127" t="s">
        <v>72</v>
      </c>
      <c r="H17127">
        <v>1053684.5300000003</v>
      </c>
    </row>
    <row r="17128" spans="1:8" x14ac:dyDescent="0.25">
      <c r="A17128" s="2">
        <v>32</v>
      </c>
      <c r="B17128" t="s">
        <v>15</v>
      </c>
      <c r="C17128" t="s">
        <v>273</v>
      </c>
      <c r="D17128" s="2">
        <v>3</v>
      </c>
      <c r="E17128" s="17">
        <v>13</v>
      </c>
      <c r="F17128" t="s">
        <v>70</v>
      </c>
      <c r="H17128">
        <v>8881361.4499999993</v>
      </c>
    </row>
    <row r="17129" spans="1:8" x14ac:dyDescent="0.25">
      <c r="A17129" s="2">
        <v>32</v>
      </c>
      <c r="B17129" t="s">
        <v>15</v>
      </c>
      <c r="C17129" t="s">
        <v>273</v>
      </c>
      <c r="D17129" s="2">
        <v>3</v>
      </c>
      <c r="E17129" s="17">
        <v>13</v>
      </c>
      <c r="F17129" t="s">
        <v>75</v>
      </c>
      <c r="H17129">
        <v>180576</v>
      </c>
    </row>
    <row r="17130" spans="1:8" x14ac:dyDescent="0.25">
      <c r="A17130" s="2">
        <v>32</v>
      </c>
      <c r="B17130" t="s">
        <v>15</v>
      </c>
      <c r="C17130" t="s">
        <v>273</v>
      </c>
      <c r="D17130" s="2">
        <v>3</v>
      </c>
      <c r="E17130" s="17">
        <v>13</v>
      </c>
      <c r="F17130" t="s">
        <v>68</v>
      </c>
      <c r="H17130">
        <v>208870</v>
      </c>
    </row>
    <row r="17131" spans="1:8" x14ac:dyDescent="0.25">
      <c r="A17131" s="2">
        <v>32</v>
      </c>
      <c r="B17131" t="s">
        <v>15</v>
      </c>
      <c r="C17131" t="s">
        <v>273</v>
      </c>
      <c r="D17131" s="2">
        <v>3</v>
      </c>
      <c r="E17131" s="17">
        <v>13</v>
      </c>
      <c r="F17131" t="s">
        <v>69</v>
      </c>
      <c r="H17131">
        <v>1154574</v>
      </c>
    </row>
    <row r="17132" spans="1:8" x14ac:dyDescent="0.25">
      <c r="A17132" s="2">
        <v>32</v>
      </c>
      <c r="B17132" t="s">
        <v>15</v>
      </c>
      <c r="C17132" t="s">
        <v>273</v>
      </c>
      <c r="D17132" s="2">
        <v>3</v>
      </c>
      <c r="E17132" s="17">
        <v>13</v>
      </c>
      <c r="F17132" t="s">
        <v>67</v>
      </c>
      <c r="H17132">
        <v>1095.9400000000007</v>
      </c>
    </row>
    <row r="17133" spans="1:8" x14ac:dyDescent="0.25">
      <c r="A17133" s="2">
        <v>32</v>
      </c>
      <c r="B17133" t="s">
        <v>15</v>
      </c>
      <c r="C17133" t="s">
        <v>273</v>
      </c>
      <c r="D17133" s="2">
        <v>3</v>
      </c>
      <c r="E17133" s="17">
        <v>13</v>
      </c>
      <c r="F17133" t="s">
        <v>73</v>
      </c>
      <c r="H17133">
        <v>461553.64000000007</v>
      </c>
    </row>
    <row r="17134" spans="1:8" x14ac:dyDescent="0.25">
      <c r="A17134" s="2">
        <v>32</v>
      </c>
      <c r="B17134" t="s">
        <v>15</v>
      </c>
      <c r="C17134" t="s">
        <v>273</v>
      </c>
      <c r="D17134" s="2">
        <v>3</v>
      </c>
      <c r="E17134" s="17">
        <v>13</v>
      </c>
      <c r="F17134" t="s">
        <v>79</v>
      </c>
      <c r="H17134">
        <v>34507.5</v>
      </c>
    </row>
    <row r="17135" spans="1:8" x14ac:dyDescent="0.25">
      <c r="A17135" s="2">
        <v>32</v>
      </c>
      <c r="B17135" t="s">
        <v>15</v>
      </c>
      <c r="C17135" t="s">
        <v>273</v>
      </c>
      <c r="D17135" s="2">
        <v>3</v>
      </c>
      <c r="E17135" s="17">
        <v>13</v>
      </c>
      <c r="F17135" t="s">
        <v>72</v>
      </c>
      <c r="H17135">
        <v>3208378.5899999994</v>
      </c>
    </row>
    <row r="17136" spans="1:8" x14ac:dyDescent="0.25">
      <c r="A17136" s="2">
        <v>32</v>
      </c>
      <c r="B17136" t="s">
        <v>15</v>
      </c>
      <c r="C17136" t="s">
        <v>273</v>
      </c>
      <c r="D17136" s="2">
        <v>3</v>
      </c>
      <c r="E17136" s="17">
        <v>13</v>
      </c>
      <c r="F17136" t="s">
        <v>74</v>
      </c>
      <c r="H17136">
        <v>55990</v>
      </c>
    </row>
    <row r="17137" spans="1:8" x14ac:dyDescent="0.25">
      <c r="A17137" s="2">
        <v>32</v>
      </c>
      <c r="B17137" t="s">
        <v>15</v>
      </c>
      <c r="C17137" t="s">
        <v>273</v>
      </c>
      <c r="D17137" s="2">
        <v>3</v>
      </c>
      <c r="E17137" s="17">
        <v>14</v>
      </c>
      <c r="F17137" t="s">
        <v>70</v>
      </c>
      <c r="H17137">
        <v>3209233.8299999996</v>
      </c>
    </row>
    <row r="17138" spans="1:8" x14ac:dyDescent="0.25">
      <c r="A17138" s="2">
        <v>32</v>
      </c>
      <c r="B17138" t="s">
        <v>15</v>
      </c>
      <c r="C17138" t="s">
        <v>273</v>
      </c>
      <c r="D17138" s="2">
        <v>3</v>
      </c>
      <c r="E17138" s="17">
        <v>14</v>
      </c>
      <c r="F17138" t="s">
        <v>75</v>
      </c>
      <c r="H17138">
        <v>77000</v>
      </c>
    </row>
    <row r="17139" spans="1:8" x14ac:dyDescent="0.25">
      <c r="A17139" s="2">
        <v>32</v>
      </c>
      <c r="B17139" t="s">
        <v>15</v>
      </c>
      <c r="C17139" t="s">
        <v>273</v>
      </c>
      <c r="D17139" s="2">
        <v>3</v>
      </c>
      <c r="E17139" s="17">
        <v>14</v>
      </c>
      <c r="F17139" t="s">
        <v>68</v>
      </c>
      <c r="H17139">
        <v>99560</v>
      </c>
    </row>
    <row r="17140" spans="1:8" x14ac:dyDescent="0.25">
      <c r="A17140" s="2">
        <v>32</v>
      </c>
      <c r="B17140" t="s">
        <v>15</v>
      </c>
      <c r="C17140" t="s">
        <v>273</v>
      </c>
      <c r="D17140" s="2">
        <v>3</v>
      </c>
      <c r="E17140" s="17">
        <v>14</v>
      </c>
      <c r="F17140" t="s">
        <v>69</v>
      </c>
      <c r="H17140">
        <v>416988.55000000005</v>
      </c>
    </row>
    <row r="17141" spans="1:8" x14ac:dyDescent="0.25">
      <c r="A17141" s="2">
        <v>32</v>
      </c>
      <c r="B17141" t="s">
        <v>15</v>
      </c>
      <c r="C17141" t="s">
        <v>273</v>
      </c>
      <c r="D17141" s="2">
        <v>3</v>
      </c>
      <c r="E17141" s="17">
        <v>14</v>
      </c>
      <c r="F17141" t="s">
        <v>67</v>
      </c>
      <c r="H17141">
        <v>343.91999999999996</v>
      </c>
    </row>
    <row r="17142" spans="1:8" x14ac:dyDescent="0.25">
      <c r="A17142" s="2">
        <v>32</v>
      </c>
      <c r="B17142" t="s">
        <v>15</v>
      </c>
      <c r="C17142" t="s">
        <v>273</v>
      </c>
      <c r="D17142" s="2">
        <v>3</v>
      </c>
      <c r="E17142" s="17">
        <v>14</v>
      </c>
      <c r="F17142" t="s">
        <v>73</v>
      </c>
      <c r="H17142">
        <v>329494.17000000004</v>
      </c>
    </row>
    <row r="17143" spans="1:8" x14ac:dyDescent="0.25">
      <c r="A17143" s="2">
        <v>32</v>
      </c>
      <c r="B17143" t="s">
        <v>15</v>
      </c>
      <c r="C17143" t="s">
        <v>273</v>
      </c>
      <c r="D17143" s="2">
        <v>3</v>
      </c>
      <c r="E17143" s="17">
        <v>14</v>
      </c>
      <c r="F17143" t="s">
        <v>72</v>
      </c>
      <c r="H17143">
        <v>1104994.6599999999</v>
      </c>
    </row>
    <row r="17144" spans="1:8" x14ac:dyDescent="0.25">
      <c r="A17144" s="2">
        <v>32</v>
      </c>
      <c r="B17144" t="s">
        <v>15</v>
      </c>
      <c r="C17144" t="s">
        <v>273</v>
      </c>
      <c r="D17144" s="2">
        <v>3</v>
      </c>
      <c r="E17144" s="17">
        <v>14</v>
      </c>
      <c r="F17144" t="s">
        <v>74</v>
      </c>
      <c r="H17144">
        <v>244687.08000000002</v>
      </c>
    </row>
    <row r="17145" spans="1:8" x14ac:dyDescent="0.25">
      <c r="A17145" s="2">
        <v>32</v>
      </c>
      <c r="B17145" t="s">
        <v>15</v>
      </c>
      <c r="C17145" t="s">
        <v>273</v>
      </c>
      <c r="D17145" s="2">
        <v>3</v>
      </c>
      <c r="E17145" s="17">
        <v>15</v>
      </c>
      <c r="F17145" t="s">
        <v>70</v>
      </c>
      <c r="H17145">
        <v>182232.36000000002</v>
      </c>
    </row>
    <row r="17146" spans="1:8" x14ac:dyDescent="0.25">
      <c r="A17146" s="2">
        <v>32</v>
      </c>
      <c r="B17146" t="s">
        <v>15</v>
      </c>
      <c r="C17146" t="s">
        <v>273</v>
      </c>
      <c r="D17146" s="2">
        <v>3</v>
      </c>
      <c r="E17146" s="17">
        <v>15</v>
      </c>
      <c r="F17146" t="s">
        <v>68</v>
      </c>
      <c r="H17146">
        <v>7520</v>
      </c>
    </row>
    <row r="17147" spans="1:8" x14ac:dyDescent="0.25">
      <c r="A17147" s="2">
        <v>32</v>
      </c>
      <c r="B17147" t="s">
        <v>15</v>
      </c>
      <c r="C17147" t="s">
        <v>273</v>
      </c>
      <c r="D17147" s="2">
        <v>3</v>
      </c>
      <c r="E17147" s="17">
        <v>15</v>
      </c>
      <c r="F17147" t="s">
        <v>69</v>
      </c>
      <c r="H17147">
        <v>23690.15</v>
      </c>
    </row>
    <row r="17148" spans="1:8" x14ac:dyDescent="0.25">
      <c r="A17148" s="2">
        <v>32</v>
      </c>
      <c r="B17148" t="s">
        <v>15</v>
      </c>
      <c r="C17148" t="s">
        <v>273</v>
      </c>
      <c r="D17148" s="2">
        <v>3</v>
      </c>
      <c r="E17148" s="17">
        <v>15</v>
      </c>
      <c r="F17148" t="s">
        <v>67</v>
      </c>
      <c r="H17148">
        <v>23.32</v>
      </c>
    </row>
    <row r="17149" spans="1:8" x14ac:dyDescent="0.25">
      <c r="A17149" s="2">
        <v>32</v>
      </c>
      <c r="B17149" t="s">
        <v>15</v>
      </c>
      <c r="C17149" t="s">
        <v>273</v>
      </c>
      <c r="D17149" s="2">
        <v>3</v>
      </c>
      <c r="E17149" s="17">
        <v>15</v>
      </c>
      <c r="F17149" t="s">
        <v>73</v>
      </c>
      <c r="H17149">
        <v>60085.65</v>
      </c>
    </row>
    <row r="17150" spans="1:8" x14ac:dyDescent="0.25">
      <c r="A17150" s="2">
        <v>32</v>
      </c>
      <c r="B17150" t="s">
        <v>15</v>
      </c>
      <c r="C17150" t="s">
        <v>273</v>
      </c>
      <c r="D17150" s="2">
        <v>3</v>
      </c>
      <c r="E17150" s="17">
        <v>15</v>
      </c>
      <c r="F17150" t="s">
        <v>72</v>
      </c>
      <c r="H17150">
        <v>76894.48</v>
      </c>
    </row>
    <row r="17151" spans="1:8" x14ac:dyDescent="0.25">
      <c r="A17151" s="2">
        <v>32</v>
      </c>
      <c r="B17151" t="s">
        <v>15</v>
      </c>
      <c r="C17151" t="s">
        <v>274</v>
      </c>
      <c r="D17151" s="2">
        <v>1</v>
      </c>
      <c r="E17151" s="17">
        <v>5</v>
      </c>
      <c r="F17151" t="s">
        <v>70</v>
      </c>
      <c r="G17151">
        <v>10</v>
      </c>
      <c r="H17151">
        <v>120338.75</v>
      </c>
    </row>
    <row r="17152" spans="1:8" x14ac:dyDescent="0.25">
      <c r="A17152" s="2">
        <v>32</v>
      </c>
      <c r="B17152" t="s">
        <v>15</v>
      </c>
      <c r="C17152" t="s">
        <v>274</v>
      </c>
      <c r="D17152" s="2">
        <v>1</v>
      </c>
      <c r="E17152" s="17">
        <v>5</v>
      </c>
      <c r="F17152" t="s">
        <v>75</v>
      </c>
      <c r="G17152">
        <v>10</v>
      </c>
      <c r="H17152">
        <v>33600</v>
      </c>
    </row>
    <row r="17153" spans="1:8" x14ac:dyDescent="0.25">
      <c r="A17153" s="2">
        <v>32</v>
      </c>
      <c r="B17153" t="s">
        <v>15</v>
      </c>
      <c r="C17153" t="s">
        <v>274</v>
      </c>
      <c r="D17153" s="2">
        <v>1</v>
      </c>
      <c r="E17153" s="17">
        <v>5</v>
      </c>
      <c r="F17153" t="s">
        <v>68</v>
      </c>
      <c r="G17153">
        <v>9</v>
      </c>
      <c r="H17153">
        <v>16207</v>
      </c>
    </row>
    <row r="17154" spans="1:8" x14ac:dyDescent="0.25">
      <c r="A17154" s="2">
        <v>32</v>
      </c>
      <c r="B17154" t="s">
        <v>15</v>
      </c>
      <c r="C17154" t="s">
        <v>274</v>
      </c>
      <c r="D17154" s="2">
        <v>1</v>
      </c>
      <c r="E17154" s="17">
        <v>5</v>
      </c>
      <c r="F17154" t="s">
        <v>69</v>
      </c>
      <c r="G17154">
        <v>10</v>
      </c>
      <c r="H17154">
        <v>15643.880000000001</v>
      </c>
    </row>
    <row r="17155" spans="1:8" x14ac:dyDescent="0.25">
      <c r="A17155" s="2">
        <v>32</v>
      </c>
      <c r="B17155" t="s">
        <v>15</v>
      </c>
      <c r="C17155" t="s">
        <v>274</v>
      </c>
      <c r="D17155" s="2">
        <v>1</v>
      </c>
      <c r="E17155" s="17">
        <v>5</v>
      </c>
      <c r="F17155" t="s">
        <v>67</v>
      </c>
      <c r="G17155">
        <v>10</v>
      </c>
      <c r="H17155">
        <v>58.3</v>
      </c>
    </row>
    <row r="17156" spans="1:8" x14ac:dyDescent="0.25">
      <c r="A17156" s="2">
        <v>32</v>
      </c>
      <c r="B17156" t="s">
        <v>15</v>
      </c>
      <c r="C17156" t="s">
        <v>274</v>
      </c>
      <c r="D17156" s="2">
        <v>1</v>
      </c>
      <c r="E17156" s="17">
        <v>5</v>
      </c>
      <c r="F17156" t="s">
        <v>73</v>
      </c>
      <c r="G17156">
        <v>1</v>
      </c>
      <c r="H17156">
        <v>12064.25</v>
      </c>
    </row>
    <row r="17157" spans="1:8" x14ac:dyDescent="0.25">
      <c r="A17157" s="2">
        <v>32</v>
      </c>
      <c r="B17157" t="s">
        <v>15</v>
      </c>
      <c r="C17157" t="s">
        <v>274</v>
      </c>
      <c r="D17157" s="2">
        <v>1</v>
      </c>
      <c r="E17157" s="17">
        <v>5</v>
      </c>
      <c r="F17157" t="s">
        <v>72</v>
      </c>
      <c r="G17157">
        <v>3</v>
      </c>
      <c r="H17157">
        <v>3720</v>
      </c>
    </row>
    <row r="17158" spans="1:8" x14ac:dyDescent="0.25">
      <c r="A17158" s="2">
        <v>32</v>
      </c>
      <c r="B17158" t="s">
        <v>15</v>
      </c>
      <c r="C17158" t="s">
        <v>274</v>
      </c>
      <c r="D17158" s="2">
        <v>1</v>
      </c>
      <c r="E17158" s="17">
        <v>6</v>
      </c>
      <c r="F17158" t="s">
        <v>70</v>
      </c>
      <c r="G17158">
        <v>3</v>
      </c>
      <c r="H17158">
        <v>44358.75</v>
      </c>
    </row>
    <row r="17159" spans="1:8" x14ac:dyDescent="0.25">
      <c r="A17159" s="2">
        <v>32</v>
      </c>
      <c r="B17159" t="s">
        <v>15</v>
      </c>
      <c r="C17159" t="s">
        <v>274</v>
      </c>
      <c r="D17159" s="2">
        <v>1</v>
      </c>
      <c r="E17159" s="17">
        <v>6</v>
      </c>
      <c r="F17159" t="s">
        <v>75</v>
      </c>
      <c r="G17159">
        <v>2</v>
      </c>
      <c r="H17159">
        <v>7200</v>
      </c>
    </row>
    <row r="17160" spans="1:8" x14ac:dyDescent="0.25">
      <c r="A17160" s="2">
        <v>32</v>
      </c>
      <c r="B17160" t="s">
        <v>15</v>
      </c>
      <c r="C17160" t="s">
        <v>274</v>
      </c>
      <c r="D17160" s="2">
        <v>1</v>
      </c>
      <c r="E17160" s="17">
        <v>6</v>
      </c>
      <c r="F17160" t="s">
        <v>77</v>
      </c>
      <c r="G17160">
        <v>1</v>
      </c>
      <c r="H17160">
        <v>132.35</v>
      </c>
    </row>
    <row r="17161" spans="1:8" x14ac:dyDescent="0.25">
      <c r="A17161" s="2">
        <v>32</v>
      </c>
      <c r="B17161" t="s">
        <v>15</v>
      </c>
      <c r="C17161" t="s">
        <v>274</v>
      </c>
      <c r="D17161" s="2">
        <v>1</v>
      </c>
      <c r="E17161" s="17">
        <v>6</v>
      </c>
      <c r="F17161" t="s">
        <v>68</v>
      </c>
      <c r="G17161">
        <v>2</v>
      </c>
      <c r="H17161">
        <v>3880</v>
      </c>
    </row>
    <row r="17162" spans="1:8" x14ac:dyDescent="0.25">
      <c r="A17162" s="2">
        <v>32</v>
      </c>
      <c r="B17162" t="s">
        <v>15</v>
      </c>
      <c r="C17162" t="s">
        <v>274</v>
      </c>
      <c r="D17162" s="2">
        <v>1</v>
      </c>
      <c r="E17162" s="17">
        <v>6</v>
      </c>
      <c r="F17162" t="s">
        <v>69</v>
      </c>
      <c r="G17162">
        <v>3</v>
      </c>
      <c r="H17162">
        <v>5766.6</v>
      </c>
    </row>
    <row r="17163" spans="1:8" x14ac:dyDescent="0.25">
      <c r="A17163" s="2">
        <v>32</v>
      </c>
      <c r="B17163" t="s">
        <v>15</v>
      </c>
      <c r="C17163" t="s">
        <v>274</v>
      </c>
      <c r="D17163" s="2">
        <v>1</v>
      </c>
      <c r="E17163" s="17">
        <v>6</v>
      </c>
      <c r="F17163" t="s">
        <v>67</v>
      </c>
      <c r="G17163">
        <v>3</v>
      </c>
      <c r="H17163">
        <v>17.490000000000002</v>
      </c>
    </row>
    <row r="17164" spans="1:8" x14ac:dyDescent="0.25">
      <c r="A17164" s="2">
        <v>32</v>
      </c>
      <c r="B17164" t="s">
        <v>15</v>
      </c>
      <c r="C17164" t="s">
        <v>274</v>
      </c>
      <c r="D17164" s="2">
        <v>1</v>
      </c>
      <c r="E17164" s="17">
        <v>6</v>
      </c>
      <c r="F17164" t="s">
        <v>72</v>
      </c>
      <c r="G17164">
        <v>1</v>
      </c>
      <c r="H17164">
        <v>1240</v>
      </c>
    </row>
    <row r="17165" spans="1:8" x14ac:dyDescent="0.25">
      <c r="A17165" s="2">
        <v>32</v>
      </c>
      <c r="B17165" t="s">
        <v>15</v>
      </c>
      <c r="C17165" t="s">
        <v>274</v>
      </c>
      <c r="D17165" s="2">
        <v>1</v>
      </c>
      <c r="E17165" s="17">
        <v>7</v>
      </c>
      <c r="F17165" t="s">
        <v>70</v>
      </c>
      <c r="G17165">
        <v>10</v>
      </c>
      <c r="H17165">
        <v>173355.26</v>
      </c>
    </row>
    <row r="17166" spans="1:8" x14ac:dyDescent="0.25">
      <c r="A17166" s="2">
        <v>32</v>
      </c>
      <c r="B17166" t="s">
        <v>15</v>
      </c>
      <c r="C17166" t="s">
        <v>274</v>
      </c>
      <c r="D17166" s="2">
        <v>1</v>
      </c>
      <c r="E17166" s="17">
        <v>7</v>
      </c>
      <c r="F17166" t="s">
        <v>75</v>
      </c>
      <c r="G17166">
        <v>9</v>
      </c>
      <c r="H17166">
        <v>20700</v>
      </c>
    </row>
    <row r="17167" spans="1:8" x14ac:dyDescent="0.25">
      <c r="A17167" s="2">
        <v>32</v>
      </c>
      <c r="B17167" t="s">
        <v>15</v>
      </c>
      <c r="C17167" t="s">
        <v>274</v>
      </c>
      <c r="D17167" s="2">
        <v>1</v>
      </c>
      <c r="E17167" s="17">
        <v>7</v>
      </c>
      <c r="F17167" t="s">
        <v>77</v>
      </c>
      <c r="G17167">
        <v>1</v>
      </c>
      <c r="H17167">
        <v>30.4</v>
      </c>
    </row>
    <row r="17168" spans="1:8" x14ac:dyDescent="0.25">
      <c r="A17168" s="2">
        <v>32</v>
      </c>
      <c r="B17168" t="s">
        <v>15</v>
      </c>
      <c r="C17168" t="s">
        <v>274</v>
      </c>
      <c r="D17168" s="2">
        <v>1</v>
      </c>
      <c r="E17168" s="17">
        <v>7</v>
      </c>
      <c r="F17168" t="s">
        <v>68</v>
      </c>
      <c r="G17168">
        <v>7</v>
      </c>
      <c r="H17168">
        <v>13733</v>
      </c>
    </row>
    <row r="17169" spans="1:8" x14ac:dyDescent="0.25">
      <c r="A17169" s="2">
        <v>32</v>
      </c>
      <c r="B17169" t="s">
        <v>15</v>
      </c>
      <c r="C17169" t="s">
        <v>274</v>
      </c>
      <c r="D17169" s="2">
        <v>1</v>
      </c>
      <c r="E17169" s="17">
        <v>7</v>
      </c>
      <c r="F17169" t="s">
        <v>69</v>
      </c>
      <c r="G17169">
        <v>10</v>
      </c>
      <c r="H17169">
        <v>22605.919999999998</v>
      </c>
    </row>
    <row r="17170" spans="1:8" x14ac:dyDescent="0.25">
      <c r="A17170" s="2">
        <v>32</v>
      </c>
      <c r="B17170" t="s">
        <v>15</v>
      </c>
      <c r="C17170" t="s">
        <v>274</v>
      </c>
      <c r="D17170" s="2">
        <v>1</v>
      </c>
      <c r="E17170" s="17">
        <v>7</v>
      </c>
      <c r="F17170" t="s">
        <v>67</v>
      </c>
      <c r="G17170">
        <v>10</v>
      </c>
      <c r="H17170">
        <v>58.3</v>
      </c>
    </row>
    <row r="17171" spans="1:8" x14ac:dyDescent="0.25">
      <c r="A17171" s="2">
        <v>32</v>
      </c>
      <c r="B17171" t="s">
        <v>15</v>
      </c>
      <c r="C17171" t="s">
        <v>274</v>
      </c>
      <c r="D17171" s="2">
        <v>1</v>
      </c>
      <c r="E17171" s="17">
        <v>7</v>
      </c>
      <c r="F17171" t="s">
        <v>74</v>
      </c>
      <c r="G17171">
        <v>1</v>
      </c>
      <c r="H17171">
        <v>5460</v>
      </c>
    </row>
    <row r="17172" spans="1:8" x14ac:dyDescent="0.25">
      <c r="A17172" s="2">
        <v>32</v>
      </c>
      <c r="B17172" t="s">
        <v>15</v>
      </c>
      <c r="C17172" t="s">
        <v>274</v>
      </c>
      <c r="D17172" s="2">
        <v>1</v>
      </c>
      <c r="E17172" s="17">
        <v>8</v>
      </c>
      <c r="F17172" t="s">
        <v>70</v>
      </c>
      <c r="G17172">
        <v>27</v>
      </c>
      <c r="H17172">
        <v>599304.25</v>
      </c>
    </row>
    <row r="17173" spans="1:8" x14ac:dyDescent="0.25">
      <c r="A17173" s="2">
        <v>32</v>
      </c>
      <c r="B17173" t="s">
        <v>15</v>
      </c>
      <c r="C17173" t="s">
        <v>274</v>
      </c>
      <c r="D17173" s="2">
        <v>1</v>
      </c>
      <c r="E17173" s="17">
        <v>8</v>
      </c>
      <c r="F17173" t="s">
        <v>75</v>
      </c>
      <c r="G17173">
        <v>24</v>
      </c>
      <c r="H17173">
        <v>59100</v>
      </c>
    </row>
    <row r="17174" spans="1:8" x14ac:dyDescent="0.25">
      <c r="A17174" s="2">
        <v>32</v>
      </c>
      <c r="B17174" t="s">
        <v>15</v>
      </c>
      <c r="C17174" t="s">
        <v>274</v>
      </c>
      <c r="D17174" s="2">
        <v>1</v>
      </c>
      <c r="E17174" s="17">
        <v>8</v>
      </c>
      <c r="F17174" t="s">
        <v>68</v>
      </c>
      <c r="G17174">
        <v>19</v>
      </c>
      <c r="H17174">
        <v>36512</v>
      </c>
    </row>
    <row r="17175" spans="1:8" x14ac:dyDescent="0.25">
      <c r="A17175" s="2">
        <v>32</v>
      </c>
      <c r="B17175" t="s">
        <v>15</v>
      </c>
      <c r="C17175" t="s">
        <v>274</v>
      </c>
      <c r="D17175" s="2">
        <v>1</v>
      </c>
      <c r="E17175" s="17">
        <v>8</v>
      </c>
      <c r="F17175" t="s">
        <v>69</v>
      </c>
      <c r="G17175">
        <v>27</v>
      </c>
      <c r="H17175">
        <v>77909.090000000011</v>
      </c>
    </row>
    <row r="17176" spans="1:8" x14ac:dyDescent="0.25">
      <c r="A17176" s="2">
        <v>32</v>
      </c>
      <c r="B17176" t="s">
        <v>15</v>
      </c>
      <c r="C17176" t="s">
        <v>274</v>
      </c>
      <c r="D17176" s="2">
        <v>1</v>
      </c>
      <c r="E17176" s="17">
        <v>8</v>
      </c>
      <c r="F17176" t="s">
        <v>67</v>
      </c>
      <c r="G17176">
        <v>27</v>
      </c>
      <c r="H17176">
        <v>157.41</v>
      </c>
    </row>
    <row r="17177" spans="1:8" x14ac:dyDescent="0.25">
      <c r="A17177" s="2">
        <v>32</v>
      </c>
      <c r="B17177" t="s">
        <v>15</v>
      </c>
      <c r="C17177" t="s">
        <v>274</v>
      </c>
      <c r="D17177" s="2">
        <v>1</v>
      </c>
      <c r="E17177" s="17">
        <v>8</v>
      </c>
      <c r="F17177" t="s">
        <v>73</v>
      </c>
      <c r="G17177">
        <v>3</v>
      </c>
      <c r="H17177">
        <v>58326.9</v>
      </c>
    </row>
    <row r="17178" spans="1:8" x14ac:dyDescent="0.25">
      <c r="A17178" s="2">
        <v>32</v>
      </c>
      <c r="B17178" t="s">
        <v>15</v>
      </c>
      <c r="C17178" t="s">
        <v>274</v>
      </c>
      <c r="D17178" s="2">
        <v>1</v>
      </c>
      <c r="E17178" s="17">
        <v>8</v>
      </c>
      <c r="F17178" t="s">
        <v>72</v>
      </c>
      <c r="G17178">
        <v>3</v>
      </c>
      <c r="H17178">
        <v>3720</v>
      </c>
    </row>
    <row r="17179" spans="1:8" x14ac:dyDescent="0.25">
      <c r="A17179" s="2">
        <v>32</v>
      </c>
      <c r="B17179" t="s">
        <v>15</v>
      </c>
      <c r="C17179" t="s">
        <v>274</v>
      </c>
      <c r="D17179" s="2">
        <v>1</v>
      </c>
      <c r="E17179" s="17">
        <v>8</v>
      </c>
      <c r="F17179" t="s">
        <v>74</v>
      </c>
      <c r="G17179">
        <v>1</v>
      </c>
      <c r="H17179">
        <v>5460</v>
      </c>
    </row>
    <row r="17180" spans="1:8" x14ac:dyDescent="0.25">
      <c r="A17180" s="2">
        <v>32</v>
      </c>
      <c r="B17180" t="s">
        <v>15</v>
      </c>
      <c r="C17180" t="s">
        <v>274</v>
      </c>
      <c r="D17180" s="2">
        <v>1</v>
      </c>
      <c r="E17180" s="17">
        <v>9</v>
      </c>
      <c r="F17180" t="s">
        <v>70</v>
      </c>
      <c r="G17180">
        <v>24</v>
      </c>
      <c r="H17180">
        <v>635832.25</v>
      </c>
    </row>
    <row r="17181" spans="1:8" x14ac:dyDescent="0.25">
      <c r="A17181" s="2">
        <v>32</v>
      </c>
      <c r="B17181" t="s">
        <v>15</v>
      </c>
      <c r="C17181" t="s">
        <v>274</v>
      </c>
      <c r="D17181" s="2">
        <v>1</v>
      </c>
      <c r="E17181" s="17">
        <v>9</v>
      </c>
      <c r="F17181" t="s">
        <v>75</v>
      </c>
      <c r="G17181">
        <v>21</v>
      </c>
      <c r="H17181">
        <v>39900</v>
      </c>
    </row>
    <row r="17182" spans="1:8" x14ac:dyDescent="0.25">
      <c r="A17182" s="2">
        <v>32</v>
      </c>
      <c r="B17182" t="s">
        <v>15</v>
      </c>
      <c r="C17182" t="s">
        <v>274</v>
      </c>
      <c r="D17182" s="2">
        <v>1</v>
      </c>
      <c r="E17182" s="17">
        <v>9</v>
      </c>
      <c r="F17182" t="s">
        <v>68</v>
      </c>
      <c r="G17182">
        <v>18</v>
      </c>
      <c r="H17182">
        <v>31792</v>
      </c>
    </row>
    <row r="17183" spans="1:8" x14ac:dyDescent="0.25">
      <c r="A17183" s="2">
        <v>32</v>
      </c>
      <c r="B17183" t="s">
        <v>15</v>
      </c>
      <c r="C17183" t="s">
        <v>274</v>
      </c>
      <c r="D17183" s="2">
        <v>1</v>
      </c>
      <c r="E17183" s="17">
        <v>9</v>
      </c>
      <c r="F17183" t="s">
        <v>69</v>
      </c>
      <c r="G17183">
        <v>24</v>
      </c>
      <c r="H17183">
        <v>82657.789999999979</v>
      </c>
    </row>
    <row r="17184" spans="1:8" x14ac:dyDescent="0.25">
      <c r="A17184" s="2">
        <v>32</v>
      </c>
      <c r="B17184" t="s">
        <v>15</v>
      </c>
      <c r="C17184" t="s">
        <v>274</v>
      </c>
      <c r="D17184" s="2">
        <v>1</v>
      </c>
      <c r="E17184" s="17">
        <v>9</v>
      </c>
      <c r="F17184" t="s">
        <v>67</v>
      </c>
      <c r="G17184">
        <v>24</v>
      </c>
      <c r="H17184">
        <v>139.92000000000002</v>
      </c>
    </row>
    <row r="17185" spans="1:8" x14ac:dyDescent="0.25">
      <c r="A17185" s="2">
        <v>32</v>
      </c>
      <c r="B17185" t="s">
        <v>15</v>
      </c>
      <c r="C17185" t="s">
        <v>274</v>
      </c>
      <c r="D17185" s="2">
        <v>1</v>
      </c>
      <c r="E17185" s="17">
        <v>9</v>
      </c>
      <c r="F17185" t="s">
        <v>73</v>
      </c>
      <c r="G17185">
        <v>3</v>
      </c>
      <c r="H17185">
        <v>72346.67</v>
      </c>
    </row>
    <row r="17186" spans="1:8" x14ac:dyDescent="0.25">
      <c r="A17186" s="2">
        <v>32</v>
      </c>
      <c r="B17186" t="s">
        <v>15</v>
      </c>
      <c r="C17186" t="s">
        <v>274</v>
      </c>
      <c r="D17186" s="2">
        <v>1</v>
      </c>
      <c r="E17186" s="17">
        <v>9</v>
      </c>
      <c r="F17186" t="s">
        <v>74</v>
      </c>
      <c r="G17186">
        <v>2</v>
      </c>
      <c r="H17186">
        <v>10920</v>
      </c>
    </row>
    <row r="17187" spans="1:8" x14ac:dyDescent="0.25">
      <c r="A17187" s="2">
        <v>32</v>
      </c>
      <c r="B17187" t="s">
        <v>15</v>
      </c>
      <c r="C17187" t="s">
        <v>274</v>
      </c>
      <c r="D17187" s="2">
        <v>1</v>
      </c>
      <c r="E17187" s="17">
        <v>10</v>
      </c>
      <c r="F17187" t="s">
        <v>70</v>
      </c>
      <c r="G17187">
        <v>4</v>
      </c>
      <c r="H17187">
        <v>137026.75</v>
      </c>
    </row>
    <row r="17188" spans="1:8" x14ac:dyDescent="0.25">
      <c r="A17188" s="2">
        <v>32</v>
      </c>
      <c r="B17188" t="s">
        <v>15</v>
      </c>
      <c r="C17188" t="s">
        <v>274</v>
      </c>
      <c r="D17188" s="2">
        <v>1</v>
      </c>
      <c r="E17188" s="17">
        <v>10</v>
      </c>
      <c r="F17188" t="s">
        <v>75</v>
      </c>
      <c r="G17188">
        <v>3</v>
      </c>
      <c r="H17188">
        <v>3600</v>
      </c>
    </row>
    <row r="17189" spans="1:8" x14ac:dyDescent="0.25">
      <c r="A17189" s="2">
        <v>32</v>
      </c>
      <c r="B17189" t="s">
        <v>15</v>
      </c>
      <c r="C17189" t="s">
        <v>274</v>
      </c>
      <c r="D17189" s="2">
        <v>1</v>
      </c>
      <c r="E17189" s="17">
        <v>10</v>
      </c>
      <c r="F17189" t="s">
        <v>68</v>
      </c>
      <c r="G17189">
        <v>3</v>
      </c>
      <c r="H17189">
        <v>4208</v>
      </c>
    </row>
    <row r="17190" spans="1:8" x14ac:dyDescent="0.25">
      <c r="A17190" s="2">
        <v>32</v>
      </c>
      <c r="B17190" t="s">
        <v>15</v>
      </c>
      <c r="C17190" t="s">
        <v>274</v>
      </c>
      <c r="D17190" s="2">
        <v>1</v>
      </c>
      <c r="E17190" s="17">
        <v>10</v>
      </c>
      <c r="F17190" t="s">
        <v>69</v>
      </c>
      <c r="G17190">
        <v>4</v>
      </c>
      <c r="H17190">
        <v>17813.41</v>
      </c>
    </row>
    <row r="17191" spans="1:8" x14ac:dyDescent="0.25">
      <c r="A17191" s="2">
        <v>32</v>
      </c>
      <c r="B17191" t="s">
        <v>15</v>
      </c>
      <c r="C17191" t="s">
        <v>274</v>
      </c>
      <c r="D17191" s="2">
        <v>1</v>
      </c>
      <c r="E17191" s="17">
        <v>10</v>
      </c>
      <c r="F17191" t="s">
        <v>67</v>
      </c>
      <c r="G17191">
        <v>4</v>
      </c>
      <c r="H17191">
        <v>23.32</v>
      </c>
    </row>
    <row r="17192" spans="1:8" x14ac:dyDescent="0.25">
      <c r="A17192" s="2">
        <v>32</v>
      </c>
      <c r="B17192" t="s">
        <v>15</v>
      </c>
      <c r="C17192" t="s">
        <v>274</v>
      </c>
      <c r="D17192" s="2">
        <v>1</v>
      </c>
      <c r="E17192" s="17">
        <v>11</v>
      </c>
      <c r="F17192" t="s">
        <v>70</v>
      </c>
      <c r="G17192">
        <v>24</v>
      </c>
      <c r="H17192">
        <v>873398.64000000025</v>
      </c>
    </row>
    <row r="17193" spans="1:8" x14ac:dyDescent="0.25">
      <c r="A17193" s="2">
        <v>32</v>
      </c>
      <c r="B17193" t="s">
        <v>15</v>
      </c>
      <c r="C17193" t="s">
        <v>274</v>
      </c>
      <c r="D17193" s="2">
        <v>1</v>
      </c>
      <c r="E17193" s="17">
        <v>11</v>
      </c>
      <c r="F17193" t="s">
        <v>75</v>
      </c>
      <c r="G17193">
        <v>2</v>
      </c>
      <c r="H17193">
        <v>8997</v>
      </c>
    </row>
    <row r="17194" spans="1:8" x14ac:dyDescent="0.25">
      <c r="A17194" s="2">
        <v>32</v>
      </c>
      <c r="B17194" t="s">
        <v>15</v>
      </c>
      <c r="C17194" t="s">
        <v>274</v>
      </c>
      <c r="D17194" s="2">
        <v>1</v>
      </c>
      <c r="E17194" s="17">
        <v>11</v>
      </c>
      <c r="F17194" t="s">
        <v>68</v>
      </c>
      <c r="G17194">
        <v>17</v>
      </c>
      <c r="H17194">
        <v>31411.33</v>
      </c>
    </row>
    <row r="17195" spans="1:8" x14ac:dyDescent="0.25">
      <c r="A17195" s="2">
        <v>32</v>
      </c>
      <c r="B17195" t="s">
        <v>15</v>
      </c>
      <c r="C17195" t="s">
        <v>274</v>
      </c>
      <c r="D17195" s="2">
        <v>1</v>
      </c>
      <c r="E17195" s="17">
        <v>11</v>
      </c>
      <c r="F17195" t="s">
        <v>69</v>
      </c>
      <c r="G17195">
        <v>24</v>
      </c>
      <c r="H17195">
        <v>113541.39</v>
      </c>
    </row>
    <row r="17196" spans="1:8" x14ac:dyDescent="0.25">
      <c r="A17196" s="2">
        <v>32</v>
      </c>
      <c r="B17196" t="s">
        <v>15</v>
      </c>
      <c r="C17196" t="s">
        <v>274</v>
      </c>
      <c r="D17196" s="2">
        <v>1</v>
      </c>
      <c r="E17196" s="17">
        <v>11</v>
      </c>
      <c r="F17196" t="s">
        <v>67</v>
      </c>
      <c r="G17196">
        <v>23</v>
      </c>
      <c r="H17196">
        <v>134.08999999999997</v>
      </c>
    </row>
    <row r="17197" spans="1:8" x14ac:dyDescent="0.25">
      <c r="A17197" s="2">
        <v>32</v>
      </c>
      <c r="B17197" t="s">
        <v>15</v>
      </c>
      <c r="C17197" t="s">
        <v>274</v>
      </c>
      <c r="D17197" s="2">
        <v>1</v>
      </c>
      <c r="E17197" s="17">
        <v>11</v>
      </c>
      <c r="F17197" t="s">
        <v>73</v>
      </c>
      <c r="G17197">
        <v>3</v>
      </c>
      <c r="H17197">
        <v>86040.9</v>
      </c>
    </row>
    <row r="17198" spans="1:8" x14ac:dyDescent="0.25">
      <c r="A17198" s="2">
        <v>32</v>
      </c>
      <c r="B17198" t="s">
        <v>15</v>
      </c>
      <c r="C17198" t="s">
        <v>274</v>
      </c>
      <c r="D17198" s="2">
        <v>1</v>
      </c>
      <c r="E17198" s="17">
        <v>11</v>
      </c>
      <c r="F17198" t="s">
        <v>72</v>
      </c>
      <c r="G17198">
        <v>24</v>
      </c>
      <c r="H17198">
        <v>151501.13999999996</v>
      </c>
    </row>
    <row r="17199" spans="1:8" x14ac:dyDescent="0.25">
      <c r="A17199" s="2">
        <v>32</v>
      </c>
      <c r="B17199" t="s">
        <v>15</v>
      </c>
      <c r="C17199" t="s">
        <v>274</v>
      </c>
      <c r="D17199" s="2">
        <v>1</v>
      </c>
      <c r="E17199" s="17">
        <v>11</v>
      </c>
      <c r="F17199" t="s">
        <v>74</v>
      </c>
      <c r="G17199">
        <v>2</v>
      </c>
      <c r="H17199">
        <v>9019.61</v>
      </c>
    </row>
    <row r="17200" spans="1:8" x14ac:dyDescent="0.25">
      <c r="A17200" s="2">
        <v>32</v>
      </c>
      <c r="B17200" t="s">
        <v>15</v>
      </c>
      <c r="C17200" t="s">
        <v>274</v>
      </c>
      <c r="D17200" s="2">
        <v>1</v>
      </c>
      <c r="E17200" s="17">
        <v>12</v>
      </c>
      <c r="F17200" t="s">
        <v>70</v>
      </c>
      <c r="G17200">
        <v>5</v>
      </c>
      <c r="H17200">
        <v>225448.46</v>
      </c>
    </row>
    <row r="17201" spans="1:8" x14ac:dyDescent="0.25">
      <c r="A17201" s="2">
        <v>32</v>
      </c>
      <c r="B17201" t="s">
        <v>15</v>
      </c>
      <c r="C17201" t="s">
        <v>274</v>
      </c>
      <c r="D17201" s="2">
        <v>1</v>
      </c>
      <c r="E17201" s="17">
        <v>12</v>
      </c>
      <c r="F17201" t="s">
        <v>75</v>
      </c>
      <c r="G17201">
        <v>1</v>
      </c>
      <c r="H17201">
        <v>2711</v>
      </c>
    </row>
    <row r="17202" spans="1:8" x14ac:dyDescent="0.25">
      <c r="A17202" s="2">
        <v>32</v>
      </c>
      <c r="B17202" t="s">
        <v>15</v>
      </c>
      <c r="C17202" t="s">
        <v>274</v>
      </c>
      <c r="D17202" s="2">
        <v>1</v>
      </c>
      <c r="E17202" s="17">
        <v>12</v>
      </c>
      <c r="F17202" t="s">
        <v>68</v>
      </c>
      <c r="G17202">
        <v>4</v>
      </c>
      <c r="H17202">
        <v>4464</v>
      </c>
    </row>
    <row r="17203" spans="1:8" x14ac:dyDescent="0.25">
      <c r="A17203" s="2">
        <v>32</v>
      </c>
      <c r="B17203" t="s">
        <v>15</v>
      </c>
      <c r="C17203" t="s">
        <v>274</v>
      </c>
      <c r="D17203" s="2">
        <v>1</v>
      </c>
      <c r="E17203" s="17">
        <v>12</v>
      </c>
      <c r="F17203" t="s">
        <v>69</v>
      </c>
      <c r="G17203">
        <v>5</v>
      </c>
      <c r="H17203">
        <v>29308.2</v>
      </c>
    </row>
    <row r="17204" spans="1:8" x14ac:dyDescent="0.25">
      <c r="A17204" s="2">
        <v>32</v>
      </c>
      <c r="B17204" t="s">
        <v>15</v>
      </c>
      <c r="C17204" t="s">
        <v>274</v>
      </c>
      <c r="D17204" s="2">
        <v>1</v>
      </c>
      <c r="E17204" s="17">
        <v>12</v>
      </c>
      <c r="F17204" t="s">
        <v>67</v>
      </c>
      <c r="G17204">
        <v>5</v>
      </c>
      <c r="H17204">
        <v>29.15</v>
      </c>
    </row>
    <row r="17205" spans="1:8" x14ac:dyDescent="0.25">
      <c r="A17205" s="2">
        <v>32</v>
      </c>
      <c r="B17205" t="s">
        <v>15</v>
      </c>
      <c r="C17205" t="s">
        <v>274</v>
      </c>
      <c r="D17205" s="2">
        <v>1</v>
      </c>
      <c r="E17205" s="17">
        <v>12</v>
      </c>
      <c r="F17205" t="s">
        <v>73</v>
      </c>
      <c r="G17205">
        <v>1</v>
      </c>
      <c r="H17205">
        <v>39964.58</v>
      </c>
    </row>
    <row r="17206" spans="1:8" x14ac:dyDescent="0.25">
      <c r="A17206" s="2">
        <v>32</v>
      </c>
      <c r="B17206" t="s">
        <v>15</v>
      </c>
      <c r="C17206" t="s">
        <v>274</v>
      </c>
      <c r="D17206" s="2">
        <v>1</v>
      </c>
      <c r="E17206" s="17">
        <v>12</v>
      </c>
      <c r="F17206" t="s">
        <v>72</v>
      </c>
      <c r="G17206">
        <v>5</v>
      </c>
      <c r="H17206">
        <v>39478.76</v>
      </c>
    </row>
    <row r="17207" spans="1:8" x14ac:dyDescent="0.25">
      <c r="A17207" s="2">
        <v>32</v>
      </c>
      <c r="B17207" t="s">
        <v>15</v>
      </c>
      <c r="C17207" t="s">
        <v>274</v>
      </c>
      <c r="D17207" s="2">
        <v>1</v>
      </c>
      <c r="E17207" s="17">
        <v>13</v>
      </c>
      <c r="F17207" t="s">
        <v>70</v>
      </c>
      <c r="G17207">
        <v>22</v>
      </c>
      <c r="H17207">
        <v>1061689.67</v>
      </c>
    </row>
    <row r="17208" spans="1:8" x14ac:dyDescent="0.25">
      <c r="A17208" s="2">
        <v>32</v>
      </c>
      <c r="B17208" t="s">
        <v>15</v>
      </c>
      <c r="C17208" t="s">
        <v>274</v>
      </c>
      <c r="D17208" s="2">
        <v>1</v>
      </c>
      <c r="E17208" s="17">
        <v>13</v>
      </c>
      <c r="F17208" t="s">
        <v>68</v>
      </c>
      <c r="G17208">
        <v>11</v>
      </c>
      <c r="H17208">
        <v>19634.669999999998</v>
      </c>
    </row>
    <row r="17209" spans="1:8" x14ac:dyDescent="0.25">
      <c r="A17209" s="2">
        <v>32</v>
      </c>
      <c r="B17209" t="s">
        <v>15</v>
      </c>
      <c r="C17209" t="s">
        <v>274</v>
      </c>
      <c r="D17209" s="2">
        <v>1</v>
      </c>
      <c r="E17209" s="17">
        <v>13</v>
      </c>
      <c r="F17209" t="s">
        <v>69</v>
      </c>
      <c r="G17209">
        <v>22</v>
      </c>
      <c r="H17209">
        <v>138019.39000000001</v>
      </c>
    </row>
    <row r="17210" spans="1:8" x14ac:dyDescent="0.25">
      <c r="A17210" s="2">
        <v>32</v>
      </c>
      <c r="B17210" t="s">
        <v>15</v>
      </c>
      <c r="C17210" t="s">
        <v>274</v>
      </c>
      <c r="D17210" s="2">
        <v>1</v>
      </c>
      <c r="E17210" s="17">
        <v>13</v>
      </c>
      <c r="F17210" t="s">
        <v>67</v>
      </c>
      <c r="G17210">
        <v>22</v>
      </c>
      <c r="H17210">
        <v>128.26</v>
      </c>
    </row>
    <row r="17211" spans="1:8" x14ac:dyDescent="0.25">
      <c r="A17211" s="2">
        <v>32</v>
      </c>
      <c r="B17211" t="s">
        <v>15</v>
      </c>
      <c r="C17211" t="s">
        <v>274</v>
      </c>
      <c r="D17211" s="2">
        <v>1</v>
      </c>
      <c r="E17211" s="17">
        <v>13</v>
      </c>
      <c r="F17211" t="s">
        <v>72</v>
      </c>
      <c r="G17211">
        <v>22</v>
      </c>
      <c r="H17211">
        <v>349744.37</v>
      </c>
    </row>
    <row r="17212" spans="1:8" x14ac:dyDescent="0.25">
      <c r="A17212" s="2">
        <v>32</v>
      </c>
      <c r="B17212" t="s">
        <v>15</v>
      </c>
      <c r="C17212" t="s">
        <v>274</v>
      </c>
      <c r="D17212" s="2">
        <v>1</v>
      </c>
      <c r="E17212" s="17">
        <v>13</v>
      </c>
      <c r="F17212" t="s">
        <v>74</v>
      </c>
      <c r="G17212">
        <v>5</v>
      </c>
      <c r="H17212">
        <v>27300</v>
      </c>
    </row>
    <row r="17213" spans="1:8" x14ac:dyDescent="0.25">
      <c r="A17213" s="2">
        <v>32</v>
      </c>
      <c r="B17213" t="s">
        <v>15</v>
      </c>
      <c r="C17213" t="s">
        <v>274</v>
      </c>
      <c r="D17213" s="2">
        <v>1</v>
      </c>
      <c r="E17213" s="17">
        <v>14</v>
      </c>
      <c r="F17213" t="s">
        <v>70</v>
      </c>
      <c r="G17213">
        <v>6</v>
      </c>
      <c r="H17213">
        <v>331443.09999999998</v>
      </c>
    </row>
    <row r="17214" spans="1:8" x14ac:dyDescent="0.25">
      <c r="A17214" s="2">
        <v>32</v>
      </c>
      <c r="B17214" t="s">
        <v>15</v>
      </c>
      <c r="C17214" t="s">
        <v>274</v>
      </c>
      <c r="D17214" s="2">
        <v>1</v>
      </c>
      <c r="E17214" s="17">
        <v>14</v>
      </c>
      <c r="F17214" t="s">
        <v>75</v>
      </c>
      <c r="G17214">
        <v>2</v>
      </c>
      <c r="H17214">
        <v>24940</v>
      </c>
    </row>
    <row r="17215" spans="1:8" x14ac:dyDescent="0.25">
      <c r="A17215" s="2">
        <v>32</v>
      </c>
      <c r="B17215" t="s">
        <v>15</v>
      </c>
      <c r="C17215" t="s">
        <v>274</v>
      </c>
      <c r="D17215" s="2">
        <v>1</v>
      </c>
      <c r="E17215" s="17">
        <v>14</v>
      </c>
      <c r="F17215" t="s">
        <v>68</v>
      </c>
      <c r="G17215">
        <v>2</v>
      </c>
      <c r="H17215">
        <v>4450</v>
      </c>
    </row>
    <row r="17216" spans="1:8" x14ac:dyDescent="0.25">
      <c r="A17216" s="2">
        <v>32</v>
      </c>
      <c r="B17216" t="s">
        <v>15</v>
      </c>
      <c r="C17216" t="s">
        <v>274</v>
      </c>
      <c r="D17216" s="2">
        <v>1</v>
      </c>
      <c r="E17216" s="17">
        <v>14</v>
      </c>
      <c r="F17216" t="s">
        <v>69</v>
      </c>
      <c r="G17216">
        <v>6</v>
      </c>
      <c r="H17216">
        <v>44399.659999999996</v>
      </c>
    </row>
    <row r="17217" spans="1:8" x14ac:dyDescent="0.25">
      <c r="A17217" s="2">
        <v>32</v>
      </c>
      <c r="B17217" t="s">
        <v>15</v>
      </c>
      <c r="C17217" t="s">
        <v>274</v>
      </c>
      <c r="D17217" s="2">
        <v>1</v>
      </c>
      <c r="E17217" s="17">
        <v>14</v>
      </c>
      <c r="F17217" t="s">
        <v>67</v>
      </c>
      <c r="G17217">
        <v>6</v>
      </c>
      <c r="H17217">
        <v>34.980000000000004</v>
      </c>
    </row>
    <row r="17218" spans="1:8" x14ac:dyDescent="0.25">
      <c r="A17218" s="2">
        <v>32</v>
      </c>
      <c r="B17218" t="s">
        <v>15</v>
      </c>
      <c r="C17218" t="s">
        <v>274</v>
      </c>
      <c r="D17218" s="2">
        <v>1</v>
      </c>
      <c r="E17218" s="17">
        <v>14</v>
      </c>
      <c r="F17218" t="s">
        <v>73</v>
      </c>
      <c r="G17218">
        <v>1</v>
      </c>
      <c r="H17218">
        <v>26133.9</v>
      </c>
    </row>
    <row r="17219" spans="1:8" x14ac:dyDescent="0.25">
      <c r="A17219" s="2">
        <v>32</v>
      </c>
      <c r="B17219" t="s">
        <v>15</v>
      </c>
      <c r="C17219" t="s">
        <v>274</v>
      </c>
      <c r="D17219" s="2">
        <v>1</v>
      </c>
      <c r="E17219" s="17">
        <v>14</v>
      </c>
      <c r="F17219" t="s">
        <v>72</v>
      </c>
      <c r="G17219">
        <v>6</v>
      </c>
      <c r="H17219">
        <v>108383.90000000001</v>
      </c>
    </row>
    <row r="17220" spans="1:8" x14ac:dyDescent="0.25">
      <c r="A17220" s="2">
        <v>32</v>
      </c>
      <c r="B17220" t="s">
        <v>15</v>
      </c>
      <c r="C17220" t="s">
        <v>274</v>
      </c>
      <c r="D17220" s="2">
        <v>1</v>
      </c>
      <c r="E17220" s="17">
        <v>15</v>
      </c>
      <c r="F17220" t="s">
        <v>70</v>
      </c>
      <c r="G17220">
        <v>1</v>
      </c>
      <c r="H17220">
        <v>73955.350000000006</v>
      </c>
    </row>
    <row r="17221" spans="1:8" x14ac:dyDescent="0.25">
      <c r="A17221" s="2">
        <v>32</v>
      </c>
      <c r="B17221" t="s">
        <v>15</v>
      </c>
      <c r="C17221" t="s">
        <v>274</v>
      </c>
      <c r="D17221" s="2">
        <v>1</v>
      </c>
      <c r="E17221" s="17">
        <v>15</v>
      </c>
      <c r="F17221" t="s">
        <v>69</v>
      </c>
      <c r="G17221">
        <v>1</v>
      </c>
      <c r="H17221">
        <v>9614.19</v>
      </c>
    </row>
    <row r="17222" spans="1:8" x14ac:dyDescent="0.25">
      <c r="A17222" s="2">
        <v>32</v>
      </c>
      <c r="B17222" t="s">
        <v>15</v>
      </c>
      <c r="C17222" t="s">
        <v>274</v>
      </c>
      <c r="D17222" s="2">
        <v>1</v>
      </c>
      <c r="E17222" s="17">
        <v>15</v>
      </c>
      <c r="F17222" t="s">
        <v>67</v>
      </c>
      <c r="G17222">
        <v>1</v>
      </c>
      <c r="H17222">
        <v>5.83</v>
      </c>
    </row>
    <row r="17223" spans="1:8" x14ac:dyDescent="0.25">
      <c r="A17223" s="2">
        <v>32</v>
      </c>
      <c r="B17223" t="s">
        <v>15</v>
      </c>
      <c r="C17223" t="s">
        <v>274</v>
      </c>
      <c r="D17223" s="2">
        <v>1</v>
      </c>
      <c r="E17223" s="17">
        <v>15</v>
      </c>
      <c r="F17223" t="s">
        <v>72</v>
      </c>
      <c r="G17223">
        <v>1</v>
      </c>
      <c r="H17223">
        <v>15918.01</v>
      </c>
    </row>
    <row r="17224" spans="1:8" x14ac:dyDescent="0.25">
      <c r="A17224" s="2">
        <v>32</v>
      </c>
      <c r="B17224" t="s">
        <v>15</v>
      </c>
      <c r="C17224" t="s">
        <v>274</v>
      </c>
      <c r="D17224" s="2">
        <v>1</v>
      </c>
      <c r="E17224" s="17">
        <v>16</v>
      </c>
      <c r="F17224" t="s">
        <v>70</v>
      </c>
      <c r="G17224">
        <v>5</v>
      </c>
      <c r="H17224">
        <v>596487.73</v>
      </c>
    </row>
    <row r="17225" spans="1:8" x14ac:dyDescent="0.25">
      <c r="A17225" s="2">
        <v>32</v>
      </c>
      <c r="B17225" t="s">
        <v>15</v>
      </c>
      <c r="C17225" t="s">
        <v>274</v>
      </c>
      <c r="D17225" s="2">
        <v>1</v>
      </c>
      <c r="E17225" s="17">
        <v>16</v>
      </c>
      <c r="F17225" t="s">
        <v>68</v>
      </c>
      <c r="G17225">
        <v>1</v>
      </c>
      <c r="H17225">
        <v>2320</v>
      </c>
    </row>
    <row r="17226" spans="1:8" x14ac:dyDescent="0.25">
      <c r="A17226" s="2">
        <v>32</v>
      </c>
      <c r="B17226" t="s">
        <v>15</v>
      </c>
      <c r="C17226" t="s">
        <v>274</v>
      </c>
      <c r="D17226" s="2">
        <v>1</v>
      </c>
      <c r="E17226" s="17">
        <v>16</v>
      </c>
      <c r="F17226" t="s">
        <v>69</v>
      </c>
      <c r="G17226">
        <v>3</v>
      </c>
      <c r="H17226">
        <v>80103.97</v>
      </c>
    </row>
    <row r="17227" spans="1:8" x14ac:dyDescent="0.25">
      <c r="A17227" s="2">
        <v>32</v>
      </c>
      <c r="B17227" t="s">
        <v>15</v>
      </c>
      <c r="C17227" t="s">
        <v>274</v>
      </c>
      <c r="D17227" s="2">
        <v>1</v>
      </c>
      <c r="E17227" s="17">
        <v>16</v>
      </c>
      <c r="F17227" t="s">
        <v>67</v>
      </c>
      <c r="G17227">
        <v>3</v>
      </c>
      <c r="H17227">
        <v>17.490000000000002</v>
      </c>
    </row>
    <row r="17228" spans="1:8" x14ac:dyDescent="0.25">
      <c r="A17228" s="2">
        <v>32</v>
      </c>
      <c r="B17228" t="s">
        <v>15</v>
      </c>
      <c r="C17228" t="s">
        <v>274</v>
      </c>
      <c r="D17228" s="2">
        <v>1</v>
      </c>
      <c r="E17228" s="17">
        <v>16</v>
      </c>
      <c r="F17228" t="s">
        <v>72</v>
      </c>
      <c r="G17228">
        <v>5</v>
      </c>
      <c r="H17228">
        <v>266306.55</v>
      </c>
    </row>
    <row r="17229" spans="1:8" x14ac:dyDescent="0.25">
      <c r="A17229" s="2">
        <v>32</v>
      </c>
      <c r="B17229" t="s">
        <v>15</v>
      </c>
      <c r="C17229" t="s">
        <v>275</v>
      </c>
      <c r="D17229" s="2">
        <v>4</v>
      </c>
      <c r="E17229" s="17">
        <v>6</v>
      </c>
      <c r="F17229" t="s">
        <v>70</v>
      </c>
      <c r="G17229">
        <v>2</v>
      </c>
      <c r="H17229">
        <v>30093.5</v>
      </c>
    </row>
    <row r="17230" spans="1:8" x14ac:dyDescent="0.25">
      <c r="A17230" s="2">
        <v>32</v>
      </c>
      <c r="B17230" t="s">
        <v>15</v>
      </c>
      <c r="C17230" t="s">
        <v>275</v>
      </c>
      <c r="D17230" s="2">
        <v>4</v>
      </c>
      <c r="E17230" s="17">
        <v>6</v>
      </c>
      <c r="F17230" t="s">
        <v>75</v>
      </c>
      <c r="G17230">
        <v>2</v>
      </c>
      <c r="H17230">
        <v>4500</v>
      </c>
    </row>
    <row r="17231" spans="1:8" x14ac:dyDescent="0.25">
      <c r="A17231" s="2">
        <v>32</v>
      </c>
      <c r="B17231" t="s">
        <v>15</v>
      </c>
      <c r="C17231" t="s">
        <v>275</v>
      </c>
      <c r="D17231" s="2">
        <v>4</v>
      </c>
      <c r="E17231" s="17">
        <v>6</v>
      </c>
      <c r="F17231" t="s">
        <v>68</v>
      </c>
      <c r="G17231">
        <v>2</v>
      </c>
      <c r="H17231">
        <v>4908</v>
      </c>
    </row>
    <row r="17232" spans="1:8" x14ac:dyDescent="0.25">
      <c r="A17232" s="2">
        <v>32</v>
      </c>
      <c r="B17232" t="s">
        <v>15</v>
      </c>
      <c r="C17232" t="s">
        <v>275</v>
      </c>
      <c r="D17232" s="2">
        <v>4</v>
      </c>
      <c r="E17232" s="17">
        <v>6</v>
      </c>
      <c r="F17232" t="s">
        <v>69</v>
      </c>
      <c r="G17232">
        <v>2</v>
      </c>
      <c r="H17232">
        <v>3912.12</v>
      </c>
    </row>
    <row r="17233" spans="1:8" x14ac:dyDescent="0.25">
      <c r="A17233" s="2">
        <v>32</v>
      </c>
      <c r="B17233" t="s">
        <v>15</v>
      </c>
      <c r="C17233" t="s">
        <v>275</v>
      </c>
      <c r="D17233" s="2">
        <v>4</v>
      </c>
      <c r="E17233" s="17">
        <v>6</v>
      </c>
      <c r="F17233" t="s">
        <v>67</v>
      </c>
      <c r="G17233">
        <v>2</v>
      </c>
      <c r="H17233">
        <v>11.66</v>
      </c>
    </row>
    <row r="17234" spans="1:8" x14ac:dyDescent="0.25">
      <c r="A17234" s="2">
        <v>32</v>
      </c>
      <c r="B17234" t="s">
        <v>15</v>
      </c>
      <c r="C17234" t="s">
        <v>275</v>
      </c>
      <c r="D17234" s="2">
        <v>4</v>
      </c>
      <c r="E17234" s="17">
        <v>6</v>
      </c>
      <c r="F17234" t="s">
        <v>73</v>
      </c>
      <c r="G17234">
        <v>1</v>
      </c>
      <c r="H17234">
        <v>14487.25</v>
      </c>
    </row>
    <row r="17235" spans="1:8" x14ac:dyDescent="0.25">
      <c r="A17235" s="2">
        <v>32</v>
      </c>
      <c r="B17235" t="s">
        <v>15</v>
      </c>
      <c r="C17235" t="s">
        <v>275</v>
      </c>
      <c r="D17235" s="2">
        <v>4</v>
      </c>
      <c r="E17235" s="17">
        <v>7</v>
      </c>
      <c r="F17235" t="s">
        <v>70</v>
      </c>
      <c r="G17235">
        <v>2</v>
      </c>
      <c r="H17235">
        <v>34241.25</v>
      </c>
    </row>
    <row r="17236" spans="1:8" x14ac:dyDescent="0.25">
      <c r="A17236" s="2">
        <v>32</v>
      </c>
      <c r="B17236" t="s">
        <v>15</v>
      </c>
      <c r="C17236" t="s">
        <v>275</v>
      </c>
      <c r="D17236" s="2">
        <v>4</v>
      </c>
      <c r="E17236" s="17">
        <v>7</v>
      </c>
      <c r="F17236" t="s">
        <v>75</v>
      </c>
      <c r="G17236">
        <v>1</v>
      </c>
      <c r="H17236">
        <v>3600</v>
      </c>
    </row>
    <row r="17237" spans="1:8" x14ac:dyDescent="0.25">
      <c r="A17237" s="2">
        <v>32</v>
      </c>
      <c r="B17237" t="s">
        <v>15</v>
      </c>
      <c r="C17237" t="s">
        <v>275</v>
      </c>
      <c r="D17237" s="2">
        <v>4</v>
      </c>
      <c r="E17237" s="17">
        <v>7</v>
      </c>
      <c r="F17237" t="s">
        <v>68</v>
      </c>
      <c r="G17237">
        <v>1</v>
      </c>
      <c r="H17237">
        <v>2110.5</v>
      </c>
    </row>
    <row r="17238" spans="1:8" x14ac:dyDescent="0.25">
      <c r="A17238" s="2">
        <v>32</v>
      </c>
      <c r="B17238" t="s">
        <v>15</v>
      </c>
      <c r="C17238" t="s">
        <v>275</v>
      </c>
      <c r="D17238" s="2">
        <v>4</v>
      </c>
      <c r="E17238" s="17">
        <v>7</v>
      </c>
      <c r="F17238" t="s">
        <v>69</v>
      </c>
      <c r="G17238">
        <v>2</v>
      </c>
      <c r="H17238">
        <v>4451.33</v>
      </c>
    </row>
    <row r="17239" spans="1:8" x14ac:dyDescent="0.25">
      <c r="A17239" s="2">
        <v>32</v>
      </c>
      <c r="B17239" t="s">
        <v>15</v>
      </c>
      <c r="C17239" t="s">
        <v>275</v>
      </c>
      <c r="D17239" s="2">
        <v>4</v>
      </c>
      <c r="E17239" s="17">
        <v>7</v>
      </c>
      <c r="F17239" t="s">
        <v>67</v>
      </c>
      <c r="G17239">
        <v>2</v>
      </c>
      <c r="H17239">
        <v>11.66</v>
      </c>
    </row>
    <row r="17240" spans="1:8" x14ac:dyDescent="0.25">
      <c r="A17240" s="2">
        <v>32</v>
      </c>
      <c r="B17240" t="s">
        <v>15</v>
      </c>
      <c r="C17240" t="s">
        <v>275</v>
      </c>
      <c r="D17240" s="2">
        <v>4</v>
      </c>
      <c r="E17240" s="17">
        <v>8</v>
      </c>
      <c r="F17240" t="s">
        <v>70</v>
      </c>
      <c r="G17240">
        <v>2</v>
      </c>
      <c r="H17240">
        <v>45092.5</v>
      </c>
    </row>
    <row r="17241" spans="1:8" x14ac:dyDescent="0.25">
      <c r="A17241" s="2">
        <v>32</v>
      </c>
      <c r="B17241" t="s">
        <v>15</v>
      </c>
      <c r="C17241" t="s">
        <v>275</v>
      </c>
      <c r="D17241" s="2">
        <v>4</v>
      </c>
      <c r="E17241" s="17">
        <v>8</v>
      </c>
      <c r="F17241" t="s">
        <v>75</v>
      </c>
      <c r="G17241">
        <v>2</v>
      </c>
      <c r="H17241">
        <v>7200</v>
      </c>
    </row>
    <row r="17242" spans="1:8" x14ac:dyDescent="0.25">
      <c r="A17242" s="2">
        <v>32</v>
      </c>
      <c r="B17242" t="s">
        <v>15</v>
      </c>
      <c r="C17242" t="s">
        <v>275</v>
      </c>
      <c r="D17242" s="2">
        <v>4</v>
      </c>
      <c r="E17242" s="17">
        <v>8</v>
      </c>
      <c r="F17242" t="s">
        <v>68</v>
      </c>
      <c r="G17242">
        <v>2</v>
      </c>
      <c r="H17242">
        <v>3366</v>
      </c>
    </row>
    <row r="17243" spans="1:8" x14ac:dyDescent="0.25">
      <c r="A17243" s="2">
        <v>32</v>
      </c>
      <c r="B17243" t="s">
        <v>15</v>
      </c>
      <c r="C17243" t="s">
        <v>275</v>
      </c>
      <c r="D17243" s="2">
        <v>4</v>
      </c>
      <c r="E17243" s="17">
        <v>8</v>
      </c>
      <c r="F17243" t="s">
        <v>69</v>
      </c>
      <c r="G17243">
        <v>2</v>
      </c>
      <c r="H17243">
        <v>5861.98</v>
      </c>
    </row>
    <row r="17244" spans="1:8" x14ac:dyDescent="0.25">
      <c r="A17244" s="2">
        <v>32</v>
      </c>
      <c r="B17244" t="s">
        <v>15</v>
      </c>
      <c r="C17244" t="s">
        <v>275</v>
      </c>
      <c r="D17244" s="2">
        <v>4</v>
      </c>
      <c r="E17244" s="17">
        <v>8</v>
      </c>
      <c r="F17244" t="s">
        <v>67</v>
      </c>
      <c r="G17244">
        <v>2</v>
      </c>
      <c r="H17244">
        <v>11.66</v>
      </c>
    </row>
    <row r="17245" spans="1:8" x14ac:dyDescent="0.25">
      <c r="A17245" s="2">
        <v>32</v>
      </c>
      <c r="B17245" t="s">
        <v>15</v>
      </c>
      <c r="C17245" t="s">
        <v>275</v>
      </c>
      <c r="D17245" s="2">
        <v>4</v>
      </c>
      <c r="E17245" s="17">
        <v>9</v>
      </c>
      <c r="F17245" t="s">
        <v>70</v>
      </c>
      <c r="G17245">
        <v>1</v>
      </c>
      <c r="H17245">
        <v>25248.75</v>
      </c>
    </row>
    <row r="17246" spans="1:8" x14ac:dyDescent="0.25">
      <c r="A17246" s="2">
        <v>32</v>
      </c>
      <c r="B17246" t="s">
        <v>15</v>
      </c>
      <c r="C17246" t="s">
        <v>275</v>
      </c>
      <c r="D17246" s="2">
        <v>4</v>
      </c>
      <c r="E17246" s="17">
        <v>9</v>
      </c>
      <c r="F17246" t="s">
        <v>68</v>
      </c>
      <c r="G17246">
        <v>1</v>
      </c>
      <c r="H17246">
        <v>1683</v>
      </c>
    </row>
    <row r="17247" spans="1:8" x14ac:dyDescent="0.25">
      <c r="A17247" s="2">
        <v>32</v>
      </c>
      <c r="B17247" t="s">
        <v>15</v>
      </c>
      <c r="C17247" t="s">
        <v>275</v>
      </c>
      <c r="D17247" s="2">
        <v>4</v>
      </c>
      <c r="E17247" s="17">
        <v>9</v>
      </c>
      <c r="F17247" t="s">
        <v>69</v>
      </c>
      <c r="G17247">
        <v>1</v>
      </c>
      <c r="H17247">
        <v>3282.32</v>
      </c>
    </row>
    <row r="17248" spans="1:8" x14ac:dyDescent="0.25">
      <c r="A17248" s="2">
        <v>32</v>
      </c>
      <c r="B17248" t="s">
        <v>15</v>
      </c>
      <c r="C17248" t="s">
        <v>275</v>
      </c>
      <c r="D17248" s="2">
        <v>4</v>
      </c>
      <c r="E17248" s="17">
        <v>9</v>
      </c>
      <c r="F17248" t="s">
        <v>67</v>
      </c>
      <c r="G17248">
        <v>1</v>
      </c>
      <c r="H17248">
        <v>5.83</v>
      </c>
    </row>
    <row r="17249" spans="1:8" x14ac:dyDescent="0.25">
      <c r="A17249" s="2">
        <v>32</v>
      </c>
      <c r="B17249" t="s">
        <v>15</v>
      </c>
      <c r="C17249" t="s">
        <v>275</v>
      </c>
      <c r="D17249" s="2">
        <v>4</v>
      </c>
      <c r="E17249" s="17">
        <v>11</v>
      </c>
      <c r="F17249" t="s">
        <v>70</v>
      </c>
      <c r="G17249">
        <v>3</v>
      </c>
      <c r="H17249">
        <v>102042.23</v>
      </c>
    </row>
    <row r="17250" spans="1:8" x14ac:dyDescent="0.25">
      <c r="A17250" s="2">
        <v>32</v>
      </c>
      <c r="B17250" t="s">
        <v>15</v>
      </c>
      <c r="C17250" t="s">
        <v>275</v>
      </c>
      <c r="D17250" s="2">
        <v>4</v>
      </c>
      <c r="E17250" s="17">
        <v>11</v>
      </c>
      <c r="F17250" t="s">
        <v>68</v>
      </c>
      <c r="G17250">
        <v>1</v>
      </c>
      <c r="H17250">
        <v>1014</v>
      </c>
    </row>
    <row r="17251" spans="1:8" x14ac:dyDescent="0.25">
      <c r="A17251" s="2">
        <v>32</v>
      </c>
      <c r="B17251" t="s">
        <v>15</v>
      </c>
      <c r="C17251" t="s">
        <v>275</v>
      </c>
      <c r="D17251" s="2">
        <v>4</v>
      </c>
      <c r="E17251" s="17">
        <v>11</v>
      </c>
      <c r="F17251" t="s">
        <v>69</v>
      </c>
      <c r="G17251">
        <v>3</v>
      </c>
      <c r="H17251">
        <v>13265.43</v>
      </c>
    </row>
    <row r="17252" spans="1:8" x14ac:dyDescent="0.25">
      <c r="A17252" s="2">
        <v>32</v>
      </c>
      <c r="B17252" t="s">
        <v>15</v>
      </c>
      <c r="C17252" t="s">
        <v>275</v>
      </c>
      <c r="D17252" s="2">
        <v>4</v>
      </c>
      <c r="E17252" s="17">
        <v>11</v>
      </c>
      <c r="F17252" t="s">
        <v>67</v>
      </c>
      <c r="G17252">
        <v>3</v>
      </c>
      <c r="H17252">
        <v>17.489999999999998</v>
      </c>
    </row>
    <row r="17253" spans="1:8" x14ac:dyDescent="0.25">
      <c r="A17253" s="2">
        <v>32</v>
      </c>
      <c r="B17253" t="s">
        <v>15</v>
      </c>
      <c r="C17253" t="s">
        <v>275</v>
      </c>
      <c r="D17253" s="2">
        <v>4</v>
      </c>
      <c r="E17253" s="17">
        <v>11</v>
      </c>
      <c r="F17253" t="s">
        <v>72</v>
      </c>
      <c r="G17253">
        <v>3</v>
      </c>
      <c r="H17253">
        <v>17559.25</v>
      </c>
    </row>
    <row r="17254" spans="1:8" x14ac:dyDescent="0.25">
      <c r="A17254" s="2">
        <v>32</v>
      </c>
      <c r="B17254" t="s">
        <v>15</v>
      </c>
      <c r="C17254" t="s">
        <v>275</v>
      </c>
      <c r="D17254" s="2">
        <v>4</v>
      </c>
      <c r="E17254" s="17">
        <v>12</v>
      </c>
      <c r="F17254" t="s">
        <v>70</v>
      </c>
      <c r="G17254">
        <v>3</v>
      </c>
      <c r="H17254">
        <v>121496.23</v>
      </c>
    </row>
    <row r="17255" spans="1:8" x14ac:dyDescent="0.25">
      <c r="A17255" s="2">
        <v>32</v>
      </c>
      <c r="B17255" t="s">
        <v>15</v>
      </c>
      <c r="C17255" t="s">
        <v>275</v>
      </c>
      <c r="D17255" s="2">
        <v>4</v>
      </c>
      <c r="E17255" s="17">
        <v>12</v>
      </c>
      <c r="F17255" t="s">
        <v>68</v>
      </c>
      <c r="G17255">
        <v>1</v>
      </c>
      <c r="H17255">
        <v>2320</v>
      </c>
    </row>
    <row r="17256" spans="1:8" x14ac:dyDescent="0.25">
      <c r="A17256" s="2">
        <v>32</v>
      </c>
      <c r="B17256" t="s">
        <v>15</v>
      </c>
      <c r="C17256" t="s">
        <v>275</v>
      </c>
      <c r="D17256" s="2">
        <v>4</v>
      </c>
      <c r="E17256" s="17">
        <v>12</v>
      </c>
      <c r="F17256" t="s">
        <v>69</v>
      </c>
      <c r="G17256">
        <v>3</v>
      </c>
      <c r="H17256">
        <v>15794.48</v>
      </c>
    </row>
    <row r="17257" spans="1:8" x14ac:dyDescent="0.25">
      <c r="A17257" s="2">
        <v>32</v>
      </c>
      <c r="B17257" t="s">
        <v>15</v>
      </c>
      <c r="C17257" t="s">
        <v>275</v>
      </c>
      <c r="D17257" s="2">
        <v>4</v>
      </c>
      <c r="E17257" s="17">
        <v>12</v>
      </c>
      <c r="F17257" t="s">
        <v>67</v>
      </c>
      <c r="G17257">
        <v>3</v>
      </c>
      <c r="H17257">
        <v>17.489999999999998</v>
      </c>
    </row>
    <row r="17258" spans="1:8" x14ac:dyDescent="0.25">
      <c r="A17258" s="2">
        <v>32</v>
      </c>
      <c r="B17258" t="s">
        <v>15</v>
      </c>
      <c r="C17258" t="s">
        <v>275</v>
      </c>
      <c r="D17258" s="2">
        <v>4</v>
      </c>
      <c r="E17258" s="17">
        <v>12</v>
      </c>
      <c r="F17258" t="s">
        <v>72</v>
      </c>
      <c r="G17258">
        <v>3</v>
      </c>
      <c r="H17258">
        <v>22571.71</v>
      </c>
    </row>
    <row r="17259" spans="1:8" x14ac:dyDescent="0.25">
      <c r="A17259" s="2">
        <v>32</v>
      </c>
      <c r="B17259" t="s">
        <v>15</v>
      </c>
      <c r="C17259" t="s">
        <v>275</v>
      </c>
      <c r="D17259" s="2">
        <v>4</v>
      </c>
      <c r="E17259" s="17">
        <v>13</v>
      </c>
      <c r="F17259" t="s">
        <v>70</v>
      </c>
      <c r="G17259">
        <v>5</v>
      </c>
      <c r="H17259">
        <v>231736.73000000004</v>
      </c>
    </row>
    <row r="17260" spans="1:8" x14ac:dyDescent="0.25">
      <c r="A17260" s="2">
        <v>32</v>
      </c>
      <c r="B17260" t="s">
        <v>15</v>
      </c>
      <c r="C17260" t="s">
        <v>275</v>
      </c>
      <c r="D17260" s="2">
        <v>4</v>
      </c>
      <c r="E17260" s="17">
        <v>13</v>
      </c>
      <c r="F17260" t="s">
        <v>68</v>
      </c>
      <c r="G17260">
        <v>2</v>
      </c>
      <c r="H17260">
        <v>3320</v>
      </c>
    </row>
    <row r="17261" spans="1:8" x14ac:dyDescent="0.25">
      <c r="A17261" s="2">
        <v>32</v>
      </c>
      <c r="B17261" t="s">
        <v>15</v>
      </c>
      <c r="C17261" t="s">
        <v>275</v>
      </c>
      <c r="D17261" s="2">
        <v>4</v>
      </c>
      <c r="E17261" s="17">
        <v>13</v>
      </c>
      <c r="F17261" t="s">
        <v>69</v>
      </c>
      <c r="G17261">
        <v>5</v>
      </c>
      <c r="H17261">
        <v>31062.949999999997</v>
      </c>
    </row>
    <row r="17262" spans="1:8" x14ac:dyDescent="0.25">
      <c r="A17262" s="2">
        <v>32</v>
      </c>
      <c r="B17262" t="s">
        <v>15</v>
      </c>
      <c r="C17262" t="s">
        <v>275</v>
      </c>
      <c r="D17262" s="2">
        <v>4</v>
      </c>
      <c r="E17262" s="17">
        <v>13</v>
      </c>
      <c r="F17262" t="s">
        <v>67</v>
      </c>
      <c r="G17262">
        <v>5</v>
      </c>
      <c r="H17262">
        <v>29.149999999999995</v>
      </c>
    </row>
    <row r="17263" spans="1:8" x14ac:dyDescent="0.25">
      <c r="A17263" s="2">
        <v>32</v>
      </c>
      <c r="B17263" t="s">
        <v>15</v>
      </c>
      <c r="C17263" t="s">
        <v>275</v>
      </c>
      <c r="D17263" s="2">
        <v>4</v>
      </c>
      <c r="E17263" s="17">
        <v>13</v>
      </c>
      <c r="F17263" t="s">
        <v>72</v>
      </c>
      <c r="G17263">
        <v>5</v>
      </c>
      <c r="H17263">
        <v>77396.600000000006</v>
      </c>
    </row>
    <row r="17264" spans="1:8" x14ac:dyDescent="0.25">
      <c r="A17264" s="2">
        <v>32</v>
      </c>
      <c r="B17264" t="s">
        <v>15</v>
      </c>
      <c r="C17264" t="s">
        <v>275</v>
      </c>
      <c r="D17264" s="2">
        <v>4</v>
      </c>
      <c r="E17264" s="17">
        <v>14</v>
      </c>
      <c r="F17264" t="s">
        <v>70</v>
      </c>
      <c r="G17264">
        <v>7</v>
      </c>
      <c r="H17264">
        <v>390147.55000000005</v>
      </c>
    </row>
    <row r="17265" spans="1:8" x14ac:dyDescent="0.25">
      <c r="A17265" s="2">
        <v>32</v>
      </c>
      <c r="B17265" t="s">
        <v>15</v>
      </c>
      <c r="C17265" t="s">
        <v>275</v>
      </c>
      <c r="D17265" s="2">
        <v>4</v>
      </c>
      <c r="E17265" s="17">
        <v>14</v>
      </c>
      <c r="F17265" t="s">
        <v>68</v>
      </c>
      <c r="G17265">
        <v>4</v>
      </c>
      <c r="H17265">
        <v>9149</v>
      </c>
    </row>
    <row r="17266" spans="1:8" x14ac:dyDescent="0.25">
      <c r="A17266" s="2">
        <v>32</v>
      </c>
      <c r="B17266" t="s">
        <v>15</v>
      </c>
      <c r="C17266" t="s">
        <v>275</v>
      </c>
      <c r="D17266" s="2">
        <v>4</v>
      </c>
      <c r="E17266" s="17">
        <v>14</v>
      </c>
      <c r="F17266" t="s">
        <v>69</v>
      </c>
      <c r="G17266">
        <v>7</v>
      </c>
      <c r="H17266">
        <v>50719.11</v>
      </c>
    </row>
    <row r="17267" spans="1:8" x14ac:dyDescent="0.25">
      <c r="A17267" s="2">
        <v>32</v>
      </c>
      <c r="B17267" t="s">
        <v>15</v>
      </c>
      <c r="C17267" t="s">
        <v>275</v>
      </c>
      <c r="D17267" s="2">
        <v>4</v>
      </c>
      <c r="E17267" s="17">
        <v>14</v>
      </c>
      <c r="F17267" t="s">
        <v>67</v>
      </c>
      <c r="G17267">
        <v>7</v>
      </c>
      <c r="H17267">
        <v>40.809999999999995</v>
      </c>
    </row>
    <row r="17268" spans="1:8" x14ac:dyDescent="0.25">
      <c r="A17268" s="2">
        <v>32</v>
      </c>
      <c r="B17268" t="s">
        <v>15</v>
      </c>
      <c r="C17268" t="s">
        <v>275</v>
      </c>
      <c r="D17268" s="2">
        <v>4</v>
      </c>
      <c r="E17268" s="17">
        <v>14</v>
      </c>
      <c r="F17268" t="s">
        <v>73</v>
      </c>
      <c r="G17268">
        <v>2</v>
      </c>
      <c r="H17268">
        <v>114513.7</v>
      </c>
    </row>
    <row r="17269" spans="1:8" x14ac:dyDescent="0.25">
      <c r="A17269" s="2">
        <v>32</v>
      </c>
      <c r="B17269" t="s">
        <v>15</v>
      </c>
      <c r="C17269" t="s">
        <v>275</v>
      </c>
      <c r="D17269" s="2">
        <v>4</v>
      </c>
      <c r="E17269" s="17">
        <v>14</v>
      </c>
      <c r="F17269" t="s">
        <v>72</v>
      </c>
      <c r="G17269">
        <v>7</v>
      </c>
      <c r="H17269">
        <v>162327.15</v>
      </c>
    </row>
    <row r="17270" spans="1:8" x14ac:dyDescent="0.25">
      <c r="A17270" s="2">
        <v>32</v>
      </c>
      <c r="B17270" t="s">
        <v>15</v>
      </c>
      <c r="C17270" t="s">
        <v>275</v>
      </c>
      <c r="D17270" s="2">
        <v>4</v>
      </c>
      <c r="E17270" s="17">
        <v>15</v>
      </c>
      <c r="F17270" t="s">
        <v>70</v>
      </c>
      <c r="G17270">
        <v>1</v>
      </c>
      <c r="H17270">
        <v>3203.55</v>
      </c>
    </row>
    <row r="17271" spans="1:8" x14ac:dyDescent="0.25">
      <c r="A17271" s="2">
        <v>32</v>
      </c>
      <c r="B17271" t="s">
        <v>15</v>
      </c>
      <c r="C17271" t="s">
        <v>275</v>
      </c>
      <c r="D17271" s="2">
        <v>4</v>
      </c>
      <c r="E17271" s="17">
        <v>15</v>
      </c>
      <c r="F17271" t="s">
        <v>69</v>
      </c>
      <c r="G17271">
        <v>1</v>
      </c>
      <c r="H17271">
        <v>416.45</v>
      </c>
    </row>
    <row r="17272" spans="1:8" x14ac:dyDescent="0.25">
      <c r="A17272" s="2">
        <v>32</v>
      </c>
      <c r="B17272" t="s">
        <v>15</v>
      </c>
      <c r="C17272" t="s">
        <v>275</v>
      </c>
      <c r="D17272" s="2">
        <v>4</v>
      </c>
      <c r="E17272" s="17">
        <v>15</v>
      </c>
      <c r="F17272" t="s">
        <v>72</v>
      </c>
      <c r="G17272">
        <v>1</v>
      </c>
      <c r="H17272">
        <v>1452.27</v>
      </c>
    </row>
    <row r="17273" spans="1:8" x14ac:dyDescent="0.25">
      <c r="A17273" s="2">
        <v>32</v>
      </c>
      <c r="B17273" t="s">
        <v>15</v>
      </c>
      <c r="C17273" t="s">
        <v>276</v>
      </c>
      <c r="D17273" s="2">
        <v>5</v>
      </c>
      <c r="E17273" s="17">
        <v>8</v>
      </c>
      <c r="F17273" t="s">
        <v>70</v>
      </c>
      <c r="G17273">
        <v>3</v>
      </c>
      <c r="H17273">
        <v>66710.25</v>
      </c>
    </row>
    <row r="17274" spans="1:8" x14ac:dyDescent="0.25">
      <c r="A17274" s="2">
        <v>32</v>
      </c>
      <c r="B17274" t="s">
        <v>15</v>
      </c>
      <c r="C17274" t="s">
        <v>276</v>
      </c>
      <c r="D17274" s="2">
        <v>5</v>
      </c>
      <c r="E17274" s="17">
        <v>8</v>
      </c>
      <c r="F17274" t="s">
        <v>75</v>
      </c>
      <c r="G17274">
        <v>3</v>
      </c>
      <c r="H17274">
        <v>10800</v>
      </c>
    </row>
    <row r="17275" spans="1:8" x14ac:dyDescent="0.25">
      <c r="A17275" s="2">
        <v>32</v>
      </c>
      <c r="B17275" t="s">
        <v>15</v>
      </c>
      <c r="C17275" t="s">
        <v>276</v>
      </c>
      <c r="D17275" s="2">
        <v>5</v>
      </c>
      <c r="E17275" s="17">
        <v>8</v>
      </c>
      <c r="F17275" t="s">
        <v>68</v>
      </c>
      <c r="G17275">
        <v>3</v>
      </c>
      <c r="H17275">
        <v>2493</v>
      </c>
    </row>
    <row r="17276" spans="1:8" x14ac:dyDescent="0.25">
      <c r="A17276" s="2">
        <v>32</v>
      </c>
      <c r="B17276" t="s">
        <v>15</v>
      </c>
      <c r="C17276" t="s">
        <v>276</v>
      </c>
      <c r="D17276" s="2">
        <v>5</v>
      </c>
      <c r="E17276" s="17">
        <v>8</v>
      </c>
      <c r="F17276" t="s">
        <v>69</v>
      </c>
      <c r="G17276">
        <v>3</v>
      </c>
      <c r="H17276">
        <v>8672.2899999999991</v>
      </c>
    </row>
    <row r="17277" spans="1:8" x14ac:dyDescent="0.25">
      <c r="A17277" s="2">
        <v>32</v>
      </c>
      <c r="B17277" t="s">
        <v>15</v>
      </c>
      <c r="C17277" t="s">
        <v>276</v>
      </c>
      <c r="D17277" s="2">
        <v>5</v>
      </c>
      <c r="E17277" s="17">
        <v>8</v>
      </c>
      <c r="F17277" t="s">
        <v>67</v>
      </c>
      <c r="G17277">
        <v>3</v>
      </c>
      <c r="H17277">
        <v>17.489999999999998</v>
      </c>
    </row>
    <row r="17278" spans="1:8" x14ac:dyDescent="0.25">
      <c r="A17278" s="2">
        <v>32</v>
      </c>
      <c r="B17278" t="s">
        <v>15</v>
      </c>
      <c r="C17278" t="s">
        <v>276</v>
      </c>
      <c r="D17278" s="2">
        <v>5</v>
      </c>
      <c r="E17278" s="17">
        <v>8</v>
      </c>
      <c r="F17278" t="s">
        <v>73</v>
      </c>
      <c r="G17278">
        <v>1</v>
      </c>
      <c r="H17278">
        <v>20926.5</v>
      </c>
    </row>
    <row r="17279" spans="1:8" x14ac:dyDescent="0.25">
      <c r="A17279" s="2">
        <v>32</v>
      </c>
      <c r="B17279" t="s">
        <v>15</v>
      </c>
      <c r="C17279" t="s">
        <v>276</v>
      </c>
      <c r="D17279" s="2">
        <v>5</v>
      </c>
      <c r="E17279" s="17">
        <v>9</v>
      </c>
      <c r="F17279" t="s">
        <v>70</v>
      </c>
      <c r="G17279">
        <v>1</v>
      </c>
      <c r="H17279">
        <v>28442.75</v>
      </c>
    </row>
    <row r="17280" spans="1:8" x14ac:dyDescent="0.25">
      <c r="A17280" s="2">
        <v>32</v>
      </c>
      <c r="B17280" t="s">
        <v>15</v>
      </c>
      <c r="C17280" t="s">
        <v>276</v>
      </c>
      <c r="D17280" s="2">
        <v>5</v>
      </c>
      <c r="E17280" s="17">
        <v>9</v>
      </c>
      <c r="F17280" t="s">
        <v>75</v>
      </c>
      <c r="G17280">
        <v>1</v>
      </c>
      <c r="H17280">
        <v>3600</v>
      </c>
    </row>
    <row r="17281" spans="1:8" x14ac:dyDescent="0.25">
      <c r="A17281" s="2">
        <v>32</v>
      </c>
      <c r="B17281" t="s">
        <v>15</v>
      </c>
      <c r="C17281" t="s">
        <v>276</v>
      </c>
      <c r="D17281" s="2">
        <v>5</v>
      </c>
      <c r="E17281" s="17">
        <v>9</v>
      </c>
      <c r="F17281" t="s">
        <v>68</v>
      </c>
      <c r="G17281">
        <v>1</v>
      </c>
      <c r="H17281">
        <v>1014</v>
      </c>
    </row>
    <row r="17282" spans="1:8" x14ac:dyDescent="0.25">
      <c r="A17282" s="2">
        <v>32</v>
      </c>
      <c r="B17282" t="s">
        <v>15</v>
      </c>
      <c r="C17282" t="s">
        <v>276</v>
      </c>
      <c r="D17282" s="2">
        <v>5</v>
      </c>
      <c r="E17282" s="17">
        <v>9</v>
      </c>
      <c r="F17282" t="s">
        <v>69</v>
      </c>
      <c r="G17282">
        <v>1</v>
      </c>
      <c r="H17282">
        <v>3697.54</v>
      </c>
    </row>
    <row r="17283" spans="1:8" x14ac:dyDescent="0.25">
      <c r="A17283" s="2">
        <v>32</v>
      </c>
      <c r="B17283" t="s">
        <v>15</v>
      </c>
      <c r="C17283" t="s">
        <v>276</v>
      </c>
      <c r="D17283" s="2">
        <v>5</v>
      </c>
      <c r="E17283" s="17">
        <v>9</v>
      </c>
      <c r="F17283" t="s">
        <v>67</v>
      </c>
      <c r="G17283">
        <v>1</v>
      </c>
      <c r="H17283">
        <v>5.83</v>
      </c>
    </row>
    <row r="17284" spans="1:8" x14ac:dyDescent="0.25">
      <c r="A17284" s="2">
        <v>32</v>
      </c>
      <c r="B17284" t="s">
        <v>15</v>
      </c>
      <c r="C17284" t="s">
        <v>276</v>
      </c>
      <c r="D17284" s="2">
        <v>5</v>
      </c>
      <c r="E17284" s="17">
        <v>10</v>
      </c>
      <c r="F17284" t="s">
        <v>70</v>
      </c>
      <c r="G17284">
        <v>1</v>
      </c>
      <c r="H17284">
        <v>30138.25</v>
      </c>
    </row>
    <row r="17285" spans="1:8" x14ac:dyDescent="0.25">
      <c r="A17285" s="2">
        <v>32</v>
      </c>
      <c r="B17285" t="s">
        <v>15</v>
      </c>
      <c r="C17285" t="s">
        <v>276</v>
      </c>
      <c r="D17285" s="2">
        <v>5</v>
      </c>
      <c r="E17285" s="17">
        <v>10</v>
      </c>
      <c r="F17285" t="s">
        <v>75</v>
      </c>
      <c r="G17285">
        <v>1</v>
      </c>
      <c r="H17285">
        <v>2400</v>
      </c>
    </row>
    <row r="17286" spans="1:8" x14ac:dyDescent="0.25">
      <c r="A17286" s="2">
        <v>32</v>
      </c>
      <c r="B17286" t="s">
        <v>15</v>
      </c>
      <c r="C17286" t="s">
        <v>276</v>
      </c>
      <c r="D17286" s="2">
        <v>5</v>
      </c>
      <c r="E17286" s="17">
        <v>10</v>
      </c>
      <c r="F17286" t="s">
        <v>68</v>
      </c>
      <c r="G17286">
        <v>1</v>
      </c>
      <c r="H17286">
        <v>1014</v>
      </c>
    </row>
    <row r="17287" spans="1:8" x14ac:dyDescent="0.25">
      <c r="A17287" s="2">
        <v>32</v>
      </c>
      <c r="B17287" t="s">
        <v>15</v>
      </c>
      <c r="C17287" t="s">
        <v>276</v>
      </c>
      <c r="D17287" s="2">
        <v>5</v>
      </c>
      <c r="E17287" s="17">
        <v>10</v>
      </c>
      <c r="F17287" t="s">
        <v>69</v>
      </c>
      <c r="G17287">
        <v>1</v>
      </c>
      <c r="H17287">
        <v>3917.95</v>
      </c>
    </row>
    <row r="17288" spans="1:8" x14ac:dyDescent="0.25">
      <c r="A17288" s="2">
        <v>32</v>
      </c>
      <c r="B17288" t="s">
        <v>15</v>
      </c>
      <c r="C17288" t="s">
        <v>276</v>
      </c>
      <c r="D17288" s="2">
        <v>5</v>
      </c>
      <c r="E17288" s="17">
        <v>10</v>
      </c>
      <c r="F17288" t="s">
        <v>67</v>
      </c>
      <c r="G17288">
        <v>1</v>
      </c>
      <c r="H17288">
        <v>5.83</v>
      </c>
    </row>
    <row r="17289" spans="1:8" x14ac:dyDescent="0.25">
      <c r="A17289" s="2">
        <v>32</v>
      </c>
      <c r="B17289" t="s">
        <v>15</v>
      </c>
      <c r="C17289" t="s">
        <v>276</v>
      </c>
      <c r="D17289" s="2">
        <v>5</v>
      </c>
      <c r="E17289" s="17">
        <v>11</v>
      </c>
      <c r="F17289" t="s">
        <v>70</v>
      </c>
      <c r="G17289">
        <v>1</v>
      </c>
      <c r="H17289">
        <v>36872.68</v>
      </c>
    </row>
    <row r="17290" spans="1:8" x14ac:dyDescent="0.25">
      <c r="A17290" s="2">
        <v>32</v>
      </c>
      <c r="B17290" t="s">
        <v>15</v>
      </c>
      <c r="C17290" t="s">
        <v>276</v>
      </c>
      <c r="D17290" s="2">
        <v>5</v>
      </c>
      <c r="E17290" s="17">
        <v>11</v>
      </c>
      <c r="F17290" t="s">
        <v>75</v>
      </c>
      <c r="G17290">
        <v>1</v>
      </c>
      <c r="H17290">
        <v>5118</v>
      </c>
    </row>
    <row r="17291" spans="1:8" x14ac:dyDescent="0.25">
      <c r="A17291" s="2">
        <v>32</v>
      </c>
      <c r="B17291" t="s">
        <v>15</v>
      </c>
      <c r="C17291" t="s">
        <v>276</v>
      </c>
      <c r="D17291" s="2">
        <v>5</v>
      </c>
      <c r="E17291" s="17">
        <v>11</v>
      </c>
      <c r="F17291" t="s">
        <v>69</v>
      </c>
      <c r="G17291">
        <v>1</v>
      </c>
      <c r="H17291">
        <v>4793.4399999999996</v>
      </c>
    </row>
    <row r="17292" spans="1:8" x14ac:dyDescent="0.25">
      <c r="A17292" s="2">
        <v>32</v>
      </c>
      <c r="B17292" t="s">
        <v>15</v>
      </c>
      <c r="C17292" t="s">
        <v>276</v>
      </c>
      <c r="D17292" s="2">
        <v>5</v>
      </c>
      <c r="E17292" s="17">
        <v>11</v>
      </c>
      <c r="F17292" t="s">
        <v>67</v>
      </c>
      <c r="G17292">
        <v>1</v>
      </c>
      <c r="H17292">
        <v>5.83</v>
      </c>
    </row>
    <row r="17293" spans="1:8" x14ac:dyDescent="0.25">
      <c r="A17293" s="2">
        <v>32</v>
      </c>
      <c r="B17293" t="s">
        <v>15</v>
      </c>
      <c r="C17293" t="s">
        <v>276</v>
      </c>
      <c r="D17293" s="2">
        <v>5</v>
      </c>
      <c r="E17293" s="17">
        <v>11</v>
      </c>
      <c r="F17293" t="s">
        <v>72</v>
      </c>
      <c r="G17293">
        <v>1</v>
      </c>
      <c r="H17293">
        <v>2818.4</v>
      </c>
    </row>
    <row r="17294" spans="1:8" x14ac:dyDescent="0.25">
      <c r="A17294" s="2">
        <v>32</v>
      </c>
      <c r="B17294" t="s">
        <v>15</v>
      </c>
      <c r="C17294" t="s">
        <v>276</v>
      </c>
      <c r="D17294" s="2">
        <v>5</v>
      </c>
      <c r="E17294" s="17">
        <v>12</v>
      </c>
      <c r="F17294" t="s">
        <v>70</v>
      </c>
      <c r="G17294">
        <v>5</v>
      </c>
      <c r="H17294">
        <v>207553.15</v>
      </c>
    </row>
    <row r="17295" spans="1:8" x14ac:dyDescent="0.25">
      <c r="A17295" s="2">
        <v>32</v>
      </c>
      <c r="B17295" t="s">
        <v>15</v>
      </c>
      <c r="C17295" t="s">
        <v>276</v>
      </c>
      <c r="D17295" s="2">
        <v>5</v>
      </c>
      <c r="E17295" s="17">
        <v>12</v>
      </c>
      <c r="F17295" t="s">
        <v>68</v>
      </c>
      <c r="G17295">
        <v>5</v>
      </c>
      <c r="H17295">
        <v>6310</v>
      </c>
    </row>
    <row r="17296" spans="1:8" x14ac:dyDescent="0.25">
      <c r="A17296" s="2">
        <v>32</v>
      </c>
      <c r="B17296" t="s">
        <v>15</v>
      </c>
      <c r="C17296" t="s">
        <v>276</v>
      </c>
      <c r="D17296" s="2">
        <v>5</v>
      </c>
      <c r="E17296" s="17">
        <v>12</v>
      </c>
      <c r="F17296" t="s">
        <v>69</v>
      </c>
      <c r="G17296">
        <v>5</v>
      </c>
      <c r="H17296">
        <v>27507.57</v>
      </c>
    </row>
    <row r="17297" spans="1:8" x14ac:dyDescent="0.25">
      <c r="A17297" s="2">
        <v>32</v>
      </c>
      <c r="B17297" t="s">
        <v>15</v>
      </c>
      <c r="C17297" t="s">
        <v>276</v>
      </c>
      <c r="D17297" s="2">
        <v>5</v>
      </c>
      <c r="E17297" s="17">
        <v>12</v>
      </c>
      <c r="F17297" t="s">
        <v>67</v>
      </c>
      <c r="G17297">
        <v>5</v>
      </c>
      <c r="H17297">
        <v>29.149999999999995</v>
      </c>
    </row>
    <row r="17298" spans="1:8" x14ac:dyDescent="0.25">
      <c r="A17298" s="2">
        <v>32</v>
      </c>
      <c r="B17298" t="s">
        <v>15</v>
      </c>
      <c r="C17298" t="s">
        <v>276</v>
      </c>
      <c r="D17298" s="2">
        <v>5</v>
      </c>
      <c r="E17298" s="17">
        <v>12</v>
      </c>
      <c r="F17298" t="s">
        <v>73</v>
      </c>
      <c r="G17298">
        <v>1</v>
      </c>
      <c r="H17298">
        <v>43053.15</v>
      </c>
    </row>
    <row r="17299" spans="1:8" x14ac:dyDescent="0.25">
      <c r="A17299" s="2">
        <v>32</v>
      </c>
      <c r="B17299" t="s">
        <v>15</v>
      </c>
      <c r="C17299" t="s">
        <v>276</v>
      </c>
      <c r="D17299" s="2">
        <v>5</v>
      </c>
      <c r="E17299" s="17">
        <v>12</v>
      </c>
      <c r="F17299" t="s">
        <v>72</v>
      </c>
      <c r="G17299">
        <v>5</v>
      </c>
      <c r="H17299">
        <v>33961.950000000004</v>
      </c>
    </row>
    <row r="17300" spans="1:8" x14ac:dyDescent="0.25">
      <c r="A17300" s="2">
        <v>32</v>
      </c>
      <c r="B17300" t="s">
        <v>15</v>
      </c>
      <c r="C17300" t="s">
        <v>276</v>
      </c>
      <c r="D17300" s="2">
        <v>5</v>
      </c>
      <c r="E17300" s="17">
        <v>13</v>
      </c>
      <c r="F17300" t="s">
        <v>70</v>
      </c>
      <c r="G17300">
        <v>7</v>
      </c>
      <c r="H17300">
        <v>338131.41000000003</v>
      </c>
    </row>
    <row r="17301" spans="1:8" x14ac:dyDescent="0.25">
      <c r="A17301" s="2">
        <v>32</v>
      </c>
      <c r="B17301" t="s">
        <v>15</v>
      </c>
      <c r="C17301" t="s">
        <v>276</v>
      </c>
      <c r="D17301" s="2">
        <v>5</v>
      </c>
      <c r="E17301" s="17">
        <v>13</v>
      </c>
      <c r="F17301" t="s">
        <v>68</v>
      </c>
      <c r="G17301">
        <v>3</v>
      </c>
      <c r="H17301">
        <v>8280</v>
      </c>
    </row>
    <row r="17302" spans="1:8" x14ac:dyDescent="0.25">
      <c r="A17302" s="2">
        <v>32</v>
      </c>
      <c r="B17302" t="s">
        <v>15</v>
      </c>
      <c r="C17302" t="s">
        <v>276</v>
      </c>
      <c r="D17302" s="2">
        <v>5</v>
      </c>
      <c r="E17302" s="17">
        <v>13</v>
      </c>
      <c r="F17302" t="s">
        <v>69</v>
      </c>
      <c r="G17302">
        <v>7</v>
      </c>
      <c r="H17302">
        <v>43957</v>
      </c>
    </row>
    <row r="17303" spans="1:8" x14ac:dyDescent="0.25">
      <c r="A17303" s="2">
        <v>32</v>
      </c>
      <c r="B17303" t="s">
        <v>15</v>
      </c>
      <c r="C17303" t="s">
        <v>276</v>
      </c>
      <c r="D17303" s="2">
        <v>5</v>
      </c>
      <c r="E17303" s="17">
        <v>13</v>
      </c>
      <c r="F17303" t="s">
        <v>67</v>
      </c>
      <c r="G17303">
        <v>7</v>
      </c>
      <c r="H17303">
        <v>40.809999999999995</v>
      </c>
    </row>
    <row r="17304" spans="1:8" x14ac:dyDescent="0.25">
      <c r="A17304" s="2">
        <v>32</v>
      </c>
      <c r="B17304" t="s">
        <v>15</v>
      </c>
      <c r="C17304" t="s">
        <v>276</v>
      </c>
      <c r="D17304" s="2">
        <v>5</v>
      </c>
      <c r="E17304" s="17">
        <v>13</v>
      </c>
      <c r="F17304" t="s">
        <v>73</v>
      </c>
      <c r="G17304">
        <v>1</v>
      </c>
      <c r="H17304">
        <v>3643.75</v>
      </c>
    </row>
    <row r="17305" spans="1:8" x14ac:dyDescent="0.25">
      <c r="A17305" s="2">
        <v>32</v>
      </c>
      <c r="B17305" t="s">
        <v>15</v>
      </c>
      <c r="C17305" t="s">
        <v>276</v>
      </c>
      <c r="D17305" s="2">
        <v>5</v>
      </c>
      <c r="E17305" s="17">
        <v>13</v>
      </c>
      <c r="F17305" t="s">
        <v>72</v>
      </c>
      <c r="G17305">
        <v>7</v>
      </c>
      <c r="H17305">
        <v>124322.55000000002</v>
      </c>
    </row>
    <row r="17306" spans="1:8" x14ac:dyDescent="0.25">
      <c r="A17306" s="2">
        <v>32</v>
      </c>
      <c r="B17306" t="s">
        <v>15</v>
      </c>
      <c r="C17306" t="s">
        <v>276</v>
      </c>
      <c r="D17306" s="2">
        <v>5</v>
      </c>
      <c r="E17306" s="17">
        <v>14</v>
      </c>
      <c r="F17306" t="s">
        <v>70</v>
      </c>
      <c r="G17306">
        <v>2</v>
      </c>
      <c r="H17306">
        <v>119532.1</v>
      </c>
    </row>
    <row r="17307" spans="1:8" x14ac:dyDescent="0.25">
      <c r="A17307" s="2">
        <v>32</v>
      </c>
      <c r="B17307" t="s">
        <v>15</v>
      </c>
      <c r="C17307" t="s">
        <v>276</v>
      </c>
      <c r="D17307" s="2">
        <v>5</v>
      </c>
      <c r="E17307" s="17">
        <v>14</v>
      </c>
      <c r="F17307" t="s">
        <v>75</v>
      </c>
      <c r="G17307">
        <v>1</v>
      </c>
      <c r="H17307">
        <v>4000</v>
      </c>
    </row>
    <row r="17308" spans="1:8" x14ac:dyDescent="0.25">
      <c r="A17308" s="2">
        <v>32</v>
      </c>
      <c r="B17308" t="s">
        <v>15</v>
      </c>
      <c r="C17308" t="s">
        <v>276</v>
      </c>
      <c r="D17308" s="2">
        <v>5</v>
      </c>
      <c r="E17308" s="17">
        <v>14</v>
      </c>
      <c r="F17308" t="s">
        <v>68</v>
      </c>
      <c r="G17308">
        <v>1</v>
      </c>
      <c r="H17308">
        <v>1880</v>
      </c>
    </row>
    <row r="17309" spans="1:8" x14ac:dyDescent="0.25">
      <c r="A17309" s="2">
        <v>32</v>
      </c>
      <c r="B17309" t="s">
        <v>15</v>
      </c>
      <c r="C17309" t="s">
        <v>276</v>
      </c>
      <c r="D17309" s="2">
        <v>5</v>
      </c>
      <c r="E17309" s="17">
        <v>14</v>
      </c>
      <c r="F17309" t="s">
        <v>69</v>
      </c>
      <c r="G17309">
        <v>2</v>
      </c>
      <c r="H17309">
        <v>15539.15</v>
      </c>
    </row>
    <row r="17310" spans="1:8" x14ac:dyDescent="0.25">
      <c r="A17310" s="2">
        <v>32</v>
      </c>
      <c r="B17310" t="s">
        <v>15</v>
      </c>
      <c r="C17310" t="s">
        <v>276</v>
      </c>
      <c r="D17310" s="2">
        <v>5</v>
      </c>
      <c r="E17310" s="17">
        <v>14</v>
      </c>
      <c r="F17310" t="s">
        <v>67</v>
      </c>
      <c r="G17310">
        <v>2</v>
      </c>
      <c r="H17310">
        <v>11.66</v>
      </c>
    </row>
    <row r="17311" spans="1:8" x14ac:dyDescent="0.25">
      <c r="A17311" s="2">
        <v>32</v>
      </c>
      <c r="B17311" t="s">
        <v>15</v>
      </c>
      <c r="C17311" t="s">
        <v>276</v>
      </c>
      <c r="D17311" s="2">
        <v>5</v>
      </c>
      <c r="E17311" s="17">
        <v>14</v>
      </c>
      <c r="F17311" t="s">
        <v>72</v>
      </c>
      <c r="G17311">
        <v>2</v>
      </c>
      <c r="H17311">
        <v>43789.72</v>
      </c>
    </row>
    <row r="17312" spans="1:8" x14ac:dyDescent="0.25">
      <c r="A17312" s="2">
        <v>32</v>
      </c>
      <c r="B17312" t="s">
        <v>15</v>
      </c>
      <c r="C17312" t="s">
        <v>276</v>
      </c>
      <c r="D17312" s="2">
        <v>5</v>
      </c>
      <c r="E17312" s="17">
        <v>15</v>
      </c>
      <c r="F17312" t="s">
        <v>70</v>
      </c>
      <c r="G17312">
        <v>1</v>
      </c>
      <c r="H17312">
        <v>73955.350000000006</v>
      </c>
    </row>
    <row r="17313" spans="1:8" x14ac:dyDescent="0.25">
      <c r="A17313" s="2">
        <v>32</v>
      </c>
      <c r="B17313" t="s">
        <v>15</v>
      </c>
      <c r="C17313" t="s">
        <v>276</v>
      </c>
      <c r="D17313" s="2">
        <v>5</v>
      </c>
      <c r="E17313" s="17">
        <v>15</v>
      </c>
      <c r="F17313" t="s">
        <v>68</v>
      </c>
      <c r="G17313">
        <v>1</v>
      </c>
      <c r="H17313">
        <v>5832</v>
      </c>
    </row>
    <row r="17314" spans="1:8" x14ac:dyDescent="0.25">
      <c r="A17314" s="2">
        <v>32</v>
      </c>
      <c r="B17314" t="s">
        <v>15</v>
      </c>
      <c r="C17314" t="s">
        <v>276</v>
      </c>
      <c r="D17314" s="2">
        <v>5</v>
      </c>
      <c r="E17314" s="17">
        <v>15</v>
      </c>
      <c r="F17314" t="s">
        <v>69</v>
      </c>
      <c r="G17314">
        <v>1</v>
      </c>
      <c r="H17314">
        <v>9614.19</v>
      </c>
    </row>
    <row r="17315" spans="1:8" x14ac:dyDescent="0.25">
      <c r="A17315" s="2">
        <v>32</v>
      </c>
      <c r="B17315" t="s">
        <v>15</v>
      </c>
      <c r="C17315" t="s">
        <v>276</v>
      </c>
      <c r="D17315" s="2">
        <v>5</v>
      </c>
      <c r="E17315" s="17">
        <v>15</v>
      </c>
      <c r="F17315" t="s">
        <v>67</v>
      </c>
      <c r="G17315">
        <v>1</v>
      </c>
      <c r="H17315">
        <v>5.83</v>
      </c>
    </row>
    <row r="17316" spans="1:8" x14ac:dyDescent="0.25">
      <c r="A17316" s="2">
        <v>32</v>
      </c>
      <c r="B17316" t="s">
        <v>15</v>
      </c>
      <c r="C17316" t="s">
        <v>276</v>
      </c>
      <c r="D17316" s="2">
        <v>5</v>
      </c>
      <c r="E17316" s="17">
        <v>15</v>
      </c>
      <c r="F17316" t="s">
        <v>72</v>
      </c>
      <c r="G17316">
        <v>1</v>
      </c>
      <c r="H17316">
        <v>16248.95</v>
      </c>
    </row>
    <row r="17317" spans="1:8" x14ac:dyDescent="0.25">
      <c r="A17317" s="2">
        <v>32</v>
      </c>
      <c r="B17317" t="s">
        <v>15</v>
      </c>
      <c r="C17317" t="s">
        <v>277</v>
      </c>
      <c r="D17317" s="2">
        <v>2</v>
      </c>
      <c r="E17317" s="17">
        <v>6</v>
      </c>
      <c r="F17317" t="s">
        <v>70</v>
      </c>
      <c r="G17317">
        <v>1</v>
      </c>
      <c r="H17317">
        <v>15376.5</v>
      </c>
    </row>
    <row r="17318" spans="1:8" x14ac:dyDescent="0.25">
      <c r="A17318" s="2">
        <v>32</v>
      </c>
      <c r="B17318" t="s">
        <v>15</v>
      </c>
      <c r="C17318" t="s">
        <v>277</v>
      </c>
      <c r="D17318" s="2">
        <v>2</v>
      </c>
      <c r="E17318" s="17">
        <v>6</v>
      </c>
      <c r="F17318" t="s">
        <v>75</v>
      </c>
      <c r="G17318">
        <v>1</v>
      </c>
      <c r="H17318">
        <v>3600</v>
      </c>
    </row>
    <row r="17319" spans="1:8" x14ac:dyDescent="0.25">
      <c r="A17319" s="2">
        <v>32</v>
      </c>
      <c r="B17319" t="s">
        <v>15</v>
      </c>
      <c r="C17319" t="s">
        <v>277</v>
      </c>
      <c r="D17319" s="2">
        <v>2</v>
      </c>
      <c r="E17319" s="17">
        <v>6</v>
      </c>
      <c r="F17319" t="s">
        <v>68</v>
      </c>
      <c r="G17319">
        <v>1</v>
      </c>
      <c r="H17319">
        <v>1683</v>
      </c>
    </row>
    <row r="17320" spans="1:8" x14ac:dyDescent="0.25">
      <c r="A17320" s="2">
        <v>32</v>
      </c>
      <c r="B17320" t="s">
        <v>15</v>
      </c>
      <c r="C17320" t="s">
        <v>277</v>
      </c>
      <c r="D17320" s="2">
        <v>2</v>
      </c>
      <c r="E17320" s="17">
        <v>6</v>
      </c>
      <c r="F17320" t="s">
        <v>69</v>
      </c>
      <c r="G17320">
        <v>1</v>
      </c>
      <c r="H17320">
        <v>1998.93</v>
      </c>
    </row>
    <row r="17321" spans="1:8" x14ac:dyDescent="0.25">
      <c r="A17321" s="2">
        <v>32</v>
      </c>
      <c r="B17321" t="s">
        <v>15</v>
      </c>
      <c r="C17321" t="s">
        <v>277</v>
      </c>
      <c r="D17321" s="2">
        <v>2</v>
      </c>
      <c r="E17321" s="17">
        <v>6</v>
      </c>
      <c r="F17321" t="s">
        <v>67</v>
      </c>
      <c r="G17321">
        <v>1</v>
      </c>
      <c r="H17321">
        <v>5.83</v>
      </c>
    </row>
    <row r="17322" spans="1:8" x14ac:dyDescent="0.25">
      <c r="A17322" s="2">
        <v>32</v>
      </c>
      <c r="B17322" t="s">
        <v>15</v>
      </c>
      <c r="C17322" t="s">
        <v>277</v>
      </c>
      <c r="D17322" s="2">
        <v>2</v>
      </c>
      <c r="E17322" s="17">
        <v>7</v>
      </c>
      <c r="F17322" t="s">
        <v>70</v>
      </c>
      <c r="G17322">
        <v>1</v>
      </c>
      <c r="H17322">
        <v>18701.75</v>
      </c>
    </row>
    <row r="17323" spans="1:8" x14ac:dyDescent="0.25">
      <c r="A17323" s="2">
        <v>32</v>
      </c>
      <c r="B17323" t="s">
        <v>15</v>
      </c>
      <c r="C17323" t="s">
        <v>277</v>
      </c>
      <c r="D17323" s="2">
        <v>2</v>
      </c>
      <c r="E17323" s="17">
        <v>7</v>
      </c>
      <c r="F17323" t="s">
        <v>75</v>
      </c>
      <c r="G17323">
        <v>1</v>
      </c>
      <c r="H17323">
        <v>3600</v>
      </c>
    </row>
    <row r="17324" spans="1:8" x14ac:dyDescent="0.25">
      <c r="A17324" s="2">
        <v>32</v>
      </c>
      <c r="B17324" t="s">
        <v>15</v>
      </c>
      <c r="C17324" t="s">
        <v>277</v>
      </c>
      <c r="D17324" s="2">
        <v>2</v>
      </c>
      <c r="E17324" s="17">
        <v>7</v>
      </c>
      <c r="F17324" t="s">
        <v>68</v>
      </c>
      <c r="G17324">
        <v>1</v>
      </c>
      <c r="H17324">
        <v>2197</v>
      </c>
    </row>
    <row r="17325" spans="1:8" x14ac:dyDescent="0.25">
      <c r="A17325" s="2">
        <v>32</v>
      </c>
      <c r="B17325" t="s">
        <v>15</v>
      </c>
      <c r="C17325" t="s">
        <v>277</v>
      </c>
      <c r="D17325" s="2">
        <v>2</v>
      </c>
      <c r="E17325" s="17">
        <v>7</v>
      </c>
      <c r="F17325" t="s">
        <v>69</v>
      </c>
      <c r="G17325">
        <v>1</v>
      </c>
      <c r="H17325">
        <v>2431.2199999999998</v>
      </c>
    </row>
    <row r="17326" spans="1:8" x14ac:dyDescent="0.25">
      <c r="A17326" s="2">
        <v>32</v>
      </c>
      <c r="B17326" t="s">
        <v>15</v>
      </c>
      <c r="C17326" t="s">
        <v>277</v>
      </c>
      <c r="D17326" s="2">
        <v>2</v>
      </c>
      <c r="E17326" s="17">
        <v>7</v>
      </c>
      <c r="F17326" t="s">
        <v>67</v>
      </c>
      <c r="G17326">
        <v>1</v>
      </c>
      <c r="H17326">
        <v>5.83</v>
      </c>
    </row>
    <row r="17327" spans="1:8" x14ac:dyDescent="0.25">
      <c r="A17327" s="2">
        <v>32</v>
      </c>
      <c r="B17327" t="s">
        <v>15</v>
      </c>
      <c r="C17327" t="s">
        <v>277</v>
      </c>
      <c r="D17327" s="2">
        <v>2</v>
      </c>
      <c r="E17327" s="17">
        <v>8</v>
      </c>
      <c r="F17327" t="s">
        <v>70</v>
      </c>
      <c r="G17327">
        <v>4</v>
      </c>
      <c r="H17327">
        <v>90283.75</v>
      </c>
    </row>
    <row r="17328" spans="1:8" x14ac:dyDescent="0.25">
      <c r="A17328" s="2">
        <v>32</v>
      </c>
      <c r="B17328" t="s">
        <v>15</v>
      </c>
      <c r="C17328" t="s">
        <v>277</v>
      </c>
      <c r="D17328" s="2">
        <v>2</v>
      </c>
      <c r="E17328" s="17">
        <v>8</v>
      </c>
      <c r="F17328" t="s">
        <v>75</v>
      </c>
      <c r="G17328">
        <v>4</v>
      </c>
      <c r="H17328">
        <v>9000</v>
      </c>
    </row>
    <row r="17329" spans="1:8" x14ac:dyDescent="0.25">
      <c r="A17329" s="2">
        <v>32</v>
      </c>
      <c r="B17329" t="s">
        <v>15</v>
      </c>
      <c r="C17329" t="s">
        <v>277</v>
      </c>
      <c r="D17329" s="2">
        <v>2</v>
      </c>
      <c r="E17329" s="17">
        <v>8</v>
      </c>
      <c r="F17329" t="s">
        <v>68</v>
      </c>
      <c r="G17329">
        <v>4</v>
      </c>
      <c r="H17329">
        <v>9302</v>
      </c>
    </row>
    <row r="17330" spans="1:8" x14ac:dyDescent="0.25">
      <c r="A17330" s="2">
        <v>32</v>
      </c>
      <c r="B17330" t="s">
        <v>15</v>
      </c>
      <c r="C17330" t="s">
        <v>277</v>
      </c>
      <c r="D17330" s="2">
        <v>2</v>
      </c>
      <c r="E17330" s="17">
        <v>8</v>
      </c>
      <c r="F17330" t="s">
        <v>69</v>
      </c>
      <c r="G17330">
        <v>4</v>
      </c>
      <c r="H17330">
        <v>11736.839999999998</v>
      </c>
    </row>
    <row r="17331" spans="1:8" x14ac:dyDescent="0.25">
      <c r="A17331" s="2">
        <v>32</v>
      </c>
      <c r="B17331" t="s">
        <v>15</v>
      </c>
      <c r="C17331" t="s">
        <v>277</v>
      </c>
      <c r="D17331" s="2">
        <v>2</v>
      </c>
      <c r="E17331" s="17">
        <v>8</v>
      </c>
      <c r="F17331" t="s">
        <v>67</v>
      </c>
      <c r="G17331">
        <v>4</v>
      </c>
      <c r="H17331">
        <v>23.319999999999997</v>
      </c>
    </row>
    <row r="17332" spans="1:8" x14ac:dyDescent="0.25">
      <c r="A17332" s="2">
        <v>32</v>
      </c>
      <c r="B17332" t="s">
        <v>15</v>
      </c>
      <c r="C17332" t="s">
        <v>277</v>
      </c>
      <c r="D17332" s="2">
        <v>2</v>
      </c>
      <c r="E17332" s="17">
        <v>10</v>
      </c>
      <c r="F17332" t="s">
        <v>70</v>
      </c>
      <c r="G17332">
        <v>2</v>
      </c>
      <c r="H17332">
        <v>60276.5</v>
      </c>
    </row>
    <row r="17333" spans="1:8" x14ac:dyDescent="0.25">
      <c r="A17333" s="2">
        <v>32</v>
      </c>
      <c r="B17333" t="s">
        <v>15</v>
      </c>
      <c r="C17333" t="s">
        <v>277</v>
      </c>
      <c r="D17333" s="2">
        <v>2</v>
      </c>
      <c r="E17333" s="17">
        <v>10</v>
      </c>
      <c r="F17333" t="s">
        <v>75</v>
      </c>
      <c r="G17333">
        <v>2</v>
      </c>
      <c r="H17333">
        <v>7200</v>
      </c>
    </row>
    <row r="17334" spans="1:8" x14ac:dyDescent="0.25">
      <c r="A17334" s="2">
        <v>32</v>
      </c>
      <c r="B17334" t="s">
        <v>15</v>
      </c>
      <c r="C17334" t="s">
        <v>277</v>
      </c>
      <c r="D17334" s="2">
        <v>2</v>
      </c>
      <c r="E17334" s="17">
        <v>10</v>
      </c>
      <c r="F17334" t="s">
        <v>68</v>
      </c>
      <c r="G17334">
        <v>2</v>
      </c>
      <c r="H17334">
        <v>3725</v>
      </c>
    </row>
    <row r="17335" spans="1:8" x14ac:dyDescent="0.25">
      <c r="A17335" s="2">
        <v>32</v>
      </c>
      <c r="B17335" t="s">
        <v>15</v>
      </c>
      <c r="C17335" t="s">
        <v>277</v>
      </c>
      <c r="D17335" s="2">
        <v>2</v>
      </c>
      <c r="E17335" s="17">
        <v>10</v>
      </c>
      <c r="F17335" t="s">
        <v>69</v>
      </c>
      <c r="G17335">
        <v>2</v>
      </c>
      <c r="H17335">
        <v>7835.9</v>
      </c>
    </row>
    <row r="17336" spans="1:8" x14ac:dyDescent="0.25">
      <c r="A17336" s="2">
        <v>32</v>
      </c>
      <c r="B17336" t="s">
        <v>15</v>
      </c>
      <c r="C17336" t="s">
        <v>277</v>
      </c>
      <c r="D17336" s="2">
        <v>2</v>
      </c>
      <c r="E17336" s="17">
        <v>10</v>
      </c>
      <c r="F17336" t="s">
        <v>67</v>
      </c>
      <c r="G17336">
        <v>2</v>
      </c>
      <c r="H17336">
        <v>11.66</v>
      </c>
    </row>
    <row r="17337" spans="1:8" x14ac:dyDescent="0.25">
      <c r="A17337" s="2">
        <v>32</v>
      </c>
      <c r="B17337" t="s">
        <v>15</v>
      </c>
      <c r="C17337" t="s">
        <v>277</v>
      </c>
      <c r="D17337" s="2">
        <v>2</v>
      </c>
      <c r="E17337" s="17">
        <v>13</v>
      </c>
      <c r="F17337" t="s">
        <v>70</v>
      </c>
      <c r="G17337">
        <v>4</v>
      </c>
      <c r="H17337">
        <v>190087.47999999998</v>
      </c>
    </row>
    <row r="17338" spans="1:8" x14ac:dyDescent="0.25">
      <c r="A17338" s="2">
        <v>32</v>
      </c>
      <c r="B17338" t="s">
        <v>15</v>
      </c>
      <c r="C17338" t="s">
        <v>277</v>
      </c>
      <c r="D17338" s="2">
        <v>2</v>
      </c>
      <c r="E17338" s="17">
        <v>13</v>
      </c>
      <c r="F17338" t="s">
        <v>75</v>
      </c>
      <c r="G17338">
        <v>2</v>
      </c>
      <c r="H17338">
        <v>12430</v>
      </c>
    </row>
    <row r="17339" spans="1:8" x14ac:dyDescent="0.25">
      <c r="A17339" s="2">
        <v>32</v>
      </c>
      <c r="B17339" t="s">
        <v>15</v>
      </c>
      <c r="C17339" t="s">
        <v>277</v>
      </c>
      <c r="D17339" s="2">
        <v>2</v>
      </c>
      <c r="E17339" s="17">
        <v>13</v>
      </c>
      <c r="F17339" t="s">
        <v>68</v>
      </c>
      <c r="G17339">
        <v>2</v>
      </c>
      <c r="H17339">
        <v>3320</v>
      </c>
    </row>
    <row r="17340" spans="1:8" x14ac:dyDescent="0.25">
      <c r="A17340" s="2">
        <v>32</v>
      </c>
      <c r="B17340" t="s">
        <v>15</v>
      </c>
      <c r="C17340" t="s">
        <v>277</v>
      </c>
      <c r="D17340" s="2">
        <v>2</v>
      </c>
      <c r="E17340" s="17">
        <v>13</v>
      </c>
      <c r="F17340" t="s">
        <v>69</v>
      </c>
      <c r="G17340">
        <v>4</v>
      </c>
      <c r="H17340">
        <v>24711.32</v>
      </c>
    </row>
    <row r="17341" spans="1:8" x14ac:dyDescent="0.25">
      <c r="A17341" s="2">
        <v>32</v>
      </c>
      <c r="B17341" t="s">
        <v>15</v>
      </c>
      <c r="C17341" t="s">
        <v>277</v>
      </c>
      <c r="D17341" s="2">
        <v>2</v>
      </c>
      <c r="E17341" s="17">
        <v>13</v>
      </c>
      <c r="F17341" t="s">
        <v>67</v>
      </c>
      <c r="G17341">
        <v>4</v>
      </c>
      <c r="H17341">
        <v>23.319999999999997</v>
      </c>
    </row>
    <row r="17342" spans="1:8" x14ac:dyDescent="0.25">
      <c r="A17342" s="2">
        <v>32</v>
      </c>
      <c r="B17342" t="s">
        <v>15</v>
      </c>
      <c r="C17342" t="s">
        <v>277</v>
      </c>
      <c r="D17342" s="2">
        <v>2</v>
      </c>
      <c r="E17342" s="17">
        <v>13</v>
      </c>
      <c r="F17342" t="s">
        <v>72</v>
      </c>
      <c r="G17342">
        <v>4</v>
      </c>
      <c r="H17342">
        <v>66295.02</v>
      </c>
    </row>
    <row r="17343" spans="1:8" x14ac:dyDescent="0.25">
      <c r="A17343" s="2">
        <v>32</v>
      </c>
      <c r="B17343" t="s">
        <v>15</v>
      </c>
      <c r="C17343" t="s">
        <v>277</v>
      </c>
      <c r="D17343" s="2">
        <v>2</v>
      </c>
      <c r="E17343" s="17">
        <v>14</v>
      </c>
      <c r="F17343" t="s">
        <v>70</v>
      </c>
      <c r="G17343">
        <v>3</v>
      </c>
      <c r="H17343">
        <v>160332.75</v>
      </c>
    </row>
    <row r="17344" spans="1:8" x14ac:dyDescent="0.25">
      <c r="A17344" s="2">
        <v>32</v>
      </c>
      <c r="B17344" t="s">
        <v>15</v>
      </c>
      <c r="C17344" t="s">
        <v>277</v>
      </c>
      <c r="D17344" s="2">
        <v>2</v>
      </c>
      <c r="E17344" s="17">
        <v>14</v>
      </c>
      <c r="F17344" t="s">
        <v>68</v>
      </c>
      <c r="G17344">
        <v>2</v>
      </c>
      <c r="H17344">
        <v>3320</v>
      </c>
    </row>
    <row r="17345" spans="1:8" x14ac:dyDescent="0.25">
      <c r="A17345" s="2">
        <v>32</v>
      </c>
      <c r="B17345" t="s">
        <v>15</v>
      </c>
      <c r="C17345" t="s">
        <v>277</v>
      </c>
      <c r="D17345" s="2">
        <v>2</v>
      </c>
      <c r="E17345" s="17">
        <v>14</v>
      </c>
      <c r="F17345" t="s">
        <v>69</v>
      </c>
      <c r="G17345">
        <v>3</v>
      </c>
      <c r="H17345">
        <v>20843.23</v>
      </c>
    </row>
    <row r="17346" spans="1:8" x14ac:dyDescent="0.25">
      <c r="A17346" s="2">
        <v>32</v>
      </c>
      <c r="B17346" t="s">
        <v>15</v>
      </c>
      <c r="C17346" t="s">
        <v>277</v>
      </c>
      <c r="D17346" s="2">
        <v>2</v>
      </c>
      <c r="E17346" s="17">
        <v>14</v>
      </c>
      <c r="F17346" t="s">
        <v>67</v>
      </c>
      <c r="G17346">
        <v>3</v>
      </c>
      <c r="H17346">
        <v>17.489999999999998</v>
      </c>
    </row>
    <row r="17347" spans="1:8" x14ac:dyDescent="0.25">
      <c r="A17347" s="2">
        <v>32</v>
      </c>
      <c r="B17347" t="s">
        <v>15</v>
      </c>
      <c r="C17347" t="s">
        <v>277</v>
      </c>
      <c r="D17347" s="2">
        <v>2</v>
      </c>
      <c r="E17347" s="17">
        <v>14</v>
      </c>
      <c r="F17347" t="s">
        <v>72</v>
      </c>
      <c r="G17347">
        <v>3</v>
      </c>
      <c r="H17347">
        <v>69364.17</v>
      </c>
    </row>
    <row r="17348" spans="1:8" x14ac:dyDescent="0.25">
      <c r="A17348" s="2">
        <v>32</v>
      </c>
      <c r="B17348" t="s">
        <v>15</v>
      </c>
      <c r="C17348" t="s">
        <v>277</v>
      </c>
      <c r="D17348" s="2">
        <v>2</v>
      </c>
      <c r="E17348" s="17">
        <v>14</v>
      </c>
      <c r="F17348" t="s">
        <v>74</v>
      </c>
      <c r="G17348">
        <v>1</v>
      </c>
      <c r="H17348">
        <v>14806.25</v>
      </c>
    </row>
    <row r="17349" spans="1:8" x14ac:dyDescent="0.25">
      <c r="A17349" s="2">
        <v>32</v>
      </c>
      <c r="B17349" t="s">
        <v>15</v>
      </c>
      <c r="C17349" t="s">
        <v>278</v>
      </c>
      <c r="D17349" s="2">
        <v>3</v>
      </c>
      <c r="E17349" s="17">
        <v>1</v>
      </c>
      <c r="F17349" t="s">
        <v>74</v>
      </c>
      <c r="G17349">
        <v>3</v>
      </c>
      <c r="H17349">
        <v>416097.93</v>
      </c>
    </row>
    <row r="17350" spans="1:8" x14ac:dyDescent="0.25">
      <c r="A17350" s="2">
        <v>32</v>
      </c>
      <c r="B17350" t="s">
        <v>15</v>
      </c>
      <c r="C17350" t="s">
        <v>278</v>
      </c>
      <c r="D17350" s="2">
        <v>3</v>
      </c>
      <c r="E17350" s="17">
        <v>5</v>
      </c>
      <c r="F17350" t="s">
        <v>70</v>
      </c>
      <c r="G17350">
        <v>3</v>
      </c>
      <c r="H17350">
        <v>34451</v>
      </c>
    </row>
    <row r="17351" spans="1:8" x14ac:dyDescent="0.25">
      <c r="A17351" s="2">
        <v>32</v>
      </c>
      <c r="B17351" t="s">
        <v>15</v>
      </c>
      <c r="C17351" t="s">
        <v>278</v>
      </c>
      <c r="D17351" s="2">
        <v>3</v>
      </c>
      <c r="E17351" s="17">
        <v>5</v>
      </c>
      <c r="F17351" t="s">
        <v>75</v>
      </c>
      <c r="G17351">
        <v>3</v>
      </c>
      <c r="H17351">
        <v>10800</v>
      </c>
    </row>
    <row r="17352" spans="1:8" x14ac:dyDescent="0.25">
      <c r="A17352" s="2">
        <v>32</v>
      </c>
      <c r="B17352" t="s">
        <v>15</v>
      </c>
      <c r="C17352" t="s">
        <v>278</v>
      </c>
      <c r="D17352" s="2">
        <v>3</v>
      </c>
      <c r="E17352" s="17">
        <v>5</v>
      </c>
      <c r="F17352" t="s">
        <v>68</v>
      </c>
      <c r="G17352">
        <v>3</v>
      </c>
      <c r="H17352">
        <v>6104</v>
      </c>
    </row>
    <row r="17353" spans="1:8" x14ac:dyDescent="0.25">
      <c r="A17353" s="2">
        <v>32</v>
      </c>
      <c r="B17353" t="s">
        <v>15</v>
      </c>
      <c r="C17353" t="s">
        <v>278</v>
      </c>
      <c r="D17353" s="2">
        <v>3</v>
      </c>
      <c r="E17353" s="17">
        <v>5</v>
      </c>
      <c r="F17353" t="s">
        <v>69</v>
      </c>
      <c r="G17353">
        <v>3</v>
      </c>
      <c r="H17353">
        <v>4478.59</v>
      </c>
    </row>
    <row r="17354" spans="1:8" x14ac:dyDescent="0.25">
      <c r="A17354" s="2">
        <v>32</v>
      </c>
      <c r="B17354" t="s">
        <v>15</v>
      </c>
      <c r="C17354" t="s">
        <v>278</v>
      </c>
      <c r="D17354" s="2">
        <v>3</v>
      </c>
      <c r="E17354" s="17">
        <v>5</v>
      </c>
      <c r="F17354" t="s">
        <v>67</v>
      </c>
      <c r="G17354">
        <v>3</v>
      </c>
      <c r="H17354">
        <v>17.490000000000002</v>
      </c>
    </row>
    <row r="17355" spans="1:8" x14ac:dyDescent="0.25">
      <c r="A17355" s="2">
        <v>32</v>
      </c>
      <c r="B17355" t="s">
        <v>15</v>
      </c>
      <c r="C17355" t="s">
        <v>278</v>
      </c>
      <c r="D17355" s="2">
        <v>3</v>
      </c>
      <c r="E17355" s="17">
        <v>5</v>
      </c>
      <c r="F17355" t="s">
        <v>72</v>
      </c>
      <c r="G17355">
        <v>1</v>
      </c>
      <c r="H17355">
        <v>1240</v>
      </c>
    </row>
    <row r="17356" spans="1:8" x14ac:dyDescent="0.25">
      <c r="A17356" s="2">
        <v>32</v>
      </c>
      <c r="B17356" t="s">
        <v>15</v>
      </c>
      <c r="C17356" t="s">
        <v>278</v>
      </c>
      <c r="D17356" s="2">
        <v>3</v>
      </c>
      <c r="E17356" s="17">
        <v>6</v>
      </c>
      <c r="F17356" t="s">
        <v>70</v>
      </c>
      <c r="G17356">
        <v>6</v>
      </c>
      <c r="H17356">
        <v>88947</v>
      </c>
    </row>
    <row r="17357" spans="1:8" x14ac:dyDescent="0.25">
      <c r="A17357" s="2">
        <v>32</v>
      </c>
      <c r="B17357" t="s">
        <v>15</v>
      </c>
      <c r="C17357" t="s">
        <v>278</v>
      </c>
      <c r="D17357" s="2">
        <v>3</v>
      </c>
      <c r="E17357" s="17">
        <v>6</v>
      </c>
      <c r="F17357" t="s">
        <v>75</v>
      </c>
      <c r="G17357">
        <v>6</v>
      </c>
      <c r="H17357">
        <v>21600</v>
      </c>
    </row>
    <row r="17358" spans="1:8" x14ac:dyDescent="0.25">
      <c r="A17358" s="2">
        <v>32</v>
      </c>
      <c r="B17358" t="s">
        <v>15</v>
      </c>
      <c r="C17358" t="s">
        <v>278</v>
      </c>
      <c r="D17358" s="2">
        <v>3</v>
      </c>
      <c r="E17358" s="17">
        <v>6</v>
      </c>
      <c r="F17358" t="s">
        <v>77</v>
      </c>
      <c r="G17358">
        <v>1</v>
      </c>
      <c r="H17358">
        <v>19.68</v>
      </c>
    </row>
    <row r="17359" spans="1:8" x14ac:dyDescent="0.25">
      <c r="A17359" s="2">
        <v>32</v>
      </c>
      <c r="B17359" t="s">
        <v>15</v>
      </c>
      <c r="C17359" t="s">
        <v>278</v>
      </c>
      <c r="D17359" s="2">
        <v>3</v>
      </c>
      <c r="E17359" s="17">
        <v>6</v>
      </c>
      <c r="F17359" t="s">
        <v>68</v>
      </c>
      <c r="G17359">
        <v>5</v>
      </c>
      <c r="H17359">
        <v>10471</v>
      </c>
    </row>
    <row r="17360" spans="1:8" x14ac:dyDescent="0.25">
      <c r="A17360" s="2">
        <v>32</v>
      </c>
      <c r="B17360" t="s">
        <v>15</v>
      </c>
      <c r="C17360" t="s">
        <v>278</v>
      </c>
      <c r="D17360" s="2">
        <v>3</v>
      </c>
      <c r="E17360" s="17">
        <v>6</v>
      </c>
      <c r="F17360" t="s">
        <v>69</v>
      </c>
      <c r="G17360">
        <v>6</v>
      </c>
      <c r="H17360">
        <v>11563.01</v>
      </c>
    </row>
    <row r="17361" spans="1:8" x14ac:dyDescent="0.25">
      <c r="A17361" s="2">
        <v>32</v>
      </c>
      <c r="B17361" t="s">
        <v>15</v>
      </c>
      <c r="C17361" t="s">
        <v>278</v>
      </c>
      <c r="D17361" s="2">
        <v>3</v>
      </c>
      <c r="E17361" s="17">
        <v>6</v>
      </c>
      <c r="F17361" t="s">
        <v>67</v>
      </c>
      <c r="G17361">
        <v>6</v>
      </c>
      <c r="H17361">
        <v>34.979999999999997</v>
      </c>
    </row>
    <row r="17362" spans="1:8" x14ac:dyDescent="0.25">
      <c r="A17362" s="2">
        <v>32</v>
      </c>
      <c r="B17362" t="s">
        <v>15</v>
      </c>
      <c r="C17362" t="s">
        <v>278</v>
      </c>
      <c r="D17362" s="2">
        <v>3</v>
      </c>
      <c r="E17362" s="17">
        <v>7</v>
      </c>
      <c r="F17362" t="s">
        <v>70</v>
      </c>
      <c r="G17362">
        <v>9</v>
      </c>
      <c r="H17362">
        <v>161769.25</v>
      </c>
    </row>
    <row r="17363" spans="1:8" x14ac:dyDescent="0.25">
      <c r="A17363" s="2">
        <v>32</v>
      </c>
      <c r="B17363" t="s">
        <v>15</v>
      </c>
      <c r="C17363" t="s">
        <v>278</v>
      </c>
      <c r="D17363" s="2">
        <v>3</v>
      </c>
      <c r="E17363" s="17">
        <v>7</v>
      </c>
      <c r="F17363" t="s">
        <v>75</v>
      </c>
      <c r="G17363">
        <v>6</v>
      </c>
      <c r="H17363">
        <v>18000</v>
      </c>
    </row>
    <row r="17364" spans="1:8" x14ac:dyDescent="0.25">
      <c r="A17364" s="2">
        <v>32</v>
      </c>
      <c r="B17364" t="s">
        <v>15</v>
      </c>
      <c r="C17364" t="s">
        <v>278</v>
      </c>
      <c r="D17364" s="2">
        <v>3</v>
      </c>
      <c r="E17364" s="17">
        <v>7</v>
      </c>
      <c r="F17364" t="s">
        <v>77</v>
      </c>
      <c r="G17364">
        <v>1</v>
      </c>
      <c r="H17364">
        <v>27.36</v>
      </c>
    </row>
    <row r="17365" spans="1:8" x14ac:dyDescent="0.25">
      <c r="A17365" s="2">
        <v>32</v>
      </c>
      <c r="B17365" t="s">
        <v>15</v>
      </c>
      <c r="C17365" t="s">
        <v>278</v>
      </c>
      <c r="D17365" s="2">
        <v>3</v>
      </c>
      <c r="E17365" s="17">
        <v>7</v>
      </c>
      <c r="F17365" t="s">
        <v>68</v>
      </c>
      <c r="G17365">
        <v>7</v>
      </c>
      <c r="H17365">
        <v>13168</v>
      </c>
    </row>
    <row r="17366" spans="1:8" x14ac:dyDescent="0.25">
      <c r="A17366" s="2">
        <v>32</v>
      </c>
      <c r="B17366" t="s">
        <v>15</v>
      </c>
      <c r="C17366" t="s">
        <v>278</v>
      </c>
      <c r="D17366" s="2">
        <v>3</v>
      </c>
      <c r="E17366" s="17">
        <v>7</v>
      </c>
      <c r="F17366" t="s">
        <v>69</v>
      </c>
      <c r="G17366">
        <v>9</v>
      </c>
      <c r="H17366">
        <v>21029.870000000003</v>
      </c>
    </row>
    <row r="17367" spans="1:8" x14ac:dyDescent="0.25">
      <c r="A17367" s="2">
        <v>32</v>
      </c>
      <c r="B17367" t="s">
        <v>15</v>
      </c>
      <c r="C17367" t="s">
        <v>278</v>
      </c>
      <c r="D17367" s="2">
        <v>3</v>
      </c>
      <c r="E17367" s="17">
        <v>7</v>
      </c>
      <c r="F17367" t="s">
        <v>67</v>
      </c>
      <c r="G17367">
        <v>9</v>
      </c>
      <c r="H17367">
        <v>52.47</v>
      </c>
    </row>
    <row r="17368" spans="1:8" x14ac:dyDescent="0.25">
      <c r="A17368" s="2">
        <v>32</v>
      </c>
      <c r="B17368" t="s">
        <v>15</v>
      </c>
      <c r="C17368" t="s">
        <v>278</v>
      </c>
      <c r="D17368" s="2">
        <v>3</v>
      </c>
      <c r="E17368" s="17">
        <v>7</v>
      </c>
      <c r="F17368" t="s">
        <v>73</v>
      </c>
      <c r="G17368">
        <v>1</v>
      </c>
      <c r="H17368">
        <v>17884.75</v>
      </c>
    </row>
    <row r="17369" spans="1:8" x14ac:dyDescent="0.25">
      <c r="A17369" s="2">
        <v>32</v>
      </c>
      <c r="B17369" t="s">
        <v>15</v>
      </c>
      <c r="C17369" t="s">
        <v>278</v>
      </c>
      <c r="D17369" s="2">
        <v>3</v>
      </c>
      <c r="E17369" s="17">
        <v>8</v>
      </c>
      <c r="F17369" t="s">
        <v>70</v>
      </c>
      <c r="G17369">
        <v>7</v>
      </c>
      <c r="H17369">
        <v>153209</v>
      </c>
    </row>
    <row r="17370" spans="1:8" x14ac:dyDescent="0.25">
      <c r="A17370" s="2">
        <v>32</v>
      </c>
      <c r="B17370" t="s">
        <v>15</v>
      </c>
      <c r="C17370" t="s">
        <v>278</v>
      </c>
      <c r="D17370" s="2">
        <v>3</v>
      </c>
      <c r="E17370" s="17">
        <v>8</v>
      </c>
      <c r="F17370" t="s">
        <v>75</v>
      </c>
      <c r="G17370">
        <v>7</v>
      </c>
      <c r="H17370">
        <v>24900</v>
      </c>
    </row>
    <row r="17371" spans="1:8" x14ac:dyDescent="0.25">
      <c r="A17371" s="2">
        <v>32</v>
      </c>
      <c r="B17371" t="s">
        <v>15</v>
      </c>
      <c r="C17371" t="s">
        <v>278</v>
      </c>
      <c r="D17371" s="2">
        <v>3</v>
      </c>
      <c r="E17371" s="17">
        <v>8</v>
      </c>
      <c r="F17371" t="s">
        <v>77</v>
      </c>
      <c r="G17371">
        <v>1</v>
      </c>
      <c r="H17371">
        <v>1146.81</v>
      </c>
    </row>
    <row r="17372" spans="1:8" x14ac:dyDescent="0.25">
      <c r="A17372" s="2">
        <v>32</v>
      </c>
      <c r="B17372" t="s">
        <v>15</v>
      </c>
      <c r="C17372" t="s">
        <v>278</v>
      </c>
      <c r="D17372" s="2">
        <v>3</v>
      </c>
      <c r="E17372" s="17">
        <v>8</v>
      </c>
      <c r="F17372" t="s">
        <v>68</v>
      </c>
      <c r="G17372">
        <v>6</v>
      </c>
      <c r="H17372">
        <v>9102</v>
      </c>
    </row>
    <row r="17373" spans="1:8" x14ac:dyDescent="0.25">
      <c r="A17373" s="2">
        <v>32</v>
      </c>
      <c r="B17373" t="s">
        <v>15</v>
      </c>
      <c r="C17373" t="s">
        <v>278</v>
      </c>
      <c r="D17373" s="2">
        <v>3</v>
      </c>
      <c r="E17373" s="17">
        <v>8</v>
      </c>
      <c r="F17373" t="s">
        <v>69</v>
      </c>
      <c r="G17373">
        <v>7</v>
      </c>
      <c r="H17373">
        <v>19917.03</v>
      </c>
    </row>
    <row r="17374" spans="1:8" x14ac:dyDescent="0.25">
      <c r="A17374" s="2">
        <v>32</v>
      </c>
      <c r="B17374" t="s">
        <v>15</v>
      </c>
      <c r="C17374" t="s">
        <v>278</v>
      </c>
      <c r="D17374" s="2">
        <v>3</v>
      </c>
      <c r="E17374" s="17">
        <v>8</v>
      </c>
      <c r="F17374" t="s">
        <v>67</v>
      </c>
      <c r="G17374">
        <v>7</v>
      </c>
      <c r="H17374">
        <v>40.81</v>
      </c>
    </row>
    <row r="17375" spans="1:8" x14ac:dyDescent="0.25">
      <c r="A17375" s="2">
        <v>32</v>
      </c>
      <c r="B17375" t="s">
        <v>15</v>
      </c>
      <c r="C17375" t="s">
        <v>278</v>
      </c>
      <c r="D17375" s="2">
        <v>3</v>
      </c>
      <c r="E17375" s="17">
        <v>8</v>
      </c>
      <c r="F17375" t="s">
        <v>73</v>
      </c>
      <c r="G17375">
        <v>2</v>
      </c>
      <c r="H17375">
        <v>40441.5</v>
      </c>
    </row>
    <row r="17376" spans="1:8" x14ac:dyDescent="0.25">
      <c r="A17376" s="2">
        <v>32</v>
      </c>
      <c r="B17376" t="s">
        <v>15</v>
      </c>
      <c r="C17376" t="s">
        <v>278</v>
      </c>
      <c r="D17376" s="2">
        <v>3</v>
      </c>
      <c r="E17376" s="17">
        <v>9</v>
      </c>
      <c r="F17376" t="s">
        <v>70</v>
      </c>
      <c r="G17376">
        <v>2</v>
      </c>
      <c r="H17376">
        <v>50549</v>
      </c>
    </row>
    <row r="17377" spans="1:8" x14ac:dyDescent="0.25">
      <c r="A17377" s="2">
        <v>32</v>
      </c>
      <c r="B17377" t="s">
        <v>15</v>
      </c>
      <c r="C17377" t="s">
        <v>278</v>
      </c>
      <c r="D17377" s="2">
        <v>3</v>
      </c>
      <c r="E17377" s="17">
        <v>9</v>
      </c>
      <c r="F17377" t="s">
        <v>75</v>
      </c>
      <c r="G17377">
        <v>2</v>
      </c>
      <c r="H17377">
        <v>6300</v>
      </c>
    </row>
    <row r="17378" spans="1:8" x14ac:dyDescent="0.25">
      <c r="A17378" s="2">
        <v>32</v>
      </c>
      <c r="B17378" t="s">
        <v>15</v>
      </c>
      <c r="C17378" t="s">
        <v>278</v>
      </c>
      <c r="D17378" s="2">
        <v>3</v>
      </c>
      <c r="E17378" s="17">
        <v>9</v>
      </c>
      <c r="F17378" t="s">
        <v>68</v>
      </c>
      <c r="G17378">
        <v>2</v>
      </c>
      <c r="H17378">
        <v>3880</v>
      </c>
    </row>
    <row r="17379" spans="1:8" x14ac:dyDescent="0.25">
      <c r="A17379" s="2">
        <v>32</v>
      </c>
      <c r="B17379" t="s">
        <v>15</v>
      </c>
      <c r="C17379" t="s">
        <v>278</v>
      </c>
      <c r="D17379" s="2">
        <v>3</v>
      </c>
      <c r="E17379" s="17">
        <v>9</v>
      </c>
      <c r="F17379" t="s">
        <v>69</v>
      </c>
      <c r="G17379">
        <v>2</v>
      </c>
      <c r="H17379">
        <v>6571.33</v>
      </c>
    </row>
    <row r="17380" spans="1:8" x14ac:dyDescent="0.25">
      <c r="A17380" s="2">
        <v>32</v>
      </c>
      <c r="B17380" t="s">
        <v>15</v>
      </c>
      <c r="C17380" t="s">
        <v>278</v>
      </c>
      <c r="D17380" s="2">
        <v>3</v>
      </c>
      <c r="E17380" s="17">
        <v>9</v>
      </c>
      <c r="F17380" t="s">
        <v>67</v>
      </c>
      <c r="G17380">
        <v>2</v>
      </c>
      <c r="H17380">
        <v>11.66</v>
      </c>
    </row>
    <row r="17381" spans="1:8" x14ac:dyDescent="0.25">
      <c r="A17381" s="2">
        <v>32</v>
      </c>
      <c r="B17381" t="s">
        <v>15</v>
      </c>
      <c r="C17381" t="s">
        <v>278</v>
      </c>
      <c r="D17381" s="2">
        <v>3</v>
      </c>
      <c r="E17381" s="17">
        <v>10</v>
      </c>
      <c r="F17381" t="s">
        <v>70</v>
      </c>
      <c r="G17381">
        <v>4</v>
      </c>
      <c r="H17381">
        <v>125217.25</v>
      </c>
    </row>
    <row r="17382" spans="1:8" x14ac:dyDescent="0.25">
      <c r="A17382" s="2">
        <v>32</v>
      </c>
      <c r="B17382" t="s">
        <v>15</v>
      </c>
      <c r="C17382" t="s">
        <v>278</v>
      </c>
      <c r="D17382" s="2">
        <v>3</v>
      </c>
      <c r="E17382" s="17">
        <v>10</v>
      </c>
      <c r="F17382" t="s">
        <v>75</v>
      </c>
      <c r="G17382">
        <v>4</v>
      </c>
      <c r="H17382">
        <v>12000</v>
      </c>
    </row>
    <row r="17383" spans="1:8" x14ac:dyDescent="0.25">
      <c r="A17383" s="2">
        <v>32</v>
      </c>
      <c r="B17383" t="s">
        <v>15</v>
      </c>
      <c r="C17383" t="s">
        <v>278</v>
      </c>
      <c r="D17383" s="2">
        <v>3</v>
      </c>
      <c r="E17383" s="17">
        <v>10</v>
      </c>
      <c r="F17383" t="s">
        <v>68</v>
      </c>
      <c r="G17383">
        <v>3</v>
      </c>
      <c r="H17383">
        <v>5408</v>
      </c>
    </row>
    <row r="17384" spans="1:8" x14ac:dyDescent="0.25">
      <c r="A17384" s="2">
        <v>32</v>
      </c>
      <c r="B17384" t="s">
        <v>15</v>
      </c>
      <c r="C17384" t="s">
        <v>278</v>
      </c>
      <c r="D17384" s="2">
        <v>3</v>
      </c>
      <c r="E17384" s="17">
        <v>10</v>
      </c>
      <c r="F17384" t="s">
        <v>69</v>
      </c>
      <c r="G17384">
        <v>4</v>
      </c>
      <c r="H17384">
        <v>16278.18</v>
      </c>
    </row>
    <row r="17385" spans="1:8" x14ac:dyDescent="0.25">
      <c r="A17385" s="2">
        <v>32</v>
      </c>
      <c r="B17385" t="s">
        <v>15</v>
      </c>
      <c r="C17385" t="s">
        <v>278</v>
      </c>
      <c r="D17385" s="2">
        <v>3</v>
      </c>
      <c r="E17385" s="17">
        <v>10</v>
      </c>
      <c r="F17385" t="s">
        <v>67</v>
      </c>
      <c r="G17385">
        <v>4</v>
      </c>
      <c r="H17385">
        <v>23.32</v>
      </c>
    </row>
    <row r="17386" spans="1:8" x14ac:dyDescent="0.25">
      <c r="A17386" s="2">
        <v>32</v>
      </c>
      <c r="B17386" t="s">
        <v>15</v>
      </c>
      <c r="C17386" t="s">
        <v>278</v>
      </c>
      <c r="D17386" s="2">
        <v>3</v>
      </c>
      <c r="E17386" s="17">
        <v>11</v>
      </c>
      <c r="F17386" t="s">
        <v>70</v>
      </c>
      <c r="G17386">
        <v>2</v>
      </c>
      <c r="H17386">
        <v>73753.23000000001</v>
      </c>
    </row>
    <row r="17387" spans="1:8" x14ac:dyDescent="0.25">
      <c r="A17387" s="2">
        <v>32</v>
      </c>
      <c r="B17387" t="s">
        <v>15</v>
      </c>
      <c r="C17387" t="s">
        <v>278</v>
      </c>
      <c r="D17387" s="2">
        <v>3</v>
      </c>
      <c r="E17387" s="17">
        <v>11</v>
      </c>
      <c r="F17387" t="s">
        <v>68</v>
      </c>
      <c r="G17387">
        <v>2</v>
      </c>
      <c r="H17387">
        <v>4282.66</v>
      </c>
    </row>
    <row r="17388" spans="1:8" x14ac:dyDescent="0.25">
      <c r="A17388" s="2">
        <v>32</v>
      </c>
      <c r="B17388" t="s">
        <v>15</v>
      </c>
      <c r="C17388" t="s">
        <v>278</v>
      </c>
      <c r="D17388" s="2">
        <v>3</v>
      </c>
      <c r="E17388" s="17">
        <v>11</v>
      </c>
      <c r="F17388" t="s">
        <v>69</v>
      </c>
      <c r="G17388">
        <v>2</v>
      </c>
      <c r="H17388">
        <v>9587.880000000001</v>
      </c>
    </row>
    <row r="17389" spans="1:8" x14ac:dyDescent="0.25">
      <c r="A17389" s="2">
        <v>32</v>
      </c>
      <c r="B17389" t="s">
        <v>15</v>
      </c>
      <c r="C17389" t="s">
        <v>278</v>
      </c>
      <c r="D17389" s="2">
        <v>3</v>
      </c>
      <c r="E17389" s="17">
        <v>11</v>
      </c>
      <c r="F17389" t="s">
        <v>67</v>
      </c>
      <c r="G17389">
        <v>2</v>
      </c>
      <c r="H17389">
        <v>11.66</v>
      </c>
    </row>
    <row r="17390" spans="1:8" x14ac:dyDescent="0.25">
      <c r="A17390" s="2">
        <v>32</v>
      </c>
      <c r="B17390" t="s">
        <v>15</v>
      </c>
      <c r="C17390" t="s">
        <v>278</v>
      </c>
      <c r="D17390" s="2">
        <v>3</v>
      </c>
      <c r="E17390" s="17">
        <v>11</v>
      </c>
      <c r="F17390" t="s">
        <v>72</v>
      </c>
      <c r="G17390">
        <v>2</v>
      </c>
      <c r="H17390">
        <v>17737.93</v>
      </c>
    </row>
    <row r="17391" spans="1:8" x14ac:dyDescent="0.25">
      <c r="A17391" s="2">
        <v>32</v>
      </c>
      <c r="B17391" t="s">
        <v>15</v>
      </c>
      <c r="C17391" t="s">
        <v>278</v>
      </c>
      <c r="D17391" s="2">
        <v>3</v>
      </c>
      <c r="E17391" s="17">
        <v>12</v>
      </c>
      <c r="F17391" t="s">
        <v>70</v>
      </c>
      <c r="G17391">
        <v>16</v>
      </c>
      <c r="H17391">
        <v>674033.37000000011</v>
      </c>
    </row>
    <row r="17392" spans="1:8" x14ac:dyDescent="0.25">
      <c r="A17392" s="2">
        <v>32</v>
      </c>
      <c r="B17392" t="s">
        <v>15</v>
      </c>
      <c r="C17392" t="s">
        <v>278</v>
      </c>
      <c r="D17392" s="2">
        <v>3</v>
      </c>
      <c r="E17392" s="17">
        <v>12</v>
      </c>
      <c r="F17392" t="s">
        <v>75</v>
      </c>
      <c r="G17392">
        <v>2</v>
      </c>
      <c r="H17392">
        <v>10142</v>
      </c>
    </row>
    <row r="17393" spans="1:8" x14ac:dyDescent="0.25">
      <c r="A17393" s="2">
        <v>32</v>
      </c>
      <c r="B17393" t="s">
        <v>15</v>
      </c>
      <c r="C17393" t="s">
        <v>278</v>
      </c>
      <c r="D17393" s="2">
        <v>3</v>
      </c>
      <c r="E17393" s="17">
        <v>12</v>
      </c>
      <c r="F17393" t="s">
        <v>68</v>
      </c>
      <c r="G17393">
        <v>11</v>
      </c>
      <c r="H17393">
        <v>20795</v>
      </c>
    </row>
    <row r="17394" spans="1:8" x14ac:dyDescent="0.25">
      <c r="A17394" s="2">
        <v>32</v>
      </c>
      <c r="B17394" t="s">
        <v>15</v>
      </c>
      <c r="C17394" t="s">
        <v>278</v>
      </c>
      <c r="D17394" s="2">
        <v>3</v>
      </c>
      <c r="E17394" s="17">
        <v>12</v>
      </c>
      <c r="F17394" t="s">
        <v>69</v>
      </c>
      <c r="G17394">
        <v>16</v>
      </c>
      <c r="H17394">
        <v>87624.12</v>
      </c>
    </row>
    <row r="17395" spans="1:8" x14ac:dyDescent="0.25">
      <c r="A17395" s="2">
        <v>32</v>
      </c>
      <c r="B17395" t="s">
        <v>15</v>
      </c>
      <c r="C17395" t="s">
        <v>278</v>
      </c>
      <c r="D17395" s="2">
        <v>3</v>
      </c>
      <c r="E17395" s="17">
        <v>12</v>
      </c>
      <c r="F17395" t="s">
        <v>67</v>
      </c>
      <c r="G17395">
        <v>16</v>
      </c>
      <c r="H17395">
        <v>93.28</v>
      </c>
    </row>
    <row r="17396" spans="1:8" x14ac:dyDescent="0.25">
      <c r="A17396" s="2">
        <v>32</v>
      </c>
      <c r="B17396" t="s">
        <v>15</v>
      </c>
      <c r="C17396" t="s">
        <v>278</v>
      </c>
      <c r="D17396" s="2">
        <v>3</v>
      </c>
      <c r="E17396" s="17">
        <v>12</v>
      </c>
      <c r="F17396" t="s">
        <v>72</v>
      </c>
      <c r="G17396">
        <v>16</v>
      </c>
      <c r="H17396">
        <v>107268.37999999999</v>
      </c>
    </row>
    <row r="17397" spans="1:8" x14ac:dyDescent="0.25">
      <c r="A17397" s="2">
        <v>32</v>
      </c>
      <c r="B17397" t="s">
        <v>15</v>
      </c>
      <c r="C17397" t="s">
        <v>278</v>
      </c>
      <c r="D17397" s="2">
        <v>3</v>
      </c>
      <c r="E17397" s="17">
        <v>13</v>
      </c>
      <c r="F17397" t="s">
        <v>70</v>
      </c>
      <c r="G17397">
        <v>17</v>
      </c>
      <c r="H17397">
        <v>794426.69</v>
      </c>
    </row>
    <row r="17398" spans="1:8" x14ac:dyDescent="0.25">
      <c r="A17398" s="2">
        <v>32</v>
      </c>
      <c r="B17398" t="s">
        <v>15</v>
      </c>
      <c r="C17398" t="s">
        <v>278</v>
      </c>
      <c r="D17398" s="2">
        <v>3</v>
      </c>
      <c r="E17398" s="17">
        <v>13</v>
      </c>
      <c r="F17398" t="s">
        <v>75</v>
      </c>
      <c r="G17398">
        <v>3</v>
      </c>
      <c r="H17398">
        <v>16416</v>
      </c>
    </row>
    <row r="17399" spans="1:8" x14ac:dyDescent="0.25">
      <c r="A17399" s="2">
        <v>32</v>
      </c>
      <c r="B17399" t="s">
        <v>15</v>
      </c>
      <c r="C17399" t="s">
        <v>278</v>
      </c>
      <c r="D17399" s="2">
        <v>3</v>
      </c>
      <c r="E17399" s="17">
        <v>13</v>
      </c>
      <c r="F17399" t="s">
        <v>68</v>
      </c>
      <c r="G17399">
        <v>12</v>
      </c>
      <c r="H17399">
        <v>19400</v>
      </c>
    </row>
    <row r="17400" spans="1:8" x14ac:dyDescent="0.25">
      <c r="A17400" s="2">
        <v>32</v>
      </c>
      <c r="B17400" t="s">
        <v>15</v>
      </c>
      <c r="C17400" t="s">
        <v>278</v>
      </c>
      <c r="D17400" s="2">
        <v>3</v>
      </c>
      <c r="E17400" s="17">
        <v>13</v>
      </c>
      <c r="F17400" t="s">
        <v>69</v>
      </c>
      <c r="G17400">
        <v>17</v>
      </c>
      <c r="H17400">
        <v>103275.22999999998</v>
      </c>
    </row>
    <row r="17401" spans="1:8" x14ac:dyDescent="0.25">
      <c r="A17401" s="2">
        <v>32</v>
      </c>
      <c r="B17401" t="s">
        <v>15</v>
      </c>
      <c r="C17401" t="s">
        <v>278</v>
      </c>
      <c r="D17401" s="2">
        <v>3</v>
      </c>
      <c r="E17401" s="17">
        <v>13</v>
      </c>
      <c r="F17401" t="s">
        <v>67</v>
      </c>
      <c r="G17401">
        <v>17</v>
      </c>
      <c r="H17401">
        <v>99.11</v>
      </c>
    </row>
    <row r="17402" spans="1:8" x14ac:dyDescent="0.25">
      <c r="A17402" s="2">
        <v>32</v>
      </c>
      <c r="B17402" t="s">
        <v>15</v>
      </c>
      <c r="C17402" t="s">
        <v>278</v>
      </c>
      <c r="D17402" s="2">
        <v>3</v>
      </c>
      <c r="E17402" s="17">
        <v>13</v>
      </c>
      <c r="F17402" t="s">
        <v>73</v>
      </c>
      <c r="G17402">
        <v>3</v>
      </c>
      <c r="H17402">
        <v>131192.53</v>
      </c>
    </row>
    <row r="17403" spans="1:8" x14ac:dyDescent="0.25">
      <c r="A17403" s="2">
        <v>32</v>
      </c>
      <c r="B17403" t="s">
        <v>15</v>
      </c>
      <c r="C17403" t="s">
        <v>278</v>
      </c>
      <c r="D17403" s="2">
        <v>3</v>
      </c>
      <c r="E17403" s="17">
        <v>13</v>
      </c>
      <c r="F17403" t="s">
        <v>72</v>
      </c>
      <c r="G17403">
        <v>17</v>
      </c>
      <c r="H17403">
        <v>298568.24999999994</v>
      </c>
    </row>
    <row r="17404" spans="1:8" x14ac:dyDescent="0.25">
      <c r="A17404" s="2">
        <v>32</v>
      </c>
      <c r="B17404" t="s">
        <v>15</v>
      </c>
      <c r="C17404" t="s">
        <v>278</v>
      </c>
      <c r="D17404" s="2">
        <v>3</v>
      </c>
      <c r="E17404" s="17">
        <v>13</v>
      </c>
      <c r="F17404" t="s">
        <v>74</v>
      </c>
      <c r="G17404">
        <v>1</v>
      </c>
      <c r="H17404">
        <v>5090</v>
      </c>
    </row>
    <row r="17405" spans="1:8" x14ac:dyDescent="0.25">
      <c r="A17405" s="2">
        <v>32</v>
      </c>
      <c r="B17405" t="s">
        <v>15</v>
      </c>
      <c r="C17405" t="s">
        <v>278</v>
      </c>
      <c r="D17405" s="2">
        <v>3</v>
      </c>
      <c r="E17405" s="17">
        <v>14</v>
      </c>
      <c r="F17405" t="s">
        <v>70</v>
      </c>
      <c r="G17405">
        <v>8</v>
      </c>
      <c r="H17405">
        <v>431268.25</v>
      </c>
    </row>
    <row r="17406" spans="1:8" x14ac:dyDescent="0.25">
      <c r="A17406" s="2">
        <v>32</v>
      </c>
      <c r="B17406" t="s">
        <v>15</v>
      </c>
      <c r="C17406" t="s">
        <v>278</v>
      </c>
      <c r="D17406" s="2">
        <v>3</v>
      </c>
      <c r="E17406" s="17">
        <v>14</v>
      </c>
      <c r="F17406" t="s">
        <v>75</v>
      </c>
      <c r="G17406">
        <v>1</v>
      </c>
      <c r="H17406">
        <v>7000</v>
      </c>
    </row>
    <row r="17407" spans="1:8" x14ac:dyDescent="0.25">
      <c r="A17407" s="2">
        <v>32</v>
      </c>
      <c r="B17407" t="s">
        <v>15</v>
      </c>
      <c r="C17407" t="s">
        <v>278</v>
      </c>
      <c r="D17407" s="2">
        <v>3</v>
      </c>
      <c r="E17407" s="17">
        <v>14</v>
      </c>
      <c r="F17407" t="s">
        <v>68</v>
      </c>
      <c r="G17407">
        <v>5</v>
      </c>
      <c r="H17407">
        <v>10460</v>
      </c>
    </row>
    <row r="17408" spans="1:8" x14ac:dyDescent="0.25">
      <c r="A17408" s="2">
        <v>32</v>
      </c>
      <c r="B17408" t="s">
        <v>15</v>
      </c>
      <c r="C17408" t="s">
        <v>278</v>
      </c>
      <c r="D17408" s="2">
        <v>3</v>
      </c>
      <c r="E17408" s="17">
        <v>14</v>
      </c>
      <c r="F17408" t="s">
        <v>69</v>
      </c>
      <c r="G17408">
        <v>8</v>
      </c>
      <c r="H17408">
        <v>56064.779999999992</v>
      </c>
    </row>
    <row r="17409" spans="1:8" x14ac:dyDescent="0.25">
      <c r="A17409" s="2">
        <v>32</v>
      </c>
      <c r="B17409" t="s">
        <v>15</v>
      </c>
      <c r="C17409" t="s">
        <v>278</v>
      </c>
      <c r="D17409" s="2">
        <v>3</v>
      </c>
      <c r="E17409" s="17">
        <v>14</v>
      </c>
      <c r="F17409" t="s">
        <v>67</v>
      </c>
      <c r="G17409">
        <v>8</v>
      </c>
      <c r="H17409">
        <v>46.64</v>
      </c>
    </row>
    <row r="17410" spans="1:8" x14ac:dyDescent="0.25">
      <c r="A17410" s="2">
        <v>32</v>
      </c>
      <c r="B17410" t="s">
        <v>15</v>
      </c>
      <c r="C17410" t="s">
        <v>278</v>
      </c>
      <c r="D17410" s="2">
        <v>3</v>
      </c>
      <c r="E17410" s="17">
        <v>14</v>
      </c>
      <c r="F17410" t="s">
        <v>73</v>
      </c>
      <c r="G17410">
        <v>2</v>
      </c>
      <c r="H17410">
        <v>53169.69</v>
      </c>
    </row>
    <row r="17411" spans="1:8" x14ac:dyDescent="0.25">
      <c r="A17411" s="2">
        <v>32</v>
      </c>
      <c r="B17411" t="s">
        <v>15</v>
      </c>
      <c r="C17411" t="s">
        <v>278</v>
      </c>
      <c r="D17411" s="2">
        <v>3</v>
      </c>
      <c r="E17411" s="17">
        <v>14</v>
      </c>
      <c r="F17411" t="s">
        <v>72</v>
      </c>
      <c r="G17411">
        <v>8</v>
      </c>
      <c r="H17411">
        <v>163569.09</v>
      </c>
    </row>
    <row r="17412" spans="1:8" x14ac:dyDescent="0.25">
      <c r="A17412" s="2">
        <v>32</v>
      </c>
      <c r="B17412" t="s">
        <v>15</v>
      </c>
      <c r="C17412" t="s">
        <v>278</v>
      </c>
      <c r="D17412" s="2">
        <v>3</v>
      </c>
      <c r="E17412" s="17">
        <v>14</v>
      </c>
      <c r="F17412" t="s">
        <v>74</v>
      </c>
      <c r="G17412">
        <v>2</v>
      </c>
      <c r="H17412">
        <v>37551</v>
      </c>
    </row>
    <row r="17413" spans="1:8" x14ac:dyDescent="0.25">
      <c r="A17413" s="2">
        <v>1</v>
      </c>
      <c r="B17413" t="s">
        <v>40</v>
      </c>
      <c r="C17413" t="s">
        <v>117</v>
      </c>
      <c r="D17413" s="2">
        <v>1</v>
      </c>
      <c r="E17413" s="17">
        <v>1</v>
      </c>
      <c r="F17413" t="s">
        <v>70</v>
      </c>
      <c r="G17413">
        <v>37</v>
      </c>
      <c r="H17413">
        <v>2229060.14</v>
      </c>
    </row>
    <row r="17414" spans="1:8" x14ac:dyDescent="0.25">
      <c r="A17414" s="2">
        <v>1</v>
      </c>
      <c r="B17414" t="s">
        <v>40</v>
      </c>
      <c r="C17414" t="s">
        <v>117</v>
      </c>
      <c r="D17414" s="2">
        <v>1</v>
      </c>
      <c r="E17414" s="17">
        <v>1</v>
      </c>
      <c r="F17414" t="s">
        <v>75</v>
      </c>
      <c r="H17414">
        <v>1800</v>
      </c>
    </row>
    <row r="17415" spans="1:8" x14ac:dyDescent="0.25">
      <c r="A17415" s="2">
        <v>1</v>
      </c>
      <c r="B17415" t="s">
        <v>40</v>
      </c>
      <c r="C17415" t="s">
        <v>117</v>
      </c>
      <c r="D17415" s="2">
        <v>1</v>
      </c>
      <c r="E17415" s="17">
        <v>1</v>
      </c>
      <c r="F17415" t="s">
        <v>77</v>
      </c>
      <c r="H17415">
        <v>3158.63</v>
      </c>
    </row>
    <row r="17416" spans="1:8" x14ac:dyDescent="0.25">
      <c r="A17416" s="2">
        <v>1</v>
      </c>
      <c r="B17416" t="s">
        <v>40</v>
      </c>
      <c r="C17416" t="s">
        <v>117</v>
      </c>
      <c r="D17416" s="2">
        <v>1</v>
      </c>
      <c r="E17416" s="17">
        <v>1</v>
      </c>
      <c r="F17416" t="s">
        <v>67</v>
      </c>
      <c r="H17416">
        <v>5.83</v>
      </c>
    </row>
    <row r="17417" spans="1:8" x14ac:dyDescent="0.25">
      <c r="A17417" s="2">
        <v>1</v>
      </c>
      <c r="B17417" t="s">
        <v>40</v>
      </c>
      <c r="C17417" t="s">
        <v>117</v>
      </c>
      <c r="D17417" s="2">
        <v>1</v>
      </c>
      <c r="E17417" s="17">
        <v>1</v>
      </c>
      <c r="F17417" t="s">
        <v>74</v>
      </c>
      <c r="G17417">
        <v>1</v>
      </c>
      <c r="H17417">
        <v>212706.78999999998</v>
      </c>
    </row>
    <row r="17418" spans="1:8" x14ac:dyDescent="0.25">
      <c r="A17418" s="2">
        <v>1</v>
      </c>
      <c r="B17418" t="s">
        <v>40</v>
      </c>
      <c r="C17418" t="s">
        <v>117</v>
      </c>
      <c r="D17418" s="2">
        <v>1</v>
      </c>
      <c r="E17418" s="17">
        <v>1</v>
      </c>
      <c r="F17418" t="s">
        <v>111</v>
      </c>
      <c r="H17418">
        <v>59.3</v>
      </c>
    </row>
    <row r="17419" spans="1:8" x14ac:dyDescent="0.25">
      <c r="A17419" s="2">
        <v>1</v>
      </c>
      <c r="B17419" t="s">
        <v>40</v>
      </c>
      <c r="C17419" t="s">
        <v>117</v>
      </c>
      <c r="D17419" s="2">
        <v>1</v>
      </c>
      <c r="E17419" s="17">
        <v>2</v>
      </c>
      <c r="F17419" t="s">
        <v>70</v>
      </c>
      <c r="G17419">
        <v>43</v>
      </c>
      <c r="H17419">
        <v>3958436.41</v>
      </c>
    </row>
    <row r="17420" spans="1:8" x14ac:dyDescent="0.25">
      <c r="A17420" s="2">
        <v>1</v>
      </c>
      <c r="B17420" t="s">
        <v>40</v>
      </c>
      <c r="C17420" t="s">
        <v>117</v>
      </c>
      <c r="D17420" s="2">
        <v>1</v>
      </c>
      <c r="E17420" s="17">
        <v>2</v>
      </c>
      <c r="F17420" t="s">
        <v>75</v>
      </c>
      <c r="G17420">
        <v>40</v>
      </c>
      <c r="H17420">
        <v>562500</v>
      </c>
    </row>
    <row r="17421" spans="1:8" x14ac:dyDescent="0.25">
      <c r="A17421" s="2">
        <v>1</v>
      </c>
      <c r="B17421" t="s">
        <v>40</v>
      </c>
      <c r="C17421" t="s">
        <v>117</v>
      </c>
      <c r="D17421" s="2">
        <v>1</v>
      </c>
      <c r="E17421" s="17">
        <v>2</v>
      </c>
      <c r="F17421" t="s">
        <v>77</v>
      </c>
      <c r="G17421">
        <v>26</v>
      </c>
      <c r="H17421">
        <v>192010.37000000002</v>
      </c>
    </row>
    <row r="17422" spans="1:8" x14ac:dyDescent="0.25">
      <c r="A17422" s="2">
        <v>1</v>
      </c>
      <c r="B17422" t="s">
        <v>40</v>
      </c>
      <c r="C17422" t="s">
        <v>117</v>
      </c>
      <c r="D17422" s="2">
        <v>1</v>
      </c>
      <c r="E17422" s="17">
        <v>2</v>
      </c>
      <c r="F17422" t="s">
        <v>68</v>
      </c>
      <c r="G17422">
        <v>31</v>
      </c>
      <c r="H17422">
        <v>664036.25</v>
      </c>
    </row>
    <row r="17423" spans="1:8" x14ac:dyDescent="0.25">
      <c r="A17423" s="2">
        <v>1</v>
      </c>
      <c r="B17423" t="s">
        <v>40</v>
      </c>
      <c r="C17423" t="s">
        <v>117</v>
      </c>
      <c r="D17423" s="2">
        <v>1</v>
      </c>
      <c r="E17423" s="17">
        <v>2</v>
      </c>
      <c r="F17423" t="s">
        <v>69</v>
      </c>
      <c r="G17423">
        <v>43</v>
      </c>
      <c r="H17423">
        <v>515285.44999999978</v>
      </c>
    </row>
    <row r="17424" spans="1:8" x14ac:dyDescent="0.25">
      <c r="A17424" s="2">
        <v>1</v>
      </c>
      <c r="B17424" t="s">
        <v>40</v>
      </c>
      <c r="C17424" t="s">
        <v>117</v>
      </c>
      <c r="D17424" s="2">
        <v>1</v>
      </c>
      <c r="E17424" s="17">
        <v>2</v>
      </c>
      <c r="F17424" t="s">
        <v>78</v>
      </c>
      <c r="H17424">
        <v>39354.089999999997</v>
      </c>
    </row>
    <row r="17425" spans="1:8" x14ac:dyDescent="0.25">
      <c r="A17425" s="2">
        <v>1</v>
      </c>
      <c r="B17425" t="s">
        <v>40</v>
      </c>
      <c r="C17425" t="s">
        <v>117</v>
      </c>
      <c r="D17425" s="2">
        <v>1</v>
      </c>
      <c r="E17425" s="17">
        <v>2</v>
      </c>
      <c r="F17425" t="s">
        <v>67</v>
      </c>
      <c r="G17425">
        <v>43</v>
      </c>
      <c r="H17425">
        <v>3194.79</v>
      </c>
    </row>
    <row r="17426" spans="1:8" x14ac:dyDescent="0.25">
      <c r="A17426" s="2">
        <v>1</v>
      </c>
      <c r="B17426" t="s">
        <v>40</v>
      </c>
      <c r="C17426" t="s">
        <v>117</v>
      </c>
      <c r="D17426" s="2">
        <v>1</v>
      </c>
      <c r="E17426" s="17">
        <v>2</v>
      </c>
      <c r="F17426" t="s">
        <v>73</v>
      </c>
      <c r="G17426">
        <v>7</v>
      </c>
      <c r="H17426">
        <v>348898.58999999997</v>
      </c>
    </row>
    <row r="17427" spans="1:8" x14ac:dyDescent="0.25">
      <c r="A17427" s="2">
        <v>1</v>
      </c>
      <c r="B17427" t="s">
        <v>40</v>
      </c>
      <c r="C17427" t="s">
        <v>117</v>
      </c>
      <c r="D17427" s="2">
        <v>1</v>
      </c>
      <c r="E17427" s="17">
        <v>2</v>
      </c>
      <c r="F17427" t="s">
        <v>79</v>
      </c>
      <c r="H17427">
        <v>17253</v>
      </c>
    </row>
    <row r="17428" spans="1:8" x14ac:dyDescent="0.25">
      <c r="A17428" s="2">
        <v>1</v>
      </c>
      <c r="B17428" t="s">
        <v>40</v>
      </c>
      <c r="C17428" t="s">
        <v>117</v>
      </c>
      <c r="D17428" s="2">
        <v>1</v>
      </c>
      <c r="E17428" s="17">
        <v>2</v>
      </c>
      <c r="F17428" t="s">
        <v>74</v>
      </c>
      <c r="H17428">
        <v>15155.080000000002</v>
      </c>
    </row>
    <row r="17429" spans="1:8" x14ac:dyDescent="0.25">
      <c r="A17429" s="2">
        <v>1</v>
      </c>
      <c r="B17429" t="s">
        <v>40</v>
      </c>
      <c r="C17429" t="s">
        <v>117</v>
      </c>
      <c r="D17429" s="2">
        <v>1</v>
      </c>
      <c r="E17429" s="17">
        <v>3</v>
      </c>
      <c r="F17429" t="s">
        <v>70</v>
      </c>
      <c r="G17429">
        <v>11</v>
      </c>
      <c r="H17429">
        <v>986316.05</v>
      </c>
    </row>
    <row r="17430" spans="1:8" x14ac:dyDescent="0.25">
      <c r="A17430" s="2">
        <v>1</v>
      </c>
      <c r="B17430" t="s">
        <v>40</v>
      </c>
      <c r="C17430" t="s">
        <v>117</v>
      </c>
      <c r="D17430" s="2">
        <v>1</v>
      </c>
      <c r="E17430" s="17">
        <v>3</v>
      </c>
      <c r="F17430" t="s">
        <v>75</v>
      </c>
      <c r="G17430">
        <v>11</v>
      </c>
      <c r="H17430">
        <v>121500</v>
      </c>
    </row>
    <row r="17431" spans="1:8" x14ac:dyDescent="0.25">
      <c r="A17431" s="2">
        <v>1</v>
      </c>
      <c r="B17431" t="s">
        <v>40</v>
      </c>
      <c r="C17431" t="s">
        <v>117</v>
      </c>
      <c r="D17431" s="2">
        <v>1</v>
      </c>
      <c r="E17431" s="17">
        <v>3</v>
      </c>
      <c r="F17431" t="s">
        <v>77</v>
      </c>
      <c r="G17431">
        <v>4</v>
      </c>
      <c r="H17431">
        <v>35554.649999999994</v>
      </c>
    </row>
    <row r="17432" spans="1:8" x14ac:dyDescent="0.25">
      <c r="A17432" s="2">
        <v>1</v>
      </c>
      <c r="B17432" t="s">
        <v>40</v>
      </c>
      <c r="C17432" t="s">
        <v>117</v>
      </c>
      <c r="D17432" s="2">
        <v>1</v>
      </c>
      <c r="E17432" s="17">
        <v>3</v>
      </c>
      <c r="F17432" t="s">
        <v>68</v>
      </c>
      <c r="G17432">
        <v>8</v>
      </c>
      <c r="H17432">
        <v>164778</v>
      </c>
    </row>
    <row r="17433" spans="1:8" x14ac:dyDescent="0.25">
      <c r="A17433" s="2">
        <v>1</v>
      </c>
      <c r="B17433" t="s">
        <v>40</v>
      </c>
      <c r="C17433" t="s">
        <v>117</v>
      </c>
      <c r="D17433" s="2">
        <v>1</v>
      </c>
      <c r="E17433" s="17">
        <v>3</v>
      </c>
      <c r="F17433" t="s">
        <v>69</v>
      </c>
      <c r="G17433">
        <v>11</v>
      </c>
      <c r="H17433">
        <v>128726.57999999999</v>
      </c>
    </row>
    <row r="17434" spans="1:8" x14ac:dyDescent="0.25">
      <c r="A17434" s="2">
        <v>1</v>
      </c>
      <c r="B17434" t="s">
        <v>40</v>
      </c>
      <c r="C17434" t="s">
        <v>117</v>
      </c>
      <c r="D17434" s="2">
        <v>1</v>
      </c>
      <c r="E17434" s="17">
        <v>3</v>
      </c>
      <c r="F17434" t="s">
        <v>78</v>
      </c>
      <c r="H17434">
        <v>9549.2999999999993</v>
      </c>
    </row>
    <row r="17435" spans="1:8" x14ac:dyDescent="0.25">
      <c r="A17435" s="2">
        <v>1</v>
      </c>
      <c r="B17435" t="s">
        <v>40</v>
      </c>
      <c r="C17435" t="s">
        <v>117</v>
      </c>
      <c r="D17435" s="2">
        <v>1</v>
      </c>
      <c r="E17435" s="17">
        <v>3</v>
      </c>
      <c r="F17435" t="s">
        <v>67</v>
      </c>
      <c r="G17435">
        <v>11</v>
      </c>
      <c r="H17435">
        <v>693.76999999999987</v>
      </c>
    </row>
    <row r="17436" spans="1:8" x14ac:dyDescent="0.25">
      <c r="A17436" s="2">
        <v>1</v>
      </c>
      <c r="B17436" t="s">
        <v>40</v>
      </c>
      <c r="C17436" t="s">
        <v>117</v>
      </c>
      <c r="D17436" s="2">
        <v>1</v>
      </c>
      <c r="E17436" s="17">
        <v>3</v>
      </c>
      <c r="F17436" t="s">
        <v>73</v>
      </c>
      <c r="G17436">
        <v>2</v>
      </c>
      <c r="H17436">
        <v>75975.22</v>
      </c>
    </row>
    <row r="17437" spans="1:8" x14ac:dyDescent="0.25">
      <c r="A17437" s="2">
        <v>1</v>
      </c>
      <c r="B17437" t="s">
        <v>40</v>
      </c>
      <c r="C17437" t="s">
        <v>117</v>
      </c>
      <c r="D17437" s="2">
        <v>1</v>
      </c>
      <c r="E17437" s="17">
        <v>3</v>
      </c>
      <c r="F17437" t="s">
        <v>79</v>
      </c>
      <c r="G17437">
        <v>1</v>
      </c>
      <c r="H17437">
        <v>53293.5</v>
      </c>
    </row>
    <row r="17438" spans="1:8" x14ac:dyDescent="0.25">
      <c r="A17438" s="2">
        <v>1</v>
      </c>
      <c r="B17438" t="s">
        <v>40</v>
      </c>
      <c r="C17438" t="s">
        <v>117</v>
      </c>
      <c r="D17438" s="2">
        <v>1</v>
      </c>
      <c r="E17438" s="17">
        <v>3</v>
      </c>
      <c r="F17438" t="s">
        <v>72</v>
      </c>
      <c r="H17438">
        <v>1562.75</v>
      </c>
    </row>
    <row r="17439" spans="1:8" x14ac:dyDescent="0.25">
      <c r="A17439" s="2">
        <v>1</v>
      </c>
      <c r="B17439" t="s">
        <v>40</v>
      </c>
      <c r="C17439" t="s">
        <v>117</v>
      </c>
      <c r="D17439" s="2">
        <v>1</v>
      </c>
      <c r="E17439" s="17">
        <v>4</v>
      </c>
      <c r="F17439" t="s">
        <v>70</v>
      </c>
      <c r="G17439">
        <v>89</v>
      </c>
      <c r="H17439">
        <v>10500453.51</v>
      </c>
    </row>
    <row r="17440" spans="1:8" x14ac:dyDescent="0.25">
      <c r="A17440" s="2">
        <v>1</v>
      </c>
      <c r="B17440" t="s">
        <v>40</v>
      </c>
      <c r="C17440" t="s">
        <v>117</v>
      </c>
      <c r="D17440" s="2">
        <v>1</v>
      </c>
      <c r="E17440" s="17">
        <v>4</v>
      </c>
      <c r="F17440" t="s">
        <v>75</v>
      </c>
      <c r="G17440">
        <v>78</v>
      </c>
      <c r="H17440">
        <v>1024800</v>
      </c>
    </row>
    <row r="17441" spans="1:8" x14ac:dyDescent="0.25">
      <c r="A17441" s="2">
        <v>1</v>
      </c>
      <c r="B17441" t="s">
        <v>40</v>
      </c>
      <c r="C17441" t="s">
        <v>117</v>
      </c>
      <c r="D17441" s="2">
        <v>1</v>
      </c>
      <c r="E17441" s="17">
        <v>4</v>
      </c>
      <c r="F17441" t="s">
        <v>77</v>
      </c>
      <c r="G17441">
        <v>73</v>
      </c>
      <c r="H17441">
        <v>3956882.74</v>
      </c>
    </row>
    <row r="17442" spans="1:8" x14ac:dyDescent="0.25">
      <c r="A17442" s="2">
        <v>1</v>
      </c>
      <c r="B17442" t="s">
        <v>40</v>
      </c>
      <c r="C17442" t="s">
        <v>117</v>
      </c>
      <c r="D17442" s="2">
        <v>1</v>
      </c>
      <c r="E17442" s="17">
        <v>4</v>
      </c>
      <c r="F17442" t="s">
        <v>68</v>
      </c>
      <c r="G17442">
        <v>71</v>
      </c>
      <c r="H17442">
        <v>1562664.5</v>
      </c>
    </row>
    <row r="17443" spans="1:8" x14ac:dyDescent="0.25">
      <c r="A17443" s="2">
        <v>1</v>
      </c>
      <c r="B17443" t="s">
        <v>40</v>
      </c>
      <c r="C17443" t="s">
        <v>117</v>
      </c>
      <c r="D17443" s="2">
        <v>1</v>
      </c>
      <c r="E17443" s="17">
        <v>4</v>
      </c>
      <c r="F17443" t="s">
        <v>69</v>
      </c>
      <c r="G17443">
        <v>85</v>
      </c>
      <c r="H17443">
        <v>1300905.4899999995</v>
      </c>
    </row>
    <row r="17444" spans="1:8" x14ac:dyDescent="0.25">
      <c r="A17444" s="2">
        <v>1</v>
      </c>
      <c r="B17444" t="s">
        <v>40</v>
      </c>
      <c r="C17444" t="s">
        <v>117</v>
      </c>
      <c r="D17444" s="2">
        <v>1</v>
      </c>
      <c r="E17444" s="17">
        <v>4</v>
      </c>
      <c r="F17444" t="s">
        <v>78</v>
      </c>
      <c r="H17444">
        <v>151152.29999999999</v>
      </c>
    </row>
    <row r="17445" spans="1:8" x14ac:dyDescent="0.25">
      <c r="A17445" s="2">
        <v>1</v>
      </c>
      <c r="B17445" t="s">
        <v>40</v>
      </c>
      <c r="C17445" t="s">
        <v>117</v>
      </c>
      <c r="D17445" s="2">
        <v>1</v>
      </c>
      <c r="E17445" s="17">
        <v>4</v>
      </c>
      <c r="F17445" t="s">
        <v>67</v>
      </c>
      <c r="G17445">
        <v>89</v>
      </c>
      <c r="H17445">
        <v>6039.83</v>
      </c>
    </row>
    <row r="17446" spans="1:8" x14ac:dyDescent="0.25">
      <c r="A17446" s="2">
        <v>1</v>
      </c>
      <c r="B17446" t="s">
        <v>40</v>
      </c>
      <c r="C17446" t="s">
        <v>117</v>
      </c>
      <c r="D17446" s="2">
        <v>1</v>
      </c>
      <c r="E17446" s="17">
        <v>4</v>
      </c>
      <c r="F17446" t="s">
        <v>73</v>
      </c>
      <c r="G17446">
        <v>7</v>
      </c>
      <c r="H17446">
        <v>797617.19000000006</v>
      </c>
    </row>
    <row r="17447" spans="1:8" x14ac:dyDescent="0.25">
      <c r="A17447" s="2">
        <v>1</v>
      </c>
      <c r="B17447" t="s">
        <v>40</v>
      </c>
      <c r="C17447" t="s">
        <v>117</v>
      </c>
      <c r="D17447" s="2">
        <v>1</v>
      </c>
      <c r="E17447" s="17">
        <v>4</v>
      </c>
      <c r="F17447" t="s">
        <v>79</v>
      </c>
      <c r="G17447">
        <v>1</v>
      </c>
      <c r="H17447">
        <v>8882</v>
      </c>
    </row>
    <row r="17448" spans="1:8" x14ac:dyDescent="0.25">
      <c r="A17448" s="2">
        <v>1</v>
      </c>
      <c r="B17448" t="s">
        <v>40</v>
      </c>
      <c r="C17448" t="s">
        <v>117</v>
      </c>
      <c r="D17448" s="2">
        <v>1</v>
      </c>
      <c r="E17448" s="17">
        <v>4</v>
      </c>
      <c r="F17448" t="s">
        <v>72</v>
      </c>
      <c r="G17448">
        <v>4</v>
      </c>
      <c r="H17448">
        <v>183894.31</v>
      </c>
    </row>
    <row r="17449" spans="1:8" x14ac:dyDescent="0.25">
      <c r="A17449" s="2">
        <v>1</v>
      </c>
      <c r="B17449" t="s">
        <v>40</v>
      </c>
      <c r="C17449" t="s">
        <v>117</v>
      </c>
      <c r="D17449" s="2">
        <v>1</v>
      </c>
      <c r="E17449" s="17">
        <v>4</v>
      </c>
      <c r="F17449" t="s">
        <v>74</v>
      </c>
      <c r="G17449">
        <v>19</v>
      </c>
      <c r="H17449">
        <v>388932.55000000005</v>
      </c>
    </row>
    <row r="17450" spans="1:8" x14ac:dyDescent="0.25">
      <c r="A17450" s="2">
        <v>1</v>
      </c>
      <c r="B17450" t="s">
        <v>40</v>
      </c>
      <c r="C17450" t="s">
        <v>117</v>
      </c>
      <c r="D17450" s="2">
        <v>1</v>
      </c>
      <c r="E17450" s="17">
        <v>5</v>
      </c>
      <c r="F17450" t="s">
        <v>70</v>
      </c>
      <c r="G17450">
        <v>17</v>
      </c>
      <c r="H17450">
        <v>2794135.91</v>
      </c>
    </row>
    <row r="17451" spans="1:8" x14ac:dyDescent="0.25">
      <c r="A17451" s="2">
        <v>1</v>
      </c>
      <c r="B17451" t="s">
        <v>40</v>
      </c>
      <c r="C17451" t="s">
        <v>117</v>
      </c>
      <c r="D17451" s="2">
        <v>1</v>
      </c>
      <c r="E17451" s="17">
        <v>5</v>
      </c>
      <c r="F17451" t="s">
        <v>75</v>
      </c>
      <c r="G17451">
        <v>16</v>
      </c>
      <c r="H17451">
        <v>243000</v>
      </c>
    </row>
    <row r="17452" spans="1:8" x14ac:dyDescent="0.25">
      <c r="A17452" s="2">
        <v>1</v>
      </c>
      <c r="B17452" t="s">
        <v>40</v>
      </c>
      <c r="C17452" t="s">
        <v>117</v>
      </c>
      <c r="D17452" s="2">
        <v>1</v>
      </c>
      <c r="E17452" s="17">
        <v>5</v>
      </c>
      <c r="F17452" t="s">
        <v>77</v>
      </c>
      <c r="G17452">
        <v>12</v>
      </c>
      <c r="H17452">
        <v>407436.06999999995</v>
      </c>
    </row>
    <row r="17453" spans="1:8" x14ac:dyDescent="0.25">
      <c r="A17453" s="2">
        <v>1</v>
      </c>
      <c r="B17453" t="s">
        <v>40</v>
      </c>
      <c r="C17453" t="s">
        <v>117</v>
      </c>
      <c r="D17453" s="2">
        <v>1</v>
      </c>
      <c r="E17453" s="17">
        <v>5</v>
      </c>
      <c r="F17453" t="s">
        <v>68</v>
      </c>
      <c r="G17453">
        <v>11</v>
      </c>
      <c r="H17453">
        <v>218839.25</v>
      </c>
    </row>
    <row r="17454" spans="1:8" x14ac:dyDescent="0.25">
      <c r="A17454" s="2">
        <v>1</v>
      </c>
      <c r="B17454" t="s">
        <v>40</v>
      </c>
      <c r="C17454" t="s">
        <v>117</v>
      </c>
      <c r="D17454" s="2">
        <v>1</v>
      </c>
      <c r="E17454" s="17">
        <v>5</v>
      </c>
      <c r="F17454" t="s">
        <v>69</v>
      </c>
      <c r="G17454">
        <v>16</v>
      </c>
      <c r="H17454">
        <v>336703.20999999996</v>
      </c>
    </row>
    <row r="17455" spans="1:8" x14ac:dyDescent="0.25">
      <c r="A17455" s="2">
        <v>1</v>
      </c>
      <c r="B17455" t="s">
        <v>40</v>
      </c>
      <c r="C17455" t="s">
        <v>117</v>
      </c>
      <c r="D17455" s="2">
        <v>1</v>
      </c>
      <c r="E17455" s="17">
        <v>5</v>
      </c>
      <c r="F17455" t="s">
        <v>78</v>
      </c>
      <c r="H17455">
        <v>47799.93</v>
      </c>
    </row>
    <row r="17456" spans="1:8" x14ac:dyDescent="0.25">
      <c r="A17456" s="2">
        <v>1</v>
      </c>
      <c r="B17456" t="s">
        <v>40</v>
      </c>
      <c r="C17456" t="s">
        <v>117</v>
      </c>
      <c r="D17456" s="2">
        <v>1</v>
      </c>
      <c r="E17456" s="17">
        <v>5</v>
      </c>
      <c r="F17456" t="s">
        <v>67</v>
      </c>
      <c r="G17456">
        <v>17</v>
      </c>
      <c r="H17456">
        <v>1451.62</v>
      </c>
    </row>
    <row r="17457" spans="1:8" x14ac:dyDescent="0.25">
      <c r="A17457" s="2">
        <v>1</v>
      </c>
      <c r="B17457" t="s">
        <v>40</v>
      </c>
      <c r="C17457" t="s">
        <v>117</v>
      </c>
      <c r="D17457" s="2">
        <v>1</v>
      </c>
      <c r="E17457" s="17">
        <v>5</v>
      </c>
      <c r="F17457" t="s">
        <v>73</v>
      </c>
      <c r="H17457">
        <v>201947.74</v>
      </c>
    </row>
    <row r="17458" spans="1:8" x14ac:dyDescent="0.25">
      <c r="A17458" s="2">
        <v>1</v>
      </c>
      <c r="B17458" t="s">
        <v>40</v>
      </c>
      <c r="C17458" t="s">
        <v>117</v>
      </c>
      <c r="D17458" s="2">
        <v>1</v>
      </c>
      <c r="E17458" s="17">
        <v>5</v>
      </c>
      <c r="F17458" t="s">
        <v>79</v>
      </c>
      <c r="H17458">
        <v>32568</v>
      </c>
    </row>
    <row r="17459" spans="1:8" x14ac:dyDescent="0.25">
      <c r="A17459" s="2">
        <v>1</v>
      </c>
      <c r="B17459" t="s">
        <v>40</v>
      </c>
      <c r="C17459" t="s">
        <v>117</v>
      </c>
      <c r="D17459" s="2">
        <v>1</v>
      </c>
      <c r="E17459" s="17">
        <v>5</v>
      </c>
      <c r="F17459" t="s">
        <v>72</v>
      </c>
      <c r="G17459">
        <v>7</v>
      </c>
      <c r="H17459">
        <v>195792.05</v>
      </c>
    </row>
    <row r="17460" spans="1:8" x14ac:dyDescent="0.25">
      <c r="A17460" s="2">
        <v>1</v>
      </c>
      <c r="B17460" t="s">
        <v>40</v>
      </c>
      <c r="C17460" t="s">
        <v>117</v>
      </c>
      <c r="D17460" s="2">
        <v>1</v>
      </c>
      <c r="E17460" s="17">
        <v>5</v>
      </c>
      <c r="F17460" t="s">
        <v>74</v>
      </c>
      <c r="H17460">
        <v>52568.6</v>
      </c>
    </row>
    <row r="17461" spans="1:8" x14ac:dyDescent="0.25">
      <c r="A17461" s="2">
        <v>1</v>
      </c>
      <c r="B17461" t="s">
        <v>40</v>
      </c>
      <c r="C17461" t="s">
        <v>117</v>
      </c>
      <c r="D17461" s="2">
        <v>1</v>
      </c>
      <c r="E17461" s="17">
        <v>6</v>
      </c>
      <c r="F17461" t="s">
        <v>70</v>
      </c>
      <c r="G17461">
        <v>82</v>
      </c>
      <c r="H17461">
        <v>14031526.319999998</v>
      </c>
    </row>
    <row r="17462" spans="1:8" x14ac:dyDescent="0.25">
      <c r="A17462" s="2">
        <v>1</v>
      </c>
      <c r="B17462" t="s">
        <v>40</v>
      </c>
      <c r="C17462" t="s">
        <v>117</v>
      </c>
      <c r="D17462" s="2">
        <v>1</v>
      </c>
      <c r="E17462" s="17">
        <v>6</v>
      </c>
      <c r="F17462" t="s">
        <v>75</v>
      </c>
      <c r="G17462">
        <v>58</v>
      </c>
      <c r="H17462">
        <v>815700</v>
      </c>
    </row>
    <row r="17463" spans="1:8" x14ac:dyDescent="0.25">
      <c r="A17463" s="2">
        <v>1</v>
      </c>
      <c r="B17463" t="s">
        <v>40</v>
      </c>
      <c r="C17463" t="s">
        <v>117</v>
      </c>
      <c r="D17463" s="2">
        <v>1</v>
      </c>
      <c r="E17463" s="17">
        <v>6</v>
      </c>
      <c r="F17463" t="s">
        <v>77</v>
      </c>
      <c r="G17463">
        <v>25</v>
      </c>
      <c r="H17463">
        <v>1089677.6399999999</v>
      </c>
    </row>
    <row r="17464" spans="1:8" x14ac:dyDescent="0.25">
      <c r="A17464" s="2">
        <v>1</v>
      </c>
      <c r="B17464" t="s">
        <v>40</v>
      </c>
      <c r="C17464" t="s">
        <v>117</v>
      </c>
      <c r="D17464" s="2">
        <v>1</v>
      </c>
      <c r="E17464" s="17">
        <v>6</v>
      </c>
      <c r="F17464" t="s">
        <v>68</v>
      </c>
      <c r="G17464">
        <v>44</v>
      </c>
      <c r="H17464">
        <v>939791.25</v>
      </c>
    </row>
    <row r="17465" spans="1:8" x14ac:dyDescent="0.25">
      <c r="A17465" s="2">
        <v>1</v>
      </c>
      <c r="B17465" t="s">
        <v>40</v>
      </c>
      <c r="C17465" t="s">
        <v>117</v>
      </c>
      <c r="D17465" s="2">
        <v>1</v>
      </c>
      <c r="E17465" s="17">
        <v>6</v>
      </c>
      <c r="F17465" t="s">
        <v>69</v>
      </c>
      <c r="G17465">
        <v>69</v>
      </c>
      <c r="H17465">
        <v>1560618.570000001</v>
      </c>
    </row>
    <row r="17466" spans="1:8" x14ac:dyDescent="0.25">
      <c r="A17466" s="2">
        <v>1</v>
      </c>
      <c r="B17466" t="s">
        <v>40</v>
      </c>
      <c r="C17466" t="s">
        <v>117</v>
      </c>
      <c r="D17466" s="2">
        <v>1</v>
      </c>
      <c r="E17466" s="17">
        <v>6</v>
      </c>
      <c r="F17466" t="s">
        <v>78</v>
      </c>
      <c r="H17466">
        <v>161756.69999999998</v>
      </c>
    </row>
    <row r="17467" spans="1:8" x14ac:dyDescent="0.25">
      <c r="A17467" s="2">
        <v>1</v>
      </c>
      <c r="B17467" t="s">
        <v>40</v>
      </c>
      <c r="C17467" t="s">
        <v>117</v>
      </c>
      <c r="D17467" s="2">
        <v>1</v>
      </c>
      <c r="E17467" s="17">
        <v>6</v>
      </c>
      <c r="F17467" t="s">
        <v>67</v>
      </c>
      <c r="G17467">
        <v>81</v>
      </c>
      <c r="H17467">
        <v>5840.91</v>
      </c>
    </row>
    <row r="17468" spans="1:8" x14ac:dyDescent="0.25">
      <c r="A17468" s="2">
        <v>1</v>
      </c>
      <c r="B17468" t="s">
        <v>40</v>
      </c>
      <c r="C17468" t="s">
        <v>117</v>
      </c>
      <c r="D17468" s="2">
        <v>1</v>
      </c>
      <c r="E17468" s="17">
        <v>6</v>
      </c>
      <c r="F17468" t="s">
        <v>73</v>
      </c>
      <c r="G17468">
        <v>7</v>
      </c>
      <c r="H17468">
        <v>964241.13</v>
      </c>
    </row>
    <row r="17469" spans="1:8" x14ac:dyDescent="0.25">
      <c r="A17469" s="2">
        <v>1</v>
      </c>
      <c r="B17469" t="s">
        <v>40</v>
      </c>
      <c r="C17469" t="s">
        <v>117</v>
      </c>
      <c r="D17469" s="2">
        <v>1</v>
      </c>
      <c r="E17469" s="17">
        <v>6</v>
      </c>
      <c r="F17469" t="s">
        <v>79</v>
      </c>
      <c r="H17469">
        <v>8882</v>
      </c>
    </row>
    <row r="17470" spans="1:8" x14ac:dyDescent="0.25">
      <c r="A17470" s="2">
        <v>1</v>
      </c>
      <c r="B17470" t="s">
        <v>40</v>
      </c>
      <c r="C17470" t="s">
        <v>117</v>
      </c>
      <c r="D17470" s="2">
        <v>1</v>
      </c>
      <c r="E17470" s="17">
        <v>6</v>
      </c>
      <c r="F17470" t="s">
        <v>72</v>
      </c>
      <c r="G17470">
        <v>53</v>
      </c>
      <c r="H17470">
        <v>1509262.2100000002</v>
      </c>
    </row>
    <row r="17471" spans="1:8" x14ac:dyDescent="0.25">
      <c r="A17471" s="2">
        <v>1</v>
      </c>
      <c r="B17471" t="s">
        <v>40</v>
      </c>
      <c r="C17471" t="s">
        <v>117</v>
      </c>
      <c r="D17471" s="2">
        <v>1</v>
      </c>
      <c r="E17471" s="17">
        <v>6</v>
      </c>
      <c r="F17471" t="s">
        <v>74</v>
      </c>
      <c r="G17471">
        <v>2</v>
      </c>
      <c r="H17471">
        <v>251313.98999999996</v>
      </c>
    </row>
    <row r="17472" spans="1:8" x14ac:dyDescent="0.25">
      <c r="A17472" s="2">
        <v>1</v>
      </c>
      <c r="B17472" t="s">
        <v>40</v>
      </c>
      <c r="C17472" t="s">
        <v>117</v>
      </c>
      <c r="D17472" s="2">
        <v>1</v>
      </c>
      <c r="E17472" s="17">
        <v>6</v>
      </c>
      <c r="F17472" t="s">
        <v>76</v>
      </c>
      <c r="H17472">
        <v>4995.8899999999994</v>
      </c>
    </row>
    <row r="17473" spans="1:8" x14ac:dyDescent="0.25">
      <c r="A17473" s="2">
        <v>1</v>
      </c>
      <c r="B17473" t="s">
        <v>40</v>
      </c>
      <c r="C17473" t="s">
        <v>117</v>
      </c>
      <c r="D17473" s="2">
        <v>1</v>
      </c>
      <c r="E17473" s="17">
        <v>7</v>
      </c>
      <c r="F17473" t="s">
        <v>70</v>
      </c>
      <c r="G17473">
        <v>67</v>
      </c>
      <c r="H17473">
        <v>14571362.77</v>
      </c>
    </row>
    <row r="17474" spans="1:8" x14ac:dyDescent="0.25">
      <c r="A17474" s="2">
        <v>1</v>
      </c>
      <c r="B17474" t="s">
        <v>40</v>
      </c>
      <c r="C17474" t="s">
        <v>117</v>
      </c>
      <c r="D17474" s="2">
        <v>1</v>
      </c>
      <c r="E17474" s="17">
        <v>7</v>
      </c>
      <c r="F17474" t="s">
        <v>75</v>
      </c>
      <c r="G17474">
        <v>60</v>
      </c>
      <c r="H17474">
        <v>813300</v>
      </c>
    </row>
    <row r="17475" spans="1:8" x14ac:dyDescent="0.25">
      <c r="A17475" s="2">
        <v>1</v>
      </c>
      <c r="B17475" t="s">
        <v>40</v>
      </c>
      <c r="C17475" t="s">
        <v>117</v>
      </c>
      <c r="D17475" s="2">
        <v>1</v>
      </c>
      <c r="E17475" s="17">
        <v>7</v>
      </c>
      <c r="F17475" t="s">
        <v>77</v>
      </c>
      <c r="G17475">
        <v>23</v>
      </c>
      <c r="H17475">
        <v>1680066.0200000003</v>
      </c>
    </row>
    <row r="17476" spans="1:8" x14ac:dyDescent="0.25">
      <c r="A17476" s="2">
        <v>1</v>
      </c>
      <c r="B17476" t="s">
        <v>40</v>
      </c>
      <c r="C17476" t="s">
        <v>117</v>
      </c>
      <c r="D17476" s="2">
        <v>1</v>
      </c>
      <c r="E17476" s="17">
        <v>7</v>
      </c>
      <c r="F17476" t="s">
        <v>68</v>
      </c>
      <c r="G17476">
        <v>48</v>
      </c>
      <c r="H17476">
        <v>1037517.75</v>
      </c>
    </row>
    <row r="17477" spans="1:8" x14ac:dyDescent="0.25">
      <c r="A17477" s="2">
        <v>1</v>
      </c>
      <c r="B17477" t="s">
        <v>40</v>
      </c>
      <c r="C17477" t="s">
        <v>117</v>
      </c>
      <c r="D17477" s="2">
        <v>1</v>
      </c>
      <c r="E17477" s="17">
        <v>7</v>
      </c>
      <c r="F17477" t="s">
        <v>69</v>
      </c>
      <c r="G17477">
        <v>65</v>
      </c>
      <c r="H17477">
        <v>1842101.8499999994</v>
      </c>
    </row>
    <row r="17478" spans="1:8" x14ac:dyDescent="0.25">
      <c r="A17478" s="2">
        <v>1</v>
      </c>
      <c r="B17478" t="s">
        <v>40</v>
      </c>
      <c r="C17478" t="s">
        <v>117</v>
      </c>
      <c r="D17478" s="2">
        <v>1</v>
      </c>
      <c r="E17478" s="17">
        <v>7</v>
      </c>
      <c r="F17478" t="s">
        <v>78</v>
      </c>
      <c r="H17478">
        <v>180980.55000000002</v>
      </c>
    </row>
    <row r="17479" spans="1:8" x14ac:dyDescent="0.25">
      <c r="A17479" s="2">
        <v>1</v>
      </c>
      <c r="B17479" t="s">
        <v>40</v>
      </c>
      <c r="C17479" t="s">
        <v>117</v>
      </c>
      <c r="D17479" s="2">
        <v>1</v>
      </c>
      <c r="E17479" s="17">
        <v>7</v>
      </c>
      <c r="F17479" t="s">
        <v>67</v>
      </c>
      <c r="G17479">
        <v>67</v>
      </c>
      <c r="H17479">
        <v>4920.2699999999995</v>
      </c>
    </row>
    <row r="17480" spans="1:8" x14ac:dyDescent="0.25">
      <c r="A17480" s="2">
        <v>1</v>
      </c>
      <c r="B17480" t="s">
        <v>40</v>
      </c>
      <c r="C17480" t="s">
        <v>117</v>
      </c>
      <c r="D17480" s="2">
        <v>1</v>
      </c>
      <c r="E17480" s="17">
        <v>7</v>
      </c>
      <c r="F17480" t="s">
        <v>73</v>
      </c>
      <c r="G17480">
        <v>11</v>
      </c>
      <c r="H17480">
        <v>1150363.3700000001</v>
      </c>
    </row>
    <row r="17481" spans="1:8" x14ac:dyDescent="0.25">
      <c r="A17481" s="2">
        <v>1</v>
      </c>
      <c r="B17481" t="s">
        <v>40</v>
      </c>
      <c r="C17481" t="s">
        <v>117</v>
      </c>
      <c r="D17481" s="2">
        <v>1</v>
      </c>
      <c r="E17481" s="17">
        <v>7</v>
      </c>
      <c r="F17481" t="s">
        <v>79</v>
      </c>
      <c r="H17481">
        <v>26135</v>
      </c>
    </row>
    <row r="17482" spans="1:8" x14ac:dyDescent="0.25">
      <c r="A17482" s="2">
        <v>1</v>
      </c>
      <c r="B17482" t="s">
        <v>40</v>
      </c>
      <c r="C17482" t="s">
        <v>117</v>
      </c>
      <c r="D17482" s="2">
        <v>1</v>
      </c>
      <c r="E17482" s="17">
        <v>7</v>
      </c>
      <c r="F17482" t="s">
        <v>72</v>
      </c>
      <c r="G17482">
        <v>8</v>
      </c>
      <c r="H17482">
        <v>127173.85</v>
      </c>
    </row>
    <row r="17483" spans="1:8" x14ac:dyDescent="0.25">
      <c r="A17483" s="2">
        <v>1</v>
      </c>
      <c r="B17483" t="s">
        <v>40</v>
      </c>
      <c r="C17483" t="s">
        <v>117</v>
      </c>
      <c r="D17483" s="2">
        <v>1</v>
      </c>
      <c r="E17483" s="17">
        <v>7</v>
      </c>
      <c r="F17483" t="s">
        <v>74</v>
      </c>
      <c r="G17483">
        <v>15</v>
      </c>
      <c r="H17483">
        <v>555777.35000000009</v>
      </c>
    </row>
    <row r="17484" spans="1:8" x14ac:dyDescent="0.25">
      <c r="A17484" s="2">
        <v>1</v>
      </c>
      <c r="B17484" t="s">
        <v>40</v>
      </c>
      <c r="C17484" t="s">
        <v>117</v>
      </c>
      <c r="D17484" s="2">
        <v>1</v>
      </c>
      <c r="E17484" s="17">
        <v>8</v>
      </c>
      <c r="F17484" t="s">
        <v>70</v>
      </c>
      <c r="G17484">
        <v>52</v>
      </c>
      <c r="H17484">
        <v>12812474.540000001</v>
      </c>
    </row>
    <row r="17485" spans="1:8" x14ac:dyDescent="0.25">
      <c r="A17485" s="2">
        <v>1</v>
      </c>
      <c r="B17485" t="s">
        <v>40</v>
      </c>
      <c r="C17485" t="s">
        <v>117</v>
      </c>
      <c r="D17485" s="2">
        <v>1</v>
      </c>
      <c r="E17485" s="17">
        <v>8</v>
      </c>
      <c r="F17485" t="s">
        <v>75</v>
      </c>
      <c r="G17485">
        <v>48</v>
      </c>
      <c r="H17485">
        <v>606300</v>
      </c>
    </row>
    <row r="17486" spans="1:8" x14ac:dyDescent="0.25">
      <c r="A17486" s="2">
        <v>1</v>
      </c>
      <c r="B17486" t="s">
        <v>40</v>
      </c>
      <c r="C17486" t="s">
        <v>117</v>
      </c>
      <c r="D17486" s="2">
        <v>1</v>
      </c>
      <c r="E17486" s="17">
        <v>8</v>
      </c>
      <c r="F17486" t="s">
        <v>77</v>
      </c>
      <c r="G17486">
        <v>31</v>
      </c>
      <c r="H17486">
        <v>1662995.66</v>
      </c>
    </row>
    <row r="17487" spans="1:8" x14ac:dyDescent="0.25">
      <c r="A17487" s="2">
        <v>1</v>
      </c>
      <c r="B17487" t="s">
        <v>40</v>
      </c>
      <c r="C17487" t="s">
        <v>117</v>
      </c>
      <c r="D17487" s="2">
        <v>1</v>
      </c>
      <c r="E17487" s="17">
        <v>8</v>
      </c>
      <c r="F17487" t="s">
        <v>68</v>
      </c>
      <c r="G17487">
        <v>38</v>
      </c>
      <c r="H17487">
        <v>788788.5</v>
      </c>
    </row>
    <row r="17488" spans="1:8" x14ac:dyDescent="0.25">
      <c r="A17488" s="2">
        <v>1</v>
      </c>
      <c r="B17488" t="s">
        <v>40</v>
      </c>
      <c r="C17488" t="s">
        <v>117</v>
      </c>
      <c r="D17488" s="2">
        <v>1</v>
      </c>
      <c r="E17488" s="17">
        <v>8</v>
      </c>
      <c r="F17488" t="s">
        <v>69</v>
      </c>
      <c r="G17488">
        <v>52</v>
      </c>
      <c r="H17488">
        <v>1663124.8499999999</v>
      </c>
    </row>
    <row r="17489" spans="1:8" x14ac:dyDescent="0.25">
      <c r="A17489" s="2">
        <v>1</v>
      </c>
      <c r="B17489" t="s">
        <v>40</v>
      </c>
      <c r="C17489" t="s">
        <v>117</v>
      </c>
      <c r="D17489" s="2">
        <v>1</v>
      </c>
      <c r="E17489" s="17">
        <v>8</v>
      </c>
      <c r="F17489" t="s">
        <v>78</v>
      </c>
      <c r="H17489">
        <v>265863.27</v>
      </c>
    </row>
    <row r="17490" spans="1:8" x14ac:dyDescent="0.25">
      <c r="A17490" s="2">
        <v>1</v>
      </c>
      <c r="B17490" t="s">
        <v>40</v>
      </c>
      <c r="C17490" t="s">
        <v>117</v>
      </c>
      <c r="D17490" s="2">
        <v>1</v>
      </c>
      <c r="E17490" s="17">
        <v>8</v>
      </c>
      <c r="F17490" t="s">
        <v>67</v>
      </c>
      <c r="G17490">
        <v>52</v>
      </c>
      <c r="H17490">
        <v>3492.1699999999996</v>
      </c>
    </row>
    <row r="17491" spans="1:8" x14ac:dyDescent="0.25">
      <c r="A17491" s="2">
        <v>1</v>
      </c>
      <c r="B17491" t="s">
        <v>40</v>
      </c>
      <c r="C17491" t="s">
        <v>117</v>
      </c>
      <c r="D17491" s="2">
        <v>1</v>
      </c>
      <c r="E17491" s="17">
        <v>8</v>
      </c>
      <c r="F17491" t="s">
        <v>73</v>
      </c>
      <c r="G17491">
        <v>3</v>
      </c>
      <c r="H17491">
        <v>1083328.8699999999</v>
      </c>
    </row>
    <row r="17492" spans="1:8" x14ac:dyDescent="0.25">
      <c r="A17492" s="2">
        <v>1</v>
      </c>
      <c r="B17492" t="s">
        <v>40</v>
      </c>
      <c r="C17492" t="s">
        <v>117</v>
      </c>
      <c r="D17492" s="2">
        <v>1</v>
      </c>
      <c r="E17492" s="17">
        <v>8</v>
      </c>
      <c r="F17492" t="s">
        <v>72</v>
      </c>
      <c r="H17492">
        <v>8884.16</v>
      </c>
    </row>
    <row r="17493" spans="1:8" x14ac:dyDescent="0.25">
      <c r="A17493" s="2">
        <v>1</v>
      </c>
      <c r="B17493" t="s">
        <v>40</v>
      </c>
      <c r="C17493" t="s">
        <v>117</v>
      </c>
      <c r="D17493" s="2">
        <v>1</v>
      </c>
      <c r="E17493" s="17">
        <v>8</v>
      </c>
      <c r="F17493" t="s">
        <v>74</v>
      </c>
      <c r="G17493">
        <v>9</v>
      </c>
      <c r="H17493">
        <v>230420.59999999998</v>
      </c>
    </row>
    <row r="17494" spans="1:8" x14ac:dyDescent="0.25">
      <c r="A17494" s="2">
        <v>1</v>
      </c>
      <c r="B17494" t="s">
        <v>40</v>
      </c>
      <c r="C17494" t="s">
        <v>117</v>
      </c>
      <c r="D17494" s="2">
        <v>1</v>
      </c>
      <c r="E17494" s="17">
        <v>9</v>
      </c>
      <c r="F17494" t="s">
        <v>70</v>
      </c>
      <c r="G17494">
        <v>45</v>
      </c>
      <c r="H17494">
        <v>13555734.23</v>
      </c>
    </row>
    <row r="17495" spans="1:8" x14ac:dyDescent="0.25">
      <c r="A17495" s="2">
        <v>1</v>
      </c>
      <c r="B17495" t="s">
        <v>40</v>
      </c>
      <c r="C17495" t="s">
        <v>117</v>
      </c>
      <c r="D17495" s="2">
        <v>1</v>
      </c>
      <c r="E17495" s="17">
        <v>9</v>
      </c>
      <c r="F17495" t="s">
        <v>75</v>
      </c>
      <c r="G17495">
        <v>34</v>
      </c>
      <c r="H17495">
        <v>445800</v>
      </c>
    </row>
    <row r="17496" spans="1:8" x14ac:dyDescent="0.25">
      <c r="A17496" s="2">
        <v>1</v>
      </c>
      <c r="B17496" t="s">
        <v>40</v>
      </c>
      <c r="C17496" t="s">
        <v>117</v>
      </c>
      <c r="D17496" s="2">
        <v>1</v>
      </c>
      <c r="E17496" s="17">
        <v>9</v>
      </c>
      <c r="F17496" t="s">
        <v>77</v>
      </c>
      <c r="G17496">
        <v>11</v>
      </c>
      <c r="H17496">
        <v>1009981.2899999998</v>
      </c>
    </row>
    <row r="17497" spans="1:8" x14ac:dyDescent="0.25">
      <c r="A17497" s="2">
        <v>1</v>
      </c>
      <c r="B17497" t="s">
        <v>40</v>
      </c>
      <c r="C17497" t="s">
        <v>117</v>
      </c>
      <c r="D17497" s="2">
        <v>1</v>
      </c>
      <c r="E17497" s="17">
        <v>9</v>
      </c>
      <c r="F17497" t="s">
        <v>68</v>
      </c>
      <c r="G17497">
        <v>32</v>
      </c>
      <c r="H17497">
        <v>664350</v>
      </c>
    </row>
    <row r="17498" spans="1:8" x14ac:dyDescent="0.25">
      <c r="A17498" s="2">
        <v>1</v>
      </c>
      <c r="B17498" t="s">
        <v>40</v>
      </c>
      <c r="C17498" t="s">
        <v>117</v>
      </c>
      <c r="D17498" s="2">
        <v>1</v>
      </c>
      <c r="E17498" s="17">
        <v>9</v>
      </c>
      <c r="F17498" t="s">
        <v>69</v>
      </c>
      <c r="G17498">
        <v>40</v>
      </c>
      <c r="H17498">
        <v>1577901.45</v>
      </c>
    </row>
    <row r="17499" spans="1:8" x14ac:dyDescent="0.25">
      <c r="A17499" s="2">
        <v>1</v>
      </c>
      <c r="B17499" t="s">
        <v>40</v>
      </c>
      <c r="C17499" t="s">
        <v>117</v>
      </c>
      <c r="D17499" s="2">
        <v>1</v>
      </c>
      <c r="E17499" s="17">
        <v>9</v>
      </c>
      <c r="F17499" t="s">
        <v>78</v>
      </c>
      <c r="H17499">
        <v>193691.23</v>
      </c>
    </row>
    <row r="17500" spans="1:8" x14ac:dyDescent="0.25">
      <c r="A17500" s="2">
        <v>1</v>
      </c>
      <c r="B17500" t="s">
        <v>40</v>
      </c>
      <c r="C17500" t="s">
        <v>117</v>
      </c>
      <c r="D17500" s="2">
        <v>1</v>
      </c>
      <c r="E17500" s="17">
        <v>9</v>
      </c>
      <c r="F17500" t="s">
        <v>67</v>
      </c>
      <c r="G17500">
        <v>45</v>
      </c>
      <c r="H17500">
        <v>3159.7099999999996</v>
      </c>
    </row>
    <row r="17501" spans="1:8" x14ac:dyDescent="0.25">
      <c r="A17501" s="2">
        <v>1</v>
      </c>
      <c r="B17501" t="s">
        <v>40</v>
      </c>
      <c r="C17501" t="s">
        <v>117</v>
      </c>
      <c r="D17501" s="2">
        <v>1</v>
      </c>
      <c r="E17501" s="17">
        <v>9</v>
      </c>
      <c r="F17501" t="s">
        <v>73</v>
      </c>
      <c r="G17501">
        <v>2</v>
      </c>
      <c r="H17501">
        <v>962953.05999999994</v>
      </c>
    </row>
    <row r="17502" spans="1:8" x14ac:dyDescent="0.25">
      <c r="A17502" s="2">
        <v>1</v>
      </c>
      <c r="B17502" t="s">
        <v>40</v>
      </c>
      <c r="C17502" t="s">
        <v>117</v>
      </c>
      <c r="D17502" s="2">
        <v>1</v>
      </c>
      <c r="E17502" s="17">
        <v>9</v>
      </c>
      <c r="F17502" t="s">
        <v>79</v>
      </c>
      <c r="H17502">
        <v>8882</v>
      </c>
    </row>
    <row r="17503" spans="1:8" x14ac:dyDescent="0.25">
      <c r="A17503" s="2">
        <v>1</v>
      </c>
      <c r="B17503" t="s">
        <v>40</v>
      </c>
      <c r="C17503" t="s">
        <v>117</v>
      </c>
      <c r="D17503" s="2">
        <v>1</v>
      </c>
      <c r="E17503" s="17">
        <v>9</v>
      </c>
      <c r="F17503" t="s">
        <v>72</v>
      </c>
      <c r="G17503">
        <v>6</v>
      </c>
      <c r="H17503">
        <v>553765.77</v>
      </c>
    </row>
    <row r="17504" spans="1:8" x14ac:dyDescent="0.25">
      <c r="A17504" s="2">
        <v>1</v>
      </c>
      <c r="B17504" t="s">
        <v>40</v>
      </c>
      <c r="C17504" t="s">
        <v>117</v>
      </c>
      <c r="D17504" s="2">
        <v>1</v>
      </c>
      <c r="E17504" s="17">
        <v>9</v>
      </c>
      <c r="F17504" t="s">
        <v>74</v>
      </c>
      <c r="G17504">
        <v>19</v>
      </c>
      <c r="H17504">
        <v>1274788.1599999999</v>
      </c>
    </row>
    <row r="17505" spans="1:8" x14ac:dyDescent="0.25">
      <c r="A17505" s="2">
        <v>1</v>
      </c>
      <c r="B17505" t="s">
        <v>40</v>
      </c>
      <c r="C17505" t="s">
        <v>117</v>
      </c>
      <c r="D17505" s="2">
        <v>1</v>
      </c>
      <c r="E17505" s="17">
        <v>10</v>
      </c>
      <c r="F17505" t="s">
        <v>70</v>
      </c>
      <c r="G17505">
        <v>15</v>
      </c>
      <c r="H17505">
        <v>6946868.6200000001</v>
      </c>
    </row>
    <row r="17506" spans="1:8" x14ac:dyDescent="0.25">
      <c r="A17506" s="2">
        <v>1</v>
      </c>
      <c r="B17506" t="s">
        <v>40</v>
      </c>
      <c r="C17506" t="s">
        <v>117</v>
      </c>
      <c r="D17506" s="2">
        <v>1</v>
      </c>
      <c r="E17506" s="17">
        <v>10</v>
      </c>
      <c r="F17506" t="s">
        <v>75</v>
      </c>
      <c r="G17506">
        <v>15</v>
      </c>
      <c r="H17506">
        <v>215700</v>
      </c>
    </row>
    <row r="17507" spans="1:8" x14ac:dyDescent="0.25">
      <c r="A17507" s="2">
        <v>1</v>
      </c>
      <c r="B17507" t="s">
        <v>40</v>
      </c>
      <c r="C17507" t="s">
        <v>117</v>
      </c>
      <c r="D17507" s="2">
        <v>1</v>
      </c>
      <c r="E17507" s="17">
        <v>10</v>
      </c>
      <c r="F17507" t="s">
        <v>77</v>
      </c>
      <c r="G17507">
        <v>6</v>
      </c>
      <c r="H17507">
        <v>245320.52</v>
      </c>
    </row>
    <row r="17508" spans="1:8" x14ac:dyDescent="0.25">
      <c r="A17508" s="2">
        <v>1</v>
      </c>
      <c r="B17508" t="s">
        <v>40</v>
      </c>
      <c r="C17508" t="s">
        <v>117</v>
      </c>
      <c r="D17508" s="2">
        <v>1</v>
      </c>
      <c r="E17508" s="17">
        <v>10</v>
      </c>
      <c r="F17508" t="s">
        <v>68</v>
      </c>
      <c r="G17508">
        <v>11</v>
      </c>
      <c r="H17508">
        <v>317603.25</v>
      </c>
    </row>
    <row r="17509" spans="1:8" x14ac:dyDescent="0.25">
      <c r="A17509" s="2">
        <v>1</v>
      </c>
      <c r="B17509" t="s">
        <v>40</v>
      </c>
      <c r="C17509" t="s">
        <v>117</v>
      </c>
      <c r="D17509" s="2">
        <v>1</v>
      </c>
      <c r="E17509" s="17">
        <v>10</v>
      </c>
      <c r="F17509" t="s">
        <v>69</v>
      </c>
      <c r="G17509">
        <v>15</v>
      </c>
      <c r="H17509">
        <v>849576.74999999988</v>
      </c>
    </row>
    <row r="17510" spans="1:8" x14ac:dyDescent="0.25">
      <c r="A17510" s="2">
        <v>1</v>
      </c>
      <c r="B17510" t="s">
        <v>40</v>
      </c>
      <c r="C17510" t="s">
        <v>117</v>
      </c>
      <c r="D17510" s="2">
        <v>1</v>
      </c>
      <c r="E17510" s="17">
        <v>10</v>
      </c>
      <c r="F17510" t="s">
        <v>78</v>
      </c>
      <c r="H17510">
        <v>160453.05000000002</v>
      </c>
    </row>
    <row r="17511" spans="1:8" x14ac:dyDescent="0.25">
      <c r="A17511" s="2">
        <v>1</v>
      </c>
      <c r="B17511" t="s">
        <v>40</v>
      </c>
      <c r="C17511" t="s">
        <v>117</v>
      </c>
      <c r="D17511" s="2">
        <v>1</v>
      </c>
      <c r="E17511" s="17">
        <v>10</v>
      </c>
      <c r="F17511" t="s">
        <v>67</v>
      </c>
      <c r="G17511">
        <v>15</v>
      </c>
      <c r="H17511">
        <v>1247.57</v>
      </c>
    </row>
    <row r="17512" spans="1:8" x14ac:dyDescent="0.25">
      <c r="A17512" s="2">
        <v>1</v>
      </c>
      <c r="B17512" t="s">
        <v>40</v>
      </c>
      <c r="C17512" t="s">
        <v>117</v>
      </c>
      <c r="D17512" s="2">
        <v>1</v>
      </c>
      <c r="E17512" s="17">
        <v>10</v>
      </c>
      <c r="F17512" t="s">
        <v>73</v>
      </c>
      <c r="G17512">
        <v>2</v>
      </c>
      <c r="H17512">
        <v>553262.25</v>
      </c>
    </row>
    <row r="17513" spans="1:8" x14ac:dyDescent="0.25">
      <c r="A17513" s="2">
        <v>1</v>
      </c>
      <c r="B17513" t="s">
        <v>40</v>
      </c>
      <c r="C17513" t="s">
        <v>117</v>
      </c>
      <c r="D17513" s="2">
        <v>1</v>
      </c>
      <c r="E17513" s="17">
        <v>10</v>
      </c>
      <c r="F17513" t="s">
        <v>72</v>
      </c>
      <c r="H17513">
        <v>152307.29999999999</v>
      </c>
    </row>
    <row r="17514" spans="1:8" x14ac:dyDescent="0.25">
      <c r="A17514" s="2">
        <v>1</v>
      </c>
      <c r="B17514" t="s">
        <v>40</v>
      </c>
      <c r="C17514" t="s">
        <v>117</v>
      </c>
      <c r="D17514" s="2">
        <v>1</v>
      </c>
      <c r="E17514" s="17">
        <v>10</v>
      </c>
      <c r="F17514" t="s">
        <v>74</v>
      </c>
      <c r="G17514">
        <v>3</v>
      </c>
      <c r="H17514">
        <v>235168.1</v>
      </c>
    </row>
    <row r="17515" spans="1:8" x14ac:dyDescent="0.25">
      <c r="A17515" s="2">
        <v>1</v>
      </c>
      <c r="B17515" t="s">
        <v>40</v>
      </c>
      <c r="C17515" t="s">
        <v>117</v>
      </c>
      <c r="D17515" s="2">
        <v>1</v>
      </c>
      <c r="E17515" s="17">
        <v>11</v>
      </c>
      <c r="F17515" t="s">
        <v>70</v>
      </c>
      <c r="G17515">
        <v>56</v>
      </c>
      <c r="H17515">
        <v>25293827.319999985</v>
      </c>
    </row>
    <row r="17516" spans="1:8" x14ac:dyDescent="0.25">
      <c r="A17516" s="2">
        <v>1</v>
      </c>
      <c r="B17516" t="s">
        <v>40</v>
      </c>
      <c r="C17516" t="s">
        <v>117</v>
      </c>
      <c r="D17516" s="2">
        <v>1</v>
      </c>
      <c r="E17516" s="17">
        <v>11</v>
      </c>
      <c r="F17516" t="s">
        <v>75</v>
      </c>
      <c r="G17516">
        <v>3</v>
      </c>
      <c r="H17516">
        <v>16104</v>
      </c>
    </row>
    <row r="17517" spans="1:8" x14ac:dyDescent="0.25">
      <c r="A17517" s="2">
        <v>1</v>
      </c>
      <c r="B17517" t="s">
        <v>40</v>
      </c>
      <c r="C17517" t="s">
        <v>117</v>
      </c>
      <c r="D17517" s="2">
        <v>1</v>
      </c>
      <c r="E17517" s="17">
        <v>11</v>
      </c>
      <c r="F17517" t="s">
        <v>77</v>
      </c>
      <c r="G17517">
        <v>11</v>
      </c>
      <c r="H17517">
        <v>468907.7</v>
      </c>
    </row>
    <row r="17518" spans="1:8" x14ac:dyDescent="0.25">
      <c r="A17518" s="2">
        <v>1</v>
      </c>
      <c r="B17518" t="s">
        <v>40</v>
      </c>
      <c r="C17518" t="s">
        <v>117</v>
      </c>
      <c r="D17518" s="2">
        <v>1</v>
      </c>
      <c r="E17518" s="17">
        <v>11</v>
      </c>
      <c r="F17518" t="s">
        <v>68</v>
      </c>
      <c r="G17518">
        <v>30</v>
      </c>
      <c r="H17518">
        <v>557181.96000000008</v>
      </c>
    </row>
    <row r="17519" spans="1:8" x14ac:dyDescent="0.25">
      <c r="A17519" s="2">
        <v>1</v>
      </c>
      <c r="B17519" t="s">
        <v>40</v>
      </c>
      <c r="C17519" t="s">
        <v>117</v>
      </c>
      <c r="D17519" s="2">
        <v>1</v>
      </c>
      <c r="E17519" s="17">
        <v>11</v>
      </c>
      <c r="F17519" t="s">
        <v>69</v>
      </c>
      <c r="G17519">
        <v>53</v>
      </c>
      <c r="H17519">
        <v>3121275.2799999993</v>
      </c>
    </row>
    <row r="17520" spans="1:8" x14ac:dyDescent="0.25">
      <c r="A17520" s="2">
        <v>1</v>
      </c>
      <c r="B17520" t="s">
        <v>40</v>
      </c>
      <c r="C17520" t="s">
        <v>117</v>
      </c>
      <c r="D17520" s="2">
        <v>1</v>
      </c>
      <c r="E17520" s="17">
        <v>11</v>
      </c>
      <c r="F17520" t="s">
        <v>78</v>
      </c>
      <c r="H17520">
        <v>435393.27</v>
      </c>
    </row>
    <row r="17521" spans="1:8" x14ac:dyDescent="0.25">
      <c r="A17521" s="2">
        <v>1</v>
      </c>
      <c r="B17521" t="s">
        <v>40</v>
      </c>
      <c r="C17521" t="s">
        <v>117</v>
      </c>
      <c r="D17521" s="2">
        <v>1</v>
      </c>
      <c r="E17521" s="17">
        <v>11</v>
      </c>
      <c r="F17521" t="s">
        <v>67</v>
      </c>
      <c r="G17521">
        <v>56</v>
      </c>
      <c r="H17521">
        <v>3981.84</v>
      </c>
    </row>
    <row r="17522" spans="1:8" x14ac:dyDescent="0.25">
      <c r="A17522" s="2">
        <v>1</v>
      </c>
      <c r="B17522" t="s">
        <v>40</v>
      </c>
      <c r="C17522" t="s">
        <v>117</v>
      </c>
      <c r="D17522" s="2">
        <v>1</v>
      </c>
      <c r="E17522" s="17">
        <v>11</v>
      </c>
      <c r="F17522" t="s">
        <v>73</v>
      </c>
      <c r="G17522">
        <v>6</v>
      </c>
      <c r="H17522">
        <v>1868169.1400000001</v>
      </c>
    </row>
    <row r="17523" spans="1:8" x14ac:dyDescent="0.25">
      <c r="A17523" s="2">
        <v>1</v>
      </c>
      <c r="B17523" t="s">
        <v>40</v>
      </c>
      <c r="C17523" t="s">
        <v>117</v>
      </c>
      <c r="D17523" s="2">
        <v>1</v>
      </c>
      <c r="E17523" s="17">
        <v>11</v>
      </c>
      <c r="F17523" t="s">
        <v>79</v>
      </c>
      <c r="H17523">
        <v>8882</v>
      </c>
    </row>
    <row r="17524" spans="1:8" x14ac:dyDescent="0.25">
      <c r="A17524" s="2">
        <v>1</v>
      </c>
      <c r="B17524" t="s">
        <v>40</v>
      </c>
      <c r="C17524" t="s">
        <v>117</v>
      </c>
      <c r="D17524" s="2">
        <v>1</v>
      </c>
      <c r="E17524" s="17">
        <v>11</v>
      </c>
      <c r="F17524" t="s">
        <v>72</v>
      </c>
      <c r="G17524">
        <v>56</v>
      </c>
      <c r="H17524">
        <v>3634486.7800000007</v>
      </c>
    </row>
    <row r="17525" spans="1:8" x14ac:dyDescent="0.25">
      <c r="A17525" s="2">
        <v>1</v>
      </c>
      <c r="B17525" t="s">
        <v>40</v>
      </c>
      <c r="C17525" t="s">
        <v>117</v>
      </c>
      <c r="D17525" s="2">
        <v>1</v>
      </c>
      <c r="E17525" s="17">
        <v>11</v>
      </c>
      <c r="F17525" t="s">
        <v>74</v>
      </c>
      <c r="G17525">
        <v>24</v>
      </c>
      <c r="H17525">
        <v>1888574.2599999998</v>
      </c>
    </row>
    <row r="17526" spans="1:8" x14ac:dyDescent="0.25">
      <c r="A17526" s="2">
        <v>1</v>
      </c>
      <c r="B17526" t="s">
        <v>40</v>
      </c>
      <c r="C17526" t="s">
        <v>117</v>
      </c>
      <c r="D17526" s="2">
        <v>1</v>
      </c>
      <c r="E17526" s="17">
        <v>12</v>
      </c>
      <c r="F17526" t="s">
        <v>70</v>
      </c>
      <c r="G17526">
        <v>35</v>
      </c>
      <c r="H17526">
        <v>18588715.259999994</v>
      </c>
    </row>
    <row r="17527" spans="1:8" x14ac:dyDescent="0.25">
      <c r="A17527" s="2">
        <v>1</v>
      </c>
      <c r="B17527" t="s">
        <v>40</v>
      </c>
      <c r="C17527" t="s">
        <v>117</v>
      </c>
      <c r="D17527" s="2">
        <v>1</v>
      </c>
      <c r="E17527" s="17">
        <v>12</v>
      </c>
      <c r="F17527" t="s">
        <v>75</v>
      </c>
      <c r="H17527">
        <v>4500</v>
      </c>
    </row>
    <row r="17528" spans="1:8" x14ac:dyDescent="0.25">
      <c r="A17528" s="2">
        <v>1</v>
      </c>
      <c r="B17528" t="s">
        <v>40</v>
      </c>
      <c r="C17528" t="s">
        <v>117</v>
      </c>
      <c r="D17528" s="2">
        <v>1</v>
      </c>
      <c r="E17528" s="17">
        <v>12</v>
      </c>
      <c r="F17528" t="s">
        <v>77</v>
      </c>
      <c r="G17528">
        <v>1</v>
      </c>
      <c r="H17528">
        <v>72142.049999999988</v>
      </c>
    </row>
    <row r="17529" spans="1:8" x14ac:dyDescent="0.25">
      <c r="A17529" s="2">
        <v>1</v>
      </c>
      <c r="B17529" t="s">
        <v>40</v>
      </c>
      <c r="C17529" t="s">
        <v>117</v>
      </c>
      <c r="D17529" s="2">
        <v>1</v>
      </c>
      <c r="E17529" s="17">
        <v>12</v>
      </c>
      <c r="F17529" t="s">
        <v>68</v>
      </c>
      <c r="G17529">
        <v>17</v>
      </c>
      <c r="H17529">
        <v>274558.63</v>
      </c>
    </row>
    <row r="17530" spans="1:8" x14ac:dyDescent="0.25">
      <c r="A17530" s="2">
        <v>1</v>
      </c>
      <c r="B17530" t="s">
        <v>40</v>
      </c>
      <c r="C17530" t="s">
        <v>117</v>
      </c>
      <c r="D17530" s="2">
        <v>1</v>
      </c>
      <c r="E17530" s="17">
        <v>12</v>
      </c>
      <c r="F17530" t="s">
        <v>69</v>
      </c>
      <c r="G17530">
        <v>32</v>
      </c>
      <c r="H17530">
        <v>2262401.54</v>
      </c>
    </row>
    <row r="17531" spans="1:8" x14ac:dyDescent="0.25">
      <c r="A17531" s="2">
        <v>1</v>
      </c>
      <c r="B17531" t="s">
        <v>40</v>
      </c>
      <c r="C17531" t="s">
        <v>117</v>
      </c>
      <c r="D17531" s="2">
        <v>1</v>
      </c>
      <c r="E17531" s="17">
        <v>12</v>
      </c>
      <c r="F17531" t="s">
        <v>78</v>
      </c>
      <c r="H17531">
        <v>467403.14999999991</v>
      </c>
    </row>
    <row r="17532" spans="1:8" x14ac:dyDescent="0.25">
      <c r="A17532" s="2">
        <v>1</v>
      </c>
      <c r="B17532" t="s">
        <v>40</v>
      </c>
      <c r="C17532" t="s">
        <v>117</v>
      </c>
      <c r="D17532" s="2">
        <v>1</v>
      </c>
      <c r="E17532" s="17">
        <v>12</v>
      </c>
      <c r="F17532" t="s">
        <v>67</v>
      </c>
      <c r="G17532">
        <v>35</v>
      </c>
      <c r="H17532">
        <v>2436.7399999999998</v>
      </c>
    </row>
    <row r="17533" spans="1:8" x14ac:dyDescent="0.25">
      <c r="A17533" s="2">
        <v>1</v>
      </c>
      <c r="B17533" t="s">
        <v>40</v>
      </c>
      <c r="C17533" t="s">
        <v>117</v>
      </c>
      <c r="D17533" s="2">
        <v>1</v>
      </c>
      <c r="E17533" s="17">
        <v>12</v>
      </c>
      <c r="F17533" t="s">
        <v>73</v>
      </c>
      <c r="G17533">
        <v>3</v>
      </c>
      <c r="H17533">
        <v>1290182.4099999999</v>
      </c>
    </row>
    <row r="17534" spans="1:8" x14ac:dyDescent="0.25">
      <c r="A17534" s="2">
        <v>1</v>
      </c>
      <c r="B17534" t="s">
        <v>40</v>
      </c>
      <c r="C17534" t="s">
        <v>117</v>
      </c>
      <c r="D17534" s="2">
        <v>1</v>
      </c>
      <c r="E17534" s="17">
        <v>12</v>
      </c>
      <c r="F17534" t="s">
        <v>72</v>
      </c>
      <c r="G17534">
        <v>35</v>
      </c>
      <c r="H17534">
        <v>2690534.38</v>
      </c>
    </row>
    <row r="17535" spans="1:8" x14ac:dyDescent="0.25">
      <c r="A17535" s="2">
        <v>1</v>
      </c>
      <c r="B17535" t="s">
        <v>40</v>
      </c>
      <c r="C17535" t="s">
        <v>117</v>
      </c>
      <c r="D17535" s="2">
        <v>1</v>
      </c>
      <c r="E17535" s="17">
        <v>12</v>
      </c>
      <c r="F17535" t="s">
        <v>74</v>
      </c>
      <c r="G17535">
        <v>9</v>
      </c>
      <c r="H17535">
        <v>802283.12</v>
      </c>
    </row>
    <row r="17536" spans="1:8" x14ac:dyDescent="0.25">
      <c r="A17536" s="2">
        <v>1</v>
      </c>
      <c r="B17536" t="s">
        <v>40</v>
      </c>
      <c r="C17536" t="s">
        <v>117</v>
      </c>
      <c r="D17536" s="2">
        <v>1</v>
      </c>
      <c r="E17536" s="17">
        <v>13</v>
      </c>
      <c r="F17536" t="s">
        <v>70</v>
      </c>
      <c r="G17536">
        <v>37</v>
      </c>
      <c r="H17536">
        <v>23270448.840000004</v>
      </c>
    </row>
    <row r="17537" spans="1:8" x14ac:dyDescent="0.25">
      <c r="A17537" s="2">
        <v>1</v>
      </c>
      <c r="B17537" t="s">
        <v>40</v>
      </c>
      <c r="C17537" t="s">
        <v>117</v>
      </c>
      <c r="D17537" s="2">
        <v>1</v>
      </c>
      <c r="E17537" s="17">
        <v>13</v>
      </c>
      <c r="F17537" t="s">
        <v>75</v>
      </c>
      <c r="G17537">
        <v>6</v>
      </c>
      <c r="H17537">
        <v>512776</v>
      </c>
    </row>
    <row r="17538" spans="1:8" x14ac:dyDescent="0.25">
      <c r="A17538" s="2">
        <v>1</v>
      </c>
      <c r="B17538" t="s">
        <v>40</v>
      </c>
      <c r="C17538" t="s">
        <v>117</v>
      </c>
      <c r="D17538" s="2">
        <v>1</v>
      </c>
      <c r="E17538" s="17">
        <v>13</v>
      </c>
      <c r="F17538" t="s">
        <v>68</v>
      </c>
      <c r="G17538">
        <v>23</v>
      </c>
      <c r="H17538">
        <v>502449.03999999992</v>
      </c>
    </row>
    <row r="17539" spans="1:8" x14ac:dyDescent="0.25">
      <c r="A17539" s="2">
        <v>1</v>
      </c>
      <c r="B17539" t="s">
        <v>40</v>
      </c>
      <c r="C17539" t="s">
        <v>117</v>
      </c>
      <c r="D17539" s="2">
        <v>1</v>
      </c>
      <c r="E17539" s="17">
        <v>13</v>
      </c>
      <c r="F17539" t="s">
        <v>69</v>
      </c>
      <c r="G17539">
        <v>37</v>
      </c>
      <c r="H17539">
        <v>3007834.1</v>
      </c>
    </row>
    <row r="17540" spans="1:8" x14ac:dyDescent="0.25">
      <c r="A17540" s="2">
        <v>1</v>
      </c>
      <c r="B17540" t="s">
        <v>40</v>
      </c>
      <c r="C17540" t="s">
        <v>117</v>
      </c>
      <c r="D17540" s="2">
        <v>1</v>
      </c>
      <c r="E17540" s="17">
        <v>13</v>
      </c>
      <c r="F17540" t="s">
        <v>78</v>
      </c>
      <c r="G17540">
        <v>1</v>
      </c>
      <c r="H17540">
        <v>802026.51000000024</v>
      </c>
    </row>
    <row r="17541" spans="1:8" x14ac:dyDescent="0.25">
      <c r="A17541" s="2">
        <v>1</v>
      </c>
      <c r="B17541" t="s">
        <v>40</v>
      </c>
      <c r="C17541" t="s">
        <v>117</v>
      </c>
      <c r="D17541" s="2">
        <v>1</v>
      </c>
      <c r="E17541" s="17">
        <v>13</v>
      </c>
      <c r="F17541" t="s">
        <v>67</v>
      </c>
      <c r="G17541">
        <v>37</v>
      </c>
      <c r="H17541">
        <v>2769.1499999999996</v>
      </c>
    </row>
    <row r="17542" spans="1:8" x14ac:dyDescent="0.25">
      <c r="A17542" s="2">
        <v>1</v>
      </c>
      <c r="B17542" t="s">
        <v>40</v>
      </c>
      <c r="C17542" t="s">
        <v>117</v>
      </c>
      <c r="D17542" s="2">
        <v>1</v>
      </c>
      <c r="E17542" s="17">
        <v>13</v>
      </c>
      <c r="F17542" t="s">
        <v>73</v>
      </c>
      <c r="G17542">
        <v>1</v>
      </c>
      <c r="H17542">
        <v>1440575.11</v>
      </c>
    </row>
    <row r="17543" spans="1:8" x14ac:dyDescent="0.25">
      <c r="A17543" s="2">
        <v>1</v>
      </c>
      <c r="B17543" t="s">
        <v>40</v>
      </c>
      <c r="C17543" t="s">
        <v>117</v>
      </c>
      <c r="D17543" s="2">
        <v>1</v>
      </c>
      <c r="E17543" s="17">
        <v>13</v>
      </c>
      <c r="F17543" t="s">
        <v>79</v>
      </c>
      <c r="H17543">
        <v>17253</v>
      </c>
    </row>
    <row r="17544" spans="1:8" x14ac:dyDescent="0.25">
      <c r="A17544" s="2">
        <v>1</v>
      </c>
      <c r="B17544" t="s">
        <v>40</v>
      </c>
      <c r="C17544" t="s">
        <v>117</v>
      </c>
      <c r="D17544" s="2">
        <v>1</v>
      </c>
      <c r="E17544" s="17">
        <v>13</v>
      </c>
      <c r="F17544" t="s">
        <v>72</v>
      </c>
      <c r="G17544">
        <v>37</v>
      </c>
      <c r="H17544">
        <v>7261298.459999999</v>
      </c>
    </row>
    <row r="17545" spans="1:8" x14ac:dyDescent="0.25">
      <c r="A17545" s="2">
        <v>1</v>
      </c>
      <c r="B17545" t="s">
        <v>40</v>
      </c>
      <c r="C17545" t="s">
        <v>117</v>
      </c>
      <c r="D17545" s="2">
        <v>1</v>
      </c>
      <c r="E17545" s="17">
        <v>13</v>
      </c>
      <c r="F17545" t="s">
        <v>74</v>
      </c>
      <c r="G17545">
        <v>13</v>
      </c>
      <c r="H17545">
        <v>1221619.04</v>
      </c>
    </row>
    <row r="17546" spans="1:8" x14ac:dyDescent="0.25">
      <c r="A17546" s="2">
        <v>1</v>
      </c>
      <c r="B17546" t="s">
        <v>40</v>
      </c>
      <c r="C17546" t="s">
        <v>117</v>
      </c>
      <c r="D17546" s="2">
        <v>1</v>
      </c>
      <c r="E17546" s="17">
        <v>14</v>
      </c>
      <c r="F17546" t="s">
        <v>70</v>
      </c>
      <c r="G17546">
        <v>18</v>
      </c>
      <c r="H17546">
        <v>12050192.119999999</v>
      </c>
    </row>
    <row r="17547" spans="1:8" x14ac:dyDescent="0.25">
      <c r="A17547" s="2">
        <v>1</v>
      </c>
      <c r="B17547" t="s">
        <v>40</v>
      </c>
      <c r="C17547" t="s">
        <v>117</v>
      </c>
      <c r="D17547" s="2">
        <v>1</v>
      </c>
      <c r="E17547" s="17">
        <v>14</v>
      </c>
      <c r="F17547" t="s">
        <v>75</v>
      </c>
      <c r="G17547">
        <v>3</v>
      </c>
      <c r="H17547">
        <v>117968</v>
      </c>
    </row>
    <row r="17548" spans="1:8" x14ac:dyDescent="0.25">
      <c r="A17548" s="2">
        <v>1</v>
      </c>
      <c r="B17548" t="s">
        <v>40</v>
      </c>
      <c r="C17548" t="s">
        <v>117</v>
      </c>
      <c r="D17548" s="2">
        <v>1</v>
      </c>
      <c r="E17548" s="17">
        <v>14</v>
      </c>
      <c r="F17548" t="s">
        <v>68</v>
      </c>
      <c r="G17548">
        <v>13</v>
      </c>
      <c r="H17548">
        <v>223445.96</v>
      </c>
    </row>
    <row r="17549" spans="1:8" x14ac:dyDescent="0.25">
      <c r="A17549" s="2">
        <v>1</v>
      </c>
      <c r="B17549" t="s">
        <v>40</v>
      </c>
      <c r="C17549" t="s">
        <v>117</v>
      </c>
      <c r="D17549" s="2">
        <v>1</v>
      </c>
      <c r="E17549" s="17">
        <v>14</v>
      </c>
      <c r="F17549" t="s">
        <v>69</v>
      </c>
      <c r="G17549">
        <v>17</v>
      </c>
      <c r="H17549">
        <v>1461232.5699999998</v>
      </c>
    </row>
    <row r="17550" spans="1:8" x14ac:dyDescent="0.25">
      <c r="A17550" s="2">
        <v>1</v>
      </c>
      <c r="B17550" t="s">
        <v>40</v>
      </c>
      <c r="C17550" t="s">
        <v>117</v>
      </c>
      <c r="D17550" s="2">
        <v>1</v>
      </c>
      <c r="E17550" s="17">
        <v>14</v>
      </c>
      <c r="F17550" t="s">
        <v>78</v>
      </c>
      <c r="G17550">
        <v>1</v>
      </c>
      <c r="H17550">
        <v>562540.05000000005</v>
      </c>
    </row>
    <row r="17551" spans="1:8" x14ac:dyDescent="0.25">
      <c r="A17551" s="2">
        <v>1</v>
      </c>
      <c r="B17551" t="s">
        <v>40</v>
      </c>
      <c r="C17551" t="s">
        <v>117</v>
      </c>
      <c r="D17551" s="2">
        <v>1</v>
      </c>
      <c r="E17551" s="17">
        <v>14</v>
      </c>
      <c r="F17551" t="s">
        <v>67</v>
      </c>
      <c r="G17551">
        <v>18</v>
      </c>
      <c r="H17551">
        <v>1224.05</v>
      </c>
    </row>
    <row r="17552" spans="1:8" x14ac:dyDescent="0.25">
      <c r="A17552" s="2">
        <v>1</v>
      </c>
      <c r="B17552" t="s">
        <v>40</v>
      </c>
      <c r="C17552" t="s">
        <v>117</v>
      </c>
      <c r="D17552" s="2">
        <v>1</v>
      </c>
      <c r="E17552" s="17">
        <v>14</v>
      </c>
      <c r="F17552" t="s">
        <v>73</v>
      </c>
      <c r="G17552">
        <v>3</v>
      </c>
      <c r="H17552">
        <v>898771.78</v>
      </c>
    </row>
    <row r="17553" spans="1:8" x14ac:dyDescent="0.25">
      <c r="A17553" s="2">
        <v>1</v>
      </c>
      <c r="B17553" t="s">
        <v>40</v>
      </c>
      <c r="C17553" t="s">
        <v>117</v>
      </c>
      <c r="D17553" s="2">
        <v>1</v>
      </c>
      <c r="E17553" s="17">
        <v>14</v>
      </c>
      <c r="F17553" t="s">
        <v>72</v>
      </c>
      <c r="G17553">
        <v>18</v>
      </c>
      <c r="H17553">
        <v>4644785.91</v>
      </c>
    </row>
    <row r="17554" spans="1:8" x14ac:dyDescent="0.25">
      <c r="A17554" s="2">
        <v>1</v>
      </c>
      <c r="B17554" t="s">
        <v>40</v>
      </c>
      <c r="C17554" t="s">
        <v>117</v>
      </c>
      <c r="D17554" s="2">
        <v>1</v>
      </c>
      <c r="E17554" s="17">
        <v>14</v>
      </c>
      <c r="F17554" t="s">
        <v>74</v>
      </c>
      <c r="G17554">
        <v>8</v>
      </c>
      <c r="H17554">
        <v>651555.98</v>
      </c>
    </row>
    <row r="17555" spans="1:8" x14ac:dyDescent="0.25">
      <c r="A17555" s="2">
        <v>1</v>
      </c>
      <c r="B17555" t="s">
        <v>40</v>
      </c>
      <c r="C17555" t="s">
        <v>117</v>
      </c>
      <c r="D17555" s="2">
        <v>1</v>
      </c>
      <c r="E17555" s="17">
        <v>15</v>
      </c>
      <c r="F17555" t="s">
        <v>70</v>
      </c>
      <c r="G17555">
        <v>7</v>
      </c>
      <c r="H17555">
        <v>5630140.5000000009</v>
      </c>
    </row>
    <row r="17556" spans="1:8" x14ac:dyDescent="0.25">
      <c r="A17556" s="2">
        <v>1</v>
      </c>
      <c r="B17556" t="s">
        <v>40</v>
      </c>
      <c r="C17556" t="s">
        <v>117</v>
      </c>
      <c r="D17556" s="2">
        <v>1</v>
      </c>
      <c r="E17556" s="17">
        <v>15</v>
      </c>
      <c r="F17556" t="s">
        <v>68</v>
      </c>
      <c r="G17556">
        <v>4</v>
      </c>
      <c r="H17556">
        <v>70670</v>
      </c>
    </row>
    <row r="17557" spans="1:8" x14ac:dyDescent="0.25">
      <c r="A17557" s="2">
        <v>1</v>
      </c>
      <c r="B17557" t="s">
        <v>40</v>
      </c>
      <c r="C17557" t="s">
        <v>117</v>
      </c>
      <c r="D17557" s="2">
        <v>1</v>
      </c>
      <c r="E17557" s="17">
        <v>15</v>
      </c>
      <c r="F17557" t="s">
        <v>69</v>
      </c>
      <c r="G17557">
        <v>5</v>
      </c>
      <c r="H17557">
        <v>499446.27999999997</v>
      </c>
    </row>
    <row r="17558" spans="1:8" x14ac:dyDescent="0.25">
      <c r="A17558" s="2">
        <v>1</v>
      </c>
      <c r="B17558" t="s">
        <v>40</v>
      </c>
      <c r="C17558" t="s">
        <v>117</v>
      </c>
      <c r="D17558" s="2">
        <v>1</v>
      </c>
      <c r="E17558" s="17">
        <v>15</v>
      </c>
      <c r="F17558" t="s">
        <v>78</v>
      </c>
      <c r="G17558">
        <v>1</v>
      </c>
      <c r="H17558">
        <v>316510.57999999996</v>
      </c>
    </row>
    <row r="17559" spans="1:8" x14ac:dyDescent="0.25">
      <c r="A17559" s="2">
        <v>1</v>
      </c>
      <c r="B17559" t="s">
        <v>40</v>
      </c>
      <c r="C17559" t="s">
        <v>117</v>
      </c>
      <c r="D17559" s="2">
        <v>1</v>
      </c>
      <c r="E17559" s="17">
        <v>15</v>
      </c>
      <c r="F17559" t="s">
        <v>67</v>
      </c>
      <c r="G17559">
        <v>7</v>
      </c>
      <c r="H17559">
        <v>425.54</v>
      </c>
    </row>
    <row r="17560" spans="1:8" x14ac:dyDescent="0.25">
      <c r="A17560" s="2">
        <v>1</v>
      </c>
      <c r="B17560" t="s">
        <v>40</v>
      </c>
      <c r="C17560" t="s">
        <v>117</v>
      </c>
      <c r="D17560" s="2">
        <v>1</v>
      </c>
      <c r="E17560" s="17">
        <v>15</v>
      </c>
      <c r="F17560" t="s">
        <v>73</v>
      </c>
      <c r="H17560">
        <v>238412.84</v>
      </c>
    </row>
    <row r="17561" spans="1:8" x14ac:dyDescent="0.25">
      <c r="A17561" s="2">
        <v>1</v>
      </c>
      <c r="B17561" t="s">
        <v>40</v>
      </c>
      <c r="C17561" t="s">
        <v>117</v>
      </c>
      <c r="D17561" s="2">
        <v>1</v>
      </c>
      <c r="E17561" s="17">
        <v>15</v>
      </c>
      <c r="F17561" t="s">
        <v>72</v>
      </c>
      <c r="G17561">
        <v>7</v>
      </c>
      <c r="H17561">
        <v>1946257.21</v>
      </c>
    </row>
    <row r="17562" spans="1:8" x14ac:dyDescent="0.25">
      <c r="A17562" s="2">
        <v>1</v>
      </c>
      <c r="B17562" t="s">
        <v>40</v>
      </c>
      <c r="C17562" t="s">
        <v>117</v>
      </c>
      <c r="D17562" s="2">
        <v>1</v>
      </c>
      <c r="E17562" s="17">
        <v>15</v>
      </c>
      <c r="F17562" t="s">
        <v>74</v>
      </c>
      <c r="G17562">
        <v>2</v>
      </c>
      <c r="H17562">
        <v>107555.5</v>
      </c>
    </row>
    <row r="17563" spans="1:8" x14ac:dyDescent="0.25">
      <c r="A17563" s="2">
        <v>1</v>
      </c>
      <c r="B17563" t="s">
        <v>40</v>
      </c>
      <c r="C17563" t="s">
        <v>117</v>
      </c>
      <c r="D17563" s="2">
        <v>1</v>
      </c>
      <c r="E17563" s="17">
        <v>16</v>
      </c>
      <c r="F17563" t="s">
        <v>70</v>
      </c>
      <c r="G17563">
        <v>8</v>
      </c>
      <c r="H17563">
        <v>11689250.449999999</v>
      </c>
    </row>
    <row r="17564" spans="1:8" x14ac:dyDescent="0.25">
      <c r="A17564" s="2">
        <v>1</v>
      </c>
      <c r="B17564" t="s">
        <v>40</v>
      </c>
      <c r="C17564" t="s">
        <v>117</v>
      </c>
      <c r="D17564" s="2">
        <v>1</v>
      </c>
      <c r="E17564" s="17">
        <v>16</v>
      </c>
      <c r="F17564" t="s">
        <v>75</v>
      </c>
      <c r="G17564">
        <v>1</v>
      </c>
      <c r="H17564">
        <v>228000</v>
      </c>
    </row>
    <row r="17565" spans="1:8" x14ac:dyDescent="0.25">
      <c r="A17565" s="2">
        <v>1</v>
      </c>
      <c r="B17565" t="s">
        <v>40</v>
      </c>
      <c r="C17565" t="s">
        <v>117</v>
      </c>
      <c r="D17565" s="2">
        <v>1</v>
      </c>
      <c r="E17565" s="17">
        <v>16</v>
      </c>
      <c r="F17565" t="s">
        <v>68</v>
      </c>
      <c r="G17565">
        <v>2</v>
      </c>
      <c r="H17565">
        <v>50606</v>
      </c>
    </row>
    <row r="17566" spans="1:8" x14ac:dyDescent="0.25">
      <c r="A17566" s="2">
        <v>1</v>
      </c>
      <c r="B17566" t="s">
        <v>40</v>
      </c>
      <c r="C17566" t="s">
        <v>117</v>
      </c>
      <c r="D17566" s="2">
        <v>1</v>
      </c>
      <c r="E17566" s="17">
        <v>16</v>
      </c>
      <c r="F17566" t="s">
        <v>69</v>
      </c>
      <c r="G17566">
        <v>3</v>
      </c>
      <c r="H17566">
        <v>904210.83</v>
      </c>
    </row>
    <row r="17567" spans="1:8" x14ac:dyDescent="0.25">
      <c r="A17567" s="2">
        <v>1</v>
      </c>
      <c r="B17567" t="s">
        <v>40</v>
      </c>
      <c r="C17567" t="s">
        <v>117</v>
      </c>
      <c r="D17567" s="2">
        <v>1</v>
      </c>
      <c r="E17567" s="17">
        <v>16</v>
      </c>
      <c r="F17567" t="s">
        <v>67</v>
      </c>
      <c r="G17567">
        <v>6</v>
      </c>
      <c r="H17567">
        <v>437.20000000000005</v>
      </c>
    </row>
    <row r="17568" spans="1:8" x14ac:dyDescent="0.25">
      <c r="A17568" s="2">
        <v>1</v>
      </c>
      <c r="B17568" t="s">
        <v>40</v>
      </c>
      <c r="C17568" t="s">
        <v>117</v>
      </c>
      <c r="D17568" s="2">
        <v>1</v>
      </c>
      <c r="E17568" s="17">
        <v>16</v>
      </c>
      <c r="F17568" t="s">
        <v>73</v>
      </c>
      <c r="H17568">
        <v>241531.4</v>
      </c>
    </row>
    <row r="17569" spans="1:8" x14ac:dyDescent="0.25">
      <c r="A17569" s="2">
        <v>1</v>
      </c>
      <c r="B17569" t="s">
        <v>40</v>
      </c>
      <c r="C17569" t="s">
        <v>117</v>
      </c>
      <c r="D17569" s="2">
        <v>1</v>
      </c>
      <c r="E17569" s="17">
        <v>16</v>
      </c>
      <c r="F17569" t="s">
        <v>72</v>
      </c>
      <c r="G17569">
        <v>8</v>
      </c>
      <c r="H17569">
        <v>5232000.2499999991</v>
      </c>
    </row>
    <row r="17570" spans="1:8" x14ac:dyDescent="0.25">
      <c r="A17570" s="2">
        <v>1</v>
      </c>
      <c r="B17570" t="s">
        <v>40</v>
      </c>
      <c r="C17570" t="s">
        <v>279</v>
      </c>
      <c r="D17570" s="2">
        <v>2</v>
      </c>
      <c r="E17570" s="17">
        <v>6</v>
      </c>
      <c r="F17570" t="s">
        <v>70</v>
      </c>
      <c r="G17570">
        <v>8</v>
      </c>
      <c r="H17570">
        <v>1272287</v>
      </c>
    </row>
    <row r="17571" spans="1:8" x14ac:dyDescent="0.25">
      <c r="A17571" s="2">
        <v>1</v>
      </c>
      <c r="B17571" t="s">
        <v>40</v>
      </c>
      <c r="C17571" t="s">
        <v>279</v>
      </c>
      <c r="D17571" s="2">
        <v>2</v>
      </c>
      <c r="E17571" s="17">
        <v>6</v>
      </c>
      <c r="F17571" t="s">
        <v>75</v>
      </c>
      <c r="G17571">
        <v>8</v>
      </c>
      <c r="H17571">
        <v>100800</v>
      </c>
    </row>
    <row r="17572" spans="1:8" x14ac:dyDescent="0.25">
      <c r="A17572" s="2">
        <v>1</v>
      </c>
      <c r="B17572" t="s">
        <v>40</v>
      </c>
      <c r="C17572" t="s">
        <v>279</v>
      </c>
      <c r="D17572" s="2">
        <v>2</v>
      </c>
      <c r="E17572" s="17">
        <v>6</v>
      </c>
      <c r="F17572" t="s">
        <v>68</v>
      </c>
      <c r="G17572">
        <v>8</v>
      </c>
      <c r="H17572">
        <v>127610</v>
      </c>
    </row>
    <row r="17573" spans="1:8" x14ac:dyDescent="0.25">
      <c r="A17573" s="2">
        <v>1</v>
      </c>
      <c r="B17573" t="s">
        <v>40</v>
      </c>
      <c r="C17573" t="s">
        <v>279</v>
      </c>
      <c r="D17573" s="2">
        <v>2</v>
      </c>
      <c r="E17573" s="17">
        <v>6</v>
      </c>
      <c r="F17573" t="s">
        <v>69</v>
      </c>
      <c r="G17573">
        <v>8</v>
      </c>
      <c r="H17573">
        <v>165395.74000000002</v>
      </c>
    </row>
    <row r="17574" spans="1:8" x14ac:dyDescent="0.25">
      <c r="A17574" s="2">
        <v>1</v>
      </c>
      <c r="B17574" t="s">
        <v>40</v>
      </c>
      <c r="C17574" t="s">
        <v>279</v>
      </c>
      <c r="D17574" s="2">
        <v>2</v>
      </c>
      <c r="E17574" s="17">
        <v>6</v>
      </c>
      <c r="F17574" t="s">
        <v>78</v>
      </c>
      <c r="H17574">
        <v>23902.5</v>
      </c>
    </row>
    <row r="17575" spans="1:8" x14ac:dyDescent="0.25">
      <c r="A17575" s="2">
        <v>1</v>
      </c>
      <c r="B17575" t="s">
        <v>40</v>
      </c>
      <c r="C17575" t="s">
        <v>279</v>
      </c>
      <c r="D17575" s="2">
        <v>2</v>
      </c>
      <c r="E17575" s="17">
        <v>6</v>
      </c>
      <c r="F17575" t="s">
        <v>67</v>
      </c>
      <c r="G17575">
        <v>8</v>
      </c>
      <c r="H17575">
        <v>513.43999999999994</v>
      </c>
    </row>
    <row r="17576" spans="1:8" x14ac:dyDescent="0.25">
      <c r="A17576" s="2">
        <v>1</v>
      </c>
      <c r="B17576" t="s">
        <v>40</v>
      </c>
      <c r="C17576" t="s">
        <v>279</v>
      </c>
      <c r="D17576" s="2">
        <v>2</v>
      </c>
      <c r="E17576" s="17">
        <v>6</v>
      </c>
      <c r="F17576" t="s">
        <v>73</v>
      </c>
      <c r="G17576">
        <v>1</v>
      </c>
      <c r="H17576">
        <v>114580.01</v>
      </c>
    </row>
    <row r="17577" spans="1:8" x14ac:dyDescent="0.25">
      <c r="A17577" s="2">
        <v>1</v>
      </c>
      <c r="B17577" t="s">
        <v>40</v>
      </c>
      <c r="C17577" t="s">
        <v>279</v>
      </c>
      <c r="D17577" s="2">
        <v>2</v>
      </c>
      <c r="E17577" s="17">
        <v>6</v>
      </c>
      <c r="F17577" t="s">
        <v>72</v>
      </c>
      <c r="G17577">
        <v>7</v>
      </c>
      <c r="H17577">
        <v>95480</v>
      </c>
    </row>
    <row r="17578" spans="1:8" x14ac:dyDescent="0.25">
      <c r="A17578" s="2">
        <v>1</v>
      </c>
      <c r="B17578" t="s">
        <v>40</v>
      </c>
      <c r="C17578" t="s">
        <v>279</v>
      </c>
      <c r="D17578" s="2">
        <v>2</v>
      </c>
      <c r="E17578" s="17">
        <v>6</v>
      </c>
      <c r="F17578" t="s">
        <v>74</v>
      </c>
      <c r="G17578">
        <v>6</v>
      </c>
      <c r="H17578">
        <v>250454.05000000002</v>
      </c>
    </row>
    <row r="17579" spans="1:8" x14ac:dyDescent="0.25">
      <c r="A17579" s="2">
        <v>1</v>
      </c>
      <c r="B17579" t="s">
        <v>40</v>
      </c>
      <c r="C17579" t="s">
        <v>279</v>
      </c>
      <c r="D17579" s="2">
        <v>2</v>
      </c>
      <c r="E17579" s="17">
        <v>7</v>
      </c>
      <c r="F17579" t="s">
        <v>70</v>
      </c>
      <c r="G17579">
        <v>3</v>
      </c>
      <c r="H17579">
        <v>567843.5</v>
      </c>
    </row>
    <row r="17580" spans="1:8" x14ac:dyDescent="0.25">
      <c r="A17580" s="2">
        <v>1</v>
      </c>
      <c r="B17580" t="s">
        <v>40</v>
      </c>
      <c r="C17580" t="s">
        <v>279</v>
      </c>
      <c r="D17580" s="2">
        <v>2</v>
      </c>
      <c r="E17580" s="17">
        <v>7</v>
      </c>
      <c r="F17580" t="s">
        <v>75</v>
      </c>
      <c r="G17580">
        <v>2</v>
      </c>
      <c r="H17580">
        <v>24300</v>
      </c>
    </row>
    <row r="17581" spans="1:8" x14ac:dyDescent="0.25">
      <c r="A17581" s="2">
        <v>1</v>
      </c>
      <c r="B17581" t="s">
        <v>40</v>
      </c>
      <c r="C17581" t="s">
        <v>279</v>
      </c>
      <c r="D17581" s="2">
        <v>2</v>
      </c>
      <c r="E17581" s="17">
        <v>7</v>
      </c>
      <c r="F17581" t="s">
        <v>77</v>
      </c>
      <c r="H17581">
        <v>4860.63</v>
      </c>
    </row>
    <row r="17582" spans="1:8" x14ac:dyDescent="0.25">
      <c r="A17582" s="2">
        <v>1</v>
      </c>
      <c r="B17582" t="s">
        <v>40</v>
      </c>
      <c r="C17582" t="s">
        <v>279</v>
      </c>
      <c r="D17582" s="2">
        <v>2</v>
      </c>
      <c r="E17582" s="17">
        <v>7</v>
      </c>
      <c r="F17582" t="s">
        <v>68</v>
      </c>
      <c r="G17582">
        <v>3</v>
      </c>
      <c r="H17582">
        <v>51723</v>
      </c>
    </row>
    <row r="17583" spans="1:8" x14ac:dyDescent="0.25">
      <c r="A17583" s="2">
        <v>1</v>
      </c>
      <c r="B17583" t="s">
        <v>40</v>
      </c>
      <c r="C17583" t="s">
        <v>279</v>
      </c>
      <c r="D17583" s="2">
        <v>2</v>
      </c>
      <c r="E17583" s="17">
        <v>7</v>
      </c>
      <c r="F17583" t="s">
        <v>69</v>
      </c>
      <c r="G17583">
        <v>3</v>
      </c>
      <c r="H17583">
        <v>73819.320000000007</v>
      </c>
    </row>
    <row r="17584" spans="1:8" x14ac:dyDescent="0.25">
      <c r="A17584" s="2">
        <v>1</v>
      </c>
      <c r="B17584" t="s">
        <v>40</v>
      </c>
      <c r="C17584" t="s">
        <v>279</v>
      </c>
      <c r="D17584" s="2">
        <v>2</v>
      </c>
      <c r="E17584" s="17">
        <v>7</v>
      </c>
      <c r="F17584" t="s">
        <v>78</v>
      </c>
      <c r="H17584">
        <v>17359.5</v>
      </c>
    </row>
    <row r="17585" spans="1:8" x14ac:dyDescent="0.25">
      <c r="A17585" s="2">
        <v>1</v>
      </c>
      <c r="B17585" t="s">
        <v>40</v>
      </c>
      <c r="C17585" t="s">
        <v>279</v>
      </c>
      <c r="D17585" s="2">
        <v>2</v>
      </c>
      <c r="E17585" s="17">
        <v>7</v>
      </c>
      <c r="F17585" t="s">
        <v>67</v>
      </c>
      <c r="G17585">
        <v>3</v>
      </c>
      <c r="H17585">
        <v>186.66</v>
      </c>
    </row>
    <row r="17586" spans="1:8" x14ac:dyDescent="0.25">
      <c r="A17586" s="2">
        <v>1</v>
      </c>
      <c r="B17586" t="s">
        <v>40</v>
      </c>
      <c r="C17586" t="s">
        <v>279</v>
      </c>
      <c r="D17586" s="2">
        <v>2</v>
      </c>
      <c r="E17586" s="17">
        <v>7</v>
      </c>
      <c r="F17586" t="s">
        <v>73</v>
      </c>
      <c r="H17586">
        <v>52728</v>
      </c>
    </row>
    <row r="17587" spans="1:8" x14ac:dyDescent="0.25">
      <c r="A17587" s="2">
        <v>1</v>
      </c>
      <c r="B17587" t="s">
        <v>40</v>
      </c>
      <c r="C17587" t="s">
        <v>279</v>
      </c>
      <c r="D17587" s="2">
        <v>2</v>
      </c>
      <c r="E17587" s="17">
        <v>7</v>
      </c>
      <c r="F17587" t="s">
        <v>72</v>
      </c>
      <c r="G17587">
        <v>2</v>
      </c>
      <c r="H17587">
        <v>26040</v>
      </c>
    </row>
    <row r="17588" spans="1:8" x14ac:dyDescent="0.25">
      <c r="A17588" s="2">
        <v>1</v>
      </c>
      <c r="B17588" t="s">
        <v>40</v>
      </c>
      <c r="C17588" t="s">
        <v>279</v>
      </c>
      <c r="D17588" s="2">
        <v>2</v>
      </c>
      <c r="E17588" s="17">
        <v>7</v>
      </c>
      <c r="F17588" t="s">
        <v>74</v>
      </c>
      <c r="G17588">
        <v>3</v>
      </c>
      <c r="H17588">
        <v>127858.95</v>
      </c>
    </row>
    <row r="17589" spans="1:8" x14ac:dyDescent="0.25">
      <c r="A17589" s="2">
        <v>1</v>
      </c>
      <c r="B17589" t="s">
        <v>40</v>
      </c>
      <c r="C17589" t="s">
        <v>279</v>
      </c>
      <c r="D17589" s="2">
        <v>2</v>
      </c>
      <c r="E17589" s="17">
        <v>9</v>
      </c>
      <c r="F17589" t="s">
        <v>70</v>
      </c>
      <c r="G17589">
        <v>2</v>
      </c>
      <c r="H17589">
        <v>534388</v>
      </c>
    </row>
    <row r="17590" spans="1:8" x14ac:dyDescent="0.25">
      <c r="A17590" s="2">
        <v>1</v>
      </c>
      <c r="B17590" t="s">
        <v>40</v>
      </c>
      <c r="C17590" t="s">
        <v>279</v>
      </c>
      <c r="D17590" s="2">
        <v>2</v>
      </c>
      <c r="E17590" s="17">
        <v>9</v>
      </c>
      <c r="F17590" t="s">
        <v>75</v>
      </c>
      <c r="G17590">
        <v>2</v>
      </c>
      <c r="H17590">
        <v>25200</v>
      </c>
    </row>
    <row r="17591" spans="1:8" x14ac:dyDescent="0.25">
      <c r="A17591" s="2">
        <v>1</v>
      </c>
      <c r="B17591" t="s">
        <v>40</v>
      </c>
      <c r="C17591" t="s">
        <v>279</v>
      </c>
      <c r="D17591" s="2">
        <v>2</v>
      </c>
      <c r="E17591" s="17">
        <v>9</v>
      </c>
      <c r="F17591" t="s">
        <v>68</v>
      </c>
      <c r="G17591">
        <v>2</v>
      </c>
      <c r="H17591">
        <v>15874</v>
      </c>
    </row>
    <row r="17592" spans="1:8" x14ac:dyDescent="0.25">
      <c r="A17592" s="2">
        <v>1</v>
      </c>
      <c r="B17592" t="s">
        <v>40</v>
      </c>
      <c r="C17592" t="s">
        <v>279</v>
      </c>
      <c r="D17592" s="2">
        <v>2</v>
      </c>
      <c r="E17592" s="17">
        <v>9</v>
      </c>
      <c r="F17592" t="s">
        <v>69</v>
      </c>
      <c r="G17592">
        <v>2</v>
      </c>
      <c r="H17592">
        <v>69470.059999999983</v>
      </c>
    </row>
    <row r="17593" spans="1:8" x14ac:dyDescent="0.25">
      <c r="A17593" s="2">
        <v>1</v>
      </c>
      <c r="B17593" t="s">
        <v>40</v>
      </c>
      <c r="C17593" t="s">
        <v>279</v>
      </c>
      <c r="D17593" s="2">
        <v>2</v>
      </c>
      <c r="E17593" s="17">
        <v>9</v>
      </c>
      <c r="F17593" t="s">
        <v>67</v>
      </c>
      <c r="G17593">
        <v>2</v>
      </c>
      <c r="H17593">
        <v>128.35999999999999</v>
      </c>
    </row>
    <row r="17594" spans="1:8" x14ac:dyDescent="0.25">
      <c r="A17594" s="2">
        <v>1</v>
      </c>
      <c r="B17594" t="s">
        <v>40</v>
      </c>
      <c r="C17594" t="s">
        <v>279</v>
      </c>
      <c r="D17594" s="2">
        <v>2</v>
      </c>
      <c r="E17594" s="17">
        <v>9</v>
      </c>
      <c r="F17594" t="s">
        <v>73</v>
      </c>
      <c r="H17594">
        <v>48293.5</v>
      </c>
    </row>
    <row r="17595" spans="1:8" x14ac:dyDescent="0.25">
      <c r="A17595" s="2">
        <v>1</v>
      </c>
      <c r="B17595" t="s">
        <v>40</v>
      </c>
      <c r="C17595" t="s">
        <v>279</v>
      </c>
      <c r="D17595" s="2">
        <v>2</v>
      </c>
      <c r="E17595" s="17">
        <v>11</v>
      </c>
      <c r="F17595" t="s">
        <v>70</v>
      </c>
      <c r="G17595">
        <v>1</v>
      </c>
      <c r="H17595">
        <v>423160.51</v>
      </c>
    </row>
    <row r="17596" spans="1:8" x14ac:dyDescent="0.25">
      <c r="A17596" s="2">
        <v>1</v>
      </c>
      <c r="B17596" t="s">
        <v>40</v>
      </c>
      <c r="C17596" t="s">
        <v>279</v>
      </c>
      <c r="D17596" s="2">
        <v>2</v>
      </c>
      <c r="E17596" s="17">
        <v>11</v>
      </c>
      <c r="F17596" t="s">
        <v>68</v>
      </c>
      <c r="G17596">
        <v>1</v>
      </c>
      <c r="H17596">
        <v>14740</v>
      </c>
    </row>
    <row r="17597" spans="1:8" x14ac:dyDescent="0.25">
      <c r="A17597" s="2">
        <v>1</v>
      </c>
      <c r="B17597" t="s">
        <v>40</v>
      </c>
      <c r="C17597" t="s">
        <v>279</v>
      </c>
      <c r="D17597" s="2">
        <v>2</v>
      </c>
      <c r="E17597" s="17">
        <v>11</v>
      </c>
      <c r="F17597" t="s">
        <v>69</v>
      </c>
      <c r="G17597">
        <v>1</v>
      </c>
      <c r="H17597">
        <v>55010.719999999994</v>
      </c>
    </row>
    <row r="17598" spans="1:8" x14ac:dyDescent="0.25">
      <c r="A17598" s="2">
        <v>1</v>
      </c>
      <c r="B17598" t="s">
        <v>40</v>
      </c>
      <c r="C17598" t="s">
        <v>279</v>
      </c>
      <c r="D17598" s="2">
        <v>2</v>
      </c>
      <c r="E17598" s="17">
        <v>11</v>
      </c>
      <c r="F17598" t="s">
        <v>78</v>
      </c>
      <c r="H17598">
        <v>28247.25</v>
      </c>
    </row>
    <row r="17599" spans="1:8" x14ac:dyDescent="0.25">
      <c r="A17599" s="2">
        <v>1</v>
      </c>
      <c r="B17599" t="s">
        <v>40</v>
      </c>
      <c r="C17599" t="s">
        <v>279</v>
      </c>
      <c r="D17599" s="2">
        <v>2</v>
      </c>
      <c r="E17599" s="17">
        <v>11</v>
      </c>
      <c r="F17599" t="s">
        <v>67</v>
      </c>
      <c r="G17599">
        <v>1</v>
      </c>
      <c r="H17599">
        <v>64.179999999999993</v>
      </c>
    </row>
    <row r="17600" spans="1:8" x14ac:dyDescent="0.25">
      <c r="A17600" s="2">
        <v>1</v>
      </c>
      <c r="B17600" t="s">
        <v>40</v>
      </c>
      <c r="C17600" t="s">
        <v>279</v>
      </c>
      <c r="D17600" s="2">
        <v>2</v>
      </c>
      <c r="E17600" s="17">
        <v>11</v>
      </c>
      <c r="F17600" t="s">
        <v>73</v>
      </c>
      <c r="H17600">
        <v>38347.5</v>
      </c>
    </row>
    <row r="17601" spans="1:8" x14ac:dyDescent="0.25">
      <c r="A17601" s="2">
        <v>1</v>
      </c>
      <c r="B17601" t="s">
        <v>40</v>
      </c>
      <c r="C17601" t="s">
        <v>279</v>
      </c>
      <c r="D17601" s="2">
        <v>2</v>
      </c>
      <c r="E17601" s="17">
        <v>11</v>
      </c>
      <c r="F17601" t="s">
        <v>72</v>
      </c>
      <c r="G17601">
        <v>1</v>
      </c>
      <c r="H17601">
        <v>36039.26</v>
      </c>
    </row>
    <row r="17602" spans="1:8" x14ac:dyDescent="0.25">
      <c r="A17602" s="2">
        <v>1</v>
      </c>
      <c r="B17602" t="s">
        <v>40</v>
      </c>
      <c r="C17602" t="s">
        <v>279</v>
      </c>
      <c r="D17602" s="2">
        <v>2</v>
      </c>
      <c r="E17602" s="17">
        <v>11</v>
      </c>
      <c r="F17602" t="s">
        <v>74</v>
      </c>
      <c r="G17602">
        <v>1</v>
      </c>
      <c r="H17602">
        <v>70720.2</v>
      </c>
    </row>
    <row r="17603" spans="1:8" x14ac:dyDescent="0.25">
      <c r="A17603" s="2">
        <v>1</v>
      </c>
      <c r="B17603" t="s">
        <v>40</v>
      </c>
      <c r="C17603" t="s">
        <v>279</v>
      </c>
      <c r="D17603" s="2">
        <v>2</v>
      </c>
      <c r="E17603" s="17">
        <v>12</v>
      </c>
      <c r="F17603" t="s">
        <v>70</v>
      </c>
      <c r="G17603">
        <v>4</v>
      </c>
      <c r="H17603">
        <v>1912909.16</v>
      </c>
    </row>
    <row r="17604" spans="1:8" x14ac:dyDescent="0.25">
      <c r="A17604" s="2">
        <v>1</v>
      </c>
      <c r="B17604" t="s">
        <v>40</v>
      </c>
      <c r="C17604" t="s">
        <v>279</v>
      </c>
      <c r="D17604" s="2">
        <v>2</v>
      </c>
      <c r="E17604" s="17">
        <v>12</v>
      </c>
      <c r="F17604" t="s">
        <v>68</v>
      </c>
      <c r="G17604">
        <v>2</v>
      </c>
      <c r="H17604">
        <v>38590</v>
      </c>
    </row>
    <row r="17605" spans="1:8" x14ac:dyDescent="0.25">
      <c r="A17605" s="2">
        <v>1</v>
      </c>
      <c r="B17605" t="s">
        <v>40</v>
      </c>
      <c r="C17605" t="s">
        <v>279</v>
      </c>
      <c r="D17605" s="2">
        <v>2</v>
      </c>
      <c r="E17605" s="17">
        <v>12</v>
      </c>
      <c r="F17605" t="s">
        <v>69</v>
      </c>
      <c r="G17605">
        <v>4</v>
      </c>
      <c r="H17605">
        <v>248677.56</v>
      </c>
    </row>
    <row r="17606" spans="1:8" x14ac:dyDescent="0.25">
      <c r="A17606" s="2">
        <v>1</v>
      </c>
      <c r="B17606" t="s">
        <v>40</v>
      </c>
      <c r="C17606" t="s">
        <v>279</v>
      </c>
      <c r="D17606" s="2">
        <v>2</v>
      </c>
      <c r="E17606" s="17">
        <v>12</v>
      </c>
      <c r="F17606" t="s">
        <v>78</v>
      </c>
      <c r="H17606">
        <v>33978.9</v>
      </c>
    </row>
    <row r="17607" spans="1:8" x14ac:dyDescent="0.25">
      <c r="A17607" s="2">
        <v>1</v>
      </c>
      <c r="B17607" t="s">
        <v>40</v>
      </c>
      <c r="C17607" t="s">
        <v>279</v>
      </c>
      <c r="D17607" s="2">
        <v>2</v>
      </c>
      <c r="E17607" s="17">
        <v>12</v>
      </c>
      <c r="F17607" t="s">
        <v>67</v>
      </c>
      <c r="G17607">
        <v>4</v>
      </c>
      <c r="H17607">
        <v>256.71999999999997</v>
      </c>
    </row>
    <row r="17608" spans="1:8" x14ac:dyDescent="0.25">
      <c r="A17608" s="2">
        <v>1</v>
      </c>
      <c r="B17608" t="s">
        <v>40</v>
      </c>
      <c r="C17608" t="s">
        <v>279</v>
      </c>
      <c r="D17608" s="2">
        <v>2</v>
      </c>
      <c r="E17608" s="17">
        <v>12</v>
      </c>
      <c r="F17608" t="s">
        <v>73</v>
      </c>
      <c r="G17608">
        <v>1</v>
      </c>
      <c r="H17608">
        <v>173778.66999999998</v>
      </c>
    </row>
    <row r="17609" spans="1:8" x14ac:dyDescent="0.25">
      <c r="A17609" s="2">
        <v>1</v>
      </c>
      <c r="B17609" t="s">
        <v>40</v>
      </c>
      <c r="C17609" t="s">
        <v>279</v>
      </c>
      <c r="D17609" s="2">
        <v>2</v>
      </c>
      <c r="E17609" s="17">
        <v>12</v>
      </c>
      <c r="F17609" t="s">
        <v>72</v>
      </c>
      <c r="G17609">
        <v>4</v>
      </c>
      <c r="H17609">
        <v>210980.35</v>
      </c>
    </row>
    <row r="17610" spans="1:8" x14ac:dyDescent="0.25">
      <c r="A17610" s="2">
        <v>1</v>
      </c>
      <c r="B17610" t="s">
        <v>40</v>
      </c>
      <c r="C17610" t="s">
        <v>279</v>
      </c>
      <c r="D17610" s="2">
        <v>2</v>
      </c>
      <c r="E17610" s="17">
        <v>12</v>
      </c>
      <c r="F17610" t="s">
        <v>74</v>
      </c>
      <c r="G17610">
        <v>3</v>
      </c>
      <c r="H17610">
        <v>194137.59999999998</v>
      </c>
    </row>
    <row r="17611" spans="1:8" x14ac:dyDescent="0.25">
      <c r="A17611" s="2">
        <v>1</v>
      </c>
      <c r="B17611" t="s">
        <v>40</v>
      </c>
      <c r="C17611" t="s">
        <v>279</v>
      </c>
      <c r="D17611" s="2">
        <v>2</v>
      </c>
      <c r="E17611" s="17">
        <v>13</v>
      </c>
      <c r="F17611" t="s">
        <v>70</v>
      </c>
      <c r="G17611">
        <v>2</v>
      </c>
      <c r="H17611">
        <v>1074081.18</v>
      </c>
    </row>
    <row r="17612" spans="1:8" x14ac:dyDescent="0.25">
      <c r="A17612" s="2">
        <v>1</v>
      </c>
      <c r="B17612" t="s">
        <v>40</v>
      </c>
      <c r="C17612" t="s">
        <v>279</v>
      </c>
      <c r="D17612" s="2">
        <v>2</v>
      </c>
      <c r="E17612" s="17">
        <v>13</v>
      </c>
      <c r="F17612" t="s">
        <v>75</v>
      </c>
      <c r="G17612">
        <v>1</v>
      </c>
      <c r="H17612">
        <v>20163</v>
      </c>
    </row>
    <row r="17613" spans="1:8" x14ac:dyDescent="0.25">
      <c r="A17613" s="2">
        <v>1</v>
      </c>
      <c r="B17613" t="s">
        <v>40</v>
      </c>
      <c r="C17613" t="s">
        <v>279</v>
      </c>
      <c r="D17613" s="2">
        <v>2</v>
      </c>
      <c r="E17613" s="17">
        <v>13</v>
      </c>
      <c r="F17613" t="s">
        <v>68</v>
      </c>
      <c r="G17613">
        <v>2</v>
      </c>
      <c r="H17613">
        <v>25575</v>
      </c>
    </row>
    <row r="17614" spans="1:8" x14ac:dyDescent="0.25">
      <c r="A17614" s="2">
        <v>1</v>
      </c>
      <c r="B17614" t="s">
        <v>40</v>
      </c>
      <c r="C17614" t="s">
        <v>279</v>
      </c>
      <c r="D17614" s="2">
        <v>2</v>
      </c>
      <c r="E17614" s="17">
        <v>13</v>
      </c>
      <c r="F17614" t="s">
        <v>69</v>
      </c>
      <c r="G17614">
        <v>2</v>
      </c>
      <c r="H17614">
        <v>139630.12</v>
      </c>
    </row>
    <row r="17615" spans="1:8" x14ac:dyDescent="0.25">
      <c r="A17615" s="2">
        <v>1</v>
      </c>
      <c r="B17615" t="s">
        <v>40</v>
      </c>
      <c r="C17615" t="s">
        <v>279</v>
      </c>
      <c r="D17615" s="2">
        <v>2</v>
      </c>
      <c r="E17615" s="17">
        <v>13</v>
      </c>
      <c r="F17615" t="s">
        <v>78</v>
      </c>
      <c r="H17615">
        <v>41571.15</v>
      </c>
    </row>
    <row r="17616" spans="1:8" x14ac:dyDescent="0.25">
      <c r="A17616" s="2">
        <v>1</v>
      </c>
      <c r="B17616" t="s">
        <v>40</v>
      </c>
      <c r="C17616" t="s">
        <v>279</v>
      </c>
      <c r="D17616" s="2">
        <v>2</v>
      </c>
      <c r="E17616" s="17">
        <v>13</v>
      </c>
      <c r="F17616" t="s">
        <v>67</v>
      </c>
      <c r="G17616">
        <v>2</v>
      </c>
      <c r="H17616">
        <v>128.35999999999999</v>
      </c>
    </row>
    <row r="17617" spans="1:8" x14ac:dyDescent="0.25">
      <c r="A17617" s="2">
        <v>1</v>
      </c>
      <c r="B17617" t="s">
        <v>40</v>
      </c>
      <c r="C17617" t="s">
        <v>279</v>
      </c>
      <c r="D17617" s="2">
        <v>2</v>
      </c>
      <c r="E17617" s="17">
        <v>13</v>
      </c>
      <c r="F17617" t="s">
        <v>73</v>
      </c>
      <c r="H17617">
        <v>97117.37999999999</v>
      </c>
    </row>
    <row r="17618" spans="1:8" x14ac:dyDescent="0.25">
      <c r="A17618" s="2">
        <v>1</v>
      </c>
      <c r="B17618" t="s">
        <v>40</v>
      </c>
      <c r="C17618" t="s">
        <v>279</v>
      </c>
      <c r="D17618" s="2">
        <v>2</v>
      </c>
      <c r="E17618" s="17">
        <v>13</v>
      </c>
      <c r="F17618" t="s">
        <v>72</v>
      </c>
      <c r="G17618">
        <v>2</v>
      </c>
      <c r="H17618">
        <v>304342.69</v>
      </c>
    </row>
    <row r="17619" spans="1:8" x14ac:dyDescent="0.25">
      <c r="A17619" s="2">
        <v>1</v>
      </c>
      <c r="B17619" t="s">
        <v>40</v>
      </c>
      <c r="C17619" t="s">
        <v>279</v>
      </c>
      <c r="D17619" s="2">
        <v>2</v>
      </c>
      <c r="E17619" s="17">
        <v>13</v>
      </c>
      <c r="F17619" t="s">
        <v>74</v>
      </c>
      <c r="G17619">
        <v>1</v>
      </c>
      <c r="H17619">
        <v>63476.5</v>
      </c>
    </row>
    <row r="17620" spans="1:8" x14ac:dyDescent="0.25">
      <c r="A17620" s="2">
        <v>1</v>
      </c>
      <c r="B17620" t="s">
        <v>40</v>
      </c>
      <c r="C17620" t="s">
        <v>279</v>
      </c>
      <c r="D17620" s="2">
        <v>2</v>
      </c>
      <c r="E17620" s="17">
        <v>14</v>
      </c>
      <c r="F17620" t="s">
        <v>70</v>
      </c>
      <c r="G17620">
        <v>4</v>
      </c>
      <c r="H17620">
        <v>2829447.46</v>
      </c>
    </row>
    <row r="17621" spans="1:8" x14ac:dyDescent="0.25">
      <c r="A17621" s="2">
        <v>1</v>
      </c>
      <c r="B17621" t="s">
        <v>40</v>
      </c>
      <c r="C17621" t="s">
        <v>279</v>
      </c>
      <c r="D17621" s="2">
        <v>2</v>
      </c>
      <c r="E17621" s="17">
        <v>14</v>
      </c>
      <c r="F17621" t="s">
        <v>68</v>
      </c>
      <c r="G17621">
        <v>3</v>
      </c>
      <c r="H17621">
        <v>79838</v>
      </c>
    </row>
    <row r="17622" spans="1:8" x14ac:dyDescent="0.25">
      <c r="A17622" s="2">
        <v>1</v>
      </c>
      <c r="B17622" t="s">
        <v>40</v>
      </c>
      <c r="C17622" t="s">
        <v>279</v>
      </c>
      <c r="D17622" s="2">
        <v>2</v>
      </c>
      <c r="E17622" s="17">
        <v>14</v>
      </c>
      <c r="F17622" t="s">
        <v>69</v>
      </c>
      <c r="G17622">
        <v>4</v>
      </c>
      <c r="H17622">
        <v>367827.44999999995</v>
      </c>
    </row>
    <row r="17623" spans="1:8" x14ac:dyDescent="0.25">
      <c r="A17623" s="2">
        <v>1</v>
      </c>
      <c r="B17623" t="s">
        <v>40</v>
      </c>
      <c r="C17623" t="s">
        <v>279</v>
      </c>
      <c r="D17623" s="2">
        <v>2</v>
      </c>
      <c r="E17623" s="17">
        <v>14</v>
      </c>
      <c r="F17623" t="s">
        <v>78</v>
      </c>
      <c r="H17623">
        <v>115566.75</v>
      </c>
    </row>
    <row r="17624" spans="1:8" x14ac:dyDescent="0.25">
      <c r="A17624" s="2">
        <v>1</v>
      </c>
      <c r="B17624" t="s">
        <v>40</v>
      </c>
      <c r="C17624" t="s">
        <v>279</v>
      </c>
      <c r="D17624" s="2">
        <v>2</v>
      </c>
      <c r="E17624" s="17">
        <v>14</v>
      </c>
      <c r="F17624" t="s">
        <v>67</v>
      </c>
      <c r="G17624">
        <v>4</v>
      </c>
      <c r="H17624">
        <v>256.71999999999997</v>
      </c>
    </row>
    <row r="17625" spans="1:8" x14ac:dyDescent="0.25">
      <c r="A17625" s="2">
        <v>1</v>
      </c>
      <c r="B17625" t="s">
        <v>40</v>
      </c>
      <c r="C17625" t="s">
        <v>279</v>
      </c>
      <c r="D17625" s="2">
        <v>2</v>
      </c>
      <c r="E17625" s="17">
        <v>14</v>
      </c>
      <c r="F17625" t="s">
        <v>73</v>
      </c>
      <c r="G17625">
        <v>1</v>
      </c>
      <c r="H17625">
        <v>186407.67999999999</v>
      </c>
    </row>
    <row r="17626" spans="1:8" x14ac:dyDescent="0.25">
      <c r="A17626" s="2">
        <v>1</v>
      </c>
      <c r="B17626" t="s">
        <v>40</v>
      </c>
      <c r="C17626" t="s">
        <v>279</v>
      </c>
      <c r="D17626" s="2">
        <v>2</v>
      </c>
      <c r="E17626" s="17">
        <v>14</v>
      </c>
      <c r="F17626" t="s">
        <v>72</v>
      </c>
      <c r="G17626">
        <v>4</v>
      </c>
      <c r="H17626">
        <v>914074.77</v>
      </c>
    </row>
    <row r="17627" spans="1:8" x14ac:dyDescent="0.25">
      <c r="A17627" s="2">
        <v>1</v>
      </c>
      <c r="B17627" t="s">
        <v>40</v>
      </c>
      <c r="C17627" t="s">
        <v>279</v>
      </c>
      <c r="D17627" s="2">
        <v>2</v>
      </c>
      <c r="E17627" s="17">
        <v>14</v>
      </c>
      <c r="F17627" t="s">
        <v>74</v>
      </c>
      <c r="G17627">
        <v>2</v>
      </c>
      <c r="H17627">
        <v>115492</v>
      </c>
    </row>
    <row r="17628" spans="1:8" x14ac:dyDescent="0.25">
      <c r="A17628" s="2">
        <v>1</v>
      </c>
      <c r="B17628" t="s">
        <v>40</v>
      </c>
      <c r="C17628" t="s">
        <v>279</v>
      </c>
      <c r="D17628" s="2">
        <v>2</v>
      </c>
      <c r="E17628" s="17">
        <v>15</v>
      </c>
      <c r="F17628" t="s">
        <v>70</v>
      </c>
      <c r="G17628">
        <v>1</v>
      </c>
      <c r="H17628">
        <v>821606.40000000002</v>
      </c>
    </row>
    <row r="17629" spans="1:8" x14ac:dyDescent="0.25">
      <c r="A17629" s="2">
        <v>1</v>
      </c>
      <c r="B17629" t="s">
        <v>40</v>
      </c>
      <c r="C17629" t="s">
        <v>279</v>
      </c>
      <c r="D17629" s="2">
        <v>2</v>
      </c>
      <c r="E17629" s="17">
        <v>15</v>
      </c>
      <c r="F17629" t="s">
        <v>69</v>
      </c>
      <c r="G17629">
        <v>1</v>
      </c>
      <c r="H17629">
        <v>106808.6</v>
      </c>
    </row>
    <row r="17630" spans="1:8" x14ac:dyDescent="0.25">
      <c r="A17630" s="2">
        <v>1</v>
      </c>
      <c r="B17630" t="s">
        <v>40</v>
      </c>
      <c r="C17630" t="s">
        <v>279</v>
      </c>
      <c r="D17630" s="2">
        <v>2</v>
      </c>
      <c r="E17630" s="17">
        <v>15</v>
      </c>
      <c r="F17630" t="s">
        <v>67</v>
      </c>
      <c r="G17630">
        <v>1</v>
      </c>
      <c r="H17630">
        <v>64.179999999999993</v>
      </c>
    </row>
    <row r="17631" spans="1:8" x14ac:dyDescent="0.25">
      <c r="A17631" s="2">
        <v>1</v>
      </c>
      <c r="B17631" t="s">
        <v>40</v>
      </c>
      <c r="C17631" t="s">
        <v>279</v>
      </c>
      <c r="D17631" s="2">
        <v>2</v>
      </c>
      <c r="E17631" s="17">
        <v>15</v>
      </c>
      <c r="F17631" t="s">
        <v>73</v>
      </c>
      <c r="G17631">
        <v>1</v>
      </c>
      <c r="H17631">
        <v>74409</v>
      </c>
    </row>
    <row r="17632" spans="1:8" x14ac:dyDescent="0.25">
      <c r="A17632" s="2">
        <v>1</v>
      </c>
      <c r="B17632" t="s">
        <v>40</v>
      </c>
      <c r="C17632" t="s">
        <v>279</v>
      </c>
      <c r="D17632" s="2">
        <v>2</v>
      </c>
      <c r="E17632" s="17">
        <v>15</v>
      </c>
      <c r="F17632" t="s">
        <v>72</v>
      </c>
      <c r="G17632">
        <v>1</v>
      </c>
      <c r="H17632">
        <v>369528.36</v>
      </c>
    </row>
    <row r="17633" spans="1:8" x14ac:dyDescent="0.25">
      <c r="A17633" s="2">
        <v>1</v>
      </c>
      <c r="B17633" t="s">
        <v>40</v>
      </c>
      <c r="C17633" t="s">
        <v>279</v>
      </c>
      <c r="D17633" s="2">
        <v>2</v>
      </c>
      <c r="E17633" s="17">
        <v>15</v>
      </c>
      <c r="F17633" t="s">
        <v>74</v>
      </c>
      <c r="G17633">
        <v>1</v>
      </c>
      <c r="H17633">
        <v>40509.75</v>
      </c>
    </row>
    <row r="17634" spans="1:8" x14ac:dyDescent="0.25">
      <c r="A17634" s="2">
        <v>33</v>
      </c>
      <c r="B17634" t="s">
        <v>49</v>
      </c>
      <c r="C17634" t="s">
        <v>280</v>
      </c>
      <c r="D17634" s="2">
        <v>1</v>
      </c>
      <c r="E17634" s="17">
        <v>1</v>
      </c>
      <c r="F17634" t="s">
        <v>70</v>
      </c>
      <c r="H17634">
        <v>389866.2</v>
      </c>
    </row>
    <row r="17635" spans="1:8" x14ac:dyDescent="0.25">
      <c r="A17635" s="2">
        <v>33</v>
      </c>
      <c r="B17635" t="s">
        <v>49</v>
      </c>
      <c r="C17635" t="s">
        <v>280</v>
      </c>
      <c r="D17635" s="2">
        <v>1</v>
      </c>
      <c r="E17635" s="17">
        <v>1</v>
      </c>
      <c r="F17635" t="s">
        <v>77</v>
      </c>
      <c r="H17635">
        <v>1076.73</v>
      </c>
    </row>
    <row r="17636" spans="1:8" x14ac:dyDescent="0.25">
      <c r="A17636" s="2">
        <v>33</v>
      </c>
      <c r="B17636" t="s">
        <v>49</v>
      </c>
      <c r="C17636" t="s">
        <v>280</v>
      </c>
      <c r="D17636" s="2">
        <v>1</v>
      </c>
      <c r="E17636" s="17">
        <v>1</v>
      </c>
      <c r="F17636" t="s">
        <v>87</v>
      </c>
      <c r="G17636">
        <v>2</v>
      </c>
      <c r="H17636">
        <v>698164.88</v>
      </c>
    </row>
    <row r="17637" spans="1:8" x14ac:dyDescent="0.25">
      <c r="A17637" s="2">
        <v>33</v>
      </c>
      <c r="B17637" t="s">
        <v>49</v>
      </c>
      <c r="C17637" t="s">
        <v>280</v>
      </c>
      <c r="D17637" s="2">
        <v>1</v>
      </c>
      <c r="E17637" s="17">
        <v>2</v>
      </c>
      <c r="F17637" t="s">
        <v>70</v>
      </c>
      <c r="G17637">
        <v>9</v>
      </c>
      <c r="H17637">
        <v>542958.97</v>
      </c>
    </row>
    <row r="17638" spans="1:8" x14ac:dyDescent="0.25">
      <c r="A17638" s="2">
        <v>33</v>
      </c>
      <c r="B17638" t="s">
        <v>49</v>
      </c>
      <c r="C17638" t="s">
        <v>280</v>
      </c>
      <c r="D17638" s="2">
        <v>1</v>
      </c>
      <c r="E17638" s="17">
        <v>3</v>
      </c>
      <c r="F17638" t="s">
        <v>70</v>
      </c>
      <c r="H17638">
        <v>7995.28</v>
      </c>
    </row>
    <row r="17639" spans="1:8" x14ac:dyDescent="0.25">
      <c r="A17639" s="2">
        <v>33</v>
      </c>
      <c r="B17639" t="s">
        <v>49</v>
      </c>
      <c r="C17639" t="s">
        <v>280</v>
      </c>
      <c r="D17639" s="2">
        <v>1</v>
      </c>
      <c r="E17639" s="17">
        <v>3</v>
      </c>
      <c r="F17639" t="s">
        <v>67</v>
      </c>
      <c r="H17639">
        <v>11.559999999999999</v>
      </c>
    </row>
    <row r="17640" spans="1:8" x14ac:dyDescent="0.25">
      <c r="A17640" s="2">
        <v>33</v>
      </c>
      <c r="B17640" t="s">
        <v>49</v>
      </c>
      <c r="C17640" t="s">
        <v>280</v>
      </c>
      <c r="D17640" s="2">
        <v>1</v>
      </c>
      <c r="E17640" s="17">
        <v>3</v>
      </c>
      <c r="F17640" t="s">
        <v>72</v>
      </c>
      <c r="H17640">
        <v>2958.24</v>
      </c>
    </row>
    <row r="17641" spans="1:8" x14ac:dyDescent="0.25">
      <c r="A17641" s="2">
        <v>33</v>
      </c>
      <c r="B17641" t="s">
        <v>49</v>
      </c>
      <c r="C17641" t="s">
        <v>280</v>
      </c>
      <c r="D17641" s="2">
        <v>1</v>
      </c>
      <c r="E17641" s="17">
        <v>4</v>
      </c>
      <c r="F17641" t="s">
        <v>70</v>
      </c>
      <c r="G17641">
        <v>26</v>
      </c>
      <c r="H17641">
        <v>3094048.25</v>
      </c>
    </row>
    <row r="17642" spans="1:8" x14ac:dyDescent="0.25">
      <c r="A17642" s="2">
        <v>33</v>
      </c>
      <c r="B17642" t="s">
        <v>49</v>
      </c>
      <c r="C17642" t="s">
        <v>280</v>
      </c>
      <c r="D17642" s="2">
        <v>1</v>
      </c>
      <c r="E17642" s="17">
        <v>4</v>
      </c>
      <c r="F17642" t="s">
        <v>75</v>
      </c>
      <c r="G17642">
        <v>23</v>
      </c>
      <c r="H17642">
        <v>324300</v>
      </c>
    </row>
    <row r="17643" spans="1:8" x14ac:dyDescent="0.25">
      <c r="A17643" s="2">
        <v>33</v>
      </c>
      <c r="B17643" t="s">
        <v>49</v>
      </c>
      <c r="C17643" t="s">
        <v>280</v>
      </c>
      <c r="D17643" s="2">
        <v>1</v>
      </c>
      <c r="E17643" s="17">
        <v>4</v>
      </c>
      <c r="F17643" t="s">
        <v>77</v>
      </c>
      <c r="G17643">
        <v>2</v>
      </c>
      <c r="H17643">
        <v>42856.350000000006</v>
      </c>
    </row>
    <row r="17644" spans="1:8" x14ac:dyDescent="0.25">
      <c r="A17644" s="2">
        <v>33</v>
      </c>
      <c r="B17644" t="s">
        <v>49</v>
      </c>
      <c r="C17644" t="s">
        <v>280</v>
      </c>
      <c r="D17644" s="2">
        <v>1</v>
      </c>
      <c r="E17644" s="17">
        <v>4</v>
      </c>
      <c r="F17644" t="s">
        <v>68</v>
      </c>
      <c r="G17644">
        <v>16</v>
      </c>
      <c r="H17644">
        <v>323045.75</v>
      </c>
    </row>
    <row r="17645" spans="1:8" x14ac:dyDescent="0.25">
      <c r="A17645" s="2">
        <v>33</v>
      </c>
      <c r="B17645" t="s">
        <v>49</v>
      </c>
      <c r="C17645" t="s">
        <v>280</v>
      </c>
      <c r="D17645" s="2">
        <v>1</v>
      </c>
      <c r="E17645" s="17">
        <v>4</v>
      </c>
      <c r="F17645" t="s">
        <v>69</v>
      </c>
      <c r="G17645">
        <v>25</v>
      </c>
      <c r="H17645">
        <v>387825.94999999995</v>
      </c>
    </row>
    <row r="17646" spans="1:8" x14ac:dyDescent="0.25">
      <c r="A17646" s="2">
        <v>33</v>
      </c>
      <c r="B17646" t="s">
        <v>49</v>
      </c>
      <c r="C17646" t="s">
        <v>280</v>
      </c>
      <c r="D17646" s="2">
        <v>1</v>
      </c>
      <c r="E17646" s="17">
        <v>4</v>
      </c>
      <c r="F17646" t="s">
        <v>78</v>
      </c>
      <c r="H17646">
        <v>84148.23</v>
      </c>
    </row>
    <row r="17647" spans="1:8" x14ac:dyDescent="0.25">
      <c r="A17647" s="2">
        <v>33</v>
      </c>
      <c r="B17647" t="s">
        <v>49</v>
      </c>
      <c r="C17647" t="s">
        <v>280</v>
      </c>
      <c r="D17647" s="2">
        <v>1</v>
      </c>
      <c r="E17647" s="17">
        <v>4</v>
      </c>
      <c r="F17647" t="s">
        <v>67</v>
      </c>
      <c r="G17647">
        <v>26</v>
      </c>
      <c r="H17647">
        <v>1848.1100000000001</v>
      </c>
    </row>
    <row r="17648" spans="1:8" x14ac:dyDescent="0.25">
      <c r="A17648" s="2">
        <v>33</v>
      </c>
      <c r="B17648" t="s">
        <v>49</v>
      </c>
      <c r="C17648" t="s">
        <v>280</v>
      </c>
      <c r="D17648" s="2">
        <v>1</v>
      </c>
      <c r="E17648" s="17">
        <v>4</v>
      </c>
      <c r="F17648" t="s">
        <v>73</v>
      </c>
      <c r="G17648">
        <v>6</v>
      </c>
      <c r="H17648">
        <v>246287.67</v>
      </c>
    </row>
    <row r="17649" spans="1:8" x14ac:dyDescent="0.25">
      <c r="A17649" s="2">
        <v>33</v>
      </c>
      <c r="B17649" t="s">
        <v>49</v>
      </c>
      <c r="C17649" t="s">
        <v>280</v>
      </c>
      <c r="D17649" s="2">
        <v>1</v>
      </c>
      <c r="E17649" s="17">
        <v>4</v>
      </c>
      <c r="F17649" t="s">
        <v>79</v>
      </c>
      <c r="H17649">
        <v>8882</v>
      </c>
    </row>
    <row r="17650" spans="1:8" x14ac:dyDescent="0.25">
      <c r="A17650" s="2">
        <v>33</v>
      </c>
      <c r="B17650" t="s">
        <v>49</v>
      </c>
      <c r="C17650" t="s">
        <v>280</v>
      </c>
      <c r="D17650" s="2">
        <v>1</v>
      </c>
      <c r="E17650" s="17">
        <v>4</v>
      </c>
      <c r="F17650" t="s">
        <v>72</v>
      </c>
      <c r="G17650">
        <v>1</v>
      </c>
      <c r="H17650">
        <v>40973.4</v>
      </c>
    </row>
    <row r="17651" spans="1:8" x14ac:dyDescent="0.25">
      <c r="A17651" s="2">
        <v>33</v>
      </c>
      <c r="B17651" t="s">
        <v>49</v>
      </c>
      <c r="C17651" t="s">
        <v>280</v>
      </c>
      <c r="D17651" s="2">
        <v>1</v>
      </c>
      <c r="E17651" s="17">
        <v>4</v>
      </c>
      <c r="F17651" t="s">
        <v>74</v>
      </c>
      <c r="G17651">
        <v>1</v>
      </c>
      <c r="H17651">
        <v>14880</v>
      </c>
    </row>
    <row r="17652" spans="1:8" x14ac:dyDescent="0.25">
      <c r="A17652" s="2">
        <v>33</v>
      </c>
      <c r="B17652" t="s">
        <v>49</v>
      </c>
      <c r="C17652" t="s">
        <v>280</v>
      </c>
      <c r="D17652" s="2">
        <v>1</v>
      </c>
      <c r="E17652" s="17">
        <v>5</v>
      </c>
      <c r="F17652" t="s">
        <v>70</v>
      </c>
      <c r="G17652">
        <v>4</v>
      </c>
      <c r="H17652">
        <v>553705.74</v>
      </c>
    </row>
    <row r="17653" spans="1:8" x14ac:dyDescent="0.25">
      <c r="A17653" s="2">
        <v>33</v>
      </c>
      <c r="B17653" t="s">
        <v>49</v>
      </c>
      <c r="C17653" t="s">
        <v>280</v>
      </c>
      <c r="D17653" s="2">
        <v>1</v>
      </c>
      <c r="E17653" s="17">
        <v>5</v>
      </c>
      <c r="F17653" t="s">
        <v>75</v>
      </c>
      <c r="G17653">
        <v>3</v>
      </c>
      <c r="H17653">
        <v>39600</v>
      </c>
    </row>
    <row r="17654" spans="1:8" x14ac:dyDescent="0.25">
      <c r="A17654" s="2">
        <v>33</v>
      </c>
      <c r="B17654" t="s">
        <v>49</v>
      </c>
      <c r="C17654" t="s">
        <v>280</v>
      </c>
      <c r="D17654" s="2">
        <v>1</v>
      </c>
      <c r="E17654" s="17">
        <v>5</v>
      </c>
      <c r="F17654" t="s">
        <v>68</v>
      </c>
      <c r="G17654">
        <v>1</v>
      </c>
      <c r="H17654">
        <v>17199</v>
      </c>
    </row>
    <row r="17655" spans="1:8" x14ac:dyDescent="0.25">
      <c r="A17655" s="2">
        <v>33</v>
      </c>
      <c r="B17655" t="s">
        <v>49</v>
      </c>
      <c r="C17655" t="s">
        <v>280</v>
      </c>
      <c r="D17655" s="2">
        <v>1</v>
      </c>
      <c r="E17655" s="17">
        <v>5</v>
      </c>
      <c r="F17655" t="s">
        <v>69</v>
      </c>
      <c r="G17655">
        <v>4</v>
      </c>
      <c r="H17655">
        <v>71981.099999999991</v>
      </c>
    </row>
    <row r="17656" spans="1:8" x14ac:dyDescent="0.25">
      <c r="A17656" s="2">
        <v>33</v>
      </c>
      <c r="B17656" t="s">
        <v>49</v>
      </c>
      <c r="C17656" t="s">
        <v>280</v>
      </c>
      <c r="D17656" s="2">
        <v>1</v>
      </c>
      <c r="E17656" s="17">
        <v>5</v>
      </c>
      <c r="F17656" t="s">
        <v>78</v>
      </c>
      <c r="H17656">
        <v>4541.6899999999996</v>
      </c>
    </row>
    <row r="17657" spans="1:8" x14ac:dyDescent="0.25">
      <c r="A17657" s="2">
        <v>33</v>
      </c>
      <c r="B17657" t="s">
        <v>49</v>
      </c>
      <c r="C17657" t="s">
        <v>280</v>
      </c>
      <c r="D17657" s="2">
        <v>1</v>
      </c>
      <c r="E17657" s="17">
        <v>5</v>
      </c>
      <c r="F17657" t="s">
        <v>67</v>
      </c>
      <c r="G17657">
        <v>4</v>
      </c>
      <c r="H17657">
        <v>279.83999999999997</v>
      </c>
    </row>
    <row r="17658" spans="1:8" x14ac:dyDescent="0.25">
      <c r="A17658" s="2">
        <v>33</v>
      </c>
      <c r="B17658" t="s">
        <v>49</v>
      </c>
      <c r="C17658" t="s">
        <v>280</v>
      </c>
      <c r="D17658" s="2">
        <v>1</v>
      </c>
      <c r="E17658" s="17">
        <v>5</v>
      </c>
      <c r="F17658" t="s">
        <v>73</v>
      </c>
      <c r="H17658">
        <v>40498.299999999996</v>
      </c>
    </row>
    <row r="17659" spans="1:8" x14ac:dyDescent="0.25">
      <c r="A17659" s="2">
        <v>33</v>
      </c>
      <c r="B17659" t="s">
        <v>49</v>
      </c>
      <c r="C17659" t="s">
        <v>280</v>
      </c>
      <c r="D17659" s="2">
        <v>1</v>
      </c>
      <c r="E17659" s="17">
        <v>5</v>
      </c>
      <c r="F17659" t="s">
        <v>74</v>
      </c>
      <c r="G17659">
        <v>1</v>
      </c>
      <c r="H17659">
        <v>14880</v>
      </c>
    </row>
    <row r="17660" spans="1:8" x14ac:dyDescent="0.25">
      <c r="A17660" s="2">
        <v>33</v>
      </c>
      <c r="B17660" t="s">
        <v>49</v>
      </c>
      <c r="C17660" t="s">
        <v>280</v>
      </c>
      <c r="D17660" s="2">
        <v>1</v>
      </c>
      <c r="E17660" s="17">
        <v>6</v>
      </c>
      <c r="F17660" t="s">
        <v>70</v>
      </c>
      <c r="G17660">
        <v>57</v>
      </c>
      <c r="H17660">
        <v>9254689.6600000001</v>
      </c>
    </row>
    <row r="17661" spans="1:8" x14ac:dyDescent="0.25">
      <c r="A17661" s="2">
        <v>33</v>
      </c>
      <c r="B17661" t="s">
        <v>49</v>
      </c>
      <c r="C17661" t="s">
        <v>280</v>
      </c>
      <c r="D17661" s="2">
        <v>1</v>
      </c>
      <c r="E17661" s="17">
        <v>6</v>
      </c>
      <c r="F17661" t="s">
        <v>75</v>
      </c>
      <c r="G17661">
        <v>47</v>
      </c>
      <c r="H17661">
        <v>697500</v>
      </c>
    </row>
    <row r="17662" spans="1:8" x14ac:dyDescent="0.25">
      <c r="A17662" s="2">
        <v>33</v>
      </c>
      <c r="B17662" t="s">
        <v>49</v>
      </c>
      <c r="C17662" t="s">
        <v>280</v>
      </c>
      <c r="D17662" s="2">
        <v>1</v>
      </c>
      <c r="E17662" s="17">
        <v>6</v>
      </c>
      <c r="F17662" t="s">
        <v>77</v>
      </c>
      <c r="G17662">
        <v>5</v>
      </c>
      <c r="H17662">
        <v>79914.8</v>
      </c>
    </row>
    <row r="17663" spans="1:8" x14ac:dyDescent="0.25">
      <c r="A17663" s="2">
        <v>33</v>
      </c>
      <c r="B17663" t="s">
        <v>49</v>
      </c>
      <c r="C17663" t="s">
        <v>280</v>
      </c>
      <c r="D17663" s="2">
        <v>1</v>
      </c>
      <c r="E17663" s="17">
        <v>6</v>
      </c>
      <c r="F17663" t="s">
        <v>68</v>
      </c>
      <c r="G17663">
        <v>30</v>
      </c>
      <c r="H17663">
        <v>591760.25</v>
      </c>
    </row>
    <row r="17664" spans="1:8" x14ac:dyDescent="0.25">
      <c r="A17664" s="2">
        <v>33</v>
      </c>
      <c r="B17664" t="s">
        <v>49</v>
      </c>
      <c r="C17664" t="s">
        <v>280</v>
      </c>
      <c r="D17664" s="2">
        <v>1</v>
      </c>
      <c r="E17664" s="17">
        <v>6</v>
      </c>
      <c r="F17664" t="s">
        <v>69</v>
      </c>
      <c r="G17664">
        <v>57</v>
      </c>
      <c r="H17664">
        <v>1204424.5500000017</v>
      </c>
    </row>
    <row r="17665" spans="1:8" x14ac:dyDescent="0.25">
      <c r="A17665" s="2">
        <v>33</v>
      </c>
      <c r="B17665" t="s">
        <v>49</v>
      </c>
      <c r="C17665" t="s">
        <v>280</v>
      </c>
      <c r="D17665" s="2">
        <v>1</v>
      </c>
      <c r="E17665" s="17">
        <v>6</v>
      </c>
      <c r="F17665" t="s">
        <v>78</v>
      </c>
      <c r="H17665">
        <v>141706.21</v>
      </c>
    </row>
    <row r="17666" spans="1:8" x14ac:dyDescent="0.25">
      <c r="A17666" s="2">
        <v>33</v>
      </c>
      <c r="B17666" t="s">
        <v>49</v>
      </c>
      <c r="C17666" t="s">
        <v>280</v>
      </c>
      <c r="D17666" s="2">
        <v>1</v>
      </c>
      <c r="E17666" s="17">
        <v>6</v>
      </c>
      <c r="F17666" t="s">
        <v>67</v>
      </c>
      <c r="G17666">
        <v>57</v>
      </c>
      <c r="H17666">
        <v>3958.5200000000032</v>
      </c>
    </row>
    <row r="17667" spans="1:8" x14ac:dyDescent="0.25">
      <c r="A17667" s="2">
        <v>33</v>
      </c>
      <c r="B17667" t="s">
        <v>49</v>
      </c>
      <c r="C17667" t="s">
        <v>280</v>
      </c>
      <c r="D17667" s="2">
        <v>1</v>
      </c>
      <c r="E17667" s="17">
        <v>6</v>
      </c>
      <c r="F17667" t="s">
        <v>73</v>
      </c>
      <c r="G17667">
        <v>3</v>
      </c>
      <c r="H17667">
        <v>719063.08000000007</v>
      </c>
    </row>
    <row r="17668" spans="1:8" x14ac:dyDescent="0.25">
      <c r="A17668" s="2">
        <v>33</v>
      </c>
      <c r="B17668" t="s">
        <v>49</v>
      </c>
      <c r="C17668" t="s">
        <v>280</v>
      </c>
      <c r="D17668" s="2">
        <v>1</v>
      </c>
      <c r="E17668" s="17">
        <v>6</v>
      </c>
      <c r="F17668" t="s">
        <v>74</v>
      </c>
      <c r="G17668">
        <v>12</v>
      </c>
      <c r="H17668">
        <v>166939.65</v>
      </c>
    </row>
    <row r="17669" spans="1:8" x14ac:dyDescent="0.25">
      <c r="A17669" s="2">
        <v>33</v>
      </c>
      <c r="B17669" t="s">
        <v>49</v>
      </c>
      <c r="C17669" t="s">
        <v>280</v>
      </c>
      <c r="D17669" s="2">
        <v>1</v>
      </c>
      <c r="E17669" s="17">
        <v>7</v>
      </c>
      <c r="F17669" t="s">
        <v>70</v>
      </c>
      <c r="G17669">
        <v>29</v>
      </c>
      <c r="H17669">
        <v>6312753.1099999994</v>
      </c>
    </row>
    <row r="17670" spans="1:8" x14ac:dyDescent="0.25">
      <c r="A17670" s="2">
        <v>33</v>
      </c>
      <c r="B17670" t="s">
        <v>49</v>
      </c>
      <c r="C17670" t="s">
        <v>280</v>
      </c>
      <c r="D17670" s="2">
        <v>1</v>
      </c>
      <c r="E17670" s="17">
        <v>7</v>
      </c>
      <c r="F17670" t="s">
        <v>75</v>
      </c>
      <c r="G17670">
        <v>27</v>
      </c>
      <c r="H17670">
        <v>350700</v>
      </c>
    </row>
    <row r="17671" spans="1:8" x14ac:dyDescent="0.25">
      <c r="A17671" s="2">
        <v>33</v>
      </c>
      <c r="B17671" t="s">
        <v>49</v>
      </c>
      <c r="C17671" t="s">
        <v>280</v>
      </c>
      <c r="D17671" s="2">
        <v>1</v>
      </c>
      <c r="E17671" s="17">
        <v>7</v>
      </c>
      <c r="F17671" t="s">
        <v>77</v>
      </c>
      <c r="G17671">
        <v>1</v>
      </c>
      <c r="H17671">
        <v>31924.53</v>
      </c>
    </row>
    <row r="17672" spans="1:8" x14ac:dyDescent="0.25">
      <c r="A17672" s="2">
        <v>33</v>
      </c>
      <c r="B17672" t="s">
        <v>49</v>
      </c>
      <c r="C17672" t="s">
        <v>280</v>
      </c>
      <c r="D17672" s="2">
        <v>1</v>
      </c>
      <c r="E17672" s="17">
        <v>7</v>
      </c>
      <c r="F17672" t="s">
        <v>68</v>
      </c>
      <c r="G17672">
        <v>19</v>
      </c>
      <c r="H17672">
        <v>368192.25</v>
      </c>
    </row>
    <row r="17673" spans="1:8" x14ac:dyDescent="0.25">
      <c r="A17673" s="2">
        <v>33</v>
      </c>
      <c r="B17673" t="s">
        <v>49</v>
      </c>
      <c r="C17673" t="s">
        <v>280</v>
      </c>
      <c r="D17673" s="2">
        <v>1</v>
      </c>
      <c r="E17673" s="17">
        <v>7</v>
      </c>
      <c r="F17673" t="s">
        <v>69</v>
      </c>
      <c r="G17673">
        <v>29</v>
      </c>
      <c r="H17673">
        <v>799388.67999999982</v>
      </c>
    </row>
    <row r="17674" spans="1:8" x14ac:dyDescent="0.25">
      <c r="A17674" s="2">
        <v>33</v>
      </c>
      <c r="B17674" t="s">
        <v>49</v>
      </c>
      <c r="C17674" t="s">
        <v>280</v>
      </c>
      <c r="D17674" s="2">
        <v>1</v>
      </c>
      <c r="E17674" s="17">
        <v>7</v>
      </c>
      <c r="F17674" t="s">
        <v>78</v>
      </c>
      <c r="H17674">
        <v>103414.41</v>
      </c>
    </row>
    <row r="17675" spans="1:8" x14ac:dyDescent="0.25">
      <c r="A17675" s="2">
        <v>33</v>
      </c>
      <c r="B17675" t="s">
        <v>49</v>
      </c>
      <c r="C17675" t="s">
        <v>280</v>
      </c>
      <c r="D17675" s="2">
        <v>1</v>
      </c>
      <c r="E17675" s="17">
        <v>7</v>
      </c>
      <c r="F17675" t="s">
        <v>67</v>
      </c>
      <c r="G17675">
        <v>29</v>
      </c>
      <c r="H17675">
        <v>2180.420000000001</v>
      </c>
    </row>
    <row r="17676" spans="1:8" x14ac:dyDescent="0.25">
      <c r="A17676" s="2">
        <v>33</v>
      </c>
      <c r="B17676" t="s">
        <v>49</v>
      </c>
      <c r="C17676" t="s">
        <v>280</v>
      </c>
      <c r="D17676" s="2">
        <v>1</v>
      </c>
      <c r="E17676" s="17">
        <v>7</v>
      </c>
      <c r="F17676" t="s">
        <v>73</v>
      </c>
      <c r="G17676">
        <v>5</v>
      </c>
      <c r="H17676">
        <v>475668.97</v>
      </c>
    </row>
    <row r="17677" spans="1:8" x14ac:dyDescent="0.25">
      <c r="A17677" s="2">
        <v>33</v>
      </c>
      <c r="B17677" t="s">
        <v>49</v>
      </c>
      <c r="C17677" t="s">
        <v>280</v>
      </c>
      <c r="D17677" s="2">
        <v>1</v>
      </c>
      <c r="E17677" s="17">
        <v>7</v>
      </c>
      <c r="F17677" t="s">
        <v>79</v>
      </c>
      <c r="H17677">
        <v>8882</v>
      </c>
    </row>
    <row r="17678" spans="1:8" x14ac:dyDescent="0.25">
      <c r="A17678" s="2">
        <v>33</v>
      </c>
      <c r="B17678" t="s">
        <v>49</v>
      </c>
      <c r="C17678" t="s">
        <v>280</v>
      </c>
      <c r="D17678" s="2">
        <v>1</v>
      </c>
      <c r="E17678" s="17">
        <v>7</v>
      </c>
      <c r="F17678" t="s">
        <v>72</v>
      </c>
      <c r="H17678">
        <v>60519.000000000007</v>
      </c>
    </row>
    <row r="17679" spans="1:8" x14ac:dyDescent="0.25">
      <c r="A17679" s="2">
        <v>33</v>
      </c>
      <c r="B17679" t="s">
        <v>49</v>
      </c>
      <c r="C17679" t="s">
        <v>280</v>
      </c>
      <c r="D17679" s="2">
        <v>1</v>
      </c>
      <c r="E17679" s="17">
        <v>7</v>
      </c>
      <c r="F17679" t="s">
        <v>74</v>
      </c>
      <c r="G17679">
        <v>2</v>
      </c>
      <c r="H17679">
        <v>44640</v>
      </c>
    </row>
    <row r="17680" spans="1:8" x14ac:dyDescent="0.25">
      <c r="A17680" s="2">
        <v>33</v>
      </c>
      <c r="B17680" t="s">
        <v>49</v>
      </c>
      <c r="C17680" t="s">
        <v>280</v>
      </c>
      <c r="D17680" s="2">
        <v>1</v>
      </c>
      <c r="E17680" s="17">
        <v>8</v>
      </c>
      <c r="F17680" t="s">
        <v>70</v>
      </c>
      <c r="G17680">
        <v>27</v>
      </c>
      <c r="H17680">
        <v>7180528.3200000003</v>
      </c>
    </row>
    <row r="17681" spans="1:8" x14ac:dyDescent="0.25">
      <c r="A17681" s="2">
        <v>33</v>
      </c>
      <c r="B17681" t="s">
        <v>49</v>
      </c>
      <c r="C17681" t="s">
        <v>280</v>
      </c>
      <c r="D17681" s="2">
        <v>1</v>
      </c>
      <c r="E17681" s="17">
        <v>8</v>
      </c>
      <c r="F17681" t="s">
        <v>75</v>
      </c>
      <c r="G17681">
        <v>24</v>
      </c>
      <c r="H17681">
        <v>325800</v>
      </c>
    </row>
    <row r="17682" spans="1:8" x14ac:dyDescent="0.25">
      <c r="A17682" s="2">
        <v>33</v>
      </c>
      <c r="B17682" t="s">
        <v>49</v>
      </c>
      <c r="C17682" t="s">
        <v>280</v>
      </c>
      <c r="D17682" s="2">
        <v>1</v>
      </c>
      <c r="E17682" s="17">
        <v>8</v>
      </c>
      <c r="F17682" t="s">
        <v>77</v>
      </c>
      <c r="G17682">
        <v>3</v>
      </c>
      <c r="H17682">
        <v>40372.420000000006</v>
      </c>
    </row>
    <row r="17683" spans="1:8" x14ac:dyDescent="0.25">
      <c r="A17683" s="2">
        <v>33</v>
      </c>
      <c r="B17683" t="s">
        <v>49</v>
      </c>
      <c r="C17683" t="s">
        <v>280</v>
      </c>
      <c r="D17683" s="2">
        <v>1</v>
      </c>
      <c r="E17683" s="17">
        <v>8</v>
      </c>
      <c r="F17683" t="s">
        <v>68</v>
      </c>
      <c r="G17683">
        <v>21</v>
      </c>
      <c r="H17683">
        <v>446438.5</v>
      </c>
    </row>
    <row r="17684" spans="1:8" x14ac:dyDescent="0.25">
      <c r="A17684" s="2">
        <v>33</v>
      </c>
      <c r="B17684" t="s">
        <v>49</v>
      </c>
      <c r="C17684" t="s">
        <v>280</v>
      </c>
      <c r="D17684" s="2">
        <v>1</v>
      </c>
      <c r="E17684" s="17">
        <v>8</v>
      </c>
      <c r="F17684" t="s">
        <v>69</v>
      </c>
      <c r="G17684">
        <v>27</v>
      </c>
      <c r="H17684">
        <v>907057.38000000012</v>
      </c>
    </row>
    <row r="17685" spans="1:8" x14ac:dyDescent="0.25">
      <c r="A17685" s="2">
        <v>33</v>
      </c>
      <c r="B17685" t="s">
        <v>49</v>
      </c>
      <c r="C17685" t="s">
        <v>280</v>
      </c>
      <c r="D17685" s="2">
        <v>1</v>
      </c>
      <c r="E17685" s="17">
        <v>8</v>
      </c>
      <c r="F17685" t="s">
        <v>78</v>
      </c>
      <c r="H17685">
        <v>180784.9</v>
      </c>
    </row>
    <row r="17686" spans="1:8" x14ac:dyDescent="0.25">
      <c r="A17686" s="2">
        <v>33</v>
      </c>
      <c r="B17686" t="s">
        <v>49</v>
      </c>
      <c r="C17686" t="s">
        <v>280</v>
      </c>
      <c r="D17686" s="2">
        <v>1</v>
      </c>
      <c r="E17686" s="17">
        <v>8</v>
      </c>
      <c r="F17686" t="s">
        <v>67</v>
      </c>
      <c r="G17686">
        <v>27</v>
      </c>
      <c r="H17686">
        <v>1999.6900000000005</v>
      </c>
    </row>
    <row r="17687" spans="1:8" x14ac:dyDescent="0.25">
      <c r="A17687" s="2">
        <v>33</v>
      </c>
      <c r="B17687" t="s">
        <v>49</v>
      </c>
      <c r="C17687" t="s">
        <v>280</v>
      </c>
      <c r="D17687" s="2">
        <v>1</v>
      </c>
      <c r="E17687" s="17">
        <v>8</v>
      </c>
      <c r="F17687" t="s">
        <v>73</v>
      </c>
      <c r="G17687">
        <v>3</v>
      </c>
      <c r="H17687">
        <v>597512.85</v>
      </c>
    </row>
    <row r="17688" spans="1:8" x14ac:dyDescent="0.25">
      <c r="A17688" s="2">
        <v>33</v>
      </c>
      <c r="B17688" t="s">
        <v>49</v>
      </c>
      <c r="C17688" t="s">
        <v>280</v>
      </c>
      <c r="D17688" s="2">
        <v>1</v>
      </c>
      <c r="E17688" s="17">
        <v>8</v>
      </c>
      <c r="F17688" t="s">
        <v>72</v>
      </c>
      <c r="H17688">
        <v>75155.3</v>
      </c>
    </row>
    <row r="17689" spans="1:8" x14ac:dyDescent="0.25">
      <c r="A17689" s="2">
        <v>33</v>
      </c>
      <c r="B17689" t="s">
        <v>49</v>
      </c>
      <c r="C17689" t="s">
        <v>280</v>
      </c>
      <c r="D17689" s="2">
        <v>1</v>
      </c>
      <c r="E17689" s="17">
        <v>8</v>
      </c>
      <c r="F17689" t="s">
        <v>74</v>
      </c>
      <c r="G17689">
        <v>4</v>
      </c>
      <c r="H17689">
        <v>76801.02</v>
      </c>
    </row>
    <row r="17690" spans="1:8" x14ac:dyDescent="0.25">
      <c r="A17690" s="2">
        <v>33</v>
      </c>
      <c r="B17690" t="s">
        <v>49</v>
      </c>
      <c r="C17690" t="s">
        <v>280</v>
      </c>
      <c r="D17690" s="2">
        <v>1</v>
      </c>
      <c r="E17690" s="17">
        <v>8</v>
      </c>
      <c r="F17690" t="s">
        <v>76</v>
      </c>
      <c r="H17690">
        <v>25348.880000000001</v>
      </c>
    </row>
    <row r="17691" spans="1:8" x14ac:dyDescent="0.25">
      <c r="A17691" s="2">
        <v>33</v>
      </c>
      <c r="B17691" t="s">
        <v>49</v>
      </c>
      <c r="C17691" t="s">
        <v>280</v>
      </c>
      <c r="D17691" s="2">
        <v>1</v>
      </c>
      <c r="E17691" s="17">
        <v>9</v>
      </c>
      <c r="F17691" t="s">
        <v>70</v>
      </c>
      <c r="G17691">
        <v>31</v>
      </c>
      <c r="H17691">
        <v>10090924.26</v>
      </c>
    </row>
    <row r="17692" spans="1:8" x14ac:dyDescent="0.25">
      <c r="A17692" s="2">
        <v>33</v>
      </c>
      <c r="B17692" t="s">
        <v>49</v>
      </c>
      <c r="C17692" t="s">
        <v>280</v>
      </c>
      <c r="D17692" s="2">
        <v>1</v>
      </c>
      <c r="E17692" s="17">
        <v>9</v>
      </c>
      <c r="F17692" t="s">
        <v>75</v>
      </c>
      <c r="G17692">
        <v>26</v>
      </c>
      <c r="H17692">
        <v>382200</v>
      </c>
    </row>
    <row r="17693" spans="1:8" x14ac:dyDescent="0.25">
      <c r="A17693" s="2">
        <v>33</v>
      </c>
      <c r="B17693" t="s">
        <v>49</v>
      </c>
      <c r="C17693" t="s">
        <v>280</v>
      </c>
      <c r="D17693" s="2">
        <v>1</v>
      </c>
      <c r="E17693" s="17">
        <v>9</v>
      </c>
      <c r="F17693" t="s">
        <v>77</v>
      </c>
      <c r="H17693">
        <v>12778.74</v>
      </c>
    </row>
    <row r="17694" spans="1:8" x14ac:dyDescent="0.25">
      <c r="A17694" s="2">
        <v>33</v>
      </c>
      <c r="B17694" t="s">
        <v>49</v>
      </c>
      <c r="C17694" t="s">
        <v>280</v>
      </c>
      <c r="D17694" s="2">
        <v>1</v>
      </c>
      <c r="E17694" s="17">
        <v>9</v>
      </c>
      <c r="F17694" t="s">
        <v>68</v>
      </c>
      <c r="G17694">
        <v>25</v>
      </c>
      <c r="H17694">
        <v>500518</v>
      </c>
    </row>
    <row r="17695" spans="1:8" x14ac:dyDescent="0.25">
      <c r="A17695" s="2">
        <v>33</v>
      </c>
      <c r="B17695" t="s">
        <v>49</v>
      </c>
      <c r="C17695" t="s">
        <v>280</v>
      </c>
      <c r="D17695" s="2">
        <v>1</v>
      </c>
      <c r="E17695" s="17">
        <v>9</v>
      </c>
      <c r="F17695" t="s">
        <v>69</v>
      </c>
      <c r="G17695">
        <v>31</v>
      </c>
      <c r="H17695">
        <v>1306831.0699999996</v>
      </c>
    </row>
    <row r="17696" spans="1:8" x14ac:dyDescent="0.25">
      <c r="A17696" s="2">
        <v>33</v>
      </c>
      <c r="B17696" t="s">
        <v>49</v>
      </c>
      <c r="C17696" t="s">
        <v>280</v>
      </c>
      <c r="D17696" s="2">
        <v>1</v>
      </c>
      <c r="E17696" s="17">
        <v>9</v>
      </c>
      <c r="F17696" t="s">
        <v>78</v>
      </c>
      <c r="H17696">
        <v>204121.81</v>
      </c>
    </row>
    <row r="17697" spans="1:8" x14ac:dyDescent="0.25">
      <c r="A17697" s="2">
        <v>33</v>
      </c>
      <c r="B17697" t="s">
        <v>49</v>
      </c>
      <c r="C17697" t="s">
        <v>280</v>
      </c>
      <c r="D17697" s="2">
        <v>1</v>
      </c>
      <c r="E17697" s="17">
        <v>9</v>
      </c>
      <c r="F17697" t="s">
        <v>67</v>
      </c>
      <c r="G17697">
        <v>31</v>
      </c>
      <c r="H17697">
        <v>2361.15</v>
      </c>
    </row>
    <row r="17698" spans="1:8" x14ac:dyDescent="0.25">
      <c r="A17698" s="2">
        <v>33</v>
      </c>
      <c r="B17698" t="s">
        <v>49</v>
      </c>
      <c r="C17698" t="s">
        <v>280</v>
      </c>
      <c r="D17698" s="2">
        <v>1</v>
      </c>
      <c r="E17698" s="17">
        <v>9</v>
      </c>
      <c r="F17698" t="s">
        <v>73</v>
      </c>
      <c r="G17698">
        <v>4</v>
      </c>
      <c r="H17698">
        <v>730225.99</v>
      </c>
    </row>
    <row r="17699" spans="1:8" x14ac:dyDescent="0.25">
      <c r="A17699" s="2">
        <v>33</v>
      </c>
      <c r="B17699" t="s">
        <v>49</v>
      </c>
      <c r="C17699" t="s">
        <v>280</v>
      </c>
      <c r="D17699" s="2">
        <v>1</v>
      </c>
      <c r="E17699" s="17">
        <v>9</v>
      </c>
      <c r="F17699" t="s">
        <v>72</v>
      </c>
      <c r="H17699">
        <v>16949.7</v>
      </c>
    </row>
    <row r="17700" spans="1:8" x14ac:dyDescent="0.25">
      <c r="A17700" s="2">
        <v>33</v>
      </c>
      <c r="B17700" t="s">
        <v>49</v>
      </c>
      <c r="C17700" t="s">
        <v>280</v>
      </c>
      <c r="D17700" s="2">
        <v>1</v>
      </c>
      <c r="E17700" s="17">
        <v>9</v>
      </c>
      <c r="F17700" t="s">
        <v>74</v>
      </c>
      <c r="G17700">
        <v>1</v>
      </c>
      <c r="H17700">
        <v>97540</v>
      </c>
    </row>
    <row r="17701" spans="1:8" x14ac:dyDescent="0.25">
      <c r="A17701" s="2">
        <v>33</v>
      </c>
      <c r="B17701" t="s">
        <v>49</v>
      </c>
      <c r="C17701" t="s">
        <v>280</v>
      </c>
      <c r="D17701" s="2">
        <v>1</v>
      </c>
      <c r="E17701" s="17">
        <v>10</v>
      </c>
      <c r="F17701" t="s">
        <v>70</v>
      </c>
      <c r="G17701">
        <v>13</v>
      </c>
      <c r="H17701">
        <v>4976090.93</v>
      </c>
    </row>
    <row r="17702" spans="1:8" x14ac:dyDescent="0.25">
      <c r="A17702" s="2">
        <v>33</v>
      </c>
      <c r="B17702" t="s">
        <v>49</v>
      </c>
      <c r="C17702" t="s">
        <v>280</v>
      </c>
      <c r="D17702" s="2">
        <v>1</v>
      </c>
      <c r="E17702" s="17">
        <v>10</v>
      </c>
      <c r="F17702" t="s">
        <v>75</v>
      </c>
      <c r="G17702">
        <v>11</v>
      </c>
      <c r="H17702">
        <v>161700</v>
      </c>
    </row>
    <row r="17703" spans="1:8" x14ac:dyDescent="0.25">
      <c r="A17703" s="2">
        <v>33</v>
      </c>
      <c r="B17703" t="s">
        <v>49</v>
      </c>
      <c r="C17703" t="s">
        <v>280</v>
      </c>
      <c r="D17703" s="2">
        <v>1</v>
      </c>
      <c r="E17703" s="17">
        <v>10</v>
      </c>
      <c r="F17703" t="s">
        <v>77</v>
      </c>
      <c r="G17703">
        <v>1</v>
      </c>
      <c r="H17703">
        <v>9706.93</v>
      </c>
    </row>
    <row r="17704" spans="1:8" x14ac:dyDescent="0.25">
      <c r="A17704" s="2">
        <v>33</v>
      </c>
      <c r="B17704" t="s">
        <v>49</v>
      </c>
      <c r="C17704" t="s">
        <v>280</v>
      </c>
      <c r="D17704" s="2">
        <v>1</v>
      </c>
      <c r="E17704" s="17">
        <v>10</v>
      </c>
      <c r="F17704" t="s">
        <v>68</v>
      </c>
      <c r="G17704">
        <v>12</v>
      </c>
      <c r="H17704">
        <v>292878</v>
      </c>
    </row>
    <row r="17705" spans="1:8" x14ac:dyDescent="0.25">
      <c r="A17705" s="2">
        <v>33</v>
      </c>
      <c r="B17705" t="s">
        <v>49</v>
      </c>
      <c r="C17705" t="s">
        <v>280</v>
      </c>
      <c r="D17705" s="2">
        <v>1</v>
      </c>
      <c r="E17705" s="17">
        <v>10</v>
      </c>
      <c r="F17705" t="s">
        <v>69</v>
      </c>
      <c r="G17705">
        <v>13</v>
      </c>
      <c r="H17705">
        <v>647167.21</v>
      </c>
    </row>
    <row r="17706" spans="1:8" x14ac:dyDescent="0.25">
      <c r="A17706" s="2">
        <v>33</v>
      </c>
      <c r="B17706" t="s">
        <v>49</v>
      </c>
      <c r="C17706" t="s">
        <v>280</v>
      </c>
      <c r="D17706" s="2">
        <v>1</v>
      </c>
      <c r="E17706" s="17">
        <v>10</v>
      </c>
      <c r="F17706" t="s">
        <v>78</v>
      </c>
      <c r="H17706">
        <v>94036.03</v>
      </c>
    </row>
    <row r="17707" spans="1:8" x14ac:dyDescent="0.25">
      <c r="A17707" s="2">
        <v>33</v>
      </c>
      <c r="B17707" t="s">
        <v>49</v>
      </c>
      <c r="C17707" t="s">
        <v>280</v>
      </c>
      <c r="D17707" s="2">
        <v>1</v>
      </c>
      <c r="E17707" s="17">
        <v>10</v>
      </c>
      <c r="F17707" t="s">
        <v>67</v>
      </c>
      <c r="G17707">
        <v>13</v>
      </c>
      <c r="H17707">
        <v>932.80000000000018</v>
      </c>
    </row>
    <row r="17708" spans="1:8" x14ac:dyDescent="0.25">
      <c r="A17708" s="2">
        <v>33</v>
      </c>
      <c r="B17708" t="s">
        <v>49</v>
      </c>
      <c r="C17708" t="s">
        <v>280</v>
      </c>
      <c r="D17708" s="2">
        <v>1</v>
      </c>
      <c r="E17708" s="17">
        <v>10</v>
      </c>
      <c r="F17708" t="s">
        <v>73</v>
      </c>
      <c r="G17708">
        <v>1</v>
      </c>
      <c r="H17708">
        <v>407252.58999999997</v>
      </c>
    </row>
    <row r="17709" spans="1:8" x14ac:dyDescent="0.25">
      <c r="A17709" s="2">
        <v>33</v>
      </c>
      <c r="B17709" t="s">
        <v>49</v>
      </c>
      <c r="C17709" t="s">
        <v>280</v>
      </c>
      <c r="D17709" s="2">
        <v>1</v>
      </c>
      <c r="E17709" s="17">
        <v>10</v>
      </c>
      <c r="F17709" t="s">
        <v>74</v>
      </c>
      <c r="H17709">
        <v>17436.77</v>
      </c>
    </row>
    <row r="17710" spans="1:8" x14ac:dyDescent="0.25">
      <c r="A17710" s="2">
        <v>33</v>
      </c>
      <c r="B17710" t="s">
        <v>49</v>
      </c>
      <c r="C17710" t="s">
        <v>280</v>
      </c>
      <c r="D17710" s="2">
        <v>1</v>
      </c>
      <c r="E17710" s="17">
        <v>10</v>
      </c>
      <c r="F17710" t="s">
        <v>76</v>
      </c>
      <c r="H17710">
        <v>9644.58</v>
      </c>
    </row>
    <row r="17711" spans="1:8" x14ac:dyDescent="0.25">
      <c r="A17711" s="2">
        <v>33</v>
      </c>
      <c r="B17711" t="s">
        <v>49</v>
      </c>
      <c r="C17711" t="s">
        <v>280</v>
      </c>
      <c r="D17711" s="2">
        <v>1</v>
      </c>
      <c r="E17711" s="17">
        <v>11</v>
      </c>
      <c r="F17711" t="s">
        <v>70</v>
      </c>
      <c r="G17711">
        <v>27</v>
      </c>
      <c r="H17711">
        <v>12109963.849999998</v>
      </c>
    </row>
    <row r="17712" spans="1:8" x14ac:dyDescent="0.25">
      <c r="A17712" s="2">
        <v>33</v>
      </c>
      <c r="B17712" t="s">
        <v>49</v>
      </c>
      <c r="C17712" t="s">
        <v>280</v>
      </c>
      <c r="D17712" s="2">
        <v>1</v>
      </c>
      <c r="E17712" s="17">
        <v>11</v>
      </c>
      <c r="F17712" t="s">
        <v>75</v>
      </c>
      <c r="G17712">
        <v>12</v>
      </c>
      <c r="H17712">
        <v>524676</v>
      </c>
    </row>
    <row r="17713" spans="1:8" x14ac:dyDescent="0.25">
      <c r="A17713" s="2">
        <v>33</v>
      </c>
      <c r="B17713" t="s">
        <v>49</v>
      </c>
      <c r="C17713" t="s">
        <v>280</v>
      </c>
      <c r="D17713" s="2">
        <v>1</v>
      </c>
      <c r="E17713" s="17">
        <v>11</v>
      </c>
      <c r="F17713" t="s">
        <v>77</v>
      </c>
      <c r="H17713">
        <v>9234.57</v>
      </c>
    </row>
    <row r="17714" spans="1:8" x14ac:dyDescent="0.25">
      <c r="A17714" s="2">
        <v>33</v>
      </c>
      <c r="B17714" t="s">
        <v>49</v>
      </c>
      <c r="C17714" t="s">
        <v>280</v>
      </c>
      <c r="D17714" s="2">
        <v>1</v>
      </c>
      <c r="E17714" s="17">
        <v>11</v>
      </c>
      <c r="F17714" t="s">
        <v>68</v>
      </c>
      <c r="G17714">
        <v>13</v>
      </c>
      <c r="H17714">
        <v>305260</v>
      </c>
    </row>
    <row r="17715" spans="1:8" x14ac:dyDescent="0.25">
      <c r="A17715" s="2">
        <v>33</v>
      </c>
      <c r="B17715" t="s">
        <v>49</v>
      </c>
      <c r="C17715" t="s">
        <v>280</v>
      </c>
      <c r="D17715" s="2">
        <v>1</v>
      </c>
      <c r="E17715" s="17">
        <v>11</v>
      </c>
      <c r="F17715" t="s">
        <v>69</v>
      </c>
      <c r="G17715">
        <v>27</v>
      </c>
      <c r="H17715">
        <v>1571064.7100000002</v>
      </c>
    </row>
    <row r="17716" spans="1:8" x14ac:dyDescent="0.25">
      <c r="A17716" s="2">
        <v>33</v>
      </c>
      <c r="B17716" t="s">
        <v>49</v>
      </c>
      <c r="C17716" t="s">
        <v>280</v>
      </c>
      <c r="D17716" s="2">
        <v>1</v>
      </c>
      <c r="E17716" s="17">
        <v>11</v>
      </c>
      <c r="F17716" t="s">
        <v>78</v>
      </c>
      <c r="H17716">
        <v>291481.85000000003</v>
      </c>
    </row>
    <row r="17717" spans="1:8" x14ac:dyDescent="0.25">
      <c r="A17717" s="2">
        <v>33</v>
      </c>
      <c r="B17717" t="s">
        <v>49</v>
      </c>
      <c r="C17717" t="s">
        <v>280</v>
      </c>
      <c r="D17717" s="2">
        <v>1</v>
      </c>
      <c r="E17717" s="17">
        <v>11</v>
      </c>
      <c r="F17717" t="s">
        <v>67</v>
      </c>
      <c r="G17717">
        <v>27</v>
      </c>
      <c r="H17717">
        <v>2034.67</v>
      </c>
    </row>
    <row r="17718" spans="1:8" x14ac:dyDescent="0.25">
      <c r="A17718" s="2">
        <v>33</v>
      </c>
      <c r="B17718" t="s">
        <v>49</v>
      </c>
      <c r="C17718" t="s">
        <v>280</v>
      </c>
      <c r="D17718" s="2">
        <v>1</v>
      </c>
      <c r="E17718" s="17">
        <v>11</v>
      </c>
      <c r="F17718" t="s">
        <v>73</v>
      </c>
      <c r="G17718">
        <v>1</v>
      </c>
      <c r="H17718">
        <v>893270.67</v>
      </c>
    </row>
    <row r="17719" spans="1:8" x14ac:dyDescent="0.25">
      <c r="A17719" s="2">
        <v>33</v>
      </c>
      <c r="B17719" t="s">
        <v>49</v>
      </c>
      <c r="C17719" t="s">
        <v>280</v>
      </c>
      <c r="D17719" s="2">
        <v>1</v>
      </c>
      <c r="E17719" s="17">
        <v>11</v>
      </c>
      <c r="F17719" t="s">
        <v>72</v>
      </c>
      <c r="G17719">
        <v>27</v>
      </c>
      <c r="H17719">
        <v>1522410.9399999997</v>
      </c>
    </row>
    <row r="17720" spans="1:8" x14ac:dyDescent="0.25">
      <c r="A17720" s="2">
        <v>33</v>
      </c>
      <c r="B17720" t="s">
        <v>49</v>
      </c>
      <c r="C17720" t="s">
        <v>280</v>
      </c>
      <c r="D17720" s="2">
        <v>1</v>
      </c>
      <c r="E17720" s="17">
        <v>11</v>
      </c>
      <c r="F17720" t="s">
        <v>74</v>
      </c>
      <c r="G17720">
        <v>2</v>
      </c>
      <c r="H17720">
        <v>528784.47</v>
      </c>
    </row>
    <row r="17721" spans="1:8" x14ac:dyDescent="0.25">
      <c r="A17721" s="2">
        <v>33</v>
      </c>
      <c r="B17721" t="s">
        <v>49</v>
      </c>
      <c r="C17721" t="s">
        <v>280</v>
      </c>
      <c r="D17721" s="2">
        <v>1</v>
      </c>
      <c r="E17721" s="17">
        <v>11</v>
      </c>
      <c r="F17721" t="s">
        <v>76</v>
      </c>
      <c r="H17721">
        <v>52616.89</v>
      </c>
    </row>
    <row r="17722" spans="1:8" x14ac:dyDescent="0.25">
      <c r="A17722" s="2">
        <v>33</v>
      </c>
      <c r="B17722" t="s">
        <v>49</v>
      </c>
      <c r="C17722" t="s">
        <v>280</v>
      </c>
      <c r="D17722" s="2">
        <v>1</v>
      </c>
      <c r="E17722" s="17">
        <v>12</v>
      </c>
      <c r="F17722" t="s">
        <v>70</v>
      </c>
      <c r="G17722">
        <v>18</v>
      </c>
      <c r="H17722">
        <v>9428354.25</v>
      </c>
    </row>
    <row r="17723" spans="1:8" x14ac:dyDescent="0.25">
      <c r="A17723" s="2">
        <v>33</v>
      </c>
      <c r="B17723" t="s">
        <v>49</v>
      </c>
      <c r="C17723" t="s">
        <v>280</v>
      </c>
      <c r="D17723" s="2">
        <v>1</v>
      </c>
      <c r="E17723" s="17">
        <v>12</v>
      </c>
      <c r="F17723" t="s">
        <v>75</v>
      </c>
      <c r="G17723">
        <v>3</v>
      </c>
      <c r="H17723">
        <v>165588</v>
      </c>
    </row>
    <row r="17724" spans="1:8" x14ac:dyDescent="0.25">
      <c r="A17724" s="2">
        <v>33</v>
      </c>
      <c r="B17724" t="s">
        <v>49</v>
      </c>
      <c r="C17724" t="s">
        <v>280</v>
      </c>
      <c r="D17724" s="2">
        <v>1</v>
      </c>
      <c r="E17724" s="17">
        <v>12</v>
      </c>
      <c r="F17724" t="s">
        <v>77</v>
      </c>
      <c r="G17724">
        <v>1</v>
      </c>
      <c r="H17724">
        <v>4860.29</v>
      </c>
    </row>
    <row r="17725" spans="1:8" x14ac:dyDescent="0.25">
      <c r="A17725" s="2">
        <v>33</v>
      </c>
      <c r="B17725" t="s">
        <v>49</v>
      </c>
      <c r="C17725" t="s">
        <v>280</v>
      </c>
      <c r="D17725" s="2">
        <v>1</v>
      </c>
      <c r="E17725" s="17">
        <v>12</v>
      </c>
      <c r="F17725" t="s">
        <v>68</v>
      </c>
      <c r="G17725">
        <v>12</v>
      </c>
      <c r="H17725">
        <v>180459</v>
      </c>
    </row>
    <row r="17726" spans="1:8" x14ac:dyDescent="0.25">
      <c r="A17726" s="2">
        <v>33</v>
      </c>
      <c r="B17726" t="s">
        <v>49</v>
      </c>
      <c r="C17726" t="s">
        <v>280</v>
      </c>
      <c r="D17726" s="2">
        <v>1</v>
      </c>
      <c r="E17726" s="17">
        <v>12</v>
      </c>
      <c r="F17726" t="s">
        <v>69</v>
      </c>
      <c r="G17726">
        <v>18</v>
      </c>
      <c r="H17726">
        <v>1175045.4500000002</v>
      </c>
    </row>
    <row r="17727" spans="1:8" x14ac:dyDescent="0.25">
      <c r="A17727" s="2">
        <v>33</v>
      </c>
      <c r="B17727" t="s">
        <v>49</v>
      </c>
      <c r="C17727" t="s">
        <v>280</v>
      </c>
      <c r="D17727" s="2">
        <v>1</v>
      </c>
      <c r="E17727" s="17">
        <v>12</v>
      </c>
      <c r="F17727" t="s">
        <v>78</v>
      </c>
      <c r="H17727">
        <v>216308.03</v>
      </c>
    </row>
    <row r="17728" spans="1:8" x14ac:dyDescent="0.25">
      <c r="A17728" s="2">
        <v>33</v>
      </c>
      <c r="B17728" t="s">
        <v>49</v>
      </c>
      <c r="C17728" t="s">
        <v>280</v>
      </c>
      <c r="D17728" s="2">
        <v>1</v>
      </c>
      <c r="E17728" s="17">
        <v>12</v>
      </c>
      <c r="F17728" t="s">
        <v>67</v>
      </c>
      <c r="G17728">
        <v>18</v>
      </c>
      <c r="H17728">
        <v>1218.47</v>
      </c>
    </row>
    <row r="17729" spans="1:8" x14ac:dyDescent="0.25">
      <c r="A17729" s="2">
        <v>33</v>
      </c>
      <c r="B17729" t="s">
        <v>49</v>
      </c>
      <c r="C17729" t="s">
        <v>280</v>
      </c>
      <c r="D17729" s="2">
        <v>1</v>
      </c>
      <c r="E17729" s="17">
        <v>12</v>
      </c>
      <c r="F17729" t="s">
        <v>73</v>
      </c>
      <c r="G17729">
        <v>3</v>
      </c>
      <c r="H17729">
        <v>753974.29</v>
      </c>
    </row>
    <row r="17730" spans="1:8" x14ac:dyDescent="0.25">
      <c r="A17730" s="2">
        <v>33</v>
      </c>
      <c r="B17730" t="s">
        <v>49</v>
      </c>
      <c r="C17730" t="s">
        <v>280</v>
      </c>
      <c r="D17730" s="2">
        <v>1</v>
      </c>
      <c r="E17730" s="17">
        <v>12</v>
      </c>
      <c r="F17730" t="s">
        <v>79</v>
      </c>
      <c r="G17730">
        <v>1</v>
      </c>
      <c r="H17730">
        <v>8882</v>
      </c>
    </row>
    <row r="17731" spans="1:8" x14ac:dyDescent="0.25">
      <c r="A17731" s="2">
        <v>33</v>
      </c>
      <c r="B17731" t="s">
        <v>49</v>
      </c>
      <c r="C17731" t="s">
        <v>280</v>
      </c>
      <c r="D17731" s="2">
        <v>1</v>
      </c>
      <c r="E17731" s="17">
        <v>12</v>
      </c>
      <c r="F17731" t="s">
        <v>72</v>
      </c>
      <c r="G17731">
        <v>18</v>
      </c>
      <c r="H17731">
        <v>1194425.3400000001</v>
      </c>
    </row>
    <row r="17732" spans="1:8" x14ac:dyDescent="0.25">
      <c r="A17732" s="2">
        <v>33</v>
      </c>
      <c r="B17732" t="s">
        <v>49</v>
      </c>
      <c r="C17732" t="s">
        <v>280</v>
      </c>
      <c r="D17732" s="2">
        <v>1</v>
      </c>
      <c r="E17732" s="17">
        <v>12</v>
      </c>
      <c r="F17732" t="s">
        <v>74</v>
      </c>
      <c r="H17732">
        <v>49140</v>
      </c>
    </row>
    <row r="17733" spans="1:8" x14ac:dyDescent="0.25">
      <c r="A17733" s="2">
        <v>33</v>
      </c>
      <c r="B17733" t="s">
        <v>49</v>
      </c>
      <c r="C17733" t="s">
        <v>280</v>
      </c>
      <c r="D17733" s="2">
        <v>1</v>
      </c>
      <c r="E17733" s="17">
        <v>13</v>
      </c>
      <c r="F17733" t="s">
        <v>70</v>
      </c>
      <c r="G17733">
        <v>18</v>
      </c>
      <c r="H17733">
        <v>10683264.369999999</v>
      </c>
    </row>
    <row r="17734" spans="1:8" x14ac:dyDescent="0.25">
      <c r="A17734" s="2">
        <v>33</v>
      </c>
      <c r="B17734" t="s">
        <v>49</v>
      </c>
      <c r="C17734" t="s">
        <v>280</v>
      </c>
      <c r="D17734" s="2">
        <v>1</v>
      </c>
      <c r="E17734" s="17">
        <v>13</v>
      </c>
      <c r="F17734" t="s">
        <v>75</v>
      </c>
      <c r="G17734">
        <v>4</v>
      </c>
      <c r="H17734">
        <v>350412</v>
      </c>
    </row>
    <row r="17735" spans="1:8" x14ac:dyDescent="0.25">
      <c r="A17735" s="2">
        <v>33</v>
      </c>
      <c r="B17735" t="s">
        <v>49</v>
      </c>
      <c r="C17735" t="s">
        <v>280</v>
      </c>
      <c r="D17735" s="2">
        <v>1</v>
      </c>
      <c r="E17735" s="17">
        <v>13</v>
      </c>
      <c r="F17735" t="s">
        <v>68</v>
      </c>
      <c r="G17735">
        <v>10</v>
      </c>
      <c r="H17735">
        <v>210300</v>
      </c>
    </row>
    <row r="17736" spans="1:8" x14ac:dyDescent="0.25">
      <c r="A17736" s="2">
        <v>33</v>
      </c>
      <c r="B17736" t="s">
        <v>49</v>
      </c>
      <c r="C17736" t="s">
        <v>280</v>
      </c>
      <c r="D17736" s="2">
        <v>1</v>
      </c>
      <c r="E17736" s="17">
        <v>13</v>
      </c>
      <c r="F17736" t="s">
        <v>69</v>
      </c>
      <c r="G17736">
        <v>17</v>
      </c>
      <c r="H17736">
        <v>1305515</v>
      </c>
    </row>
    <row r="17737" spans="1:8" x14ac:dyDescent="0.25">
      <c r="A17737" s="2">
        <v>33</v>
      </c>
      <c r="B17737" t="s">
        <v>49</v>
      </c>
      <c r="C17737" t="s">
        <v>280</v>
      </c>
      <c r="D17737" s="2">
        <v>1</v>
      </c>
      <c r="E17737" s="17">
        <v>13</v>
      </c>
      <c r="F17737" t="s">
        <v>78</v>
      </c>
      <c r="H17737">
        <v>255795.11000000004</v>
      </c>
    </row>
    <row r="17738" spans="1:8" x14ac:dyDescent="0.25">
      <c r="A17738" s="2">
        <v>33</v>
      </c>
      <c r="B17738" t="s">
        <v>49</v>
      </c>
      <c r="C17738" t="s">
        <v>280</v>
      </c>
      <c r="D17738" s="2">
        <v>1</v>
      </c>
      <c r="E17738" s="17">
        <v>13</v>
      </c>
      <c r="F17738" t="s">
        <v>67</v>
      </c>
      <c r="G17738">
        <v>18</v>
      </c>
      <c r="H17738">
        <v>1259.2799999999997</v>
      </c>
    </row>
    <row r="17739" spans="1:8" x14ac:dyDescent="0.25">
      <c r="A17739" s="2">
        <v>33</v>
      </c>
      <c r="B17739" t="s">
        <v>49</v>
      </c>
      <c r="C17739" t="s">
        <v>280</v>
      </c>
      <c r="D17739" s="2">
        <v>1</v>
      </c>
      <c r="E17739" s="17">
        <v>13</v>
      </c>
      <c r="F17739" t="s">
        <v>73</v>
      </c>
      <c r="G17739">
        <v>1</v>
      </c>
      <c r="H17739">
        <v>749881.28</v>
      </c>
    </row>
    <row r="17740" spans="1:8" x14ac:dyDescent="0.25">
      <c r="A17740" s="2">
        <v>33</v>
      </c>
      <c r="B17740" t="s">
        <v>49</v>
      </c>
      <c r="C17740" t="s">
        <v>280</v>
      </c>
      <c r="D17740" s="2">
        <v>1</v>
      </c>
      <c r="E17740" s="17">
        <v>13</v>
      </c>
      <c r="F17740" t="s">
        <v>72</v>
      </c>
      <c r="G17740">
        <v>18</v>
      </c>
      <c r="H17740">
        <v>3273470.6999999997</v>
      </c>
    </row>
    <row r="17741" spans="1:8" x14ac:dyDescent="0.25">
      <c r="A17741" s="2">
        <v>33</v>
      </c>
      <c r="B17741" t="s">
        <v>49</v>
      </c>
      <c r="C17741" t="s">
        <v>280</v>
      </c>
      <c r="D17741" s="2">
        <v>1</v>
      </c>
      <c r="E17741" s="17">
        <v>13</v>
      </c>
      <c r="F17741" t="s">
        <v>74</v>
      </c>
      <c r="G17741">
        <v>3</v>
      </c>
      <c r="H17741">
        <v>191461.05</v>
      </c>
    </row>
    <row r="17742" spans="1:8" x14ac:dyDescent="0.25">
      <c r="A17742" s="2">
        <v>33</v>
      </c>
      <c r="B17742" t="s">
        <v>49</v>
      </c>
      <c r="C17742" t="s">
        <v>280</v>
      </c>
      <c r="D17742" s="2">
        <v>1</v>
      </c>
      <c r="E17742" s="17">
        <v>13</v>
      </c>
      <c r="F17742" t="s">
        <v>76</v>
      </c>
      <c r="H17742">
        <v>59215.96</v>
      </c>
    </row>
    <row r="17743" spans="1:8" x14ac:dyDescent="0.25">
      <c r="A17743" s="2">
        <v>33</v>
      </c>
      <c r="B17743" t="s">
        <v>49</v>
      </c>
      <c r="C17743" t="s">
        <v>280</v>
      </c>
      <c r="D17743" s="2">
        <v>1</v>
      </c>
      <c r="E17743" s="17">
        <v>14</v>
      </c>
      <c r="F17743" t="s">
        <v>70</v>
      </c>
      <c r="G17743">
        <v>5</v>
      </c>
      <c r="H17743">
        <v>3534060.8000000003</v>
      </c>
    </row>
    <row r="17744" spans="1:8" x14ac:dyDescent="0.25">
      <c r="A17744" s="2">
        <v>33</v>
      </c>
      <c r="B17744" t="s">
        <v>49</v>
      </c>
      <c r="C17744" t="s">
        <v>280</v>
      </c>
      <c r="D17744" s="2">
        <v>1</v>
      </c>
      <c r="E17744" s="17">
        <v>14</v>
      </c>
      <c r="F17744" t="s">
        <v>75</v>
      </c>
      <c r="G17744">
        <v>1</v>
      </c>
      <c r="H17744">
        <v>195048</v>
      </c>
    </row>
    <row r="17745" spans="1:8" x14ac:dyDescent="0.25">
      <c r="A17745" s="2">
        <v>33</v>
      </c>
      <c r="B17745" t="s">
        <v>49</v>
      </c>
      <c r="C17745" t="s">
        <v>280</v>
      </c>
      <c r="D17745" s="2">
        <v>1</v>
      </c>
      <c r="E17745" s="17">
        <v>14</v>
      </c>
      <c r="F17745" t="s">
        <v>68</v>
      </c>
      <c r="G17745">
        <v>4</v>
      </c>
      <c r="H17745">
        <v>102630</v>
      </c>
    </row>
    <row r="17746" spans="1:8" x14ac:dyDescent="0.25">
      <c r="A17746" s="2">
        <v>33</v>
      </c>
      <c r="B17746" t="s">
        <v>49</v>
      </c>
      <c r="C17746" t="s">
        <v>280</v>
      </c>
      <c r="D17746" s="2">
        <v>1</v>
      </c>
      <c r="E17746" s="17">
        <v>14</v>
      </c>
      <c r="F17746" t="s">
        <v>69</v>
      </c>
      <c r="G17746">
        <v>5</v>
      </c>
      <c r="H17746">
        <v>450097.77</v>
      </c>
    </row>
    <row r="17747" spans="1:8" x14ac:dyDescent="0.25">
      <c r="A17747" s="2">
        <v>33</v>
      </c>
      <c r="B17747" t="s">
        <v>49</v>
      </c>
      <c r="C17747" t="s">
        <v>280</v>
      </c>
      <c r="D17747" s="2">
        <v>1</v>
      </c>
      <c r="E17747" s="17">
        <v>14</v>
      </c>
      <c r="F17747" t="s">
        <v>78</v>
      </c>
      <c r="H17747">
        <v>130975.77</v>
      </c>
    </row>
    <row r="17748" spans="1:8" x14ac:dyDescent="0.25">
      <c r="A17748" s="2">
        <v>33</v>
      </c>
      <c r="B17748" t="s">
        <v>49</v>
      </c>
      <c r="C17748" t="s">
        <v>280</v>
      </c>
      <c r="D17748" s="2">
        <v>1</v>
      </c>
      <c r="E17748" s="17">
        <v>14</v>
      </c>
      <c r="F17748" t="s">
        <v>67</v>
      </c>
      <c r="G17748">
        <v>5</v>
      </c>
      <c r="H17748">
        <v>355.62999999999994</v>
      </c>
    </row>
    <row r="17749" spans="1:8" x14ac:dyDescent="0.25">
      <c r="A17749" s="2">
        <v>33</v>
      </c>
      <c r="B17749" t="s">
        <v>49</v>
      </c>
      <c r="C17749" t="s">
        <v>280</v>
      </c>
      <c r="D17749" s="2">
        <v>1</v>
      </c>
      <c r="E17749" s="17">
        <v>14</v>
      </c>
      <c r="F17749" t="s">
        <v>73</v>
      </c>
      <c r="H17749">
        <v>224767.65</v>
      </c>
    </row>
    <row r="17750" spans="1:8" x14ac:dyDescent="0.25">
      <c r="A17750" s="2">
        <v>33</v>
      </c>
      <c r="B17750" t="s">
        <v>49</v>
      </c>
      <c r="C17750" t="s">
        <v>280</v>
      </c>
      <c r="D17750" s="2">
        <v>1</v>
      </c>
      <c r="E17750" s="17">
        <v>14</v>
      </c>
      <c r="F17750" t="s">
        <v>79</v>
      </c>
      <c r="H17750">
        <v>8371</v>
      </c>
    </row>
    <row r="17751" spans="1:8" x14ac:dyDescent="0.25">
      <c r="A17751" s="2">
        <v>33</v>
      </c>
      <c r="B17751" t="s">
        <v>49</v>
      </c>
      <c r="C17751" t="s">
        <v>280</v>
      </c>
      <c r="D17751" s="2">
        <v>1</v>
      </c>
      <c r="E17751" s="17">
        <v>14</v>
      </c>
      <c r="F17751" t="s">
        <v>72</v>
      </c>
      <c r="G17751">
        <v>5</v>
      </c>
      <c r="H17751">
        <v>1186299.52</v>
      </c>
    </row>
    <row r="17752" spans="1:8" x14ac:dyDescent="0.25">
      <c r="A17752" s="2">
        <v>33</v>
      </c>
      <c r="B17752" t="s">
        <v>49</v>
      </c>
      <c r="C17752" t="s">
        <v>280</v>
      </c>
      <c r="D17752" s="2">
        <v>1</v>
      </c>
      <c r="E17752" s="17">
        <v>14</v>
      </c>
      <c r="F17752" t="s">
        <v>74</v>
      </c>
      <c r="G17752">
        <v>2</v>
      </c>
      <c r="H17752">
        <v>100592.5</v>
      </c>
    </row>
    <row r="17753" spans="1:8" x14ac:dyDescent="0.25">
      <c r="A17753" s="2">
        <v>33</v>
      </c>
      <c r="B17753" t="s">
        <v>49</v>
      </c>
      <c r="C17753" t="s">
        <v>280</v>
      </c>
      <c r="D17753" s="2">
        <v>1</v>
      </c>
      <c r="E17753" s="17">
        <v>14</v>
      </c>
      <c r="F17753" t="s">
        <v>76</v>
      </c>
      <c r="H17753">
        <v>62694.080000000002</v>
      </c>
    </row>
    <row r="17754" spans="1:8" x14ac:dyDescent="0.25">
      <c r="A17754" s="2">
        <v>33</v>
      </c>
      <c r="B17754" t="s">
        <v>49</v>
      </c>
      <c r="C17754" t="s">
        <v>280</v>
      </c>
      <c r="D17754" s="2">
        <v>1</v>
      </c>
      <c r="E17754" s="17">
        <v>15</v>
      </c>
      <c r="F17754" t="s">
        <v>70</v>
      </c>
      <c r="G17754">
        <v>1</v>
      </c>
      <c r="H17754">
        <v>1457872.74</v>
      </c>
    </row>
    <row r="17755" spans="1:8" x14ac:dyDescent="0.25">
      <c r="A17755" s="2">
        <v>33</v>
      </c>
      <c r="B17755" t="s">
        <v>49</v>
      </c>
      <c r="C17755" t="s">
        <v>280</v>
      </c>
      <c r="D17755" s="2">
        <v>1</v>
      </c>
      <c r="E17755" s="17">
        <v>15</v>
      </c>
      <c r="F17755" t="s">
        <v>68</v>
      </c>
      <c r="G17755">
        <v>1</v>
      </c>
      <c r="H17755">
        <v>21169.25</v>
      </c>
    </row>
    <row r="17756" spans="1:8" x14ac:dyDescent="0.25">
      <c r="A17756" s="2">
        <v>33</v>
      </c>
      <c r="B17756" t="s">
        <v>49</v>
      </c>
      <c r="C17756" t="s">
        <v>280</v>
      </c>
      <c r="D17756" s="2">
        <v>1</v>
      </c>
      <c r="E17756" s="17">
        <v>15</v>
      </c>
      <c r="F17756" t="s">
        <v>69</v>
      </c>
      <c r="G17756">
        <v>1</v>
      </c>
      <c r="H17756">
        <v>189523.13999999998</v>
      </c>
    </row>
    <row r="17757" spans="1:8" x14ac:dyDescent="0.25">
      <c r="A17757" s="2">
        <v>33</v>
      </c>
      <c r="B17757" t="s">
        <v>49</v>
      </c>
      <c r="C17757" t="s">
        <v>280</v>
      </c>
      <c r="D17757" s="2">
        <v>1</v>
      </c>
      <c r="E17757" s="17">
        <v>15</v>
      </c>
      <c r="F17757" t="s">
        <v>78</v>
      </c>
      <c r="H17757">
        <v>89696.12</v>
      </c>
    </row>
    <row r="17758" spans="1:8" x14ac:dyDescent="0.25">
      <c r="A17758" s="2">
        <v>33</v>
      </c>
      <c r="B17758" t="s">
        <v>49</v>
      </c>
      <c r="C17758" t="s">
        <v>280</v>
      </c>
      <c r="D17758" s="2">
        <v>1</v>
      </c>
      <c r="E17758" s="17">
        <v>15</v>
      </c>
      <c r="F17758" t="s">
        <v>67</v>
      </c>
      <c r="G17758">
        <v>1</v>
      </c>
      <c r="H17758">
        <v>116.6</v>
      </c>
    </row>
    <row r="17759" spans="1:8" x14ac:dyDescent="0.25">
      <c r="A17759" s="2">
        <v>33</v>
      </c>
      <c r="B17759" t="s">
        <v>49</v>
      </c>
      <c r="C17759" t="s">
        <v>280</v>
      </c>
      <c r="D17759" s="2">
        <v>1</v>
      </c>
      <c r="E17759" s="17">
        <v>15</v>
      </c>
      <c r="F17759" t="s">
        <v>73</v>
      </c>
      <c r="H17759">
        <v>198254.82</v>
      </c>
    </row>
    <row r="17760" spans="1:8" x14ac:dyDescent="0.25">
      <c r="A17760" s="2">
        <v>33</v>
      </c>
      <c r="B17760" t="s">
        <v>49</v>
      </c>
      <c r="C17760" t="s">
        <v>280</v>
      </c>
      <c r="D17760" s="2">
        <v>1</v>
      </c>
      <c r="E17760" s="17">
        <v>15</v>
      </c>
      <c r="F17760" t="s">
        <v>72</v>
      </c>
      <c r="G17760">
        <v>1</v>
      </c>
      <c r="H17760">
        <v>496683.48</v>
      </c>
    </row>
    <row r="17761" spans="1:8" x14ac:dyDescent="0.25">
      <c r="A17761" s="2">
        <v>33</v>
      </c>
      <c r="B17761" t="s">
        <v>49</v>
      </c>
      <c r="C17761" t="s">
        <v>280</v>
      </c>
      <c r="D17761" s="2">
        <v>1</v>
      </c>
      <c r="E17761" s="17">
        <v>15</v>
      </c>
      <c r="F17761" t="s">
        <v>74</v>
      </c>
      <c r="H17761">
        <v>30449.5</v>
      </c>
    </row>
    <row r="17762" spans="1:8" x14ac:dyDescent="0.25">
      <c r="A17762" s="2">
        <v>33</v>
      </c>
      <c r="B17762" t="s">
        <v>49</v>
      </c>
      <c r="C17762" t="s">
        <v>280</v>
      </c>
      <c r="D17762" s="2">
        <v>1</v>
      </c>
      <c r="E17762" s="17">
        <v>16</v>
      </c>
      <c r="F17762" t="s">
        <v>70</v>
      </c>
      <c r="G17762">
        <v>3</v>
      </c>
      <c r="H17762">
        <v>3277603.05</v>
      </c>
    </row>
    <row r="17763" spans="1:8" x14ac:dyDescent="0.25">
      <c r="A17763" s="2">
        <v>33</v>
      </c>
      <c r="B17763" t="s">
        <v>49</v>
      </c>
      <c r="C17763" t="s">
        <v>280</v>
      </c>
      <c r="D17763" s="2">
        <v>1</v>
      </c>
      <c r="E17763" s="17">
        <v>16</v>
      </c>
      <c r="F17763" t="s">
        <v>68</v>
      </c>
      <c r="G17763">
        <v>2</v>
      </c>
      <c r="H17763">
        <v>37560</v>
      </c>
    </row>
    <row r="17764" spans="1:8" x14ac:dyDescent="0.25">
      <c r="A17764" s="2">
        <v>33</v>
      </c>
      <c r="B17764" t="s">
        <v>49</v>
      </c>
      <c r="C17764" t="s">
        <v>280</v>
      </c>
      <c r="D17764" s="2">
        <v>1</v>
      </c>
      <c r="E17764" s="17">
        <v>16</v>
      </c>
      <c r="F17764" t="s">
        <v>69</v>
      </c>
      <c r="G17764">
        <v>3</v>
      </c>
      <c r="H17764">
        <v>666114.25</v>
      </c>
    </row>
    <row r="17765" spans="1:8" x14ac:dyDescent="0.25">
      <c r="A17765" s="2">
        <v>33</v>
      </c>
      <c r="B17765" t="s">
        <v>49</v>
      </c>
      <c r="C17765" t="s">
        <v>280</v>
      </c>
      <c r="D17765" s="2">
        <v>1</v>
      </c>
      <c r="E17765" s="17">
        <v>16</v>
      </c>
      <c r="F17765" t="s">
        <v>78</v>
      </c>
      <c r="H17765">
        <v>44107.01</v>
      </c>
    </row>
    <row r="17766" spans="1:8" x14ac:dyDescent="0.25">
      <c r="A17766" s="2">
        <v>33</v>
      </c>
      <c r="B17766" t="s">
        <v>49</v>
      </c>
      <c r="C17766" t="s">
        <v>280</v>
      </c>
      <c r="D17766" s="2">
        <v>1</v>
      </c>
      <c r="E17766" s="17">
        <v>16</v>
      </c>
      <c r="F17766" t="s">
        <v>67</v>
      </c>
      <c r="G17766">
        <v>1</v>
      </c>
      <c r="H17766">
        <v>52.47</v>
      </c>
    </row>
    <row r="17767" spans="1:8" x14ac:dyDescent="0.25">
      <c r="A17767" s="2">
        <v>33</v>
      </c>
      <c r="B17767" t="s">
        <v>49</v>
      </c>
      <c r="C17767" t="s">
        <v>280</v>
      </c>
      <c r="D17767" s="2">
        <v>1</v>
      </c>
      <c r="E17767" s="17">
        <v>16</v>
      </c>
      <c r="F17767" t="s">
        <v>73</v>
      </c>
      <c r="H17767">
        <v>182426.31</v>
      </c>
    </row>
    <row r="17768" spans="1:8" x14ac:dyDescent="0.25">
      <c r="A17768" s="2">
        <v>33</v>
      </c>
      <c r="B17768" t="s">
        <v>49</v>
      </c>
      <c r="C17768" t="s">
        <v>280</v>
      </c>
      <c r="D17768" s="2">
        <v>1</v>
      </c>
      <c r="E17768" s="17">
        <v>16</v>
      </c>
      <c r="F17768" t="s">
        <v>72</v>
      </c>
      <c r="G17768">
        <v>3</v>
      </c>
      <c r="H17768">
        <v>1541630.12</v>
      </c>
    </row>
    <row r="17769" spans="1:8" x14ac:dyDescent="0.25">
      <c r="A17769" s="2">
        <v>33</v>
      </c>
      <c r="B17769" t="s">
        <v>49</v>
      </c>
      <c r="C17769" t="s">
        <v>280</v>
      </c>
      <c r="D17769" s="2">
        <v>1</v>
      </c>
      <c r="E17769" s="17">
        <v>16</v>
      </c>
      <c r="F17769" t="s">
        <v>74</v>
      </c>
      <c r="H17769">
        <v>-4973.1000000000004</v>
      </c>
    </row>
    <row r="17770" spans="1:8" x14ac:dyDescent="0.25">
      <c r="A17770" s="2">
        <v>33</v>
      </c>
      <c r="B17770" t="s">
        <v>49</v>
      </c>
      <c r="C17770" t="s">
        <v>280</v>
      </c>
      <c r="D17770" s="2">
        <v>1</v>
      </c>
      <c r="E17770" s="17">
        <v>16</v>
      </c>
      <c r="F17770" t="s">
        <v>76</v>
      </c>
      <c r="H17770">
        <v>534.1</v>
      </c>
    </row>
    <row r="17771" spans="1:8" x14ac:dyDescent="0.25">
      <c r="A17771" s="2">
        <v>33</v>
      </c>
      <c r="B17771" t="s">
        <v>49</v>
      </c>
      <c r="C17771" t="s">
        <v>281</v>
      </c>
      <c r="D17771" s="2">
        <v>4</v>
      </c>
      <c r="E17771" s="17">
        <v>5</v>
      </c>
      <c r="F17771" t="s">
        <v>70</v>
      </c>
      <c r="G17771">
        <v>2</v>
      </c>
      <c r="H17771">
        <v>264798</v>
      </c>
    </row>
    <row r="17772" spans="1:8" x14ac:dyDescent="0.25">
      <c r="A17772" s="2">
        <v>33</v>
      </c>
      <c r="B17772" t="s">
        <v>49</v>
      </c>
      <c r="C17772" t="s">
        <v>281</v>
      </c>
      <c r="D17772" s="2">
        <v>4</v>
      </c>
      <c r="E17772" s="17">
        <v>5</v>
      </c>
      <c r="F17772" t="s">
        <v>75</v>
      </c>
      <c r="G17772">
        <v>2</v>
      </c>
      <c r="H17772">
        <v>27000</v>
      </c>
    </row>
    <row r="17773" spans="1:8" x14ac:dyDescent="0.25">
      <c r="A17773" s="2">
        <v>33</v>
      </c>
      <c r="B17773" t="s">
        <v>49</v>
      </c>
      <c r="C17773" t="s">
        <v>281</v>
      </c>
      <c r="D17773" s="2">
        <v>4</v>
      </c>
      <c r="E17773" s="17">
        <v>5</v>
      </c>
      <c r="F17773" t="s">
        <v>77</v>
      </c>
      <c r="H17773">
        <v>5500</v>
      </c>
    </row>
    <row r="17774" spans="1:8" x14ac:dyDescent="0.25">
      <c r="A17774" s="2">
        <v>33</v>
      </c>
      <c r="B17774" t="s">
        <v>49</v>
      </c>
      <c r="C17774" t="s">
        <v>281</v>
      </c>
      <c r="D17774" s="2">
        <v>4</v>
      </c>
      <c r="E17774" s="17">
        <v>5</v>
      </c>
      <c r="F17774" t="s">
        <v>69</v>
      </c>
      <c r="G17774">
        <v>2</v>
      </c>
      <c r="H17774">
        <v>34423.46</v>
      </c>
    </row>
    <row r="17775" spans="1:8" x14ac:dyDescent="0.25">
      <c r="A17775" s="2">
        <v>33</v>
      </c>
      <c r="B17775" t="s">
        <v>49</v>
      </c>
      <c r="C17775" t="s">
        <v>281</v>
      </c>
      <c r="D17775" s="2">
        <v>4</v>
      </c>
      <c r="E17775" s="17">
        <v>5</v>
      </c>
      <c r="F17775" t="s">
        <v>67</v>
      </c>
      <c r="G17775">
        <v>2</v>
      </c>
      <c r="H17775">
        <v>139.91999999999999</v>
      </c>
    </row>
    <row r="17776" spans="1:8" x14ac:dyDescent="0.25">
      <c r="A17776" s="2">
        <v>33</v>
      </c>
      <c r="B17776" t="s">
        <v>49</v>
      </c>
      <c r="C17776" t="s">
        <v>281</v>
      </c>
      <c r="D17776" s="2">
        <v>4</v>
      </c>
      <c r="E17776" s="17">
        <v>5</v>
      </c>
      <c r="F17776" t="s">
        <v>73</v>
      </c>
      <c r="H17776">
        <v>20162.129999999997</v>
      </c>
    </row>
    <row r="17777" spans="1:8" x14ac:dyDescent="0.25">
      <c r="A17777" s="2">
        <v>33</v>
      </c>
      <c r="B17777" t="s">
        <v>49</v>
      </c>
      <c r="C17777" t="s">
        <v>281</v>
      </c>
      <c r="D17777" s="2">
        <v>4</v>
      </c>
      <c r="E17777" s="17">
        <v>6</v>
      </c>
      <c r="F17777" t="s">
        <v>70</v>
      </c>
      <c r="G17777">
        <v>8</v>
      </c>
      <c r="H17777">
        <v>1242541.2</v>
      </c>
    </row>
    <row r="17778" spans="1:8" x14ac:dyDescent="0.25">
      <c r="A17778" s="2">
        <v>33</v>
      </c>
      <c r="B17778" t="s">
        <v>49</v>
      </c>
      <c r="C17778" t="s">
        <v>281</v>
      </c>
      <c r="D17778" s="2">
        <v>4</v>
      </c>
      <c r="E17778" s="17">
        <v>6</v>
      </c>
      <c r="F17778" t="s">
        <v>75</v>
      </c>
      <c r="G17778">
        <v>6</v>
      </c>
      <c r="H17778">
        <v>95400</v>
      </c>
    </row>
    <row r="17779" spans="1:8" x14ac:dyDescent="0.25">
      <c r="A17779" s="2">
        <v>33</v>
      </c>
      <c r="B17779" t="s">
        <v>49</v>
      </c>
      <c r="C17779" t="s">
        <v>281</v>
      </c>
      <c r="D17779" s="2">
        <v>4</v>
      </c>
      <c r="E17779" s="17">
        <v>6</v>
      </c>
      <c r="F17779" t="s">
        <v>68</v>
      </c>
      <c r="G17779">
        <v>5</v>
      </c>
      <c r="H17779">
        <v>111599</v>
      </c>
    </row>
    <row r="17780" spans="1:8" x14ac:dyDescent="0.25">
      <c r="A17780" s="2">
        <v>33</v>
      </c>
      <c r="B17780" t="s">
        <v>49</v>
      </c>
      <c r="C17780" t="s">
        <v>281</v>
      </c>
      <c r="D17780" s="2">
        <v>4</v>
      </c>
      <c r="E17780" s="17">
        <v>6</v>
      </c>
      <c r="F17780" t="s">
        <v>69</v>
      </c>
      <c r="G17780">
        <v>8</v>
      </c>
      <c r="H17780">
        <v>161658.03</v>
      </c>
    </row>
    <row r="17781" spans="1:8" x14ac:dyDescent="0.25">
      <c r="A17781" s="2">
        <v>33</v>
      </c>
      <c r="B17781" t="s">
        <v>49</v>
      </c>
      <c r="C17781" t="s">
        <v>281</v>
      </c>
      <c r="D17781" s="2">
        <v>4</v>
      </c>
      <c r="E17781" s="17">
        <v>6</v>
      </c>
      <c r="F17781" t="s">
        <v>78</v>
      </c>
      <c r="H17781">
        <v>26831.129999999997</v>
      </c>
    </row>
    <row r="17782" spans="1:8" x14ac:dyDescent="0.25">
      <c r="A17782" s="2">
        <v>33</v>
      </c>
      <c r="B17782" t="s">
        <v>49</v>
      </c>
      <c r="C17782" t="s">
        <v>281</v>
      </c>
      <c r="D17782" s="2">
        <v>4</v>
      </c>
      <c r="E17782" s="17">
        <v>6</v>
      </c>
      <c r="F17782" t="s">
        <v>67</v>
      </c>
      <c r="G17782">
        <v>8</v>
      </c>
      <c r="H17782">
        <v>530.53</v>
      </c>
    </row>
    <row r="17783" spans="1:8" x14ac:dyDescent="0.25">
      <c r="A17783" s="2">
        <v>33</v>
      </c>
      <c r="B17783" t="s">
        <v>49</v>
      </c>
      <c r="C17783" t="s">
        <v>281</v>
      </c>
      <c r="D17783" s="2">
        <v>4</v>
      </c>
      <c r="E17783" s="17">
        <v>6</v>
      </c>
      <c r="F17783" t="s">
        <v>73</v>
      </c>
      <c r="G17783">
        <v>2</v>
      </c>
      <c r="H17783">
        <v>103084.89</v>
      </c>
    </row>
    <row r="17784" spans="1:8" x14ac:dyDescent="0.25">
      <c r="A17784" s="2">
        <v>33</v>
      </c>
      <c r="B17784" t="s">
        <v>49</v>
      </c>
      <c r="C17784" t="s">
        <v>281</v>
      </c>
      <c r="D17784" s="2">
        <v>4</v>
      </c>
      <c r="E17784" s="17">
        <v>7</v>
      </c>
      <c r="F17784" t="s">
        <v>70</v>
      </c>
      <c r="G17784">
        <v>13</v>
      </c>
      <c r="H17784">
        <v>2860683.99</v>
      </c>
    </row>
    <row r="17785" spans="1:8" x14ac:dyDescent="0.25">
      <c r="A17785" s="2">
        <v>33</v>
      </c>
      <c r="B17785" t="s">
        <v>49</v>
      </c>
      <c r="C17785" t="s">
        <v>281</v>
      </c>
      <c r="D17785" s="2">
        <v>4</v>
      </c>
      <c r="E17785" s="17">
        <v>7</v>
      </c>
      <c r="F17785" t="s">
        <v>75</v>
      </c>
      <c r="G17785">
        <v>12</v>
      </c>
      <c r="H17785">
        <v>161100</v>
      </c>
    </row>
    <row r="17786" spans="1:8" x14ac:dyDescent="0.25">
      <c r="A17786" s="2">
        <v>33</v>
      </c>
      <c r="B17786" t="s">
        <v>49</v>
      </c>
      <c r="C17786" t="s">
        <v>281</v>
      </c>
      <c r="D17786" s="2">
        <v>4</v>
      </c>
      <c r="E17786" s="17">
        <v>7</v>
      </c>
      <c r="F17786" t="s">
        <v>68</v>
      </c>
      <c r="G17786">
        <v>11</v>
      </c>
      <c r="H17786">
        <v>236308.75</v>
      </c>
    </row>
    <row r="17787" spans="1:8" x14ac:dyDescent="0.25">
      <c r="A17787" s="2">
        <v>33</v>
      </c>
      <c r="B17787" t="s">
        <v>49</v>
      </c>
      <c r="C17787" t="s">
        <v>281</v>
      </c>
      <c r="D17787" s="2">
        <v>4</v>
      </c>
      <c r="E17787" s="17">
        <v>7</v>
      </c>
      <c r="F17787" t="s">
        <v>69</v>
      </c>
      <c r="G17787">
        <v>13</v>
      </c>
      <c r="H17787">
        <v>372478.17000000004</v>
      </c>
    </row>
    <row r="17788" spans="1:8" x14ac:dyDescent="0.25">
      <c r="A17788" s="2">
        <v>33</v>
      </c>
      <c r="B17788" t="s">
        <v>49</v>
      </c>
      <c r="C17788" t="s">
        <v>281</v>
      </c>
      <c r="D17788" s="2">
        <v>4</v>
      </c>
      <c r="E17788" s="17">
        <v>7</v>
      </c>
      <c r="F17788" t="s">
        <v>78</v>
      </c>
      <c r="H17788">
        <v>65077.98000000001</v>
      </c>
    </row>
    <row r="17789" spans="1:8" x14ac:dyDescent="0.25">
      <c r="A17789" s="2">
        <v>33</v>
      </c>
      <c r="B17789" t="s">
        <v>49</v>
      </c>
      <c r="C17789" t="s">
        <v>281</v>
      </c>
      <c r="D17789" s="2">
        <v>4</v>
      </c>
      <c r="E17789" s="17">
        <v>7</v>
      </c>
      <c r="F17789" t="s">
        <v>67</v>
      </c>
      <c r="G17789">
        <v>13</v>
      </c>
      <c r="H17789">
        <v>973.61</v>
      </c>
    </row>
    <row r="17790" spans="1:8" x14ac:dyDescent="0.25">
      <c r="A17790" s="2">
        <v>33</v>
      </c>
      <c r="B17790" t="s">
        <v>49</v>
      </c>
      <c r="C17790" t="s">
        <v>281</v>
      </c>
      <c r="D17790" s="2">
        <v>4</v>
      </c>
      <c r="E17790" s="17">
        <v>7</v>
      </c>
      <c r="F17790" t="s">
        <v>73</v>
      </c>
      <c r="G17790">
        <v>3</v>
      </c>
      <c r="H17790">
        <v>237775</v>
      </c>
    </row>
    <row r="17791" spans="1:8" x14ac:dyDescent="0.25">
      <c r="A17791" s="2">
        <v>33</v>
      </c>
      <c r="B17791" t="s">
        <v>49</v>
      </c>
      <c r="C17791" t="s">
        <v>281</v>
      </c>
      <c r="D17791" s="2">
        <v>4</v>
      </c>
      <c r="E17791" s="17">
        <v>8</v>
      </c>
      <c r="F17791" t="s">
        <v>70</v>
      </c>
      <c r="G17791">
        <v>13</v>
      </c>
      <c r="H17791">
        <v>3294642.26</v>
      </c>
    </row>
    <row r="17792" spans="1:8" x14ac:dyDescent="0.25">
      <c r="A17792" s="2">
        <v>33</v>
      </c>
      <c r="B17792" t="s">
        <v>49</v>
      </c>
      <c r="C17792" t="s">
        <v>281</v>
      </c>
      <c r="D17792" s="2">
        <v>4</v>
      </c>
      <c r="E17792" s="17">
        <v>8</v>
      </c>
      <c r="F17792" t="s">
        <v>75</v>
      </c>
      <c r="G17792">
        <v>13</v>
      </c>
      <c r="H17792">
        <v>175500</v>
      </c>
    </row>
    <row r="17793" spans="1:8" x14ac:dyDescent="0.25">
      <c r="A17793" s="2">
        <v>33</v>
      </c>
      <c r="B17793" t="s">
        <v>49</v>
      </c>
      <c r="C17793" t="s">
        <v>281</v>
      </c>
      <c r="D17793" s="2">
        <v>4</v>
      </c>
      <c r="E17793" s="17">
        <v>8</v>
      </c>
      <c r="F17793" t="s">
        <v>68</v>
      </c>
      <c r="G17793">
        <v>12</v>
      </c>
      <c r="H17793">
        <v>219564.25</v>
      </c>
    </row>
    <row r="17794" spans="1:8" x14ac:dyDescent="0.25">
      <c r="A17794" s="2">
        <v>33</v>
      </c>
      <c r="B17794" t="s">
        <v>49</v>
      </c>
      <c r="C17794" t="s">
        <v>281</v>
      </c>
      <c r="D17794" s="2">
        <v>4</v>
      </c>
      <c r="E17794" s="17">
        <v>8</v>
      </c>
      <c r="F17794" t="s">
        <v>69</v>
      </c>
      <c r="G17794">
        <v>13</v>
      </c>
      <c r="H17794">
        <v>428383.32000000007</v>
      </c>
    </row>
    <row r="17795" spans="1:8" x14ac:dyDescent="0.25">
      <c r="A17795" s="2">
        <v>33</v>
      </c>
      <c r="B17795" t="s">
        <v>49</v>
      </c>
      <c r="C17795" t="s">
        <v>281</v>
      </c>
      <c r="D17795" s="2">
        <v>4</v>
      </c>
      <c r="E17795" s="17">
        <v>8</v>
      </c>
      <c r="F17795" t="s">
        <v>78</v>
      </c>
      <c r="H17795">
        <v>67728.94</v>
      </c>
    </row>
    <row r="17796" spans="1:8" x14ac:dyDescent="0.25">
      <c r="A17796" s="2">
        <v>33</v>
      </c>
      <c r="B17796" t="s">
        <v>49</v>
      </c>
      <c r="C17796" t="s">
        <v>281</v>
      </c>
      <c r="D17796" s="2">
        <v>4</v>
      </c>
      <c r="E17796" s="17">
        <v>8</v>
      </c>
      <c r="F17796" t="s">
        <v>67</v>
      </c>
      <c r="G17796">
        <v>13</v>
      </c>
      <c r="H17796">
        <v>909.48000000000013</v>
      </c>
    </row>
    <row r="17797" spans="1:8" x14ac:dyDescent="0.25">
      <c r="A17797" s="2">
        <v>33</v>
      </c>
      <c r="B17797" t="s">
        <v>49</v>
      </c>
      <c r="C17797" t="s">
        <v>281</v>
      </c>
      <c r="D17797" s="2">
        <v>4</v>
      </c>
      <c r="E17797" s="17">
        <v>8</v>
      </c>
      <c r="F17797" t="s">
        <v>73</v>
      </c>
      <c r="H17797">
        <v>274227.15999999997</v>
      </c>
    </row>
    <row r="17798" spans="1:8" x14ac:dyDescent="0.25">
      <c r="A17798" s="2">
        <v>33</v>
      </c>
      <c r="B17798" t="s">
        <v>49</v>
      </c>
      <c r="C17798" t="s">
        <v>281</v>
      </c>
      <c r="D17798" s="2">
        <v>4</v>
      </c>
      <c r="E17798" s="17">
        <v>9</v>
      </c>
      <c r="F17798" t="s">
        <v>70</v>
      </c>
      <c r="G17798">
        <v>18</v>
      </c>
      <c r="H17798">
        <v>5603044.5</v>
      </c>
    </row>
    <row r="17799" spans="1:8" x14ac:dyDescent="0.25">
      <c r="A17799" s="2">
        <v>33</v>
      </c>
      <c r="B17799" t="s">
        <v>49</v>
      </c>
      <c r="C17799" t="s">
        <v>281</v>
      </c>
      <c r="D17799" s="2">
        <v>4</v>
      </c>
      <c r="E17799" s="17">
        <v>9</v>
      </c>
      <c r="F17799" t="s">
        <v>75</v>
      </c>
      <c r="G17799">
        <v>18</v>
      </c>
      <c r="H17799">
        <v>230700</v>
      </c>
    </row>
    <row r="17800" spans="1:8" x14ac:dyDescent="0.25">
      <c r="A17800" s="2">
        <v>33</v>
      </c>
      <c r="B17800" t="s">
        <v>49</v>
      </c>
      <c r="C17800" t="s">
        <v>281</v>
      </c>
      <c r="D17800" s="2">
        <v>4</v>
      </c>
      <c r="E17800" s="17">
        <v>9</v>
      </c>
      <c r="F17800" t="s">
        <v>77</v>
      </c>
      <c r="H17800">
        <v>10528.039999999999</v>
      </c>
    </row>
    <row r="17801" spans="1:8" x14ac:dyDescent="0.25">
      <c r="A17801" s="2">
        <v>33</v>
      </c>
      <c r="B17801" t="s">
        <v>49</v>
      </c>
      <c r="C17801" t="s">
        <v>281</v>
      </c>
      <c r="D17801" s="2">
        <v>4</v>
      </c>
      <c r="E17801" s="17">
        <v>9</v>
      </c>
      <c r="F17801" t="s">
        <v>68</v>
      </c>
      <c r="G17801">
        <v>15</v>
      </c>
      <c r="H17801">
        <v>300233.25</v>
      </c>
    </row>
    <row r="17802" spans="1:8" x14ac:dyDescent="0.25">
      <c r="A17802" s="2">
        <v>33</v>
      </c>
      <c r="B17802" t="s">
        <v>49</v>
      </c>
      <c r="C17802" t="s">
        <v>281</v>
      </c>
      <c r="D17802" s="2">
        <v>4</v>
      </c>
      <c r="E17802" s="17">
        <v>9</v>
      </c>
      <c r="F17802" t="s">
        <v>69</v>
      </c>
      <c r="G17802">
        <v>18</v>
      </c>
      <c r="H17802">
        <v>728392.49000000011</v>
      </c>
    </row>
    <row r="17803" spans="1:8" x14ac:dyDescent="0.25">
      <c r="A17803" s="2">
        <v>33</v>
      </c>
      <c r="B17803" t="s">
        <v>49</v>
      </c>
      <c r="C17803" t="s">
        <v>281</v>
      </c>
      <c r="D17803" s="2">
        <v>4</v>
      </c>
      <c r="E17803" s="17">
        <v>9</v>
      </c>
      <c r="F17803" t="s">
        <v>78</v>
      </c>
      <c r="H17803">
        <v>156331.44</v>
      </c>
    </row>
    <row r="17804" spans="1:8" x14ac:dyDescent="0.25">
      <c r="A17804" s="2">
        <v>33</v>
      </c>
      <c r="B17804" t="s">
        <v>49</v>
      </c>
      <c r="C17804" t="s">
        <v>281</v>
      </c>
      <c r="D17804" s="2">
        <v>4</v>
      </c>
      <c r="E17804" s="17">
        <v>9</v>
      </c>
      <c r="F17804" t="s">
        <v>67</v>
      </c>
      <c r="G17804">
        <v>18</v>
      </c>
      <c r="H17804">
        <v>1300.0900000000001</v>
      </c>
    </row>
    <row r="17805" spans="1:8" x14ac:dyDescent="0.25">
      <c r="A17805" s="2">
        <v>33</v>
      </c>
      <c r="B17805" t="s">
        <v>49</v>
      </c>
      <c r="C17805" t="s">
        <v>281</v>
      </c>
      <c r="D17805" s="2">
        <v>4</v>
      </c>
      <c r="E17805" s="17">
        <v>9</v>
      </c>
      <c r="F17805" t="s">
        <v>73</v>
      </c>
      <c r="G17805">
        <v>1</v>
      </c>
      <c r="H17805">
        <v>454316.25</v>
      </c>
    </row>
    <row r="17806" spans="1:8" x14ac:dyDescent="0.25">
      <c r="A17806" s="2">
        <v>33</v>
      </c>
      <c r="B17806" t="s">
        <v>49</v>
      </c>
      <c r="C17806" t="s">
        <v>281</v>
      </c>
      <c r="D17806" s="2">
        <v>4</v>
      </c>
      <c r="E17806" s="17">
        <v>9</v>
      </c>
      <c r="F17806" t="s">
        <v>74</v>
      </c>
      <c r="G17806">
        <v>1</v>
      </c>
      <c r="H17806">
        <v>26144.399999999998</v>
      </c>
    </row>
    <row r="17807" spans="1:8" x14ac:dyDescent="0.25">
      <c r="A17807" s="2">
        <v>33</v>
      </c>
      <c r="B17807" t="s">
        <v>49</v>
      </c>
      <c r="C17807" t="s">
        <v>281</v>
      </c>
      <c r="D17807" s="2">
        <v>4</v>
      </c>
      <c r="E17807" s="17">
        <v>9</v>
      </c>
      <c r="F17807" t="s">
        <v>76</v>
      </c>
      <c r="H17807">
        <v>7727.1500000000005</v>
      </c>
    </row>
    <row r="17808" spans="1:8" x14ac:dyDescent="0.25">
      <c r="A17808" s="2">
        <v>33</v>
      </c>
      <c r="B17808" t="s">
        <v>49</v>
      </c>
      <c r="C17808" t="s">
        <v>281</v>
      </c>
      <c r="D17808" s="2">
        <v>4</v>
      </c>
      <c r="E17808" s="17">
        <v>10</v>
      </c>
      <c r="F17808" t="s">
        <v>70</v>
      </c>
      <c r="G17808">
        <v>3</v>
      </c>
      <c r="H17808">
        <v>1124847</v>
      </c>
    </row>
    <row r="17809" spans="1:8" x14ac:dyDescent="0.25">
      <c r="A17809" s="2">
        <v>33</v>
      </c>
      <c r="B17809" t="s">
        <v>49</v>
      </c>
      <c r="C17809" t="s">
        <v>281</v>
      </c>
      <c r="D17809" s="2">
        <v>4</v>
      </c>
      <c r="E17809" s="17">
        <v>10</v>
      </c>
      <c r="F17809" t="s">
        <v>75</v>
      </c>
      <c r="G17809">
        <v>3</v>
      </c>
      <c r="H17809">
        <v>40500</v>
      </c>
    </row>
    <row r="17810" spans="1:8" x14ac:dyDescent="0.25">
      <c r="A17810" s="2">
        <v>33</v>
      </c>
      <c r="B17810" t="s">
        <v>49</v>
      </c>
      <c r="C17810" t="s">
        <v>281</v>
      </c>
      <c r="D17810" s="2">
        <v>4</v>
      </c>
      <c r="E17810" s="17">
        <v>10</v>
      </c>
      <c r="F17810" t="s">
        <v>77</v>
      </c>
      <c r="H17810">
        <v>3522.35</v>
      </c>
    </row>
    <row r="17811" spans="1:8" x14ac:dyDescent="0.25">
      <c r="A17811" s="2">
        <v>33</v>
      </c>
      <c r="B17811" t="s">
        <v>49</v>
      </c>
      <c r="C17811" t="s">
        <v>281</v>
      </c>
      <c r="D17811" s="2">
        <v>4</v>
      </c>
      <c r="E17811" s="17">
        <v>10</v>
      </c>
      <c r="F17811" t="s">
        <v>68</v>
      </c>
      <c r="G17811">
        <v>3</v>
      </c>
      <c r="H17811">
        <v>56347.25</v>
      </c>
    </row>
    <row r="17812" spans="1:8" x14ac:dyDescent="0.25">
      <c r="A17812" s="2">
        <v>33</v>
      </c>
      <c r="B17812" t="s">
        <v>49</v>
      </c>
      <c r="C17812" t="s">
        <v>281</v>
      </c>
      <c r="D17812" s="2">
        <v>4</v>
      </c>
      <c r="E17812" s="17">
        <v>10</v>
      </c>
      <c r="F17812" t="s">
        <v>69</v>
      </c>
      <c r="G17812">
        <v>3</v>
      </c>
      <c r="H17812">
        <v>146229.62</v>
      </c>
    </row>
    <row r="17813" spans="1:8" x14ac:dyDescent="0.25">
      <c r="A17813" s="2">
        <v>33</v>
      </c>
      <c r="B17813" t="s">
        <v>49</v>
      </c>
      <c r="C17813" t="s">
        <v>281</v>
      </c>
      <c r="D17813" s="2">
        <v>4</v>
      </c>
      <c r="E17813" s="17">
        <v>10</v>
      </c>
      <c r="F17813" t="s">
        <v>78</v>
      </c>
      <c r="H17813">
        <v>39204.79</v>
      </c>
    </row>
    <row r="17814" spans="1:8" x14ac:dyDescent="0.25">
      <c r="A17814" s="2">
        <v>33</v>
      </c>
      <c r="B17814" t="s">
        <v>49</v>
      </c>
      <c r="C17814" t="s">
        <v>281</v>
      </c>
      <c r="D17814" s="2">
        <v>4</v>
      </c>
      <c r="E17814" s="17">
        <v>10</v>
      </c>
      <c r="F17814" t="s">
        <v>67</v>
      </c>
      <c r="G17814">
        <v>3</v>
      </c>
      <c r="H17814">
        <v>209.88000000000005</v>
      </c>
    </row>
    <row r="17815" spans="1:8" x14ac:dyDescent="0.25">
      <c r="A17815" s="2">
        <v>33</v>
      </c>
      <c r="B17815" t="s">
        <v>49</v>
      </c>
      <c r="C17815" t="s">
        <v>281</v>
      </c>
      <c r="D17815" s="2">
        <v>4</v>
      </c>
      <c r="E17815" s="17">
        <v>10</v>
      </c>
      <c r="F17815" t="s">
        <v>73</v>
      </c>
      <c r="G17815">
        <v>1</v>
      </c>
      <c r="H17815">
        <v>94085</v>
      </c>
    </row>
    <row r="17816" spans="1:8" x14ac:dyDescent="0.25">
      <c r="A17816" s="2">
        <v>33</v>
      </c>
      <c r="B17816" t="s">
        <v>49</v>
      </c>
      <c r="C17816" t="s">
        <v>281</v>
      </c>
      <c r="D17816" s="2">
        <v>4</v>
      </c>
      <c r="E17816" s="17">
        <v>11</v>
      </c>
      <c r="F17816" t="s">
        <v>70</v>
      </c>
      <c r="G17816">
        <v>10</v>
      </c>
      <c r="H17816">
        <v>4583891.72</v>
      </c>
    </row>
    <row r="17817" spans="1:8" x14ac:dyDescent="0.25">
      <c r="A17817" s="2">
        <v>33</v>
      </c>
      <c r="B17817" t="s">
        <v>49</v>
      </c>
      <c r="C17817" t="s">
        <v>281</v>
      </c>
      <c r="D17817" s="2">
        <v>4</v>
      </c>
      <c r="E17817" s="17">
        <v>11</v>
      </c>
      <c r="F17817" t="s">
        <v>75</v>
      </c>
      <c r="G17817">
        <v>5</v>
      </c>
      <c r="H17817">
        <v>225543</v>
      </c>
    </row>
    <row r="17818" spans="1:8" x14ac:dyDescent="0.25">
      <c r="A17818" s="2">
        <v>33</v>
      </c>
      <c r="B17818" t="s">
        <v>49</v>
      </c>
      <c r="C17818" t="s">
        <v>281</v>
      </c>
      <c r="D17818" s="2">
        <v>4</v>
      </c>
      <c r="E17818" s="17">
        <v>11</v>
      </c>
      <c r="F17818" t="s">
        <v>68</v>
      </c>
      <c r="G17818">
        <v>3</v>
      </c>
      <c r="H17818">
        <v>75028</v>
      </c>
    </row>
    <row r="17819" spans="1:8" x14ac:dyDescent="0.25">
      <c r="A17819" s="2">
        <v>33</v>
      </c>
      <c r="B17819" t="s">
        <v>49</v>
      </c>
      <c r="C17819" t="s">
        <v>281</v>
      </c>
      <c r="D17819" s="2">
        <v>4</v>
      </c>
      <c r="E17819" s="17">
        <v>11</v>
      </c>
      <c r="F17819" t="s">
        <v>69</v>
      </c>
      <c r="G17819">
        <v>10</v>
      </c>
      <c r="H17819">
        <v>595903.79</v>
      </c>
    </row>
    <row r="17820" spans="1:8" x14ac:dyDescent="0.25">
      <c r="A17820" s="2">
        <v>33</v>
      </c>
      <c r="B17820" t="s">
        <v>49</v>
      </c>
      <c r="C17820" t="s">
        <v>281</v>
      </c>
      <c r="D17820" s="2">
        <v>4</v>
      </c>
      <c r="E17820" s="17">
        <v>11</v>
      </c>
      <c r="F17820" t="s">
        <v>78</v>
      </c>
      <c r="H17820">
        <v>68707.59</v>
      </c>
    </row>
    <row r="17821" spans="1:8" x14ac:dyDescent="0.25">
      <c r="A17821" s="2">
        <v>33</v>
      </c>
      <c r="B17821" t="s">
        <v>49</v>
      </c>
      <c r="C17821" t="s">
        <v>281</v>
      </c>
      <c r="D17821" s="2">
        <v>4</v>
      </c>
      <c r="E17821" s="17">
        <v>11</v>
      </c>
      <c r="F17821" t="s">
        <v>67</v>
      </c>
      <c r="G17821">
        <v>10</v>
      </c>
      <c r="H17821">
        <v>752.01999999999987</v>
      </c>
    </row>
    <row r="17822" spans="1:8" x14ac:dyDescent="0.25">
      <c r="A17822" s="2">
        <v>33</v>
      </c>
      <c r="B17822" t="s">
        <v>49</v>
      </c>
      <c r="C17822" t="s">
        <v>281</v>
      </c>
      <c r="D17822" s="2">
        <v>4</v>
      </c>
      <c r="E17822" s="17">
        <v>11</v>
      </c>
      <c r="F17822" t="s">
        <v>73</v>
      </c>
      <c r="G17822">
        <v>1</v>
      </c>
      <c r="H17822">
        <v>326438.77</v>
      </c>
    </row>
    <row r="17823" spans="1:8" x14ac:dyDescent="0.25">
      <c r="A17823" s="2">
        <v>33</v>
      </c>
      <c r="B17823" t="s">
        <v>49</v>
      </c>
      <c r="C17823" t="s">
        <v>281</v>
      </c>
      <c r="D17823" s="2">
        <v>4</v>
      </c>
      <c r="E17823" s="17">
        <v>11</v>
      </c>
      <c r="F17823" t="s">
        <v>72</v>
      </c>
      <c r="G17823">
        <v>10</v>
      </c>
      <c r="H17823">
        <v>610915.88</v>
      </c>
    </row>
    <row r="17824" spans="1:8" x14ac:dyDescent="0.25">
      <c r="A17824" s="2">
        <v>33</v>
      </c>
      <c r="B17824" t="s">
        <v>49</v>
      </c>
      <c r="C17824" t="s">
        <v>281</v>
      </c>
      <c r="D17824" s="2">
        <v>4</v>
      </c>
      <c r="E17824" s="17">
        <v>11</v>
      </c>
      <c r="F17824" t="s">
        <v>74</v>
      </c>
      <c r="H17824">
        <v>16380</v>
      </c>
    </row>
    <row r="17825" spans="1:8" x14ac:dyDescent="0.25">
      <c r="A17825" s="2">
        <v>33</v>
      </c>
      <c r="B17825" t="s">
        <v>49</v>
      </c>
      <c r="C17825" t="s">
        <v>281</v>
      </c>
      <c r="D17825" s="2">
        <v>4</v>
      </c>
      <c r="E17825" s="17">
        <v>12</v>
      </c>
      <c r="F17825" t="s">
        <v>70</v>
      </c>
      <c r="G17825">
        <v>22</v>
      </c>
      <c r="H17825">
        <v>11400913</v>
      </c>
    </row>
    <row r="17826" spans="1:8" x14ac:dyDescent="0.25">
      <c r="A17826" s="2">
        <v>33</v>
      </c>
      <c r="B17826" t="s">
        <v>49</v>
      </c>
      <c r="C17826" t="s">
        <v>281</v>
      </c>
      <c r="D17826" s="2">
        <v>4</v>
      </c>
      <c r="E17826" s="17">
        <v>12</v>
      </c>
      <c r="F17826" t="s">
        <v>75</v>
      </c>
      <c r="G17826">
        <v>6</v>
      </c>
      <c r="H17826">
        <v>241930</v>
      </c>
    </row>
    <row r="17827" spans="1:8" x14ac:dyDescent="0.25">
      <c r="A17827" s="2">
        <v>33</v>
      </c>
      <c r="B17827" t="s">
        <v>49</v>
      </c>
      <c r="C17827" t="s">
        <v>281</v>
      </c>
      <c r="D17827" s="2">
        <v>4</v>
      </c>
      <c r="E17827" s="17">
        <v>12</v>
      </c>
      <c r="F17827" t="s">
        <v>68</v>
      </c>
      <c r="G17827">
        <v>11</v>
      </c>
      <c r="H17827">
        <v>250230</v>
      </c>
    </row>
    <row r="17828" spans="1:8" x14ac:dyDescent="0.25">
      <c r="A17828" s="2">
        <v>33</v>
      </c>
      <c r="B17828" t="s">
        <v>49</v>
      </c>
      <c r="C17828" t="s">
        <v>281</v>
      </c>
      <c r="D17828" s="2">
        <v>4</v>
      </c>
      <c r="E17828" s="17">
        <v>12</v>
      </c>
      <c r="F17828" t="s">
        <v>69</v>
      </c>
      <c r="G17828">
        <v>22</v>
      </c>
      <c r="H17828">
        <v>1482114.8300000005</v>
      </c>
    </row>
    <row r="17829" spans="1:8" x14ac:dyDescent="0.25">
      <c r="A17829" s="2">
        <v>33</v>
      </c>
      <c r="B17829" t="s">
        <v>49</v>
      </c>
      <c r="C17829" t="s">
        <v>281</v>
      </c>
      <c r="D17829" s="2">
        <v>4</v>
      </c>
      <c r="E17829" s="17">
        <v>12</v>
      </c>
      <c r="F17829" t="s">
        <v>78</v>
      </c>
      <c r="H17829">
        <v>261747.04</v>
      </c>
    </row>
    <row r="17830" spans="1:8" x14ac:dyDescent="0.25">
      <c r="A17830" s="2">
        <v>33</v>
      </c>
      <c r="B17830" t="s">
        <v>49</v>
      </c>
      <c r="C17830" t="s">
        <v>281</v>
      </c>
      <c r="D17830" s="2">
        <v>4</v>
      </c>
      <c r="E17830" s="17">
        <v>12</v>
      </c>
      <c r="F17830" t="s">
        <v>67</v>
      </c>
      <c r="G17830">
        <v>22</v>
      </c>
      <c r="H17830">
        <v>1544.8999999999999</v>
      </c>
    </row>
    <row r="17831" spans="1:8" x14ac:dyDescent="0.25">
      <c r="A17831" s="2">
        <v>33</v>
      </c>
      <c r="B17831" t="s">
        <v>49</v>
      </c>
      <c r="C17831" t="s">
        <v>281</v>
      </c>
      <c r="D17831" s="2">
        <v>4</v>
      </c>
      <c r="E17831" s="17">
        <v>12</v>
      </c>
      <c r="F17831" t="s">
        <v>73</v>
      </c>
      <c r="G17831">
        <v>6</v>
      </c>
      <c r="H17831">
        <v>1015769.8200000001</v>
      </c>
    </row>
    <row r="17832" spans="1:8" x14ac:dyDescent="0.25">
      <c r="A17832" s="2">
        <v>33</v>
      </c>
      <c r="B17832" t="s">
        <v>49</v>
      </c>
      <c r="C17832" t="s">
        <v>281</v>
      </c>
      <c r="D17832" s="2">
        <v>4</v>
      </c>
      <c r="E17832" s="17">
        <v>12</v>
      </c>
      <c r="F17832" t="s">
        <v>72</v>
      </c>
      <c r="G17832">
        <v>22</v>
      </c>
      <c r="H17832">
        <v>1517423.0299999998</v>
      </c>
    </row>
    <row r="17833" spans="1:8" x14ac:dyDescent="0.25">
      <c r="A17833" s="2">
        <v>33</v>
      </c>
      <c r="B17833" t="s">
        <v>49</v>
      </c>
      <c r="C17833" t="s">
        <v>281</v>
      </c>
      <c r="D17833" s="2">
        <v>4</v>
      </c>
      <c r="E17833" s="17">
        <v>12</v>
      </c>
      <c r="F17833" t="s">
        <v>71</v>
      </c>
      <c r="G17833">
        <v>3</v>
      </c>
      <c r="H17833">
        <v>182423.62</v>
      </c>
    </row>
    <row r="17834" spans="1:8" x14ac:dyDescent="0.25">
      <c r="A17834" s="2">
        <v>33</v>
      </c>
      <c r="B17834" t="s">
        <v>49</v>
      </c>
      <c r="C17834" t="s">
        <v>281</v>
      </c>
      <c r="D17834" s="2">
        <v>4</v>
      </c>
      <c r="E17834" s="17">
        <v>13</v>
      </c>
      <c r="F17834" t="s">
        <v>70</v>
      </c>
      <c r="G17834">
        <v>8</v>
      </c>
      <c r="H17834">
        <v>4651263.5799999991</v>
      </c>
    </row>
    <row r="17835" spans="1:8" x14ac:dyDescent="0.25">
      <c r="A17835" s="2">
        <v>33</v>
      </c>
      <c r="B17835" t="s">
        <v>49</v>
      </c>
      <c r="C17835" t="s">
        <v>281</v>
      </c>
      <c r="D17835" s="2">
        <v>4</v>
      </c>
      <c r="E17835" s="17">
        <v>13</v>
      </c>
      <c r="F17835" t="s">
        <v>75</v>
      </c>
      <c r="G17835">
        <v>2</v>
      </c>
      <c r="H17835">
        <v>104333</v>
      </c>
    </row>
    <row r="17836" spans="1:8" x14ac:dyDescent="0.25">
      <c r="A17836" s="2">
        <v>33</v>
      </c>
      <c r="B17836" t="s">
        <v>49</v>
      </c>
      <c r="C17836" t="s">
        <v>281</v>
      </c>
      <c r="D17836" s="2">
        <v>4</v>
      </c>
      <c r="E17836" s="17">
        <v>13</v>
      </c>
      <c r="F17836" t="s">
        <v>68</v>
      </c>
      <c r="G17836">
        <v>4</v>
      </c>
      <c r="H17836">
        <v>74682</v>
      </c>
    </row>
    <row r="17837" spans="1:8" x14ac:dyDescent="0.25">
      <c r="A17837" s="2">
        <v>33</v>
      </c>
      <c r="B17837" t="s">
        <v>49</v>
      </c>
      <c r="C17837" t="s">
        <v>281</v>
      </c>
      <c r="D17837" s="2">
        <v>4</v>
      </c>
      <c r="E17837" s="17">
        <v>13</v>
      </c>
      <c r="F17837" t="s">
        <v>69</v>
      </c>
      <c r="G17837">
        <v>8</v>
      </c>
      <c r="H17837">
        <v>604662.81000000006</v>
      </c>
    </row>
    <row r="17838" spans="1:8" x14ac:dyDescent="0.25">
      <c r="A17838" s="2">
        <v>33</v>
      </c>
      <c r="B17838" t="s">
        <v>49</v>
      </c>
      <c r="C17838" t="s">
        <v>281</v>
      </c>
      <c r="D17838" s="2">
        <v>4</v>
      </c>
      <c r="E17838" s="17">
        <v>13</v>
      </c>
      <c r="F17838" t="s">
        <v>78</v>
      </c>
      <c r="H17838">
        <v>104959.26000000001</v>
      </c>
    </row>
    <row r="17839" spans="1:8" x14ac:dyDescent="0.25">
      <c r="A17839" s="2">
        <v>33</v>
      </c>
      <c r="B17839" t="s">
        <v>49</v>
      </c>
      <c r="C17839" t="s">
        <v>281</v>
      </c>
      <c r="D17839" s="2">
        <v>4</v>
      </c>
      <c r="E17839" s="17">
        <v>13</v>
      </c>
      <c r="F17839" t="s">
        <v>67</v>
      </c>
      <c r="G17839">
        <v>8</v>
      </c>
      <c r="H17839">
        <v>559.78</v>
      </c>
    </row>
    <row r="17840" spans="1:8" x14ac:dyDescent="0.25">
      <c r="A17840" s="2">
        <v>33</v>
      </c>
      <c r="B17840" t="s">
        <v>49</v>
      </c>
      <c r="C17840" t="s">
        <v>281</v>
      </c>
      <c r="D17840" s="2">
        <v>4</v>
      </c>
      <c r="E17840" s="17">
        <v>13</v>
      </c>
      <c r="F17840" t="s">
        <v>73</v>
      </c>
      <c r="H17840">
        <v>284004.55000000005</v>
      </c>
    </row>
    <row r="17841" spans="1:8" x14ac:dyDescent="0.25">
      <c r="A17841" s="2">
        <v>33</v>
      </c>
      <c r="B17841" t="s">
        <v>49</v>
      </c>
      <c r="C17841" t="s">
        <v>281</v>
      </c>
      <c r="D17841" s="2">
        <v>4</v>
      </c>
      <c r="E17841" s="17">
        <v>13</v>
      </c>
      <c r="F17841" t="s">
        <v>72</v>
      </c>
      <c r="G17841">
        <v>8</v>
      </c>
      <c r="H17841">
        <v>1586353.3900000001</v>
      </c>
    </row>
    <row r="17842" spans="1:8" x14ac:dyDescent="0.25">
      <c r="A17842" s="2">
        <v>33</v>
      </c>
      <c r="B17842" t="s">
        <v>49</v>
      </c>
      <c r="C17842" t="s">
        <v>281</v>
      </c>
      <c r="D17842" s="2">
        <v>4</v>
      </c>
      <c r="E17842" s="17">
        <v>14</v>
      </c>
      <c r="F17842" t="s">
        <v>70</v>
      </c>
      <c r="G17842">
        <v>3</v>
      </c>
      <c r="H17842">
        <v>2135694</v>
      </c>
    </row>
    <row r="17843" spans="1:8" x14ac:dyDescent="0.25">
      <c r="A17843" s="2">
        <v>33</v>
      </c>
      <c r="B17843" t="s">
        <v>49</v>
      </c>
      <c r="C17843" t="s">
        <v>281</v>
      </c>
      <c r="D17843" s="2">
        <v>4</v>
      </c>
      <c r="E17843" s="17">
        <v>14</v>
      </c>
      <c r="F17843" t="s">
        <v>68</v>
      </c>
      <c r="G17843">
        <v>3</v>
      </c>
      <c r="H17843">
        <v>51480</v>
      </c>
    </row>
    <row r="17844" spans="1:8" x14ac:dyDescent="0.25">
      <c r="A17844" s="2">
        <v>33</v>
      </c>
      <c r="B17844" t="s">
        <v>49</v>
      </c>
      <c r="C17844" t="s">
        <v>281</v>
      </c>
      <c r="D17844" s="2">
        <v>4</v>
      </c>
      <c r="E17844" s="17">
        <v>14</v>
      </c>
      <c r="F17844" t="s">
        <v>69</v>
      </c>
      <c r="G17844">
        <v>3</v>
      </c>
      <c r="H17844">
        <v>277639.77</v>
      </c>
    </row>
    <row r="17845" spans="1:8" x14ac:dyDescent="0.25">
      <c r="A17845" s="2">
        <v>33</v>
      </c>
      <c r="B17845" t="s">
        <v>49</v>
      </c>
      <c r="C17845" t="s">
        <v>281</v>
      </c>
      <c r="D17845" s="2">
        <v>4</v>
      </c>
      <c r="E17845" s="17">
        <v>14</v>
      </c>
      <c r="F17845" t="s">
        <v>78</v>
      </c>
      <c r="H17845">
        <v>36812.879999999997</v>
      </c>
    </row>
    <row r="17846" spans="1:8" x14ac:dyDescent="0.25">
      <c r="A17846" s="2">
        <v>33</v>
      </c>
      <c r="B17846" t="s">
        <v>49</v>
      </c>
      <c r="C17846" t="s">
        <v>281</v>
      </c>
      <c r="D17846" s="2">
        <v>4</v>
      </c>
      <c r="E17846" s="17">
        <v>14</v>
      </c>
      <c r="F17846" t="s">
        <v>67</v>
      </c>
      <c r="G17846">
        <v>3</v>
      </c>
      <c r="H17846">
        <v>209.88000000000005</v>
      </c>
    </row>
    <row r="17847" spans="1:8" x14ac:dyDescent="0.25">
      <c r="A17847" s="2">
        <v>33</v>
      </c>
      <c r="B17847" t="s">
        <v>49</v>
      </c>
      <c r="C17847" t="s">
        <v>281</v>
      </c>
      <c r="D17847" s="2">
        <v>4</v>
      </c>
      <c r="E17847" s="17">
        <v>14</v>
      </c>
      <c r="F17847" t="s">
        <v>73</v>
      </c>
      <c r="G17847">
        <v>1</v>
      </c>
      <c r="H17847">
        <v>121820.34999999999</v>
      </c>
    </row>
    <row r="17848" spans="1:8" x14ac:dyDescent="0.25">
      <c r="A17848" s="2">
        <v>33</v>
      </c>
      <c r="B17848" t="s">
        <v>49</v>
      </c>
      <c r="C17848" t="s">
        <v>281</v>
      </c>
      <c r="D17848" s="2">
        <v>4</v>
      </c>
      <c r="E17848" s="17">
        <v>14</v>
      </c>
      <c r="F17848" t="s">
        <v>72</v>
      </c>
      <c r="G17848">
        <v>3</v>
      </c>
      <c r="H17848">
        <v>782866.32</v>
      </c>
    </row>
    <row r="17849" spans="1:8" x14ac:dyDescent="0.25">
      <c r="A17849" s="2">
        <v>33</v>
      </c>
      <c r="B17849" t="s">
        <v>49</v>
      </c>
      <c r="C17849" t="s">
        <v>281</v>
      </c>
      <c r="D17849" s="2">
        <v>4</v>
      </c>
      <c r="E17849" s="17">
        <v>15</v>
      </c>
      <c r="F17849" t="s">
        <v>70</v>
      </c>
      <c r="G17849">
        <v>1</v>
      </c>
      <c r="H17849">
        <v>795434.4</v>
      </c>
    </row>
    <row r="17850" spans="1:8" x14ac:dyDescent="0.25">
      <c r="A17850" s="2">
        <v>33</v>
      </c>
      <c r="B17850" t="s">
        <v>49</v>
      </c>
      <c r="C17850" t="s">
        <v>281</v>
      </c>
      <c r="D17850" s="2">
        <v>4</v>
      </c>
      <c r="E17850" s="17">
        <v>15</v>
      </c>
      <c r="F17850" t="s">
        <v>75</v>
      </c>
      <c r="G17850">
        <v>1</v>
      </c>
      <c r="H17850">
        <v>160956</v>
      </c>
    </row>
    <row r="17851" spans="1:8" x14ac:dyDescent="0.25">
      <c r="A17851" s="2">
        <v>33</v>
      </c>
      <c r="B17851" t="s">
        <v>49</v>
      </c>
      <c r="C17851" t="s">
        <v>281</v>
      </c>
      <c r="D17851" s="2">
        <v>4</v>
      </c>
      <c r="E17851" s="17">
        <v>15</v>
      </c>
      <c r="F17851" t="s">
        <v>68</v>
      </c>
      <c r="G17851">
        <v>1</v>
      </c>
      <c r="H17851">
        <v>22560</v>
      </c>
    </row>
    <row r="17852" spans="1:8" x14ac:dyDescent="0.25">
      <c r="A17852" s="2">
        <v>33</v>
      </c>
      <c r="B17852" t="s">
        <v>49</v>
      </c>
      <c r="C17852" t="s">
        <v>281</v>
      </c>
      <c r="D17852" s="2">
        <v>4</v>
      </c>
      <c r="E17852" s="17">
        <v>15</v>
      </c>
      <c r="F17852" t="s">
        <v>69</v>
      </c>
      <c r="G17852">
        <v>1</v>
      </c>
      <c r="H17852">
        <v>103406.29000000001</v>
      </c>
    </row>
    <row r="17853" spans="1:8" x14ac:dyDescent="0.25">
      <c r="A17853" s="2">
        <v>33</v>
      </c>
      <c r="B17853" t="s">
        <v>49</v>
      </c>
      <c r="C17853" t="s">
        <v>281</v>
      </c>
      <c r="D17853" s="2">
        <v>4</v>
      </c>
      <c r="E17853" s="17">
        <v>15</v>
      </c>
      <c r="F17853" t="s">
        <v>67</v>
      </c>
      <c r="G17853">
        <v>1</v>
      </c>
      <c r="H17853">
        <v>69.959999999999994</v>
      </c>
    </row>
    <row r="17854" spans="1:8" x14ac:dyDescent="0.25">
      <c r="A17854" s="2">
        <v>33</v>
      </c>
      <c r="B17854" t="s">
        <v>49</v>
      </c>
      <c r="C17854" t="s">
        <v>281</v>
      </c>
      <c r="D17854" s="2">
        <v>4</v>
      </c>
      <c r="E17854" s="17">
        <v>15</v>
      </c>
      <c r="F17854" t="s">
        <v>73</v>
      </c>
      <c r="H17854">
        <v>66286.2</v>
      </c>
    </row>
    <row r="17855" spans="1:8" x14ac:dyDescent="0.25">
      <c r="A17855" s="2">
        <v>33</v>
      </c>
      <c r="B17855" t="s">
        <v>49</v>
      </c>
      <c r="C17855" t="s">
        <v>281</v>
      </c>
      <c r="D17855" s="2">
        <v>4</v>
      </c>
      <c r="E17855" s="17">
        <v>15</v>
      </c>
      <c r="F17855" t="s">
        <v>72</v>
      </c>
      <c r="G17855">
        <v>1</v>
      </c>
      <c r="H17855">
        <v>177080.87999999995</v>
      </c>
    </row>
    <row r="17856" spans="1:8" x14ac:dyDescent="0.25">
      <c r="A17856" s="2">
        <v>33</v>
      </c>
      <c r="B17856" t="s">
        <v>49</v>
      </c>
      <c r="C17856" t="s">
        <v>282</v>
      </c>
      <c r="D17856" s="2">
        <v>3</v>
      </c>
      <c r="E17856" s="17">
        <v>6</v>
      </c>
      <c r="F17856" t="s">
        <v>70</v>
      </c>
      <c r="G17856">
        <v>7</v>
      </c>
      <c r="H17856">
        <v>1180124.5</v>
      </c>
    </row>
    <row r="17857" spans="1:8" x14ac:dyDescent="0.25">
      <c r="A17857" s="2">
        <v>33</v>
      </c>
      <c r="B17857" t="s">
        <v>49</v>
      </c>
      <c r="C17857" t="s">
        <v>282</v>
      </c>
      <c r="D17857" s="2">
        <v>3</v>
      </c>
      <c r="E17857" s="17">
        <v>6</v>
      </c>
      <c r="F17857" t="s">
        <v>75</v>
      </c>
      <c r="G17857">
        <v>7</v>
      </c>
      <c r="H17857">
        <v>92700</v>
      </c>
    </row>
    <row r="17858" spans="1:8" x14ac:dyDescent="0.25">
      <c r="A17858" s="2">
        <v>33</v>
      </c>
      <c r="B17858" t="s">
        <v>49</v>
      </c>
      <c r="C17858" t="s">
        <v>282</v>
      </c>
      <c r="D17858" s="2">
        <v>3</v>
      </c>
      <c r="E17858" s="17">
        <v>6</v>
      </c>
      <c r="F17858" t="s">
        <v>68</v>
      </c>
      <c r="G17858">
        <v>4</v>
      </c>
      <c r="H17858">
        <v>55232.25</v>
      </c>
    </row>
    <row r="17859" spans="1:8" x14ac:dyDescent="0.25">
      <c r="A17859" s="2">
        <v>33</v>
      </c>
      <c r="B17859" t="s">
        <v>49</v>
      </c>
      <c r="C17859" t="s">
        <v>282</v>
      </c>
      <c r="D17859" s="2">
        <v>3</v>
      </c>
      <c r="E17859" s="17">
        <v>6</v>
      </c>
      <c r="F17859" t="s">
        <v>69</v>
      </c>
      <c r="G17859">
        <v>7</v>
      </c>
      <c r="H17859">
        <v>153414.76999999999</v>
      </c>
    </row>
    <row r="17860" spans="1:8" x14ac:dyDescent="0.25">
      <c r="A17860" s="2">
        <v>33</v>
      </c>
      <c r="B17860" t="s">
        <v>49</v>
      </c>
      <c r="C17860" t="s">
        <v>282</v>
      </c>
      <c r="D17860" s="2">
        <v>3</v>
      </c>
      <c r="E17860" s="17">
        <v>6</v>
      </c>
      <c r="F17860" t="s">
        <v>78</v>
      </c>
      <c r="H17860">
        <v>9078.4500000000007</v>
      </c>
    </row>
    <row r="17861" spans="1:8" x14ac:dyDescent="0.25">
      <c r="A17861" s="2">
        <v>33</v>
      </c>
      <c r="B17861" t="s">
        <v>49</v>
      </c>
      <c r="C17861" t="s">
        <v>282</v>
      </c>
      <c r="D17861" s="2">
        <v>3</v>
      </c>
      <c r="E17861" s="17">
        <v>6</v>
      </c>
      <c r="F17861" t="s">
        <v>67</v>
      </c>
      <c r="G17861">
        <v>7</v>
      </c>
      <c r="H17861">
        <v>513.08999999999992</v>
      </c>
    </row>
    <row r="17862" spans="1:8" x14ac:dyDescent="0.25">
      <c r="A17862" s="2">
        <v>33</v>
      </c>
      <c r="B17862" t="s">
        <v>49</v>
      </c>
      <c r="C17862" t="s">
        <v>282</v>
      </c>
      <c r="D17862" s="2">
        <v>3</v>
      </c>
      <c r="E17862" s="17">
        <v>6</v>
      </c>
      <c r="F17862" t="s">
        <v>73</v>
      </c>
      <c r="G17862">
        <v>1</v>
      </c>
      <c r="H17862">
        <v>98894.58</v>
      </c>
    </row>
    <row r="17863" spans="1:8" x14ac:dyDescent="0.25">
      <c r="A17863" s="2">
        <v>33</v>
      </c>
      <c r="B17863" t="s">
        <v>49</v>
      </c>
      <c r="C17863" t="s">
        <v>282</v>
      </c>
      <c r="D17863" s="2">
        <v>3</v>
      </c>
      <c r="E17863" s="17">
        <v>6</v>
      </c>
      <c r="F17863" t="s">
        <v>74</v>
      </c>
      <c r="G17863">
        <v>1</v>
      </c>
      <c r="H17863">
        <v>21840</v>
      </c>
    </row>
    <row r="17864" spans="1:8" x14ac:dyDescent="0.25">
      <c r="A17864" s="2">
        <v>33</v>
      </c>
      <c r="B17864" t="s">
        <v>49</v>
      </c>
      <c r="C17864" t="s">
        <v>282</v>
      </c>
      <c r="D17864" s="2">
        <v>3</v>
      </c>
      <c r="E17864" s="17">
        <v>7</v>
      </c>
      <c r="F17864" t="s">
        <v>70</v>
      </c>
      <c r="G17864">
        <v>6</v>
      </c>
      <c r="H17864">
        <v>1275114</v>
      </c>
    </row>
    <row r="17865" spans="1:8" x14ac:dyDescent="0.25">
      <c r="A17865" s="2">
        <v>33</v>
      </c>
      <c r="B17865" t="s">
        <v>49</v>
      </c>
      <c r="C17865" t="s">
        <v>282</v>
      </c>
      <c r="D17865" s="2">
        <v>3</v>
      </c>
      <c r="E17865" s="17">
        <v>7</v>
      </c>
      <c r="F17865" t="s">
        <v>75</v>
      </c>
      <c r="G17865">
        <v>6</v>
      </c>
      <c r="H17865">
        <v>84600</v>
      </c>
    </row>
    <row r="17866" spans="1:8" x14ac:dyDescent="0.25">
      <c r="A17866" s="2">
        <v>33</v>
      </c>
      <c r="B17866" t="s">
        <v>49</v>
      </c>
      <c r="C17866" t="s">
        <v>282</v>
      </c>
      <c r="D17866" s="2">
        <v>3</v>
      </c>
      <c r="E17866" s="17">
        <v>7</v>
      </c>
      <c r="F17866" t="s">
        <v>68</v>
      </c>
      <c r="G17866">
        <v>6</v>
      </c>
      <c r="H17866">
        <v>113127</v>
      </c>
    </row>
    <row r="17867" spans="1:8" x14ac:dyDescent="0.25">
      <c r="A17867" s="2">
        <v>33</v>
      </c>
      <c r="B17867" t="s">
        <v>49</v>
      </c>
      <c r="C17867" t="s">
        <v>282</v>
      </c>
      <c r="D17867" s="2">
        <v>3</v>
      </c>
      <c r="E17867" s="17">
        <v>7</v>
      </c>
      <c r="F17867" t="s">
        <v>69</v>
      </c>
      <c r="G17867">
        <v>6</v>
      </c>
      <c r="H17867">
        <v>165763.76</v>
      </c>
    </row>
    <row r="17868" spans="1:8" x14ac:dyDescent="0.25">
      <c r="A17868" s="2">
        <v>33</v>
      </c>
      <c r="B17868" t="s">
        <v>49</v>
      </c>
      <c r="C17868" t="s">
        <v>282</v>
      </c>
      <c r="D17868" s="2">
        <v>3</v>
      </c>
      <c r="E17868" s="17">
        <v>7</v>
      </c>
      <c r="F17868" t="s">
        <v>78</v>
      </c>
      <c r="H17868">
        <v>13681.310000000001</v>
      </c>
    </row>
    <row r="17869" spans="1:8" x14ac:dyDescent="0.25">
      <c r="A17869" s="2">
        <v>33</v>
      </c>
      <c r="B17869" t="s">
        <v>49</v>
      </c>
      <c r="C17869" t="s">
        <v>282</v>
      </c>
      <c r="D17869" s="2">
        <v>3</v>
      </c>
      <c r="E17869" s="17">
        <v>7</v>
      </c>
      <c r="F17869" t="s">
        <v>67</v>
      </c>
      <c r="G17869">
        <v>6</v>
      </c>
      <c r="H17869">
        <v>443.07999999999993</v>
      </c>
    </row>
    <row r="17870" spans="1:8" x14ac:dyDescent="0.25">
      <c r="A17870" s="2">
        <v>33</v>
      </c>
      <c r="B17870" t="s">
        <v>49</v>
      </c>
      <c r="C17870" t="s">
        <v>282</v>
      </c>
      <c r="D17870" s="2">
        <v>3</v>
      </c>
      <c r="E17870" s="17">
        <v>7</v>
      </c>
      <c r="F17870" t="s">
        <v>73</v>
      </c>
      <c r="H17870">
        <v>100699</v>
      </c>
    </row>
    <row r="17871" spans="1:8" x14ac:dyDescent="0.25">
      <c r="A17871" s="2">
        <v>33</v>
      </c>
      <c r="B17871" t="s">
        <v>49</v>
      </c>
      <c r="C17871" t="s">
        <v>282</v>
      </c>
      <c r="D17871" s="2">
        <v>3</v>
      </c>
      <c r="E17871" s="17">
        <v>8</v>
      </c>
      <c r="F17871" t="s">
        <v>70</v>
      </c>
      <c r="G17871">
        <v>5</v>
      </c>
      <c r="H17871">
        <v>1206014</v>
      </c>
    </row>
    <row r="17872" spans="1:8" x14ac:dyDescent="0.25">
      <c r="A17872" s="2">
        <v>33</v>
      </c>
      <c r="B17872" t="s">
        <v>49</v>
      </c>
      <c r="C17872" t="s">
        <v>282</v>
      </c>
      <c r="D17872" s="2">
        <v>3</v>
      </c>
      <c r="E17872" s="17">
        <v>8</v>
      </c>
      <c r="F17872" t="s">
        <v>75</v>
      </c>
      <c r="G17872">
        <v>5</v>
      </c>
      <c r="H17872">
        <v>60300</v>
      </c>
    </row>
    <row r="17873" spans="1:8" x14ac:dyDescent="0.25">
      <c r="A17873" s="2">
        <v>33</v>
      </c>
      <c r="B17873" t="s">
        <v>49</v>
      </c>
      <c r="C17873" t="s">
        <v>282</v>
      </c>
      <c r="D17873" s="2">
        <v>3</v>
      </c>
      <c r="E17873" s="17">
        <v>8</v>
      </c>
      <c r="F17873" t="s">
        <v>68</v>
      </c>
      <c r="G17873">
        <v>4</v>
      </c>
      <c r="H17873">
        <v>91536</v>
      </c>
    </row>
    <row r="17874" spans="1:8" x14ac:dyDescent="0.25">
      <c r="A17874" s="2">
        <v>33</v>
      </c>
      <c r="B17874" t="s">
        <v>49</v>
      </c>
      <c r="C17874" t="s">
        <v>282</v>
      </c>
      <c r="D17874" s="2">
        <v>3</v>
      </c>
      <c r="E17874" s="17">
        <v>8</v>
      </c>
      <c r="F17874" t="s">
        <v>69</v>
      </c>
      <c r="G17874">
        <v>5</v>
      </c>
      <c r="H17874">
        <v>156780.94</v>
      </c>
    </row>
    <row r="17875" spans="1:8" x14ac:dyDescent="0.25">
      <c r="A17875" s="2">
        <v>33</v>
      </c>
      <c r="B17875" t="s">
        <v>49</v>
      </c>
      <c r="C17875" t="s">
        <v>282</v>
      </c>
      <c r="D17875" s="2">
        <v>3</v>
      </c>
      <c r="E17875" s="17">
        <v>8</v>
      </c>
      <c r="F17875" t="s">
        <v>78</v>
      </c>
      <c r="H17875">
        <v>31611.1</v>
      </c>
    </row>
    <row r="17876" spans="1:8" x14ac:dyDescent="0.25">
      <c r="A17876" s="2">
        <v>33</v>
      </c>
      <c r="B17876" t="s">
        <v>49</v>
      </c>
      <c r="C17876" t="s">
        <v>282</v>
      </c>
      <c r="D17876" s="2">
        <v>3</v>
      </c>
      <c r="E17876" s="17">
        <v>8</v>
      </c>
      <c r="F17876" t="s">
        <v>67</v>
      </c>
      <c r="G17876">
        <v>5</v>
      </c>
      <c r="H17876">
        <v>320.64999999999998</v>
      </c>
    </row>
    <row r="17877" spans="1:8" x14ac:dyDescent="0.25">
      <c r="A17877" s="2">
        <v>33</v>
      </c>
      <c r="B17877" t="s">
        <v>49</v>
      </c>
      <c r="C17877" t="s">
        <v>282</v>
      </c>
      <c r="D17877" s="2">
        <v>3</v>
      </c>
      <c r="E17877" s="17">
        <v>8</v>
      </c>
      <c r="F17877" t="s">
        <v>73</v>
      </c>
      <c r="H17877">
        <v>107905</v>
      </c>
    </row>
    <row r="17878" spans="1:8" x14ac:dyDescent="0.25">
      <c r="A17878" s="2">
        <v>33</v>
      </c>
      <c r="B17878" t="s">
        <v>49</v>
      </c>
      <c r="C17878" t="s">
        <v>282</v>
      </c>
      <c r="D17878" s="2">
        <v>3</v>
      </c>
      <c r="E17878" s="17">
        <v>9</v>
      </c>
      <c r="F17878" t="s">
        <v>70</v>
      </c>
      <c r="G17878">
        <v>9</v>
      </c>
      <c r="H17878">
        <v>2523066.5</v>
      </c>
    </row>
    <row r="17879" spans="1:8" x14ac:dyDescent="0.25">
      <c r="A17879" s="2">
        <v>33</v>
      </c>
      <c r="B17879" t="s">
        <v>49</v>
      </c>
      <c r="C17879" t="s">
        <v>282</v>
      </c>
      <c r="D17879" s="2">
        <v>3</v>
      </c>
      <c r="E17879" s="17">
        <v>9</v>
      </c>
      <c r="F17879" t="s">
        <v>75</v>
      </c>
      <c r="G17879">
        <v>8</v>
      </c>
      <c r="H17879">
        <v>92400</v>
      </c>
    </row>
    <row r="17880" spans="1:8" x14ac:dyDescent="0.25">
      <c r="A17880" s="2">
        <v>33</v>
      </c>
      <c r="B17880" t="s">
        <v>49</v>
      </c>
      <c r="C17880" t="s">
        <v>282</v>
      </c>
      <c r="D17880" s="2">
        <v>3</v>
      </c>
      <c r="E17880" s="17">
        <v>9</v>
      </c>
      <c r="F17880" t="s">
        <v>68</v>
      </c>
      <c r="G17880">
        <v>5</v>
      </c>
      <c r="H17880">
        <v>74563.5</v>
      </c>
    </row>
    <row r="17881" spans="1:8" x14ac:dyDescent="0.25">
      <c r="A17881" s="2">
        <v>33</v>
      </c>
      <c r="B17881" t="s">
        <v>49</v>
      </c>
      <c r="C17881" t="s">
        <v>282</v>
      </c>
      <c r="D17881" s="2">
        <v>3</v>
      </c>
      <c r="E17881" s="17">
        <v>9</v>
      </c>
      <c r="F17881" t="s">
        <v>69</v>
      </c>
      <c r="G17881">
        <v>9</v>
      </c>
      <c r="H17881">
        <v>327996.87999999995</v>
      </c>
    </row>
    <row r="17882" spans="1:8" x14ac:dyDescent="0.25">
      <c r="A17882" s="2">
        <v>33</v>
      </c>
      <c r="B17882" t="s">
        <v>49</v>
      </c>
      <c r="C17882" t="s">
        <v>282</v>
      </c>
      <c r="D17882" s="2">
        <v>3</v>
      </c>
      <c r="E17882" s="17">
        <v>9</v>
      </c>
      <c r="F17882" t="s">
        <v>78</v>
      </c>
      <c r="H17882">
        <v>16327.5</v>
      </c>
    </row>
    <row r="17883" spans="1:8" x14ac:dyDescent="0.25">
      <c r="A17883" s="2">
        <v>33</v>
      </c>
      <c r="B17883" t="s">
        <v>49</v>
      </c>
      <c r="C17883" t="s">
        <v>282</v>
      </c>
      <c r="D17883" s="2">
        <v>3</v>
      </c>
      <c r="E17883" s="17">
        <v>9</v>
      </c>
      <c r="F17883" t="s">
        <v>67</v>
      </c>
      <c r="G17883">
        <v>9</v>
      </c>
      <c r="H17883">
        <v>606.26999999999987</v>
      </c>
    </row>
    <row r="17884" spans="1:8" x14ac:dyDescent="0.25">
      <c r="A17884" s="2">
        <v>33</v>
      </c>
      <c r="B17884" t="s">
        <v>49</v>
      </c>
      <c r="C17884" t="s">
        <v>282</v>
      </c>
      <c r="D17884" s="2">
        <v>3</v>
      </c>
      <c r="E17884" s="17">
        <v>9</v>
      </c>
      <c r="F17884" t="s">
        <v>73</v>
      </c>
      <c r="G17884">
        <v>1</v>
      </c>
      <c r="H17884">
        <v>208499.40999999997</v>
      </c>
    </row>
    <row r="17885" spans="1:8" x14ac:dyDescent="0.25">
      <c r="A17885" s="2">
        <v>33</v>
      </c>
      <c r="B17885" t="s">
        <v>49</v>
      </c>
      <c r="C17885" t="s">
        <v>282</v>
      </c>
      <c r="D17885" s="2">
        <v>3</v>
      </c>
      <c r="E17885" s="17">
        <v>10</v>
      </c>
      <c r="F17885" t="s">
        <v>70</v>
      </c>
      <c r="G17885">
        <v>4</v>
      </c>
      <c r="H17885">
        <v>1497177.75</v>
      </c>
    </row>
    <row r="17886" spans="1:8" x14ac:dyDescent="0.25">
      <c r="A17886" s="2">
        <v>33</v>
      </c>
      <c r="B17886" t="s">
        <v>49</v>
      </c>
      <c r="C17886" t="s">
        <v>282</v>
      </c>
      <c r="D17886" s="2">
        <v>3</v>
      </c>
      <c r="E17886" s="17">
        <v>10</v>
      </c>
      <c r="F17886" t="s">
        <v>75</v>
      </c>
      <c r="G17886">
        <v>3</v>
      </c>
      <c r="H17886">
        <v>35100</v>
      </c>
    </row>
    <row r="17887" spans="1:8" x14ac:dyDescent="0.25">
      <c r="A17887" s="2">
        <v>33</v>
      </c>
      <c r="B17887" t="s">
        <v>49</v>
      </c>
      <c r="C17887" t="s">
        <v>282</v>
      </c>
      <c r="D17887" s="2">
        <v>3</v>
      </c>
      <c r="E17887" s="17">
        <v>10</v>
      </c>
      <c r="F17887" t="s">
        <v>68</v>
      </c>
      <c r="G17887">
        <v>4</v>
      </c>
      <c r="H17887">
        <v>56386</v>
      </c>
    </row>
    <row r="17888" spans="1:8" x14ac:dyDescent="0.25">
      <c r="A17888" s="2">
        <v>33</v>
      </c>
      <c r="B17888" t="s">
        <v>49</v>
      </c>
      <c r="C17888" t="s">
        <v>282</v>
      </c>
      <c r="D17888" s="2">
        <v>3</v>
      </c>
      <c r="E17888" s="17">
        <v>10</v>
      </c>
      <c r="F17888" t="s">
        <v>69</v>
      </c>
      <c r="G17888">
        <v>4</v>
      </c>
      <c r="H17888">
        <v>194632.35000000003</v>
      </c>
    </row>
    <row r="17889" spans="1:8" x14ac:dyDescent="0.25">
      <c r="A17889" s="2">
        <v>33</v>
      </c>
      <c r="B17889" t="s">
        <v>49</v>
      </c>
      <c r="C17889" t="s">
        <v>282</v>
      </c>
      <c r="D17889" s="2">
        <v>3</v>
      </c>
      <c r="E17889" s="17">
        <v>10</v>
      </c>
      <c r="F17889" t="s">
        <v>67</v>
      </c>
      <c r="G17889">
        <v>3</v>
      </c>
      <c r="H17889">
        <v>209.88000000000002</v>
      </c>
    </row>
    <row r="17890" spans="1:8" x14ac:dyDescent="0.25">
      <c r="A17890" s="2">
        <v>33</v>
      </c>
      <c r="B17890" t="s">
        <v>49</v>
      </c>
      <c r="C17890" t="s">
        <v>282</v>
      </c>
      <c r="D17890" s="2">
        <v>3</v>
      </c>
      <c r="E17890" s="17">
        <v>10</v>
      </c>
      <c r="F17890" t="s">
        <v>73</v>
      </c>
      <c r="H17890">
        <v>131016.03</v>
      </c>
    </row>
    <row r="17891" spans="1:8" x14ac:dyDescent="0.25">
      <c r="A17891" s="2">
        <v>33</v>
      </c>
      <c r="B17891" t="s">
        <v>49</v>
      </c>
      <c r="C17891" t="s">
        <v>282</v>
      </c>
      <c r="D17891" s="2">
        <v>3</v>
      </c>
      <c r="E17891" s="17">
        <v>10</v>
      </c>
      <c r="F17891" t="s">
        <v>72</v>
      </c>
      <c r="H17891">
        <v>593.19000000000005</v>
      </c>
    </row>
    <row r="17892" spans="1:8" x14ac:dyDescent="0.25">
      <c r="A17892" s="2">
        <v>33</v>
      </c>
      <c r="B17892" t="s">
        <v>49</v>
      </c>
      <c r="C17892" t="s">
        <v>282</v>
      </c>
      <c r="D17892" s="2">
        <v>3</v>
      </c>
      <c r="E17892" s="17">
        <v>11</v>
      </c>
      <c r="F17892" t="s">
        <v>70</v>
      </c>
      <c r="G17892">
        <v>19</v>
      </c>
      <c r="H17892">
        <v>7620784.2500000019</v>
      </c>
    </row>
    <row r="17893" spans="1:8" x14ac:dyDescent="0.25">
      <c r="A17893" s="2">
        <v>33</v>
      </c>
      <c r="B17893" t="s">
        <v>49</v>
      </c>
      <c r="C17893" t="s">
        <v>282</v>
      </c>
      <c r="D17893" s="2">
        <v>3</v>
      </c>
      <c r="E17893" s="17">
        <v>11</v>
      </c>
      <c r="F17893" t="s">
        <v>75</v>
      </c>
      <c r="G17893">
        <v>10</v>
      </c>
      <c r="H17893">
        <v>649313</v>
      </c>
    </row>
    <row r="17894" spans="1:8" x14ac:dyDescent="0.25">
      <c r="A17894" s="2">
        <v>33</v>
      </c>
      <c r="B17894" t="s">
        <v>49</v>
      </c>
      <c r="C17894" t="s">
        <v>282</v>
      </c>
      <c r="D17894" s="2">
        <v>3</v>
      </c>
      <c r="E17894" s="17">
        <v>11</v>
      </c>
      <c r="F17894" t="s">
        <v>68</v>
      </c>
      <c r="G17894">
        <v>9</v>
      </c>
      <c r="H17894">
        <v>176384</v>
      </c>
    </row>
    <row r="17895" spans="1:8" x14ac:dyDescent="0.25">
      <c r="A17895" s="2">
        <v>33</v>
      </c>
      <c r="B17895" t="s">
        <v>49</v>
      </c>
      <c r="C17895" t="s">
        <v>282</v>
      </c>
      <c r="D17895" s="2">
        <v>3</v>
      </c>
      <c r="E17895" s="17">
        <v>11</v>
      </c>
      <c r="F17895" t="s">
        <v>69</v>
      </c>
      <c r="G17895">
        <v>19</v>
      </c>
      <c r="H17895">
        <v>990698.04</v>
      </c>
    </row>
    <row r="17896" spans="1:8" x14ac:dyDescent="0.25">
      <c r="A17896" s="2">
        <v>33</v>
      </c>
      <c r="B17896" t="s">
        <v>49</v>
      </c>
      <c r="C17896" t="s">
        <v>282</v>
      </c>
      <c r="D17896" s="2">
        <v>3</v>
      </c>
      <c r="E17896" s="17">
        <v>11</v>
      </c>
      <c r="F17896" t="s">
        <v>78</v>
      </c>
      <c r="H17896">
        <v>84512.82</v>
      </c>
    </row>
    <row r="17897" spans="1:8" x14ac:dyDescent="0.25">
      <c r="A17897" s="2">
        <v>33</v>
      </c>
      <c r="B17897" t="s">
        <v>49</v>
      </c>
      <c r="C17897" t="s">
        <v>282</v>
      </c>
      <c r="D17897" s="2">
        <v>3</v>
      </c>
      <c r="E17897" s="17">
        <v>11</v>
      </c>
      <c r="F17897" t="s">
        <v>67</v>
      </c>
      <c r="G17897">
        <v>19</v>
      </c>
      <c r="H17897">
        <v>1288.4299999999998</v>
      </c>
    </row>
    <row r="17898" spans="1:8" x14ac:dyDescent="0.25">
      <c r="A17898" s="2">
        <v>33</v>
      </c>
      <c r="B17898" t="s">
        <v>49</v>
      </c>
      <c r="C17898" t="s">
        <v>282</v>
      </c>
      <c r="D17898" s="2">
        <v>3</v>
      </c>
      <c r="E17898" s="17">
        <v>11</v>
      </c>
      <c r="F17898" t="s">
        <v>73</v>
      </c>
      <c r="G17898">
        <v>3</v>
      </c>
      <c r="H17898">
        <v>524253.33</v>
      </c>
    </row>
    <row r="17899" spans="1:8" x14ac:dyDescent="0.25">
      <c r="A17899" s="2">
        <v>33</v>
      </c>
      <c r="B17899" t="s">
        <v>49</v>
      </c>
      <c r="C17899" t="s">
        <v>282</v>
      </c>
      <c r="D17899" s="2">
        <v>3</v>
      </c>
      <c r="E17899" s="17">
        <v>11</v>
      </c>
      <c r="F17899" t="s">
        <v>79</v>
      </c>
      <c r="G17899">
        <v>1</v>
      </c>
      <c r="H17899">
        <v>8882</v>
      </c>
    </row>
    <row r="17900" spans="1:8" x14ac:dyDescent="0.25">
      <c r="A17900" s="2">
        <v>33</v>
      </c>
      <c r="B17900" t="s">
        <v>49</v>
      </c>
      <c r="C17900" t="s">
        <v>282</v>
      </c>
      <c r="D17900" s="2">
        <v>3</v>
      </c>
      <c r="E17900" s="17">
        <v>11</v>
      </c>
      <c r="F17900" t="s">
        <v>72</v>
      </c>
      <c r="G17900">
        <v>19</v>
      </c>
      <c r="H17900">
        <v>761983.78999999992</v>
      </c>
    </row>
    <row r="17901" spans="1:8" x14ac:dyDescent="0.25">
      <c r="A17901" s="2">
        <v>33</v>
      </c>
      <c r="B17901" t="s">
        <v>49</v>
      </c>
      <c r="C17901" t="s">
        <v>282</v>
      </c>
      <c r="D17901" s="2">
        <v>3</v>
      </c>
      <c r="E17901" s="17">
        <v>11</v>
      </c>
      <c r="F17901" t="s">
        <v>74</v>
      </c>
      <c r="H17901">
        <v>18336.330000000002</v>
      </c>
    </row>
    <row r="17902" spans="1:8" x14ac:dyDescent="0.25">
      <c r="A17902" s="2">
        <v>33</v>
      </c>
      <c r="B17902" t="s">
        <v>49</v>
      </c>
      <c r="C17902" t="s">
        <v>282</v>
      </c>
      <c r="D17902" s="2">
        <v>3</v>
      </c>
      <c r="E17902" s="17">
        <v>12</v>
      </c>
      <c r="F17902" t="s">
        <v>70</v>
      </c>
      <c r="G17902">
        <v>5</v>
      </c>
      <c r="H17902">
        <v>2681458.6000000006</v>
      </c>
    </row>
    <row r="17903" spans="1:8" x14ac:dyDescent="0.25">
      <c r="A17903" s="2">
        <v>33</v>
      </c>
      <c r="B17903" t="s">
        <v>49</v>
      </c>
      <c r="C17903" t="s">
        <v>282</v>
      </c>
      <c r="D17903" s="2">
        <v>3</v>
      </c>
      <c r="E17903" s="17">
        <v>12</v>
      </c>
      <c r="F17903" t="s">
        <v>75</v>
      </c>
      <c r="G17903">
        <v>1</v>
      </c>
      <c r="H17903">
        <v>41868</v>
      </c>
    </row>
    <row r="17904" spans="1:8" x14ac:dyDescent="0.25">
      <c r="A17904" s="2">
        <v>33</v>
      </c>
      <c r="B17904" t="s">
        <v>49</v>
      </c>
      <c r="C17904" t="s">
        <v>282</v>
      </c>
      <c r="D17904" s="2">
        <v>3</v>
      </c>
      <c r="E17904" s="17">
        <v>12</v>
      </c>
      <c r="F17904" t="s">
        <v>68</v>
      </c>
      <c r="G17904">
        <v>3</v>
      </c>
      <c r="H17904">
        <v>54111</v>
      </c>
    </row>
    <row r="17905" spans="1:8" x14ac:dyDescent="0.25">
      <c r="A17905" s="2">
        <v>33</v>
      </c>
      <c r="B17905" t="s">
        <v>49</v>
      </c>
      <c r="C17905" t="s">
        <v>282</v>
      </c>
      <c r="D17905" s="2">
        <v>3</v>
      </c>
      <c r="E17905" s="17">
        <v>12</v>
      </c>
      <c r="F17905" t="s">
        <v>69</v>
      </c>
      <c r="G17905">
        <v>5</v>
      </c>
      <c r="H17905">
        <v>348588.67</v>
      </c>
    </row>
    <row r="17906" spans="1:8" x14ac:dyDescent="0.25">
      <c r="A17906" s="2">
        <v>33</v>
      </c>
      <c r="B17906" t="s">
        <v>49</v>
      </c>
      <c r="C17906" t="s">
        <v>282</v>
      </c>
      <c r="D17906" s="2">
        <v>3</v>
      </c>
      <c r="E17906" s="17">
        <v>12</v>
      </c>
      <c r="F17906" t="s">
        <v>78</v>
      </c>
      <c r="H17906">
        <v>17479.84</v>
      </c>
    </row>
    <row r="17907" spans="1:8" x14ac:dyDescent="0.25">
      <c r="A17907" s="2">
        <v>33</v>
      </c>
      <c r="B17907" t="s">
        <v>49</v>
      </c>
      <c r="C17907" t="s">
        <v>282</v>
      </c>
      <c r="D17907" s="2">
        <v>3</v>
      </c>
      <c r="E17907" s="17">
        <v>12</v>
      </c>
      <c r="F17907" t="s">
        <v>67</v>
      </c>
      <c r="G17907">
        <v>5</v>
      </c>
      <c r="H17907">
        <v>338.14</v>
      </c>
    </row>
    <row r="17908" spans="1:8" x14ac:dyDescent="0.25">
      <c r="A17908" s="2">
        <v>33</v>
      </c>
      <c r="B17908" t="s">
        <v>49</v>
      </c>
      <c r="C17908" t="s">
        <v>282</v>
      </c>
      <c r="D17908" s="2">
        <v>3</v>
      </c>
      <c r="E17908" s="17">
        <v>12</v>
      </c>
      <c r="F17908" t="s">
        <v>73</v>
      </c>
      <c r="H17908">
        <v>172235.38999999998</v>
      </c>
    </row>
    <row r="17909" spans="1:8" x14ac:dyDescent="0.25">
      <c r="A17909" s="2">
        <v>33</v>
      </c>
      <c r="B17909" t="s">
        <v>49</v>
      </c>
      <c r="C17909" t="s">
        <v>282</v>
      </c>
      <c r="D17909" s="2">
        <v>3</v>
      </c>
      <c r="E17909" s="17">
        <v>12</v>
      </c>
      <c r="F17909" t="s">
        <v>72</v>
      </c>
      <c r="G17909">
        <v>5</v>
      </c>
      <c r="H17909">
        <v>416856.08</v>
      </c>
    </row>
    <row r="17910" spans="1:8" x14ac:dyDescent="0.25">
      <c r="A17910" s="2">
        <v>33</v>
      </c>
      <c r="B17910" t="s">
        <v>49</v>
      </c>
      <c r="C17910" t="s">
        <v>282</v>
      </c>
      <c r="D17910" s="2">
        <v>3</v>
      </c>
      <c r="E17910" s="17">
        <v>13</v>
      </c>
      <c r="F17910" t="s">
        <v>70</v>
      </c>
      <c r="G17910">
        <v>9</v>
      </c>
      <c r="H17910">
        <v>5316945.29</v>
      </c>
    </row>
    <row r="17911" spans="1:8" x14ac:dyDescent="0.25">
      <c r="A17911" s="2">
        <v>33</v>
      </c>
      <c r="B17911" t="s">
        <v>49</v>
      </c>
      <c r="C17911" t="s">
        <v>282</v>
      </c>
      <c r="D17911" s="2">
        <v>3</v>
      </c>
      <c r="E17911" s="17">
        <v>13</v>
      </c>
      <c r="F17911" t="s">
        <v>75</v>
      </c>
      <c r="H17911">
        <v>64438</v>
      </c>
    </row>
    <row r="17912" spans="1:8" x14ac:dyDescent="0.25">
      <c r="A17912" s="2">
        <v>33</v>
      </c>
      <c r="B17912" t="s">
        <v>49</v>
      </c>
      <c r="C17912" t="s">
        <v>282</v>
      </c>
      <c r="D17912" s="2">
        <v>3</v>
      </c>
      <c r="E17912" s="17">
        <v>13</v>
      </c>
      <c r="F17912" t="s">
        <v>68</v>
      </c>
      <c r="G17912">
        <v>6</v>
      </c>
      <c r="H17912">
        <v>95284</v>
      </c>
    </row>
    <row r="17913" spans="1:8" x14ac:dyDescent="0.25">
      <c r="A17913" s="2">
        <v>33</v>
      </c>
      <c r="B17913" t="s">
        <v>49</v>
      </c>
      <c r="C17913" t="s">
        <v>282</v>
      </c>
      <c r="D17913" s="2">
        <v>3</v>
      </c>
      <c r="E17913" s="17">
        <v>13</v>
      </c>
      <c r="F17913" t="s">
        <v>69</v>
      </c>
      <c r="G17913">
        <v>9</v>
      </c>
      <c r="H17913">
        <v>691200.97</v>
      </c>
    </row>
    <row r="17914" spans="1:8" x14ac:dyDescent="0.25">
      <c r="A17914" s="2">
        <v>33</v>
      </c>
      <c r="B17914" t="s">
        <v>49</v>
      </c>
      <c r="C17914" t="s">
        <v>282</v>
      </c>
      <c r="D17914" s="2">
        <v>3</v>
      </c>
      <c r="E17914" s="17">
        <v>13</v>
      </c>
      <c r="F17914" t="s">
        <v>78</v>
      </c>
      <c r="H17914">
        <v>62550.619999999995</v>
      </c>
    </row>
    <row r="17915" spans="1:8" x14ac:dyDescent="0.25">
      <c r="A17915" s="2">
        <v>33</v>
      </c>
      <c r="B17915" t="s">
        <v>49</v>
      </c>
      <c r="C17915" t="s">
        <v>282</v>
      </c>
      <c r="D17915" s="2">
        <v>3</v>
      </c>
      <c r="E17915" s="17">
        <v>13</v>
      </c>
      <c r="F17915" t="s">
        <v>67</v>
      </c>
      <c r="G17915">
        <v>9</v>
      </c>
      <c r="H17915">
        <v>612.15</v>
      </c>
    </row>
    <row r="17916" spans="1:8" x14ac:dyDescent="0.25">
      <c r="A17916" s="2">
        <v>33</v>
      </c>
      <c r="B17916" t="s">
        <v>49</v>
      </c>
      <c r="C17916" t="s">
        <v>282</v>
      </c>
      <c r="D17916" s="2">
        <v>3</v>
      </c>
      <c r="E17916" s="17">
        <v>13</v>
      </c>
      <c r="F17916" t="s">
        <v>73</v>
      </c>
      <c r="H17916">
        <v>361945.06</v>
      </c>
    </row>
    <row r="17917" spans="1:8" x14ac:dyDescent="0.25">
      <c r="A17917" s="2">
        <v>33</v>
      </c>
      <c r="B17917" t="s">
        <v>49</v>
      </c>
      <c r="C17917" t="s">
        <v>282</v>
      </c>
      <c r="D17917" s="2">
        <v>3</v>
      </c>
      <c r="E17917" s="17">
        <v>13</v>
      </c>
      <c r="F17917" t="s">
        <v>79</v>
      </c>
      <c r="H17917">
        <v>25625</v>
      </c>
    </row>
    <row r="17918" spans="1:8" x14ac:dyDescent="0.25">
      <c r="A17918" s="2">
        <v>33</v>
      </c>
      <c r="B17918" t="s">
        <v>49</v>
      </c>
      <c r="C17918" t="s">
        <v>282</v>
      </c>
      <c r="D17918" s="2">
        <v>3</v>
      </c>
      <c r="E17918" s="17">
        <v>13</v>
      </c>
      <c r="F17918" t="s">
        <v>72</v>
      </c>
      <c r="G17918">
        <v>9</v>
      </c>
      <c r="H17918">
        <v>1455811.49</v>
      </c>
    </row>
    <row r="17919" spans="1:8" x14ac:dyDescent="0.25">
      <c r="A17919" s="2">
        <v>33</v>
      </c>
      <c r="B17919" t="s">
        <v>49</v>
      </c>
      <c r="C17919" t="s">
        <v>282</v>
      </c>
      <c r="D17919" s="2">
        <v>3</v>
      </c>
      <c r="E17919" s="17">
        <v>14</v>
      </c>
      <c r="F17919" t="s">
        <v>70</v>
      </c>
      <c r="G17919">
        <v>3</v>
      </c>
      <c r="H17919">
        <v>2149445.31</v>
      </c>
    </row>
    <row r="17920" spans="1:8" x14ac:dyDescent="0.25">
      <c r="A17920" s="2">
        <v>33</v>
      </c>
      <c r="B17920" t="s">
        <v>49</v>
      </c>
      <c r="C17920" t="s">
        <v>282</v>
      </c>
      <c r="D17920" s="2">
        <v>3</v>
      </c>
      <c r="E17920" s="17">
        <v>14</v>
      </c>
      <c r="F17920" t="s">
        <v>68</v>
      </c>
      <c r="G17920">
        <v>1</v>
      </c>
      <c r="H17920">
        <v>13192</v>
      </c>
    </row>
    <row r="17921" spans="1:8" x14ac:dyDescent="0.25">
      <c r="A17921" s="2">
        <v>33</v>
      </c>
      <c r="B17921" t="s">
        <v>49</v>
      </c>
      <c r="C17921" t="s">
        <v>282</v>
      </c>
      <c r="D17921" s="2">
        <v>3</v>
      </c>
      <c r="E17921" s="17">
        <v>14</v>
      </c>
      <c r="F17921" t="s">
        <v>69</v>
      </c>
      <c r="G17921">
        <v>3</v>
      </c>
      <c r="H17921">
        <v>279427.34000000003</v>
      </c>
    </row>
    <row r="17922" spans="1:8" x14ac:dyDescent="0.25">
      <c r="A17922" s="2">
        <v>33</v>
      </c>
      <c r="B17922" t="s">
        <v>49</v>
      </c>
      <c r="C17922" t="s">
        <v>282</v>
      </c>
      <c r="D17922" s="2">
        <v>3</v>
      </c>
      <c r="E17922" s="17">
        <v>14</v>
      </c>
      <c r="F17922" t="s">
        <v>78</v>
      </c>
      <c r="H17922">
        <v>37365.18</v>
      </c>
    </row>
    <row r="17923" spans="1:8" x14ac:dyDescent="0.25">
      <c r="A17923" s="2">
        <v>33</v>
      </c>
      <c r="B17923" t="s">
        <v>49</v>
      </c>
      <c r="C17923" t="s">
        <v>282</v>
      </c>
      <c r="D17923" s="2">
        <v>3</v>
      </c>
      <c r="E17923" s="17">
        <v>14</v>
      </c>
      <c r="F17923" t="s">
        <v>67</v>
      </c>
      <c r="G17923">
        <v>3</v>
      </c>
      <c r="H17923">
        <v>215.71</v>
      </c>
    </row>
    <row r="17924" spans="1:8" x14ac:dyDescent="0.25">
      <c r="A17924" s="2">
        <v>33</v>
      </c>
      <c r="B17924" t="s">
        <v>49</v>
      </c>
      <c r="C17924" t="s">
        <v>282</v>
      </c>
      <c r="D17924" s="2">
        <v>3</v>
      </c>
      <c r="E17924" s="17">
        <v>14</v>
      </c>
      <c r="F17924" t="s">
        <v>73</v>
      </c>
      <c r="H17924">
        <v>54506.55</v>
      </c>
    </row>
    <row r="17925" spans="1:8" x14ac:dyDescent="0.25">
      <c r="A17925" s="2">
        <v>33</v>
      </c>
      <c r="B17925" t="s">
        <v>49</v>
      </c>
      <c r="C17925" t="s">
        <v>282</v>
      </c>
      <c r="D17925" s="2">
        <v>3</v>
      </c>
      <c r="E17925" s="17">
        <v>14</v>
      </c>
      <c r="F17925" t="s">
        <v>72</v>
      </c>
      <c r="G17925">
        <v>3</v>
      </c>
      <c r="H17925">
        <v>886753.02</v>
      </c>
    </row>
    <row r="17926" spans="1:8" x14ac:dyDescent="0.25">
      <c r="A17926" s="2">
        <v>33</v>
      </c>
      <c r="B17926" t="s">
        <v>49</v>
      </c>
      <c r="C17926" t="s">
        <v>282</v>
      </c>
      <c r="D17926" s="2">
        <v>3</v>
      </c>
      <c r="E17926" s="17">
        <v>15</v>
      </c>
      <c r="F17926" t="s">
        <v>70</v>
      </c>
      <c r="G17926">
        <v>1</v>
      </c>
      <c r="H17926">
        <v>795434.4</v>
      </c>
    </row>
    <row r="17927" spans="1:8" x14ac:dyDescent="0.25">
      <c r="A17927" s="2">
        <v>33</v>
      </c>
      <c r="B17927" t="s">
        <v>49</v>
      </c>
      <c r="C17927" t="s">
        <v>282</v>
      </c>
      <c r="D17927" s="2">
        <v>3</v>
      </c>
      <c r="E17927" s="17">
        <v>15</v>
      </c>
      <c r="F17927" t="s">
        <v>75</v>
      </c>
      <c r="G17927">
        <v>1</v>
      </c>
      <c r="H17927">
        <v>214800</v>
      </c>
    </row>
    <row r="17928" spans="1:8" x14ac:dyDescent="0.25">
      <c r="A17928" s="2">
        <v>33</v>
      </c>
      <c r="B17928" t="s">
        <v>49</v>
      </c>
      <c r="C17928" t="s">
        <v>282</v>
      </c>
      <c r="D17928" s="2">
        <v>3</v>
      </c>
      <c r="E17928" s="17">
        <v>15</v>
      </c>
      <c r="F17928" t="s">
        <v>68</v>
      </c>
      <c r="G17928">
        <v>1</v>
      </c>
      <c r="H17928">
        <v>27840</v>
      </c>
    </row>
    <row r="17929" spans="1:8" x14ac:dyDescent="0.25">
      <c r="A17929" s="2">
        <v>33</v>
      </c>
      <c r="B17929" t="s">
        <v>49</v>
      </c>
      <c r="C17929" t="s">
        <v>282</v>
      </c>
      <c r="D17929" s="2">
        <v>3</v>
      </c>
      <c r="E17929" s="17">
        <v>15</v>
      </c>
      <c r="F17929" t="s">
        <v>69</v>
      </c>
      <c r="G17929">
        <v>1</v>
      </c>
      <c r="H17929">
        <v>103406.29000000001</v>
      </c>
    </row>
    <row r="17930" spans="1:8" x14ac:dyDescent="0.25">
      <c r="A17930" s="2">
        <v>33</v>
      </c>
      <c r="B17930" t="s">
        <v>49</v>
      </c>
      <c r="C17930" t="s">
        <v>282</v>
      </c>
      <c r="D17930" s="2">
        <v>3</v>
      </c>
      <c r="E17930" s="17">
        <v>15</v>
      </c>
      <c r="F17930" t="s">
        <v>78</v>
      </c>
      <c r="H17930">
        <v>43455.199999999997</v>
      </c>
    </row>
    <row r="17931" spans="1:8" x14ac:dyDescent="0.25">
      <c r="A17931" s="2">
        <v>33</v>
      </c>
      <c r="B17931" t="s">
        <v>49</v>
      </c>
      <c r="C17931" t="s">
        <v>282</v>
      </c>
      <c r="D17931" s="2">
        <v>3</v>
      </c>
      <c r="E17931" s="17">
        <v>15</v>
      </c>
      <c r="F17931" t="s">
        <v>67</v>
      </c>
      <c r="G17931">
        <v>1</v>
      </c>
      <c r="H17931">
        <v>69.959999999999994</v>
      </c>
    </row>
    <row r="17932" spans="1:8" x14ac:dyDescent="0.25">
      <c r="A17932" s="2">
        <v>33</v>
      </c>
      <c r="B17932" t="s">
        <v>49</v>
      </c>
      <c r="C17932" t="s">
        <v>282</v>
      </c>
      <c r="D17932" s="2">
        <v>3</v>
      </c>
      <c r="E17932" s="17">
        <v>15</v>
      </c>
      <c r="F17932" t="s">
        <v>73</v>
      </c>
      <c r="H17932">
        <v>66286.2</v>
      </c>
    </row>
    <row r="17933" spans="1:8" x14ac:dyDescent="0.25">
      <c r="A17933" s="2">
        <v>33</v>
      </c>
      <c r="B17933" t="s">
        <v>49</v>
      </c>
      <c r="C17933" t="s">
        <v>282</v>
      </c>
      <c r="D17933" s="2">
        <v>3</v>
      </c>
      <c r="E17933" s="17">
        <v>15</v>
      </c>
      <c r="F17933" t="s">
        <v>72</v>
      </c>
      <c r="G17933">
        <v>1</v>
      </c>
      <c r="H17933">
        <v>117956.88</v>
      </c>
    </row>
    <row r="17934" spans="1:8" x14ac:dyDescent="0.25">
      <c r="A17934" s="2">
        <v>33</v>
      </c>
      <c r="B17934" t="s">
        <v>49</v>
      </c>
      <c r="C17934" t="s">
        <v>283</v>
      </c>
      <c r="D17934" s="2">
        <v>2</v>
      </c>
      <c r="E17934" s="17">
        <v>6</v>
      </c>
      <c r="F17934" t="s">
        <v>70</v>
      </c>
      <c r="G17934">
        <v>10</v>
      </c>
      <c r="H17934">
        <v>1279658.4700000002</v>
      </c>
    </row>
    <row r="17935" spans="1:8" x14ac:dyDescent="0.25">
      <c r="A17935" s="2">
        <v>33</v>
      </c>
      <c r="B17935" t="s">
        <v>49</v>
      </c>
      <c r="C17935" t="s">
        <v>283</v>
      </c>
      <c r="D17935" s="2">
        <v>2</v>
      </c>
      <c r="E17935" s="17">
        <v>6</v>
      </c>
      <c r="F17935" t="s">
        <v>75</v>
      </c>
      <c r="G17935">
        <v>5</v>
      </c>
      <c r="H17935">
        <v>50400</v>
      </c>
    </row>
    <row r="17936" spans="1:8" x14ac:dyDescent="0.25">
      <c r="A17936" s="2">
        <v>33</v>
      </c>
      <c r="B17936" t="s">
        <v>49</v>
      </c>
      <c r="C17936" t="s">
        <v>283</v>
      </c>
      <c r="D17936" s="2">
        <v>2</v>
      </c>
      <c r="E17936" s="17">
        <v>6</v>
      </c>
      <c r="F17936" t="s">
        <v>68</v>
      </c>
      <c r="G17936">
        <v>8</v>
      </c>
      <c r="H17936">
        <v>76202.25</v>
      </c>
    </row>
    <row r="17937" spans="1:8" x14ac:dyDescent="0.25">
      <c r="A17937" s="2">
        <v>33</v>
      </c>
      <c r="B17937" t="s">
        <v>49</v>
      </c>
      <c r="C17937" t="s">
        <v>283</v>
      </c>
      <c r="D17937" s="2">
        <v>2</v>
      </c>
      <c r="E17937" s="17">
        <v>6</v>
      </c>
      <c r="F17937" t="s">
        <v>69</v>
      </c>
      <c r="G17937">
        <v>9</v>
      </c>
      <c r="H17937">
        <v>145879.50999999998</v>
      </c>
    </row>
    <row r="17938" spans="1:8" x14ac:dyDescent="0.25">
      <c r="A17938" s="2">
        <v>33</v>
      </c>
      <c r="B17938" t="s">
        <v>49</v>
      </c>
      <c r="C17938" t="s">
        <v>283</v>
      </c>
      <c r="D17938" s="2">
        <v>2</v>
      </c>
      <c r="E17938" s="17">
        <v>6</v>
      </c>
      <c r="F17938" t="s">
        <v>78</v>
      </c>
      <c r="H17938">
        <v>3979.95</v>
      </c>
    </row>
    <row r="17939" spans="1:8" x14ac:dyDescent="0.25">
      <c r="A17939" s="2">
        <v>33</v>
      </c>
      <c r="B17939" t="s">
        <v>49</v>
      </c>
      <c r="C17939" t="s">
        <v>283</v>
      </c>
      <c r="D17939" s="2">
        <v>2</v>
      </c>
      <c r="E17939" s="17">
        <v>6</v>
      </c>
      <c r="F17939" t="s">
        <v>67</v>
      </c>
      <c r="G17939">
        <v>10</v>
      </c>
      <c r="H17939">
        <v>548.02</v>
      </c>
    </row>
    <row r="17940" spans="1:8" x14ac:dyDescent="0.25">
      <c r="A17940" s="2">
        <v>33</v>
      </c>
      <c r="B17940" t="s">
        <v>49</v>
      </c>
      <c r="C17940" t="s">
        <v>283</v>
      </c>
      <c r="D17940" s="2">
        <v>2</v>
      </c>
      <c r="E17940" s="17">
        <v>6</v>
      </c>
      <c r="F17940" t="s">
        <v>73</v>
      </c>
      <c r="H17940">
        <v>43233.5</v>
      </c>
    </row>
    <row r="17941" spans="1:8" x14ac:dyDescent="0.25">
      <c r="A17941" s="2">
        <v>33</v>
      </c>
      <c r="B17941" t="s">
        <v>49</v>
      </c>
      <c r="C17941" t="s">
        <v>283</v>
      </c>
      <c r="D17941" s="2">
        <v>2</v>
      </c>
      <c r="E17941" s="17">
        <v>6</v>
      </c>
      <c r="F17941" t="s">
        <v>72</v>
      </c>
      <c r="G17941">
        <v>1</v>
      </c>
      <c r="H17941">
        <v>58273.67</v>
      </c>
    </row>
    <row r="17942" spans="1:8" x14ac:dyDescent="0.25">
      <c r="A17942" s="2">
        <v>33</v>
      </c>
      <c r="B17942" t="s">
        <v>49</v>
      </c>
      <c r="C17942" t="s">
        <v>283</v>
      </c>
      <c r="D17942" s="2">
        <v>2</v>
      </c>
      <c r="E17942" s="17">
        <v>7</v>
      </c>
      <c r="F17942" t="s">
        <v>70</v>
      </c>
      <c r="G17942">
        <v>7</v>
      </c>
      <c r="H17942">
        <v>1569316.25</v>
      </c>
    </row>
    <row r="17943" spans="1:8" x14ac:dyDescent="0.25">
      <c r="A17943" s="2">
        <v>33</v>
      </c>
      <c r="B17943" t="s">
        <v>49</v>
      </c>
      <c r="C17943" t="s">
        <v>283</v>
      </c>
      <c r="D17943" s="2">
        <v>2</v>
      </c>
      <c r="E17943" s="17">
        <v>7</v>
      </c>
      <c r="F17943" t="s">
        <v>75</v>
      </c>
      <c r="G17943">
        <v>6</v>
      </c>
      <c r="H17943">
        <v>88200</v>
      </c>
    </row>
    <row r="17944" spans="1:8" x14ac:dyDescent="0.25">
      <c r="A17944" s="2">
        <v>33</v>
      </c>
      <c r="B17944" t="s">
        <v>49</v>
      </c>
      <c r="C17944" t="s">
        <v>283</v>
      </c>
      <c r="D17944" s="2">
        <v>2</v>
      </c>
      <c r="E17944" s="17">
        <v>7</v>
      </c>
      <c r="F17944" t="s">
        <v>77</v>
      </c>
      <c r="H17944">
        <v>4879.12</v>
      </c>
    </row>
    <row r="17945" spans="1:8" x14ac:dyDescent="0.25">
      <c r="A17945" s="2">
        <v>33</v>
      </c>
      <c r="B17945" t="s">
        <v>49</v>
      </c>
      <c r="C17945" t="s">
        <v>283</v>
      </c>
      <c r="D17945" s="2">
        <v>2</v>
      </c>
      <c r="E17945" s="17">
        <v>7</v>
      </c>
      <c r="F17945" t="s">
        <v>68</v>
      </c>
      <c r="G17945">
        <v>5</v>
      </c>
      <c r="H17945">
        <v>106251.75</v>
      </c>
    </row>
    <row r="17946" spans="1:8" x14ac:dyDescent="0.25">
      <c r="A17946" s="2">
        <v>33</v>
      </c>
      <c r="B17946" t="s">
        <v>49</v>
      </c>
      <c r="C17946" t="s">
        <v>283</v>
      </c>
      <c r="D17946" s="2">
        <v>2</v>
      </c>
      <c r="E17946" s="17">
        <v>7</v>
      </c>
      <c r="F17946" t="s">
        <v>69</v>
      </c>
      <c r="G17946">
        <v>7</v>
      </c>
      <c r="H17946">
        <v>204009.76</v>
      </c>
    </row>
    <row r="17947" spans="1:8" x14ac:dyDescent="0.25">
      <c r="A17947" s="2">
        <v>33</v>
      </c>
      <c r="B17947" t="s">
        <v>49</v>
      </c>
      <c r="C17947" t="s">
        <v>283</v>
      </c>
      <c r="D17947" s="2">
        <v>2</v>
      </c>
      <c r="E17947" s="17">
        <v>7</v>
      </c>
      <c r="F17947" t="s">
        <v>78</v>
      </c>
      <c r="H17947">
        <v>42320.67</v>
      </c>
    </row>
    <row r="17948" spans="1:8" x14ac:dyDescent="0.25">
      <c r="A17948" s="2">
        <v>33</v>
      </c>
      <c r="B17948" t="s">
        <v>49</v>
      </c>
      <c r="C17948" t="s">
        <v>283</v>
      </c>
      <c r="D17948" s="2">
        <v>2</v>
      </c>
      <c r="E17948" s="17">
        <v>7</v>
      </c>
      <c r="F17948" t="s">
        <v>67</v>
      </c>
      <c r="G17948">
        <v>7</v>
      </c>
      <c r="H17948">
        <v>536.36</v>
      </c>
    </row>
    <row r="17949" spans="1:8" x14ac:dyDescent="0.25">
      <c r="A17949" s="2">
        <v>33</v>
      </c>
      <c r="B17949" t="s">
        <v>49</v>
      </c>
      <c r="C17949" t="s">
        <v>283</v>
      </c>
      <c r="D17949" s="2">
        <v>2</v>
      </c>
      <c r="E17949" s="17">
        <v>7</v>
      </c>
      <c r="F17949" t="s">
        <v>73</v>
      </c>
      <c r="G17949">
        <v>2</v>
      </c>
      <c r="H17949">
        <v>136500.25</v>
      </c>
    </row>
    <row r="17950" spans="1:8" x14ac:dyDescent="0.25">
      <c r="A17950" s="2">
        <v>33</v>
      </c>
      <c r="B17950" t="s">
        <v>49</v>
      </c>
      <c r="C17950" t="s">
        <v>283</v>
      </c>
      <c r="D17950" s="2">
        <v>2</v>
      </c>
      <c r="E17950" s="17">
        <v>8</v>
      </c>
      <c r="F17950" t="s">
        <v>70</v>
      </c>
      <c r="G17950">
        <v>11</v>
      </c>
      <c r="H17950">
        <v>2782002.65</v>
      </c>
    </row>
    <row r="17951" spans="1:8" x14ac:dyDescent="0.25">
      <c r="A17951" s="2">
        <v>33</v>
      </c>
      <c r="B17951" t="s">
        <v>49</v>
      </c>
      <c r="C17951" t="s">
        <v>283</v>
      </c>
      <c r="D17951" s="2">
        <v>2</v>
      </c>
      <c r="E17951" s="17">
        <v>8</v>
      </c>
      <c r="F17951" t="s">
        <v>75</v>
      </c>
      <c r="G17951">
        <v>8</v>
      </c>
      <c r="H17951">
        <v>104700</v>
      </c>
    </row>
    <row r="17952" spans="1:8" x14ac:dyDescent="0.25">
      <c r="A17952" s="2">
        <v>33</v>
      </c>
      <c r="B17952" t="s">
        <v>49</v>
      </c>
      <c r="C17952" t="s">
        <v>283</v>
      </c>
      <c r="D17952" s="2">
        <v>2</v>
      </c>
      <c r="E17952" s="17">
        <v>8</v>
      </c>
      <c r="F17952" t="s">
        <v>77</v>
      </c>
      <c r="H17952">
        <v>10821.9</v>
      </c>
    </row>
    <row r="17953" spans="1:8" x14ac:dyDescent="0.25">
      <c r="A17953" s="2">
        <v>33</v>
      </c>
      <c r="B17953" t="s">
        <v>49</v>
      </c>
      <c r="C17953" t="s">
        <v>283</v>
      </c>
      <c r="D17953" s="2">
        <v>2</v>
      </c>
      <c r="E17953" s="17">
        <v>8</v>
      </c>
      <c r="F17953" t="s">
        <v>68</v>
      </c>
      <c r="G17953">
        <v>8</v>
      </c>
      <c r="H17953">
        <v>118497.25</v>
      </c>
    </row>
    <row r="17954" spans="1:8" x14ac:dyDescent="0.25">
      <c r="A17954" s="2">
        <v>33</v>
      </c>
      <c r="B17954" t="s">
        <v>49</v>
      </c>
      <c r="C17954" t="s">
        <v>283</v>
      </c>
      <c r="D17954" s="2">
        <v>2</v>
      </c>
      <c r="E17954" s="17">
        <v>8</v>
      </c>
      <c r="F17954" t="s">
        <v>69</v>
      </c>
      <c r="G17954">
        <v>11</v>
      </c>
      <c r="H17954">
        <v>315625.40999999997</v>
      </c>
    </row>
    <row r="17955" spans="1:8" x14ac:dyDescent="0.25">
      <c r="A17955" s="2">
        <v>33</v>
      </c>
      <c r="B17955" t="s">
        <v>49</v>
      </c>
      <c r="C17955" t="s">
        <v>283</v>
      </c>
      <c r="D17955" s="2">
        <v>2</v>
      </c>
      <c r="E17955" s="17">
        <v>8</v>
      </c>
      <c r="F17955" t="s">
        <v>78</v>
      </c>
      <c r="H17955">
        <v>60543.6</v>
      </c>
    </row>
    <row r="17956" spans="1:8" x14ac:dyDescent="0.25">
      <c r="A17956" s="2">
        <v>33</v>
      </c>
      <c r="B17956" t="s">
        <v>49</v>
      </c>
      <c r="C17956" t="s">
        <v>283</v>
      </c>
      <c r="D17956" s="2">
        <v>2</v>
      </c>
      <c r="E17956" s="17">
        <v>8</v>
      </c>
      <c r="F17956" t="s">
        <v>67</v>
      </c>
      <c r="G17956">
        <v>11</v>
      </c>
      <c r="H17956">
        <v>798.66</v>
      </c>
    </row>
    <row r="17957" spans="1:8" x14ac:dyDescent="0.25">
      <c r="A17957" s="2">
        <v>33</v>
      </c>
      <c r="B17957" t="s">
        <v>49</v>
      </c>
      <c r="C17957" t="s">
        <v>283</v>
      </c>
      <c r="D17957" s="2">
        <v>2</v>
      </c>
      <c r="E17957" s="17">
        <v>8</v>
      </c>
      <c r="F17957" t="s">
        <v>73</v>
      </c>
      <c r="G17957">
        <v>2</v>
      </c>
      <c r="H17957">
        <v>201524.6</v>
      </c>
    </row>
    <row r="17958" spans="1:8" x14ac:dyDescent="0.25">
      <c r="A17958" s="2">
        <v>33</v>
      </c>
      <c r="B17958" t="s">
        <v>49</v>
      </c>
      <c r="C17958" t="s">
        <v>283</v>
      </c>
      <c r="D17958" s="2">
        <v>2</v>
      </c>
      <c r="E17958" s="17">
        <v>8</v>
      </c>
      <c r="F17958" t="s">
        <v>72</v>
      </c>
      <c r="H17958">
        <v>131017.37000000002</v>
      </c>
    </row>
    <row r="17959" spans="1:8" x14ac:dyDescent="0.25">
      <c r="A17959" s="2">
        <v>33</v>
      </c>
      <c r="B17959" t="s">
        <v>49</v>
      </c>
      <c r="C17959" t="s">
        <v>283</v>
      </c>
      <c r="D17959" s="2">
        <v>2</v>
      </c>
      <c r="E17959" s="17">
        <v>9</v>
      </c>
      <c r="F17959" t="s">
        <v>70</v>
      </c>
      <c r="G17959">
        <v>19</v>
      </c>
      <c r="H17959">
        <v>5243299.5</v>
      </c>
    </row>
    <row r="17960" spans="1:8" x14ac:dyDescent="0.25">
      <c r="A17960" s="2">
        <v>33</v>
      </c>
      <c r="B17960" t="s">
        <v>49</v>
      </c>
      <c r="C17960" t="s">
        <v>283</v>
      </c>
      <c r="D17960" s="2">
        <v>2</v>
      </c>
      <c r="E17960" s="17">
        <v>9</v>
      </c>
      <c r="F17960" t="s">
        <v>75</v>
      </c>
      <c r="G17960">
        <v>17</v>
      </c>
      <c r="H17960">
        <v>197100</v>
      </c>
    </row>
    <row r="17961" spans="1:8" x14ac:dyDescent="0.25">
      <c r="A17961" s="2">
        <v>33</v>
      </c>
      <c r="B17961" t="s">
        <v>49</v>
      </c>
      <c r="C17961" t="s">
        <v>283</v>
      </c>
      <c r="D17961" s="2">
        <v>2</v>
      </c>
      <c r="E17961" s="17">
        <v>9</v>
      </c>
      <c r="F17961" t="s">
        <v>77</v>
      </c>
      <c r="H17961">
        <v>9456.65</v>
      </c>
    </row>
    <row r="17962" spans="1:8" x14ac:dyDescent="0.25">
      <c r="A17962" s="2">
        <v>33</v>
      </c>
      <c r="B17962" t="s">
        <v>49</v>
      </c>
      <c r="C17962" t="s">
        <v>283</v>
      </c>
      <c r="D17962" s="2">
        <v>2</v>
      </c>
      <c r="E17962" s="17">
        <v>9</v>
      </c>
      <c r="F17962" t="s">
        <v>68</v>
      </c>
      <c r="G17962">
        <v>12</v>
      </c>
      <c r="H17962">
        <v>158108</v>
      </c>
    </row>
    <row r="17963" spans="1:8" x14ac:dyDescent="0.25">
      <c r="A17963" s="2">
        <v>33</v>
      </c>
      <c r="B17963" t="s">
        <v>49</v>
      </c>
      <c r="C17963" t="s">
        <v>283</v>
      </c>
      <c r="D17963" s="2">
        <v>2</v>
      </c>
      <c r="E17963" s="17">
        <v>9</v>
      </c>
      <c r="F17963" t="s">
        <v>69</v>
      </c>
      <c r="G17963">
        <v>19</v>
      </c>
      <c r="H17963">
        <v>681625.57999999984</v>
      </c>
    </row>
    <row r="17964" spans="1:8" x14ac:dyDescent="0.25">
      <c r="A17964" s="2">
        <v>33</v>
      </c>
      <c r="B17964" t="s">
        <v>49</v>
      </c>
      <c r="C17964" t="s">
        <v>283</v>
      </c>
      <c r="D17964" s="2">
        <v>2</v>
      </c>
      <c r="E17964" s="17">
        <v>9</v>
      </c>
      <c r="F17964" t="s">
        <v>78</v>
      </c>
      <c r="H17964">
        <v>86843.83</v>
      </c>
    </row>
    <row r="17965" spans="1:8" x14ac:dyDescent="0.25">
      <c r="A17965" s="2">
        <v>33</v>
      </c>
      <c r="B17965" t="s">
        <v>49</v>
      </c>
      <c r="C17965" t="s">
        <v>283</v>
      </c>
      <c r="D17965" s="2">
        <v>2</v>
      </c>
      <c r="E17965" s="17">
        <v>9</v>
      </c>
      <c r="F17965" t="s">
        <v>67</v>
      </c>
      <c r="G17965">
        <v>19</v>
      </c>
      <c r="H17965">
        <v>1241.79</v>
      </c>
    </row>
    <row r="17966" spans="1:8" x14ac:dyDescent="0.25">
      <c r="A17966" s="2">
        <v>33</v>
      </c>
      <c r="B17966" t="s">
        <v>49</v>
      </c>
      <c r="C17966" t="s">
        <v>283</v>
      </c>
      <c r="D17966" s="2">
        <v>2</v>
      </c>
      <c r="E17966" s="17">
        <v>9</v>
      </c>
      <c r="F17966" t="s">
        <v>73</v>
      </c>
      <c r="H17966">
        <v>415495.06</v>
      </c>
    </row>
    <row r="17967" spans="1:8" x14ac:dyDescent="0.25">
      <c r="A17967" s="2">
        <v>33</v>
      </c>
      <c r="B17967" t="s">
        <v>49</v>
      </c>
      <c r="C17967" t="s">
        <v>283</v>
      </c>
      <c r="D17967" s="2">
        <v>2</v>
      </c>
      <c r="E17967" s="17">
        <v>9</v>
      </c>
      <c r="F17967" t="s">
        <v>74</v>
      </c>
      <c r="G17967">
        <v>1</v>
      </c>
      <c r="H17967">
        <v>49843.130000000005</v>
      </c>
    </row>
    <row r="17968" spans="1:8" x14ac:dyDescent="0.25">
      <c r="A17968" s="2">
        <v>33</v>
      </c>
      <c r="B17968" t="s">
        <v>49</v>
      </c>
      <c r="C17968" t="s">
        <v>283</v>
      </c>
      <c r="D17968" s="2">
        <v>2</v>
      </c>
      <c r="E17968" s="17">
        <v>10</v>
      </c>
      <c r="F17968" t="s">
        <v>70</v>
      </c>
      <c r="G17968">
        <v>1</v>
      </c>
      <c r="H17968">
        <v>382426.5</v>
      </c>
    </row>
    <row r="17969" spans="1:8" x14ac:dyDescent="0.25">
      <c r="A17969" s="2">
        <v>33</v>
      </c>
      <c r="B17969" t="s">
        <v>49</v>
      </c>
      <c r="C17969" t="s">
        <v>283</v>
      </c>
      <c r="D17969" s="2">
        <v>2</v>
      </c>
      <c r="E17969" s="17">
        <v>10</v>
      </c>
      <c r="F17969" t="s">
        <v>75</v>
      </c>
      <c r="G17969">
        <v>1</v>
      </c>
      <c r="H17969">
        <v>13500</v>
      </c>
    </row>
    <row r="17970" spans="1:8" x14ac:dyDescent="0.25">
      <c r="A17970" s="2">
        <v>33</v>
      </c>
      <c r="B17970" t="s">
        <v>49</v>
      </c>
      <c r="C17970" t="s">
        <v>283</v>
      </c>
      <c r="D17970" s="2">
        <v>2</v>
      </c>
      <c r="E17970" s="17">
        <v>10</v>
      </c>
      <c r="F17970" t="s">
        <v>68</v>
      </c>
      <c r="G17970">
        <v>1</v>
      </c>
      <c r="H17970">
        <v>22877</v>
      </c>
    </row>
    <row r="17971" spans="1:8" x14ac:dyDescent="0.25">
      <c r="A17971" s="2">
        <v>33</v>
      </c>
      <c r="B17971" t="s">
        <v>49</v>
      </c>
      <c r="C17971" t="s">
        <v>283</v>
      </c>
      <c r="D17971" s="2">
        <v>2</v>
      </c>
      <c r="E17971" s="17">
        <v>10</v>
      </c>
      <c r="F17971" t="s">
        <v>69</v>
      </c>
      <c r="G17971">
        <v>1</v>
      </c>
      <c r="H17971">
        <v>49715.28</v>
      </c>
    </row>
    <row r="17972" spans="1:8" x14ac:dyDescent="0.25">
      <c r="A17972" s="2">
        <v>33</v>
      </c>
      <c r="B17972" t="s">
        <v>49</v>
      </c>
      <c r="C17972" t="s">
        <v>283</v>
      </c>
      <c r="D17972" s="2">
        <v>2</v>
      </c>
      <c r="E17972" s="17">
        <v>10</v>
      </c>
      <c r="F17972" t="s">
        <v>78</v>
      </c>
      <c r="H17972">
        <v>12405.5</v>
      </c>
    </row>
    <row r="17973" spans="1:8" x14ac:dyDescent="0.25">
      <c r="A17973" s="2">
        <v>33</v>
      </c>
      <c r="B17973" t="s">
        <v>49</v>
      </c>
      <c r="C17973" t="s">
        <v>283</v>
      </c>
      <c r="D17973" s="2">
        <v>2</v>
      </c>
      <c r="E17973" s="17">
        <v>10</v>
      </c>
      <c r="F17973" t="s">
        <v>67</v>
      </c>
      <c r="G17973">
        <v>1</v>
      </c>
      <c r="H17973">
        <v>69.959999999999994</v>
      </c>
    </row>
    <row r="17974" spans="1:8" x14ac:dyDescent="0.25">
      <c r="A17974" s="2">
        <v>33</v>
      </c>
      <c r="B17974" t="s">
        <v>49</v>
      </c>
      <c r="C17974" t="s">
        <v>283</v>
      </c>
      <c r="D17974" s="2">
        <v>2</v>
      </c>
      <c r="E17974" s="17">
        <v>10</v>
      </c>
      <c r="F17974" t="s">
        <v>73</v>
      </c>
      <c r="H17974">
        <v>31514.5</v>
      </c>
    </row>
    <row r="17975" spans="1:8" x14ac:dyDescent="0.25">
      <c r="A17975" s="2">
        <v>33</v>
      </c>
      <c r="B17975" t="s">
        <v>49</v>
      </c>
      <c r="C17975" t="s">
        <v>283</v>
      </c>
      <c r="D17975" s="2">
        <v>2</v>
      </c>
      <c r="E17975" s="17">
        <v>11</v>
      </c>
      <c r="F17975" t="s">
        <v>70</v>
      </c>
      <c r="G17975">
        <v>13</v>
      </c>
      <c r="H17975">
        <v>5358491.9600000009</v>
      </c>
    </row>
    <row r="17976" spans="1:8" x14ac:dyDescent="0.25">
      <c r="A17976" s="2">
        <v>33</v>
      </c>
      <c r="B17976" t="s">
        <v>49</v>
      </c>
      <c r="C17976" t="s">
        <v>283</v>
      </c>
      <c r="D17976" s="2">
        <v>2</v>
      </c>
      <c r="E17976" s="17">
        <v>11</v>
      </c>
      <c r="F17976" t="s">
        <v>75</v>
      </c>
      <c r="G17976">
        <v>6</v>
      </c>
      <c r="H17976">
        <v>169404</v>
      </c>
    </row>
    <row r="17977" spans="1:8" x14ac:dyDescent="0.25">
      <c r="A17977" s="2">
        <v>33</v>
      </c>
      <c r="B17977" t="s">
        <v>49</v>
      </c>
      <c r="C17977" t="s">
        <v>283</v>
      </c>
      <c r="D17977" s="2">
        <v>2</v>
      </c>
      <c r="E17977" s="17">
        <v>11</v>
      </c>
      <c r="F17977" t="s">
        <v>77</v>
      </c>
      <c r="H17977">
        <v>3449.54</v>
      </c>
    </row>
    <row r="17978" spans="1:8" x14ac:dyDescent="0.25">
      <c r="A17978" s="2">
        <v>33</v>
      </c>
      <c r="B17978" t="s">
        <v>49</v>
      </c>
      <c r="C17978" t="s">
        <v>283</v>
      </c>
      <c r="D17978" s="2">
        <v>2</v>
      </c>
      <c r="E17978" s="17">
        <v>11</v>
      </c>
      <c r="F17978" t="s">
        <v>68</v>
      </c>
      <c r="G17978">
        <v>4</v>
      </c>
      <c r="H17978">
        <v>69288</v>
      </c>
    </row>
    <row r="17979" spans="1:8" x14ac:dyDescent="0.25">
      <c r="A17979" s="2">
        <v>33</v>
      </c>
      <c r="B17979" t="s">
        <v>49</v>
      </c>
      <c r="C17979" t="s">
        <v>283</v>
      </c>
      <c r="D17979" s="2">
        <v>2</v>
      </c>
      <c r="E17979" s="17">
        <v>11</v>
      </c>
      <c r="F17979" t="s">
        <v>69</v>
      </c>
      <c r="G17979">
        <v>13</v>
      </c>
      <c r="H17979">
        <v>696601.27</v>
      </c>
    </row>
    <row r="17980" spans="1:8" x14ac:dyDescent="0.25">
      <c r="A17980" s="2">
        <v>33</v>
      </c>
      <c r="B17980" t="s">
        <v>49</v>
      </c>
      <c r="C17980" t="s">
        <v>283</v>
      </c>
      <c r="D17980" s="2">
        <v>2</v>
      </c>
      <c r="E17980" s="17">
        <v>11</v>
      </c>
      <c r="F17980" t="s">
        <v>78</v>
      </c>
      <c r="H17980">
        <v>112505.54999999999</v>
      </c>
    </row>
    <row r="17981" spans="1:8" x14ac:dyDescent="0.25">
      <c r="A17981" s="2">
        <v>33</v>
      </c>
      <c r="B17981" t="s">
        <v>49</v>
      </c>
      <c r="C17981" t="s">
        <v>283</v>
      </c>
      <c r="D17981" s="2">
        <v>2</v>
      </c>
      <c r="E17981" s="17">
        <v>11</v>
      </c>
      <c r="F17981" t="s">
        <v>67</v>
      </c>
      <c r="G17981">
        <v>13</v>
      </c>
      <c r="H17981">
        <v>891.99</v>
      </c>
    </row>
    <row r="17982" spans="1:8" x14ac:dyDescent="0.25">
      <c r="A17982" s="2">
        <v>33</v>
      </c>
      <c r="B17982" t="s">
        <v>49</v>
      </c>
      <c r="C17982" t="s">
        <v>283</v>
      </c>
      <c r="D17982" s="2">
        <v>2</v>
      </c>
      <c r="E17982" s="17">
        <v>11</v>
      </c>
      <c r="F17982" t="s">
        <v>73</v>
      </c>
      <c r="H17982">
        <v>353544.75000000006</v>
      </c>
    </row>
    <row r="17983" spans="1:8" x14ac:dyDescent="0.25">
      <c r="A17983" s="2">
        <v>33</v>
      </c>
      <c r="B17983" t="s">
        <v>49</v>
      </c>
      <c r="C17983" t="s">
        <v>283</v>
      </c>
      <c r="D17983" s="2">
        <v>2</v>
      </c>
      <c r="E17983" s="17">
        <v>11</v>
      </c>
      <c r="F17983" t="s">
        <v>72</v>
      </c>
      <c r="G17983">
        <v>13</v>
      </c>
      <c r="H17983">
        <v>750805.94999999984</v>
      </c>
    </row>
    <row r="17984" spans="1:8" x14ac:dyDescent="0.25">
      <c r="A17984" s="2">
        <v>33</v>
      </c>
      <c r="B17984" t="s">
        <v>49</v>
      </c>
      <c r="C17984" t="s">
        <v>283</v>
      </c>
      <c r="D17984" s="2">
        <v>2</v>
      </c>
      <c r="E17984" s="17">
        <v>11</v>
      </c>
      <c r="F17984" t="s">
        <v>74</v>
      </c>
      <c r="H17984">
        <v>43281</v>
      </c>
    </row>
    <row r="17985" spans="1:8" x14ac:dyDescent="0.25">
      <c r="A17985" s="2">
        <v>33</v>
      </c>
      <c r="B17985" t="s">
        <v>49</v>
      </c>
      <c r="C17985" t="s">
        <v>283</v>
      </c>
      <c r="D17985" s="2">
        <v>2</v>
      </c>
      <c r="E17985" s="17">
        <v>12</v>
      </c>
      <c r="F17985" t="s">
        <v>70</v>
      </c>
      <c r="G17985">
        <v>6</v>
      </c>
      <c r="H17985">
        <v>3167983.0199999996</v>
      </c>
    </row>
    <row r="17986" spans="1:8" x14ac:dyDescent="0.25">
      <c r="A17986" s="2">
        <v>33</v>
      </c>
      <c r="B17986" t="s">
        <v>49</v>
      </c>
      <c r="C17986" t="s">
        <v>283</v>
      </c>
      <c r="D17986" s="2">
        <v>2</v>
      </c>
      <c r="E17986" s="17">
        <v>12</v>
      </c>
      <c r="F17986" t="s">
        <v>75</v>
      </c>
      <c r="G17986">
        <v>1</v>
      </c>
      <c r="H17986">
        <v>42000</v>
      </c>
    </row>
    <row r="17987" spans="1:8" x14ac:dyDescent="0.25">
      <c r="A17987" s="2">
        <v>33</v>
      </c>
      <c r="B17987" t="s">
        <v>49</v>
      </c>
      <c r="C17987" t="s">
        <v>283</v>
      </c>
      <c r="D17987" s="2">
        <v>2</v>
      </c>
      <c r="E17987" s="17">
        <v>12</v>
      </c>
      <c r="F17987" t="s">
        <v>77</v>
      </c>
      <c r="H17987">
        <v>3449.54</v>
      </c>
    </row>
    <row r="17988" spans="1:8" x14ac:dyDescent="0.25">
      <c r="A17988" s="2">
        <v>33</v>
      </c>
      <c r="B17988" t="s">
        <v>49</v>
      </c>
      <c r="C17988" t="s">
        <v>283</v>
      </c>
      <c r="D17988" s="2">
        <v>2</v>
      </c>
      <c r="E17988" s="17">
        <v>12</v>
      </c>
      <c r="F17988" t="s">
        <v>68</v>
      </c>
      <c r="G17988">
        <v>2</v>
      </c>
      <c r="H17988">
        <v>32792</v>
      </c>
    </row>
    <row r="17989" spans="1:8" x14ac:dyDescent="0.25">
      <c r="A17989" s="2">
        <v>33</v>
      </c>
      <c r="B17989" t="s">
        <v>49</v>
      </c>
      <c r="C17989" t="s">
        <v>283</v>
      </c>
      <c r="D17989" s="2">
        <v>2</v>
      </c>
      <c r="E17989" s="17">
        <v>12</v>
      </c>
      <c r="F17989" t="s">
        <v>69</v>
      </c>
      <c r="G17989">
        <v>6</v>
      </c>
      <c r="H17989">
        <v>411836.72</v>
      </c>
    </row>
    <row r="17990" spans="1:8" x14ac:dyDescent="0.25">
      <c r="A17990" s="2">
        <v>33</v>
      </c>
      <c r="B17990" t="s">
        <v>49</v>
      </c>
      <c r="C17990" t="s">
        <v>283</v>
      </c>
      <c r="D17990" s="2">
        <v>2</v>
      </c>
      <c r="E17990" s="17">
        <v>12</v>
      </c>
      <c r="F17990" t="s">
        <v>78</v>
      </c>
      <c r="H17990">
        <v>115207.97999999998</v>
      </c>
    </row>
    <row r="17991" spans="1:8" x14ac:dyDescent="0.25">
      <c r="A17991" s="2">
        <v>33</v>
      </c>
      <c r="B17991" t="s">
        <v>49</v>
      </c>
      <c r="C17991" t="s">
        <v>283</v>
      </c>
      <c r="D17991" s="2">
        <v>2</v>
      </c>
      <c r="E17991" s="17">
        <v>12</v>
      </c>
      <c r="F17991" t="s">
        <v>67</v>
      </c>
      <c r="G17991">
        <v>6</v>
      </c>
      <c r="H17991">
        <v>408.09999999999997</v>
      </c>
    </row>
    <row r="17992" spans="1:8" x14ac:dyDescent="0.25">
      <c r="A17992" s="2">
        <v>33</v>
      </c>
      <c r="B17992" t="s">
        <v>49</v>
      </c>
      <c r="C17992" t="s">
        <v>283</v>
      </c>
      <c r="D17992" s="2">
        <v>2</v>
      </c>
      <c r="E17992" s="17">
        <v>12</v>
      </c>
      <c r="F17992" t="s">
        <v>73</v>
      </c>
      <c r="H17992">
        <v>225039.63999999998</v>
      </c>
    </row>
    <row r="17993" spans="1:8" x14ac:dyDescent="0.25">
      <c r="A17993" s="2">
        <v>33</v>
      </c>
      <c r="B17993" t="s">
        <v>49</v>
      </c>
      <c r="C17993" t="s">
        <v>283</v>
      </c>
      <c r="D17993" s="2">
        <v>2</v>
      </c>
      <c r="E17993" s="17">
        <v>12</v>
      </c>
      <c r="F17993" t="s">
        <v>72</v>
      </c>
      <c r="G17993">
        <v>6</v>
      </c>
      <c r="H17993">
        <v>479355.39999999997</v>
      </c>
    </row>
    <row r="17994" spans="1:8" x14ac:dyDescent="0.25">
      <c r="A17994" s="2">
        <v>33</v>
      </c>
      <c r="B17994" t="s">
        <v>49</v>
      </c>
      <c r="C17994" t="s">
        <v>283</v>
      </c>
      <c r="D17994" s="2">
        <v>2</v>
      </c>
      <c r="E17994" s="17">
        <v>12</v>
      </c>
      <c r="F17994" t="s">
        <v>74</v>
      </c>
      <c r="G17994">
        <v>1</v>
      </c>
      <c r="H17994">
        <v>191539.36</v>
      </c>
    </row>
    <row r="17995" spans="1:8" x14ac:dyDescent="0.25">
      <c r="A17995" s="2">
        <v>33</v>
      </c>
      <c r="B17995" t="s">
        <v>49</v>
      </c>
      <c r="C17995" t="s">
        <v>283</v>
      </c>
      <c r="D17995" s="2">
        <v>2</v>
      </c>
      <c r="E17995" s="17">
        <v>13</v>
      </c>
      <c r="F17995" t="s">
        <v>70</v>
      </c>
      <c r="G17995">
        <v>8</v>
      </c>
      <c r="H17995">
        <v>4982591.25</v>
      </c>
    </row>
    <row r="17996" spans="1:8" x14ac:dyDescent="0.25">
      <c r="A17996" s="2">
        <v>33</v>
      </c>
      <c r="B17996" t="s">
        <v>49</v>
      </c>
      <c r="C17996" t="s">
        <v>283</v>
      </c>
      <c r="D17996" s="2">
        <v>2</v>
      </c>
      <c r="E17996" s="17">
        <v>13</v>
      </c>
      <c r="F17996" t="s">
        <v>75</v>
      </c>
      <c r="G17996">
        <v>1</v>
      </c>
      <c r="H17996">
        <v>58330</v>
      </c>
    </row>
    <row r="17997" spans="1:8" x14ac:dyDescent="0.25">
      <c r="A17997" s="2">
        <v>33</v>
      </c>
      <c r="B17997" t="s">
        <v>49</v>
      </c>
      <c r="C17997" t="s">
        <v>283</v>
      </c>
      <c r="D17997" s="2">
        <v>2</v>
      </c>
      <c r="E17997" s="17">
        <v>13</v>
      </c>
      <c r="F17997" t="s">
        <v>68</v>
      </c>
      <c r="G17997">
        <v>4</v>
      </c>
      <c r="H17997">
        <v>79123</v>
      </c>
    </row>
    <row r="17998" spans="1:8" x14ac:dyDescent="0.25">
      <c r="A17998" s="2">
        <v>33</v>
      </c>
      <c r="B17998" t="s">
        <v>49</v>
      </c>
      <c r="C17998" t="s">
        <v>283</v>
      </c>
      <c r="D17998" s="2">
        <v>2</v>
      </c>
      <c r="E17998" s="17">
        <v>13</v>
      </c>
      <c r="F17998" t="s">
        <v>69</v>
      </c>
      <c r="G17998">
        <v>8</v>
      </c>
      <c r="H17998">
        <v>664001.08000000007</v>
      </c>
    </row>
    <row r="17999" spans="1:8" x14ac:dyDescent="0.25">
      <c r="A17999" s="2">
        <v>33</v>
      </c>
      <c r="B17999" t="s">
        <v>49</v>
      </c>
      <c r="C17999" t="s">
        <v>283</v>
      </c>
      <c r="D17999" s="2">
        <v>2</v>
      </c>
      <c r="E17999" s="17">
        <v>13</v>
      </c>
      <c r="F17999" t="s">
        <v>78</v>
      </c>
      <c r="H17999">
        <v>102505.79</v>
      </c>
    </row>
    <row r="18000" spans="1:8" x14ac:dyDescent="0.25">
      <c r="A18000" s="2">
        <v>33</v>
      </c>
      <c r="B18000" t="s">
        <v>49</v>
      </c>
      <c r="C18000" t="s">
        <v>283</v>
      </c>
      <c r="D18000" s="2">
        <v>2</v>
      </c>
      <c r="E18000" s="17">
        <v>13</v>
      </c>
      <c r="F18000" t="s">
        <v>67</v>
      </c>
      <c r="G18000">
        <v>8</v>
      </c>
      <c r="H18000">
        <v>606.31999999999994</v>
      </c>
    </row>
    <row r="18001" spans="1:8" x14ac:dyDescent="0.25">
      <c r="A18001" s="2">
        <v>33</v>
      </c>
      <c r="B18001" t="s">
        <v>49</v>
      </c>
      <c r="C18001" t="s">
        <v>283</v>
      </c>
      <c r="D18001" s="2">
        <v>2</v>
      </c>
      <c r="E18001" s="17">
        <v>13</v>
      </c>
      <c r="F18001" t="s">
        <v>73</v>
      </c>
      <c r="H18001">
        <v>408558.55000000005</v>
      </c>
    </row>
    <row r="18002" spans="1:8" x14ac:dyDescent="0.25">
      <c r="A18002" s="2">
        <v>33</v>
      </c>
      <c r="B18002" t="s">
        <v>49</v>
      </c>
      <c r="C18002" t="s">
        <v>283</v>
      </c>
      <c r="D18002" s="2">
        <v>2</v>
      </c>
      <c r="E18002" s="17">
        <v>13</v>
      </c>
      <c r="F18002" t="s">
        <v>72</v>
      </c>
      <c r="G18002">
        <v>8</v>
      </c>
      <c r="H18002">
        <v>1686346.1299999997</v>
      </c>
    </row>
    <row r="18003" spans="1:8" x14ac:dyDescent="0.25">
      <c r="A18003" s="2">
        <v>33</v>
      </c>
      <c r="B18003" t="s">
        <v>49</v>
      </c>
      <c r="C18003" t="s">
        <v>283</v>
      </c>
      <c r="D18003" s="2">
        <v>2</v>
      </c>
      <c r="E18003" s="17">
        <v>13</v>
      </c>
      <c r="F18003" t="s">
        <v>74</v>
      </c>
      <c r="H18003">
        <v>12022</v>
      </c>
    </row>
    <row r="18004" spans="1:8" x14ac:dyDescent="0.25">
      <c r="A18004" s="2">
        <v>33</v>
      </c>
      <c r="B18004" t="s">
        <v>49</v>
      </c>
      <c r="C18004" t="s">
        <v>283</v>
      </c>
      <c r="D18004" s="2">
        <v>2</v>
      </c>
      <c r="E18004" s="17">
        <v>14</v>
      </c>
      <c r="F18004" t="s">
        <v>70</v>
      </c>
      <c r="G18004">
        <v>3</v>
      </c>
      <c r="H18004">
        <v>1929998.8499999996</v>
      </c>
    </row>
    <row r="18005" spans="1:8" x14ac:dyDescent="0.25">
      <c r="A18005" s="2">
        <v>33</v>
      </c>
      <c r="B18005" t="s">
        <v>49</v>
      </c>
      <c r="C18005" t="s">
        <v>283</v>
      </c>
      <c r="D18005" s="2">
        <v>2</v>
      </c>
      <c r="E18005" s="17">
        <v>14</v>
      </c>
      <c r="F18005" t="s">
        <v>75</v>
      </c>
      <c r="G18005">
        <v>2</v>
      </c>
      <c r="H18005">
        <v>231000</v>
      </c>
    </row>
    <row r="18006" spans="1:8" x14ac:dyDescent="0.25">
      <c r="A18006" s="2">
        <v>33</v>
      </c>
      <c r="B18006" t="s">
        <v>49</v>
      </c>
      <c r="C18006" t="s">
        <v>283</v>
      </c>
      <c r="D18006" s="2">
        <v>2</v>
      </c>
      <c r="E18006" s="17">
        <v>14</v>
      </c>
      <c r="F18006" t="s">
        <v>68</v>
      </c>
      <c r="G18006">
        <v>1</v>
      </c>
      <c r="H18006">
        <v>27840</v>
      </c>
    </row>
    <row r="18007" spans="1:8" x14ac:dyDescent="0.25">
      <c r="A18007" s="2">
        <v>33</v>
      </c>
      <c r="B18007" t="s">
        <v>49</v>
      </c>
      <c r="C18007" t="s">
        <v>283</v>
      </c>
      <c r="D18007" s="2">
        <v>2</v>
      </c>
      <c r="E18007" s="17">
        <v>14</v>
      </c>
      <c r="F18007" t="s">
        <v>69</v>
      </c>
      <c r="G18007">
        <v>3</v>
      </c>
      <c r="H18007">
        <v>250899.38999999998</v>
      </c>
    </row>
    <row r="18008" spans="1:8" x14ac:dyDescent="0.25">
      <c r="A18008" s="2">
        <v>33</v>
      </c>
      <c r="B18008" t="s">
        <v>49</v>
      </c>
      <c r="C18008" t="s">
        <v>283</v>
      </c>
      <c r="D18008" s="2">
        <v>2</v>
      </c>
      <c r="E18008" s="17">
        <v>14</v>
      </c>
      <c r="F18008" t="s">
        <v>78</v>
      </c>
      <c r="H18008">
        <v>35732.92</v>
      </c>
    </row>
    <row r="18009" spans="1:8" x14ac:dyDescent="0.25">
      <c r="A18009" s="2">
        <v>33</v>
      </c>
      <c r="B18009" t="s">
        <v>49</v>
      </c>
      <c r="C18009" t="s">
        <v>283</v>
      </c>
      <c r="D18009" s="2">
        <v>2</v>
      </c>
      <c r="E18009" s="17">
        <v>14</v>
      </c>
      <c r="F18009" t="s">
        <v>67</v>
      </c>
      <c r="G18009">
        <v>3</v>
      </c>
      <c r="H18009">
        <v>198.22</v>
      </c>
    </row>
    <row r="18010" spans="1:8" x14ac:dyDescent="0.25">
      <c r="A18010" s="2">
        <v>33</v>
      </c>
      <c r="B18010" t="s">
        <v>49</v>
      </c>
      <c r="C18010" t="s">
        <v>283</v>
      </c>
      <c r="D18010" s="2">
        <v>2</v>
      </c>
      <c r="E18010" s="17">
        <v>14</v>
      </c>
      <c r="F18010" t="s">
        <v>73</v>
      </c>
      <c r="H18010">
        <v>2653.5</v>
      </c>
    </row>
    <row r="18011" spans="1:8" x14ac:dyDescent="0.25">
      <c r="A18011" s="2">
        <v>33</v>
      </c>
      <c r="B18011" t="s">
        <v>49</v>
      </c>
      <c r="C18011" t="s">
        <v>283</v>
      </c>
      <c r="D18011" s="2">
        <v>2</v>
      </c>
      <c r="E18011" s="17">
        <v>14</v>
      </c>
      <c r="F18011" t="s">
        <v>72</v>
      </c>
      <c r="G18011">
        <v>3</v>
      </c>
      <c r="H18011">
        <v>602070.26</v>
      </c>
    </row>
    <row r="18012" spans="1:8" x14ac:dyDescent="0.25">
      <c r="A18012" s="2">
        <v>33</v>
      </c>
      <c r="B18012" t="s">
        <v>49</v>
      </c>
      <c r="C18012" t="s">
        <v>283</v>
      </c>
      <c r="D18012" s="2">
        <v>2</v>
      </c>
      <c r="E18012" s="17">
        <v>14</v>
      </c>
      <c r="F18012" t="s">
        <v>74</v>
      </c>
      <c r="G18012">
        <v>1</v>
      </c>
      <c r="H18012">
        <v>112653</v>
      </c>
    </row>
    <row r="18013" spans="1:8" x14ac:dyDescent="0.25">
      <c r="A18013" s="2">
        <v>33</v>
      </c>
      <c r="B18013" t="s">
        <v>49</v>
      </c>
      <c r="C18013" t="s">
        <v>283</v>
      </c>
      <c r="D18013" s="2">
        <v>2</v>
      </c>
      <c r="E18013" s="17">
        <v>14</v>
      </c>
      <c r="F18013" t="s">
        <v>76</v>
      </c>
      <c r="H18013">
        <v>35987.71</v>
      </c>
    </row>
    <row r="18014" spans="1:8" x14ac:dyDescent="0.25">
      <c r="A18014" s="2">
        <v>33</v>
      </c>
      <c r="B18014" t="s">
        <v>49</v>
      </c>
      <c r="C18014" t="s">
        <v>283</v>
      </c>
      <c r="D18014" s="2">
        <v>2</v>
      </c>
      <c r="E18014" s="17">
        <v>15</v>
      </c>
      <c r="F18014" t="s">
        <v>70</v>
      </c>
      <c r="H18014">
        <v>331431</v>
      </c>
    </row>
    <row r="18015" spans="1:8" x14ac:dyDescent="0.25">
      <c r="A18015" s="2">
        <v>33</v>
      </c>
      <c r="B18015" t="s">
        <v>49</v>
      </c>
      <c r="C18015" t="s">
        <v>283</v>
      </c>
      <c r="D18015" s="2">
        <v>2</v>
      </c>
      <c r="E18015" s="17">
        <v>15</v>
      </c>
      <c r="F18015" t="s">
        <v>69</v>
      </c>
      <c r="H18015">
        <v>43085.939999999995</v>
      </c>
    </row>
    <row r="18016" spans="1:8" x14ac:dyDescent="0.25">
      <c r="A18016" s="2">
        <v>33</v>
      </c>
      <c r="B18016" t="s">
        <v>49</v>
      </c>
      <c r="C18016" t="s">
        <v>283</v>
      </c>
      <c r="D18016" s="2">
        <v>2</v>
      </c>
      <c r="E18016" s="17">
        <v>15</v>
      </c>
      <c r="F18016" t="s">
        <v>67</v>
      </c>
      <c r="H18016">
        <v>29.15</v>
      </c>
    </row>
    <row r="18017" spans="1:8" x14ac:dyDescent="0.25">
      <c r="A18017" s="2">
        <v>33</v>
      </c>
      <c r="B18017" t="s">
        <v>49</v>
      </c>
      <c r="C18017" t="s">
        <v>283</v>
      </c>
      <c r="D18017" s="2">
        <v>2</v>
      </c>
      <c r="E18017" s="17">
        <v>15</v>
      </c>
      <c r="F18017" t="s">
        <v>72</v>
      </c>
      <c r="H18017">
        <v>171192.2</v>
      </c>
    </row>
    <row r="18018" spans="1:8" x14ac:dyDescent="0.25">
      <c r="A18018" s="2">
        <v>33</v>
      </c>
      <c r="B18018" t="s">
        <v>49</v>
      </c>
      <c r="C18018" t="s">
        <v>283</v>
      </c>
      <c r="D18018" s="2">
        <v>2</v>
      </c>
      <c r="E18018" s="17">
        <v>15</v>
      </c>
      <c r="F18018" t="s">
        <v>74</v>
      </c>
      <c r="H18018">
        <v>52274</v>
      </c>
    </row>
    <row r="18019" spans="1:8" x14ac:dyDescent="0.25">
      <c r="A18019" s="2">
        <v>33</v>
      </c>
      <c r="B18019" t="s">
        <v>49</v>
      </c>
      <c r="C18019" t="s">
        <v>283</v>
      </c>
      <c r="D18019" s="2">
        <v>2</v>
      </c>
      <c r="E18019" s="17">
        <v>15</v>
      </c>
      <c r="F18019" t="s">
        <v>76</v>
      </c>
      <c r="H18019">
        <v>35594.82</v>
      </c>
    </row>
    <row r="18020" spans="1:8" x14ac:dyDescent="0.25">
      <c r="A18020" s="2">
        <v>34</v>
      </c>
      <c r="B18020" t="s">
        <v>284</v>
      </c>
      <c r="C18020" t="s">
        <v>285</v>
      </c>
      <c r="D18020" s="2">
        <v>1</v>
      </c>
      <c r="E18020" s="17">
        <v>1</v>
      </c>
      <c r="F18020" t="s">
        <v>70</v>
      </c>
      <c r="G18020">
        <v>11</v>
      </c>
      <c r="H18020">
        <v>768000</v>
      </c>
    </row>
    <row r="18021" spans="1:8" x14ac:dyDescent="0.25">
      <c r="A18021" s="2">
        <v>34</v>
      </c>
      <c r="B18021" t="s">
        <v>284</v>
      </c>
      <c r="C18021" t="s">
        <v>285</v>
      </c>
      <c r="D18021" s="2">
        <v>1</v>
      </c>
      <c r="E18021" s="17">
        <v>2</v>
      </c>
      <c r="F18021" t="s">
        <v>70</v>
      </c>
      <c r="G18021">
        <v>7</v>
      </c>
      <c r="H18021">
        <v>1058999.99</v>
      </c>
    </row>
    <row r="18022" spans="1:8" x14ac:dyDescent="0.25">
      <c r="A18022" s="2">
        <v>34</v>
      </c>
      <c r="B18022" t="s">
        <v>284</v>
      </c>
      <c r="C18022" t="s">
        <v>285</v>
      </c>
      <c r="D18022" s="2">
        <v>1</v>
      </c>
      <c r="E18022" s="17">
        <v>3</v>
      </c>
      <c r="F18022" t="s">
        <v>70</v>
      </c>
      <c r="G18022">
        <v>21</v>
      </c>
      <c r="H18022">
        <v>2314708.14</v>
      </c>
    </row>
    <row r="18023" spans="1:8" x14ac:dyDescent="0.25">
      <c r="A18023" s="2">
        <v>34</v>
      </c>
      <c r="B18023" t="s">
        <v>284</v>
      </c>
      <c r="C18023" t="s">
        <v>285</v>
      </c>
      <c r="D18023" s="2">
        <v>1</v>
      </c>
      <c r="E18023" s="17">
        <v>3</v>
      </c>
      <c r="F18023" t="s">
        <v>75</v>
      </c>
      <c r="G18023">
        <v>17</v>
      </c>
      <c r="H18023">
        <v>234000</v>
      </c>
    </row>
    <row r="18024" spans="1:8" x14ac:dyDescent="0.25">
      <c r="A18024" s="2">
        <v>34</v>
      </c>
      <c r="B18024" t="s">
        <v>284</v>
      </c>
      <c r="C18024" t="s">
        <v>285</v>
      </c>
      <c r="D18024" s="2">
        <v>1</v>
      </c>
      <c r="E18024" s="17">
        <v>3</v>
      </c>
      <c r="F18024" t="s">
        <v>68</v>
      </c>
      <c r="G18024">
        <v>13</v>
      </c>
      <c r="H18024">
        <v>252517</v>
      </c>
    </row>
    <row r="18025" spans="1:8" x14ac:dyDescent="0.25">
      <c r="A18025" s="2">
        <v>34</v>
      </c>
      <c r="B18025" t="s">
        <v>284</v>
      </c>
      <c r="C18025" t="s">
        <v>285</v>
      </c>
      <c r="D18025" s="2">
        <v>1</v>
      </c>
      <c r="E18025" s="17">
        <v>3</v>
      </c>
      <c r="F18025" t="s">
        <v>69</v>
      </c>
      <c r="G18025">
        <v>21</v>
      </c>
      <c r="H18025">
        <v>299630.0500000001</v>
      </c>
    </row>
    <row r="18026" spans="1:8" x14ac:dyDescent="0.25">
      <c r="A18026" s="2">
        <v>34</v>
      </c>
      <c r="B18026" t="s">
        <v>284</v>
      </c>
      <c r="C18026" t="s">
        <v>285</v>
      </c>
      <c r="D18026" s="2">
        <v>1</v>
      </c>
      <c r="E18026" s="17">
        <v>3</v>
      </c>
      <c r="F18026" t="s">
        <v>78</v>
      </c>
      <c r="H18026">
        <v>99875.570000000022</v>
      </c>
    </row>
    <row r="18027" spans="1:8" x14ac:dyDescent="0.25">
      <c r="A18027" s="2">
        <v>34</v>
      </c>
      <c r="B18027" t="s">
        <v>284</v>
      </c>
      <c r="C18027" t="s">
        <v>285</v>
      </c>
      <c r="D18027" s="2">
        <v>1</v>
      </c>
      <c r="E18027" s="17">
        <v>3</v>
      </c>
      <c r="F18027" t="s">
        <v>67</v>
      </c>
      <c r="G18027">
        <v>21</v>
      </c>
      <c r="H18027">
        <v>1579.9299999999998</v>
      </c>
    </row>
    <row r="18028" spans="1:8" x14ac:dyDescent="0.25">
      <c r="A18028" s="2">
        <v>34</v>
      </c>
      <c r="B18028" t="s">
        <v>284</v>
      </c>
      <c r="C18028" t="s">
        <v>285</v>
      </c>
      <c r="D18028" s="2">
        <v>1</v>
      </c>
      <c r="E18028" s="17">
        <v>3</v>
      </c>
      <c r="F18028" t="s">
        <v>73</v>
      </c>
      <c r="G18028">
        <v>3</v>
      </c>
      <c r="H18028">
        <v>173412.46</v>
      </c>
    </row>
    <row r="18029" spans="1:8" x14ac:dyDescent="0.25">
      <c r="A18029" s="2">
        <v>34</v>
      </c>
      <c r="B18029" t="s">
        <v>284</v>
      </c>
      <c r="C18029" t="s">
        <v>285</v>
      </c>
      <c r="D18029" s="2">
        <v>1</v>
      </c>
      <c r="E18029" s="17">
        <v>3</v>
      </c>
      <c r="F18029" t="s">
        <v>72</v>
      </c>
      <c r="H18029">
        <v>5722.91</v>
      </c>
    </row>
    <row r="18030" spans="1:8" x14ac:dyDescent="0.25">
      <c r="A18030" s="2">
        <v>34</v>
      </c>
      <c r="B18030" t="s">
        <v>284</v>
      </c>
      <c r="C18030" t="s">
        <v>285</v>
      </c>
      <c r="D18030" s="2">
        <v>1</v>
      </c>
      <c r="E18030" s="17">
        <v>3</v>
      </c>
      <c r="F18030" t="s">
        <v>74</v>
      </c>
      <c r="G18030">
        <v>2</v>
      </c>
      <c r="H18030">
        <v>29760</v>
      </c>
    </row>
    <row r="18031" spans="1:8" x14ac:dyDescent="0.25">
      <c r="A18031" s="2">
        <v>34</v>
      </c>
      <c r="B18031" t="s">
        <v>284</v>
      </c>
      <c r="C18031" t="s">
        <v>285</v>
      </c>
      <c r="D18031" s="2">
        <v>1</v>
      </c>
      <c r="E18031" s="17">
        <v>4</v>
      </c>
      <c r="F18031" t="s">
        <v>70</v>
      </c>
      <c r="G18031">
        <v>2</v>
      </c>
      <c r="H18031">
        <v>232629.75</v>
      </c>
    </row>
    <row r="18032" spans="1:8" x14ac:dyDescent="0.25">
      <c r="A18032" s="2">
        <v>34</v>
      </c>
      <c r="B18032" t="s">
        <v>284</v>
      </c>
      <c r="C18032" t="s">
        <v>285</v>
      </c>
      <c r="D18032" s="2">
        <v>1</v>
      </c>
      <c r="E18032" s="17">
        <v>4</v>
      </c>
      <c r="F18032" t="s">
        <v>75</v>
      </c>
      <c r="G18032">
        <v>2</v>
      </c>
      <c r="H18032">
        <v>27000</v>
      </c>
    </row>
    <row r="18033" spans="1:8" x14ac:dyDescent="0.25">
      <c r="A18033" s="2">
        <v>34</v>
      </c>
      <c r="B18033" t="s">
        <v>284</v>
      </c>
      <c r="C18033" t="s">
        <v>285</v>
      </c>
      <c r="D18033" s="2">
        <v>1</v>
      </c>
      <c r="E18033" s="17">
        <v>4</v>
      </c>
      <c r="F18033" t="s">
        <v>68</v>
      </c>
      <c r="G18033">
        <v>2</v>
      </c>
      <c r="H18033">
        <v>53961.25</v>
      </c>
    </row>
    <row r="18034" spans="1:8" x14ac:dyDescent="0.25">
      <c r="A18034" s="2">
        <v>34</v>
      </c>
      <c r="B18034" t="s">
        <v>284</v>
      </c>
      <c r="C18034" t="s">
        <v>285</v>
      </c>
      <c r="D18034" s="2">
        <v>1</v>
      </c>
      <c r="E18034" s="17">
        <v>4</v>
      </c>
      <c r="F18034" t="s">
        <v>69</v>
      </c>
      <c r="G18034">
        <v>2</v>
      </c>
      <c r="H18034">
        <v>30241.51</v>
      </c>
    </row>
    <row r="18035" spans="1:8" x14ac:dyDescent="0.25">
      <c r="A18035" s="2">
        <v>34</v>
      </c>
      <c r="B18035" t="s">
        <v>284</v>
      </c>
      <c r="C18035" t="s">
        <v>285</v>
      </c>
      <c r="D18035" s="2">
        <v>1</v>
      </c>
      <c r="E18035" s="17">
        <v>4</v>
      </c>
      <c r="F18035" t="s">
        <v>78</v>
      </c>
      <c r="H18035">
        <v>12297.36</v>
      </c>
    </row>
    <row r="18036" spans="1:8" x14ac:dyDescent="0.25">
      <c r="A18036" s="2">
        <v>34</v>
      </c>
      <c r="B18036" t="s">
        <v>284</v>
      </c>
      <c r="C18036" t="s">
        <v>285</v>
      </c>
      <c r="D18036" s="2">
        <v>1</v>
      </c>
      <c r="E18036" s="17">
        <v>4</v>
      </c>
      <c r="F18036" t="s">
        <v>67</v>
      </c>
      <c r="G18036">
        <v>2</v>
      </c>
      <c r="H18036">
        <v>139.91999999999999</v>
      </c>
    </row>
    <row r="18037" spans="1:8" x14ac:dyDescent="0.25">
      <c r="A18037" s="2">
        <v>34</v>
      </c>
      <c r="B18037" t="s">
        <v>284</v>
      </c>
      <c r="C18037" t="s">
        <v>285</v>
      </c>
      <c r="D18037" s="2">
        <v>1</v>
      </c>
      <c r="E18037" s="17">
        <v>4</v>
      </c>
      <c r="F18037" t="s">
        <v>73</v>
      </c>
      <c r="H18037">
        <v>19457.75</v>
      </c>
    </row>
    <row r="18038" spans="1:8" x14ac:dyDescent="0.25">
      <c r="A18038" s="2">
        <v>34</v>
      </c>
      <c r="B18038" t="s">
        <v>284</v>
      </c>
      <c r="C18038" t="s">
        <v>285</v>
      </c>
      <c r="D18038" s="2">
        <v>1</v>
      </c>
      <c r="E18038" s="17">
        <v>5</v>
      </c>
      <c r="F18038" t="s">
        <v>70</v>
      </c>
      <c r="G18038">
        <v>22</v>
      </c>
      <c r="H18038">
        <v>3164258.0999999996</v>
      </c>
    </row>
    <row r="18039" spans="1:8" x14ac:dyDescent="0.25">
      <c r="A18039" s="2">
        <v>34</v>
      </c>
      <c r="B18039" t="s">
        <v>284</v>
      </c>
      <c r="C18039" t="s">
        <v>285</v>
      </c>
      <c r="D18039" s="2">
        <v>1</v>
      </c>
      <c r="E18039" s="17">
        <v>5</v>
      </c>
      <c r="F18039" t="s">
        <v>75</v>
      </c>
      <c r="G18039">
        <v>18</v>
      </c>
      <c r="H18039">
        <v>246600</v>
      </c>
    </row>
    <row r="18040" spans="1:8" x14ac:dyDescent="0.25">
      <c r="A18040" s="2">
        <v>34</v>
      </c>
      <c r="B18040" t="s">
        <v>284</v>
      </c>
      <c r="C18040" t="s">
        <v>285</v>
      </c>
      <c r="D18040" s="2">
        <v>1</v>
      </c>
      <c r="E18040" s="17">
        <v>5</v>
      </c>
      <c r="F18040" t="s">
        <v>77</v>
      </c>
      <c r="G18040">
        <v>5</v>
      </c>
      <c r="H18040">
        <v>95852.280000000013</v>
      </c>
    </row>
    <row r="18041" spans="1:8" x14ac:dyDescent="0.25">
      <c r="A18041" s="2">
        <v>34</v>
      </c>
      <c r="B18041" t="s">
        <v>284</v>
      </c>
      <c r="C18041" t="s">
        <v>285</v>
      </c>
      <c r="D18041" s="2">
        <v>1</v>
      </c>
      <c r="E18041" s="17">
        <v>5</v>
      </c>
      <c r="F18041" t="s">
        <v>68</v>
      </c>
      <c r="G18041">
        <v>11</v>
      </c>
      <c r="H18041">
        <v>206209.25</v>
      </c>
    </row>
    <row r="18042" spans="1:8" x14ac:dyDescent="0.25">
      <c r="A18042" s="2">
        <v>34</v>
      </c>
      <c r="B18042" t="s">
        <v>284</v>
      </c>
      <c r="C18042" t="s">
        <v>285</v>
      </c>
      <c r="D18042" s="2">
        <v>1</v>
      </c>
      <c r="E18042" s="17">
        <v>5</v>
      </c>
      <c r="F18042" t="s">
        <v>69</v>
      </c>
      <c r="G18042">
        <v>20</v>
      </c>
      <c r="H18042">
        <v>377229.16000000009</v>
      </c>
    </row>
    <row r="18043" spans="1:8" x14ac:dyDescent="0.25">
      <c r="A18043" s="2">
        <v>34</v>
      </c>
      <c r="B18043" t="s">
        <v>284</v>
      </c>
      <c r="C18043" t="s">
        <v>285</v>
      </c>
      <c r="D18043" s="2">
        <v>1</v>
      </c>
      <c r="E18043" s="17">
        <v>5</v>
      </c>
      <c r="F18043" t="s">
        <v>78</v>
      </c>
      <c r="H18043">
        <v>79143.25</v>
      </c>
    </row>
    <row r="18044" spans="1:8" x14ac:dyDescent="0.25">
      <c r="A18044" s="2">
        <v>34</v>
      </c>
      <c r="B18044" t="s">
        <v>284</v>
      </c>
      <c r="C18044" t="s">
        <v>285</v>
      </c>
      <c r="D18044" s="2">
        <v>1</v>
      </c>
      <c r="E18044" s="17">
        <v>5</v>
      </c>
      <c r="F18044" t="s">
        <v>67</v>
      </c>
      <c r="G18044">
        <v>22</v>
      </c>
      <c r="H18044">
        <v>1649.8899999999999</v>
      </c>
    </row>
    <row r="18045" spans="1:8" x14ac:dyDescent="0.25">
      <c r="A18045" s="2">
        <v>34</v>
      </c>
      <c r="B18045" t="s">
        <v>284</v>
      </c>
      <c r="C18045" t="s">
        <v>285</v>
      </c>
      <c r="D18045" s="2">
        <v>1</v>
      </c>
      <c r="E18045" s="17">
        <v>5</v>
      </c>
      <c r="F18045" t="s">
        <v>73</v>
      </c>
      <c r="G18045">
        <v>2</v>
      </c>
      <c r="H18045">
        <v>228620.42</v>
      </c>
    </row>
    <row r="18046" spans="1:8" x14ac:dyDescent="0.25">
      <c r="A18046" s="2">
        <v>34</v>
      </c>
      <c r="B18046" t="s">
        <v>284</v>
      </c>
      <c r="C18046" t="s">
        <v>285</v>
      </c>
      <c r="D18046" s="2">
        <v>1</v>
      </c>
      <c r="E18046" s="17">
        <v>5</v>
      </c>
      <c r="F18046" t="s">
        <v>79</v>
      </c>
      <c r="H18046">
        <v>17764.5</v>
      </c>
    </row>
    <row r="18047" spans="1:8" x14ac:dyDescent="0.25">
      <c r="A18047" s="2">
        <v>34</v>
      </c>
      <c r="B18047" t="s">
        <v>284</v>
      </c>
      <c r="C18047" t="s">
        <v>285</v>
      </c>
      <c r="D18047" s="2">
        <v>1</v>
      </c>
      <c r="E18047" s="17">
        <v>5</v>
      </c>
      <c r="F18047" t="s">
        <v>72</v>
      </c>
      <c r="G18047">
        <v>4</v>
      </c>
      <c r="H18047">
        <v>126874.1</v>
      </c>
    </row>
    <row r="18048" spans="1:8" x14ac:dyDescent="0.25">
      <c r="A18048" s="2">
        <v>34</v>
      </c>
      <c r="B18048" t="s">
        <v>284</v>
      </c>
      <c r="C18048" t="s">
        <v>285</v>
      </c>
      <c r="D18048" s="2">
        <v>1</v>
      </c>
      <c r="E18048" s="17">
        <v>5</v>
      </c>
      <c r="F18048" t="s">
        <v>74</v>
      </c>
      <c r="G18048">
        <v>1</v>
      </c>
      <c r="H18048">
        <v>75597.3</v>
      </c>
    </row>
    <row r="18049" spans="1:8" x14ac:dyDescent="0.25">
      <c r="A18049" s="2">
        <v>34</v>
      </c>
      <c r="B18049" t="s">
        <v>284</v>
      </c>
      <c r="C18049" t="s">
        <v>285</v>
      </c>
      <c r="D18049" s="2">
        <v>1</v>
      </c>
      <c r="E18049" s="17">
        <v>6</v>
      </c>
      <c r="F18049" t="s">
        <v>70</v>
      </c>
      <c r="G18049">
        <v>53</v>
      </c>
      <c r="H18049">
        <v>10994054.359999999</v>
      </c>
    </row>
    <row r="18050" spans="1:8" x14ac:dyDescent="0.25">
      <c r="A18050" s="2">
        <v>34</v>
      </c>
      <c r="B18050" t="s">
        <v>284</v>
      </c>
      <c r="C18050" t="s">
        <v>285</v>
      </c>
      <c r="D18050" s="2">
        <v>1</v>
      </c>
      <c r="E18050" s="17">
        <v>6</v>
      </c>
      <c r="F18050" t="s">
        <v>75</v>
      </c>
      <c r="G18050">
        <v>46</v>
      </c>
      <c r="H18050">
        <v>717000</v>
      </c>
    </row>
    <row r="18051" spans="1:8" x14ac:dyDescent="0.25">
      <c r="A18051" s="2">
        <v>34</v>
      </c>
      <c r="B18051" t="s">
        <v>284</v>
      </c>
      <c r="C18051" t="s">
        <v>285</v>
      </c>
      <c r="D18051" s="2">
        <v>1</v>
      </c>
      <c r="E18051" s="17">
        <v>6</v>
      </c>
      <c r="F18051" t="s">
        <v>77</v>
      </c>
      <c r="G18051">
        <v>9</v>
      </c>
      <c r="H18051">
        <v>310619.78000000003</v>
      </c>
    </row>
    <row r="18052" spans="1:8" x14ac:dyDescent="0.25">
      <c r="A18052" s="2">
        <v>34</v>
      </c>
      <c r="B18052" t="s">
        <v>284</v>
      </c>
      <c r="C18052" t="s">
        <v>285</v>
      </c>
      <c r="D18052" s="2">
        <v>1</v>
      </c>
      <c r="E18052" s="17">
        <v>6</v>
      </c>
      <c r="F18052" t="s">
        <v>68</v>
      </c>
      <c r="G18052">
        <v>38</v>
      </c>
      <c r="H18052">
        <v>843863.5</v>
      </c>
    </row>
    <row r="18053" spans="1:8" x14ac:dyDescent="0.25">
      <c r="A18053" s="2">
        <v>34</v>
      </c>
      <c r="B18053" t="s">
        <v>284</v>
      </c>
      <c r="C18053" t="s">
        <v>285</v>
      </c>
      <c r="D18053" s="2">
        <v>1</v>
      </c>
      <c r="E18053" s="17">
        <v>6</v>
      </c>
      <c r="F18053" t="s">
        <v>69</v>
      </c>
      <c r="G18053">
        <v>53</v>
      </c>
      <c r="H18053">
        <v>1429232.9000000011</v>
      </c>
    </row>
    <row r="18054" spans="1:8" x14ac:dyDescent="0.25">
      <c r="A18054" s="2">
        <v>34</v>
      </c>
      <c r="B18054" t="s">
        <v>284</v>
      </c>
      <c r="C18054" t="s">
        <v>285</v>
      </c>
      <c r="D18054" s="2">
        <v>1</v>
      </c>
      <c r="E18054" s="17">
        <v>6</v>
      </c>
      <c r="F18054" t="s">
        <v>78</v>
      </c>
      <c r="H18054">
        <v>458712.22999999992</v>
      </c>
    </row>
    <row r="18055" spans="1:8" x14ac:dyDescent="0.25">
      <c r="A18055" s="2">
        <v>34</v>
      </c>
      <c r="B18055" t="s">
        <v>284</v>
      </c>
      <c r="C18055" t="s">
        <v>285</v>
      </c>
      <c r="D18055" s="2">
        <v>1</v>
      </c>
      <c r="E18055" s="17">
        <v>6</v>
      </c>
      <c r="F18055" t="s">
        <v>67</v>
      </c>
      <c r="G18055">
        <v>53</v>
      </c>
      <c r="H18055">
        <v>4663.95</v>
      </c>
    </row>
    <row r="18056" spans="1:8" x14ac:dyDescent="0.25">
      <c r="A18056" s="2">
        <v>34</v>
      </c>
      <c r="B18056" t="s">
        <v>284</v>
      </c>
      <c r="C18056" t="s">
        <v>285</v>
      </c>
      <c r="D18056" s="2">
        <v>1</v>
      </c>
      <c r="E18056" s="17">
        <v>6</v>
      </c>
      <c r="F18056" t="s">
        <v>73</v>
      </c>
      <c r="G18056">
        <v>6</v>
      </c>
      <c r="H18056">
        <v>901646.87000000011</v>
      </c>
    </row>
    <row r="18057" spans="1:8" x14ac:dyDescent="0.25">
      <c r="A18057" s="2">
        <v>34</v>
      </c>
      <c r="B18057" t="s">
        <v>284</v>
      </c>
      <c r="C18057" t="s">
        <v>285</v>
      </c>
      <c r="D18057" s="2">
        <v>1</v>
      </c>
      <c r="E18057" s="17">
        <v>6</v>
      </c>
      <c r="F18057" t="s">
        <v>72</v>
      </c>
      <c r="G18057">
        <v>2</v>
      </c>
      <c r="H18057">
        <v>29760</v>
      </c>
    </row>
    <row r="18058" spans="1:8" x14ac:dyDescent="0.25">
      <c r="A18058" s="2">
        <v>34</v>
      </c>
      <c r="B18058" t="s">
        <v>284</v>
      </c>
      <c r="C18058" t="s">
        <v>285</v>
      </c>
      <c r="D18058" s="2">
        <v>1</v>
      </c>
      <c r="E18058" s="17">
        <v>6</v>
      </c>
      <c r="F18058" t="s">
        <v>74</v>
      </c>
      <c r="H18058">
        <v>16986.75</v>
      </c>
    </row>
    <row r="18059" spans="1:8" x14ac:dyDescent="0.25">
      <c r="A18059" s="2">
        <v>34</v>
      </c>
      <c r="B18059" t="s">
        <v>284</v>
      </c>
      <c r="C18059" t="s">
        <v>285</v>
      </c>
      <c r="D18059" s="2">
        <v>1</v>
      </c>
      <c r="E18059" s="17">
        <v>6</v>
      </c>
      <c r="F18059" t="s">
        <v>76</v>
      </c>
      <c r="H18059">
        <v>7267.26</v>
      </c>
    </row>
    <row r="18060" spans="1:8" x14ac:dyDescent="0.25">
      <c r="A18060" s="2">
        <v>34</v>
      </c>
      <c r="B18060" t="s">
        <v>284</v>
      </c>
      <c r="C18060" t="s">
        <v>285</v>
      </c>
      <c r="D18060" s="2">
        <v>1</v>
      </c>
      <c r="E18060" s="17">
        <v>7</v>
      </c>
      <c r="F18060" t="s">
        <v>70</v>
      </c>
      <c r="G18060">
        <v>69</v>
      </c>
      <c r="H18060">
        <v>12826393.830000002</v>
      </c>
    </row>
    <row r="18061" spans="1:8" x14ac:dyDescent="0.25">
      <c r="A18061" s="2">
        <v>34</v>
      </c>
      <c r="B18061" t="s">
        <v>284</v>
      </c>
      <c r="C18061" t="s">
        <v>285</v>
      </c>
      <c r="D18061" s="2">
        <v>1</v>
      </c>
      <c r="E18061" s="17">
        <v>7</v>
      </c>
      <c r="F18061" t="s">
        <v>75</v>
      </c>
      <c r="G18061">
        <v>53</v>
      </c>
      <c r="H18061">
        <v>642300</v>
      </c>
    </row>
    <row r="18062" spans="1:8" x14ac:dyDescent="0.25">
      <c r="A18062" s="2">
        <v>34</v>
      </c>
      <c r="B18062" t="s">
        <v>284</v>
      </c>
      <c r="C18062" t="s">
        <v>285</v>
      </c>
      <c r="D18062" s="2">
        <v>1</v>
      </c>
      <c r="E18062" s="17">
        <v>7</v>
      </c>
      <c r="F18062" t="s">
        <v>77</v>
      </c>
      <c r="G18062">
        <v>4</v>
      </c>
      <c r="H18062">
        <v>184093.81</v>
      </c>
    </row>
    <row r="18063" spans="1:8" x14ac:dyDescent="0.25">
      <c r="A18063" s="2">
        <v>34</v>
      </c>
      <c r="B18063" t="s">
        <v>284</v>
      </c>
      <c r="C18063" t="s">
        <v>285</v>
      </c>
      <c r="D18063" s="2">
        <v>1</v>
      </c>
      <c r="E18063" s="17">
        <v>7</v>
      </c>
      <c r="F18063" t="s">
        <v>68</v>
      </c>
      <c r="G18063">
        <v>48</v>
      </c>
      <c r="H18063">
        <v>790463.88</v>
      </c>
    </row>
    <row r="18064" spans="1:8" x14ac:dyDescent="0.25">
      <c r="A18064" s="2">
        <v>34</v>
      </c>
      <c r="B18064" t="s">
        <v>284</v>
      </c>
      <c r="C18064" t="s">
        <v>285</v>
      </c>
      <c r="D18064" s="2">
        <v>1</v>
      </c>
      <c r="E18064" s="17">
        <v>7</v>
      </c>
      <c r="F18064" t="s">
        <v>69</v>
      </c>
      <c r="G18064">
        <v>65</v>
      </c>
      <c r="H18064">
        <v>1564409.1399999994</v>
      </c>
    </row>
    <row r="18065" spans="1:8" x14ac:dyDescent="0.25">
      <c r="A18065" s="2">
        <v>34</v>
      </c>
      <c r="B18065" t="s">
        <v>284</v>
      </c>
      <c r="C18065" t="s">
        <v>285</v>
      </c>
      <c r="D18065" s="2">
        <v>1</v>
      </c>
      <c r="E18065" s="17">
        <v>7</v>
      </c>
      <c r="F18065" t="s">
        <v>78</v>
      </c>
      <c r="H18065">
        <v>434195.32000000007</v>
      </c>
    </row>
    <row r="18066" spans="1:8" x14ac:dyDescent="0.25">
      <c r="A18066" s="2">
        <v>34</v>
      </c>
      <c r="B18066" t="s">
        <v>284</v>
      </c>
      <c r="C18066" t="s">
        <v>285</v>
      </c>
      <c r="D18066" s="2">
        <v>1</v>
      </c>
      <c r="E18066" s="17">
        <v>7</v>
      </c>
      <c r="F18066" t="s">
        <v>67</v>
      </c>
      <c r="G18066">
        <v>69</v>
      </c>
      <c r="H18066">
        <v>4319.9799999999996</v>
      </c>
    </row>
    <row r="18067" spans="1:8" x14ac:dyDescent="0.25">
      <c r="A18067" s="2">
        <v>34</v>
      </c>
      <c r="B18067" t="s">
        <v>284</v>
      </c>
      <c r="C18067" t="s">
        <v>285</v>
      </c>
      <c r="D18067" s="2">
        <v>1</v>
      </c>
      <c r="E18067" s="17">
        <v>7</v>
      </c>
      <c r="F18067" t="s">
        <v>73</v>
      </c>
      <c r="G18067">
        <v>4</v>
      </c>
      <c r="H18067">
        <v>995859.90999999992</v>
      </c>
    </row>
    <row r="18068" spans="1:8" x14ac:dyDescent="0.25">
      <c r="A18068" s="2">
        <v>34</v>
      </c>
      <c r="B18068" t="s">
        <v>284</v>
      </c>
      <c r="C18068" t="s">
        <v>285</v>
      </c>
      <c r="D18068" s="2">
        <v>1</v>
      </c>
      <c r="E18068" s="17">
        <v>7</v>
      </c>
      <c r="F18068" t="s">
        <v>79</v>
      </c>
      <c r="G18068">
        <v>1</v>
      </c>
      <c r="H18068">
        <v>17764</v>
      </c>
    </row>
    <row r="18069" spans="1:8" x14ac:dyDescent="0.25">
      <c r="A18069" s="2">
        <v>34</v>
      </c>
      <c r="B18069" t="s">
        <v>284</v>
      </c>
      <c r="C18069" t="s">
        <v>285</v>
      </c>
      <c r="D18069" s="2">
        <v>1</v>
      </c>
      <c r="E18069" s="17">
        <v>7</v>
      </c>
      <c r="F18069" t="s">
        <v>72</v>
      </c>
      <c r="G18069">
        <v>4</v>
      </c>
      <c r="H18069">
        <v>354862.67</v>
      </c>
    </row>
    <row r="18070" spans="1:8" x14ac:dyDescent="0.25">
      <c r="A18070" s="2">
        <v>34</v>
      </c>
      <c r="B18070" t="s">
        <v>284</v>
      </c>
      <c r="C18070" t="s">
        <v>285</v>
      </c>
      <c r="D18070" s="2">
        <v>1</v>
      </c>
      <c r="E18070" s="17">
        <v>7</v>
      </c>
      <c r="F18070" t="s">
        <v>74</v>
      </c>
      <c r="G18070">
        <v>4</v>
      </c>
      <c r="H18070">
        <v>63230.599999999991</v>
      </c>
    </row>
    <row r="18071" spans="1:8" x14ac:dyDescent="0.25">
      <c r="A18071" s="2">
        <v>34</v>
      </c>
      <c r="B18071" t="s">
        <v>284</v>
      </c>
      <c r="C18071" t="s">
        <v>285</v>
      </c>
      <c r="D18071" s="2">
        <v>1</v>
      </c>
      <c r="E18071" s="17">
        <v>7</v>
      </c>
      <c r="F18071" t="s">
        <v>88</v>
      </c>
      <c r="H18071">
        <v>16819.66</v>
      </c>
    </row>
    <row r="18072" spans="1:8" x14ac:dyDescent="0.25">
      <c r="A18072" s="2">
        <v>34</v>
      </c>
      <c r="B18072" t="s">
        <v>284</v>
      </c>
      <c r="C18072" t="s">
        <v>285</v>
      </c>
      <c r="D18072" s="2">
        <v>1</v>
      </c>
      <c r="E18072" s="17">
        <v>8</v>
      </c>
      <c r="F18072" t="s">
        <v>70</v>
      </c>
      <c r="G18072">
        <v>60</v>
      </c>
      <c r="H18072">
        <v>16542783.699999999</v>
      </c>
    </row>
    <row r="18073" spans="1:8" x14ac:dyDescent="0.25">
      <c r="A18073" s="2">
        <v>34</v>
      </c>
      <c r="B18073" t="s">
        <v>284</v>
      </c>
      <c r="C18073" t="s">
        <v>285</v>
      </c>
      <c r="D18073" s="2">
        <v>1</v>
      </c>
      <c r="E18073" s="17">
        <v>8</v>
      </c>
      <c r="F18073" t="s">
        <v>75</v>
      </c>
      <c r="G18073">
        <v>50</v>
      </c>
      <c r="H18073">
        <v>685500</v>
      </c>
    </row>
    <row r="18074" spans="1:8" x14ac:dyDescent="0.25">
      <c r="A18074" s="2">
        <v>34</v>
      </c>
      <c r="B18074" t="s">
        <v>284</v>
      </c>
      <c r="C18074" t="s">
        <v>285</v>
      </c>
      <c r="D18074" s="2">
        <v>1</v>
      </c>
      <c r="E18074" s="17">
        <v>8</v>
      </c>
      <c r="F18074" t="s">
        <v>77</v>
      </c>
      <c r="G18074">
        <v>8</v>
      </c>
      <c r="H18074">
        <v>334936.81</v>
      </c>
    </row>
    <row r="18075" spans="1:8" x14ac:dyDescent="0.25">
      <c r="A18075" s="2">
        <v>34</v>
      </c>
      <c r="B18075" t="s">
        <v>284</v>
      </c>
      <c r="C18075" t="s">
        <v>285</v>
      </c>
      <c r="D18075" s="2">
        <v>1</v>
      </c>
      <c r="E18075" s="17">
        <v>8</v>
      </c>
      <c r="F18075" t="s">
        <v>68</v>
      </c>
      <c r="G18075">
        <v>40</v>
      </c>
      <c r="H18075">
        <v>860532.25</v>
      </c>
    </row>
    <row r="18076" spans="1:8" x14ac:dyDescent="0.25">
      <c r="A18076" s="2">
        <v>34</v>
      </c>
      <c r="B18076" t="s">
        <v>284</v>
      </c>
      <c r="C18076" t="s">
        <v>285</v>
      </c>
      <c r="D18076" s="2">
        <v>1</v>
      </c>
      <c r="E18076" s="17">
        <v>8</v>
      </c>
      <c r="F18076" t="s">
        <v>69</v>
      </c>
      <c r="G18076">
        <v>59</v>
      </c>
      <c r="H18076">
        <v>2114294.3600000008</v>
      </c>
    </row>
    <row r="18077" spans="1:8" x14ac:dyDescent="0.25">
      <c r="A18077" s="2">
        <v>34</v>
      </c>
      <c r="B18077" t="s">
        <v>284</v>
      </c>
      <c r="C18077" t="s">
        <v>285</v>
      </c>
      <c r="D18077" s="2">
        <v>1</v>
      </c>
      <c r="E18077" s="17">
        <v>8</v>
      </c>
      <c r="F18077" t="s">
        <v>78</v>
      </c>
      <c r="G18077">
        <v>1</v>
      </c>
      <c r="H18077">
        <v>477300.65000000008</v>
      </c>
    </row>
    <row r="18078" spans="1:8" x14ac:dyDescent="0.25">
      <c r="A18078" s="2">
        <v>34</v>
      </c>
      <c r="B18078" t="s">
        <v>284</v>
      </c>
      <c r="C18078" t="s">
        <v>285</v>
      </c>
      <c r="D18078" s="2">
        <v>1</v>
      </c>
      <c r="E18078" s="17">
        <v>8</v>
      </c>
      <c r="F18078" t="s">
        <v>67</v>
      </c>
      <c r="G18078">
        <v>59</v>
      </c>
      <c r="H18078">
        <v>4500.76</v>
      </c>
    </row>
    <row r="18079" spans="1:8" x14ac:dyDescent="0.25">
      <c r="A18079" s="2">
        <v>34</v>
      </c>
      <c r="B18079" t="s">
        <v>284</v>
      </c>
      <c r="C18079" t="s">
        <v>285</v>
      </c>
      <c r="D18079" s="2">
        <v>1</v>
      </c>
      <c r="E18079" s="17">
        <v>8</v>
      </c>
      <c r="F18079" t="s">
        <v>73</v>
      </c>
      <c r="G18079">
        <v>10</v>
      </c>
      <c r="H18079">
        <v>1237685.4400000002</v>
      </c>
    </row>
    <row r="18080" spans="1:8" x14ac:dyDescent="0.25">
      <c r="A18080" s="2">
        <v>34</v>
      </c>
      <c r="B18080" t="s">
        <v>284</v>
      </c>
      <c r="C18080" t="s">
        <v>285</v>
      </c>
      <c r="D18080" s="2">
        <v>1</v>
      </c>
      <c r="E18080" s="17">
        <v>8</v>
      </c>
      <c r="F18080" t="s">
        <v>79</v>
      </c>
      <c r="H18080">
        <v>17764.5</v>
      </c>
    </row>
    <row r="18081" spans="1:8" x14ac:dyDescent="0.25">
      <c r="A18081" s="2">
        <v>34</v>
      </c>
      <c r="B18081" t="s">
        <v>284</v>
      </c>
      <c r="C18081" t="s">
        <v>285</v>
      </c>
      <c r="D18081" s="2">
        <v>1</v>
      </c>
      <c r="E18081" s="17">
        <v>8</v>
      </c>
      <c r="F18081" t="s">
        <v>72</v>
      </c>
      <c r="G18081">
        <v>2</v>
      </c>
      <c r="H18081">
        <v>130706.28000000001</v>
      </c>
    </row>
    <row r="18082" spans="1:8" x14ac:dyDescent="0.25">
      <c r="A18082" s="2">
        <v>34</v>
      </c>
      <c r="B18082" t="s">
        <v>284</v>
      </c>
      <c r="C18082" t="s">
        <v>285</v>
      </c>
      <c r="D18082" s="2">
        <v>1</v>
      </c>
      <c r="E18082" s="17">
        <v>8</v>
      </c>
      <c r="F18082" t="s">
        <v>74</v>
      </c>
      <c r="G18082">
        <v>5</v>
      </c>
      <c r="H18082">
        <v>109144.42</v>
      </c>
    </row>
    <row r="18083" spans="1:8" x14ac:dyDescent="0.25">
      <c r="A18083" s="2">
        <v>34</v>
      </c>
      <c r="B18083" t="s">
        <v>284</v>
      </c>
      <c r="C18083" t="s">
        <v>285</v>
      </c>
      <c r="D18083" s="2">
        <v>1</v>
      </c>
      <c r="E18083" s="17">
        <v>8</v>
      </c>
      <c r="F18083" t="s">
        <v>88</v>
      </c>
      <c r="H18083">
        <v>20274.37</v>
      </c>
    </row>
    <row r="18084" spans="1:8" x14ac:dyDescent="0.25">
      <c r="A18084" s="2">
        <v>34</v>
      </c>
      <c r="B18084" t="s">
        <v>284</v>
      </c>
      <c r="C18084" t="s">
        <v>285</v>
      </c>
      <c r="D18084" s="2">
        <v>1</v>
      </c>
      <c r="E18084" s="17">
        <v>8</v>
      </c>
      <c r="F18084" t="s">
        <v>76</v>
      </c>
      <c r="H18084">
        <v>7174.06</v>
      </c>
    </row>
    <row r="18085" spans="1:8" x14ac:dyDescent="0.25">
      <c r="A18085" s="2">
        <v>34</v>
      </c>
      <c r="B18085" t="s">
        <v>284</v>
      </c>
      <c r="C18085" t="s">
        <v>285</v>
      </c>
      <c r="D18085" s="2">
        <v>1</v>
      </c>
      <c r="E18085" s="17">
        <v>9</v>
      </c>
      <c r="F18085" t="s">
        <v>70</v>
      </c>
      <c r="G18085">
        <v>37</v>
      </c>
      <c r="H18085">
        <v>12016614.09</v>
      </c>
    </row>
    <row r="18086" spans="1:8" x14ac:dyDescent="0.25">
      <c r="A18086" s="2">
        <v>34</v>
      </c>
      <c r="B18086" t="s">
        <v>284</v>
      </c>
      <c r="C18086" t="s">
        <v>285</v>
      </c>
      <c r="D18086" s="2">
        <v>1</v>
      </c>
      <c r="E18086" s="17">
        <v>9</v>
      </c>
      <c r="F18086" t="s">
        <v>75</v>
      </c>
      <c r="G18086">
        <v>28</v>
      </c>
      <c r="H18086">
        <v>386100</v>
      </c>
    </row>
    <row r="18087" spans="1:8" x14ac:dyDescent="0.25">
      <c r="A18087" s="2">
        <v>34</v>
      </c>
      <c r="B18087" t="s">
        <v>284</v>
      </c>
      <c r="C18087" t="s">
        <v>285</v>
      </c>
      <c r="D18087" s="2">
        <v>1</v>
      </c>
      <c r="E18087" s="17">
        <v>9</v>
      </c>
      <c r="F18087" t="s">
        <v>77</v>
      </c>
      <c r="G18087">
        <v>5</v>
      </c>
      <c r="H18087">
        <v>184464.43000000002</v>
      </c>
    </row>
    <row r="18088" spans="1:8" x14ac:dyDescent="0.25">
      <c r="A18088" s="2">
        <v>34</v>
      </c>
      <c r="B18088" t="s">
        <v>284</v>
      </c>
      <c r="C18088" t="s">
        <v>285</v>
      </c>
      <c r="D18088" s="2">
        <v>1</v>
      </c>
      <c r="E18088" s="17">
        <v>9</v>
      </c>
      <c r="F18088" t="s">
        <v>68</v>
      </c>
      <c r="G18088">
        <v>20</v>
      </c>
      <c r="H18088">
        <v>447988</v>
      </c>
    </row>
    <row r="18089" spans="1:8" x14ac:dyDescent="0.25">
      <c r="A18089" s="2">
        <v>34</v>
      </c>
      <c r="B18089" t="s">
        <v>284</v>
      </c>
      <c r="C18089" t="s">
        <v>285</v>
      </c>
      <c r="D18089" s="2">
        <v>1</v>
      </c>
      <c r="E18089" s="17">
        <v>9</v>
      </c>
      <c r="F18089" t="s">
        <v>69</v>
      </c>
      <c r="G18089">
        <v>34</v>
      </c>
      <c r="H18089">
        <v>1432886.2899999993</v>
      </c>
    </row>
    <row r="18090" spans="1:8" x14ac:dyDescent="0.25">
      <c r="A18090" s="2">
        <v>34</v>
      </c>
      <c r="B18090" t="s">
        <v>284</v>
      </c>
      <c r="C18090" t="s">
        <v>285</v>
      </c>
      <c r="D18090" s="2">
        <v>1</v>
      </c>
      <c r="E18090" s="17">
        <v>9</v>
      </c>
      <c r="F18090" t="s">
        <v>78</v>
      </c>
      <c r="H18090">
        <v>264797.05</v>
      </c>
    </row>
    <row r="18091" spans="1:8" x14ac:dyDescent="0.25">
      <c r="A18091" s="2">
        <v>34</v>
      </c>
      <c r="B18091" t="s">
        <v>284</v>
      </c>
      <c r="C18091" t="s">
        <v>285</v>
      </c>
      <c r="D18091" s="2">
        <v>1</v>
      </c>
      <c r="E18091" s="17">
        <v>9</v>
      </c>
      <c r="F18091" t="s">
        <v>67</v>
      </c>
      <c r="G18091">
        <v>37</v>
      </c>
      <c r="H18091">
        <v>2786.84</v>
      </c>
    </row>
    <row r="18092" spans="1:8" x14ac:dyDescent="0.25">
      <c r="A18092" s="2">
        <v>34</v>
      </c>
      <c r="B18092" t="s">
        <v>284</v>
      </c>
      <c r="C18092" t="s">
        <v>285</v>
      </c>
      <c r="D18092" s="2">
        <v>1</v>
      </c>
      <c r="E18092" s="17">
        <v>9</v>
      </c>
      <c r="F18092" t="s">
        <v>73</v>
      </c>
      <c r="G18092">
        <v>4</v>
      </c>
      <c r="H18092">
        <v>826227.51</v>
      </c>
    </row>
    <row r="18093" spans="1:8" x14ac:dyDescent="0.25">
      <c r="A18093" s="2">
        <v>34</v>
      </c>
      <c r="B18093" t="s">
        <v>284</v>
      </c>
      <c r="C18093" t="s">
        <v>285</v>
      </c>
      <c r="D18093" s="2">
        <v>1</v>
      </c>
      <c r="E18093" s="17">
        <v>9</v>
      </c>
      <c r="F18093" t="s">
        <v>72</v>
      </c>
      <c r="G18093">
        <v>3</v>
      </c>
      <c r="H18093">
        <v>367710.49</v>
      </c>
    </row>
    <row r="18094" spans="1:8" x14ac:dyDescent="0.25">
      <c r="A18094" s="2">
        <v>34</v>
      </c>
      <c r="B18094" t="s">
        <v>284</v>
      </c>
      <c r="C18094" t="s">
        <v>285</v>
      </c>
      <c r="D18094" s="2">
        <v>1</v>
      </c>
      <c r="E18094" s="17">
        <v>9</v>
      </c>
      <c r="F18094" t="s">
        <v>74</v>
      </c>
      <c r="G18094">
        <v>4</v>
      </c>
      <c r="H18094">
        <v>177885.61000000004</v>
      </c>
    </row>
    <row r="18095" spans="1:8" x14ac:dyDescent="0.25">
      <c r="A18095" s="2">
        <v>34</v>
      </c>
      <c r="B18095" t="s">
        <v>284</v>
      </c>
      <c r="C18095" t="s">
        <v>285</v>
      </c>
      <c r="D18095" s="2">
        <v>1</v>
      </c>
      <c r="E18095" s="17">
        <v>9</v>
      </c>
      <c r="F18095" t="s">
        <v>88</v>
      </c>
      <c r="G18095">
        <v>1</v>
      </c>
      <c r="H18095">
        <v>18082.95</v>
      </c>
    </row>
    <row r="18096" spans="1:8" x14ac:dyDescent="0.25">
      <c r="A18096" s="2">
        <v>34</v>
      </c>
      <c r="B18096" t="s">
        <v>284</v>
      </c>
      <c r="C18096" t="s">
        <v>285</v>
      </c>
      <c r="D18096" s="2">
        <v>1</v>
      </c>
      <c r="E18096" s="17">
        <v>9</v>
      </c>
      <c r="F18096" t="s">
        <v>76</v>
      </c>
      <c r="H18096">
        <v>35341.730000000003</v>
      </c>
    </row>
    <row r="18097" spans="1:8" x14ac:dyDescent="0.25">
      <c r="A18097" s="2">
        <v>34</v>
      </c>
      <c r="B18097" t="s">
        <v>284</v>
      </c>
      <c r="C18097" t="s">
        <v>285</v>
      </c>
      <c r="D18097" s="2">
        <v>1</v>
      </c>
      <c r="E18097" s="17">
        <v>10</v>
      </c>
      <c r="F18097" t="s">
        <v>70</v>
      </c>
      <c r="G18097">
        <v>63</v>
      </c>
      <c r="H18097">
        <v>21056920.719999999</v>
      </c>
    </row>
    <row r="18098" spans="1:8" x14ac:dyDescent="0.25">
      <c r="A18098" s="2">
        <v>34</v>
      </c>
      <c r="B18098" t="s">
        <v>284</v>
      </c>
      <c r="C18098" t="s">
        <v>285</v>
      </c>
      <c r="D18098" s="2">
        <v>1</v>
      </c>
      <c r="E18098" s="17">
        <v>10</v>
      </c>
      <c r="F18098" t="s">
        <v>75</v>
      </c>
      <c r="G18098">
        <v>52</v>
      </c>
      <c r="H18098">
        <v>576900</v>
      </c>
    </row>
    <row r="18099" spans="1:8" x14ac:dyDescent="0.25">
      <c r="A18099" s="2">
        <v>34</v>
      </c>
      <c r="B18099" t="s">
        <v>284</v>
      </c>
      <c r="C18099" t="s">
        <v>285</v>
      </c>
      <c r="D18099" s="2">
        <v>1</v>
      </c>
      <c r="E18099" s="17">
        <v>10</v>
      </c>
      <c r="F18099" t="s">
        <v>77</v>
      </c>
      <c r="G18099">
        <v>6</v>
      </c>
      <c r="H18099">
        <v>161269.69</v>
      </c>
    </row>
    <row r="18100" spans="1:8" x14ac:dyDescent="0.25">
      <c r="A18100" s="2">
        <v>34</v>
      </c>
      <c r="B18100" t="s">
        <v>284</v>
      </c>
      <c r="C18100" t="s">
        <v>285</v>
      </c>
      <c r="D18100" s="2">
        <v>1</v>
      </c>
      <c r="E18100" s="17">
        <v>10</v>
      </c>
      <c r="F18100" t="s">
        <v>68</v>
      </c>
      <c r="G18100">
        <v>49</v>
      </c>
      <c r="H18100">
        <v>1021705</v>
      </c>
    </row>
    <row r="18101" spans="1:8" x14ac:dyDescent="0.25">
      <c r="A18101" s="2">
        <v>34</v>
      </c>
      <c r="B18101" t="s">
        <v>284</v>
      </c>
      <c r="C18101" t="s">
        <v>285</v>
      </c>
      <c r="D18101" s="2">
        <v>1</v>
      </c>
      <c r="E18101" s="17">
        <v>10</v>
      </c>
      <c r="F18101" t="s">
        <v>69</v>
      </c>
      <c r="G18101">
        <v>63</v>
      </c>
      <c r="H18101">
        <v>2713610.7899999996</v>
      </c>
    </row>
    <row r="18102" spans="1:8" x14ac:dyDescent="0.25">
      <c r="A18102" s="2">
        <v>34</v>
      </c>
      <c r="B18102" t="s">
        <v>284</v>
      </c>
      <c r="C18102" t="s">
        <v>285</v>
      </c>
      <c r="D18102" s="2">
        <v>1</v>
      </c>
      <c r="E18102" s="17">
        <v>10</v>
      </c>
      <c r="F18102" t="s">
        <v>78</v>
      </c>
      <c r="H18102">
        <v>478377.12999999989</v>
      </c>
    </row>
    <row r="18103" spans="1:8" x14ac:dyDescent="0.25">
      <c r="A18103" s="2">
        <v>34</v>
      </c>
      <c r="B18103" t="s">
        <v>284</v>
      </c>
      <c r="C18103" t="s">
        <v>285</v>
      </c>
      <c r="D18103" s="2">
        <v>1</v>
      </c>
      <c r="E18103" s="17">
        <v>10</v>
      </c>
      <c r="F18103" t="s">
        <v>67</v>
      </c>
      <c r="G18103">
        <v>61</v>
      </c>
      <c r="H18103">
        <v>3806.9400000000005</v>
      </c>
    </row>
    <row r="18104" spans="1:8" x14ac:dyDescent="0.25">
      <c r="A18104" s="2">
        <v>34</v>
      </c>
      <c r="B18104" t="s">
        <v>284</v>
      </c>
      <c r="C18104" t="s">
        <v>285</v>
      </c>
      <c r="D18104" s="2">
        <v>1</v>
      </c>
      <c r="E18104" s="17">
        <v>10</v>
      </c>
      <c r="F18104" t="s">
        <v>73</v>
      </c>
      <c r="G18104">
        <v>6</v>
      </c>
      <c r="H18104">
        <v>1731183.17</v>
      </c>
    </row>
    <row r="18105" spans="1:8" x14ac:dyDescent="0.25">
      <c r="A18105" s="2">
        <v>34</v>
      </c>
      <c r="B18105" t="s">
        <v>284</v>
      </c>
      <c r="C18105" t="s">
        <v>285</v>
      </c>
      <c r="D18105" s="2">
        <v>1</v>
      </c>
      <c r="E18105" s="17">
        <v>10</v>
      </c>
      <c r="F18105" t="s">
        <v>72</v>
      </c>
      <c r="H18105">
        <v>67677.099999999991</v>
      </c>
    </row>
    <row r="18106" spans="1:8" x14ac:dyDescent="0.25">
      <c r="A18106" s="2">
        <v>34</v>
      </c>
      <c r="B18106" t="s">
        <v>284</v>
      </c>
      <c r="C18106" t="s">
        <v>285</v>
      </c>
      <c r="D18106" s="2">
        <v>1</v>
      </c>
      <c r="E18106" s="17">
        <v>10</v>
      </c>
      <c r="F18106" t="s">
        <v>74</v>
      </c>
      <c r="G18106">
        <v>3</v>
      </c>
      <c r="H18106">
        <v>214199.30000000002</v>
      </c>
    </row>
    <row r="18107" spans="1:8" x14ac:dyDescent="0.25">
      <c r="A18107" s="2">
        <v>34</v>
      </c>
      <c r="B18107" t="s">
        <v>284</v>
      </c>
      <c r="C18107" t="s">
        <v>285</v>
      </c>
      <c r="D18107" s="2">
        <v>1</v>
      </c>
      <c r="E18107" s="17">
        <v>10</v>
      </c>
      <c r="F18107" t="s">
        <v>88</v>
      </c>
      <c r="G18107">
        <v>2</v>
      </c>
      <c r="H18107">
        <v>40041.899999999994</v>
      </c>
    </row>
    <row r="18108" spans="1:8" x14ac:dyDescent="0.25">
      <c r="A18108" s="2">
        <v>34</v>
      </c>
      <c r="B18108" t="s">
        <v>284</v>
      </c>
      <c r="C18108" t="s">
        <v>285</v>
      </c>
      <c r="D18108" s="2">
        <v>1</v>
      </c>
      <c r="E18108" s="17">
        <v>10</v>
      </c>
      <c r="F18108" t="s">
        <v>76</v>
      </c>
      <c r="H18108">
        <v>37677.08</v>
      </c>
    </row>
    <row r="18109" spans="1:8" x14ac:dyDescent="0.25">
      <c r="A18109" s="2">
        <v>34</v>
      </c>
      <c r="B18109" t="s">
        <v>284</v>
      </c>
      <c r="C18109" t="s">
        <v>285</v>
      </c>
      <c r="D18109" s="2">
        <v>1</v>
      </c>
      <c r="E18109" s="17">
        <v>11</v>
      </c>
      <c r="F18109" t="s">
        <v>70</v>
      </c>
      <c r="G18109">
        <v>30</v>
      </c>
      <c r="H18109">
        <v>14740781.219999995</v>
      </c>
    </row>
    <row r="18110" spans="1:8" x14ac:dyDescent="0.25">
      <c r="A18110" s="2">
        <v>34</v>
      </c>
      <c r="B18110" t="s">
        <v>284</v>
      </c>
      <c r="C18110" t="s">
        <v>285</v>
      </c>
      <c r="D18110" s="2">
        <v>1</v>
      </c>
      <c r="E18110" s="17">
        <v>11</v>
      </c>
      <c r="F18110" t="s">
        <v>75</v>
      </c>
      <c r="H18110">
        <v>-1500</v>
      </c>
    </row>
    <row r="18111" spans="1:8" x14ac:dyDescent="0.25">
      <c r="A18111" s="2">
        <v>34</v>
      </c>
      <c r="B18111" t="s">
        <v>284</v>
      </c>
      <c r="C18111" t="s">
        <v>285</v>
      </c>
      <c r="D18111" s="2">
        <v>1</v>
      </c>
      <c r="E18111" s="17">
        <v>11</v>
      </c>
      <c r="F18111" t="s">
        <v>77</v>
      </c>
      <c r="G18111">
        <v>1</v>
      </c>
      <c r="H18111">
        <v>52352.78</v>
      </c>
    </row>
    <row r="18112" spans="1:8" x14ac:dyDescent="0.25">
      <c r="A18112" s="2">
        <v>34</v>
      </c>
      <c r="B18112" t="s">
        <v>284</v>
      </c>
      <c r="C18112" t="s">
        <v>285</v>
      </c>
      <c r="D18112" s="2">
        <v>1</v>
      </c>
      <c r="E18112" s="17">
        <v>11</v>
      </c>
      <c r="F18112" t="s">
        <v>68</v>
      </c>
      <c r="G18112">
        <v>18</v>
      </c>
      <c r="H18112">
        <v>380199</v>
      </c>
    </row>
    <row r="18113" spans="1:8" x14ac:dyDescent="0.25">
      <c r="A18113" s="2">
        <v>34</v>
      </c>
      <c r="B18113" t="s">
        <v>284</v>
      </c>
      <c r="C18113" t="s">
        <v>285</v>
      </c>
      <c r="D18113" s="2">
        <v>1</v>
      </c>
      <c r="E18113" s="17">
        <v>11</v>
      </c>
      <c r="F18113" t="s">
        <v>69</v>
      </c>
      <c r="G18113">
        <v>27</v>
      </c>
      <c r="H18113">
        <v>1761219.1599999997</v>
      </c>
    </row>
    <row r="18114" spans="1:8" x14ac:dyDescent="0.25">
      <c r="A18114" s="2">
        <v>34</v>
      </c>
      <c r="B18114" t="s">
        <v>284</v>
      </c>
      <c r="C18114" t="s">
        <v>285</v>
      </c>
      <c r="D18114" s="2">
        <v>1</v>
      </c>
      <c r="E18114" s="17">
        <v>11</v>
      </c>
      <c r="F18114" t="s">
        <v>78</v>
      </c>
      <c r="H18114">
        <v>333183.59000000003</v>
      </c>
    </row>
    <row r="18115" spans="1:8" x14ac:dyDescent="0.25">
      <c r="A18115" s="2">
        <v>34</v>
      </c>
      <c r="B18115" t="s">
        <v>284</v>
      </c>
      <c r="C18115" t="s">
        <v>285</v>
      </c>
      <c r="D18115" s="2">
        <v>1</v>
      </c>
      <c r="E18115" s="17">
        <v>11</v>
      </c>
      <c r="F18115" t="s">
        <v>67</v>
      </c>
      <c r="G18115">
        <v>30</v>
      </c>
      <c r="H18115">
        <v>2413.25</v>
      </c>
    </row>
    <row r="18116" spans="1:8" x14ac:dyDescent="0.25">
      <c r="A18116" s="2">
        <v>34</v>
      </c>
      <c r="B18116" t="s">
        <v>284</v>
      </c>
      <c r="C18116" t="s">
        <v>285</v>
      </c>
      <c r="D18116" s="2">
        <v>1</v>
      </c>
      <c r="E18116" s="17">
        <v>11</v>
      </c>
      <c r="F18116" t="s">
        <v>73</v>
      </c>
      <c r="H18116">
        <v>879895.39999999991</v>
      </c>
    </row>
    <row r="18117" spans="1:8" x14ac:dyDescent="0.25">
      <c r="A18117" s="2">
        <v>34</v>
      </c>
      <c r="B18117" t="s">
        <v>284</v>
      </c>
      <c r="C18117" t="s">
        <v>285</v>
      </c>
      <c r="D18117" s="2">
        <v>1</v>
      </c>
      <c r="E18117" s="17">
        <v>11</v>
      </c>
      <c r="F18117" t="s">
        <v>79</v>
      </c>
      <c r="H18117">
        <v>8882</v>
      </c>
    </row>
    <row r="18118" spans="1:8" x14ac:dyDescent="0.25">
      <c r="A18118" s="2">
        <v>34</v>
      </c>
      <c r="B18118" t="s">
        <v>284</v>
      </c>
      <c r="C18118" t="s">
        <v>285</v>
      </c>
      <c r="D18118" s="2">
        <v>1</v>
      </c>
      <c r="E18118" s="17">
        <v>11</v>
      </c>
      <c r="F18118" t="s">
        <v>72</v>
      </c>
      <c r="G18118">
        <v>30</v>
      </c>
      <c r="H18118">
        <v>2756220.6299999994</v>
      </c>
    </row>
    <row r="18119" spans="1:8" x14ac:dyDescent="0.25">
      <c r="A18119" s="2">
        <v>34</v>
      </c>
      <c r="B18119" t="s">
        <v>284</v>
      </c>
      <c r="C18119" t="s">
        <v>285</v>
      </c>
      <c r="D18119" s="2">
        <v>1</v>
      </c>
      <c r="E18119" s="17">
        <v>11</v>
      </c>
      <c r="F18119" t="s">
        <v>74</v>
      </c>
      <c r="G18119">
        <v>4</v>
      </c>
      <c r="H18119">
        <v>349600.29</v>
      </c>
    </row>
    <row r="18120" spans="1:8" x14ac:dyDescent="0.25">
      <c r="A18120" s="2">
        <v>34</v>
      </c>
      <c r="B18120" t="s">
        <v>284</v>
      </c>
      <c r="C18120" t="s">
        <v>285</v>
      </c>
      <c r="D18120" s="2">
        <v>1</v>
      </c>
      <c r="E18120" s="17">
        <v>11</v>
      </c>
      <c r="F18120" t="s">
        <v>88</v>
      </c>
      <c r="G18120">
        <v>2</v>
      </c>
      <c r="H18120">
        <v>41408.43</v>
      </c>
    </row>
    <row r="18121" spans="1:8" x14ac:dyDescent="0.25">
      <c r="A18121" s="2">
        <v>34</v>
      </c>
      <c r="B18121" t="s">
        <v>284</v>
      </c>
      <c r="C18121" t="s">
        <v>285</v>
      </c>
      <c r="D18121" s="2">
        <v>1</v>
      </c>
      <c r="E18121" s="17">
        <v>11</v>
      </c>
      <c r="F18121" t="s">
        <v>76</v>
      </c>
      <c r="H18121">
        <v>33304.369999999995</v>
      </c>
    </row>
    <row r="18122" spans="1:8" x14ac:dyDescent="0.25">
      <c r="A18122" s="2">
        <v>34</v>
      </c>
      <c r="B18122" t="s">
        <v>284</v>
      </c>
      <c r="C18122" t="s">
        <v>285</v>
      </c>
      <c r="D18122" s="2">
        <v>1</v>
      </c>
      <c r="E18122" s="17">
        <v>12</v>
      </c>
      <c r="F18122" t="s">
        <v>70</v>
      </c>
      <c r="G18122">
        <v>75</v>
      </c>
      <c r="H18122">
        <v>39640758.460000008</v>
      </c>
    </row>
    <row r="18123" spans="1:8" x14ac:dyDescent="0.25">
      <c r="A18123" s="2">
        <v>34</v>
      </c>
      <c r="B18123" t="s">
        <v>284</v>
      </c>
      <c r="C18123" t="s">
        <v>285</v>
      </c>
      <c r="D18123" s="2">
        <v>1</v>
      </c>
      <c r="E18123" s="17">
        <v>12</v>
      </c>
      <c r="F18123" t="s">
        <v>75</v>
      </c>
      <c r="G18123">
        <v>1</v>
      </c>
      <c r="H18123">
        <v>26001</v>
      </c>
    </row>
    <row r="18124" spans="1:8" x14ac:dyDescent="0.25">
      <c r="A18124" s="2">
        <v>34</v>
      </c>
      <c r="B18124" t="s">
        <v>284</v>
      </c>
      <c r="C18124" t="s">
        <v>285</v>
      </c>
      <c r="D18124" s="2">
        <v>1</v>
      </c>
      <c r="E18124" s="17">
        <v>12</v>
      </c>
      <c r="F18124" t="s">
        <v>77</v>
      </c>
      <c r="G18124">
        <v>4</v>
      </c>
      <c r="H18124">
        <v>96180.040000000008</v>
      </c>
    </row>
    <row r="18125" spans="1:8" x14ac:dyDescent="0.25">
      <c r="A18125" s="2">
        <v>34</v>
      </c>
      <c r="B18125" t="s">
        <v>284</v>
      </c>
      <c r="C18125" t="s">
        <v>285</v>
      </c>
      <c r="D18125" s="2">
        <v>1</v>
      </c>
      <c r="E18125" s="17">
        <v>12</v>
      </c>
      <c r="F18125" t="s">
        <v>68</v>
      </c>
      <c r="G18125">
        <v>50</v>
      </c>
      <c r="H18125">
        <v>869616.25</v>
      </c>
    </row>
    <row r="18126" spans="1:8" x14ac:dyDescent="0.25">
      <c r="A18126" s="2">
        <v>34</v>
      </c>
      <c r="B18126" t="s">
        <v>284</v>
      </c>
      <c r="C18126" t="s">
        <v>285</v>
      </c>
      <c r="D18126" s="2">
        <v>1</v>
      </c>
      <c r="E18126" s="17">
        <v>12</v>
      </c>
      <c r="F18126" t="s">
        <v>69</v>
      </c>
      <c r="G18126">
        <v>75</v>
      </c>
      <c r="H18126">
        <v>5131125.1599999964</v>
      </c>
    </row>
    <row r="18127" spans="1:8" x14ac:dyDescent="0.25">
      <c r="A18127" s="2">
        <v>34</v>
      </c>
      <c r="B18127" t="s">
        <v>284</v>
      </c>
      <c r="C18127" t="s">
        <v>285</v>
      </c>
      <c r="D18127" s="2">
        <v>1</v>
      </c>
      <c r="E18127" s="17">
        <v>12</v>
      </c>
      <c r="F18127" t="s">
        <v>78</v>
      </c>
      <c r="H18127">
        <v>1562352.3599999996</v>
      </c>
    </row>
    <row r="18128" spans="1:8" x14ac:dyDescent="0.25">
      <c r="A18128" s="2">
        <v>34</v>
      </c>
      <c r="B18128" t="s">
        <v>284</v>
      </c>
      <c r="C18128" t="s">
        <v>285</v>
      </c>
      <c r="D18128" s="2">
        <v>1</v>
      </c>
      <c r="E18128" s="17">
        <v>12</v>
      </c>
      <c r="F18128" t="s">
        <v>67</v>
      </c>
      <c r="G18128">
        <v>75</v>
      </c>
      <c r="H18128">
        <v>5165.0600000000004</v>
      </c>
    </row>
    <row r="18129" spans="1:8" x14ac:dyDescent="0.25">
      <c r="A18129" s="2">
        <v>34</v>
      </c>
      <c r="B18129" t="s">
        <v>284</v>
      </c>
      <c r="C18129" t="s">
        <v>285</v>
      </c>
      <c r="D18129" s="2">
        <v>1</v>
      </c>
      <c r="E18129" s="17">
        <v>12</v>
      </c>
      <c r="F18129" t="s">
        <v>73</v>
      </c>
      <c r="G18129">
        <v>7</v>
      </c>
      <c r="H18129">
        <v>2412990.8899999997</v>
      </c>
    </row>
    <row r="18130" spans="1:8" x14ac:dyDescent="0.25">
      <c r="A18130" s="2">
        <v>34</v>
      </c>
      <c r="B18130" t="s">
        <v>284</v>
      </c>
      <c r="C18130" t="s">
        <v>285</v>
      </c>
      <c r="D18130" s="2">
        <v>1</v>
      </c>
      <c r="E18130" s="17">
        <v>12</v>
      </c>
      <c r="F18130" t="s">
        <v>79</v>
      </c>
      <c r="G18130">
        <v>1</v>
      </c>
      <c r="H18130">
        <v>53293.5</v>
      </c>
    </row>
    <row r="18131" spans="1:8" x14ac:dyDescent="0.25">
      <c r="A18131" s="2">
        <v>34</v>
      </c>
      <c r="B18131" t="s">
        <v>284</v>
      </c>
      <c r="C18131" t="s">
        <v>285</v>
      </c>
      <c r="D18131" s="2">
        <v>1</v>
      </c>
      <c r="E18131" s="17">
        <v>12</v>
      </c>
      <c r="F18131" t="s">
        <v>72</v>
      </c>
      <c r="G18131">
        <v>75</v>
      </c>
      <c r="H18131">
        <v>6384283.209999999</v>
      </c>
    </row>
    <row r="18132" spans="1:8" x14ac:dyDescent="0.25">
      <c r="A18132" s="2">
        <v>34</v>
      </c>
      <c r="B18132" t="s">
        <v>284</v>
      </c>
      <c r="C18132" t="s">
        <v>285</v>
      </c>
      <c r="D18132" s="2">
        <v>1</v>
      </c>
      <c r="E18132" s="17">
        <v>12</v>
      </c>
      <c r="F18132" t="s">
        <v>74</v>
      </c>
      <c r="G18132">
        <v>3</v>
      </c>
      <c r="H18132">
        <v>356821.64</v>
      </c>
    </row>
    <row r="18133" spans="1:8" x14ac:dyDescent="0.25">
      <c r="A18133" s="2">
        <v>34</v>
      </c>
      <c r="B18133" t="s">
        <v>284</v>
      </c>
      <c r="C18133" t="s">
        <v>285</v>
      </c>
      <c r="D18133" s="2">
        <v>1</v>
      </c>
      <c r="E18133" s="17">
        <v>12</v>
      </c>
      <c r="F18133" t="s">
        <v>88</v>
      </c>
      <c r="G18133">
        <v>1</v>
      </c>
      <c r="H18133">
        <v>34054.51</v>
      </c>
    </row>
    <row r="18134" spans="1:8" x14ac:dyDescent="0.25">
      <c r="A18134" s="2">
        <v>34</v>
      </c>
      <c r="B18134" t="s">
        <v>284</v>
      </c>
      <c r="C18134" t="s">
        <v>285</v>
      </c>
      <c r="D18134" s="2">
        <v>1</v>
      </c>
      <c r="E18134" s="17">
        <v>12</v>
      </c>
      <c r="F18134" t="s">
        <v>76</v>
      </c>
      <c r="H18134">
        <v>158129.34000000003</v>
      </c>
    </row>
    <row r="18135" spans="1:8" x14ac:dyDescent="0.25">
      <c r="A18135" s="2">
        <v>34</v>
      </c>
      <c r="B18135" t="s">
        <v>284</v>
      </c>
      <c r="C18135" t="s">
        <v>285</v>
      </c>
      <c r="D18135" s="2">
        <v>1</v>
      </c>
      <c r="E18135" s="17">
        <v>13</v>
      </c>
      <c r="F18135" t="s">
        <v>70</v>
      </c>
      <c r="G18135">
        <v>45</v>
      </c>
      <c r="H18135">
        <v>27265727.490000002</v>
      </c>
    </row>
    <row r="18136" spans="1:8" x14ac:dyDescent="0.25">
      <c r="A18136" s="2">
        <v>34</v>
      </c>
      <c r="B18136" t="s">
        <v>284</v>
      </c>
      <c r="C18136" t="s">
        <v>285</v>
      </c>
      <c r="D18136" s="2">
        <v>1</v>
      </c>
      <c r="E18136" s="17">
        <v>13</v>
      </c>
      <c r="F18136" t="s">
        <v>75</v>
      </c>
      <c r="G18136">
        <v>4</v>
      </c>
      <c r="H18136">
        <v>147912</v>
      </c>
    </row>
    <row r="18137" spans="1:8" x14ac:dyDescent="0.25">
      <c r="A18137" s="2">
        <v>34</v>
      </c>
      <c r="B18137" t="s">
        <v>284</v>
      </c>
      <c r="C18137" t="s">
        <v>285</v>
      </c>
      <c r="D18137" s="2">
        <v>1</v>
      </c>
      <c r="E18137" s="17">
        <v>13</v>
      </c>
      <c r="F18137" t="s">
        <v>68</v>
      </c>
      <c r="G18137">
        <v>34</v>
      </c>
      <c r="H18137">
        <v>709916</v>
      </c>
    </row>
    <row r="18138" spans="1:8" x14ac:dyDescent="0.25">
      <c r="A18138" s="2">
        <v>34</v>
      </c>
      <c r="B18138" t="s">
        <v>284</v>
      </c>
      <c r="C18138" t="s">
        <v>285</v>
      </c>
      <c r="D18138" s="2">
        <v>1</v>
      </c>
      <c r="E18138" s="17">
        <v>13</v>
      </c>
      <c r="F18138" t="s">
        <v>69</v>
      </c>
      <c r="G18138">
        <v>43</v>
      </c>
      <c r="H18138">
        <v>3401694.6100000003</v>
      </c>
    </row>
    <row r="18139" spans="1:8" x14ac:dyDescent="0.25">
      <c r="A18139" s="2">
        <v>34</v>
      </c>
      <c r="B18139" t="s">
        <v>284</v>
      </c>
      <c r="C18139" t="s">
        <v>285</v>
      </c>
      <c r="D18139" s="2">
        <v>1</v>
      </c>
      <c r="E18139" s="17">
        <v>13</v>
      </c>
      <c r="F18139" t="s">
        <v>78</v>
      </c>
      <c r="H18139">
        <v>617338.66</v>
      </c>
    </row>
    <row r="18140" spans="1:8" x14ac:dyDescent="0.25">
      <c r="A18140" s="2">
        <v>34</v>
      </c>
      <c r="B18140" t="s">
        <v>284</v>
      </c>
      <c r="C18140" t="s">
        <v>285</v>
      </c>
      <c r="D18140" s="2">
        <v>1</v>
      </c>
      <c r="E18140" s="17">
        <v>13</v>
      </c>
      <c r="F18140" t="s">
        <v>67</v>
      </c>
      <c r="G18140">
        <v>45</v>
      </c>
      <c r="H18140">
        <v>3229.7699999999995</v>
      </c>
    </row>
    <row r="18141" spans="1:8" x14ac:dyDescent="0.25">
      <c r="A18141" s="2">
        <v>34</v>
      </c>
      <c r="B18141" t="s">
        <v>284</v>
      </c>
      <c r="C18141" t="s">
        <v>285</v>
      </c>
      <c r="D18141" s="2">
        <v>1</v>
      </c>
      <c r="E18141" s="17">
        <v>13</v>
      </c>
      <c r="F18141" t="s">
        <v>73</v>
      </c>
      <c r="G18141">
        <v>2</v>
      </c>
      <c r="H18141">
        <v>1169062.0400000003</v>
      </c>
    </row>
    <row r="18142" spans="1:8" x14ac:dyDescent="0.25">
      <c r="A18142" s="2">
        <v>34</v>
      </c>
      <c r="B18142" t="s">
        <v>284</v>
      </c>
      <c r="C18142" t="s">
        <v>285</v>
      </c>
      <c r="D18142" s="2">
        <v>1</v>
      </c>
      <c r="E18142" s="17">
        <v>13</v>
      </c>
      <c r="F18142" t="s">
        <v>79</v>
      </c>
      <c r="G18142">
        <v>2</v>
      </c>
      <c r="H18142">
        <v>88822</v>
      </c>
    </row>
    <row r="18143" spans="1:8" x14ac:dyDescent="0.25">
      <c r="A18143" s="2">
        <v>34</v>
      </c>
      <c r="B18143" t="s">
        <v>284</v>
      </c>
      <c r="C18143" t="s">
        <v>285</v>
      </c>
      <c r="D18143" s="2">
        <v>1</v>
      </c>
      <c r="E18143" s="17">
        <v>13</v>
      </c>
      <c r="F18143" t="s">
        <v>72</v>
      </c>
      <c r="G18143">
        <v>44</v>
      </c>
      <c r="H18143">
        <v>10028470.35</v>
      </c>
    </row>
    <row r="18144" spans="1:8" x14ac:dyDescent="0.25">
      <c r="A18144" s="2">
        <v>34</v>
      </c>
      <c r="B18144" t="s">
        <v>284</v>
      </c>
      <c r="C18144" t="s">
        <v>285</v>
      </c>
      <c r="D18144" s="2">
        <v>1</v>
      </c>
      <c r="E18144" s="17">
        <v>13</v>
      </c>
      <c r="F18144" t="s">
        <v>74</v>
      </c>
      <c r="G18144">
        <v>8</v>
      </c>
      <c r="H18144">
        <v>715569.14</v>
      </c>
    </row>
    <row r="18145" spans="1:8" x14ac:dyDescent="0.25">
      <c r="A18145" s="2">
        <v>34</v>
      </c>
      <c r="B18145" t="s">
        <v>284</v>
      </c>
      <c r="C18145" t="s">
        <v>285</v>
      </c>
      <c r="D18145" s="2">
        <v>1</v>
      </c>
      <c r="E18145" s="17">
        <v>13</v>
      </c>
      <c r="F18145" t="s">
        <v>88</v>
      </c>
      <c r="G18145">
        <v>2</v>
      </c>
      <c r="H18145">
        <v>99024.47</v>
      </c>
    </row>
    <row r="18146" spans="1:8" x14ac:dyDescent="0.25">
      <c r="A18146" s="2">
        <v>34</v>
      </c>
      <c r="B18146" t="s">
        <v>284</v>
      </c>
      <c r="C18146" t="s">
        <v>285</v>
      </c>
      <c r="D18146" s="2">
        <v>1</v>
      </c>
      <c r="E18146" s="17">
        <v>13</v>
      </c>
      <c r="F18146" t="s">
        <v>76</v>
      </c>
      <c r="H18146">
        <v>97678.44</v>
      </c>
    </row>
    <row r="18147" spans="1:8" x14ac:dyDescent="0.25">
      <c r="A18147" s="2">
        <v>34</v>
      </c>
      <c r="B18147" t="s">
        <v>284</v>
      </c>
      <c r="C18147" t="s">
        <v>285</v>
      </c>
      <c r="D18147" s="2">
        <v>1</v>
      </c>
      <c r="E18147" s="17">
        <v>14</v>
      </c>
      <c r="F18147" t="s">
        <v>70</v>
      </c>
      <c r="G18147">
        <v>15</v>
      </c>
      <c r="H18147">
        <v>10628603.98</v>
      </c>
    </row>
    <row r="18148" spans="1:8" x14ac:dyDescent="0.25">
      <c r="A18148" s="2">
        <v>34</v>
      </c>
      <c r="B18148" t="s">
        <v>284</v>
      </c>
      <c r="C18148" t="s">
        <v>285</v>
      </c>
      <c r="D18148" s="2">
        <v>1</v>
      </c>
      <c r="E18148" s="17">
        <v>14</v>
      </c>
      <c r="F18148" t="s">
        <v>68</v>
      </c>
      <c r="G18148">
        <v>12</v>
      </c>
      <c r="H18148">
        <v>188280</v>
      </c>
    </row>
    <row r="18149" spans="1:8" x14ac:dyDescent="0.25">
      <c r="A18149" s="2">
        <v>34</v>
      </c>
      <c r="B18149" t="s">
        <v>284</v>
      </c>
      <c r="C18149" t="s">
        <v>285</v>
      </c>
      <c r="D18149" s="2">
        <v>1</v>
      </c>
      <c r="E18149" s="17">
        <v>14</v>
      </c>
      <c r="F18149" t="s">
        <v>69</v>
      </c>
      <c r="G18149">
        <v>15</v>
      </c>
      <c r="H18149">
        <v>1376398.3900000001</v>
      </c>
    </row>
    <row r="18150" spans="1:8" x14ac:dyDescent="0.25">
      <c r="A18150" s="2">
        <v>34</v>
      </c>
      <c r="B18150" t="s">
        <v>284</v>
      </c>
      <c r="C18150" t="s">
        <v>285</v>
      </c>
      <c r="D18150" s="2">
        <v>1</v>
      </c>
      <c r="E18150" s="17">
        <v>14</v>
      </c>
      <c r="F18150" t="s">
        <v>78</v>
      </c>
      <c r="H18150">
        <v>241121.66999999998</v>
      </c>
    </row>
    <row r="18151" spans="1:8" x14ac:dyDescent="0.25">
      <c r="A18151" s="2">
        <v>34</v>
      </c>
      <c r="B18151" t="s">
        <v>284</v>
      </c>
      <c r="C18151" t="s">
        <v>285</v>
      </c>
      <c r="D18151" s="2">
        <v>1</v>
      </c>
      <c r="E18151" s="17">
        <v>14</v>
      </c>
      <c r="F18151" t="s">
        <v>67</v>
      </c>
      <c r="G18151">
        <v>15</v>
      </c>
      <c r="H18151">
        <v>1031.9100000000001</v>
      </c>
    </row>
    <row r="18152" spans="1:8" x14ac:dyDescent="0.25">
      <c r="A18152" s="2">
        <v>34</v>
      </c>
      <c r="B18152" t="s">
        <v>284</v>
      </c>
      <c r="C18152" t="s">
        <v>285</v>
      </c>
      <c r="D18152" s="2">
        <v>1</v>
      </c>
      <c r="E18152" s="17">
        <v>14</v>
      </c>
      <c r="F18152" t="s">
        <v>73</v>
      </c>
      <c r="H18152">
        <v>366924.67000000004</v>
      </c>
    </row>
    <row r="18153" spans="1:8" x14ac:dyDescent="0.25">
      <c r="A18153" s="2">
        <v>34</v>
      </c>
      <c r="B18153" t="s">
        <v>284</v>
      </c>
      <c r="C18153" t="s">
        <v>285</v>
      </c>
      <c r="D18153" s="2">
        <v>1</v>
      </c>
      <c r="E18153" s="17">
        <v>14</v>
      </c>
      <c r="F18153" t="s">
        <v>72</v>
      </c>
      <c r="G18153">
        <v>15</v>
      </c>
      <c r="H18153">
        <v>4521790.7</v>
      </c>
    </row>
    <row r="18154" spans="1:8" x14ac:dyDescent="0.25">
      <c r="A18154" s="2">
        <v>34</v>
      </c>
      <c r="B18154" t="s">
        <v>284</v>
      </c>
      <c r="C18154" t="s">
        <v>285</v>
      </c>
      <c r="D18154" s="2">
        <v>1</v>
      </c>
      <c r="E18154" s="17">
        <v>14</v>
      </c>
      <c r="F18154" t="s">
        <v>74</v>
      </c>
      <c r="G18154">
        <v>3</v>
      </c>
      <c r="H18154">
        <v>335107.94999999995</v>
      </c>
    </row>
    <row r="18155" spans="1:8" x14ac:dyDescent="0.25">
      <c r="A18155" s="2">
        <v>34</v>
      </c>
      <c r="B18155" t="s">
        <v>284</v>
      </c>
      <c r="C18155" t="s">
        <v>285</v>
      </c>
      <c r="D18155" s="2">
        <v>1</v>
      </c>
      <c r="E18155" s="17">
        <v>14</v>
      </c>
      <c r="F18155" t="s">
        <v>88</v>
      </c>
      <c r="H18155">
        <v>97637.459999999992</v>
      </c>
    </row>
    <row r="18156" spans="1:8" x14ac:dyDescent="0.25">
      <c r="A18156" s="2">
        <v>34</v>
      </c>
      <c r="B18156" t="s">
        <v>284</v>
      </c>
      <c r="C18156" t="s">
        <v>285</v>
      </c>
      <c r="D18156" s="2">
        <v>1</v>
      </c>
      <c r="E18156" s="17">
        <v>14</v>
      </c>
      <c r="F18156" t="s">
        <v>76</v>
      </c>
      <c r="H18156">
        <v>182816.44</v>
      </c>
    </row>
    <row r="18157" spans="1:8" x14ac:dyDescent="0.25">
      <c r="A18157" s="2">
        <v>34</v>
      </c>
      <c r="B18157" t="s">
        <v>284</v>
      </c>
      <c r="C18157" t="s">
        <v>285</v>
      </c>
      <c r="D18157" s="2">
        <v>1</v>
      </c>
      <c r="E18157" s="17">
        <v>15</v>
      </c>
      <c r="F18157" t="s">
        <v>70</v>
      </c>
      <c r="G18157">
        <v>6</v>
      </c>
      <c r="H18157">
        <v>5481098.3600000003</v>
      </c>
    </row>
    <row r="18158" spans="1:8" x14ac:dyDescent="0.25">
      <c r="A18158" s="2">
        <v>34</v>
      </c>
      <c r="B18158" t="s">
        <v>284</v>
      </c>
      <c r="C18158" t="s">
        <v>285</v>
      </c>
      <c r="D18158" s="2">
        <v>1</v>
      </c>
      <c r="E18158" s="17">
        <v>15</v>
      </c>
      <c r="F18158" t="s">
        <v>75</v>
      </c>
      <c r="H18158">
        <v>54476</v>
      </c>
    </row>
    <row r="18159" spans="1:8" x14ac:dyDescent="0.25">
      <c r="A18159" s="2">
        <v>34</v>
      </c>
      <c r="B18159" t="s">
        <v>284</v>
      </c>
      <c r="C18159" t="s">
        <v>285</v>
      </c>
      <c r="D18159" s="2">
        <v>1</v>
      </c>
      <c r="E18159" s="17">
        <v>15</v>
      </c>
      <c r="F18159" t="s">
        <v>68</v>
      </c>
      <c r="G18159">
        <v>5</v>
      </c>
      <c r="H18159">
        <v>94860</v>
      </c>
    </row>
    <row r="18160" spans="1:8" x14ac:dyDescent="0.25">
      <c r="A18160" s="2">
        <v>34</v>
      </c>
      <c r="B18160" t="s">
        <v>284</v>
      </c>
      <c r="C18160" t="s">
        <v>285</v>
      </c>
      <c r="D18160" s="2">
        <v>1</v>
      </c>
      <c r="E18160" s="17">
        <v>15</v>
      </c>
      <c r="F18160" t="s">
        <v>69</v>
      </c>
      <c r="G18160">
        <v>5</v>
      </c>
      <c r="H18160">
        <v>609135.23</v>
      </c>
    </row>
    <row r="18161" spans="1:8" x14ac:dyDescent="0.25">
      <c r="A18161" s="2">
        <v>34</v>
      </c>
      <c r="B18161" t="s">
        <v>284</v>
      </c>
      <c r="C18161" t="s">
        <v>285</v>
      </c>
      <c r="D18161" s="2">
        <v>1</v>
      </c>
      <c r="E18161" s="17">
        <v>15</v>
      </c>
      <c r="F18161" t="s">
        <v>78</v>
      </c>
      <c r="H18161">
        <v>231156.52000000002</v>
      </c>
    </row>
    <row r="18162" spans="1:8" x14ac:dyDescent="0.25">
      <c r="A18162" s="2">
        <v>34</v>
      </c>
      <c r="B18162" t="s">
        <v>284</v>
      </c>
      <c r="C18162" t="s">
        <v>285</v>
      </c>
      <c r="D18162" s="2">
        <v>1</v>
      </c>
      <c r="E18162" s="17">
        <v>15</v>
      </c>
      <c r="F18162" t="s">
        <v>67</v>
      </c>
      <c r="G18162">
        <v>6</v>
      </c>
      <c r="H18162">
        <v>431.32000000000005</v>
      </c>
    </row>
    <row r="18163" spans="1:8" x14ac:dyDescent="0.25">
      <c r="A18163" s="2">
        <v>34</v>
      </c>
      <c r="B18163" t="s">
        <v>284</v>
      </c>
      <c r="C18163" t="s">
        <v>285</v>
      </c>
      <c r="D18163" s="2">
        <v>1</v>
      </c>
      <c r="E18163" s="17">
        <v>15</v>
      </c>
      <c r="F18163" t="s">
        <v>73</v>
      </c>
      <c r="H18163">
        <v>176178.46999999997</v>
      </c>
    </row>
    <row r="18164" spans="1:8" x14ac:dyDescent="0.25">
      <c r="A18164" s="2">
        <v>34</v>
      </c>
      <c r="B18164" t="s">
        <v>284</v>
      </c>
      <c r="C18164" t="s">
        <v>285</v>
      </c>
      <c r="D18164" s="2">
        <v>1</v>
      </c>
      <c r="E18164" s="17">
        <v>15</v>
      </c>
      <c r="F18164" t="s">
        <v>72</v>
      </c>
      <c r="G18164">
        <v>6</v>
      </c>
      <c r="H18164">
        <v>2539758.5200000005</v>
      </c>
    </row>
    <row r="18165" spans="1:8" x14ac:dyDescent="0.25">
      <c r="A18165" s="2">
        <v>34</v>
      </c>
      <c r="B18165" t="s">
        <v>284</v>
      </c>
      <c r="C18165" t="s">
        <v>285</v>
      </c>
      <c r="D18165" s="2">
        <v>1</v>
      </c>
      <c r="E18165" s="17">
        <v>15</v>
      </c>
      <c r="F18165" t="s">
        <v>76</v>
      </c>
      <c r="H18165">
        <v>40023.93</v>
      </c>
    </row>
    <row r="18166" spans="1:8" x14ac:dyDescent="0.25">
      <c r="A18166" s="2">
        <v>34</v>
      </c>
      <c r="B18166" t="s">
        <v>284</v>
      </c>
      <c r="C18166" t="s">
        <v>285</v>
      </c>
      <c r="D18166" s="2">
        <v>1</v>
      </c>
      <c r="E18166" s="17">
        <v>16</v>
      </c>
      <c r="F18166" t="s">
        <v>70</v>
      </c>
      <c r="G18166">
        <v>3</v>
      </c>
      <c r="H18166">
        <v>4454041.6500000004</v>
      </c>
    </row>
    <row r="18167" spans="1:8" x14ac:dyDescent="0.25">
      <c r="A18167" s="2">
        <v>34</v>
      </c>
      <c r="B18167" t="s">
        <v>284</v>
      </c>
      <c r="C18167" t="s">
        <v>285</v>
      </c>
      <c r="D18167" s="2">
        <v>1</v>
      </c>
      <c r="E18167" s="17">
        <v>16</v>
      </c>
      <c r="F18167" t="s">
        <v>68</v>
      </c>
      <c r="G18167">
        <v>3</v>
      </c>
      <c r="H18167">
        <v>68420</v>
      </c>
    </row>
    <row r="18168" spans="1:8" x14ac:dyDescent="0.25">
      <c r="A18168" s="2">
        <v>34</v>
      </c>
      <c r="B18168" t="s">
        <v>284</v>
      </c>
      <c r="C18168" t="s">
        <v>285</v>
      </c>
      <c r="D18168" s="2">
        <v>1</v>
      </c>
      <c r="E18168" s="17">
        <v>16</v>
      </c>
      <c r="F18168" t="s">
        <v>69</v>
      </c>
      <c r="G18168">
        <v>3</v>
      </c>
      <c r="H18168">
        <v>848717.10999999987</v>
      </c>
    </row>
    <row r="18169" spans="1:8" x14ac:dyDescent="0.25">
      <c r="A18169" s="2">
        <v>34</v>
      </c>
      <c r="B18169" t="s">
        <v>284</v>
      </c>
      <c r="C18169" t="s">
        <v>285</v>
      </c>
      <c r="D18169" s="2">
        <v>1</v>
      </c>
      <c r="E18169" s="17">
        <v>16</v>
      </c>
      <c r="F18169" t="s">
        <v>67</v>
      </c>
      <c r="G18169">
        <v>1</v>
      </c>
      <c r="H18169">
        <v>93.279999999999987</v>
      </c>
    </row>
    <row r="18170" spans="1:8" x14ac:dyDescent="0.25">
      <c r="A18170" s="2">
        <v>34</v>
      </c>
      <c r="B18170" t="s">
        <v>284</v>
      </c>
      <c r="C18170" t="s">
        <v>285</v>
      </c>
      <c r="D18170" s="2">
        <v>1</v>
      </c>
      <c r="E18170" s="17">
        <v>16</v>
      </c>
      <c r="F18170" t="s">
        <v>73</v>
      </c>
      <c r="G18170">
        <v>1</v>
      </c>
      <c r="H18170">
        <v>176896.83000000002</v>
      </c>
    </row>
    <row r="18171" spans="1:8" x14ac:dyDescent="0.25">
      <c r="A18171" s="2">
        <v>34</v>
      </c>
      <c r="B18171" t="s">
        <v>284</v>
      </c>
      <c r="C18171" t="s">
        <v>285</v>
      </c>
      <c r="D18171" s="2">
        <v>1</v>
      </c>
      <c r="E18171" s="17">
        <v>16</v>
      </c>
      <c r="F18171" t="s">
        <v>79</v>
      </c>
      <c r="H18171">
        <v>8882</v>
      </c>
    </row>
    <row r="18172" spans="1:8" x14ac:dyDescent="0.25">
      <c r="A18172" s="2">
        <v>34</v>
      </c>
      <c r="B18172" t="s">
        <v>284</v>
      </c>
      <c r="C18172" t="s">
        <v>285</v>
      </c>
      <c r="D18172" s="2">
        <v>1</v>
      </c>
      <c r="E18172" s="17">
        <v>16</v>
      </c>
      <c r="F18172" t="s">
        <v>72</v>
      </c>
      <c r="G18172">
        <v>3</v>
      </c>
      <c r="H18172">
        <v>1789036.47</v>
      </c>
    </row>
    <row r="18173" spans="1:8" x14ac:dyDescent="0.25">
      <c r="A18173" s="2">
        <v>34</v>
      </c>
      <c r="B18173" t="s">
        <v>284</v>
      </c>
      <c r="C18173" t="s">
        <v>285</v>
      </c>
      <c r="D18173" s="2">
        <v>1</v>
      </c>
      <c r="E18173" s="17">
        <v>16</v>
      </c>
      <c r="F18173" t="s">
        <v>76</v>
      </c>
      <c r="H18173">
        <v>55019.05</v>
      </c>
    </row>
    <row r="18174" spans="1:8" x14ac:dyDescent="0.25">
      <c r="A18174" s="2">
        <v>34</v>
      </c>
      <c r="B18174" t="s">
        <v>284</v>
      </c>
      <c r="C18174" t="s">
        <v>286</v>
      </c>
      <c r="D18174" s="2">
        <v>3</v>
      </c>
      <c r="E18174" s="17">
        <v>1</v>
      </c>
      <c r="F18174" t="s">
        <v>70</v>
      </c>
      <c r="G18174">
        <v>5</v>
      </c>
      <c r="H18174">
        <v>301972.59999999998</v>
      </c>
    </row>
    <row r="18175" spans="1:8" x14ac:dyDescent="0.25">
      <c r="A18175" s="2">
        <v>34</v>
      </c>
      <c r="B18175" t="s">
        <v>284</v>
      </c>
      <c r="C18175" t="s">
        <v>286</v>
      </c>
      <c r="D18175" s="2">
        <v>3</v>
      </c>
      <c r="E18175" s="17">
        <v>2</v>
      </c>
      <c r="F18175" t="s">
        <v>70</v>
      </c>
      <c r="G18175">
        <v>1</v>
      </c>
      <c r="H18175">
        <v>147265.75</v>
      </c>
    </row>
    <row r="18176" spans="1:8" x14ac:dyDescent="0.25">
      <c r="A18176" s="2">
        <v>34</v>
      </c>
      <c r="B18176" t="s">
        <v>284</v>
      </c>
      <c r="C18176" t="s">
        <v>286</v>
      </c>
      <c r="D18176" s="2">
        <v>3</v>
      </c>
      <c r="E18176" s="17">
        <v>5</v>
      </c>
      <c r="F18176" t="s">
        <v>70</v>
      </c>
      <c r="H18176">
        <v>10971.5</v>
      </c>
    </row>
    <row r="18177" spans="1:8" x14ac:dyDescent="0.25">
      <c r="A18177" s="2">
        <v>34</v>
      </c>
      <c r="B18177" t="s">
        <v>284</v>
      </c>
      <c r="C18177" t="s">
        <v>286</v>
      </c>
      <c r="D18177" s="2">
        <v>3</v>
      </c>
      <c r="E18177" s="17">
        <v>5</v>
      </c>
      <c r="F18177" t="s">
        <v>75</v>
      </c>
      <c r="H18177">
        <v>900</v>
      </c>
    </row>
    <row r="18178" spans="1:8" x14ac:dyDescent="0.25">
      <c r="A18178" s="2">
        <v>34</v>
      </c>
      <c r="B18178" t="s">
        <v>284</v>
      </c>
      <c r="C18178" t="s">
        <v>286</v>
      </c>
      <c r="D18178" s="2">
        <v>3</v>
      </c>
      <c r="E18178" s="17">
        <v>5</v>
      </c>
      <c r="F18178" t="s">
        <v>68</v>
      </c>
      <c r="H18178">
        <v>1373</v>
      </c>
    </row>
    <row r="18179" spans="1:8" x14ac:dyDescent="0.25">
      <c r="A18179" s="2">
        <v>34</v>
      </c>
      <c r="B18179" t="s">
        <v>284</v>
      </c>
      <c r="C18179" t="s">
        <v>286</v>
      </c>
      <c r="D18179" s="2">
        <v>3</v>
      </c>
      <c r="E18179" s="17">
        <v>5</v>
      </c>
      <c r="F18179" t="s">
        <v>69</v>
      </c>
      <c r="H18179">
        <v>1426.29</v>
      </c>
    </row>
    <row r="18180" spans="1:8" x14ac:dyDescent="0.25">
      <c r="A18180" s="2">
        <v>34</v>
      </c>
      <c r="B18180" t="s">
        <v>284</v>
      </c>
      <c r="C18180" t="s">
        <v>286</v>
      </c>
      <c r="D18180" s="2">
        <v>3</v>
      </c>
      <c r="E18180" s="17">
        <v>5</v>
      </c>
      <c r="F18180" t="s">
        <v>67</v>
      </c>
      <c r="H18180">
        <v>5.83</v>
      </c>
    </row>
    <row r="18181" spans="1:8" x14ac:dyDescent="0.25">
      <c r="A18181" s="2">
        <v>34</v>
      </c>
      <c r="B18181" t="s">
        <v>284</v>
      </c>
      <c r="C18181" t="s">
        <v>286</v>
      </c>
      <c r="D18181" s="2">
        <v>3</v>
      </c>
      <c r="E18181" s="17">
        <v>6</v>
      </c>
      <c r="F18181" t="s">
        <v>70</v>
      </c>
      <c r="G18181">
        <v>1</v>
      </c>
      <c r="H18181">
        <v>240940</v>
      </c>
    </row>
    <row r="18182" spans="1:8" x14ac:dyDescent="0.25">
      <c r="A18182" s="2">
        <v>34</v>
      </c>
      <c r="B18182" t="s">
        <v>284</v>
      </c>
      <c r="C18182" t="s">
        <v>286</v>
      </c>
      <c r="D18182" s="2">
        <v>3</v>
      </c>
      <c r="E18182" s="17">
        <v>6</v>
      </c>
      <c r="F18182" t="s">
        <v>75</v>
      </c>
      <c r="G18182">
        <v>1</v>
      </c>
      <c r="H18182">
        <v>17400</v>
      </c>
    </row>
    <row r="18183" spans="1:8" x14ac:dyDescent="0.25">
      <c r="A18183" s="2">
        <v>34</v>
      </c>
      <c r="B18183" t="s">
        <v>284</v>
      </c>
      <c r="C18183" t="s">
        <v>286</v>
      </c>
      <c r="D18183" s="2">
        <v>3</v>
      </c>
      <c r="E18183" s="17">
        <v>6</v>
      </c>
      <c r="F18183" t="s">
        <v>68</v>
      </c>
      <c r="G18183">
        <v>1</v>
      </c>
      <c r="H18183">
        <v>13188.75</v>
      </c>
    </row>
    <row r="18184" spans="1:8" x14ac:dyDescent="0.25">
      <c r="A18184" s="2">
        <v>34</v>
      </c>
      <c r="B18184" t="s">
        <v>284</v>
      </c>
      <c r="C18184" t="s">
        <v>286</v>
      </c>
      <c r="D18184" s="2">
        <v>3</v>
      </c>
      <c r="E18184" s="17">
        <v>6</v>
      </c>
      <c r="F18184" t="s">
        <v>69</v>
      </c>
      <c r="G18184">
        <v>1</v>
      </c>
      <c r="H18184">
        <v>31321.89</v>
      </c>
    </row>
    <row r="18185" spans="1:8" x14ac:dyDescent="0.25">
      <c r="A18185" s="2">
        <v>34</v>
      </c>
      <c r="B18185" t="s">
        <v>284</v>
      </c>
      <c r="C18185" t="s">
        <v>286</v>
      </c>
      <c r="D18185" s="2">
        <v>3</v>
      </c>
      <c r="E18185" s="17">
        <v>6</v>
      </c>
      <c r="F18185" t="s">
        <v>78</v>
      </c>
      <c r="H18185">
        <v>15576.810000000001</v>
      </c>
    </row>
    <row r="18186" spans="1:8" x14ac:dyDescent="0.25">
      <c r="A18186" s="2">
        <v>34</v>
      </c>
      <c r="B18186" t="s">
        <v>284</v>
      </c>
      <c r="C18186" t="s">
        <v>286</v>
      </c>
      <c r="D18186" s="2">
        <v>3</v>
      </c>
      <c r="E18186" s="17">
        <v>6</v>
      </c>
      <c r="F18186" t="s">
        <v>67</v>
      </c>
      <c r="G18186">
        <v>1</v>
      </c>
      <c r="H18186">
        <v>104.93999999999998</v>
      </c>
    </row>
    <row r="18187" spans="1:8" x14ac:dyDescent="0.25">
      <c r="A18187" s="2">
        <v>34</v>
      </c>
      <c r="B18187" t="s">
        <v>284</v>
      </c>
      <c r="C18187" t="s">
        <v>286</v>
      </c>
      <c r="D18187" s="2">
        <v>3</v>
      </c>
      <c r="E18187" s="17">
        <v>6</v>
      </c>
      <c r="F18187" t="s">
        <v>73</v>
      </c>
      <c r="H18187">
        <v>13310.5</v>
      </c>
    </row>
    <row r="18188" spans="1:8" x14ac:dyDescent="0.25">
      <c r="A18188" s="2">
        <v>34</v>
      </c>
      <c r="B18188" t="s">
        <v>284</v>
      </c>
      <c r="C18188" t="s">
        <v>286</v>
      </c>
      <c r="D18188" s="2">
        <v>3</v>
      </c>
      <c r="E18188" s="17">
        <v>7</v>
      </c>
      <c r="F18188" t="s">
        <v>70</v>
      </c>
      <c r="G18188">
        <v>10</v>
      </c>
      <c r="H18188">
        <v>1928018.01</v>
      </c>
    </row>
    <row r="18189" spans="1:8" x14ac:dyDescent="0.25">
      <c r="A18189" s="2">
        <v>34</v>
      </c>
      <c r="B18189" t="s">
        <v>284</v>
      </c>
      <c r="C18189" t="s">
        <v>286</v>
      </c>
      <c r="D18189" s="2">
        <v>3</v>
      </c>
      <c r="E18189" s="17">
        <v>7</v>
      </c>
      <c r="F18189" t="s">
        <v>75</v>
      </c>
      <c r="G18189">
        <v>9</v>
      </c>
      <c r="H18189">
        <v>100800</v>
      </c>
    </row>
    <row r="18190" spans="1:8" x14ac:dyDescent="0.25">
      <c r="A18190" s="2">
        <v>34</v>
      </c>
      <c r="B18190" t="s">
        <v>284</v>
      </c>
      <c r="C18190" t="s">
        <v>286</v>
      </c>
      <c r="D18190" s="2">
        <v>3</v>
      </c>
      <c r="E18190" s="17">
        <v>7</v>
      </c>
      <c r="F18190" t="s">
        <v>68</v>
      </c>
      <c r="G18190">
        <v>6</v>
      </c>
      <c r="H18190">
        <v>115776.75</v>
      </c>
    </row>
    <row r="18191" spans="1:8" x14ac:dyDescent="0.25">
      <c r="A18191" s="2">
        <v>34</v>
      </c>
      <c r="B18191" t="s">
        <v>284</v>
      </c>
      <c r="C18191" t="s">
        <v>286</v>
      </c>
      <c r="D18191" s="2">
        <v>3</v>
      </c>
      <c r="E18191" s="17">
        <v>7</v>
      </c>
      <c r="F18191" t="s">
        <v>69</v>
      </c>
      <c r="G18191">
        <v>10</v>
      </c>
      <c r="H18191">
        <v>250850.26000000004</v>
      </c>
    </row>
    <row r="18192" spans="1:8" x14ac:dyDescent="0.25">
      <c r="A18192" s="2">
        <v>34</v>
      </c>
      <c r="B18192" t="s">
        <v>284</v>
      </c>
      <c r="C18192" t="s">
        <v>286</v>
      </c>
      <c r="D18192" s="2">
        <v>3</v>
      </c>
      <c r="E18192" s="17">
        <v>7</v>
      </c>
      <c r="F18192" t="s">
        <v>67</v>
      </c>
      <c r="G18192">
        <v>10</v>
      </c>
      <c r="H18192">
        <v>670.39999999999986</v>
      </c>
    </row>
    <row r="18193" spans="1:8" x14ac:dyDescent="0.25">
      <c r="A18193" s="2">
        <v>34</v>
      </c>
      <c r="B18193" t="s">
        <v>284</v>
      </c>
      <c r="C18193" t="s">
        <v>286</v>
      </c>
      <c r="D18193" s="2">
        <v>3</v>
      </c>
      <c r="E18193" s="17">
        <v>7</v>
      </c>
      <c r="F18193" t="s">
        <v>73</v>
      </c>
      <c r="G18193">
        <v>1</v>
      </c>
      <c r="H18193">
        <v>167882.75</v>
      </c>
    </row>
    <row r="18194" spans="1:8" x14ac:dyDescent="0.25">
      <c r="A18194" s="2">
        <v>34</v>
      </c>
      <c r="B18194" t="s">
        <v>284</v>
      </c>
      <c r="C18194" t="s">
        <v>286</v>
      </c>
      <c r="D18194" s="2">
        <v>3</v>
      </c>
      <c r="E18194" s="17">
        <v>8</v>
      </c>
      <c r="F18194" t="s">
        <v>70</v>
      </c>
      <c r="G18194">
        <v>7</v>
      </c>
      <c r="H18194">
        <v>1729272.32</v>
      </c>
    </row>
    <row r="18195" spans="1:8" x14ac:dyDescent="0.25">
      <c r="A18195" s="2">
        <v>34</v>
      </c>
      <c r="B18195" t="s">
        <v>284</v>
      </c>
      <c r="C18195" t="s">
        <v>286</v>
      </c>
      <c r="D18195" s="2">
        <v>3</v>
      </c>
      <c r="E18195" s="17">
        <v>8</v>
      </c>
      <c r="F18195" t="s">
        <v>75</v>
      </c>
      <c r="G18195">
        <v>7</v>
      </c>
      <c r="H18195">
        <v>79800</v>
      </c>
    </row>
    <row r="18196" spans="1:8" x14ac:dyDescent="0.25">
      <c r="A18196" s="2">
        <v>34</v>
      </c>
      <c r="B18196" t="s">
        <v>284</v>
      </c>
      <c r="C18196" t="s">
        <v>286</v>
      </c>
      <c r="D18196" s="2">
        <v>3</v>
      </c>
      <c r="E18196" s="17">
        <v>8</v>
      </c>
      <c r="F18196" t="s">
        <v>68</v>
      </c>
      <c r="G18196">
        <v>6</v>
      </c>
      <c r="H18196">
        <v>131567</v>
      </c>
    </row>
    <row r="18197" spans="1:8" x14ac:dyDescent="0.25">
      <c r="A18197" s="2">
        <v>34</v>
      </c>
      <c r="B18197" t="s">
        <v>284</v>
      </c>
      <c r="C18197" t="s">
        <v>286</v>
      </c>
      <c r="D18197" s="2">
        <v>3</v>
      </c>
      <c r="E18197" s="17">
        <v>8</v>
      </c>
      <c r="F18197" t="s">
        <v>69</v>
      </c>
      <c r="G18197">
        <v>7</v>
      </c>
      <c r="H18197">
        <v>225360.92000000004</v>
      </c>
    </row>
    <row r="18198" spans="1:8" x14ac:dyDescent="0.25">
      <c r="A18198" s="2">
        <v>34</v>
      </c>
      <c r="B18198" t="s">
        <v>284</v>
      </c>
      <c r="C18198" t="s">
        <v>286</v>
      </c>
      <c r="D18198" s="2">
        <v>3</v>
      </c>
      <c r="E18198" s="17">
        <v>8</v>
      </c>
      <c r="F18198" t="s">
        <v>78</v>
      </c>
      <c r="H18198">
        <v>41117.58</v>
      </c>
    </row>
    <row r="18199" spans="1:8" x14ac:dyDescent="0.25">
      <c r="A18199" s="2">
        <v>34</v>
      </c>
      <c r="B18199" t="s">
        <v>284</v>
      </c>
      <c r="C18199" t="s">
        <v>286</v>
      </c>
      <c r="D18199" s="2">
        <v>3</v>
      </c>
      <c r="E18199" s="17">
        <v>8</v>
      </c>
      <c r="F18199" t="s">
        <v>67</v>
      </c>
      <c r="G18199">
        <v>7</v>
      </c>
      <c r="H18199">
        <v>466.4</v>
      </c>
    </row>
    <row r="18200" spans="1:8" x14ac:dyDescent="0.25">
      <c r="A18200" s="2">
        <v>34</v>
      </c>
      <c r="B18200" t="s">
        <v>284</v>
      </c>
      <c r="C18200" t="s">
        <v>286</v>
      </c>
      <c r="D18200" s="2">
        <v>3</v>
      </c>
      <c r="E18200" s="17">
        <v>8</v>
      </c>
      <c r="F18200" t="s">
        <v>73</v>
      </c>
      <c r="H18200">
        <v>171940.97999999998</v>
      </c>
    </row>
    <row r="18201" spans="1:8" x14ac:dyDescent="0.25">
      <c r="A18201" s="2">
        <v>34</v>
      </c>
      <c r="B18201" t="s">
        <v>284</v>
      </c>
      <c r="C18201" t="s">
        <v>286</v>
      </c>
      <c r="D18201" s="2">
        <v>3</v>
      </c>
      <c r="E18201" s="17">
        <v>8</v>
      </c>
      <c r="F18201" t="s">
        <v>72</v>
      </c>
      <c r="G18201">
        <v>1</v>
      </c>
      <c r="H18201">
        <v>3720</v>
      </c>
    </row>
    <row r="18202" spans="1:8" x14ac:dyDescent="0.25">
      <c r="A18202" s="2">
        <v>34</v>
      </c>
      <c r="B18202" t="s">
        <v>284</v>
      </c>
      <c r="C18202" t="s">
        <v>286</v>
      </c>
      <c r="D18202" s="2">
        <v>3</v>
      </c>
      <c r="E18202" s="17">
        <v>9</v>
      </c>
      <c r="F18202" t="s">
        <v>70</v>
      </c>
      <c r="G18202">
        <v>2</v>
      </c>
      <c r="H18202">
        <v>715614.25</v>
      </c>
    </row>
    <row r="18203" spans="1:8" x14ac:dyDescent="0.25">
      <c r="A18203" s="2">
        <v>34</v>
      </c>
      <c r="B18203" t="s">
        <v>284</v>
      </c>
      <c r="C18203" t="s">
        <v>286</v>
      </c>
      <c r="D18203" s="2">
        <v>3</v>
      </c>
      <c r="E18203" s="17">
        <v>9</v>
      </c>
      <c r="F18203" t="s">
        <v>75</v>
      </c>
      <c r="G18203">
        <v>1</v>
      </c>
      <c r="H18203">
        <v>11400</v>
      </c>
    </row>
    <row r="18204" spans="1:8" x14ac:dyDescent="0.25">
      <c r="A18204" s="2">
        <v>34</v>
      </c>
      <c r="B18204" t="s">
        <v>284</v>
      </c>
      <c r="C18204" t="s">
        <v>286</v>
      </c>
      <c r="D18204" s="2">
        <v>3</v>
      </c>
      <c r="E18204" s="17">
        <v>9</v>
      </c>
      <c r="F18204" t="s">
        <v>68</v>
      </c>
      <c r="G18204">
        <v>2</v>
      </c>
      <c r="H18204">
        <v>50733</v>
      </c>
    </row>
    <row r="18205" spans="1:8" x14ac:dyDescent="0.25">
      <c r="A18205" s="2">
        <v>34</v>
      </c>
      <c r="B18205" t="s">
        <v>284</v>
      </c>
      <c r="C18205" t="s">
        <v>286</v>
      </c>
      <c r="D18205" s="2">
        <v>3</v>
      </c>
      <c r="E18205" s="17">
        <v>9</v>
      </c>
      <c r="F18205" t="s">
        <v>69</v>
      </c>
      <c r="G18205">
        <v>2</v>
      </c>
      <c r="H18205">
        <v>77333.990000000005</v>
      </c>
    </row>
    <row r="18206" spans="1:8" x14ac:dyDescent="0.25">
      <c r="A18206" s="2">
        <v>34</v>
      </c>
      <c r="B18206" t="s">
        <v>284</v>
      </c>
      <c r="C18206" t="s">
        <v>286</v>
      </c>
      <c r="D18206" s="2">
        <v>3</v>
      </c>
      <c r="E18206" s="17">
        <v>9</v>
      </c>
      <c r="F18206" t="s">
        <v>67</v>
      </c>
      <c r="G18206">
        <v>2</v>
      </c>
      <c r="H18206">
        <v>169.07</v>
      </c>
    </row>
    <row r="18207" spans="1:8" x14ac:dyDescent="0.25">
      <c r="A18207" s="2">
        <v>34</v>
      </c>
      <c r="B18207" t="s">
        <v>284</v>
      </c>
      <c r="C18207" t="s">
        <v>286</v>
      </c>
      <c r="D18207" s="2">
        <v>3</v>
      </c>
      <c r="E18207" s="17">
        <v>9</v>
      </c>
      <c r="F18207" t="s">
        <v>73</v>
      </c>
      <c r="H18207">
        <v>49757</v>
      </c>
    </row>
    <row r="18208" spans="1:8" x14ac:dyDescent="0.25">
      <c r="A18208" s="2">
        <v>34</v>
      </c>
      <c r="B18208" t="s">
        <v>284</v>
      </c>
      <c r="C18208" t="s">
        <v>286</v>
      </c>
      <c r="D18208" s="2">
        <v>3</v>
      </c>
      <c r="E18208" s="17">
        <v>9</v>
      </c>
      <c r="F18208" t="s">
        <v>72</v>
      </c>
      <c r="H18208">
        <v>44671.450000000004</v>
      </c>
    </row>
    <row r="18209" spans="1:8" x14ac:dyDescent="0.25">
      <c r="A18209" s="2">
        <v>34</v>
      </c>
      <c r="B18209" t="s">
        <v>284</v>
      </c>
      <c r="C18209" t="s">
        <v>286</v>
      </c>
      <c r="D18209" s="2">
        <v>3</v>
      </c>
      <c r="E18209" s="17">
        <v>10</v>
      </c>
      <c r="F18209" t="s">
        <v>70</v>
      </c>
      <c r="G18209">
        <v>12</v>
      </c>
      <c r="H18209">
        <v>4137961.22</v>
      </c>
    </row>
    <row r="18210" spans="1:8" x14ac:dyDescent="0.25">
      <c r="A18210" s="2">
        <v>34</v>
      </c>
      <c r="B18210" t="s">
        <v>284</v>
      </c>
      <c r="C18210" t="s">
        <v>286</v>
      </c>
      <c r="D18210" s="2">
        <v>3</v>
      </c>
      <c r="E18210" s="17">
        <v>10</v>
      </c>
      <c r="F18210" t="s">
        <v>75</v>
      </c>
      <c r="G18210">
        <v>9</v>
      </c>
      <c r="H18210">
        <v>108000</v>
      </c>
    </row>
    <row r="18211" spans="1:8" x14ac:dyDescent="0.25">
      <c r="A18211" s="2">
        <v>34</v>
      </c>
      <c r="B18211" t="s">
        <v>284</v>
      </c>
      <c r="C18211" t="s">
        <v>286</v>
      </c>
      <c r="D18211" s="2">
        <v>3</v>
      </c>
      <c r="E18211" s="17">
        <v>10</v>
      </c>
      <c r="F18211" t="s">
        <v>68</v>
      </c>
      <c r="G18211">
        <v>10</v>
      </c>
      <c r="H18211">
        <v>180295</v>
      </c>
    </row>
    <row r="18212" spans="1:8" x14ac:dyDescent="0.25">
      <c r="A18212" s="2">
        <v>34</v>
      </c>
      <c r="B18212" t="s">
        <v>284</v>
      </c>
      <c r="C18212" t="s">
        <v>286</v>
      </c>
      <c r="D18212" s="2">
        <v>3</v>
      </c>
      <c r="E18212" s="17">
        <v>10</v>
      </c>
      <c r="F18212" t="s">
        <v>69</v>
      </c>
      <c r="G18212">
        <v>12</v>
      </c>
      <c r="H18212">
        <v>513930.1999999999</v>
      </c>
    </row>
    <row r="18213" spans="1:8" x14ac:dyDescent="0.25">
      <c r="A18213" s="2">
        <v>34</v>
      </c>
      <c r="B18213" t="s">
        <v>284</v>
      </c>
      <c r="C18213" t="s">
        <v>286</v>
      </c>
      <c r="D18213" s="2">
        <v>3</v>
      </c>
      <c r="E18213" s="17">
        <v>10</v>
      </c>
      <c r="F18213" t="s">
        <v>78</v>
      </c>
      <c r="H18213">
        <v>98143.159999999989</v>
      </c>
    </row>
    <row r="18214" spans="1:8" x14ac:dyDescent="0.25">
      <c r="A18214" s="2">
        <v>34</v>
      </c>
      <c r="B18214" t="s">
        <v>284</v>
      </c>
      <c r="C18214" t="s">
        <v>286</v>
      </c>
      <c r="D18214" s="2">
        <v>3</v>
      </c>
      <c r="E18214" s="17">
        <v>10</v>
      </c>
      <c r="F18214" t="s">
        <v>67</v>
      </c>
      <c r="G18214">
        <v>12</v>
      </c>
      <c r="H18214">
        <v>752.06999999999994</v>
      </c>
    </row>
    <row r="18215" spans="1:8" x14ac:dyDescent="0.25">
      <c r="A18215" s="2">
        <v>34</v>
      </c>
      <c r="B18215" t="s">
        <v>284</v>
      </c>
      <c r="C18215" t="s">
        <v>286</v>
      </c>
      <c r="D18215" s="2">
        <v>3</v>
      </c>
      <c r="E18215" s="17">
        <v>10</v>
      </c>
      <c r="F18215" t="s">
        <v>73</v>
      </c>
      <c r="G18215">
        <v>3</v>
      </c>
      <c r="H18215">
        <v>341010.75</v>
      </c>
    </row>
    <row r="18216" spans="1:8" x14ac:dyDescent="0.25">
      <c r="A18216" s="2">
        <v>34</v>
      </c>
      <c r="B18216" t="s">
        <v>284</v>
      </c>
      <c r="C18216" t="s">
        <v>286</v>
      </c>
      <c r="D18216" s="2">
        <v>3</v>
      </c>
      <c r="E18216" s="17">
        <v>10</v>
      </c>
      <c r="F18216" t="s">
        <v>72</v>
      </c>
      <c r="H18216">
        <v>111302.45000000001</v>
      </c>
    </row>
    <row r="18217" spans="1:8" x14ac:dyDescent="0.25">
      <c r="A18217" s="2">
        <v>34</v>
      </c>
      <c r="B18217" t="s">
        <v>284</v>
      </c>
      <c r="C18217" t="s">
        <v>286</v>
      </c>
      <c r="D18217" s="2">
        <v>3</v>
      </c>
      <c r="E18217" s="17">
        <v>11</v>
      </c>
      <c r="F18217" t="s">
        <v>70</v>
      </c>
      <c r="G18217">
        <v>1</v>
      </c>
      <c r="H18217">
        <v>283954.93</v>
      </c>
    </row>
    <row r="18218" spans="1:8" x14ac:dyDescent="0.25">
      <c r="A18218" s="2">
        <v>34</v>
      </c>
      <c r="B18218" t="s">
        <v>284</v>
      </c>
      <c r="C18218" t="s">
        <v>286</v>
      </c>
      <c r="D18218" s="2">
        <v>3</v>
      </c>
      <c r="E18218" s="17">
        <v>11</v>
      </c>
      <c r="F18218" t="s">
        <v>69</v>
      </c>
      <c r="G18218">
        <v>1</v>
      </c>
      <c r="H18218">
        <v>28192.12</v>
      </c>
    </row>
    <row r="18219" spans="1:8" x14ac:dyDescent="0.25">
      <c r="A18219" s="2">
        <v>34</v>
      </c>
      <c r="B18219" t="s">
        <v>284</v>
      </c>
      <c r="C18219" t="s">
        <v>286</v>
      </c>
      <c r="D18219" s="2">
        <v>3</v>
      </c>
      <c r="E18219" s="17">
        <v>11</v>
      </c>
      <c r="F18219" t="s">
        <v>67</v>
      </c>
      <c r="G18219">
        <v>1</v>
      </c>
      <c r="H18219">
        <v>41.08</v>
      </c>
    </row>
    <row r="18220" spans="1:8" x14ac:dyDescent="0.25">
      <c r="A18220" s="2">
        <v>34</v>
      </c>
      <c r="B18220" t="s">
        <v>284</v>
      </c>
      <c r="C18220" t="s">
        <v>286</v>
      </c>
      <c r="D18220" s="2">
        <v>3</v>
      </c>
      <c r="E18220" s="17">
        <v>11</v>
      </c>
      <c r="F18220" t="s">
        <v>73</v>
      </c>
      <c r="H18220">
        <v>20311.72</v>
      </c>
    </row>
    <row r="18221" spans="1:8" x14ac:dyDescent="0.25">
      <c r="A18221" s="2">
        <v>34</v>
      </c>
      <c r="B18221" t="s">
        <v>284</v>
      </c>
      <c r="C18221" t="s">
        <v>286</v>
      </c>
      <c r="D18221" s="2">
        <v>3</v>
      </c>
      <c r="E18221" s="17">
        <v>11</v>
      </c>
      <c r="F18221" t="s">
        <v>72</v>
      </c>
      <c r="G18221">
        <v>1</v>
      </c>
      <c r="H18221">
        <v>46677.24</v>
      </c>
    </row>
    <row r="18222" spans="1:8" x14ac:dyDescent="0.25">
      <c r="A18222" s="2">
        <v>34</v>
      </c>
      <c r="B18222" t="s">
        <v>284</v>
      </c>
      <c r="C18222" t="s">
        <v>286</v>
      </c>
      <c r="D18222" s="2">
        <v>3</v>
      </c>
      <c r="E18222" s="17">
        <v>12</v>
      </c>
      <c r="F18222" t="s">
        <v>70</v>
      </c>
      <c r="G18222">
        <v>24</v>
      </c>
      <c r="H18222">
        <v>12480206.550000003</v>
      </c>
    </row>
    <row r="18223" spans="1:8" x14ac:dyDescent="0.25">
      <c r="A18223" s="2">
        <v>34</v>
      </c>
      <c r="B18223" t="s">
        <v>284</v>
      </c>
      <c r="C18223" t="s">
        <v>286</v>
      </c>
      <c r="D18223" s="2">
        <v>3</v>
      </c>
      <c r="E18223" s="17">
        <v>12</v>
      </c>
      <c r="F18223" t="s">
        <v>75</v>
      </c>
      <c r="G18223">
        <v>2</v>
      </c>
      <c r="H18223">
        <v>20400</v>
      </c>
    </row>
    <row r="18224" spans="1:8" x14ac:dyDescent="0.25">
      <c r="A18224" s="2">
        <v>34</v>
      </c>
      <c r="B18224" t="s">
        <v>284</v>
      </c>
      <c r="C18224" t="s">
        <v>286</v>
      </c>
      <c r="D18224" s="2">
        <v>3</v>
      </c>
      <c r="E18224" s="17">
        <v>12</v>
      </c>
      <c r="F18224" t="s">
        <v>68</v>
      </c>
      <c r="G18224">
        <v>14</v>
      </c>
      <c r="H18224">
        <v>228920</v>
      </c>
    </row>
    <row r="18225" spans="1:8" x14ac:dyDescent="0.25">
      <c r="A18225" s="2">
        <v>34</v>
      </c>
      <c r="B18225" t="s">
        <v>284</v>
      </c>
      <c r="C18225" t="s">
        <v>286</v>
      </c>
      <c r="D18225" s="2">
        <v>3</v>
      </c>
      <c r="E18225" s="17">
        <v>12</v>
      </c>
      <c r="F18225" t="s">
        <v>69</v>
      </c>
      <c r="G18225">
        <v>24</v>
      </c>
      <c r="H18225">
        <v>1581604.3700000003</v>
      </c>
    </row>
    <row r="18226" spans="1:8" x14ac:dyDescent="0.25">
      <c r="A18226" s="2">
        <v>34</v>
      </c>
      <c r="B18226" t="s">
        <v>284</v>
      </c>
      <c r="C18226" t="s">
        <v>286</v>
      </c>
      <c r="D18226" s="2">
        <v>3</v>
      </c>
      <c r="E18226" s="17">
        <v>12</v>
      </c>
      <c r="F18226" t="s">
        <v>78</v>
      </c>
      <c r="H18226">
        <v>297041.61000000004</v>
      </c>
    </row>
    <row r="18227" spans="1:8" x14ac:dyDescent="0.25">
      <c r="A18227" s="2">
        <v>34</v>
      </c>
      <c r="B18227" t="s">
        <v>284</v>
      </c>
      <c r="C18227" t="s">
        <v>286</v>
      </c>
      <c r="D18227" s="2">
        <v>3</v>
      </c>
      <c r="E18227" s="17">
        <v>12</v>
      </c>
      <c r="F18227" t="s">
        <v>67</v>
      </c>
      <c r="G18227">
        <v>24</v>
      </c>
      <c r="H18227">
        <v>1684.6</v>
      </c>
    </row>
    <row r="18228" spans="1:8" x14ac:dyDescent="0.25">
      <c r="A18228" s="2">
        <v>34</v>
      </c>
      <c r="B18228" t="s">
        <v>284</v>
      </c>
      <c r="C18228" t="s">
        <v>286</v>
      </c>
      <c r="D18228" s="2">
        <v>3</v>
      </c>
      <c r="E18228" s="17">
        <v>12</v>
      </c>
      <c r="F18228" t="s">
        <v>73</v>
      </c>
      <c r="G18228">
        <v>1</v>
      </c>
      <c r="H18228">
        <v>824726.21999999986</v>
      </c>
    </row>
    <row r="18229" spans="1:8" x14ac:dyDescent="0.25">
      <c r="A18229" s="2">
        <v>34</v>
      </c>
      <c r="B18229" t="s">
        <v>284</v>
      </c>
      <c r="C18229" t="s">
        <v>286</v>
      </c>
      <c r="D18229" s="2">
        <v>3</v>
      </c>
      <c r="E18229" s="17">
        <v>12</v>
      </c>
      <c r="F18229" t="s">
        <v>79</v>
      </c>
      <c r="H18229">
        <v>8882</v>
      </c>
    </row>
    <row r="18230" spans="1:8" x14ac:dyDescent="0.25">
      <c r="A18230" s="2">
        <v>34</v>
      </c>
      <c r="B18230" t="s">
        <v>284</v>
      </c>
      <c r="C18230" t="s">
        <v>286</v>
      </c>
      <c r="D18230" s="2">
        <v>3</v>
      </c>
      <c r="E18230" s="17">
        <v>12</v>
      </c>
      <c r="F18230" t="s">
        <v>72</v>
      </c>
      <c r="G18230">
        <v>24</v>
      </c>
      <c r="H18230">
        <v>2136116.5699999998</v>
      </c>
    </row>
    <row r="18231" spans="1:8" x14ac:dyDescent="0.25">
      <c r="A18231" s="2">
        <v>34</v>
      </c>
      <c r="B18231" t="s">
        <v>284</v>
      </c>
      <c r="C18231" t="s">
        <v>286</v>
      </c>
      <c r="D18231" s="2">
        <v>3</v>
      </c>
      <c r="E18231" s="17">
        <v>13</v>
      </c>
      <c r="F18231" t="s">
        <v>70</v>
      </c>
      <c r="G18231">
        <v>13</v>
      </c>
      <c r="H18231">
        <v>8963889.0999999996</v>
      </c>
    </row>
    <row r="18232" spans="1:8" x14ac:dyDescent="0.25">
      <c r="A18232" s="2">
        <v>34</v>
      </c>
      <c r="B18232" t="s">
        <v>284</v>
      </c>
      <c r="C18232" t="s">
        <v>286</v>
      </c>
      <c r="D18232" s="2">
        <v>3</v>
      </c>
      <c r="E18232" s="17">
        <v>13</v>
      </c>
      <c r="F18232" t="s">
        <v>75</v>
      </c>
      <c r="G18232">
        <v>1</v>
      </c>
      <c r="H18232">
        <v>10800</v>
      </c>
    </row>
    <row r="18233" spans="1:8" x14ac:dyDescent="0.25">
      <c r="A18233" s="2">
        <v>34</v>
      </c>
      <c r="B18233" t="s">
        <v>284</v>
      </c>
      <c r="C18233" t="s">
        <v>286</v>
      </c>
      <c r="D18233" s="2">
        <v>3</v>
      </c>
      <c r="E18233" s="17">
        <v>13</v>
      </c>
      <c r="F18233" t="s">
        <v>68</v>
      </c>
      <c r="G18233">
        <v>6</v>
      </c>
      <c r="H18233">
        <v>133472</v>
      </c>
    </row>
    <row r="18234" spans="1:8" x14ac:dyDescent="0.25">
      <c r="A18234" s="2">
        <v>34</v>
      </c>
      <c r="B18234" t="s">
        <v>284</v>
      </c>
      <c r="C18234" t="s">
        <v>286</v>
      </c>
      <c r="D18234" s="2">
        <v>3</v>
      </c>
      <c r="E18234" s="17">
        <v>13</v>
      </c>
      <c r="F18234" t="s">
        <v>69</v>
      </c>
      <c r="G18234">
        <v>11</v>
      </c>
      <c r="H18234">
        <v>906504.32</v>
      </c>
    </row>
    <row r="18235" spans="1:8" x14ac:dyDescent="0.25">
      <c r="A18235" s="2">
        <v>34</v>
      </c>
      <c r="B18235" t="s">
        <v>284</v>
      </c>
      <c r="C18235" t="s">
        <v>286</v>
      </c>
      <c r="D18235" s="2">
        <v>3</v>
      </c>
      <c r="E18235" s="17">
        <v>13</v>
      </c>
      <c r="F18235" t="s">
        <v>78</v>
      </c>
      <c r="H18235">
        <v>96540.78</v>
      </c>
    </row>
    <row r="18236" spans="1:8" x14ac:dyDescent="0.25">
      <c r="A18236" s="2">
        <v>34</v>
      </c>
      <c r="B18236" t="s">
        <v>284</v>
      </c>
      <c r="C18236" t="s">
        <v>286</v>
      </c>
      <c r="D18236" s="2">
        <v>3</v>
      </c>
      <c r="E18236" s="17">
        <v>13</v>
      </c>
      <c r="F18236" t="s">
        <v>67</v>
      </c>
      <c r="G18236">
        <v>13</v>
      </c>
      <c r="H18236">
        <v>1043.5700000000002</v>
      </c>
    </row>
    <row r="18237" spans="1:8" x14ac:dyDescent="0.25">
      <c r="A18237" s="2">
        <v>34</v>
      </c>
      <c r="B18237" t="s">
        <v>284</v>
      </c>
      <c r="C18237" t="s">
        <v>286</v>
      </c>
      <c r="D18237" s="2">
        <v>3</v>
      </c>
      <c r="E18237" s="17">
        <v>13</v>
      </c>
      <c r="F18237" t="s">
        <v>73</v>
      </c>
      <c r="G18237">
        <v>1</v>
      </c>
      <c r="H18237">
        <v>561071.93000000005</v>
      </c>
    </row>
    <row r="18238" spans="1:8" x14ac:dyDescent="0.25">
      <c r="A18238" s="2">
        <v>34</v>
      </c>
      <c r="B18238" t="s">
        <v>284</v>
      </c>
      <c r="C18238" t="s">
        <v>286</v>
      </c>
      <c r="D18238" s="2">
        <v>3</v>
      </c>
      <c r="E18238" s="17">
        <v>13</v>
      </c>
      <c r="F18238" t="s">
        <v>72</v>
      </c>
      <c r="G18238">
        <v>13</v>
      </c>
      <c r="H18238">
        <v>2808141.4099999997</v>
      </c>
    </row>
    <row r="18239" spans="1:8" x14ac:dyDescent="0.25">
      <c r="A18239" s="2">
        <v>34</v>
      </c>
      <c r="B18239" t="s">
        <v>284</v>
      </c>
      <c r="C18239" t="s">
        <v>286</v>
      </c>
      <c r="D18239" s="2">
        <v>3</v>
      </c>
      <c r="E18239" s="17">
        <v>13</v>
      </c>
      <c r="F18239" t="s">
        <v>74</v>
      </c>
      <c r="G18239">
        <v>1</v>
      </c>
      <c r="H18239">
        <v>64769.26</v>
      </c>
    </row>
    <row r="18240" spans="1:8" x14ac:dyDescent="0.25">
      <c r="A18240" s="2">
        <v>34</v>
      </c>
      <c r="B18240" t="s">
        <v>284</v>
      </c>
      <c r="C18240" t="s">
        <v>286</v>
      </c>
      <c r="D18240" s="2">
        <v>3</v>
      </c>
      <c r="E18240" s="17">
        <v>14</v>
      </c>
      <c r="F18240" t="s">
        <v>70</v>
      </c>
      <c r="G18240">
        <v>8</v>
      </c>
      <c r="H18240">
        <v>4455553.55</v>
      </c>
    </row>
    <row r="18241" spans="1:8" x14ac:dyDescent="0.25">
      <c r="A18241" s="2">
        <v>34</v>
      </c>
      <c r="B18241" t="s">
        <v>284</v>
      </c>
      <c r="C18241" t="s">
        <v>286</v>
      </c>
      <c r="D18241" s="2">
        <v>3</v>
      </c>
      <c r="E18241" s="17">
        <v>14</v>
      </c>
      <c r="F18241" t="s">
        <v>68</v>
      </c>
      <c r="G18241">
        <v>7</v>
      </c>
      <c r="H18241">
        <v>154480</v>
      </c>
    </row>
    <row r="18242" spans="1:8" x14ac:dyDescent="0.25">
      <c r="A18242" s="2">
        <v>34</v>
      </c>
      <c r="B18242" t="s">
        <v>284</v>
      </c>
      <c r="C18242" t="s">
        <v>286</v>
      </c>
      <c r="D18242" s="2">
        <v>3</v>
      </c>
      <c r="E18242" s="17">
        <v>14</v>
      </c>
      <c r="F18242" t="s">
        <v>69</v>
      </c>
      <c r="G18242">
        <v>8</v>
      </c>
      <c r="H18242">
        <v>579220.93000000005</v>
      </c>
    </row>
    <row r="18243" spans="1:8" x14ac:dyDescent="0.25">
      <c r="A18243" s="2">
        <v>34</v>
      </c>
      <c r="B18243" t="s">
        <v>284</v>
      </c>
      <c r="C18243" t="s">
        <v>286</v>
      </c>
      <c r="D18243" s="2">
        <v>3</v>
      </c>
      <c r="E18243" s="17">
        <v>14</v>
      </c>
      <c r="F18243" t="s">
        <v>78</v>
      </c>
      <c r="H18243">
        <v>116462.86</v>
      </c>
    </row>
    <row r="18244" spans="1:8" x14ac:dyDescent="0.25">
      <c r="A18244" s="2">
        <v>34</v>
      </c>
      <c r="B18244" t="s">
        <v>284</v>
      </c>
      <c r="C18244" t="s">
        <v>286</v>
      </c>
      <c r="D18244" s="2">
        <v>3</v>
      </c>
      <c r="E18244" s="17">
        <v>14</v>
      </c>
      <c r="F18244" t="s">
        <v>67</v>
      </c>
      <c r="G18244">
        <v>8</v>
      </c>
      <c r="H18244">
        <v>466.40000000000009</v>
      </c>
    </row>
    <row r="18245" spans="1:8" x14ac:dyDescent="0.25">
      <c r="A18245" s="2">
        <v>34</v>
      </c>
      <c r="B18245" t="s">
        <v>284</v>
      </c>
      <c r="C18245" t="s">
        <v>286</v>
      </c>
      <c r="D18245" s="2">
        <v>3</v>
      </c>
      <c r="E18245" s="17">
        <v>14</v>
      </c>
      <c r="F18245" t="s">
        <v>73</v>
      </c>
      <c r="G18245">
        <v>1</v>
      </c>
      <c r="H18245">
        <v>234738.78</v>
      </c>
    </row>
    <row r="18246" spans="1:8" x14ac:dyDescent="0.25">
      <c r="A18246" s="2">
        <v>34</v>
      </c>
      <c r="B18246" t="s">
        <v>284</v>
      </c>
      <c r="C18246" t="s">
        <v>286</v>
      </c>
      <c r="D18246" s="2">
        <v>3</v>
      </c>
      <c r="E18246" s="17">
        <v>14</v>
      </c>
      <c r="F18246" t="s">
        <v>72</v>
      </c>
      <c r="G18246">
        <v>8</v>
      </c>
      <c r="H18246">
        <v>1970734.21</v>
      </c>
    </row>
    <row r="18247" spans="1:8" x14ac:dyDescent="0.25">
      <c r="A18247" s="2">
        <v>34</v>
      </c>
      <c r="B18247" t="s">
        <v>284</v>
      </c>
      <c r="C18247" t="s">
        <v>286</v>
      </c>
      <c r="D18247" s="2">
        <v>3</v>
      </c>
      <c r="E18247" s="17">
        <v>15</v>
      </c>
      <c r="F18247" t="s">
        <v>70</v>
      </c>
      <c r="G18247">
        <v>2</v>
      </c>
      <c r="H18247">
        <v>1737785.4100000001</v>
      </c>
    </row>
    <row r="18248" spans="1:8" x14ac:dyDescent="0.25">
      <c r="A18248" s="2">
        <v>34</v>
      </c>
      <c r="B18248" t="s">
        <v>284</v>
      </c>
      <c r="C18248" t="s">
        <v>286</v>
      </c>
      <c r="D18248" s="2">
        <v>3</v>
      </c>
      <c r="E18248" s="17">
        <v>15</v>
      </c>
      <c r="F18248" t="s">
        <v>68</v>
      </c>
      <c r="G18248">
        <v>2</v>
      </c>
      <c r="H18248">
        <v>54120</v>
      </c>
    </row>
    <row r="18249" spans="1:8" x14ac:dyDescent="0.25">
      <c r="A18249" s="2">
        <v>34</v>
      </c>
      <c r="B18249" t="s">
        <v>284</v>
      </c>
      <c r="C18249" t="s">
        <v>286</v>
      </c>
      <c r="D18249" s="2">
        <v>3</v>
      </c>
      <c r="E18249" s="17">
        <v>15</v>
      </c>
      <c r="F18249" t="s">
        <v>69</v>
      </c>
      <c r="G18249">
        <v>2</v>
      </c>
      <c r="H18249">
        <v>225911.74999999997</v>
      </c>
    </row>
    <row r="18250" spans="1:8" x14ac:dyDescent="0.25">
      <c r="A18250" s="2">
        <v>34</v>
      </c>
      <c r="B18250" t="s">
        <v>284</v>
      </c>
      <c r="C18250" t="s">
        <v>286</v>
      </c>
      <c r="D18250" s="2">
        <v>3</v>
      </c>
      <c r="E18250" s="17">
        <v>15</v>
      </c>
      <c r="F18250" t="s">
        <v>67</v>
      </c>
      <c r="G18250">
        <v>2</v>
      </c>
      <c r="H18250">
        <v>139.91999999999999</v>
      </c>
    </row>
    <row r="18251" spans="1:8" x14ac:dyDescent="0.25">
      <c r="A18251" s="2">
        <v>34</v>
      </c>
      <c r="B18251" t="s">
        <v>284</v>
      </c>
      <c r="C18251" t="s">
        <v>286</v>
      </c>
      <c r="D18251" s="2">
        <v>3</v>
      </c>
      <c r="E18251" s="17">
        <v>15</v>
      </c>
      <c r="F18251" t="s">
        <v>73</v>
      </c>
      <c r="H18251">
        <v>143471.83000000002</v>
      </c>
    </row>
    <row r="18252" spans="1:8" x14ac:dyDescent="0.25">
      <c r="A18252" s="2">
        <v>34</v>
      </c>
      <c r="B18252" t="s">
        <v>284</v>
      </c>
      <c r="C18252" t="s">
        <v>286</v>
      </c>
      <c r="D18252" s="2">
        <v>3</v>
      </c>
      <c r="E18252" s="17">
        <v>15</v>
      </c>
      <c r="F18252" t="s">
        <v>72</v>
      </c>
      <c r="G18252">
        <v>2</v>
      </c>
      <c r="H18252">
        <v>512148.58999999997</v>
      </c>
    </row>
    <row r="18253" spans="1:8" x14ac:dyDescent="0.25">
      <c r="A18253" s="2">
        <v>34</v>
      </c>
      <c r="B18253" t="s">
        <v>284</v>
      </c>
      <c r="C18253" t="s">
        <v>286</v>
      </c>
      <c r="D18253" s="2">
        <v>3</v>
      </c>
      <c r="E18253" s="17">
        <v>16</v>
      </c>
      <c r="F18253" t="s">
        <v>70</v>
      </c>
      <c r="H18253">
        <v>466545.75</v>
      </c>
    </row>
    <row r="18254" spans="1:8" x14ac:dyDescent="0.25">
      <c r="A18254" s="2">
        <v>34</v>
      </c>
      <c r="B18254" t="s">
        <v>284</v>
      </c>
      <c r="C18254" t="s">
        <v>286</v>
      </c>
      <c r="D18254" s="2">
        <v>3</v>
      </c>
      <c r="E18254" s="17">
        <v>16</v>
      </c>
      <c r="F18254" t="s">
        <v>68</v>
      </c>
      <c r="H18254">
        <v>8150</v>
      </c>
    </row>
    <row r="18255" spans="1:8" x14ac:dyDescent="0.25">
      <c r="A18255" s="2">
        <v>34</v>
      </c>
      <c r="B18255" t="s">
        <v>284</v>
      </c>
      <c r="C18255" t="s">
        <v>286</v>
      </c>
      <c r="D18255" s="2">
        <v>3</v>
      </c>
      <c r="E18255" s="17">
        <v>16</v>
      </c>
      <c r="F18255" t="s">
        <v>69</v>
      </c>
      <c r="H18255">
        <v>12130.17</v>
      </c>
    </row>
    <row r="18256" spans="1:8" x14ac:dyDescent="0.25">
      <c r="A18256" s="2">
        <v>34</v>
      </c>
      <c r="B18256" t="s">
        <v>284</v>
      </c>
      <c r="C18256" t="s">
        <v>286</v>
      </c>
      <c r="D18256" s="2">
        <v>3</v>
      </c>
      <c r="E18256" s="17">
        <v>16</v>
      </c>
      <c r="F18256" t="s">
        <v>67</v>
      </c>
      <c r="H18256">
        <v>29.15</v>
      </c>
    </row>
    <row r="18257" spans="1:8" x14ac:dyDescent="0.25">
      <c r="A18257" s="2">
        <v>34</v>
      </c>
      <c r="B18257" t="s">
        <v>284</v>
      </c>
      <c r="C18257" t="s">
        <v>286</v>
      </c>
      <c r="D18257" s="2">
        <v>3</v>
      </c>
      <c r="E18257" s="17">
        <v>16</v>
      </c>
      <c r="F18257" t="s">
        <v>72</v>
      </c>
      <c r="H18257">
        <v>282974.55</v>
      </c>
    </row>
    <row r="18258" spans="1:8" x14ac:dyDescent="0.25">
      <c r="A18258" s="2">
        <v>34</v>
      </c>
      <c r="B18258" t="s">
        <v>284</v>
      </c>
      <c r="C18258" t="s">
        <v>287</v>
      </c>
      <c r="D18258" s="2">
        <v>5</v>
      </c>
      <c r="E18258" s="17">
        <v>1</v>
      </c>
      <c r="F18258" t="s">
        <v>70</v>
      </c>
      <c r="G18258">
        <v>1</v>
      </c>
      <c r="H18258">
        <v>60000</v>
      </c>
    </row>
    <row r="18259" spans="1:8" x14ac:dyDescent="0.25">
      <c r="A18259" s="2">
        <v>34</v>
      </c>
      <c r="B18259" t="s">
        <v>284</v>
      </c>
      <c r="C18259" t="s">
        <v>287</v>
      </c>
      <c r="D18259" s="2">
        <v>5</v>
      </c>
      <c r="E18259" s="17">
        <v>2</v>
      </c>
      <c r="F18259" t="s">
        <v>70</v>
      </c>
      <c r="G18259">
        <v>5</v>
      </c>
      <c r="H18259">
        <v>449799.97000000003</v>
      </c>
    </row>
    <row r="18260" spans="1:8" x14ac:dyDescent="0.25">
      <c r="A18260" s="2">
        <v>34</v>
      </c>
      <c r="B18260" t="s">
        <v>284</v>
      </c>
      <c r="C18260" t="s">
        <v>287</v>
      </c>
      <c r="D18260" s="2">
        <v>5</v>
      </c>
      <c r="E18260" s="17">
        <v>3</v>
      </c>
      <c r="F18260" t="s">
        <v>70</v>
      </c>
      <c r="G18260">
        <v>1</v>
      </c>
      <c r="H18260">
        <v>106509</v>
      </c>
    </row>
    <row r="18261" spans="1:8" x14ac:dyDescent="0.25">
      <c r="A18261" s="2">
        <v>34</v>
      </c>
      <c r="B18261" t="s">
        <v>284</v>
      </c>
      <c r="C18261" t="s">
        <v>287</v>
      </c>
      <c r="D18261" s="2">
        <v>5</v>
      </c>
      <c r="E18261" s="17">
        <v>3</v>
      </c>
      <c r="F18261" t="s">
        <v>75</v>
      </c>
      <c r="G18261">
        <v>1</v>
      </c>
      <c r="H18261">
        <v>11400</v>
      </c>
    </row>
    <row r="18262" spans="1:8" x14ac:dyDescent="0.25">
      <c r="A18262" s="2">
        <v>34</v>
      </c>
      <c r="B18262" t="s">
        <v>284</v>
      </c>
      <c r="C18262" t="s">
        <v>287</v>
      </c>
      <c r="D18262" s="2">
        <v>5</v>
      </c>
      <c r="E18262" s="17">
        <v>3</v>
      </c>
      <c r="F18262" t="s">
        <v>68</v>
      </c>
      <c r="G18262">
        <v>1</v>
      </c>
      <c r="H18262">
        <v>22813.75</v>
      </c>
    </row>
    <row r="18263" spans="1:8" x14ac:dyDescent="0.25">
      <c r="A18263" s="2">
        <v>34</v>
      </c>
      <c r="B18263" t="s">
        <v>284</v>
      </c>
      <c r="C18263" t="s">
        <v>287</v>
      </c>
      <c r="D18263" s="2">
        <v>5</v>
      </c>
      <c r="E18263" s="17">
        <v>3</v>
      </c>
      <c r="F18263" t="s">
        <v>69</v>
      </c>
      <c r="G18263">
        <v>1</v>
      </c>
      <c r="H18263">
        <v>13845.970000000001</v>
      </c>
    </row>
    <row r="18264" spans="1:8" x14ac:dyDescent="0.25">
      <c r="A18264" s="2">
        <v>34</v>
      </c>
      <c r="B18264" t="s">
        <v>284</v>
      </c>
      <c r="C18264" t="s">
        <v>287</v>
      </c>
      <c r="D18264" s="2">
        <v>5</v>
      </c>
      <c r="E18264" s="17">
        <v>3</v>
      </c>
      <c r="F18264" t="s">
        <v>78</v>
      </c>
      <c r="H18264">
        <v>6403.23</v>
      </c>
    </row>
    <row r="18265" spans="1:8" x14ac:dyDescent="0.25">
      <c r="A18265" s="2">
        <v>34</v>
      </c>
      <c r="B18265" t="s">
        <v>284</v>
      </c>
      <c r="C18265" t="s">
        <v>287</v>
      </c>
      <c r="D18265" s="2">
        <v>5</v>
      </c>
      <c r="E18265" s="17">
        <v>3</v>
      </c>
      <c r="F18265" t="s">
        <v>67</v>
      </c>
      <c r="G18265">
        <v>1</v>
      </c>
      <c r="H18265">
        <v>69.959999999999994</v>
      </c>
    </row>
    <row r="18266" spans="1:8" x14ac:dyDescent="0.25">
      <c r="A18266" s="2">
        <v>34</v>
      </c>
      <c r="B18266" t="s">
        <v>284</v>
      </c>
      <c r="C18266" t="s">
        <v>287</v>
      </c>
      <c r="D18266" s="2">
        <v>5</v>
      </c>
      <c r="E18266" s="17">
        <v>3</v>
      </c>
      <c r="F18266" t="s">
        <v>73</v>
      </c>
      <c r="H18266">
        <v>9172.75</v>
      </c>
    </row>
    <row r="18267" spans="1:8" x14ac:dyDescent="0.25">
      <c r="A18267" s="2">
        <v>34</v>
      </c>
      <c r="B18267" t="s">
        <v>284</v>
      </c>
      <c r="C18267" t="s">
        <v>287</v>
      </c>
      <c r="D18267" s="2">
        <v>5</v>
      </c>
      <c r="E18267" s="17">
        <v>7</v>
      </c>
      <c r="F18267" t="s">
        <v>70</v>
      </c>
      <c r="G18267">
        <v>8</v>
      </c>
      <c r="H18267">
        <v>1333185.71</v>
      </c>
    </row>
    <row r="18268" spans="1:8" x14ac:dyDescent="0.25">
      <c r="A18268" s="2">
        <v>34</v>
      </c>
      <c r="B18268" t="s">
        <v>284</v>
      </c>
      <c r="C18268" t="s">
        <v>287</v>
      </c>
      <c r="D18268" s="2">
        <v>5</v>
      </c>
      <c r="E18268" s="17">
        <v>7</v>
      </c>
      <c r="F18268" t="s">
        <v>75</v>
      </c>
      <c r="G18268">
        <v>4</v>
      </c>
      <c r="H18268">
        <v>43800</v>
      </c>
    </row>
    <row r="18269" spans="1:8" x14ac:dyDescent="0.25">
      <c r="A18269" s="2">
        <v>34</v>
      </c>
      <c r="B18269" t="s">
        <v>284</v>
      </c>
      <c r="C18269" t="s">
        <v>287</v>
      </c>
      <c r="D18269" s="2">
        <v>5</v>
      </c>
      <c r="E18269" s="17">
        <v>7</v>
      </c>
      <c r="F18269" t="s">
        <v>68</v>
      </c>
      <c r="G18269">
        <v>8</v>
      </c>
      <c r="H18269">
        <v>167255.74</v>
      </c>
    </row>
    <row r="18270" spans="1:8" x14ac:dyDescent="0.25">
      <c r="A18270" s="2">
        <v>34</v>
      </c>
      <c r="B18270" t="s">
        <v>284</v>
      </c>
      <c r="C18270" t="s">
        <v>287</v>
      </c>
      <c r="D18270" s="2">
        <v>5</v>
      </c>
      <c r="E18270" s="17">
        <v>7</v>
      </c>
      <c r="F18270" t="s">
        <v>69</v>
      </c>
      <c r="G18270">
        <v>8</v>
      </c>
      <c r="H18270">
        <v>173312.92000000004</v>
      </c>
    </row>
    <row r="18271" spans="1:8" x14ac:dyDescent="0.25">
      <c r="A18271" s="2">
        <v>34</v>
      </c>
      <c r="B18271" t="s">
        <v>284</v>
      </c>
      <c r="C18271" t="s">
        <v>287</v>
      </c>
      <c r="D18271" s="2">
        <v>5</v>
      </c>
      <c r="E18271" s="17">
        <v>7</v>
      </c>
      <c r="F18271" t="s">
        <v>78</v>
      </c>
      <c r="H18271">
        <v>22123.18</v>
      </c>
    </row>
    <row r="18272" spans="1:8" x14ac:dyDescent="0.25">
      <c r="A18272" s="2">
        <v>34</v>
      </c>
      <c r="B18272" t="s">
        <v>284</v>
      </c>
      <c r="C18272" t="s">
        <v>287</v>
      </c>
      <c r="D18272" s="2">
        <v>5</v>
      </c>
      <c r="E18272" s="17">
        <v>7</v>
      </c>
      <c r="F18272" t="s">
        <v>67</v>
      </c>
      <c r="G18272">
        <v>8</v>
      </c>
      <c r="H18272">
        <v>466.40000000000003</v>
      </c>
    </row>
    <row r="18273" spans="1:8" x14ac:dyDescent="0.25">
      <c r="A18273" s="2">
        <v>34</v>
      </c>
      <c r="B18273" t="s">
        <v>284</v>
      </c>
      <c r="C18273" t="s">
        <v>287</v>
      </c>
      <c r="D18273" s="2">
        <v>5</v>
      </c>
      <c r="E18273" s="17">
        <v>7</v>
      </c>
      <c r="F18273" t="s">
        <v>73</v>
      </c>
      <c r="G18273">
        <v>1</v>
      </c>
      <c r="H18273">
        <v>109574.39</v>
      </c>
    </row>
    <row r="18274" spans="1:8" x14ac:dyDescent="0.25">
      <c r="A18274" s="2">
        <v>34</v>
      </c>
      <c r="B18274" t="s">
        <v>284</v>
      </c>
      <c r="C18274" t="s">
        <v>287</v>
      </c>
      <c r="D18274" s="2">
        <v>5</v>
      </c>
      <c r="E18274" s="17">
        <v>8</v>
      </c>
      <c r="F18274" t="s">
        <v>70</v>
      </c>
      <c r="G18274">
        <v>10</v>
      </c>
      <c r="H18274">
        <v>2597354.75</v>
      </c>
    </row>
    <row r="18275" spans="1:8" x14ac:dyDescent="0.25">
      <c r="A18275" s="2">
        <v>34</v>
      </c>
      <c r="B18275" t="s">
        <v>284</v>
      </c>
      <c r="C18275" t="s">
        <v>287</v>
      </c>
      <c r="D18275" s="2">
        <v>5</v>
      </c>
      <c r="E18275" s="17">
        <v>8</v>
      </c>
      <c r="F18275" t="s">
        <v>75</v>
      </c>
      <c r="G18275">
        <v>7</v>
      </c>
      <c r="H18275">
        <v>90000</v>
      </c>
    </row>
    <row r="18276" spans="1:8" x14ac:dyDescent="0.25">
      <c r="A18276" s="2">
        <v>34</v>
      </c>
      <c r="B18276" t="s">
        <v>284</v>
      </c>
      <c r="C18276" t="s">
        <v>287</v>
      </c>
      <c r="D18276" s="2">
        <v>5</v>
      </c>
      <c r="E18276" s="17">
        <v>8</v>
      </c>
      <c r="F18276" t="s">
        <v>68</v>
      </c>
      <c r="G18276">
        <v>7</v>
      </c>
      <c r="H18276">
        <v>120763.25</v>
      </c>
    </row>
    <row r="18277" spans="1:8" x14ac:dyDescent="0.25">
      <c r="A18277" s="2">
        <v>34</v>
      </c>
      <c r="B18277" t="s">
        <v>284</v>
      </c>
      <c r="C18277" t="s">
        <v>287</v>
      </c>
      <c r="D18277" s="2">
        <v>5</v>
      </c>
      <c r="E18277" s="17">
        <v>8</v>
      </c>
      <c r="F18277" t="s">
        <v>69</v>
      </c>
      <c r="G18277">
        <v>10</v>
      </c>
      <c r="H18277">
        <v>310939.03999999998</v>
      </c>
    </row>
    <row r="18278" spans="1:8" x14ac:dyDescent="0.25">
      <c r="A18278" s="2">
        <v>34</v>
      </c>
      <c r="B18278" t="s">
        <v>284</v>
      </c>
      <c r="C18278" t="s">
        <v>287</v>
      </c>
      <c r="D18278" s="2">
        <v>5</v>
      </c>
      <c r="E18278" s="17">
        <v>8</v>
      </c>
      <c r="F18278" t="s">
        <v>78</v>
      </c>
      <c r="H18278">
        <v>50183.990000000005</v>
      </c>
    </row>
    <row r="18279" spans="1:8" x14ac:dyDescent="0.25">
      <c r="A18279" s="2">
        <v>34</v>
      </c>
      <c r="B18279" t="s">
        <v>284</v>
      </c>
      <c r="C18279" t="s">
        <v>287</v>
      </c>
      <c r="D18279" s="2">
        <v>5</v>
      </c>
      <c r="E18279" s="17">
        <v>8</v>
      </c>
      <c r="F18279" t="s">
        <v>67</v>
      </c>
      <c r="G18279">
        <v>10</v>
      </c>
      <c r="H18279">
        <v>722.91999999999985</v>
      </c>
    </row>
    <row r="18280" spans="1:8" x14ac:dyDescent="0.25">
      <c r="A18280" s="2">
        <v>34</v>
      </c>
      <c r="B18280" t="s">
        <v>284</v>
      </c>
      <c r="C18280" t="s">
        <v>287</v>
      </c>
      <c r="D18280" s="2">
        <v>5</v>
      </c>
      <c r="E18280" s="17">
        <v>8</v>
      </c>
      <c r="F18280" t="s">
        <v>73</v>
      </c>
      <c r="G18280">
        <v>1</v>
      </c>
      <c r="H18280">
        <v>177149.8</v>
      </c>
    </row>
    <row r="18281" spans="1:8" x14ac:dyDescent="0.25">
      <c r="A18281" s="2">
        <v>34</v>
      </c>
      <c r="B18281" t="s">
        <v>284</v>
      </c>
      <c r="C18281" t="s">
        <v>287</v>
      </c>
      <c r="D18281" s="2">
        <v>5</v>
      </c>
      <c r="E18281" s="17">
        <v>8</v>
      </c>
      <c r="F18281" t="s">
        <v>72</v>
      </c>
      <c r="H18281">
        <v>76035.62000000001</v>
      </c>
    </row>
    <row r="18282" spans="1:8" x14ac:dyDescent="0.25">
      <c r="A18282" s="2">
        <v>34</v>
      </c>
      <c r="B18282" t="s">
        <v>284</v>
      </c>
      <c r="C18282" t="s">
        <v>287</v>
      </c>
      <c r="D18282" s="2">
        <v>5</v>
      </c>
      <c r="E18282" s="17">
        <v>9</v>
      </c>
      <c r="F18282" t="s">
        <v>70</v>
      </c>
      <c r="G18282">
        <v>2</v>
      </c>
      <c r="H18282">
        <v>1315366</v>
      </c>
    </row>
    <row r="18283" spans="1:8" x14ac:dyDescent="0.25">
      <c r="A18283" s="2">
        <v>34</v>
      </c>
      <c r="B18283" t="s">
        <v>284</v>
      </c>
      <c r="C18283" t="s">
        <v>287</v>
      </c>
      <c r="D18283" s="2">
        <v>5</v>
      </c>
      <c r="E18283" s="17">
        <v>9</v>
      </c>
      <c r="F18283" t="s">
        <v>75</v>
      </c>
      <c r="G18283">
        <v>1</v>
      </c>
      <c r="H18283">
        <v>34200</v>
      </c>
    </row>
    <row r="18284" spans="1:8" x14ac:dyDescent="0.25">
      <c r="A18284" s="2">
        <v>34</v>
      </c>
      <c r="B18284" t="s">
        <v>284</v>
      </c>
      <c r="C18284" t="s">
        <v>287</v>
      </c>
      <c r="D18284" s="2">
        <v>5</v>
      </c>
      <c r="E18284" s="17">
        <v>9</v>
      </c>
      <c r="F18284" t="s">
        <v>68</v>
      </c>
      <c r="G18284">
        <v>1</v>
      </c>
      <c r="H18284">
        <v>48999.5</v>
      </c>
    </row>
    <row r="18285" spans="1:8" x14ac:dyDescent="0.25">
      <c r="A18285" s="2">
        <v>34</v>
      </c>
      <c r="B18285" t="s">
        <v>284</v>
      </c>
      <c r="C18285" t="s">
        <v>287</v>
      </c>
      <c r="D18285" s="2">
        <v>5</v>
      </c>
      <c r="E18285" s="17">
        <v>9</v>
      </c>
      <c r="F18285" t="s">
        <v>69</v>
      </c>
      <c r="G18285">
        <v>2</v>
      </c>
      <c r="H18285">
        <v>152021.37</v>
      </c>
    </row>
    <row r="18286" spans="1:8" x14ac:dyDescent="0.25">
      <c r="A18286" s="2">
        <v>34</v>
      </c>
      <c r="B18286" t="s">
        <v>284</v>
      </c>
      <c r="C18286" t="s">
        <v>287</v>
      </c>
      <c r="D18286" s="2">
        <v>5</v>
      </c>
      <c r="E18286" s="17">
        <v>9</v>
      </c>
      <c r="F18286" t="s">
        <v>78</v>
      </c>
      <c r="H18286">
        <v>15721.99</v>
      </c>
    </row>
    <row r="18287" spans="1:8" x14ac:dyDescent="0.25">
      <c r="A18287" s="2">
        <v>34</v>
      </c>
      <c r="B18287" t="s">
        <v>284</v>
      </c>
      <c r="C18287" t="s">
        <v>287</v>
      </c>
      <c r="D18287" s="2">
        <v>5</v>
      </c>
      <c r="E18287" s="17">
        <v>9</v>
      </c>
      <c r="F18287" t="s">
        <v>67</v>
      </c>
      <c r="G18287">
        <v>2</v>
      </c>
      <c r="H18287">
        <v>314.82000000000005</v>
      </c>
    </row>
    <row r="18288" spans="1:8" x14ac:dyDescent="0.25">
      <c r="A18288" s="2">
        <v>34</v>
      </c>
      <c r="B18288" t="s">
        <v>284</v>
      </c>
      <c r="C18288" t="s">
        <v>287</v>
      </c>
      <c r="D18288" s="2">
        <v>5</v>
      </c>
      <c r="E18288" s="17">
        <v>9</v>
      </c>
      <c r="F18288" t="s">
        <v>73</v>
      </c>
      <c r="H18288">
        <v>47032.069999999992</v>
      </c>
    </row>
    <row r="18289" spans="1:8" x14ac:dyDescent="0.25">
      <c r="A18289" s="2">
        <v>34</v>
      </c>
      <c r="B18289" t="s">
        <v>284</v>
      </c>
      <c r="C18289" t="s">
        <v>287</v>
      </c>
      <c r="D18289" s="2">
        <v>5</v>
      </c>
      <c r="E18289" s="17">
        <v>9</v>
      </c>
      <c r="F18289" t="s">
        <v>72</v>
      </c>
      <c r="H18289">
        <v>54007.02</v>
      </c>
    </row>
    <row r="18290" spans="1:8" x14ac:dyDescent="0.25">
      <c r="A18290" s="2">
        <v>34</v>
      </c>
      <c r="B18290" t="s">
        <v>284</v>
      </c>
      <c r="C18290" t="s">
        <v>287</v>
      </c>
      <c r="D18290" s="2">
        <v>5</v>
      </c>
      <c r="E18290" s="17">
        <v>10</v>
      </c>
      <c r="F18290" t="s">
        <v>70</v>
      </c>
      <c r="G18290">
        <v>21</v>
      </c>
      <c r="H18290">
        <v>7478747.9299999997</v>
      </c>
    </row>
    <row r="18291" spans="1:8" x14ac:dyDescent="0.25">
      <c r="A18291" s="2">
        <v>34</v>
      </c>
      <c r="B18291" t="s">
        <v>284</v>
      </c>
      <c r="C18291" t="s">
        <v>287</v>
      </c>
      <c r="D18291" s="2">
        <v>5</v>
      </c>
      <c r="E18291" s="17">
        <v>10</v>
      </c>
      <c r="F18291" t="s">
        <v>75</v>
      </c>
      <c r="G18291">
        <v>19</v>
      </c>
      <c r="H18291">
        <v>209100</v>
      </c>
    </row>
    <row r="18292" spans="1:8" x14ac:dyDescent="0.25">
      <c r="A18292" s="2">
        <v>34</v>
      </c>
      <c r="B18292" t="s">
        <v>284</v>
      </c>
      <c r="C18292" t="s">
        <v>287</v>
      </c>
      <c r="D18292" s="2">
        <v>5</v>
      </c>
      <c r="E18292" s="17">
        <v>10</v>
      </c>
      <c r="F18292" t="s">
        <v>68</v>
      </c>
      <c r="G18292">
        <v>18</v>
      </c>
      <c r="H18292">
        <v>288898.75</v>
      </c>
    </row>
    <row r="18293" spans="1:8" x14ac:dyDescent="0.25">
      <c r="A18293" s="2">
        <v>34</v>
      </c>
      <c r="B18293" t="s">
        <v>284</v>
      </c>
      <c r="C18293" t="s">
        <v>287</v>
      </c>
      <c r="D18293" s="2">
        <v>5</v>
      </c>
      <c r="E18293" s="17">
        <v>10</v>
      </c>
      <c r="F18293" t="s">
        <v>69</v>
      </c>
      <c r="G18293">
        <v>21</v>
      </c>
      <c r="H18293">
        <v>972491.37</v>
      </c>
    </row>
    <row r="18294" spans="1:8" x14ac:dyDescent="0.25">
      <c r="A18294" s="2">
        <v>34</v>
      </c>
      <c r="B18294" t="s">
        <v>284</v>
      </c>
      <c r="C18294" t="s">
        <v>287</v>
      </c>
      <c r="D18294" s="2">
        <v>5</v>
      </c>
      <c r="E18294" s="17">
        <v>10</v>
      </c>
      <c r="F18294" t="s">
        <v>78</v>
      </c>
      <c r="H18294">
        <v>245750.50999999998</v>
      </c>
    </row>
    <row r="18295" spans="1:8" x14ac:dyDescent="0.25">
      <c r="A18295" s="2">
        <v>34</v>
      </c>
      <c r="B18295" t="s">
        <v>284</v>
      </c>
      <c r="C18295" t="s">
        <v>287</v>
      </c>
      <c r="D18295" s="2">
        <v>5</v>
      </c>
      <c r="E18295" s="17">
        <v>10</v>
      </c>
      <c r="F18295" t="s">
        <v>67</v>
      </c>
      <c r="G18295">
        <v>21</v>
      </c>
      <c r="H18295">
        <v>1241.7900000000002</v>
      </c>
    </row>
    <row r="18296" spans="1:8" x14ac:dyDescent="0.25">
      <c r="A18296" s="2">
        <v>34</v>
      </c>
      <c r="B18296" t="s">
        <v>284</v>
      </c>
      <c r="C18296" t="s">
        <v>287</v>
      </c>
      <c r="D18296" s="2">
        <v>5</v>
      </c>
      <c r="E18296" s="17">
        <v>10</v>
      </c>
      <c r="F18296" t="s">
        <v>73</v>
      </c>
      <c r="G18296">
        <v>1</v>
      </c>
      <c r="H18296">
        <v>640006.63</v>
      </c>
    </row>
    <row r="18297" spans="1:8" x14ac:dyDescent="0.25">
      <c r="A18297" s="2">
        <v>34</v>
      </c>
      <c r="B18297" t="s">
        <v>284</v>
      </c>
      <c r="C18297" t="s">
        <v>287</v>
      </c>
      <c r="D18297" s="2">
        <v>5</v>
      </c>
      <c r="E18297" s="17">
        <v>10</v>
      </c>
      <c r="F18297" t="s">
        <v>72</v>
      </c>
      <c r="H18297">
        <v>98712.09</v>
      </c>
    </row>
    <row r="18298" spans="1:8" x14ac:dyDescent="0.25">
      <c r="A18298" s="2">
        <v>34</v>
      </c>
      <c r="B18298" t="s">
        <v>284</v>
      </c>
      <c r="C18298" t="s">
        <v>287</v>
      </c>
      <c r="D18298" s="2">
        <v>5</v>
      </c>
      <c r="E18298" s="17">
        <v>11</v>
      </c>
      <c r="F18298" t="s">
        <v>70</v>
      </c>
      <c r="G18298">
        <v>6</v>
      </c>
      <c r="H18298">
        <v>2645154.31</v>
      </c>
    </row>
    <row r="18299" spans="1:8" x14ac:dyDescent="0.25">
      <c r="A18299" s="2">
        <v>34</v>
      </c>
      <c r="B18299" t="s">
        <v>284</v>
      </c>
      <c r="C18299" t="s">
        <v>287</v>
      </c>
      <c r="D18299" s="2">
        <v>5</v>
      </c>
      <c r="E18299" s="17">
        <v>11</v>
      </c>
      <c r="F18299" t="s">
        <v>75</v>
      </c>
      <c r="G18299">
        <v>1</v>
      </c>
      <c r="H18299">
        <v>1200</v>
      </c>
    </row>
    <row r="18300" spans="1:8" x14ac:dyDescent="0.25">
      <c r="A18300" s="2">
        <v>34</v>
      </c>
      <c r="B18300" t="s">
        <v>284</v>
      </c>
      <c r="C18300" t="s">
        <v>287</v>
      </c>
      <c r="D18300" s="2">
        <v>5</v>
      </c>
      <c r="E18300" s="17">
        <v>11</v>
      </c>
      <c r="F18300" t="s">
        <v>68</v>
      </c>
      <c r="G18300">
        <v>4</v>
      </c>
      <c r="H18300">
        <v>97182</v>
      </c>
    </row>
    <row r="18301" spans="1:8" x14ac:dyDescent="0.25">
      <c r="A18301" s="2">
        <v>34</v>
      </c>
      <c r="B18301" t="s">
        <v>284</v>
      </c>
      <c r="C18301" t="s">
        <v>287</v>
      </c>
      <c r="D18301" s="2">
        <v>5</v>
      </c>
      <c r="E18301" s="17">
        <v>11</v>
      </c>
      <c r="F18301" t="s">
        <v>69</v>
      </c>
      <c r="G18301">
        <v>6</v>
      </c>
      <c r="H18301">
        <v>343868.73999999993</v>
      </c>
    </row>
    <row r="18302" spans="1:8" x14ac:dyDescent="0.25">
      <c r="A18302" s="2">
        <v>34</v>
      </c>
      <c r="B18302" t="s">
        <v>284</v>
      </c>
      <c r="C18302" t="s">
        <v>287</v>
      </c>
      <c r="D18302" s="2">
        <v>5</v>
      </c>
      <c r="E18302" s="17">
        <v>11</v>
      </c>
      <c r="F18302" t="s">
        <v>78</v>
      </c>
      <c r="G18302">
        <v>1</v>
      </c>
      <c r="H18302">
        <v>32799.620000000003</v>
      </c>
    </row>
    <row r="18303" spans="1:8" x14ac:dyDescent="0.25">
      <c r="A18303" s="2">
        <v>34</v>
      </c>
      <c r="B18303" t="s">
        <v>284</v>
      </c>
      <c r="C18303" t="s">
        <v>287</v>
      </c>
      <c r="D18303" s="2">
        <v>5</v>
      </c>
      <c r="E18303" s="17">
        <v>11</v>
      </c>
      <c r="F18303" t="s">
        <v>67</v>
      </c>
      <c r="G18303">
        <v>6</v>
      </c>
      <c r="H18303">
        <v>419.75999999999993</v>
      </c>
    </row>
    <row r="18304" spans="1:8" x14ac:dyDescent="0.25">
      <c r="A18304" s="2">
        <v>34</v>
      </c>
      <c r="B18304" t="s">
        <v>284</v>
      </c>
      <c r="C18304" t="s">
        <v>287</v>
      </c>
      <c r="D18304" s="2">
        <v>5</v>
      </c>
      <c r="E18304" s="17">
        <v>11</v>
      </c>
      <c r="F18304" t="s">
        <v>73</v>
      </c>
      <c r="H18304">
        <v>69894.86</v>
      </c>
    </row>
    <row r="18305" spans="1:8" x14ac:dyDescent="0.25">
      <c r="A18305" s="2">
        <v>34</v>
      </c>
      <c r="B18305" t="s">
        <v>284</v>
      </c>
      <c r="C18305" t="s">
        <v>287</v>
      </c>
      <c r="D18305" s="2">
        <v>5</v>
      </c>
      <c r="E18305" s="17">
        <v>11</v>
      </c>
      <c r="F18305" t="s">
        <v>72</v>
      </c>
      <c r="G18305">
        <v>6</v>
      </c>
      <c r="H18305">
        <v>394189.46</v>
      </c>
    </row>
    <row r="18306" spans="1:8" x14ac:dyDescent="0.25">
      <c r="A18306" s="2">
        <v>34</v>
      </c>
      <c r="B18306" t="s">
        <v>284</v>
      </c>
      <c r="C18306" t="s">
        <v>287</v>
      </c>
      <c r="D18306" s="2">
        <v>5</v>
      </c>
      <c r="E18306" s="17">
        <v>12</v>
      </c>
      <c r="F18306" t="s">
        <v>70</v>
      </c>
      <c r="G18306">
        <v>8</v>
      </c>
      <c r="H18306">
        <v>4296910.1300000008</v>
      </c>
    </row>
    <row r="18307" spans="1:8" x14ac:dyDescent="0.25">
      <c r="A18307" s="2">
        <v>34</v>
      </c>
      <c r="B18307" t="s">
        <v>284</v>
      </c>
      <c r="C18307" t="s">
        <v>287</v>
      </c>
      <c r="D18307" s="2">
        <v>5</v>
      </c>
      <c r="E18307" s="17">
        <v>12</v>
      </c>
      <c r="F18307" t="s">
        <v>68</v>
      </c>
      <c r="G18307">
        <v>5</v>
      </c>
      <c r="H18307">
        <v>101640</v>
      </c>
    </row>
    <row r="18308" spans="1:8" x14ac:dyDescent="0.25">
      <c r="A18308" s="2">
        <v>34</v>
      </c>
      <c r="B18308" t="s">
        <v>284</v>
      </c>
      <c r="C18308" t="s">
        <v>287</v>
      </c>
      <c r="D18308" s="2">
        <v>5</v>
      </c>
      <c r="E18308" s="17">
        <v>12</v>
      </c>
      <c r="F18308" t="s">
        <v>69</v>
      </c>
      <c r="G18308">
        <v>8</v>
      </c>
      <c r="H18308">
        <v>558596.95000000007</v>
      </c>
    </row>
    <row r="18309" spans="1:8" x14ac:dyDescent="0.25">
      <c r="A18309" s="2">
        <v>34</v>
      </c>
      <c r="B18309" t="s">
        <v>284</v>
      </c>
      <c r="C18309" t="s">
        <v>287</v>
      </c>
      <c r="D18309" s="2">
        <v>5</v>
      </c>
      <c r="E18309" s="17">
        <v>12</v>
      </c>
      <c r="F18309" t="s">
        <v>78</v>
      </c>
      <c r="H18309">
        <v>103301.5</v>
      </c>
    </row>
    <row r="18310" spans="1:8" x14ac:dyDescent="0.25">
      <c r="A18310" s="2">
        <v>34</v>
      </c>
      <c r="B18310" t="s">
        <v>284</v>
      </c>
      <c r="C18310" t="s">
        <v>287</v>
      </c>
      <c r="D18310" s="2">
        <v>5</v>
      </c>
      <c r="E18310" s="17">
        <v>12</v>
      </c>
      <c r="F18310" t="s">
        <v>67</v>
      </c>
      <c r="G18310">
        <v>8</v>
      </c>
      <c r="H18310">
        <v>571.33999999999992</v>
      </c>
    </row>
    <row r="18311" spans="1:8" x14ac:dyDescent="0.25">
      <c r="A18311" s="2">
        <v>34</v>
      </c>
      <c r="B18311" t="s">
        <v>284</v>
      </c>
      <c r="C18311" t="s">
        <v>287</v>
      </c>
      <c r="D18311" s="2">
        <v>5</v>
      </c>
      <c r="E18311" s="17">
        <v>12</v>
      </c>
      <c r="F18311" t="s">
        <v>73</v>
      </c>
      <c r="G18311">
        <v>1</v>
      </c>
      <c r="H18311">
        <v>390323.29000000004</v>
      </c>
    </row>
    <row r="18312" spans="1:8" x14ac:dyDescent="0.25">
      <c r="A18312" s="2">
        <v>34</v>
      </c>
      <c r="B18312" t="s">
        <v>284</v>
      </c>
      <c r="C18312" t="s">
        <v>287</v>
      </c>
      <c r="D18312" s="2">
        <v>5</v>
      </c>
      <c r="E18312" s="17">
        <v>12</v>
      </c>
      <c r="F18312" t="s">
        <v>72</v>
      </c>
      <c r="G18312">
        <v>8</v>
      </c>
      <c r="H18312">
        <v>476282.14999999991</v>
      </c>
    </row>
    <row r="18313" spans="1:8" x14ac:dyDescent="0.25">
      <c r="A18313" s="2">
        <v>34</v>
      </c>
      <c r="B18313" t="s">
        <v>284</v>
      </c>
      <c r="C18313" t="s">
        <v>287</v>
      </c>
      <c r="D18313" s="2">
        <v>5</v>
      </c>
      <c r="E18313" s="17">
        <v>13</v>
      </c>
      <c r="F18313" t="s">
        <v>70</v>
      </c>
      <c r="G18313">
        <v>22</v>
      </c>
      <c r="H18313">
        <v>13030349.43</v>
      </c>
    </row>
    <row r="18314" spans="1:8" x14ac:dyDescent="0.25">
      <c r="A18314" s="2">
        <v>34</v>
      </c>
      <c r="B18314" t="s">
        <v>284</v>
      </c>
      <c r="C18314" t="s">
        <v>287</v>
      </c>
      <c r="D18314" s="2">
        <v>5</v>
      </c>
      <c r="E18314" s="17">
        <v>13</v>
      </c>
      <c r="F18314" t="s">
        <v>68</v>
      </c>
      <c r="G18314">
        <v>14</v>
      </c>
      <c r="H18314">
        <v>267086</v>
      </c>
    </row>
    <row r="18315" spans="1:8" x14ac:dyDescent="0.25">
      <c r="A18315" s="2">
        <v>34</v>
      </c>
      <c r="B18315" t="s">
        <v>284</v>
      </c>
      <c r="C18315" t="s">
        <v>287</v>
      </c>
      <c r="D18315" s="2">
        <v>5</v>
      </c>
      <c r="E18315" s="17">
        <v>13</v>
      </c>
      <c r="F18315" t="s">
        <v>69</v>
      </c>
      <c r="G18315">
        <v>22</v>
      </c>
      <c r="H18315">
        <v>1710207.6199999999</v>
      </c>
    </row>
    <row r="18316" spans="1:8" x14ac:dyDescent="0.25">
      <c r="A18316" s="2">
        <v>34</v>
      </c>
      <c r="B18316" t="s">
        <v>284</v>
      </c>
      <c r="C18316" t="s">
        <v>287</v>
      </c>
      <c r="D18316" s="2">
        <v>5</v>
      </c>
      <c r="E18316" s="17">
        <v>13</v>
      </c>
      <c r="F18316" t="s">
        <v>78</v>
      </c>
      <c r="H18316">
        <v>199311.65999999997</v>
      </c>
    </row>
    <row r="18317" spans="1:8" x14ac:dyDescent="0.25">
      <c r="A18317" s="2">
        <v>34</v>
      </c>
      <c r="B18317" t="s">
        <v>284</v>
      </c>
      <c r="C18317" t="s">
        <v>287</v>
      </c>
      <c r="D18317" s="2">
        <v>5</v>
      </c>
      <c r="E18317" s="17">
        <v>13</v>
      </c>
      <c r="F18317" t="s">
        <v>67</v>
      </c>
      <c r="G18317">
        <v>22</v>
      </c>
      <c r="H18317">
        <v>1562.4399999999998</v>
      </c>
    </row>
    <row r="18318" spans="1:8" x14ac:dyDescent="0.25">
      <c r="A18318" s="2">
        <v>34</v>
      </c>
      <c r="B18318" t="s">
        <v>284</v>
      </c>
      <c r="C18318" t="s">
        <v>287</v>
      </c>
      <c r="D18318" s="2">
        <v>5</v>
      </c>
      <c r="E18318" s="17">
        <v>13</v>
      </c>
      <c r="F18318" t="s">
        <v>73</v>
      </c>
      <c r="G18318">
        <v>1</v>
      </c>
      <c r="H18318">
        <v>1038676.3800000001</v>
      </c>
    </row>
    <row r="18319" spans="1:8" x14ac:dyDescent="0.25">
      <c r="A18319" s="2">
        <v>34</v>
      </c>
      <c r="B18319" t="s">
        <v>284</v>
      </c>
      <c r="C18319" t="s">
        <v>287</v>
      </c>
      <c r="D18319" s="2">
        <v>5</v>
      </c>
      <c r="E18319" s="17">
        <v>13</v>
      </c>
      <c r="F18319" t="s">
        <v>72</v>
      </c>
      <c r="G18319">
        <v>22</v>
      </c>
      <c r="H18319">
        <v>3870682.4299999997</v>
      </c>
    </row>
    <row r="18320" spans="1:8" x14ac:dyDescent="0.25">
      <c r="A18320" s="2">
        <v>34</v>
      </c>
      <c r="B18320" t="s">
        <v>284</v>
      </c>
      <c r="C18320" t="s">
        <v>287</v>
      </c>
      <c r="D18320" s="2">
        <v>5</v>
      </c>
      <c r="E18320" s="17">
        <v>13</v>
      </c>
      <c r="F18320" t="s">
        <v>74</v>
      </c>
      <c r="G18320">
        <v>1</v>
      </c>
      <c r="H18320">
        <v>79732.33</v>
      </c>
    </row>
    <row r="18321" spans="1:8" x14ac:dyDescent="0.25">
      <c r="A18321" s="2">
        <v>34</v>
      </c>
      <c r="B18321" t="s">
        <v>284</v>
      </c>
      <c r="C18321" t="s">
        <v>287</v>
      </c>
      <c r="D18321" s="2">
        <v>5</v>
      </c>
      <c r="E18321" s="17">
        <v>14</v>
      </c>
      <c r="F18321" t="s">
        <v>70</v>
      </c>
      <c r="G18321">
        <v>5</v>
      </c>
      <c r="H18321">
        <v>2907943.6</v>
      </c>
    </row>
    <row r="18322" spans="1:8" x14ac:dyDescent="0.25">
      <c r="A18322" s="2">
        <v>34</v>
      </c>
      <c r="B18322" t="s">
        <v>284</v>
      </c>
      <c r="C18322" t="s">
        <v>287</v>
      </c>
      <c r="D18322" s="2">
        <v>5</v>
      </c>
      <c r="E18322" s="17">
        <v>14</v>
      </c>
      <c r="F18322" t="s">
        <v>75</v>
      </c>
      <c r="G18322">
        <v>1</v>
      </c>
      <c r="H18322">
        <v>19595</v>
      </c>
    </row>
    <row r="18323" spans="1:8" x14ac:dyDescent="0.25">
      <c r="A18323" s="2">
        <v>34</v>
      </c>
      <c r="B18323" t="s">
        <v>284</v>
      </c>
      <c r="C18323" t="s">
        <v>287</v>
      </c>
      <c r="D18323" s="2">
        <v>5</v>
      </c>
      <c r="E18323" s="17">
        <v>14</v>
      </c>
      <c r="F18323" t="s">
        <v>68</v>
      </c>
      <c r="G18323">
        <v>4</v>
      </c>
      <c r="H18323">
        <v>64560</v>
      </c>
    </row>
    <row r="18324" spans="1:8" x14ac:dyDescent="0.25">
      <c r="A18324" s="2">
        <v>34</v>
      </c>
      <c r="B18324" t="s">
        <v>284</v>
      </c>
      <c r="C18324" t="s">
        <v>287</v>
      </c>
      <c r="D18324" s="2">
        <v>5</v>
      </c>
      <c r="E18324" s="17">
        <v>14</v>
      </c>
      <c r="F18324" t="s">
        <v>69</v>
      </c>
      <c r="G18324">
        <v>5</v>
      </c>
      <c r="H18324">
        <v>378032.03</v>
      </c>
    </row>
    <row r="18325" spans="1:8" x14ac:dyDescent="0.25">
      <c r="A18325" s="2">
        <v>34</v>
      </c>
      <c r="B18325" t="s">
        <v>284</v>
      </c>
      <c r="C18325" t="s">
        <v>287</v>
      </c>
      <c r="D18325" s="2">
        <v>5</v>
      </c>
      <c r="E18325" s="17">
        <v>14</v>
      </c>
      <c r="F18325" t="s">
        <v>67</v>
      </c>
      <c r="G18325">
        <v>5</v>
      </c>
      <c r="H18325">
        <v>285.66999999999996</v>
      </c>
    </row>
    <row r="18326" spans="1:8" x14ac:dyDescent="0.25">
      <c r="A18326" s="2">
        <v>34</v>
      </c>
      <c r="B18326" t="s">
        <v>284</v>
      </c>
      <c r="C18326" t="s">
        <v>287</v>
      </c>
      <c r="D18326" s="2">
        <v>5</v>
      </c>
      <c r="E18326" s="17">
        <v>14</v>
      </c>
      <c r="F18326" t="s">
        <v>73</v>
      </c>
      <c r="H18326">
        <v>236422.15</v>
      </c>
    </row>
    <row r="18327" spans="1:8" x14ac:dyDescent="0.25">
      <c r="A18327" s="2">
        <v>34</v>
      </c>
      <c r="B18327" t="s">
        <v>284</v>
      </c>
      <c r="C18327" t="s">
        <v>287</v>
      </c>
      <c r="D18327" s="2">
        <v>5</v>
      </c>
      <c r="E18327" s="17">
        <v>14</v>
      </c>
      <c r="F18327" t="s">
        <v>79</v>
      </c>
      <c r="G18327">
        <v>1</v>
      </c>
      <c r="H18327">
        <v>8882</v>
      </c>
    </row>
    <row r="18328" spans="1:8" x14ac:dyDescent="0.25">
      <c r="A18328" s="2">
        <v>34</v>
      </c>
      <c r="B18328" t="s">
        <v>284</v>
      </c>
      <c r="C18328" t="s">
        <v>287</v>
      </c>
      <c r="D18328" s="2">
        <v>5</v>
      </c>
      <c r="E18328" s="17">
        <v>14</v>
      </c>
      <c r="F18328" t="s">
        <v>72</v>
      </c>
      <c r="G18328">
        <v>5</v>
      </c>
      <c r="H18328">
        <v>841366.04999999993</v>
      </c>
    </row>
    <row r="18329" spans="1:8" x14ac:dyDescent="0.25">
      <c r="A18329" s="2">
        <v>34</v>
      </c>
      <c r="B18329" t="s">
        <v>284</v>
      </c>
      <c r="C18329" t="s">
        <v>287</v>
      </c>
      <c r="D18329" s="2">
        <v>5</v>
      </c>
      <c r="E18329" s="17">
        <v>14</v>
      </c>
      <c r="F18329" t="s">
        <v>74</v>
      </c>
      <c r="H18329">
        <v>31138</v>
      </c>
    </row>
    <row r="18330" spans="1:8" x14ac:dyDescent="0.25">
      <c r="A18330" s="2">
        <v>34</v>
      </c>
      <c r="B18330" t="s">
        <v>284</v>
      </c>
      <c r="C18330" t="s">
        <v>287</v>
      </c>
      <c r="D18330" s="2">
        <v>5</v>
      </c>
      <c r="E18330" s="17">
        <v>15</v>
      </c>
      <c r="F18330" t="s">
        <v>70</v>
      </c>
      <c r="G18330">
        <v>1</v>
      </c>
      <c r="H18330">
        <v>1182810.5999999999</v>
      </c>
    </row>
    <row r="18331" spans="1:8" x14ac:dyDescent="0.25">
      <c r="A18331" s="2">
        <v>34</v>
      </c>
      <c r="B18331" t="s">
        <v>284</v>
      </c>
      <c r="C18331" t="s">
        <v>287</v>
      </c>
      <c r="D18331" s="2">
        <v>5</v>
      </c>
      <c r="E18331" s="17">
        <v>15</v>
      </c>
      <c r="F18331" t="s">
        <v>68</v>
      </c>
      <c r="G18331">
        <v>1</v>
      </c>
      <c r="H18331">
        <v>32532</v>
      </c>
    </row>
    <row r="18332" spans="1:8" x14ac:dyDescent="0.25">
      <c r="A18332" s="2">
        <v>34</v>
      </c>
      <c r="B18332" t="s">
        <v>284</v>
      </c>
      <c r="C18332" t="s">
        <v>287</v>
      </c>
      <c r="D18332" s="2">
        <v>5</v>
      </c>
      <c r="E18332" s="17">
        <v>15</v>
      </c>
      <c r="F18332" t="s">
        <v>69</v>
      </c>
      <c r="G18332">
        <v>1</v>
      </c>
      <c r="H18332">
        <v>98888.719999999972</v>
      </c>
    </row>
    <row r="18333" spans="1:8" x14ac:dyDescent="0.25">
      <c r="A18333" s="2">
        <v>34</v>
      </c>
      <c r="B18333" t="s">
        <v>284</v>
      </c>
      <c r="C18333" t="s">
        <v>287</v>
      </c>
      <c r="D18333" s="2">
        <v>5</v>
      </c>
      <c r="E18333" s="17">
        <v>15</v>
      </c>
      <c r="F18333" t="s">
        <v>78</v>
      </c>
      <c r="H18333">
        <v>75161.820000000007</v>
      </c>
    </row>
    <row r="18334" spans="1:8" x14ac:dyDescent="0.25">
      <c r="A18334" s="2">
        <v>34</v>
      </c>
      <c r="B18334" t="s">
        <v>284</v>
      </c>
      <c r="C18334" t="s">
        <v>287</v>
      </c>
      <c r="D18334" s="2">
        <v>5</v>
      </c>
      <c r="E18334" s="17">
        <v>15</v>
      </c>
      <c r="F18334" t="s">
        <v>67</v>
      </c>
      <c r="G18334">
        <v>1</v>
      </c>
      <c r="H18334">
        <v>104.94</v>
      </c>
    </row>
    <row r="18335" spans="1:8" x14ac:dyDescent="0.25">
      <c r="A18335" s="2">
        <v>34</v>
      </c>
      <c r="B18335" t="s">
        <v>284</v>
      </c>
      <c r="C18335" t="s">
        <v>287</v>
      </c>
      <c r="D18335" s="2">
        <v>5</v>
      </c>
      <c r="E18335" s="17">
        <v>15</v>
      </c>
      <c r="F18335" t="s">
        <v>73</v>
      </c>
      <c r="H18335">
        <v>63390.3</v>
      </c>
    </row>
    <row r="18336" spans="1:8" x14ac:dyDescent="0.25">
      <c r="A18336" s="2">
        <v>34</v>
      </c>
      <c r="B18336" t="s">
        <v>284</v>
      </c>
      <c r="C18336" t="s">
        <v>287</v>
      </c>
      <c r="D18336" s="2">
        <v>5</v>
      </c>
      <c r="E18336" s="17">
        <v>15</v>
      </c>
      <c r="F18336" t="s">
        <v>72</v>
      </c>
      <c r="G18336">
        <v>1</v>
      </c>
      <c r="H18336">
        <v>669566.97</v>
      </c>
    </row>
    <row r="18337" spans="1:8" x14ac:dyDescent="0.25">
      <c r="A18337" s="2">
        <v>34</v>
      </c>
      <c r="B18337" t="s">
        <v>284</v>
      </c>
      <c r="C18337" t="s">
        <v>287</v>
      </c>
      <c r="D18337" s="2">
        <v>5</v>
      </c>
      <c r="E18337" s="17">
        <v>16</v>
      </c>
      <c r="F18337" t="s">
        <v>70</v>
      </c>
      <c r="G18337">
        <v>1</v>
      </c>
      <c r="H18337">
        <v>139218.45000000001</v>
      </c>
    </row>
    <row r="18338" spans="1:8" x14ac:dyDescent="0.25">
      <c r="A18338" s="2">
        <v>34</v>
      </c>
      <c r="B18338" t="s">
        <v>284</v>
      </c>
      <c r="C18338" t="s">
        <v>287</v>
      </c>
      <c r="D18338" s="2">
        <v>5</v>
      </c>
      <c r="E18338" s="17">
        <v>16</v>
      </c>
      <c r="F18338" t="s">
        <v>68</v>
      </c>
      <c r="G18338">
        <v>1</v>
      </c>
      <c r="H18338">
        <v>1630</v>
      </c>
    </row>
    <row r="18339" spans="1:8" x14ac:dyDescent="0.25">
      <c r="A18339" s="2">
        <v>34</v>
      </c>
      <c r="B18339" t="s">
        <v>284</v>
      </c>
      <c r="C18339" t="s">
        <v>287</v>
      </c>
      <c r="D18339" s="2">
        <v>5</v>
      </c>
      <c r="E18339" s="17">
        <v>16</v>
      </c>
      <c r="F18339" t="s">
        <v>69</v>
      </c>
      <c r="G18339">
        <v>1</v>
      </c>
      <c r="H18339">
        <v>12130.17</v>
      </c>
    </row>
    <row r="18340" spans="1:8" x14ac:dyDescent="0.25">
      <c r="A18340" s="2">
        <v>34</v>
      </c>
      <c r="B18340" t="s">
        <v>284</v>
      </c>
      <c r="C18340" t="s">
        <v>287</v>
      </c>
      <c r="D18340" s="2">
        <v>5</v>
      </c>
      <c r="E18340" s="17">
        <v>16</v>
      </c>
      <c r="F18340" t="s">
        <v>67</v>
      </c>
      <c r="G18340">
        <v>1</v>
      </c>
      <c r="H18340">
        <v>5.83</v>
      </c>
    </row>
    <row r="18341" spans="1:8" x14ac:dyDescent="0.25">
      <c r="A18341" s="2">
        <v>34</v>
      </c>
      <c r="B18341" t="s">
        <v>284</v>
      </c>
      <c r="C18341" t="s">
        <v>287</v>
      </c>
      <c r="D18341" s="2">
        <v>5</v>
      </c>
      <c r="E18341" s="17">
        <v>16</v>
      </c>
      <c r="F18341" t="s">
        <v>72</v>
      </c>
      <c r="G18341">
        <v>1</v>
      </c>
      <c r="H18341">
        <v>71276.350000000006</v>
      </c>
    </row>
    <row r="18342" spans="1:8" x14ac:dyDescent="0.25">
      <c r="A18342" s="2">
        <v>34</v>
      </c>
      <c r="B18342" t="s">
        <v>284</v>
      </c>
      <c r="C18342" t="s">
        <v>288</v>
      </c>
      <c r="D18342" s="2">
        <v>6</v>
      </c>
      <c r="E18342" s="17">
        <v>1</v>
      </c>
      <c r="F18342" t="s">
        <v>70</v>
      </c>
      <c r="G18342">
        <v>6</v>
      </c>
      <c r="H18342">
        <v>433183.56</v>
      </c>
    </row>
    <row r="18343" spans="1:8" x14ac:dyDescent="0.25">
      <c r="A18343" s="2">
        <v>34</v>
      </c>
      <c r="B18343" t="s">
        <v>284</v>
      </c>
      <c r="C18343" t="s">
        <v>288</v>
      </c>
      <c r="D18343" s="2">
        <v>6</v>
      </c>
      <c r="E18343" s="17">
        <v>2</v>
      </c>
      <c r="F18343" t="s">
        <v>70</v>
      </c>
      <c r="H18343">
        <v>117271.22</v>
      </c>
    </row>
    <row r="18344" spans="1:8" x14ac:dyDescent="0.25">
      <c r="A18344" s="2">
        <v>34</v>
      </c>
      <c r="B18344" t="s">
        <v>284</v>
      </c>
      <c r="C18344" t="s">
        <v>288</v>
      </c>
      <c r="D18344" s="2">
        <v>6</v>
      </c>
      <c r="E18344" s="17">
        <v>2</v>
      </c>
      <c r="F18344" t="s">
        <v>67</v>
      </c>
      <c r="H18344">
        <v>5.7799999999999994</v>
      </c>
    </row>
    <row r="18345" spans="1:8" x14ac:dyDescent="0.25">
      <c r="A18345" s="2">
        <v>34</v>
      </c>
      <c r="B18345" t="s">
        <v>284</v>
      </c>
      <c r="C18345" t="s">
        <v>288</v>
      </c>
      <c r="D18345" s="2">
        <v>6</v>
      </c>
      <c r="E18345" s="17">
        <v>3</v>
      </c>
      <c r="F18345" t="s">
        <v>70</v>
      </c>
      <c r="G18345">
        <v>1</v>
      </c>
      <c r="H18345">
        <v>103171.5</v>
      </c>
    </row>
    <row r="18346" spans="1:8" x14ac:dyDescent="0.25">
      <c r="A18346" s="2">
        <v>34</v>
      </c>
      <c r="B18346" t="s">
        <v>284</v>
      </c>
      <c r="C18346" t="s">
        <v>288</v>
      </c>
      <c r="D18346" s="2">
        <v>6</v>
      </c>
      <c r="E18346" s="17">
        <v>3</v>
      </c>
      <c r="F18346" t="s">
        <v>75</v>
      </c>
      <c r="G18346">
        <v>1</v>
      </c>
      <c r="H18346">
        <v>13500</v>
      </c>
    </row>
    <row r="18347" spans="1:8" x14ac:dyDescent="0.25">
      <c r="A18347" s="2">
        <v>34</v>
      </c>
      <c r="B18347" t="s">
        <v>284</v>
      </c>
      <c r="C18347" t="s">
        <v>288</v>
      </c>
      <c r="D18347" s="2">
        <v>6</v>
      </c>
      <c r="E18347" s="17">
        <v>3</v>
      </c>
      <c r="F18347" t="s">
        <v>68</v>
      </c>
      <c r="G18347">
        <v>1</v>
      </c>
      <c r="H18347">
        <v>17963.25</v>
      </c>
    </row>
    <row r="18348" spans="1:8" x14ac:dyDescent="0.25">
      <c r="A18348" s="2">
        <v>34</v>
      </c>
      <c r="B18348" t="s">
        <v>284</v>
      </c>
      <c r="C18348" t="s">
        <v>288</v>
      </c>
      <c r="D18348" s="2">
        <v>6</v>
      </c>
      <c r="E18348" s="17">
        <v>3</v>
      </c>
      <c r="F18348" t="s">
        <v>69</v>
      </c>
      <c r="G18348">
        <v>1</v>
      </c>
      <c r="H18348">
        <v>13412.11</v>
      </c>
    </row>
    <row r="18349" spans="1:8" x14ac:dyDescent="0.25">
      <c r="A18349" s="2">
        <v>34</v>
      </c>
      <c r="B18349" t="s">
        <v>284</v>
      </c>
      <c r="C18349" t="s">
        <v>288</v>
      </c>
      <c r="D18349" s="2">
        <v>6</v>
      </c>
      <c r="E18349" s="17">
        <v>3</v>
      </c>
      <c r="F18349" t="s">
        <v>67</v>
      </c>
      <c r="G18349">
        <v>1</v>
      </c>
      <c r="H18349">
        <v>69.959999999999994</v>
      </c>
    </row>
    <row r="18350" spans="1:8" x14ac:dyDescent="0.25">
      <c r="A18350" s="2">
        <v>34</v>
      </c>
      <c r="B18350" t="s">
        <v>284</v>
      </c>
      <c r="C18350" t="s">
        <v>288</v>
      </c>
      <c r="D18350" s="2">
        <v>6</v>
      </c>
      <c r="E18350" s="17">
        <v>3</v>
      </c>
      <c r="F18350" t="s">
        <v>73</v>
      </c>
      <c r="H18350">
        <v>5340.99</v>
      </c>
    </row>
    <row r="18351" spans="1:8" x14ac:dyDescent="0.25">
      <c r="A18351" s="2">
        <v>34</v>
      </c>
      <c r="B18351" t="s">
        <v>284</v>
      </c>
      <c r="C18351" t="s">
        <v>288</v>
      </c>
      <c r="D18351" s="2">
        <v>6</v>
      </c>
      <c r="E18351" s="17">
        <v>4</v>
      </c>
      <c r="F18351" t="s">
        <v>70</v>
      </c>
      <c r="G18351">
        <v>1</v>
      </c>
      <c r="H18351">
        <v>115368.75</v>
      </c>
    </row>
    <row r="18352" spans="1:8" x14ac:dyDescent="0.25">
      <c r="A18352" s="2">
        <v>34</v>
      </c>
      <c r="B18352" t="s">
        <v>284</v>
      </c>
      <c r="C18352" t="s">
        <v>288</v>
      </c>
      <c r="D18352" s="2">
        <v>6</v>
      </c>
      <c r="E18352" s="17">
        <v>4</v>
      </c>
      <c r="F18352" t="s">
        <v>75</v>
      </c>
      <c r="G18352">
        <v>1</v>
      </c>
      <c r="H18352">
        <v>13500</v>
      </c>
    </row>
    <row r="18353" spans="1:8" x14ac:dyDescent="0.25">
      <c r="A18353" s="2">
        <v>34</v>
      </c>
      <c r="B18353" t="s">
        <v>284</v>
      </c>
      <c r="C18353" t="s">
        <v>288</v>
      </c>
      <c r="D18353" s="2">
        <v>6</v>
      </c>
      <c r="E18353" s="17">
        <v>4</v>
      </c>
      <c r="F18353" t="s">
        <v>68</v>
      </c>
      <c r="G18353">
        <v>1</v>
      </c>
      <c r="H18353">
        <v>28231</v>
      </c>
    </row>
    <row r="18354" spans="1:8" x14ac:dyDescent="0.25">
      <c r="A18354" s="2">
        <v>34</v>
      </c>
      <c r="B18354" t="s">
        <v>284</v>
      </c>
      <c r="C18354" t="s">
        <v>288</v>
      </c>
      <c r="D18354" s="2">
        <v>6</v>
      </c>
      <c r="E18354" s="17">
        <v>4</v>
      </c>
      <c r="F18354" t="s">
        <v>69</v>
      </c>
      <c r="G18354">
        <v>1</v>
      </c>
      <c r="H18354">
        <v>14997.810000000001</v>
      </c>
    </row>
    <row r="18355" spans="1:8" x14ac:dyDescent="0.25">
      <c r="A18355" s="2">
        <v>34</v>
      </c>
      <c r="B18355" t="s">
        <v>284</v>
      </c>
      <c r="C18355" t="s">
        <v>288</v>
      </c>
      <c r="D18355" s="2">
        <v>6</v>
      </c>
      <c r="E18355" s="17">
        <v>4</v>
      </c>
      <c r="F18355" t="s">
        <v>78</v>
      </c>
      <c r="H18355">
        <v>9489.18</v>
      </c>
    </row>
    <row r="18356" spans="1:8" x14ac:dyDescent="0.25">
      <c r="A18356" s="2">
        <v>34</v>
      </c>
      <c r="B18356" t="s">
        <v>284</v>
      </c>
      <c r="C18356" t="s">
        <v>288</v>
      </c>
      <c r="D18356" s="2">
        <v>6</v>
      </c>
      <c r="E18356" s="17">
        <v>4</v>
      </c>
      <c r="F18356" t="s">
        <v>67</v>
      </c>
      <c r="G18356">
        <v>1</v>
      </c>
      <c r="H18356">
        <v>69.959999999999994</v>
      </c>
    </row>
    <row r="18357" spans="1:8" x14ac:dyDescent="0.25">
      <c r="A18357" s="2">
        <v>34</v>
      </c>
      <c r="B18357" t="s">
        <v>284</v>
      </c>
      <c r="C18357" t="s">
        <v>288</v>
      </c>
      <c r="D18357" s="2">
        <v>6</v>
      </c>
      <c r="E18357" s="17">
        <v>4</v>
      </c>
      <c r="F18357" t="s">
        <v>73</v>
      </c>
      <c r="H18357">
        <v>9649.75</v>
      </c>
    </row>
    <row r="18358" spans="1:8" x14ac:dyDescent="0.25">
      <c r="A18358" s="2">
        <v>34</v>
      </c>
      <c r="B18358" t="s">
        <v>284</v>
      </c>
      <c r="C18358" t="s">
        <v>288</v>
      </c>
      <c r="D18358" s="2">
        <v>6</v>
      </c>
      <c r="E18358" s="17">
        <v>5</v>
      </c>
      <c r="F18358" t="s">
        <v>70</v>
      </c>
      <c r="H18358">
        <v>42868.979999999996</v>
      </c>
    </row>
    <row r="18359" spans="1:8" x14ac:dyDescent="0.25">
      <c r="A18359" s="2">
        <v>34</v>
      </c>
      <c r="B18359" t="s">
        <v>284</v>
      </c>
      <c r="C18359" t="s">
        <v>288</v>
      </c>
      <c r="D18359" s="2">
        <v>6</v>
      </c>
      <c r="E18359" s="17">
        <v>5</v>
      </c>
      <c r="F18359" t="s">
        <v>69</v>
      </c>
      <c r="H18359">
        <v>5705.15</v>
      </c>
    </row>
    <row r="18360" spans="1:8" x14ac:dyDescent="0.25">
      <c r="A18360" s="2">
        <v>34</v>
      </c>
      <c r="B18360" t="s">
        <v>284</v>
      </c>
      <c r="C18360" t="s">
        <v>288</v>
      </c>
      <c r="D18360" s="2">
        <v>6</v>
      </c>
      <c r="E18360" s="17">
        <v>5</v>
      </c>
      <c r="F18360" t="s">
        <v>67</v>
      </c>
      <c r="H18360">
        <v>23.319999999999997</v>
      </c>
    </row>
    <row r="18361" spans="1:8" x14ac:dyDescent="0.25">
      <c r="A18361" s="2">
        <v>34</v>
      </c>
      <c r="B18361" t="s">
        <v>284</v>
      </c>
      <c r="C18361" t="s">
        <v>288</v>
      </c>
      <c r="D18361" s="2">
        <v>6</v>
      </c>
      <c r="E18361" s="17">
        <v>5</v>
      </c>
      <c r="F18361" t="s">
        <v>73</v>
      </c>
      <c r="H18361">
        <v>10851.25</v>
      </c>
    </row>
    <row r="18362" spans="1:8" x14ac:dyDescent="0.25">
      <c r="A18362" s="2">
        <v>34</v>
      </c>
      <c r="B18362" t="s">
        <v>284</v>
      </c>
      <c r="C18362" t="s">
        <v>288</v>
      </c>
      <c r="D18362" s="2">
        <v>6</v>
      </c>
      <c r="E18362" s="17">
        <v>6</v>
      </c>
      <c r="F18362" t="s">
        <v>70</v>
      </c>
      <c r="G18362">
        <v>8</v>
      </c>
      <c r="H18362">
        <v>1304655.75</v>
      </c>
    </row>
    <row r="18363" spans="1:8" x14ac:dyDescent="0.25">
      <c r="A18363" s="2">
        <v>34</v>
      </c>
      <c r="B18363" t="s">
        <v>284</v>
      </c>
      <c r="C18363" t="s">
        <v>288</v>
      </c>
      <c r="D18363" s="2">
        <v>6</v>
      </c>
      <c r="E18363" s="17">
        <v>6</v>
      </c>
      <c r="F18363" t="s">
        <v>75</v>
      </c>
      <c r="G18363">
        <v>5</v>
      </c>
      <c r="H18363">
        <v>71400</v>
      </c>
    </row>
    <row r="18364" spans="1:8" x14ac:dyDescent="0.25">
      <c r="A18364" s="2">
        <v>34</v>
      </c>
      <c r="B18364" t="s">
        <v>284</v>
      </c>
      <c r="C18364" t="s">
        <v>288</v>
      </c>
      <c r="D18364" s="2">
        <v>6</v>
      </c>
      <c r="E18364" s="17">
        <v>6</v>
      </c>
      <c r="F18364" t="s">
        <v>68</v>
      </c>
      <c r="G18364">
        <v>7</v>
      </c>
      <c r="H18364">
        <v>142275</v>
      </c>
    </row>
    <row r="18365" spans="1:8" x14ac:dyDescent="0.25">
      <c r="A18365" s="2">
        <v>34</v>
      </c>
      <c r="B18365" t="s">
        <v>284</v>
      </c>
      <c r="C18365" t="s">
        <v>288</v>
      </c>
      <c r="D18365" s="2">
        <v>6</v>
      </c>
      <c r="E18365" s="17">
        <v>6</v>
      </c>
      <c r="F18365" t="s">
        <v>69</v>
      </c>
      <c r="G18365">
        <v>8</v>
      </c>
      <c r="H18365">
        <v>169604.02</v>
      </c>
    </row>
    <row r="18366" spans="1:8" x14ac:dyDescent="0.25">
      <c r="A18366" s="2">
        <v>34</v>
      </c>
      <c r="B18366" t="s">
        <v>284</v>
      </c>
      <c r="C18366" t="s">
        <v>288</v>
      </c>
      <c r="D18366" s="2">
        <v>6</v>
      </c>
      <c r="E18366" s="17">
        <v>6</v>
      </c>
      <c r="F18366" t="s">
        <v>78</v>
      </c>
      <c r="H18366">
        <v>56107.130000000005</v>
      </c>
    </row>
    <row r="18367" spans="1:8" x14ac:dyDescent="0.25">
      <c r="A18367" s="2">
        <v>34</v>
      </c>
      <c r="B18367" t="s">
        <v>284</v>
      </c>
      <c r="C18367" t="s">
        <v>288</v>
      </c>
      <c r="D18367" s="2">
        <v>6</v>
      </c>
      <c r="E18367" s="17">
        <v>6</v>
      </c>
      <c r="F18367" t="s">
        <v>67</v>
      </c>
      <c r="G18367">
        <v>8</v>
      </c>
      <c r="H18367">
        <v>559.67999999999995</v>
      </c>
    </row>
    <row r="18368" spans="1:8" x14ac:dyDescent="0.25">
      <c r="A18368" s="2">
        <v>34</v>
      </c>
      <c r="B18368" t="s">
        <v>284</v>
      </c>
      <c r="C18368" t="s">
        <v>288</v>
      </c>
      <c r="D18368" s="2">
        <v>6</v>
      </c>
      <c r="E18368" s="17">
        <v>6</v>
      </c>
      <c r="F18368" t="s">
        <v>73</v>
      </c>
      <c r="G18368">
        <v>1</v>
      </c>
      <c r="H18368">
        <v>108827.5</v>
      </c>
    </row>
    <row r="18369" spans="1:8" x14ac:dyDescent="0.25">
      <c r="A18369" s="2">
        <v>34</v>
      </c>
      <c r="B18369" t="s">
        <v>284</v>
      </c>
      <c r="C18369" t="s">
        <v>288</v>
      </c>
      <c r="D18369" s="2">
        <v>6</v>
      </c>
      <c r="E18369" s="17">
        <v>7</v>
      </c>
      <c r="F18369" t="s">
        <v>70</v>
      </c>
      <c r="G18369">
        <v>16</v>
      </c>
      <c r="H18369">
        <v>3269011.15</v>
      </c>
    </row>
    <row r="18370" spans="1:8" x14ac:dyDescent="0.25">
      <c r="A18370" s="2">
        <v>34</v>
      </c>
      <c r="B18370" t="s">
        <v>284</v>
      </c>
      <c r="C18370" t="s">
        <v>288</v>
      </c>
      <c r="D18370" s="2">
        <v>6</v>
      </c>
      <c r="E18370" s="17">
        <v>7</v>
      </c>
      <c r="F18370" t="s">
        <v>75</v>
      </c>
      <c r="G18370">
        <v>11</v>
      </c>
      <c r="H18370">
        <v>137400</v>
      </c>
    </row>
    <row r="18371" spans="1:8" x14ac:dyDescent="0.25">
      <c r="A18371" s="2">
        <v>34</v>
      </c>
      <c r="B18371" t="s">
        <v>284</v>
      </c>
      <c r="C18371" t="s">
        <v>288</v>
      </c>
      <c r="D18371" s="2">
        <v>6</v>
      </c>
      <c r="E18371" s="17">
        <v>7</v>
      </c>
      <c r="F18371" t="s">
        <v>68</v>
      </c>
      <c r="G18371">
        <v>10</v>
      </c>
      <c r="H18371">
        <v>227550.5</v>
      </c>
    </row>
    <row r="18372" spans="1:8" x14ac:dyDescent="0.25">
      <c r="A18372" s="2">
        <v>34</v>
      </c>
      <c r="B18372" t="s">
        <v>284</v>
      </c>
      <c r="C18372" t="s">
        <v>288</v>
      </c>
      <c r="D18372" s="2">
        <v>6</v>
      </c>
      <c r="E18372" s="17">
        <v>7</v>
      </c>
      <c r="F18372" t="s">
        <v>69</v>
      </c>
      <c r="G18372">
        <v>16</v>
      </c>
      <c r="H18372">
        <v>395144.36000000004</v>
      </c>
    </row>
    <row r="18373" spans="1:8" x14ac:dyDescent="0.25">
      <c r="A18373" s="2">
        <v>34</v>
      </c>
      <c r="B18373" t="s">
        <v>284</v>
      </c>
      <c r="C18373" t="s">
        <v>288</v>
      </c>
      <c r="D18373" s="2">
        <v>6</v>
      </c>
      <c r="E18373" s="17">
        <v>7</v>
      </c>
      <c r="F18373" t="s">
        <v>78</v>
      </c>
      <c r="H18373">
        <v>76734.610000000015</v>
      </c>
    </row>
    <row r="18374" spans="1:8" x14ac:dyDescent="0.25">
      <c r="A18374" s="2">
        <v>34</v>
      </c>
      <c r="B18374" t="s">
        <v>284</v>
      </c>
      <c r="C18374" t="s">
        <v>288</v>
      </c>
      <c r="D18374" s="2">
        <v>6</v>
      </c>
      <c r="E18374" s="17">
        <v>7</v>
      </c>
      <c r="F18374" t="s">
        <v>67</v>
      </c>
      <c r="G18374">
        <v>16</v>
      </c>
      <c r="H18374">
        <v>1130.9699999999998</v>
      </c>
    </row>
    <row r="18375" spans="1:8" x14ac:dyDescent="0.25">
      <c r="A18375" s="2">
        <v>34</v>
      </c>
      <c r="B18375" t="s">
        <v>284</v>
      </c>
      <c r="C18375" t="s">
        <v>288</v>
      </c>
      <c r="D18375" s="2">
        <v>6</v>
      </c>
      <c r="E18375" s="17">
        <v>7</v>
      </c>
      <c r="F18375" t="s">
        <v>73</v>
      </c>
      <c r="G18375">
        <v>1</v>
      </c>
      <c r="H18375">
        <v>221513</v>
      </c>
    </row>
    <row r="18376" spans="1:8" x14ac:dyDescent="0.25">
      <c r="A18376" s="2">
        <v>34</v>
      </c>
      <c r="B18376" t="s">
        <v>284</v>
      </c>
      <c r="C18376" t="s">
        <v>288</v>
      </c>
      <c r="D18376" s="2">
        <v>6</v>
      </c>
      <c r="E18376" s="17">
        <v>7</v>
      </c>
      <c r="F18376" t="s">
        <v>72</v>
      </c>
      <c r="H18376">
        <v>85089.959999999992</v>
      </c>
    </row>
    <row r="18377" spans="1:8" x14ac:dyDescent="0.25">
      <c r="A18377" s="2">
        <v>34</v>
      </c>
      <c r="B18377" t="s">
        <v>284</v>
      </c>
      <c r="C18377" t="s">
        <v>288</v>
      </c>
      <c r="D18377" s="2">
        <v>6</v>
      </c>
      <c r="E18377" s="17">
        <v>8</v>
      </c>
      <c r="F18377" t="s">
        <v>70</v>
      </c>
      <c r="G18377">
        <v>60</v>
      </c>
      <c r="H18377">
        <v>15847786.460000001</v>
      </c>
    </row>
    <row r="18378" spans="1:8" x14ac:dyDescent="0.25">
      <c r="A18378" s="2">
        <v>34</v>
      </c>
      <c r="B18378" t="s">
        <v>284</v>
      </c>
      <c r="C18378" t="s">
        <v>288</v>
      </c>
      <c r="D18378" s="2">
        <v>6</v>
      </c>
      <c r="E18378" s="17">
        <v>8</v>
      </c>
      <c r="F18378" t="s">
        <v>75</v>
      </c>
      <c r="G18378">
        <v>54</v>
      </c>
      <c r="H18378">
        <v>662100</v>
      </c>
    </row>
    <row r="18379" spans="1:8" x14ac:dyDescent="0.25">
      <c r="A18379" s="2">
        <v>34</v>
      </c>
      <c r="B18379" t="s">
        <v>284</v>
      </c>
      <c r="C18379" t="s">
        <v>288</v>
      </c>
      <c r="D18379" s="2">
        <v>6</v>
      </c>
      <c r="E18379" s="17">
        <v>8</v>
      </c>
      <c r="F18379" t="s">
        <v>68</v>
      </c>
      <c r="G18379">
        <v>42</v>
      </c>
      <c r="H18379">
        <v>783786</v>
      </c>
    </row>
    <row r="18380" spans="1:8" x14ac:dyDescent="0.25">
      <c r="A18380" s="2">
        <v>34</v>
      </c>
      <c r="B18380" t="s">
        <v>284</v>
      </c>
      <c r="C18380" t="s">
        <v>288</v>
      </c>
      <c r="D18380" s="2">
        <v>6</v>
      </c>
      <c r="E18380" s="17">
        <v>8</v>
      </c>
      <c r="F18380" t="s">
        <v>69</v>
      </c>
      <c r="G18380">
        <v>60</v>
      </c>
      <c r="H18380">
        <v>1967521.4400000002</v>
      </c>
    </row>
    <row r="18381" spans="1:8" x14ac:dyDescent="0.25">
      <c r="A18381" s="2">
        <v>34</v>
      </c>
      <c r="B18381" t="s">
        <v>284</v>
      </c>
      <c r="C18381" t="s">
        <v>288</v>
      </c>
      <c r="D18381" s="2">
        <v>6</v>
      </c>
      <c r="E18381" s="17">
        <v>8</v>
      </c>
      <c r="F18381" t="s">
        <v>78</v>
      </c>
      <c r="H18381">
        <v>509269.81000000017</v>
      </c>
    </row>
    <row r="18382" spans="1:8" x14ac:dyDescent="0.25">
      <c r="A18382" s="2">
        <v>34</v>
      </c>
      <c r="B18382" t="s">
        <v>284</v>
      </c>
      <c r="C18382" t="s">
        <v>288</v>
      </c>
      <c r="D18382" s="2">
        <v>6</v>
      </c>
      <c r="E18382" s="17">
        <v>8</v>
      </c>
      <c r="F18382" t="s">
        <v>67</v>
      </c>
      <c r="G18382">
        <v>60</v>
      </c>
      <c r="H18382">
        <v>4319.88</v>
      </c>
    </row>
    <row r="18383" spans="1:8" x14ac:dyDescent="0.25">
      <c r="A18383" s="2">
        <v>34</v>
      </c>
      <c r="B18383" t="s">
        <v>284</v>
      </c>
      <c r="C18383" t="s">
        <v>288</v>
      </c>
      <c r="D18383" s="2">
        <v>6</v>
      </c>
      <c r="E18383" s="17">
        <v>8</v>
      </c>
      <c r="F18383" t="s">
        <v>73</v>
      </c>
      <c r="G18383">
        <v>6</v>
      </c>
      <c r="H18383">
        <v>1209345.49</v>
      </c>
    </row>
    <row r="18384" spans="1:8" x14ac:dyDescent="0.25">
      <c r="A18384" s="2">
        <v>34</v>
      </c>
      <c r="B18384" t="s">
        <v>284</v>
      </c>
      <c r="C18384" t="s">
        <v>288</v>
      </c>
      <c r="D18384" s="2">
        <v>6</v>
      </c>
      <c r="E18384" s="17">
        <v>8</v>
      </c>
      <c r="F18384" t="s">
        <v>72</v>
      </c>
      <c r="H18384">
        <v>264850.59000000003</v>
      </c>
    </row>
    <row r="18385" spans="1:8" x14ac:dyDescent="0.25">
      <c r="A18385" s="2">
        <v>34</v>
      </c>
      <c r="B18385" t="s">
        <v>284</v>
      </c>
      <c r="C18385" t="s">
        <v>288</v>
      </c>
      <c r="D18385" s="2">
        <v>6</v>
      </c>
      <c r="E18385" s="17">
        <v>9</v>
      </c>
      <c r="F18385" t="s">
        <v>70</v>
      </c>
      <c r="G18385">
        <v>3</v>
      </c>
      <c r="H18385">
        <v>1964751.42</v>
      </c>
    </row>
    <row r="18386" spans="1:8" x14ac:dyDescent="0.25">
      <c r="A18386" s="2">
        <v>34</v>
      </c>
      <c r="B18386" t="s">
        <v>284</v>
      </c>
      <c r="C18386" t="s">
        <v>288</v>
      </c>
      <c r="D18386" s="2">
        <v>6</v>
      </c>
      <c r="E18386" s="17">
        <v>9</v>
      </c>
      <c r="F18386" t="s">
        <v>75</v>
      </c>
      <c r="G18386">
        <v>2</v>
      </c>
      <c r="H18386">
        <v>19500</v>
      </c>
    </row>
    <row r="18387" spans="1:8" x14ac:dyDescent="0.25">
      <c r="A18387" s="2">
        <v>34</v>
      </c>
      <c r="B18387" t="s">
        <v>284</v>
      </c>
      <c r="C18387" t="s">
        <v>288</v>
      </c>
      <c r="D18387" s="2">
        <v>6</v>
      </c>
      <c r="E18387" s="17">
        <v>9</v>
      </c>
      <c r="F18387" t="s">
        <v>68</v>
      </c>
      <c r="G18387">
        <v>1</v>
      </c>
      <c r="H18387">
        <v>17523</v>
      </c>
    </row>
    <row r="18388" spans="1:8" x14ac:dyDescent="0.25">
      <c r="A18388" s="2">
        <v>34</v>
      </c>
      <c r="B18388" t="s">
        <v>284</v>
      </c>
      <c r="C18388" t="s">
        <v>288</v>
      </c>
      <c r="D18388" s="2">
        <v>6</v>
      </c>
      <c r="E18388" s="17">
        <v>9</v>
      </c>
      <c r="F18388" t="s">
        <v>69</v>
      </c>
      <c r="G18388">
        <v>3</v>
      </c>
      <c r="H18388">
        <v>83098.649999999994</v>
      </c>
    </row>
    <row r="18389" spans="1:8" x14ac:dyDescent="0.25">
      <c r="A18389" s="2">
        <v>34</v>
      </c>
      <c r="B18389" t="s">
        <v>284</v>
      </c>
      <c r="C18389" t="s">
        <v>288</v>
      </c>
      <c r="D18389" s="2">
        <v>6</v>
      </c>
      <c r="E18389" s="17">
        <v>9</v>
      </c>
      <c r="F18389" t="s">
        <v>78</v>
      </c>
      <c r="H18389">
        <v>15489.98</v>
      </c>
    </row>
    <row r="18390" spans="1:8" x14ac:dyDescent="0.25">
      <c r="A18390" s="2">
        <v>34</v>
      </c>
      <c r="B18390" t="s">
        <v>284</v>
      </c>
      <c r="C18390" t="s">
        <v>288</v>
      </c>
      <c r="D18390" s="2">
        <v>6</v>
      </c>
      <c r="E18390" s="17">
        <v>9</v>
      </c>
      <c r="F18390" t="s">
        <v>67</v>
      </c>
      <c r="G18390">
        <v>3</v>
      </c>
      <c r="H18390">
        <v>413.93</v>
      </c>
    </row>
    <row r="18391" spans="1:8" x14ac:dyDescent="0.25">
      <c r="A18391" s="2">
        <v>34</v>
      </c>
      <c r="B18391" t="s">
        <v>284</v>
      </c>
      <c r="C18391" t="s">
        <v>288</v>
      </c>
      <c r="D18391" s="2">
        <v>6</v>
      </c>
      <c r="E18391" s="17">
        <v>9</v>
      </c>
      <c r="F18391" t="s">
        <v>73</v>
      </c>
      <c r="H18391">
        <v>24146.75</v>
      </c>
    </row>
    <row r="18392" spans="1:8" x14ac:dyDescent="0.25">
      <c r="A18392" s="2">
        <v>34</v>
      </c>
      <c r="B18392" t="s">
        <v>284</v>
      </c>
      <c r="C18392" t="s">
        <v>288</v>
      </c>
      <c r="D18392" s="2">
        <v>6</v>
      </c>
      <c r="E18392" s="17">
        <v>9</v>
      </c>
      <c r="F18392" t="s">
        <v>72</v>
      </c>
      <c r="H18392">
        <v>519686.80000000005</v>
      </c>
    </row>
    <row r="18393" spans="1:8" x14ac:dyDescent="0.25">
      <c r="A18393" s="2">
        <v>34</v>
      </c>
      <c r="B18393" t="s">
        <v>284</v>
      </c>
      <c r="C18393" t="s">
        <v>288</v>
      </c>
      <c r="D18393" s="2">
        <v>6</v>
      </c>
      <c r="E18393" s="17">
        <v>10</v>
      </c>
      <c r="F18393" t="s">
        <v>70</v>
      </c>
      <c r="G18393">
        <v>50</v>
      </c>
      <c r="H18393">
        <v>19570302.399999999</v>
      </c>
    </row>
    <row r="18394" spans="1:8" x14ac:dyDescent="0.25">
      <c r="A18394" s="2">
        <v>34</v>
      </c>
      <c r="B18394" t="s">
        <v>284</v>
      </c>
      <c r="C18394" t="s">
        <v>288</v>
      </c>
      <c r="D18394" s="2">
        <v>6</v>
      </c>
      <c r="E18394" s="17">
        <v>10</v>
      </c>
      <c r="F18394" t="s">
        <v>75</v>
      </c>
      <c r="G18394">
        <v>35</v>
      </c>
      <c r="H18394">
        <v>466800</v>
      </c>
    </row>
    <row r="18395" spans="1:8" x14ac:dyDescent="0.25">
      <c r="A18395" s="2">
        <v>34</v>
      </c>
      <c r="B18395" t="s">
        <v>284</v>
      </c>
      <c r="C18395" t="s">
        <v>288</v>
      </c>
      <c r="D18395" s="2">
        <v>6</v>
      </c>
      <c r="E18395" s="17">
        <v>10</v>
      </c>
      <c r="F18395" t="s">
        <v>68</v>
      </c>
      <c r="G18395">
        <v>38</v>
      </c>
      <c r="H18395">
        <v>762771.75</v>
      </c>
    </row>
    <row r="18396" spans="1:8" x14ac:dyDescent="0.25">
      <c r="A18396" s="2">
        <v>34</v>
      </c>
      <c r="B18396" t="s">
        <v>284</v>
      </c>
      <c r="C18396" t="s">
        <v>288</v>
      </c>
      <c r="D18396" s="2">
        <v>6</v>
      </c>
      <c r="E18396" s="17">
        <v>10</v>
      </c>
      <c r="F18396" t="s">
        <v>69</v>
      </c>
      <c r="G18396">
        <v>47</v>
      </c>
      <c r="H18396">
        <v>2287226.5</v>
      </c>
    </row>
    <row r="18397" spans="1:8" x14ac:dyDescent="0.25">
      <c r="A18397" s="2">
        <v>34</v>
      </c>
      <c r="B18397" t="s">
        <v>284</v>
      </c>
      <c r="C18397" t="s">
        <v>288</v>
      </c>
      <c r="D18397" s="2">
        <v>6</v>
      </c>
      <c r="E18397" s="17">
        <v>10</v>
      </c>
      <c r="F18397" t="s">
        <v>78</v>
      </c>
      <c r="H18397">
        <v>669193.26</v>
      </c>
    </row>
    <row r="18398" spans="1:8" x14ac:dyDescent="0.25">
      <c r="A18398" s="2">
        <v>34</v>
      </c>
      <c r="B18398" t="s">
        <v>284</v>
      </c>
      <c r="C18398" t="s">
        <v>288</v>
      </c>
      <c r="D18398" s="2">
        <v>6</v>
      </c>
      <c r="E18398" s="17">
        <v>10</v>
      </c>
      <c r="F18398" t="s">
        <v>67</v>
      </c>
      <c r="G18398">
        <v>50</v>
      </c>
      <c r="H18398">
        <v>3410.2799999999993</v>
      </c>
    </row>
    <row r="18399" spans="1:8" x14ac:dyDescent="0.25">
      <c r="A18399" s="2">
        <v>34</v>
      </c>
      <c r="B18399" t="s">
        <v>284</v>
      </c>
      <c r="C18399" t="s">
        <v>288</v>
      </c>
      <c r="D18399" s="2">
        <v>6</v>
      </c>
      <c r="E18399" s="17">
        <v>10</v>
      </c>
      <c r="F18399" t="s">
        <v>73</v>
      </c>
      <c r="G18399">
        <v>3</v>
      </c>
      <c r="H18399">
        <v>1405906.05</v>
      </c>
    </row>
    <row r="18400" spans="1:8" x14ac:dyDescent="0.25">
      <c r="A18400" s="2">
        <v>34</v>
      </c>
      <c r="B18400" t="s">
        <v>284</v>
      </c>
      <c r="C18400" t="s">
        <v>288</v>
      </c>
      <c r="D18400" s="2">
        <v>6</v>
      </c>
      <c r="E18400" s="17">
        <v>10</v>
      </c>
      <c r="F18400" t="s">
        <v>72</v>
      </c>
      <c r="G18400">
        <v>3</v>
      </c>
      <c r="H18400">
        <v>756465.48000000033</v>
      </c>
    </row>
    <row r="18401" spans="1:8" x14ac:dyDescent="0.25">
      <c r="A18401" s="2">
        <v>34</v>
      </c>
      <c r="B18401" t="s">
        <v>284</v>
      </c>
      <c r="C18401" t="s">
        <v>288</v>
      </c>
      <c r="D18401" s="2">
        <v>6</v>
      </c>
      <c r="E18401" s="17">
        <v>11</v>
      </c>
      <c r="F18401" t="s">
        <v>70</v>
      </c>
      <c r="G18401">
        <v>3</v>
      </c>
      <c r="H18401">
        <v>2051941.9100000001</v>
      </c>
    </row>
    <row r="18402" spans="1:8" x14ac:dyDescent="0.25">
      <c r="A18402" s="2">
        <v>34</v>
      </c>
      <c r="B18402" t="s">
        <v>284</v>
      </c>
      <c r="C18402" t="s">
        <v>288</v>
      </c>
      <c r="D18402" s="2">
        <v>6</v>
      </c>
      <c r="E18402" s="17">
        <v>11</v>
      </c>
      <c r="F18402" t="s">
        <v>75</v>
      </c>
      <c r="H18402">
        <v>6006</v>
      </c>
    </row>
    <row r="18403" spans="1:8" x14ac:dyDescent="0.25">
      <c r="A18403" s="2">
        <v>34</v>
      </c>
      <c r="B18403" t="s">
        <v>284</v>
      </c>
      <c r="C18403" t="s">
        <v>288</v>
      </c>
      <c r="D18403" s="2">
        <v>6</v>
      </c>
      <c r="E18403" s="17">
        <v>11</v>
      </c>
      <c r="F18403" t="s">
        <v>68</v>
      </c>
      <c r="G18403">
        <v>3</v>
      </c>
      <c r="H18403">
        <v>61040</v>
      </c>
    </row>
    <row r="18404" spans="1:8" x14ac:dyDescent="0.25">
      <c r="A18404" s="2">
        <v>34</v>
      </c>
      <c r="B18404" t="s">
        <v>284</v>
      </c>
      <c r="C18404" t="s">
        <v>288</v>
      </c>
      <c r="D18404" s="2">
        <v>6</v>
      </c>
      <c r="E18404" s="17">
        <v>11</v>
      </c>
      <c r="F18404" t="s">
        <v>69</v>
      </c>
      <c r="G18404">
        <v>3</v>
      </c>
      <c r="H18404">
        <v>221525.92</v>
      </c>
    </row>
    <row r="18405" spans="1:8" x14ac:dyDescent="0.25">
      <c r="A18405" s="2">
        <v>34</v>
      </c>
      <c r="B18405" t="s">
        <v>284</v>
      </c>
      <c r="C18405" t="s">
        <v>288</v>
      </c>
      <c r="D18405" s="2">
        <v>6</v>
      </c>
      <c r="E18405" s="17">
        <v>11</v>
      </c>
      <c r="F18405" t="s">
        <v>78</v>
      </c>
      <c r="H18405">
        <v>61349.22</v>
      </c>
    </row>
    <row r="18406" spans="1:8" x14ac:dyDescent="0.25">
      <c r="A18406" s="2">
        <v>34</v>
      </c>
      <c r="B18406" t="s">
        <v>284</v>
      </c>
      <c r="C18406" t="s">
        <v>288</v>
      </c>
      <c r="D18406" s="2">
        <v>6</v>
      </c>
      <c r="E18406" s="17">
        <v>11</v>
      </c>
      <c r="F18406" t="s">
        <v>67</v>
      </c>
      <c r="G18406">
        <v>3</v>
      </c>
      <c r="H18406">
        <v>332.30999999999995</v>
      </c>
    </row>
    <row r="18407" spans="1:8" x14ac:dyDescent="0.25">
      <c r="A18407" s="2">
        <v>34</v>
      </c>
      <c r="B18407" t="s">
        <v>284</v>
      </c>
      <c r="C18407" t="s">
        <v>288</v>
      </c>
      <c r="D18407" s="2">
        <v>6</v>
      </c>
      <c r="E18407" s="17">
        <v>11</v>
      </c>
      <c r="F18407" t="s">
        <v>73</v>
      </c>
      <c r="G18407">
        <v>1</v>
      </c>
      <c r="H18407">
        <v>115218.67000000001</v>
      </c>
    </row>
    <row r="18408" spans="1:8" x14ac:dyDescent="0.25">
      <c r="A18408" s="2">
        <v>34</v>
      </c>
      <c r="B18408" t="s">
        <v>284</v>
      </c>
      <c r="C18408" t="s">
        <v>288</v>
      </c>
      <c r="D18408" s="2">
        <v>6</v>
      </c>
      <c r="E18408" s="17">
        <v>11</v>
      </c>
      <c r="F18408" t="s">
        <v>72</v>
      </c>
      <c r="G18408">
        <v>3</v>
      </c>
      <c r="H18408">
        <v>382044.30999999988</v>
      </c>
    </row>
    <row r="18409" spans="1:8" x14ac:dyDescent="0.25">
      <c r="A18409" s="2">
        <v>34</v>
      </c>
      <c r="B18409" t="s">
        <v>284</v>
      </c>
      <c r="C18409" t="s">
        <v>288</v>
      </c>
      <c r="D18409" s="2">
        <v>6</v>
      </c>
      <c r="E18409" s="17">
        <v>12</v>
      </c>
      <c r="F18409" t="s">
        <v>70</v>
      </c>
      <c r="G18409">
        <v>45</v>
      </c>
      <c r="H18409">
        <v>23405091.089999996</v>
      </c>
    </row>
    <row r="18410" spans="1:8" x14ac:dyDescent="0.25">
      <c r="A18410" s="2">
        <v>34</v>
      </c>
      <c r="B18410" t="s">
        <v>284</v>
      </c>
      <c r="C18410" t="s">
        <v>288</v>
      </c>
      <c r="D18410" s="2">
        <v>6</v>
      </c>
      <c r="E18410" s="17">
        <v>12</v>
      </c>
      <c r="F18410" t="s">
        <v>75</v>
      </c>
      <c r="G18410">
        <v>2</v>
      </c>
      <c r="H18410">
        <v>10200</v>
      </c>
    </row>
    <row r="18411" spans="1:8" x14ac:dyDescent="0.25">
      <c r="A18411" s="2">
        <v>34</v>
      </c>
      <c r="B18411" t="s">
        <v>284</v>
      </c>
      <c r="C18411" t="s">
        <v>288</v>
      </c>
      <c r="D18411" s="2">
        <v>6</v>
      </c>
      <c r="E18411" s="17">
        <v>12</v>
      </c>
      <c r="F18411" t="s">
        <v>68</v>
      </c>
      <c r="G18411">
        <v>33</v>
      </c>
      <c r="H18411">
        <v>659594</v>
      </c>
    </row>
    <row r="18412" spans="1:8" x14ac:dyDescent="0.25">
      <c r="A18412" s="2">
        <v>34</v>
      </c>
      <c r="B18412" t="s">
        <v>284</v>
      </c>
      <c r="C18412" t="s">
        <v>288</v>
      </c>
      <c r="D18412" s="2">
        <v>6</v>
      </c>
      <c r="E18412" s="17">
        <v>12</v>
      </c>
      <c r="F18412" t="s">
        <v>69</v>
      </c>
      <c r="G18412">
        <v>44</v>
      </c>
      <c r="H18412">
        <v>2939374.8100000019</v>
      </c>
    </row>
    <row r="18413" spans="1:8" x14ac:dyDescent="0.25">
      <c r="A18413" s="2">
        <v>34</v>
      </c>
      <c r="B18413" t="s">
        <v>284</v>
      </c>
      <c r="C18413" t="s">
        <v>288</v>
      </c>
      <c r="D18413" s="2">
        <v>6</v>
      </c>
      <c r="E18413" s="17">
        <v>12</v>
      </c>
      <c r="F18413" t="s">
        <v>78</v>
      </c>
      <c r="H18413">
        <v>804370.62</v>
      </c>
    </row>
    <row r="18414" spans="1:8" x14ac:dyDescent="0.25">
      <c r="A18414" s="2">
        <v>34</v>
      </c>
      <c r="B18414" t="s">
        <v>284</v>
      </c>
      <c r="C18414" t="s">
        <v>288</v>
      </c>
      <c r="D18414" s="2">
        <v>6</v>
      </c>
      <c r="E18414" s="17">
        <v>12</v>
      </c>
      <c r="F18414" t="s">
        <v>67</v>
      </c>
      <c r="G18414">
        <v>44</v>
      </c>
      <c r="H18414">
        <v>3019.8899999999994</v>
      </c>
    </row>
    <row r="18415" spans="1:8" x14ac:dyDescent="0.25">
      <c r="A18415" s="2">
        <v>34</v>
      </c>
      <c r="B18415" t="s">
        <v>284</v>
      </c>
      <c r="C18415" t="s">
        <v>288</v>
      </c>
      <c r="D18415" s="2">
        <v>6</v>
      </c>
      <c r="E18415" s="17">
        <v>12</v>
      </c>
      <c r="F18415" t="s">
        <v>73</v>
      </c>
      <c r="G18415">
        <v>4</v>
      </c>
      <c r="H18415">
        <v>1646000.2800000003</v>
      </c>
    </row>
    <row r="18416" spans="1:8" x14ac:dyDescent="0.25">
      <c r="A18416" s="2">
        <v>34</v>
      </c>
      <c r="B18416" t="s">
        <v>284</v>
      </c>
      <c r="C18416" t="s">
        <v>288</v>
      </c>
      <c r="D18416" s="2">
        <v>6</v>
      </c>
      <c r="E18416" s="17">
        <v>12</v>
      </c>
      <c r="F18416" t="s">
        <v>79</v>
      </c>
      <c r="H18416">
        <v>34507</v>
      </c>
    </row>
    <row r="18417" spans="1:8" x14ac:dyDescent="0.25">
      <c r="A18417" s="2">
        <v>34</v>
      </c>
      <c r="B18417" t="s">
        <v>284</v>
      </c>
      <c r="C18417" t="s">
        <v>288</v>
      </c>
      <c r="D18417" s="2">
        <v>6</v>
      </c>
      <c r="E18417" s="17">
        <v>12</v>
      </c>
      <c r="F18417" t="s">
        <v>72</v>
      </c>
      <c r="G18417">
        <v>45</v>
      </c>
      <c r="H18417">
        <v>3758413.8100000005</v>
      </c>
    </row>
    <row r="18418" spans="1:8" x14ac:dyDescent="0.25">
      <c r="A18418" s="2">
        <v>34</v>
      </c>
      <c r="B18418" t="s">
        <v>284</v>
      </c>
      <c r="C18418" t="s">
        <v>288</v>
      </c>
      <c r="D18418" s="2">
        <v>6</v>
      </c>
      <c r="E18418" s="17">
        <v>12</v>
      </c>
      <c r="F18418" t="s">
        <v>74</v>
      </c>
      <c r="G18418">
        <v>1</v>
      </c>
      <c r="H18418">
        <v>146261.72</v>
      </c>
    </row>
    <row r="18419" spans="1:8" x14ac:dyDescent="0.25">
      <c r="A18419" s="2">
        <v>34</v>
      </c>
      <c r="B18419" t="s">
        <v>284</v>
      </c>
      <c r="C18419" t="s">
        <v>288</v>
      </c>
      <c r="D18419" s="2">
        <v>6</v>
      </c>
      <c r="E18419" s="17">
        <v>12</v>
      </c>
      <c r="F18419" t="s">
        <v>88</v>
      </c>
      <c r="H18419">
        <v>43309</v>
      </c>
    </row>
    <row r="18420" spans="1:8" x14ac:dyDescent="0.25">
      <c r="A18420" s="2">
        <v>34</v>
      </c>
      <c r="B18420" t="s">
        <v>284</v>
      </c>
      <c r="C18420" t="s">
        <v>288</v>
      </c>
      <c r="D18420" s="2">
        <v>6</v>
      </c>
      <c r="E18420" s="17">
        <v>13</v>
      </c>
      <c r="F18420" t="s">
        <v>70</v>
      </c>
      <c r="G18420">
        <v>22</v>
      </c>
      <c r="H18420">
        <v>13135813.76</v>
      </c>
    </row>
    <row r="18421" spans="1:8" x14ac:dyDescent="0.25">
      <c r="A18421" s="2">
        <v>34</v>
      </c>
      <c r="B18421" t="s">
        <v>284</v>
      </c>
      <c r="C18421" t="s">
        <v>288</v>
      </c>
      <c r="D18421" s="2">
        <v>6</v>
      </c>
      <c r="E18421" s="17">
        <v>13</v>
      </c>
      <c r="F18421" t="s">
        <v>75</v>
      </c>
      <c r="G18421">
        <v>1</v>
      </c>
      <c r="H18421">
        <v>120000</v>
      </c>
    </row>
    <row r="18422" spans="1:8" x14ac:dyDescent="0.25">
      <c r="A18422" s="2">
        <v>34</v>
      </c>
      <c r="B18422" t="s">
        <v>284</v>
      </c>
      <c r="C18422" t="s">
        <v>288</v>
      </c>
      <c r="D18422" s="2">
        <v>6</v>
      </c>
      <c r="E18422" s="17">
        <v>13</v>
      </c>
      <c r="F18422" t="s">
        <v>68</v>
      </c>
      <c r="G18422">
        <v>13</v>
      </c>
      <c r="H18422">
        <v>317040</v>
      </c>
    </row>
    <row r="18423" spans="1:8" x14ac:dyDescent="0.25">
      <c r="A18423" s="2">
        <v>34</v>
      </c>
      <c r="B18423" t="s">
        <v>284</v>
      </c>
      <c r="C18423" t="s">
        <v>288</v>
      </c>
      <c r="D18423" s="2">
        <v>6</v>
      </c>
      <c r="E18423" s="17">
        <v>13</v>
      </c>
      <c r="F18423" t="s">
        <v>69</v>
      </c>
      <c r="G18423">
        <v>21</v>
      </c>
      <c r="H18423">
        <v>1535452.11</v>
      </c>
    </row>
    <row r="18424" spans="1:8" x14ac:dyDescent="0.25">
      <c r="A18424" s="2">
        <v>34</v>
      </c>
      <c r="B18424" t="s">
        <v>284</v>
      </c>
      <c r="C18424" t="s">
        <v>288</v>
      </c>
      <c r="D18424" s="2">
        <v>6</v>
      </c>
      <c r="E18424" s="17">
        <v>13</v>
      </c>
      <c r="F18424" t="s">
        <v>78</v>
      </c>
      <c r="H18424">
        <v>293353.09000000003</v>
      </c>
    </row>
    <row r="18425" spans="1:8" x14ac:dyDescent="0.25">
      <c r="A18425" s="2">
        <v>34</v>
      </c>
      <c r="B18425" t="s">
        <v>284</v>
      </c>
      <c r="C18425" t="s">
        <v>288</v>
      </c>
      <c r="D18425" s="2">
        <v>6</v>
      </c>
      <c r="E18425" s="17">
        <v>13</v>
      </c>
      <c r="F18425" t="s">
        <v>67</v>
      </c>
      <c r="G18425">
        <v>22</v>
      </c>
      <c r="H18425">
        <v>1579.93</v>
      </c>
    </row>
    <row r="18426" spans="1:8" x14ac:dyDescent="0.25">
      <c r="A18426" s="2">
        <v>34</v>
      </c>
      <c r="B18426" t="s">
        <v>284</v>
      </c>
      <c r="C18426" t="s">
        <v>288</v>
      </c>
      <c r="D18426" s="2">
        <v>6</v>
      </c>
      <c r="E18426" s="17">
        <v>13</v>
      </c>
      <c r="F18426" t="s">
        <v>73</v>
      </c>
      <c r="G18426">
        <v>1</v>
      </c>
      <c r="H18426">
        <v>750645.2</v>
      </c>
    </row>
    <row r="18427" spans="1:8" x14ac:dyDescent="0.25">
      <c r="A18427" s="2">
        <v>34</v>
      </c>
      <c r="B18427" t="s">
        <v>284</v>
      </c>
      <c r="C18427" t="s">
        <v>288</v>
      </c>
      <c r="D18427" s="2">
        <v>6</v>
      </c>
      <c r="E18427" s="17">
        <v>13</v>
      </c>
      <c r="F18427" t="s">
        <v>72</v>
      </c>
      <c r="G18427">
        <v>22</v>
      </c>
      <c r="H18427">
        <v>4621957.5299999993</v>
      </c>
    </row>
    <row r="18428" spans="1:8" x14ac:dyDescent="0.25">
      <c r="A18428" s="2">
        <v>34</v>
      </c>
      <c r="B18428" t="s">
        <v>284</v>
      </c>
      <c r="C18428" t="s">
        <v>288</v>
      </c>
      <c r="D18428" s="2">
        <v>6</v>
      </c>
      <c r="E18428" s="17">
        <v>13</v>
      </c>
      <c r="F18428" t="s">
        <v>74</v>
      </c>
      <c r="H18428">
        <v>72166.759999999995</v>
      </c>
    </row>
    <row r="18429" spans="1:8" x14ac:dyDescent="0.25">
      <c r="A18429" s="2">
        <v>34</v>
      </c>
      <c r="B18429" t="s">
        <v>284</v>
      </c>
      <c r="C18429" t="s">
        <v>288</v>
      </c>
      <c r="D18429" s="2">
        <v>6</v>
      </c>
      <c r="E18429" s="17">
        <v>13</v>
      </c>
      <c r="F18429" t="s">
        <v>88</v>
      </c>
      <c r="H18429">
        <v>46426.12</v>
      </c>
    </row>
    <row r="18430" spans="1:8" x14ac:dyDescent="0.25">
      <c r="A18430" s="2">
        <v>34</v>
      </c>
      <c r="B18430" t="s">
        <v>284</v>
      </c>
      <c r="C18430" t="s">
        <v>288</v>
      </c>
      <c r="D18430" s="2">
        <v>6</v>
      </c>
      <c r="E18430" s="17">
        <v>14</v>
      </c>
      <c r="F18430" t="s">
        <v>70</v>
      </c>
      <c r="G18430">
        <v>9</v>
      </c>
      <c r="H18430">
        <v>5907103.2800000003</v>
      </c>
    </row>
    <row r="18431" spans="1:8" x14ac:dyDescent="0.25">
      <c r="A18431" s="2">
        <v>34</v>
      </c>
      <c r="B18431" t="s">
        <v>284</v>
      </c>
      <c r="C18431" t="s">
        <v>288</v>
      </c>
      <c r="D18431" s="2">
        <v>6</v>
      </c>
      <c r="E18431" s="17">
        <v>14</v>
      </c>
      <c r="F18431" t="s">
        <v>75</v>
      </c>
      <c r="G18431">
        <v>1</v>
      </c>
      <c r="H18431">
        <v>31760</v>
      </c>
    </row>
    <row r="18432" spans="1:8" x14ac:dyDescent="0.25">
      <c r="A18432" s="2">
        <v>34</v>
      </c>
      <c r="B18432" t="s">
        <v>284</v>
      </c>
      <c r="C18432" t="s">
        <v>288</v>
      </c>
      <c r="D18432" s="2">
        <v>6</v>
      </c>
      <c r="E18432" s="17">
        <v>14</v>
      </c>
      <c r="F18432" t="s">
        <v>68</v>
      </c>
      <c r="G18432">
        <v>6</v>
      </c>
      <c r="H18432">
        <v>98660</v>
      </c>
    </row>
    <row r="18433" spans="1:8" x14ac:dyDescent="0.25">
      <c r="A18433" s="2">
        <v>34</v>
      </c>
      <c r="B18433" t="s">
        <v>284</v>
      </c>
      <c r="C18433" t="s">
        <v>288</v>
      </c>
      <c r="D18433" s="2">
        <v>6</v>
      </c>
      <c r="E18433" s="17">
        <v>14</v>
      </c>
      <c r="F18433" t="s">
        <v>69</v>
      </c>
      <c r="G18433">
        <v>9</v>
      </c>
      <c r="H18433">
        <v>767922</v>
      </c>
    </row>
    <row r="18434" spans="1:8" x14ac:dyDescent="0.25">
      <c r="A18434" s="2">
        <v>34</v>
      </c>
      <c r="B18434" t="s">
        <v>284</v>
      </c>
      <c r="C18434" t="s">
        <v>288</v>
      </c>
      <c r="D18434" s="2">
        <v>6</v>
      </c>
      <c r="E18434" s="17">
        <v>14</v>
      </c>
      <c r="F18434" t="s">
        <v>67</v>
      </c>
      <c r="G18434">
        <v>8</v>
      </c>
      <c r="H18434">
        <v>600.4899999999999</v>
      </c>
    </row>
    <row r="18435" spans="1:8" x14ac:dyDescent="0.25">
      <c r="A18435" s="2">
        <v>34</v>
      </c>
      <c r="B18435" t="s">
        <v>284</v>
      </c>
      <c r="C18435" t="s">
        <v>288</v>
      </c>
      <c r="D18435" s="2">
        <v>6</v>
      </c>
      <c r="E18435" s="17">
        <v>14</v>
      </c>
      <c r="F18435" t="s">
        <v>73</v>
      </c>
      <c r="G18435">
        <v>2</v>
      </c>
      <c r="H18435">
        <v>359317.74000000011</v>
      </c>
    </row>
    <row r="18436" spans="1:8" x14ac:dyDescent="0.25">
      <c r="A18436" s="2">
        <v>34</v>
      </c>
      <c r="B18436" t="s">
        <v>284</v>
      </c>
      <c r="C18436" t="s">
        <v>288</v>
      </c>
      <c r="D18436" s="2">
        <v>6</v>
      </c>
      <c r="E18436" s="17">
        <v>14</v>
      </c>
      <c r="F18436" t="s">
        <v>72</v>
      </c>
      <c r="G18436">
        <v>9</v>
      </c>
      <c r="H18436">
        <v>2366072.36</v>
      </c>
    </row>
    <row r="18437" spans="1:8" x14ac:dyDescent="0.25">
      <c r="A18437" s="2">
        <v>34</v>
      </c>
      <c r="B18437" t="s">
        <v>284</v>
      </c>
      <c r="C18437" t="s">
        <v>288</v>
      </c>
      <c r="D18437" s="2">
        <v>6</v>
      </c>
      <c r="E18437" s="17">
        <v>14</v>
      </c>
      <c r="F18437" t="s">
        <v>88</v>
      </c>
      <c r="H18437">
        <v>54362.9</v>
      </c>
    </row>
    <row r="18438" spans="1:8" x14ac:dyDescent="0.25">
      <c r="A18438" s="2">
        <v>34</v>
      </c>
      <c r="B18438" t="s">
        <v>284</v>
      </c>
      <c r="C18438" t="s">
        <v>288</v>
      </c>
      <c r="D18438" s="2">
        <v>6</v>
      </c>
      <c r="E18438" s="17">
        <v>15</v>
      </c>
      <c r="F18438" t="s">
        <v>70</v>
      </c>
      <c r="G18438">
        <v>1</v>
      </c>
      <c r="H18438">
        <v>1229016.9200000002</v>
      </c>
    </row>
    <row r="18439" spans="1:8" x14ac:dyDescent="0.25">
      <c r="A18439" s="2">
        <v>34</v>
      </c>
      <c r="B18439" t="s">
        <v>284</v>
      </c>
      <c r="C18439" t="s">
        <v>288</v>
      </c>
      <c r="D18439" s="2">
        <v>6</v>
      </c>
      <c r="E18439" s="17">
        <v>15</v>
      </c>
      <c r="F18439" t="s">
        <v>68</v>
      </c>
      <c r="G18439">
        <v>1</v>
      </c>
      <c r="H18439">
        <v>7368</v>
      </c>
    </row>
    <row r="18440" spans="1:8" x14ac:dyDescent="0.25">
      <c r="A18440" s="2">
        <v>34</v>
      </c>
      <c r="B18440" t="s">
        <v>284</v>
      </c>
      <c r="C18440" t="s">
        <v>288</v>
      </c>
      <c r="D18440" s="2">
        <v>6</v>
      </c>
      <c r="E18440" s="17">
        <v>15</v>
      </c>
      <c r="F18440" t="s">
        <v>69</v>
      </c>
      <c r="G18440">
        <v>1</v>
      </c>
      <c r="H18440">
        <v>98888.719999999972</v>
      </c>
    </row>
    <row r="18441" spans="1:8" x14ac:dyDescent="0.25">
      <c r="A18441" s="2">
        <v>34</v>
      </c>
      <c r="B18441" t="s">
        <v>284</v>
      </c>
      <c r="C18441" t="s">
        <v>288</v>
      </c>
      <c r="D18441" s="2">
        <v>6</v>
      </c>
      <c r="E18441" s="17">
        <v>15</v>
      </c>
      <c r="F18441" t="s">
        <v>67</v>
      </c>
      <c r="G18441">
        <v>1</v>
      </c>
      <c r="H18441">
        <v>93.279999999999987</v>
      </c>
    </row>
    <row r="18442" spans="1:8" x14ac:dyDescent="0.25">
      <c r="A18442" s="2">
        <v>34</v>
      </c>
      <c r="B18442" t="s">
        <v>284</v>
      </c>
      <c r="C18442" t="s">
        <v>288</v>
      </c>
      <c r="D18442" s="2">
        <v>6</v>
      </c>
      <c r="E18442" s="17">
        <v>15</v>
      </c>
      <c r="F18442" t="s">
        <v>72</v>
      </c>
      <c r="G18442">
        <v>1</v>
      </c>
      <c r="H18442">
        <v>374452.87</v>
      </c>
    </row>
    <row r="18443" spans="1:8" x14ac:dyDescent="0.25">
      <c r="A18443" s="2">
        <v>34</v>
      </c>
      <c r="B18443" t="s">
        <v>284</v>
      </c>
      <c r="C18443" t="s">
        <v>289</v>
      </c>
      <c r="D18443" s="2">
        <v>4</v>
      </c>
      <c r="E18443" s="17">
        <v>1</v>
      </c>
      <c r="F18443" t="s">
        <v>70</v>
      </c>
      <c r="G18443">
        <v>3</v>
      </c>
      <c r="H18443">
        <v>174000</v>
      </c>
    </row>
    <row r="18444" spans="1:8" x14ac:dyDescent="0.25">
      <c r="A18444" s="2">
        <v>34</v>
      </c>
      <c r="B18444" t="s">
        <v>284</v>
      </c>
      <c r="C18444" t="s">
        <v>289</v>
      </c>
      <c r="D18444" s="2">
        <v>4</v>
      </c>
      <c r="E18444" s="17">
        <v>2</v>
      </c>
      <c r="F18444" t="s">
        <v>70</v>
      </c>
      <c r="G18444">
        <v>4</v>
      </c>
      <c r="H18444">
        <v>370523.29</v>
      </c>
    </row>
    <row r="18445" spans="1:8" x14ac:dyDescent="0.25">
      <c r="A18445" s="2">
        <v>34</v>
      </c>
      <c r="B18445" t="s">
        <v>284</v>
      </c>
      <c r="C18445" t="s">
        <v>289</v>
      </c>
      <c r="D18445" s="2">
        <v>4</v>
      </c>
      <c r="E18445" s="17">
        <v>7</v>
      </c>
      <c r="F18445" t="s">
        <v>70</v>
      </c>
      <c r="G18445">
        <v>15</v>
      </c>
      <c r="H18445">
        <v>2981779.75</v>
      </c>
    </row>
    <row r="18446" spans="1:8" x14ac:dyDescent="0.25">
      <c r="A18446" s="2">
        <v>34</v>
      </c>
      <c r="B18446" t="s">
        <v>284</v>
      </c>
      <c r="C18446" t="s">
        <v>289</v>
      </c>
      <c r="D18446" s="2">
        <v>4</v>
      </c>
      <c r="E18446" s="17">
        <v>7</v>
      </c>
      <c r="F18446" t="s">
        <v>75</v>
      </c>
      <c r="G18446">
        <v>14</v>
      </c>
      <c r="H18446">
        <v>171000</v>
      </c>
    </row>
    <row r="18447" spans="1:8" x14ac:dyDescent="0.25">
      <c r="A18447" s="2">
        <v>34</v>
      </c>
      <c r="B18447" t="s">
        <v>284</v>
      </c>
      <c r="C18447" t="s">
        <v>289</v>
      </c>
      <c r="D18447" s="2">
        <v>4</v>
      </c>
      <c r="E18447" s="17">
        <v>7</v>
      </c>
      <c r="F18447" t="s">
        <v>68</v>
      </c>
      <c r="G18447">
        <v>8</v>
      </c>
      <c r="H18447">
        <v>191897</v>
      </c>
    </row>
    <row r="18448" spans="1:8" x14ac:dyDescent="0.25">
      <c r="A18448" s="2">
        <v>34</v>
      </c>
      <c r="B18448" t="s">
        <v>284</v>
      </c>
      <c r="C18448" t="s">
        <v>289</v>
      </c>
      <c r="D18448" s="2">
        <v>4</v>
      </c>
      <c r="E18448" s="17">
        <v>7</v>
      </c>
      <c r="F18448" t="s">
        <v>69</v>
      </c>
      <c r="G18448">
        <v>15</v>
      </c>
      <c r="H18448">
        <v>387628.64000000007</v>
      </c>
    </row>
    <row r="18449" spans="1:8" x14ac:dyDescent="0.25">
      <c r="A18449" s="2">
        <v>34</v>
      </c>
      <c r="B18449" t="s">
        <v>284</v>
      </c>
      <c r="C18449" t="s">
        <v>289</v>
      </c>
      <c r="D18449" s="2">
        <v>4</v>
      </c>
      <c r="E18449" s="17">
        <v>7</v>
      </c>
      <c r="F18449" t="s">
        <v>78</v>
      </c>
      <c r="H18449">
        <v>43932.33</v>
      </c>
    </row>
    <row r="18450" spans="1:8" x14ac:dyDescent="0.25">
      <c r="A18450" s="2">
        <v>34</v>
      </c>
      <c r="B18450" t="s">
        <v>284</v>
      </c>
      <c r="C18450" t="s">
        <v>289</v>
      </c>
      <c r="D18450" s="2">
        <v>4</v>
      </c>
      <c r="E18450" s="17">
        <v>7</v>
      </c>
      <c r="F18450" t="s">
        <v>67</v>
      </c>
      <c r="G18450">
        <v>15</v>
      </c>
      <c r="H18450">
        <v>1026.0800000000002</v>
      </c>
    </row>
    <row r="18451" spans="1:8" x14ac:dyDescent="0.25">
      <c r="A18451" s="2">
        <v>34</v>
      </c>
      <c r="B18451" t="s">
        <v>284</v>
      </c>
      <c r="C18451" t="s">
        <v>289</v>
      </c>
      <c r="D18451" s="2">
        <v>4</v>
      </c>
      <c r="E18451" s="17">
        <v>7</v>
      </c>
      <c r="F18451" t="s">
        <v>73</v>
      </c>
      <c r="G18451">
        <v>2</v>
      </c>
      <c r="H18451">
        <v>241420.16</v>
      </c>
    </row>
    <row r="18452" spans="1:8" x14ac:dyDescent="0.25">
      <c r="A18452" s="2">
        <v>34</v>
      </c>
      <c r="B18452" t="s">
        <v>284</v>
      </c>
      <c r="C18452" t="s">
        <v>289</v>
      </c>
      <c r="D18452" s="2">
        <v>4</v>
      </c>
      <c r="E18452" s="17">
        <v>8</v>
      </c>
      <c r="F18452" t="s">
        <v>70</v>
      </c>
      <c r="G18452">
        <v>23</v>
      </c>
      <c r="H18452">
        <v>5484080.5800000001</v>
      </c>
    </row>
    <row r="18453" spans="1:8" x14ac:dyDescent="0.25">
      <c r="A18453" s="2">
        <v>34</v>
      </c>
      <c r="B18453" t="s">
        <v>284</v>
      </c>
      <c r="C18453" t="s">
        <v>289</v>
      </c>
      <c r="D18453" s="2">
        <v>4</v>
      </c>
      <c r="E18453" s="17">
        <v>8</v>
      </c>
      <c r="F18453" t="s">
        <v>75</v>
      </c>
      <c r="G18453">
        <v>12</v>
      </c>
      <c r="H18453">
        <v>171000</v>
      </c>
    </row>
    <row r="18454" spans="1:8" x14ac:dyDescent="0.25">
      <c r="A18454" s="2">
        <v>34</v>
      </c>
      <c r="B18454" t="s">
        <v>284</v>
      </c>
      <c r="C18454" t="s">
        <v>289</v>
      </c>
      <c r="D18454" s="2">
        <v>4</v>
      </c>
      <c r="E18454" s="17">
        <v>8</v>
      </c>
      <c r="F18454" t="s">
        <v>68</v>
      </c>
      <c r="G18454">
        <v>14</v>
      </c>
      <c r="H18454">
        <v>258984</v>
      </c>
    </row>
    <row r="18455" spans="1:8" x14ac:dyDescent="0.25">
      <c r="A18455" s="2">
        <v>34</v>
      </c>
      <c r="B18455" t="s">
        <v>284</v>
      </c>
      <c r="C18455" t="s">
        <v>289</v>
      </c>
      <c r="D18455" s="2">
        <v>4</v>
      </c>
      <c r="E18455" s="17">
        <v>8</v>
      </c>
      <c r="F18455" t="s">
        <v>69</v>
      </c>
      <c r="G18455">
        <v>22</v>
      </c>
      <c r="H18455">
        <v>684248.55999999994</v>
      </c>
    </row>
    <row r="18456" spans="1:8" x14ac:dyDescent="0.25">
      <c r="A18456" s="2">
        <v>34</v>
      </c>
      <c r="B18456" t="s">
        <v>284</v>
      </c>
      <c r="C18456" t="s">
        <v>289</v>
      </c>
      <c r="D18456" s="2">
        <v>4</v>
      </c>
      <c r="E18456" s="17">
        <v>8</v>
      </c>
      <c r="F18456" t="s">
        <v>78</v>
      </c>
      <c r="H18456">
        <v>151896.84</v>
      </c>
    </row>
    <row r="18457" spans="1:8" x14ac:dyDescent="0.25">
      <c r="A18457" s="2">
        <v>34</v>
      </c>
      <c r="B18457" t="s">
        <v>284</v>
      </c>
      <c r="C18457" t="s">
        <v>289</v>
      </c>
      <c r="D18457" s="2">
        <v>4</v>
      </c>
      <c r="E18457" s="17">
        <v>8</v>
      </c>
      <c r="F18457" t="s">
        <v>67</v>
      </c>
      <c r="G18457">
        <v>22</v>
      </c>
      <c r="H18457">
        <v>1498.3099999999997</v>
      </c>
    </row>
    <row r="18458" spans="1:8" x14ac:dyDescent="0.25">
      <c r="A18458" s="2">
        <v>34</v>
      </c>
      <c r="B18458" t="s">
        <v>284</v>
      </c>
      <c r="C18458" t="s">
        <v>289</v>
      </c>
      <c r="D18458" s="2">
        <v>4</v>
      </c>
      <c r="E18458" s="17">
        <v>8</v>
      </c>
      <c r="F18458" t="s">
        <v>73</v>
      </c>
      <c r="G18458">
        <v>3</v>
      </c>
      <c r="H18458">
        <v>400380.43</v>
      </c>
    </row>
    <row r="18459" spans="1:8" x14ac:dyDescent="0.25">
      <c r="A18459" s="2">
        <v>34</v>
      </c>
      <c r="B18459" t="s">
        <v>284</v>
      </c>
      <c r="C18459" t="s">
        <v>289</v>
      </c>
      <c r="D18459" s="2">
        <v>4</v>
      </c>
      <c r="E18459" s="17">
        <v>8</v>
      </c>
      <c r="F18459" t="s">
        <v>72</v>
      </c>
      <c r="G18459">
        <v>1</v>
      </c>
      <c r="H18459">
        <v>90186.36</v>
      </c>
    </row>
    <row r="18460" spans="1:8" x14ac:dyDescent="0.25">
      <c r="A18460" s="2">
        <v>34</v>
      </c>
      <c r="B18460" t="s">
        <v>284</v>
      </c>
      <c r="C18460" t="s">
        <v>289</v>
      </c>
      <c r="D18460" s="2">
        <v>4</v>
      </c>
      <c r="E18460" s="17">
        <v>8</v>
      </c>
      <c r="F18460" t="s">
        <v>74</v>
      </c>
      <c r="G18460">
        <v>1</v>
      </c>
      <c r="H18460">
        <v>131094.13</v>
      </c>
    </row>
    <row r="18461" spans="1:8" x14ac:dyDescent="0.25">
      <c r="A18461" s="2">
        <v>34</v>
      </c>
      <c r="B18461" t="s">
        <v>284</v>
      </c>
      <c r="C18461" t="s">
        <v>289</v>
      </c>
      <c r="D18461" s="2">
        <v>4</v>
      </c>
      <c r="E18461" s="17">
        <v>9</v>
      </c>
      <c r="F18461" t="s">
        <v>70</v>
      </c>
      <c r="G18461">
        <v>1</v>
      </c>
      <c r="H18461">
        <v>427127.5</v>
      </c>
    </row>
    <row r="18462" spans="1:8" x14ac:dyDescent="0.25">
      <c r="A18462" s="2">
        <v>34</v>
      </c>
      <c r="B18462" t="s">
        <v>284</v>
      </c>
      <c r="C18462" t="s">
        <v>289</v>
      </c>
      <c r="D18462" s="2">
        <v>4</v>
      </c>
      <c r="E18462" s="17">
        <v>9</v>
      </c>
      <c r="F18462" t="s">
        <v>75</v>
      </c>
      <c r="H18462">
        <v>2700</v>
      </c>
    </row>
    <row r="18463" spans="1:8" x14ac:dyDescent="0.25">
      <c r="A18463" s="2">
        <v>34</v>
      </c>
      <c r="B18463" t="s">
        <v>284</v>
      </c>
      <c r="C18463" t="s">
        <v>289</v>
      </c>
      <c r="D18463" s="2">
        <v>4</v>
      </c>
      <c r="E18463" s="17">
        <v>9</v>
      </c>
      <c r="F18463" t="s">
        <v>68</v>
      </c>
      <c r="G18463">
        <v>1</v>
      </c>
      <c r="H18463">
        <v>11599.33</v>
      </c>
    </row>
    <row r="18464" spans="1:8" x14ac:dyDescent="0.25">
      <c r="A18464" s="2">
        <v>34</v>
      </c>
      <c r="B18464" t="s">
        <v>284</v>
      </c>
      <c r="C18464" t="s">
        <v>289</v>
      </c>
      <c r="D18464" s="2">
        <v>4</v>
      </c>
      <c r="E18464" s="17">
        <v>9</v>
      </c>
      <c r="F18464" t="s">
        <v>69</v>
      </c>
      <c r="G18464">
        <v>1</v>
      </c>
      <c r="H18464">
        <v>55526.349999999991</v>
      </c>
    </row>
    <row r="18465" spans="1:8" x14ac:dyDescent="0.25">
      <c r="A18465" s="2">
        <v>34</v>
      </c>
      <c r="B18465" t="s">
        <v>284</v>
      </c>
      <c r="C18465" t="s">
        <v>289</v>
      </c>
      <c r="D18465" s="2">
        <v>4</v>
      </c>
      <c r="E18465" s="17">
        <v>9</v>
      </c>
      <c r="F18465" t="s">
        <v>78</v>
      </c>
      <c r="H18465">
        <v>16196.98</v>
      </c>
    </row>
    <row r="18466" spans="1:8" x14ac:dyDescent="0.25">
      <c r="A18466" s="2">
        <v>34</v>
      </c>
      <c r="B18466" t="s">
        <v>284</v>
      </c>
      <c r="C18466" t="s">
        <v>289</v>
      </c>
      <c r="D18466" s="2">
        <v>4</v>
      </c>
      <c r="E18466" s="17">
        <v>9</v>
      </c>
      <c r="F18466" t="s">
        <v>67</v>
      </c>
      <c r="G18466">
        <v>1</v>
      </c>
      <c r="H18466">
        <v>99.11</v>
      </c>
    </row>
    <row r="18467" spans="1:8" x14ac:dyDescent="0.25">
      <c r="A18467" s="2">
        <v>34</v>
      </c>
      <c r="B18467" t="s">
        <v>284</v>
      </c>
      <c r="C18467" t="s">
        <v>289</v>
      </c>
      <c r="D18467" s="2">
        <v>4</v>
      </c>
      <c r="E18467" s="17">
        <v>9</v>
      </c>
      <c r="F18467" t="s">
        <v>73</v>
      </c>
      <c r="H18467">
        <v>35370.53</v>
      </c>
    </row>
    <row r="18468" spans="1:8" x14ac:dyDescent="0.25">
      <c r="A18468" s="2">
        <v>34</v>
      </c>
      <c r="B18468" t="s">
        <v>284</v>
      </c>
      <c r="C18468" t="s">
        <v>289</v>
      </c>
      <c r="D18468" s="2">
        <v>4</v>
      </c>
      <c r="E18468" s="17">
        <v>10</v>
      </c>
      <c r="F18468" t="s">
        <v>70</v>
      </c>
      <c r="G18468">
        <v>23</v>
      </c>
      <c r="H18468">
        <v>8367397.9100000001</v>
      </c>
    </row>
    <row r="18469" spans="1:8" x14ac:dyDescent="0.25">
      <c r="A18469" s="2">
        <v>34</v>
      </c>
      <c r="B18469" t="s">
        <v>284</v>
      </c>
      <c r="C18469" t="s">
        <v>289</v>
      </c>
      <c r="D18469" s="2">
        <v>4</v>
      </c>
      <c r="E18469" s="17">
        <v>10</v>
      </c>
      <c r="F18469" t="s">
        <v>75</v>
      </c>
      <c r="G18469">
        <v>20</v>
      </c>
      <c r="H18469">
        <v>227100</v>
      </c>
    </row>
    <row r="18470" spans="1:8" x14ac:dyDescent="0.25">
      <c r="A18470" s="2">
        <v>34</v>
      </c>
      <c r="B18470" t="s">
        <v>284</v>
      </c>
      <c r="C18470" t="s">
        <v>289</v>
      </c>
      <c r="D18470" s="2">
        <v>4</v>
      </c>
      <c r="E18470" s="17">
        <v>10</v>
      </c>
      <c r="F18470" t="s">
        <v>68</v>
      </c>
      <c r="G18470">
        <v>19</v>
      </c>
      <c r="H18470">
        <v>265667</v>
      </c>
    </row>
    <row r="18471" spans="1:8" x14ac:dyDescent="0.25">
      <c r="A18471" s="2">
        <v>34</v>
      </c>
      <c r="B18471" t="s">
        <v>284</v>
      </c>
      <c r="C18471" t="s">
        <v>289</v>
      </c>
      <c r="D18471" s="2">
        <v>4</v>
      </c>
      <c r="E18471" s="17">
        <v>10</v>
      </c>
      <c r="F18471" t="s">
        <v>69</v>
      </c>
      <c r="G18471">
        <v>23</v>
      </c>
      <c r="H18471">
        <v>1087783.6899999997</v>
      </c>
    </row>
    <row r="18472" spans="1:8" x14ac:dyDescent="0.25">
      <c r="A18472" s="2">
        <v>34</v>
      </c>
      <c r="B18472" t="s">
        <v>284</v>
      </c>
      <c r="C18472" t="s">
        <v>289</v>
      </c>
      <c r="D18472" s="2">
        <v>4</v>
      </c>
      <c r="E18472" s="17">
        <v>10</v>
      </c>
      <c r="F18472" t="s">
        <v>67</v>
      </c>
      <c r="G18472">
        <v>23</v>
      </c>
      <c r="H18472">
        <v>1568.27</v>
      </c>
    </row>
    <row r="18473" spans="1:8" x14ac:dyDescent="0.25">
      <c r="A18473" s="2">
        <v>34</v>
      </c>
      <c r="B18473" t="s">
        <v>284</v>
      </c>
      <c r="C18473" t="s">
        <v>289</v>
      </c>
      <c r="D18473" s="2">
        <v>4</v>
      </c>
      <c r="E18473" s="17">
        <v>10</v>
      </c>
      <c r="F18473" t="s">
        <v>73</v>
      </c>
      <c r="G18473">
        <v>3</v>
      </c>
      <c r="H18473">
        <v>704848.99</v>
      </c>
    </row>
    <row r="18474" spans="1:8" x14ac:dyDescent="0.25">
      <c r="A18474" s="2">
        <v>34</v>
      </c>
      <c r="B18474" t="s">
        <v>284</v>
      </c>
      <c r="C18474" t="s">
        <v>289</v>
      </c>
      <c r="D18474" s="2">
        <v>4</v>
      </c>
      <c r="E18474" s="17">
        <v>11</v>
      </c>
      <c r="F18474" t="s">
        <v>70</v>
      </c>
      <c r="G18474">
        <v>2</v>
      </c>
      <c r="H18474">
        <v>1459161.53</v>
      </c>
    </row>
    <row r="18475" spans="1:8" x14ac:dyDescent="0.25">
      <c r="A18475" s="2">
        <v>34</v>
      </c>
      <c r="B18475" t="s">
        <v>284</v>
      </c>
      <c r="C18475" t="s">
        <v>289</v>
      </c>
      <c r="D18475" s="2">
        <v>4</v>
      </c>
      <c r="E18475" s="17">
        <v>11</v>
      </c>
      <c r="F18475" t="s">
        <v>68</v>
      </c>
      <c r="G18475">
        <v>2</v>
      </c>
      <c r="H18475">
        <v>34560</v>
      </c>
    </row>
    <row r="18476" spans="1:8" x14ac:dyDescent="0.25">
      <c r="A18476" s="2">
        <v>34</v>
      </c>
      <c r="B18476" t="s">
        <v>284</v>
      </c>
      <c r="C18476" t="s">
        <v>289</v>
      </c>
      <c r="D18476" s="2">
        <v>4</v>
      </c>
      <c r="E18476" s="17">
        <v>11</v>
      </c>
      <c r="F18476" t="s">
        <v>69</v>
      </c>
      <c r="G18476">
        <v>2</v>
      </c>
      <c r="H18476">
        <v>189690.41999999998</v>
      </c>
    </row>
    <row r="18477" spans="1:8" x14ac:dyDescent="0.25">
      <c r="A18477" s="2">
        <v>34</v>
      </c>
      <c r="B18477" t="s">
        <v>284</v>
      </c>
      <c r="C18477" t="s">
        <v>289</v>
      </c>
      <c r="D18477" s="2">
        <v>4</v>
      </c>
      <c r="E18477" s="17">
        <v>11</v>
      </c>
      <c r="F18477" t="s">
        <v>67</v>
      </c>
      <c r="G18477">
        <v>2</v>
      </c>
      <c r="H18477">
        <v>204.1</v>
      </c>
    </row>
    <row r="18478" spans="1:8" x14ac:dyDescent="0.25">
      <c r="A18478" s="2">
        <v>34</v>
      </c>
      <c r="B18478" t="s">
        <v>284</v>
      </c>
      <c r="C18478" t="s">
        <v>289</v>
      </c>
      <c r="D18478" s="2">
        <v>4</v>
      </c>
      <c r="E18478" s="17">
        <v>11</v>
      </c>
      <c r="F18478" t="s">
        <v>73</v>
      </c>
      <c r="H18478">
        <v>122221.70000000001</v>
      </c>
    </row>
    <row r="18479" spans="1:8" x14ac:dyDescent="0.25">
      <c r="A18479" s="2">
        <v>34</v>
      </c>
      <c r="B18479" t="s">
        <v>284</v>
      </c>
      <c r="C18479" t="s">
        <v>289</v>
      </c>
      <c r="D18479" s="2">
        <v>4</v>
      </c>
      <c r="E18479" s="17">
        <v>11</v>
      </c>
      <c r="F18479" t="s">
        <v>72</v>
      </c>
      <c r="G18479">
        <v>2</v>
      </c>
      <c r="H18479">
        <v>326141.61</v>
      </c>
    </row>
    <row r="18480" spans="1:8" x14ac:dyDescent="0.25">
      <c r="A18480" s="2">
        <v>34</v>
      </c>
      <c r="B18480" t="s">
        <v>284</v>
      </c>
      <c r="C18480" t="s">
        <v>289</v>
      </c>
      <c r="D18480" s="2">
        <v>4</v>
      </c>
      <c r="E18480" s="17">
        <v>12</v>
      </c>
      <c r="F18480" t="s">
        <v>70</v>
      </c>
      <c r="G18480">
        <v>44</v>
      </c>
      <c r="H18480">
        <v>21483957.819999993</v>
      </c>
    </row>
    <row r="18481" spans="1:8" x14ac:dyDescent="0.25">
      <c r="A18481" s="2">
        <v>34</v>
      </c>
      <c r="B18481" t="s">
        <v>284</v>
      </c>
      <c r="C18481" t="s">
        <v>289</v>
      </c>
      <c r="D18481" s="2">
        <v>4</v>
      </c>
      <c r="E18481" s="17">
        <v>12</v>
      </c>
      <c r="F18481" t="s">
        <v>75</v>
      </c>
      <c r="G18481">
        <v>1</v>
      </c>
      <c r="H18481">
        <v>-900</v>
      </c>
    </row>
    <row r="18482" spans="1:8" x14ac:dyDescent="0.25">
      <c r="A18482" s="2">
        <v>34</v>
      </c>
      <c r="B18482" t="s">
        <v>284</v>
      </c>
      <c r="C18482" t="s">
        <v>289</v>
      </c>
      <c r="D18482" s="2">
        <v>4</v>
      </c>
      <c r="E18482" s="17">
        <v>12</v>
      </c>
      <c r="F18482" t="s">
        <v>68</v>
      </c>
      <c r="G18482">
        <v>28</v>
      </c>
      <c r="H18482">
        <v>445514</v>
      </c>
    </row>
    <row r="18483" spans="1:8" x14ac:dyDescent="0.25">
      <c r="A18483" s="2">
        <v>34</v>
      </c>
      <c r="B18483" t="s">
        <v>284</v>
      </c>
      <c r="C18483" t="s">
        <v>289</v>
      </c>
      <c r="D18483" s="2">
        <v>4</v>
      </c>
      <c r="E18483" s="17">
        <v>12</v>
      </c>
      <c r="F18483" t="s">
        <v>69</v>
      </c>
      <c r="G18483">
        <v>44</v>
      </c>
      <c r="H18483">
        <v>2793394.7900000019</v>
      </c>
    </row>
    <row r="18484" spans="1:8" x14ac:dyDescent="0.25">
      <c r="A18484" s="2">
        <v>34</v>
      </c>
      <c r="B18484" t="s">
        <v>284</v>
      </c>
      <c r="C18484" t="s">
        <v>289</v>
      </c>
      <c r="D18484" s="2">
        <v>4</v>
      </c>
      <c r="E18484" s="17">
        <v>12</v>
      </c>
      <c r="F18484" t="s">
        <v>78</v>
      </c>
      <c r="H18484">
        <v>105942.57</v>
      </c>
    </row>
    <row r="18485" spans="1:8" x14ac:dyDescent="0.25">
      <c r="A18485" s="2">
        <v>34</v>
      </c>
      <c r="B18485" t="s">
        <v>284</v>
      </c>
      <c r="C18485" t="s">
        <v>289</v>
      </c>
      <c r="D18485" s="2">
        <v>4</v>
      </c>
      <c r="E18485" s="17">
        <v>12</v>
      </c>
      <c r="F18485" t="s">
        <v>67</v>
      </c>
      <c r="G18485">
        <v>43</v>
      </c>
      <c r="H18485">
        <v>2979.08</v>
      </c>
    </row>
    <row r="18486" spans="1:8" x14ac:dyDescent="0.25">
      <c r="A18486" s="2">
        <v>34</v>
      </c>
      <c r="B18486" t="s">
        <v>284</v>
      </c>
      <c r="C18486" t="s">
        <v>289</v>
      </c>
      <c r="D18486" s="2">
        <v>4</v>
      </c>
      <c r="E18486" s="17">
        <v>12</v>
      </c>
      <c r="F18486" t="s">
        <v>73</v>
      </c>
      <c r="G18486">
        <v>4</v>
      </c>
      <c r="H18486">
        <v>1147296.0799999998</v>
      </c>
    </row>
    <row r="18487" spans="1:8" x14ac:dyDescent="0.25">
      <c r="A18487" s="2">
        <v>34</v>
      </c>
      <c r="B18487" t="s">
        <v>284</v>
      </c>
      <c r="C18487" t="s">
        <v>289</v>
      </c>
      <c r="D18487" s="2">
        <v>4</v>
      </c>
      <c r="E18487" s="17">
        <v>12</v>
      </c>
      <c r="F18487" t="s">
        <v>79</v>
      </c>
      <c r="G18487">
        <v>1</v>
      </c>
      <c r="H18487">
        <v>17764.5</v>
      </c>
    </row>
    <row r="18488" spans="1:8" x14ac:dyDescent="0.25">
      <c r="A18488" s="2">
        <v>34</v>
      </c>
      <c r="B18488" t="s">
        <v>284</v>
      </c>
      <c r="C18488" t="s">
        <v>289</v>
      </c>
      <c r="D18488" s="2">
        <v>4</v>
      </c>
      <c r="E18488" s="17">
        <v>12</v>
      </c>
      <c r="F18488" t="s">
        <v>72</v>
      </c>
      <c r="G18488">
        <v>44</v>
      </c>
      <c r="H18488">
        <v>3932510.25</v>
      </c>
    </row>
    <row r="18489" spans="1:8" x14ac:dyDescent="0.25">
      <c r="A18489" s="2">
        <v>34</v>
      </c>
      <c r="B18489" t="s">
        <v>284</v>
      </c>
      <c r="C18489" t="s">
        <v>289</v>
      </c>
      <c r="D18489" s="2">
        <v>4</v>
      </c>
      <c r="E18489" s="17">
        <v>12</v>
      </c>
      <c r="F18489" t="s">
        <v>88</v>
      </c>
      <c r="H18489">
        <v>39889.879999999997</v>
      </c>
    </row>
    <row r="18490" spans="1:8" x14ac:dyDescent="0.25">
      <c r="A18490" s="2">
        <v>34</v>
      </c>
      <c r="B18490" t="s">
        <v>284</v>
      </c>
      <c r="C18490" t="s">
        <v>289</v>
      </c>
      <c r="D18490" s="2">
        <v>4</v>
      </c>
      <c r="E18490" s="17">
        <v>13</v>
      </c>
      <c r="F18490" t="s">
        <v>70</v>
      </c>
      <c r="G18490">
        <v>31</v>
      </c>
      <c r="H18490">
        <v>17214415.160000004</v>
      </c>
    </row>
    <row r="18491" spans="1:8" x14ac:dyDescent="0.25">
      <c r="A18491" s="2">
        <v>34</v>
      </c>
      <c r="B18491" t="s">
        <v>284</v>
      </c>
      <c r="C18491" t="s">
        <v>289</v>
      </c>
      <c r="D18491" s="2">
        <v>4</v>
      </c>
      <c r="E18491" s="17">
        <v>13</v>
      </c>
      <c r="F18491" t="s">
        <v>75</v>
      </c>
      <c r="G18491">
        <v>3</v>
      </c>
      <c r="H18491">
        <v>88644</v>
      </c>
    </row>
    <row r="18492" spans="1:8" x14ac:dyDescent="0.25">
      <c r="A18492" s="2">
        <v>34</v>
      </c>
      <c r="B18492" t="s">
        <v>284</v>
      </c>
      <c r="C18492" t="s">
        <v>289</v>
      </c>
      <c r="D18492" s="2">
        <v>4</v>
      </c>
      <c r="E18492" s="17">
        <v>13</v>
      </c>
      <c r="F18492" t="s">
        <v>68</v>
      </c>
      <c r="G18492">
        <v>23</v>
      </c>
      <c r="H18492">
        <v>398893</v>
      </c>
    </row>
    <row r="18493" spans="1:8" x14ac:dyDescent="0.25">
      <c r="A18493" s="2">
        <v>34</v>
      </c>
      <c r="B18493" t="s">
        <v>284</v>
      </c>
      <c r="C18493" t="s">
        <v>289</v>
      </c>
      <c r="D18493" s="2">
        <v>4</v>
      </c>
      <c r="E18493" s="17">
        <v>13</v>
      </c>
      <c r="F18493" t="s">
        <v>69</v>
      </c>
      <c r="G18493">
        <v>31</v>
      </c>
      <c r="H18493">
        <v>2238497.1199999996</v>
      </c>
    </row>
    <row r="18494" spans="1:8" x14ac:dyDescent="0.25">
      <c r="A18494" s="2">
        <v>34</v>
      </c>
      <c r="B18494" t="s">
        <v>284</v>
      </c>
      <c r="C18494" t="s">
        <v>289</v>
      </c>
      <c r="D18494" s="2">
        <v>4</v>
      </c>
      <c r="E18494" s="17">
        <v>13</v>
      </c>
      <c r="F18494" t="s">
        <v>78</v>
      </c>
      <c r="H18494">
        <v>266723.86</v>
      </c>
    </row>
    <row r="18495" spans="1:8" x14ac:dyDescent="0.25">
      <c r="A18495" s="2">
        <v>34</v>
      </c>
      <c r="B18495" t="s">
        <v>284</v>
      </c>
      <c r="C18495" t="s">
        <v>289</v>
      </c>
      <c r="D18495" s="2">
        <v>4</v>
      </c>
      <c r="E18495" s="17">
        <v>13</v>
      </c>
      <c r="F18495" t="s">
        <v>67</v>
      </c>
      <c r="G18495">
        <v>31</v>
      </c>
      <c r="H18495">
        <v>2069.65</v>
      </c>
    </row>
    <row r="18496" spans="1:8" x14ac:dyDescent="0.25">
      <c r="A18496" s="2">
        <v>34</v>
      </c>
      <c r="B18496" t="s">
        <v>284</v>
      </c>
      <c r="C18496" t="s">
        <v>289</v>
      </c>
      <c r="D18496" s="2">
        <v>4</v>
      </c>
      <c r="E18496" s="17">
        <v>13</v>
      </c>
      <c r="F18496" t="s">
        <v>73</v>
      </c>
      <c r="H18496">
        <v>911715.58</v>
      </c>
    </row>
    <row r="18497" spans="1:8" x14ac:dyDescent="0.25">
      <c r="A18497" s="2">
        <v>34</v>
      </c>
      <c r="B18497" t="s">
        <v>284</v>
      </c>
      <c r="C18497" t="s">
        <v>289</v>
      </c>
      <c r="D18497" s="2">
        <v>4</v>
      </c>
      <c r="E18497" s="17">
        <v>13</v>
      </c>
      <c r="F18497" t="s">
        <v>72</v>
      </c>
      <c r="G18497">
        <v>31</v>
      </c>
      <c r="H18497">
        <v>6216155.4499999993</v>
      </c>
    </row>
    <row r="18498" spans="1:8" x14ac:dyDescent="0.25">
      <c r="A18498" s="2">
        <v>34</v>
      </c>
      <c r="B18498" t="s">
        <v>284</v>
      </c>
      <c r="C18498" t="s">
        <v>289</v>
      </c>
      <c r="D18498" s="2">
        <v>4</v>
      </c>
      <c r="E18498" s="17">
        <v>13</v>
      </c>
      <c r="F18498" t="s">
        <v>74</v>
      </c>
      <c r="H18498">
        <v>38049.75</v>
      </c>
    </row>
    <row r="18499" spans="1:8" x14ac:dyDescent="0.25">
      <c r="A18499" s="2">
        <v>34</v>
      </c>
      <c r="B18499" t="s">
        <v>284</v>
      </c>
      <c r="C18499" t="s">
        <v>289</v>
      </c>
      <c r="D18499" s="2">
        <v>4</v>
      </c>
      <c r="E18499" s="17">
        <v>13</v>
      </c>
      <c r="F18499" t="s">
        <v>88</v>
      </c>
      <c r="H18499">
        <v>51031.54</v>
      </c>
    </row>
    <row r="18500" spans="1:8" x14ac:dyDescent="0.25">
      <c r="A18500" s="2">
        <v>34</v>
      </c>
      <c r="B18500" t="s">
        <v>284</v>
      </c>
      <c r="C18500" t="s">
        <v>289</v>
      </c>
      <c r="D18500" s="2">
        <v>4</v>
      </c>
      <c r="E18500" s="17">
        <v>14</v>
      </c>
      <c r="F18500" t="s">
        <v>70</v>
      </c>
      <c r="G18500">
        <v>13</v>
      </c>
      <c r="H18500">
        <v>9218554.5700000003</v>
      </c>
    </row>
    <row r="18501" spans="1:8" x14ac:dyDescent="0.25">
      <c r="A18501" s="2">
        <v>34</v>
      </c>
      <c r="B18501" t="s">
        <v>284</v>
      </c>
      <c r="C18501" t="s">
        <v>289</v>
      </c>
      <c r="D18501" s="2">
        <v>4</v>
      </c>
      <c r="E18501" s="17">
        <v>14</v>
      </c>
      <c r="F18501" t="s">
        <v>68</v>
      </c>
      <c r="G18501">
        <v>7</v>
      </c>
      <c r="H18501">
        <v>136068</v>
      </c>
    </row>
    <row r="18502" spans="1:8" x14ac:dyDescent="0.25">
      <c r="A18502" s="2">
        <v>34</v>
      </c>
      <c r="B18502" t="s">
        <v>284</v>
      </c>
      <c r="C18502" t="s">
        <v>289</v>
      </c>
      <c r="D18502" s="2">
        <v>4</v>
      </c>
      <c r="E18502" s="17">
        <v>14</v>
      </c>
      <c r="F18502" t="s">
        <v>69</v>
      </c>
      <c r="G18502">
        <v>12</v>
      </c>
      <c r="H18502">
        <v>1104707.6000000001</v>
      </c>
    </row>
    <row r="18503" spans="1:8" x14ac:dyDescent="0.25">
      <c r="A18503" s="2">
        <v>34</v>
      </c>
      <c r="B18503" t="s">
        <v>284</v>
      </c>
      <c r="C18503" t="s">
        <v>289</v>
      </c>
      <c r="D18503" s="2">
        <v>4</v>
      </c>
      <c r="E18503" s="17">
        <v>14</v>
      </c>
      <c r="F18503" t="s">
        <v>78</v>
      </c>
      <c r="H18503">
        <v>157141.35</v>
      </c>
    </row>
    <row r="18504" spans="1:8" x14ac:dyDescent="0.25">
      <c r="A18504" s="2">
        <v>34</v>
      </c>
      <c r="B18504" t="s">
        <v>284</v>
      </c>
      <c r="C18504" t="s">
        <v>289</v>
      </c>
      <c r="D18504" s="2">
        <v>4</v>
      </c>
      <c r="E18504" s="17">
        <v>14</v>
      </c>
      <c r="F18504" t="s">
        <v>67</v>
      </c>
      <c r="G18504">
        <v>13</v>
      </c>
      <c r="H18504">
        <v>909.48</v>
      </c>
    </row>
    <row r="18505" spans="1:8" x14ac:dyDescent="0.25">
      <c r="A18505" s="2">
        <v>34</v>
      </c>
      <c r="B18505" t="s">
        <v>284</v>
      </c>
      <c r="C18505" t="s">
        <v>289</v>
      </c>
      <c r="D18505" s="2">
        <v>4</v>
      </c>
      <c r="E18505" s="17">
        <v>14</v>
      </c>
      <c r="F18505" t="s">
        <v>73</v>
      </c>
      <c r="H18505">
        <v>461468.66</v>
      </c>
    </row>
    <row r="18506" spans="1:8" x14ac:dyDescent="0.25">
      <c r="A18506" s="2">
        <v>34</v>
      </c>
      <c r="B18506" t="s">
        <v>284</v>
      </c>
      <c r="C18506" t="s">
        <v>289</v>
      </c>
      <c r="D18506" s="2">
        <v>4</v>
      </c>
      <c r="E18506" s="17">
        <v>14</v>
      </c>
      <c r="F18506" t="s">
        <v>72</v>
      </c>
      <c r="G18506">
        <v>13</v>
      </c>
      <c r="H18506">
        <v>3639374.6500000004</v>
      </c>
    </row>
    <row r="18507" spans="1:8" x14ac:dyDescent="0.25">
      <c r="A18507" s="2">
        <v>34</v>
      </c>
      <c r="B18507" t="s">
        <v>284</v>
      </c>
      <c r="C18507" t="s">
        <v>289</v>
      </c>
      <c r="D18507" s="2">
        <v>4</v>
      </c>
      <c r="E18507" s="17">
        <v>15</v>
      </c>
      <c r="F18507" t="s">
        <v>70</v>
      </c>
      <c r="G18507">
        <v>1</v>
      </c>
      <c r="H18507">
        <v>776688.60000000009</v>
      </c>
    </row>
    <row r="18508" spans="1:8" x14ac:dyDescent="0.25">
      <c r="A18508" s="2">
        <v>34</v>
      </c>
      <c r="B18508" t="s">
        <v>284</v>
      </c>
      <c r="C18508" t="s">
        <v>289</v>
      </c>
      <c r="D18508" s="2">
        <v>4</v>
      </c>
      <c r="E18508" s="17">
        <v>15</v>
      </c>
      <c r="F18508" t="s">
        <v>68</v>
      </c>
      <c r="G18508">
        <v>1</v>
      </c>
      <c r="H18508">
        <v>7368</v>
      </c>
    </row>
    <row r="18509" spans="1:8" x14ac:dyDescent="0.25">
      <c r="A18509" s="2">
        <v>34</v>
      </c>
      <c r="B18509" t="s">
        <v>284</v>
      </c>
      <c r="C18509" t="s">
        <v>289</v>
      </c>
      <c r="D18509" s="2">
        <v>4</v>
      </c>
      <c r="E18509" s="17">
        <v>15</v>
      </c>
      <c r="F18509" t="s">
        <v>69</v>
      </c>
      <c r="G18509">
        <v>1</v>
      </c>
      <c r="H18509">
        <v>100969.35999999999</v>
      </c>
    </row>
    <row r="18510" spans="1:8" x14ac:dyDescent="0.25">
      <c r="A18510" s="2">
        <v>34</v>
      </c>
      <c r="B18510" t="s">
        <v>284</v>
      </c>
      <c r="C18510" t="s">
        <v>289</v>
      </c>
      <c r="D18510" s="2">
        <v>4</v>
      </c>
      <c r="E18510" s="17">
        <v>15</v>
      </c>
      <c r="F18510" t="s">
        <v>67</v>
      </c>
      <c r="G18510">
        <v>1</v>
      </c>
      <c r="H18510">
        <v>69.959999999999994</v>
      </c>
    </row>
    <row r="18511" spans="1:8" x14ac:dyDescent="0.25">
      <c r="A18511" s="2">
        <v>34</v>
      </c>
      <c r="B18511" t="s">
        <v>284</v>
      </c>
      <c r="C18511" t="s">
        <v>289</v>
      </c>
      <c r="D18511" s="2">
        <v>4</v>
      </c>
      <c r="E18511" s="17">
        <v>15</v>
      </c>
      <c r="F18511" t="s">
        <v>72</v>
      </c>
      <c r="G18511">
        <v>1</v>
      </c>
      <c r="H18511">
        <v>408121.12000000005</v>
      </c>
    </row>
    <row r="18512" spans="1:8" x14ac:dyDescent="0.25">
      <c r="A18512" s="2">
        <v>34</v>
      </c>
      <c r="B18512" t="s">
        <v>284</v>
      </c>
      <c r="C18512" t="s">
        <v>290</v>
      </c>
      <c r="D18512" s="2">
        <v>2</v>
      </c>
      <c r="E18512" s="17">
        <v>6</v>
      </c>
      <c r="F18512" t="s">
        <v>70</v>
      </c>
      <c r="G18512">
        <v>1</v>
      </c>
      <c r="H18512">
        <v>163187.25</v>
      </c>
    </row>
    <row r="18513" spans="1:8" x14ac:dyDescent="0.25">
      <c r="A18513" s="2">
        <v>34</v>
      </c>
      <c r="B18513" t="s">
        <v>284</v>
      </c>
      <c r="C18513" t="s">
        <v>290</v>
      </c>
      <c r="D18513" s="2">
        <v>2</v>
      </c>
      <c r="E18513" s="17">
        <v>6</v>
      </c>
      <c r="F18513" t="s">
        <v>75</v>
      </c>
      <c r="G18513">
        <v>1</v>
      </c>
      <c r="H18513">
        <v>13500</v>
      </c>
    </row>
    <row r="18514" spans="1:8" x14ac:dyDescent="0.25">
      <c r="A18514" s="2">
        <v>34</v>
      </c>
      <c r="B18514" t="s">
        <v>284</v>
      </c>
      <c r="C18514" t="s">
        <v>290</v>
      </c>
      <c r="D18514" s="2">
        <v>2</v>
      </c>
      <c r="E18514" s="17">
        <v>6</v>
      </c>
      <c r="F18514" t="s">
        <v>69</v>
      </c>
      <c r="G18514">
        <v>1</v>
      </c>
      <c r="H18514">
        <v>21214.149999999998</v>
      </c>
    </row>
    <row r="18515" spans="1:8" x14ac:dyDescent="0.25">
      <c r="A18515" s="2">
        <v>34</v>
      </c>
      <c r="B18515" t="s">
        <v>284</v>
      </c>
      <c r="C18515" t="s">
        <v>290</v>
      </c>
      <c r="D18515" s="2">
        <v>2</v>
      </c>
      <c r="E18515" s="17">
        <v>6</v>
      </c>
      <c r="F18515" t="s">
        <v>78</v>
      </c>
      <c r="H18515">
        <v>8626.84</v>
      </c>
    </row>
    <row r="18516" spans="1:8" x14ac:dyDescent="0.25">
      <c r="A18516" s="2">
        <v>34</v>
      </c>
      <c r="B18516" t="s">
        <v>284</v>
      </c>
      <c r="C18516" t="s">
        <v>290</v>
      </c>
      <c r="D18516" s="2">
        <v>2</v>
      </c>
      <c r="E18516" s="17">
        <v>6</v>
      </c>
      <c r="F18516" t="s">
        <v>67</v>
      </c>
      <c r="G18516">
        <v>1</v>
      </c>
      <c r="H18516">
        <v>69.959999999999994</v>
      </c>
    </row>
    <row r="18517" spans="1:8" x14ac:dyDescent="0.25">
      <c r="A18517" s="2">
        <v>34</v>
      </c>
      <c r="B18517" t="s">
        <v>284</v>
      </c>
      <c r="C18517" t="s">
        <v>290</v>
      </c>
      <c r="D18517" s="2">
        <v>2</v>
      </c>
      <c r="E18517" s="17">
        <v>6</v>
      </c>
      <c r="F18517" t="s">
        <v>73</v>
      </c>
      <c r="H18517">
        <v>13649.25</v>
      </c>
    </row>
    <row r="18518" spans="1:8" x14ac:dyDescent="0.25">
      <c r="A18518" s="2">
        <v>34</v>
      </c>
      <c r="B18518" t="s">
        <v>284</v>
      </c>
      <c r="C18518" t="s">
        <v>290</v>
      </c>
      <c r="D18518" s="2">
        <v>2</v>
      </c>
      <c r="E18518" s="17">
        <v>7</v>
      </c>
      <c r="F18518" t="s">
        <v>70</v>
      </c>
      <c r="G18518">
        <v>14</v>
      </c>
      <c r="H18518">
        <v>3483623.57</v>
      </c>
    </row>
    <row r="18519" spans="1:8" x14ac:dyDescent="0.25">
      <c r="A18519" s="2">
        <v>34</v>
      </c>
      <c r="B18519" t="s">
        <v>284</v>
      </c>
      <c r="C18519" t="s">
        <v>290</v>
      </c>
      <c r="D18519" s="2">
        <v>2</v>
      </c>
      <c r="E18519" s="17">
        <v>7</v>
      </c>
      <c r="F18519" t="s">
        <v>75</v>
      </c>
      <c r="G18519">
        <v>14</v>
      </c>
      <c r="H18519">
        <v>197400</v>
      </c>
    </row>
    <row r="18520" spans="1:8" x14ac:dyDescent="0.25">
      <c r="A18520" s="2">
        <v>34</v>
      </c>
      <c r="B18520" t="s">
        <v>284</v>
      </c>
      <c r="C18520" t="s">
        <v>290</v>
      </c>
      <c r="D18520" s="2">
        <v>2</v>
      </c>
      <c r="E18520" s="17">
        <v>7</v>
      </c>
      <c r="F18520" t="s">
        <v>77</v>
      </c>
      <c r="H18520">
        <v>2529.94</v>
      </c>
    </row>
    <row r="18521" spans="1:8" x14ac:dyDescent="0.25">
      <c r="A18521" s="2">
        <v>34</v>
      </c>
      <c r="B18521" t="s">
        <v>284</v>
      </c>
      <c r="C18521" t="s">
        <v>290</v>
      </c>
      <c r="D18521" s="2">
        <v>2</v>
      </c>
      <c r="E18521" s="17">
        <v>7</v>
      </c>
      <c r="F18521" t="s">
        <v>68</v>
      </c>
      <c r="G18521">
        <v>9</v>
      </c>
      <c r="H18521">
        <v>198199</v>
      </c>
    </row>
    <row r="18522" spans="1:8" x14ac:dyDescent="0.25">
      <c r="A18522" s="2">
        <v>34</v>
      </c>
      <c r="B18522" t="s">
        <v>284</v>
      </c>
      <c r="C18522" t="s">
        <v>290</v>
      </c>
      <c r="D18522" s="2">
        <v>2</v>
      </c>
      <c r="E18522" s="17">
        <v>7</v>
      </c>
      <c r="F18522" t="s">
        <v>69</v>
      </c>
      <c r="G18522">
        <v>14</v>
      </c>
      <c r="H18522">
        <v>456836.17</v>
      </c>
    </row>
    <row r="18523" spans="1:8" x14ac:dyDescent="0.25">
      <c r="A18523" s="2">
        <v>34</v>
      </c>
      <c r="B18523" t="s">
        <v>284</v>
      </c>
      <c r="C18523" t="s">
        <v>290</v>
      </c>
      <c r="D18523" s="2">
        <v>2</v>
      </c>
      <c r="E18523" s="17">
        <v>7</v>
      </c>
      <c r="F18523" t="s">
        <v>78</v>
      </c>
      <c r="H18523">
        <v>133842.29</v>
      </c>
    </row>
    <row r="18524" spans="1:8" x14ac:dyDescent="0.25">
      <c r="A18524" s="2">
        <v>34</v>
      </c>
      <c r="B18524" t="s">
        <v>284</v>
      </c>
      <c r="C18524" t="s">
        <v>290</v>
      </c>
      <c r="D18524" s="2">
        <v>2</v>
      </c>
      <c r="E18524" s="17">
        <v>7</v>
      </c>
      <c r="F18524" t="s">
        <v>67</v>
      </c>
      <c r="G18524">
        <v>14</v>
      </c>
      <c r="H18524">
        <v>1183.4899999999998</v>
      </c>
    </row>
    <row r="18525" spans="1:8" x14ac:dyDescent="0.25">
      <c r="A18525" s="2">
        <v>34</v>
      </c>
      <c r="B18525" t="s">
        <v>284</v>
      </c>
      <c r="C18525" t="s">
        <v>290</v>
      </c>
      <c r="D18525" s="2">
        <v>2</v>
      </c>
      <c r="E18525" s="17">
        <v>7</v>
      </c>
      <c r="F18525" t="s">
        <v>73</v>
      </c>
      <c r="G18525">
        <v>1</v>
      </c>
      <c r="H18525">
        <v>302386.94</v>
      </c>
    </row>
    <row r="18526" spans="1:8" x14ac:dyDescent="0.25">
      <c r="A18526" s="2">
        <v>34</v>
      </c>
      <c r="B18526" t="s">
        <v>284</v>
      </c>
      <c r="C18526" t="s">
        <v>290</v>
      </c>
      <c r="D18526" s="2">
        <v>2</v>
      </c>
      <c r="E18526" s="17">
        <v>8</v>
      </c>
      <c r="F18526" t="s">
        <v>70</v>
      </c>
      <c r="G18526">
        <v>7</v>
      </c>
      <c r="H18526">
        <v>1746523.4</v>
      </c>
    </row>
    <row r="18527" spans="1:8" x14ac:dyDescent="0.25">
      <c r="A18527" s="2">
        <v>34</v>
      </c>
      <c r="B18527" t="s">
        <v>284</v>
      </c>
      <c r="C18527" t="s">
        <v>290</v>
      </c>
      <c r="D18527" s="2">
        <v>2</v>
      </c>
      <c r="E18527" s="17">
        <v>8</v>
      </c>
      <c r="F18527" t="s">
        <v>75</v>
      </c>
      <c r="G18527">
        <v>6</v>
      </c>
      <c r="H18527">
        <v>75000</v>
      </c>
    </row>
    <row r="18528" spans="1:8" x14ac:dyDescent="0.25">
      <c r="A18528" s="2">
        <v>34</v>
      </c>
      <c r="B18528" t="s">
        <v>284</v>
      </c>
      <c r="C18528" t="s">
        <v>290</v>
      </c>
      <c r="D18528" s="2">
        <v>2</v>
      </c>
      <c r="E18528" s="17">
        <v>8</v>
      </c>
      <c r="F18528" t="s">
        <v>77</v>
      </c>
      <c r="H18528">
        <v>2621.2800000000002</v>
      </c>
    </row>
    <row r="18529" spans="1:8" x14ac:dyDescent="0.25">
      <c r="A18529" s="2">
        <v>34</v>
      </c>
      <c r="B18529" t="s">
        <v>284</v>
      </c>
      <c r="C18529" t="s">
        <v>290</v>
      </c>
      <c r="D18529" s="2">
        <v>2</v>
      </c>
      <c r="E18529" s="17">
        <v>8</v>
      </c>
      <c r="F18529" t="s">
        <v>68</v>
      </c>
      <c r="G18529">
        <v>5</v>
      </c>
      <c r="H18529">
        <v>98325.5</v>
      </c>
    </row>
    <row r="18530" spans="1:8" x14ac:dyDescent="0.25">
      <c r="A18530" s="2">
        <v>34</v>
      </c>
      <c r="B18530" t="s">
        <v>284</v>
      </c>
      <c r="C18530" t="s">
        <v>290</v>
      </c>
      <c r="D18530" s="2">
        <v>2</v>
      </c>
      <c r="E18530" s="17">
        <v>8</v>
      </c>
      <c r="F18530" t="s">
        <v>69</v>
      </c>
      <c r="G18530">
        <v>7</v>
      </c>
      <c r="H18530">
        <v>227651.68</v>
      </c>
    </row>
    <row r="18531" spans="1:8" x14ac:dyDescent="0.25">
      <c r="A18531" s="2">
        <v>34</v>
      </c>
      <c r="B18531" t="s">
        <v>284</v>
      </c>
      <c r="C18531" t="s">
        <v>290</v>
      </c>
      <c r="D18531" s="2">
        <v>2</v>
      </c>
      <c r="E18531" s="17">
        <v>8</v>
      </c>
      <c r="F18531" t="s">
        <v>78</v>
      </c>
      <c r="H18531">
        <v>68744.66</v>
      </c>
    </row>
    <row r="18532" spans="1:8" x14ac:dyDescent="0.25">
      <c r="A18532" s="2">
        <v>34</v>
      </c>
      <c r="B18532" t="s">
        <v>284</v>
      </c>
      <c r="C18532" t="s">
        <v>290</v>
      </c>
      <c r="D18532" s="2">
        <v>2</v>
      </c>
      <c r="E18532" s="17">
        <v>8</v>
      </c>
      <c r="F18532" t="s">
        <v>67</v>
      </c>
      <c r="G18532">
        <v>7</v>
      </c>
      <c r="H18532">
        <v>483.89</v>
      </c>
    </row>
    <row r="18533" spans="1:8" x14ac:dyDescent="0.25">
      <c r="A18533" s="2">
        <v>34</v>
      </c>
      <c r="B18533" t="s">
        <v>284</v>
      </c>
      <c r="C18533" t="s">
        <v>290</v>
      </c>
      <c r="D18533" s="2">
        <v>2</v>
      </c>
      <c r="E18533" s="17">
        <v>8</v>
      </c>
      <c r="F18533" t="s">
        <v>73</v>
      </c>
      <c r="H18533">
        <v>149195.04999999999</v>
      </c>
    </row>
    <row r="18534" spans="1:8" x14ac:dyDescent="0.25">
      <c r="A18534" s="2">
        <v>34</v>
      </c>
      <c r="B18534" t="s">
        <v>284</v>
      </c>
      <c r="C18534" t="s">
        <v>290</v>
      </c>
      <c r="D18534" s="2">
        <v>2</v>
      </c>
      <c r="E18534" s="17">
        <v>8</v>
      </c>
      <c r="F18534" t="s">
        <v>72</v>
      </c>
      <c r="H18534">
        <v>2671.2</v>
      </c>
    </row>
    <row r="18535" spans="1:8" x14ac:dyDescent="0.25">
      <c r="A18535" s="2">
        <v>34</v>
      </c>
      <c r="B18535" t="s">
        <v>284</v>
      </c>
      <c r="C18535" t="s">
        <v>290</v>
      </c>
      <c r="D18535" s="2">
        <v>2</v>
      </c>
      <c r="E18535" s="17">
        <v>9</v>
      </c>
      <c r="F18535" t="s">
        <v>70</v>
      </c>
      <c r="G18535">
        <v>1</v>
      </c>
      <c r="H18535">
        <v>315657.75</v>
      </c>
    </row>
    <row r="18536" spans="1:8" x14ac:dyDescent="0.25">
      <c r="A18536" s="2">
        <v>34</v>
      </c>
      <c r="B18536" t="s">
        <v>284</v>
      </c>
      <c r="C18536" t="s">
        <v>290</v>
      </c>
      <c r="D18536" s="2">
        <v>2</v>
      </c>
      <c r="E18536" s="17">
        <v>9</v>
      </c>
      <c r="F18536" t="s">
        <v>75</v>
      </c>
      <c r="G18536">
        <v>1</v>
      </c>
      <c r="H18536">
        <v>13500</v>
      </c>
    </row>
    <row r="18537" spans="1:8" x14ac:dyDescent="0.25">
      <c r="A18537" s="2">
        <v>34</v>
      </c>
      <c r="B18537" t="s">
        <v>284</v>
      </c>
      <c r="C18537" t="s">
        <v>290</v>
      </c>
      <c r="D18537" s="2">
        <v>2</v>
      </c>
      <c r="E18537" s="17">
        <v>9</v>
      </c>
      <c r="F18537" t="s">
        <v>68</v>
      </c>
      <c r="G18537">
        <v>1</v>
      </c>
      <c r="H18537">
        <v>17523</v>
      </c>
    </row>
    <row r="18538" spans="1:8" x14ac:dyDescent="0.25">
      <c r="A18538" s="2">
        <v>34</v>
      </c>
      <c r="B18538" t="s">
        <v>284</v>
      </c>
      <c r="C18538" t="s">
        <v>290</v>
      </c>
      <c r="D18538" s="2">
        <v>2</v>
      </c>
      <c r="E18538" s="17">
        <v>9</v>
      </c>
      <c r="F18538" t="s">
        <v>69</v>
      </c>
      <c r="G18538">
        <v>1</v>
      </c>
      <c r="H18538">
        <v>41035.259999999995</v>
      </c>
    </row>
    <row r="18539" spans="1:8" x14ac:dyDescent="0.25">
      <c r="A18539" s="2">
        <v>34</v>
      </c>
      <c r="B18539" t="s">
        <v>284</v>
      </c>
      <c r="C18539" t="s">
        <v>290</v>
      </c>
      <c r="D18539" s="2">
        <v>2</v>
      </c>
      <c r="E18539" s="17">
        <v>9</v>
      </c>
      <c r="F18539" t="s">
        <v>78</v>
      </c>
      <c r="H18539">
        <v>16686.89</v>
      </c>
    </row>
    <row r="18540" spans="1:8" x14ac:dyDescent="0.25">
      <c r="A18540" s="2">
        <v>34</v>
      </c>
      <c r="B18540" t="s">
        <v>284</v>
      </c>
      <c r="C18540" t="s">
        <v>290</v>
      </c>
      <c r="D18540" s="2">
        <v>2</v>
      </c>
      <c r="E18540" s="17">
        <v>9</v>
      </c>
      <c r="F18540" t="s">
        <v>67</v>
      </c>
      <c r="G18540">
        <v>1</v>
      </c>
      <c r="H18540">
        <v>69.959999999999994</v>
      </c>
    </row>
    <row r="18541" spans="1:8" x14ac:dyDescent="0.25">
      <c r="A18541" s="2">
        <v>34</v>
      </c>
      <c r="B18541" t="s">
        <v>284</v>
      </c>
      <c r="C18541" t="s">
        <v>290</v>
      </c>
      <c r="D18541" s="2">
        <v>2</v>
      </c>
      <c r="E18541" s="17">
        <v>9</v>
      </c>
      <c r="F18541" t="s">
        <v>73</v>
      </c>
      <c r="H18541">
        <v>26402.25</v>
      </c>
    </row>
    <row r="18542" spans="1:8" x14ac:dyDescent="0.25">
      <c r="A18542" s="2">
        <v>34</v>
      </c>
      <c r="B18542" t="s">
        <v>284</v>
      </c>
      <c r="C18542" t="s">
        <v>290</v>
      </c>
      <c r="D18542" s="2">
        <v>2</v>
      </c>
      <c r="E18542" s="17">
        <v>9</v>
      </c>
      <c r="F18542" t="s">
        <v>76</v>
      </c>
      <c r="H18542">
        <v>9786.57</v>
      </c>
    </row>
    <row r="18543" spans="1:8" x14ac:dyDescent="0.25">
      <c r="A18543" s="2">
        <v>34</v>
      </c>
      <c r="B18543" t="s">
        <v>284</v>
      </c>
      <c r="C18543" t="s">
        <v>290</v>
      </c>
      <c r="D18543" s="2">
        <v>2</v>
      </c>
      <c r="E18543" s="17">
        <v>10</v>
      </c>
      <c r="F18543" t="s">
        <v>70</v>
      </c>
      <c r="G18543">
        <v>39</v>
      </c>
      <c r="H18543">
        <v>13321505.189999999</v>
      </c>
    </row>
    <row r="18544" spans="1:8" x14ac:dyDescent="0.25">
      <c r="A18544" s="2">
        <v>34</v>
      </c>
      <c r="B18544" t="s">
        <v>284</v>
      </c>
      <c r="C18544" t="s">
        <v>290</v>
      </c>
      <c r="D18544" s="2">
        <v>2</v>
      </c>
      <c r="E18544" s="17">
        <v>10</v>
      </c>
      <c r="F18544" t="s">
        <v>75</v>
      </c>
      <c r="G18544">
        <v>32</v>
      </c>
      <c r="H18544">
        <v>374300</v>
      </c>
    </row>
    <row r="18545" spans="1:8" x14ac:dyDescent="0.25">
      <c r="A18545" s="2">
        <v>34</v>
      </c>
      <c r="B18545" t="s">
        <v>284</v>
      </c>
      <c r="C18545" t="s">
        <v>290</v>
      </c>
      <c r="D18545" s="2">
        <v>2</v>
      </c>
      <c r="E18545" s="17">
        <v>10</v>
      </c>
      <c r="F18545" t="s">
        <v>77</v>
      </c>
      <c r="H18545">
        <v>2621.2800000000002</v>
      </c>
    </row>
    <row r="18546" spans="1:8" x14ac:dyDescent="0.25">
      <c r="A18546" s="2">
        <v>34</v>
      </c>
      <c r="B18546" t="s">
        <v>284</v>
      </c>
      <c r="C18546" t="s">
        <v>290</v>
      </c>
      <c r="D18546" s="2">
        <v>2</v>
      </c>
      <c r="E18546" s="17">
        <v>10</v>
      </c>
      <c r="F18546" t="s">
        <v>68</v>
      </c>
      <c r="G18546">
        <v>25</v>
      </c>
      <c r="H18546">
        <v>496894.25</v>
      </c>
    </row>
    <row r="18547" spans="1:8" x14ac:dyDescent="0.25">
      <c r="A18547" s="2">
        <v>34</v>
      </c>
      <c r="B18547" t="s">
        <v>284</v>
      </c>
      <c r="C18547" t="s">
        <v>290</v>
      </c>
      <c r="D18547" s="2">
        <v>2</v>
      </c>
      <c r="E18547" s="17">
        <v>10</v>
      </c>
      <c r="F18547" t="s">
        <v>69</v>
      </c>
      <c r="G18547">
        <v>39</v>
      </c>
      <c r="H18547">
        <v>1731789.1099999999</v>
      </c>
    </row>
    <row r="18548" spans="1:8" x14ac:dyDescent="0.25">
      <c r="A18548" s="2">
        <v>34</v>
      </c>
      <c r="B18548" t="s">
        <v>284</v>
      </c>
      <c r="C18548" t="s">
        <v>290</v>
      </c>
      <c r="D18548" s="2">
        <v>2</v>
      </c>
      <c r="E18548" s="17">
        <v>10</v>
      </c>
      <c r="F18548" t="s">
        <v>78</v>
      </c>
      <c r="H18548">
        <v>137468.23000000001</v>
      </c>
    </row>
    <row r="18549" spans="1:8" x14ac:dyDescent="0.25">
      <c r="A18549" s="2">
        <v>34</v>
      </c>
      <c r="B18549" t="s">
        <v>284</v>
      </c>
      <c r="C18549" t="s">
        <v>290</v>
      </c>
      <c r="D18549" s="2">
        <v>2</v>
      </c>
      <c r="E18549" s="17">
        <v>10</v>
      </c>
      <c r="F18549" t="s">
        <v>67</v>
      </c>
      <c r="G18549">
        <v>39</v>
      </c>
      <c r="H18549">
        <v>2489.31</v>
      </c>
    </row>
    <row r="18550" spans="1:8" x14ac:dyDescent="0.25">
      <c r="A18550" s="2">
        <v>34</v>
      </c>
      <c r="B18550" t="s">
        <v>284</v>
      </c>
      <c r="C18550" t="s">
        <v>290</v>
      </c>
      <c r="D18550" s="2">
        <v>2</v>
      </c>
      <c r="E18550" s="17">
        <v>10</v>
      </c>
      <c r="F18550" t="s">
        <v>73</v>
      </c>
      <c r="G18550">
        <v>4</v>
      </c>
      <c r="H18550">
        <v>1114571.97</v>
      </c>
    </row>
    <row r="18551" spans="1:8" x14ac:dyDescent="0.25">
      <c r="A18551" s="2">
        <v>34</v>
      </c>
      <c r="B18551" t="s">
        <v>284</v>
      </c>
      <c r="C18551" t="s">
        <v>290</v>
      </c>
      <c r="D18551" s="2">
        <v>2</v>
      </c>
      <c r="E18551" s="17">
        <v>10</v>
      </c>
      <c r="F18551" t="s">
        <v>74</v>
      </c>
      <c r="H18551">
        <v>259</v>
      </c>
    </row>
    <row r="18552" spans="1:8" x14ac:dyDescent="0.25">
      <c r="A18552" s="2">
        <v>34</v>
      </c>
      <c r="B18552" t="s">
        <v>284</v>
      </c>
      <c r="C18552" t="s">
        <v>290</v>
      </c>
      <c r="D18552" s="2">
        <v>2</v>
      </c>
      <c r="E18552" s="17">
        <v>11</v>
      </c>
      <c r="F18552" t="s">
        <v>70</v>
      </c>
      <c r="G18552">
        <v>1</v>
      </c>
      <c r="H18552">
        <v>781583.93</v>
      </c>
    </row>
    <row r="18553" spans="1:8" x14ac:dyDescent="0.25">
      <c r="A18553" s="2">
        <v>34</v>
      </c>
      <c r="B18553" t="s">
        <v>284</v>
      </c>
      <c r="C18553" t="s">
        <v>290</v>
      </c>
      <c r="D18553" s="2">
        <v>2</v>
      </c>
      <c r="E18553" s="17">
        <v>11</v>
      </c>
      <c r="F18553" t="s">
        <v>69</v>
      </c>
      <c r="G18553">
        <v>1</v>
      </c>
      <c r="H18553">
        <v>101605.6</v>
      </c>
    </row>
    <row r="18554" spans="1:8" x14ac:dyDescent="0.25">
      <c r="A18554" s="2">
        <v>34</v>
      </c>
      <c r="B18554" t="s">
        <v>284</v>
      </c>
      <c r="C18554" t="s">
        <v>290</v>
      </c>
      <c r="D18554" s="2">
        <v>2</v>
      </c>
      <c r="E18554" s="17">
        <v>11</v>
      </c>
      <c r="F18554" t="s">
        <v>78</v>
      </c>
      <c r="H18554">
        <v>34297.69</v>
      </c>
    </row>
    <row r="18555" spans="1:8" x14ac:dyDescent="0.25">
      <c r="A18555" s="2">
        <v>34</v>
      </c>
      <c r="B18555" t="s">
        <v>284</v>
      </c>
      <c r="C18555" t="s">
        <v>290</v>
      </c>
      <c r="D18555" s="2">
        <v>2</v>
      </c>
      <c r="E18555" s="17">
        <v>11</v>
      </c>
      <c r="F18555" t="s">
        <v>67</v>
      </c>
      <c r="G18555">
        <v>1</v>
      </c>
      <c r="H18555">
        <v>116.6</v>
      </c>
    </row>
    <row r="18556" spans="1:8" x14ac:dyDescent="0.25">
      <c r="A18556" s="2">
        <v>34</v>
      </c>
      <c r="B18556" t="s">
        <v>284</v>
      </c>
      <c r="C18556" t="s">
        <v>290</v>
      </c>
      <c r="D18556" s="2">
        <v>2</v>
      </c>
      <c r="E18556" s="17">
        <v>11</v>
      </c>
      <c r="F18556" t="s">
        <v>73</v>
      </c>
      <c r="G18556">
        <v>1</v>
      </c>
      <c r="H18556">
        <v>59288.5</v>
      </c>
    </row>
    <row r="18557" spans="1:8" x14ac:dyDescent="0.25">
      <c r="A18557" s="2">
        <v>34</v>
      </c>
      <c r="B18557" t="s">
        <v>284</v>
      </c>
      <c r="C18557" t="s">
        <v>290</v>
      </c>
      <c r="D18557" s="2">
        <v>2</v>
      </c>
      <c r="E18557" s="17">
        <v>11</v>
      </c>
      <c r="F18557" t="s">
        <v>72</v>
      </c>
      <c r="G18557">
        <v>1</v>
      </c>
      <c r="H18557">
        <v>121883.44</v>
      </c>
    </row>
    <row r="18558" spans="1:8" x14ac:dyDescent="0.25">
      <c r="A18558" s="2">
        <v>34</v>
      </c>
      <c r="B18558" t="s">
        <v>284</v>
      </c>
      <c r="C18558" t="s">
        <v>290</v>
      </c>
      <c r="D18558" s="2">
        <v>2</v>
      </c>
      <c r="E18558" s="17">
        <v>12</v>
      </c>
      <c r="F18558" t="s">
        <v>70</v>
      </c>
      <c r="G18558">
        <v>43</v>
      </c>
      <c r="H18558">
        <v>21595263.039999992</v>
      </c>
    </row>
    <row r="18559" spans="1:8" x14ac:dyDescent="0.25">
      <c r="A18559" s="2">
        <v>34</v>
      </c>
      <c r="B18559" t="s">
        <v>284</v>
      </c>
      <c r="C18559" t="s">
        <v>290</v>
      </c>
      <c r="D18559" s="2">
        <v>2</v>
      </c>
      <c r="E18559" s="17">
        <v>12</v>
      </c>
      <c r="F18559" t="s">
        <v>75</v>
      </c>
      <c r="G18559">
        <v>2</v>
      </c>
      <c r="H18559">
        <v>91296</v>
      </c>
    </row>
    <row r="18560" spans="1:8" x14ac:dyDescent="0.25">
      <c r="A18560" s="2">
        <v>34</v>
      </c>
      <c r="B18560" t="s">
        <v>284</v>
      </c>
      <c r="C18560" t="s">
        <v>290</v>
      </c>
      <c r="D18560" s="2">
        <v>2</v>
      </c>
      <c r="E18560" s="17">
        <v>12</v>
      </c>
      <c r="F18560" t="s">
        <v>68</v>
      </c>
      <c r="G18560">
        <v>36</v>
      </c>
      <c r="H18560">
        <v>617440</v>
      </c>
    </row>
    <row r="18561" spans="1:8" x14ac:dyDescent="0.25">
      <c r="A18561" s="2">
        <v>34</v>
      </c>
      <c r="B18561" t="s">
        <v>284</v>
      </c>
      <c r="C18561" t="s">
        <v>290</v>
      </c>
      <c r="D18561" s="2">
        <v>2</v>
      </c>
      <c r="E18561" s="17">
        <v>12</v>
      </c>
      <c r="F18561" t="s">
        <v>69</v>
      </c>
      <c r="G18561">
        <v>43</v>
      </c>
      <c r="H18561">
        <v>2807624.430000002</v>
      </c>
    </row>
    <row r="18562" spans="1:8" x14ac:dyDescent="0.25">
      <c r="A18562" s="2">
        <v>34</v>
      </c>
      <c r="B18562" t="s">
        <v>284</v>
      </c>
      <c r="C18562" t="s">
        <v>290</v>
      </c>
      <c r="D18562" s="2">
        <v>2</v>
      </c>
      <c r="E18562" s="17">
        <v>12</v>
      </c>
      <c r="F18562" t="s">
        <v>78</v>
      </c>
      <c r="G18562">
        <v>1</v>
      </c>
      <c r="H18562">
        <v>619874.96</v>
      </c>
    </row>
    <row r="18563" spans="1:8" x14ac:dyDescent="0.25">
      <c r="A18563" s="2">
        <v>34</v>
      </c>
      <c r="B18563" t="s">
        <v>284</v>
      </c>
      <c r="C18563" t="s">
        <v>290</v>
      </c>
      <c r="D18563" s="2">
        <v>2</v>
      </c>
      <c r="E18563" s="17">
        <v>12</v>
      </c>
      <c r="F18563" t="s">
        <v>67</v>
      </c>
      <c r="G18563">
        <v>43</v>
      </c>
      <c r="H18563">
        <v>2973.4000000000005</v>
      </c>
    </row>
    <row r="18564" spans="1:8" x14ac:dyDescent="0.25">
      <c r="A18564" s="2">
        <v>34</v>
      </c>
      <c r="B18564" t="s">
        <v>284</v>
      </c>
      <c r="C18564" t="s">
        <v>290</v>
      </c>
      <c r="D18564" s="2">
        <v>2</v>
      </c>
      <c r="E18564" s="17">
        <v>12</v>
      </c>
      <c r="F18564" t="s">
        <v>73</v>
      </c>
      <c r="G18564">
        <v>2</v>
      </c>
      <c r="H18564">
        <v>1330463.6600000001</v>
      </c>
    </row>
    <row r="18565" spans="1:8" x14ac:dyDescent="0.25">
      <c r="A18565" s="2">
        <v>34</v>
      </c>
      <c r="B18565" t="s">
        <v>284</v>
      </c>
      <c r="C18565" t="s">
        <v>290</v>
      </c>
      <c r="D18565" s="2">
        <v>2</v>
      </c>
      <c r="E18565" s="17">
        <v>12</v>
      </c>
      <c r="F18565" t="s">
        <v>72</v>
      </c>
      <c r="G18565">
        <v>43</v>
      </c>
      <c r="H18565">
        <v>3594283.7700000005</v>
      </c>
    </row>
    <row r="18566" spans="1:8" x14ac:dyDescent="0.25">
      <c r="A18566" s="2">
        <v>34</v>
      </c>
      <c r="B18566" t="s">
        <v>284</v>
      </c>
      <c r="C18566" t="s">
        <v>290</v>
      </c>
      <c r="D18566" s="2">
        <v>2</v>
      </c>
      <c r="E18566" s="17">
        <v>13</v>
      </c>
      <c r="F18566" t="s">
        <v>70</v>
      </c>
      <c r="G18566">
        <v>21</v>
      </c>
      <c r="H18566">
        <v>12898842.140000001</v>
      </c>
    </row>
    <row r="18567" spans="1:8" x14ac:dyDescent="0.25">
      <c r="A18567" s="2">
        <v>34</v>
      </c>
      <c r="B18567" t="s">
        <v>284</v>
      </c>
      <c r="C18567" t="s">
        <v>290</v>
      </c>
      <c r="D18567" s="2">
        <v>2</v>
      </c>
      <c r="E18567" s="17">
        <v>13</v>
      </c>
      <c r="F18567" t="s">
        <v>75</v>
      </c>
      <c r="G18567">
        <v>2</v>
      </c>
      <c r="H18567">
        <v>75418.709999999992</v>
      </c>
    </row>
    <row r="18568" spans="1:8" x14ac:dyDescent="0.25">
      <c r="A18568" s="2">
        <v>34</v>
      </c>
      <c r="B18568" t="s">
        <v>284</v>
      </c>
      <c r="C18568" t="s">
        <v>290</v>
      </c>
      <c r="D18568" s="2">
        <v>2</v>
      </c>
      <c r="E18568" s="17">
        <v>13</v>
      </c>
      <c r="F18568" t="s">
        <v>68</v>
      </c>
      <c r="G18568">
        <v>19</v>
      </c>
      <c r="H18568">
        <v>411715</v>
      </c>
    </row>
    <row r="18569" spans="1:8" x14ac:dyDescent="0.25">
      <c r="A18569" s="2">
        <v>34</v>
      </c>
      <c r="B18569" t="s">
        <v>284</v>
      </c>
      <c r="C18569" t="s">
        <v>290</v>
      </c>
      <c r="D18569" s="2">
        <v>2</v>
      </c>
      <c r="E18569" s="17">
        <v>13</v>
      </c>
      <c r="F18569" t="s">
        <v>69</v>
      </c>
      <c r="G18569">
        <v>21</v>
      </c>
      <c r="H18569">
        <v>1676845.48</v>
      </c>
    </row>
    <row r="18570" spans="1:8" x14ac:dyDescent="0.25">
      <c r="A18570" s="2">
        <v>34</v>
      </c>
      <c r="B18570" t="s">
        <v>284</v>
      </c>
      <c r="C18570" t="s">
        <v>290</v>
      </c>
      <c r="D18570" s="2">
        <v>2</v>
      </c>
      <c r="E18570" s="17">
        <v>13</v>
      </c>
      <c r="F18570" t="s">
        <v>78</v>
      </c>
      <c r="H18570">
        <v>151504.25</v>
      </c>
    </row>
    <row r="18571" spans="1:8" x14ac:dyDescent="0.25">
      <c r="A18571" s="2">
        <v>34</v>
      </c>
      <c r="B18571" t="s">
        <v>284</v>
      </c>
      <c r="C18571" t="s">
        <v>290</v>
      </c>
      <c r="D18571" s="2">
        <v>2</v>
      </c>
      <c r="E18571" s="17">
        <v>13</v>
      </c>
      <c r="F18571" t="s">
        <v>67</v>
      </c>
      <c r="G18571">
        <v>21</v>
      </c>
      <c r="H18571">
        <v>1521.63</v>
      </c>
    </row>
    <row r="18572" spans="1:8" x14ac:dyDescent="0.25">
      <c r="A18572" s="2">
        <v>34</v>
      </c>
      <c r="B18572" t="s">
        <v>284</v>
      </c>
      <c r="C18572" t="s">
        <v>290</v>
      </c>
      <c r="D18572" s="2">
        <v>2</v>
      </c>
      <c r="E18572" s="17">
        <v>13</v>
      </c>
      <c r="F18572" t="s">
        <v>73</v>
      </c>
      <c r="G18572">
        <v>1</v>
      </c>
      <c r="H18572">
        <v>929927.79</v>
      </c>
    </row>
    <row r="18573" spans="1:8" x14ac:dyDescent="0.25">
      <c r="A18573" s="2">
        <v>34</v>
      </c>
      <c r="B18573" t="s">
        <v>284</v>
      </c>
      <c r="C18573" t="s">
        <v>290</v>
      </c>
      <c r="D18573" s="2">
        <v>2</v>
      </c>
      <c r="E18573" s="17">
        <v>13</v>
      </c>
      <c r="F18573" t="s">
        <v>79</v>
      </c>
      <c r="H18573">
        <v>26646</v>
      </c>
    </row>
    <row r="18574" spans="1:8" x14ac:dyDescent="0.25">
      <c r="A18574" s="2">
        <v>34</v>
      </c>
      <c r="B18574" t="s">
        <v>284</v>
      </c>
      <c r="C18574" t="s">
        <v>290</v>
      </c>
      <c r="D18574" s="2">
        <v>2</v>
      </c>
      <c r="E18574" s="17">
        <v>13</v>
      </c>
      <c r="F18574" t="s">
        <v>72</v>
      </c>
      <c r="G18574">
        <v>21</v>
      </c>
      <c r="H18574">
        <v>3840519.8200000003</v>
      </c>
    </row>
    <row r="18575" spans="1:8" x14ac:dyDescent="0.25">
      <c r="A18575" s="2">
        <v>34</v>
      </c>
      <c r="B18575" t="s">
        <v>284</v>
      </c>
      <c r="C18575" t="s">
        <v>290</v>
      </c>
      <c r="D18575" s="2">
        <v>2</v>
      </c>
      <c r="E18575" s="17">
        <v>13</v>
      </c>
      <c r="F18575" t="s">
        <v>74</v>
      </c>
      <c r="G18575">
        <v>1</v>
      </c>
      <c r="H18575">
        <v>182528.5</v>
      </c>
    </row>
    <row r="18576" spans="1:8" x14ac:dyDescent="0.25">
      <c r="A18576" s="2">
        <v>34</v>
      </c>
      <c r="B18576" t="s">
        <v>284</v>
      </c>
      <c r="C18576" t="s">
        <v>290</v>
      </c>
      <c r="D18576" s="2">
        <v>2</v>
      </c>
      <c r="E18576" s="17">
        <v>14</v>
      </c>
      <c r="F18576" t="s">
        <v>70</v>
      </c>
      <c r="G18576">
        <v>6</v>
      </c>
      <c r="H18576">
        <v>3818150.88</v>
      </c>
    </row>
    <row r="18577" spans="1:8" x14ac:dyDescent="0.25">
      <c r="A18577" s="2">
        <v>34</v>
      </c>
      <c r="B18577" t="s">
        <v>284</v>
      </c>
      <c r="C18577" t="s">
        <v>290</v>
      </c>
      <c r="D18577" s="2">
        <v>2</v>
      </c>
      <c r="E18577" s="17">
        <v>14</v>
      </c>
      <c r="F18577" t="s">
        <v>75</v>
      </c>
      <c r="G18577">
        <v>1</v>
      </c>
      <c r="H18577">
        <v>120000</v>
      </c>
    </row>
    <row r="18578" spans="1:8" x14ac:dyDescent="0.25">
      <c r="A18578" s="2">
        <v>34</v>
      </c>
      <c r="B18578" t="s">
        <v>284</v>
      </c>
      <c r="C18578" t="s">
        <v>290</v>
      </c>
      <c r="D18578" s="2">
        <v>2</v>
      </c>
      <c r="E18578" s="17">
        <v>14</v>
      </c>
      <c r="F18578" t="s">
        <v>68</v>
      </c>
      <c r="G18578">
        <v>3</v>
      </c>
      <c r="H18578">
        <v>50310</v>
      </c>
    </row>
    <row r="18579" spans="1:8" x14ac:dyDescent="0.25">
      <c r="A18579" s="2">
        <v>34</v>
      </c>
      <c r="B18579" t="s">
        <v>284</v>
      </c>
      <c r="C18579" t="s">
        <v>290</v>
      </c>
      <c r="D18579" s="2">
        <v>2</v>
      </c>
      <c r="E18579" s="17">
        <v>14</v>
      </c>
      <c r="F18579" t="s">
        <v>69</v>
      </c>
      <c r="G18579">
        <v>6</v>
      </c>
      <c r="H18579">
        <v>496358.87</v>
      </c>
    </row>
    <row r="18580" spans="1:8" x14ac:dyDescent="0.25">
      <c r="A18580" s="2">
        <v>34</v>
      </c>
      <c r="B18580" t="s">
        <v>284</v>
      </c>
      <c r="C18580" t="s">
        <v>290</v>
      </c>
      <c r="D18580" s="2">
        <v>2</v>
      </c>
      <c r="E18580" s="17">
        <v>14</v>
      </c>
      <c r="F18580" t="s">
        <v>67</v>
      </c>
      <c r="G18580">
        <v>5</v>
      </c>
      <c r="H18580">
        <v>390.6099999999999</v>
      </c>
    </row>
    <row r="18581" spans="1:8" x14ac:dyDescent="0.25">
      <c r="A18581" s="2">
        <v>34</v>
      </c>
      <c r="B18581" t="s">
        <v>284</v>
      </c>
      <c r="C18581" t="s">
        <v>290</v>
      </c>
      <c r="D18581" s="2">
        <v>2</v>
      </c>
      <c r="E18581" s="17">
        <v>14</v>
      </c>
      <c r="F18581" t="s">
        <v>73</v>
      </c>
      <c r="G18581">
        <v>2</v>
      </c>
      <c r="H18581">
        <v>298421.28000000003</v>
      </c>
    </row>
    <row r="18582" spans="1:8" x14ac:dyDescent="0.25">
      <c r="A18582" s="2">
        <v>34</v>
      </c>
      <c r="B18582" t="s">
        <v>284</v>
      </c>
      <c r="C18582" t="s">
        <v>290</v>
      </c>
      <c r="D18582" s="2">
        <v>2</v>
      </c>
      <c r="E18582" s="17">
        <v>14</v>
      </c>
      <c r="F18582" t="s">
        <v>72</v>
      </c>
      <c r="G18582">
        <v>6</v>
      </c>
      <c r="H18582">
        <v>1540816.75</v>
      </c>
    </row>
    <row r="18583" spans="1:8" x14ac:dyDescent="0.25">
      <c r="A18583" s="2">
        <v>34</v>
      </c>
      <c r="B18583" t="s">
        <v>284</v>
      </c>
      <c r="C18583" t="s">
        <v>290</v>
      </c>
      <c r="D18583" s="2">
        <v>2</v>
      </c>
      <c r="E18583" s="17">
        <v>14</v>
      </c>
      <c r="F18583" t="s">
        <v>74</v>
      </c>
      <c r="H18583">
        <v>8898.75</v>
      </c>
    </row>
    <row r="18584" spans="1:8" x14ac:dyDescent="0.25">
      <c r="A18584" s="2">
        <v>34</v>
      </c>
      <c r="B18584" t="s">
        <v>284</v>
      </c>
      <c r="C18584" t="s">
        <v>290</v>
      </c>
      <c r="D18584" s="2">
        <v>2</v>
      </c>
      <c r="E18584" s="17">
        <v>15</v>
      </c>
      <c r="F18584" t="s">
        <v>70</v>
      </c>
      <c r="G18584">
        <v>2</v>
      </c>
      <c r="H18584">
        <v>1071186.2999999998</v>
      </c>
    </row>
    <row r="18585" spans="1:8" x14ac:dyDescent="0.25">
      <c r="A18585" s="2">
        <v>34</v>
      </c>
      <c r="B18585" t="s">
        <v>284</v>
      </c>
      <c r="C18585" t="s">
        <v>290</v>
      </c>
      <c r="D18585" s="2">
        <v>2</v>
      </c>
      <c r="E18585" s="17">
        <v>15</v>
      </c>
      <c r="F18585" t="s">
        <v>68</v>
      </c>
      <c r="G18585">
        <v>2</v>
      </c>
      <c r="H18585">
        <v>18210</v>
      </c>
    </row>
    <row r="18586" spans="1:8" x14ac:dyDescent="0.25">
      <c r="A18586" s="2">
        <v>34</v>
      </c>
      <c r="B18586" t="s">
        <v>284</v>
      </c>
      <c r="C18586" t="s">
        <v>290</v>
      </c>
      <c r="D18586" s="2">
        <v>2</v>
      </c>
      <c r="E18586" s="17">
        <v>15</v>
      </c>
      <c r="F18586" t="s">
        <v>69</v>
      </c>
      <c r="G18586">
        <v>2</v>
      </c>
      <c r="H18586">
        <v>139253.96</v>
      </c>
    </row>
    <row r="18587" spans="1:8" x14ac:dyDescent="0.25">
      <c r="A18587" s="2">
        <v>34</v>
      </c>
      <c r="B18587" t="s">
        <v>284</v>
      </c>
      <c r="C18587" t="s">
        <v>290</v>
      </c>
      <c r="D18587" s="2">
        <v>2</v>
      </c>
      <c r="E18587" s="17">
        <v>15</v>
      </c>
      <c r="F18587" t="s">
        <v>78</v>
      </c>
      <c r="H18587">
        <v>75161.820000000007</v>
      </c>
    </row>
    <row r="18588" spans="1:8" x14ac:dyDescent="0.25">
      <c r="A18588" s="2">
        <v>34</v>
      </c>
      <c r="B18588" t="s">
        <v>284</v>
      </c>
      <c r="C18588" t="s">
        <v>290</v>
      </c>
      <c r="D18588" s="2">
        <v>2</v>
      </c>
      <c r="E18588" s="17">
        <v>15</v>
      </c>
      <c r="F18588" t="s">
        <v>67</v>
      </c>
      <c r="G18588">
        <v>2</v>
      </c>
      <c r="H18588">
        <v>87.449999999999989</v>
      </c>
    </row>
    <row r="18589" spans="1:8" x14ac:dyDescent="0.25">
      <c r="A18589" s="2">
        <v>34</v>
      </c>
      <c r="B18589" t="s">
        <v>284</v>
      </c>
      <c r="C18589" t="s">
        <v>290</v>
      </c>
      <c r="D18589" s="2">
        <v>2</v>
      </c>
      <c r="E18589" s="17">
        <v>15</v>
      </c>
      <c r="F18589" t="s">
        <v>73</v>
      </c>
      <c r="H18589">
        <v>73603.5</v>
      </c>
    </row>
    <row r="18590" spans="1:8" x14ac:dyDescent="0.25">
      <c r="A18590" s="2">
        <v>34</v>
      </c>
      <c r="B18590" t="s">
        <v>284</v>
      </c>
      <c r="C18590" t="s">
        <v>290</v>
      </c>
      <c r="D18590" s="2">
        <v>2</v>
      </c>
      <c r="E18590" s="17">
        <v>15</v>
      </c>
      <c r="F18590" t="s">
        <v>79</v>
      </c>
      <c r="H18590">
        <v>8882</v>
      </c>
    </row>
    <row r="18591" spans="1:8" x14ac:dyDescent="0.25">
      <c r="A18591" s="2">
        <v>34</v>
      </c>
      <c r="B18591" t="s">
        <v>284</v>
      </c>
      <c r="C18591" t="s">
        <v>290</v>
      </c>
      <c r="D18591" s="2">
        <v>2</v>
      </c>
      <c r="E18591" s="17">
        <v>15</v>
      </c>
      <c r="F18591" t="s">
        <v>72</v>
      </c>
      <c r="G18591">
        <v>2</v>
      </c>
      <c r="H18591">
        <v>467394.42999999993</v>
      </c>
    </row>
    <row r="18592" spans="1:8" x14ac:dyDescent="0.25">
      <c r="A18592" s="2">
        <v>34</v>
      </c>
      <c r="B18592" t="s">
        <v>284</v>
      </c>
      <c r="C18592" t="s">
        <v>291</v>
      </c>
      <c r="D18592" s="2">
        <v>7</v>
      </c>
      <c r="E18592" s="17">
        <v>1</v>
      </c>
      <c r="F18592" t="s">
        <v>70</v>
      </c>
      <c r="G18592">
        <v>9</v>
      </c>
      <c r="H18592">
        <v>554761.64</v>
      </c>
    </row>
    <row r="18593" spans="1:8" x14ac:dyDescent="0.25">
      <c r="A18593" s="2">
        <v>34</v>
      </c>
      <c r="B18593" t="s">
        <v>284</v>
      </c>
      <c r="C18593" t="s">
        <v>291</v>
      </c>
      <c r="D18593" s="2">
        <v>7</v>
      </c>
      <c r="E18593" s="17">
        <v>2</v>
      </c>
      <c r="F18593" t="s">
        <v>70</v>
      </c>
      <c r="G18593">
        <v>7</v>
      </c>
      <c r="H18593">
        <v>701019.10000000009</v>
      </c>
    </row>
    <row r="18594" spans="1:8" x14ac:dyDescent="0.25">
      <c r="A18594" s="2">
        <v>34</v>
      </c>
      <c r="B18594" t="s">
        <v>284</v>
      </c>
      <c r="C18594" t="s">
        <v>291</v>
      </c>
      <c r="D18594" s="2">
        <v>7</v>
      </c>
      <c r="E18594" s="17">
        <v>3</v>
      </c>
      <c r="F18594" t="s">
        <v>70</v>
      </c>
      <c r="G18594">
        <v>1</v>
      </c>
      <c r="H18594">
        <v>88000</v>
      </c>
    </row>
    <row r="18595" spans="1:8" x14ac:dyDescent="0.25">
      <c r="A18595" s="2">
        <v>34</v>
      </c>
      <c r="B18595" t="s">
        <v>284</v>
      </c>
      <c r="C18595" t="s">
        <v>291</v>
      </c>
      <c r="D18595" s="2">
        <v>7</v>
      </c>
      <c r="E18595" s="17">
        <v>4</v>
      </c>
      <c r="F18595" t="s">
        <v>75</v>
      </c>
      <c r="H18595">
        <v>900</v>
      </c>
    </row>
    <row r="18596" spans="1:8" x14ac:dyDescent="0.25">
      <c r="A18596" s="2">
        <v>34</v>
      </c>
      <c r="B18596" t="s">
        <v>284</v>
      </c>
      <c r="C18596" t="s">
        <v>291</v>
      </c>
      <c r="D18596" s="2">
        <v>7</v>
      </c>
      <c r="E18596" s="17">
        <v>5</v>
      </c>
      <c r="F18596" t="s">
        <v>70</v>
      </c>
      <c r="G18596">
        <v>5</v>
      </c>
      <c r="H18596">
        <v>660440.25</v>
      </c>
    </row>
    <row r="18597" spans="1:8" x14ac:dyDescent="0.25">
      <c r="A18597" s="2">
        <v>34</v>
      </c>
      <c r="B18597" t="s">
        <v>284</v>
      </c>
      <c r="C18597" t="s">
        <v>291</v>
      </c>
      <c r="D18597" s="2">
        <v>7</v>
      </c>
      <c r="E18597" s="17">
        <v>5</v>
      </c>
      <c r="F18597" t="s">
        <v>75</v>
      </c>
      <c r="G18597">
        <v>4</v>
      </c>
      <c r="H18597">
        <v>47400</v>
      </c>
    </row>
    <row r="18598" spans="1:8" x14ac:dyDescent="0.25">
      <c r="A18598" s="2">
        <v>34</v>
      </c>
      <c r="B18598" t="s">
        <v>284</v>
      </c>
      <c r="C18598" t="s">
        <v>291</v>
      </c>
      <c r="D18598" s="2">
        <v>7</v>
      </c>
      <c r="E18598" s="17">
        <v>5</v>
      </c>
      <c r="F18598" t="s">
        <v>68</v>
      </c>
      <c r="G18598">
        <v>4</v>
      </c>
      <c r="H18598">
        <v>68952</v>
      </c>
    </row>
    <row r="18599" spans="1:8" x14ac:dyDescent="0.25">
      <c r="A18599" s="2">
        <v>34</v>
      </c>
      <c r="B18599" t="s">
        <v>284</v>
      </c>
      <c r="C18599" t="s">
        <v>291</v>
      </c>
      <c r="D18599" s="2">
        <v>7</v>
      </c>
      <c r="E18599" s="17">
        <v>5</v>
      </c>
      <c r="F18599" t="s">
        <v>69</v>
      </c>
      <c r="G18599">
        <v>5</v>
      </c>
      <c r="H18599">
        <v>85856.480000000025</v>
      </c>
    </row>
    <row r="18600" spans="1:8" x14ac:dyDescent="0.25">
      <c r="A18600" s="2">
        <v>34</v>
      </c>
      <c r="B18600" t="s">
        <v>284</v>
      </c>
      <c r="C18600" t="s">
        <v>291</v>
      </c>
      <c r="D18600" s="2">
        <v>7</v>
      </c>
      <c r="E18600" s="17">
        <v>5</v>
      </c>
      <c r="F18600" t="s">
        <v>78</v>
      </c>
      <c r="H18600">
        <v>11518.39</v>
      </c>
    </row>
    <row r="18601" spans="1:8" x14ac:dyDescent="0.25">
      <c r="A18601" s="2">
        <v>34</v>
      </c>
      <c r="B18601" t="s">
        <v>284</v>
      </c>
      <c r="C18601" t="s">
        <v>291</v>
      </c>
      <c r="D18601" s="2">
        <v>7</v>
      </c>
      <c r="E18601" s="17">
        <v>5</v>
      </c>
      <c r="F18601" t="s">
        <v>67</v>
      </c>
      <c r="G18601">
        <v>5</v>
      </c>
      <c r="H18601">
        <v>343.96999999999991</v>
      </c>
    </row>
    <row r="18602" spans="1:8" x14ac:dyDescent="0.25">
      <c r="A18602" s="2">
        <v>34</v>
      </c>
      <c r="B18602" t="s">
        <v>284</v>
      </c>
      <c r="C18602" t="s">
        <v>291</v>
      </c>
      <c r="D18602" s="2">
        <v>7</v>
      </c>
      <c r="E18602" s="17">
        <v>5</v>
      </c>
      <c r="F18602" t="s">
        <v>73</v>
      </c>
      <c r="G18602">
        <v>1</v>
      </c>
      <c r="H18602">
        <v>44257.15</v>
      </c>
    </row>
    <row r="18603" spans="1:8" x14ac:dyDescent="0.25">
      <c r="A18603" s="2">
        <v>34</v>
      </c>
      <c r="B18603" t="s">
        <v>284</v>
      </c>
      <c r="C18603" t="s">
        <v>291</v>
      </c>
      <c r="D18603" s="2">
        <v>7</v>
      </c>
      <c r="E18603" s="17">
        <v>6</v>
      </c>
      <c r="F18603" t="s">
        <v>70</v>
      </c>
      <c r="G18603">
        <v>1</v>
      </c>
      <c r="H18603">
        <v>168117</v>
      </c>
    </row>
    <row r="18604" spans="1:8" x14ac:dyDescent="0.25">
      <c r="A18604" s="2">
        <v>34</v>
      </c>
      <c r="B18604" t="s">
        <v>284</v>
      </c>
      <c r="C18604" t="s">
        <v>291</v>
      </c>
      <c r="D18604" s="2">
        <v>7</v>
      </c>
      <c r="E18604" s="17">
        <v>6</v>
      </c>
      <c r="F18604" t="s">
        <v>75</v>
      </c>
      <c r="G18604">
        <v>1</v>
      </c>
      <c r="H18604">
        <v>13500</v>
      </c>
    </row>
    <row r="18605" spans="1:8" x14ac:dyDescent="0.25">
      <c r="A18605" s="2">
        <v>34</v>
      </c>
      <c r="B18605" t="s">
        <v>284</v>
      </c>
      <c r="C18605" t="s">
        <v>291</v>
      </c>
      <c r="D18605" s="2">
        <v>7</v>
      </c>
      <c r="E18605" s="17">
        <v>6</v>
      </c>
      <c r="F18605" t="s">
        <v>68</v>
      </c>
      <c r="G18605">
        <v>1</v>
      </c>
      <c r="H18605">
        <v>17857</v>
      </c>
    </row>
    <row r="18606" spans="1:8" x14ac:dyDescent="0.25">
      <c r="A18606" s="2">
        <v>34</v>
      </c>
      <c r="B18606" t="s">
        <v>284</v>
      </c>
      <c r="C18606" t="s">
        <v>291</v>
      </c>
      <c r="D18606" s="2">
        <v>7</v>
      </c>
      <c r="E18606" s="17">
        <v>6</v>
      </c>
      <c r="F18606" t="s">
        <v>69</v>
      </c>
      <c r="G18606">
        <v>1</v>
      </c>
      <c r="H18606">
        <v>21855.08</v>
      </c>
    </row>
    <row r="18607" spans="1:8" x14ac:dyDescent="0.25">
      <c r="A18607" s="2">
        <v>34</v>
      </c>
      <c r="B18607" t="s">
        <v>284</v>
      </c>
      <c r="C18607" t="s">
        <v>291</v>
      </c>
      <c r="D18607" s="2">
        <v>7</v>
      </c>
      <c r="E18607" s="17">
        <v>6</v>
      </c>
      <c r="F18607" t="s">
        <v>78</v>
      </c>
      <c r="H18607">
        <v>8887.16</v>
      </c>
    </row>
    <row r="18608" spans="1:8" x14ac:dyDescent="0.25">
      <c r="A18608" s="2">
        <v>34</v>
      </c>
      <c r="B18608" t="s">
        <v>284</v>
      </c>
      <c r="C18608" t="s">
        <v>291</v>
      </c>
      <c r="D18608" s="2">
        <v>7</v>
      </c>
      <c r="E18608" s="17">
        <v>6</v>
      </c>
      <c r="F18608" t="s">
        <v>67</v>
      </c>
      <c r="G18608">
        <v>1</v>
      </c>
      <c r="H18608">
        <v>69.959999999999994</v>
      </c>
    </row>
    <row r="18609" spans="1:8" x14ac:dyDescent="0.25">
      <c r="A18609" s="2">
        <v>34</v>
      </c>
      <c r="B18609" t="s">
        <v>284</v>
      </c>
      <c r="C18609" t="s">
        <v>291</v>
      </c>
      <c r="D18609" s="2">
        <v>7</v>
      </c>
      <c r="E18609" s="17">
        <v>6</v>
      </c>
      <c r="F18609" t="s">
        <v>73</v>
      </c>
      <c r="G18609">
        <v>1</v>
      </c>
      <c r="H18609">
        <v>14061.75</v>
      </c>
    </row>
    <row r="18610" spans="1:8" x14ac:dyDescent="0.25">
      <c r="A18610" s="2">
        <v>34</v>
      </c>
      <c r="B18610" t="s">
        <v>284</v>
      </c>
      <c r="C18610" t="s">
        <v>291</v>
      </c>
      <c r="D18610" s="2">
        <v>7</v>
      </c>
      <c r="E18610" s="17">
        <v>7</v>
      </c>
      <c r="F18610" t="s">
        <v>70</v>
      </c>
      <c r="G18610">
        <v>3</v>
      </c>
      <c r="H18610">
        <v>697439</v>
      </c>
    </row>
    <row r="18611" spans="1:8" x14ac:dyDescent="0.25">
      <c r="A18611" s="2">
        <v>34</v>
      </c>
      <c r="B18611" t="s">
        <v>284</v>
      </c>
      <c r="C18611" t="s">
        <v>291</v>
      </c>
      <c r="D18611" s="2">
        <v>7</v>
      </c>
      <c r="E18611" s="17">
        <v>7</v>
      </c>
      <c r="F18611" t="s">
        <v>75</v>
      </c>
      <c r="G18611">
        <v>3</v>
      </c>
      <c r="H18611">
        <v>40800</v>
      </c>
    </row>
    <row r="18612" spans="1:8" x14ac:dyDescent="0.25">
      <c r="A18612" s="2">
        <v>34</v>
      </c>
      <c r="B18612" t="s">
        <v>284</v>
      </c>
      <c r="C18612" t="s">
        <v>291</v>
      </c>
      <c r="D18612" s="2">
        <v>7</v>
      </c>
      <c r="E18612" s="17">
        <v>7</v>
      </c>
      <c r="F18612" t="s">
        <v>68</v>
      </c>
      <c r="G18612">
        <v>2</v>
      </c>
      <c r="H18612">
        <v>31212.75</v>
      </c>
    </row>
    <row r="18613" spans="1:8" x14ac:dyDescent="0.25">
      <c r="A18613" s="2">
        <v>34</v>
      </c>
      <c r="B18613" t="s">
        <v>284</v>
      </c>
      <c r="C18613" t="s">
        <v>291</v>
      </c>
      <c r="D18613" s="2">
        <v>7</v>
      </c>
      <c r="E18613" s="17">
        <v>7</v>
      </c>
      <c r="F18613" t="s">
        <v>69</v>
      </c>
      <c r="G18613">
        <v>3</v>
      </c>
      <c r="H18613">
        <v>90666.43</v>
      </c>
    </row>
    <row r="18614" spans="1:8" x14ac:dyDescent="0.25">
      <c r="A18614" s="2">
        <v>34</v>
      </c>
      <c r="B18614" t="s">
        <v>284</v>
      </c>
      <c r="C18614" t="s">
        <v>291</v>
      </c>
      <c r="D18614" s="2">
        <v>7</v>
      </c>
      <c r="E18614" s="17">
        <v>7</v>
      </c>
      <c r="F18614" t="s">
        <v>78</v>
      </c>
      <c r="H18614">
        <v>30592.080000000002</v>
      </c>
    </row>
    <row r="18615" spans="1:8" x14ac:dyDescent="0.25">
      <c r="A18615" s="2">
        <v>34</v>
      </c>
      <c r="B18615" t="s">
        <v>284</v>
      </c>
      <c r="C18615" t="s">
        <v>291</v>
      </c>
      <c r="D18615" s="2">
        <v>7</v>
      </c>
      <c r="E18615" s="17">
        <v>7</v>
      </c>
      <c r="F18615" t="s">
        <v>67</v>
      </c>
      <c r="G18615">
        <v>3</v>
      </c>
      <c r="H18615">
        <v>239.03</v>
      </c>
    </row>
    <row r="18616" spans="1:8" x14ac:dyDescent="0.25">
      <c r="A18616" s="2">
        <v>34</v>
      </c>
      <c r="B18616" t="s">
        <v>284</v>
      </c>
      <c r="C18616" t="s">
        <v>291</v>
      </c>
      <c r="D18616" s="2">
        <v>7</v>
      </c>
      <c r="E18616" s="17">
        <v>7</v>
      </c>
      <c r="F18616" t="s">
        <v>73</v>
      </c>
      <c r="H18616">
        <v>50828.5</v>
      </c>
    </row>
    <row r="18617" spans="1:8" x14ac:dyDescent="0.25">
      <c r="A18617" s="2">
        <v>34</v>
      </c>
      <c r="B18617" t="s">
        <v>284</v>
      </c>
      <c r="C18617" t="s">
        <v>291</v>
      </c>
      <c r="D18617" s="2">
        <v>7</v>
      </c>
      <c r="E18617" s="17">
        <v>8</v>
      </c>
      <c r="F18617" t="s">
        <v>70</v>
      </c>
      <c r="G18617">
        <v>43</v>
      </c>
      <c r="H18617">
        <v>10260706.93</v>
      </c>
    </row>
    <row r="18618" spans="1:8" x14ac:dyDescent="0.25">
      <c r="A18618" s="2">
        <v>34</v>
      </c>
      <c r="B18618" t="s">
        <v>284</v>
      </c>
      <c r="C18618" t="s">
        <v>291</v>
      </c>
      <c r="D18618" s="2">
        <v>7</v>
      </c>
      <c r="E18618" s="17">
        <v>8</v>
      </c>
      <c r="F18618" t="s">
        <v>75</v>
      </c>
      <c r="G18618">
        <v>39</v>
      </c>
      <c r="H18618">
        <v>473700</v>
      </c>
    </row>
    <row r="18619" spans="1:8" x14ac:dyDescent="0.25">
      <c r="A18619" s="2">
        <v>34</v>
      </c>
      <c r="B18619" t="s">
        <v>284</v>
      </c>
      <c r="C18619" t="s">
        <v>291</v>
      </c>
      <c r="D18619" s="2">
        <v>7</v>
      </c>
      <c r="E18619" s="17">
        <v>8</v>
      </c>
      <c r="F18619" t="s">
        <v>68</v>
      </c>
      <c r="G18619">
        <v>34</v>
      </c>
      <c r="H18619">
        <v>598775.5</v>
      </c>
    </row>
    <row r="18620" spans="1:8" x14ac:dyDescent="0.25">
      <c r="A18620" s="2">
        <v>34</v>
      </c>
      <c r="B18620" t="s">
        <v>284</v>
      </c>
      <c r="C18620" t="s">
        <v>291</v>
      </c>
      <c r="D18620" s="2">
        <v>7</v>
      </c>
      <c r="E18620" s="17">
        <v>8</v>
      </c>
      <c r="F18620" t="s">
        <v>69</v>
      </c>
      <c r="G18620">
        <v>43</v>
      </c>
      <c r="H18620">
        <v>1315538.5899999999</v>
      </c>
    </row>
    <row r="18621" spans="1:8" x14ac:dyDescent="0.25">
      <c r="A18621" s="2">
        <v>34</v>
      </c>
      <c r="B18621" t="s">
        <v>284</v>
      </c>
      <c r="C18621" t="s">
        <v>291</v>
      </c>
      <c r="D18621" s="2">
        <v>7</v>
      </c>
      <c r="E18621" s="17">
        <v>8</v>
      </c>
      <c r="F18621" t="s">
        <v>78</v>
      </c>
      <c r="H18621">
        <v>414422.75000000012</v>
      </c>
    </row>
    <row r="18622" spans="1:8" x14ac:dyDescent="0.25">
      <c r="A18622" s="2">
        <v>34</v>
      </c>
      <c r="B18622" t="s">
        <v>284</v>
      </c>
      <c r="C18622" t="s">
        <v>291</v>
      </c>
      <c r="D18622" s="2">
        <v>7</v>
      </c>
      <c r="E18622" s="17">
        <v>8</v>
      </c>
      <c r="F18622" t="s">
        <v>67</v>
      </c>
      <c r="G18622">
        <v>43</v>
      </c>
      <c r="H18622">
        <v>2868.31</v>
      </c>
    </row>
    <row r="18623" spans="1:8" x14ac:dyDescent="0.25">
      <c r="A18623" s="2">
        <v>34</v>
      </c>
      <c r="B18623" t="s">
        <v>284</v>
      </c>
      <c r="C18623" t="s">
        <v>291</v>
      </c>
      <c r="D18623" s="2">
        <v>7</v>
      </c>
      <c r="E18623" s="17">
        <v>8</v>
      </c>
      <c r="F18623" t="s">
        <v>73</v>
      </c>
      <c r="G18623">
        <v>2</v>
      </c>
      <c r="H18623">
        <v>838883.16999999993</v>
      </c>
    </row>
    <row r="18624" spans="1:8" x14ac:dyDescent="0.25">
      <c r="A18624" s="2">
        <v>34</v>
      </c>
      <c r="B18624" t="s">
        <v>284</v>
      </c>
      <c r="C18624" t="s">
        <v>291</v>
      </c>
      <c r="D18624" s="2">
        <v>7</v>
      </c>
      <c r="E18624" s="17">
        <v>8</v>
      </c>
      <c r="F18624" t="s">
        <v>79</v>
      </c>
      <c r="G18624">
        <v>1</v>
      </c>
      <c r="H18624">
        <v>8882</v>
      </c>
    </row>
    <row r="18625" spans="1:8" x14ac:dyDescent="0.25">
      <c r="A18625" s="2">
        <v>34</v>
      </c>
      <c r="B18625" t="s">
        <v>284</v>
      </c>
      <c r="C18625" t="s">
        <v>291</v>
      </c>
      <c r="D18625" s="2">
        <v>7</v>
      </c>
      <c r="E18625" s="17">
        <v>8</v>
      </c>
      <c r="F18625" t="s">
        <v>72</v>
      </c>
      <c r="H18625">
        <v>45093.18</v>
      </c>
    </row>
    <row r="18626" spans="1:8" x14ac:dyDescent="0.25">
      <c r="A18626" s="2">
        <v>34</v>
      </c>
      <c r="B18626" t="s">
        <v>284</v>
      </c>
      <c r="C18626" t="s">
        <v>291</v>
      </c>
      <c r="D18626" s="2">
        <v>7</v>
      </c>
      <c r="E18626" s="17">
        <v>9</v>
      </c>
      <c r="F18626" t="s">
        <v>70</v>
      </c>
      <c r="G18626">
        <v>2</v>
      </c>
      <c r="H18626">
        <v>634281</v>
      </c>
    </row>
    <row r="18627" spans="1:8" x14ac:dyDescent="0.25">
      <c r="A18627" s="2">
        <v>34</v>
      </c>
      <c r="B18627" t="s">
        <v>284</v>
      </c>
      <c r="C18627" t="s">
        <v>291</v>
      </c>
      <c r="D18627" s="2">
        <v>7</v>
      </c>
      <c r="E18627" s="17">
        <v>9</v>
      </c>
      <c r="F18627" t="s">
        <v>75</v>
      </c>
      <c r="G18627">
        <v>2</v>
      </c>
      <c r="H18627">
        <v>26700</v>
      </c>
    </row>
    <row r="18628" spans="1:8" x14ac:dyDescent="0.25">
      <c r="A18628" s="2">
        <v>34</v>
      </c>
      <c r="B18628" t="s">
        <v>284</v>
      </c>
      <c r="C18628" t="s">
        <v>291</v>
      </c>
      <c r="D18628" s="2">
        <v>7</v>
      </c>
      <c r="E18628" s="17">
        <v>9</v>
      </c>
      <c r="F18628" t="s">
        <v>68</v>
      </c>
      <c r="G18628">
        <v>2</v>
      </c>
      <c r="H18628">
        <v>29457</v>
      </c>
    </row>
    <row r="18629" spans="1:8" x14ac:dyDescent="0.25">
      <c r="A18629" s="2">
        <v>34</v>
      </c>
      <c r="B18629" t="s">
        <v>284</v>
      </c>
      <c r="C18629" t="s">
        <v>291</v>
      </c>
      <c r="D18629" s="2">
        <v>7</v>
      </c>
      <c r="E18629" s="17">
        <v>9</v>
      </c>
      <c r="F18629" t="s">
        <v>69</v>
      </c>
      <c r="G18629">
        <v>2</v>
      </c>
      <c r="H18629">
        <v>76911.079999999987</v>
      </c>
    </row>
    <row r="18630" spans="1:8" x14ac:dyDescent="0.25">
      <c r="A18630" s="2">
        <v>34</v>
      </c>
      <c r="B18630" t="s">
        <v>284</v>
      </c>
      <c r="C18630" t="s">
        <v>291</v>
      </c>
      <c r="D18630" s="2">
        <v>7</v>
      </c>
      <c r="E18630" s="17">
        <v>9</v>
      </c>
      <c r="F18630" t="s">
        <v>67</v>
      </c>
      <c r="G18630">
        <v>2</v>
      </c>
      <c r="H18630">
        <v>151.57999999999998</v>
      </c>
    </row>
    <row r="18631" spans="1:8" x14ac:dyDescent="0.25">
      <c r="A18631" s="2">
        <v>34</v>
      </c>
      <c r="B18631" t="s">
        <v>284</v>
      </c>
      <c r="C18631" t="s">
        <v>291</v>
      </c>
      <c r="D18631" s="2">
        <v>7</v>
      </c>
      <c r="E18631" s="17">
        <v>9</v>
      </c>
      <c r="F18631" t="s">
        <v>73</v>
      </c>
      <c r="H18631">
        <v>49022.5</v>
      </c>
    </row>
    <row r="18632" spans="1:8" x14ac:dyDescent="0.25">
      <c r="A18632" s="2">
        <v>34</v>
      </c>
      <c r="B18632" t="s">
        <v>284</v>
      </c>
      <c r="C18632" t="s">
        <v>291</v>
      </c>
      <c r="D18632" s="2">
        <v>7</v>
      </c>
      <c r="E18632" s="17">
        <v>9</v>
      </c>
      <c r="F18632" t="s">
        <v>72</v>
      </c>
      <c r="H18632">
        <v>16699.580000000002</v>
      </c>
    </row>
    <row r="18633" spans="1:8" x14ac:dyDescent="0.25">
      <c r="A18633" s="2">
        <v>34</v>
      </c>
      <c r="B18633" t="s">
        <v>284</v>
      </c>
      <c r="C18633" t="s">
        <v>291</v>
      </c>
      <c r="D18633" s="2">
        <v>7</v>
      </c>
      <c r="E18633" s="17">
        <v>10</v>
      </c>
      <c r="F18633" t="s">
        <v>70</v>
      </c>
      <c r="G18633">
        <v>31</v>
      </c>
      <c r="H18633">
        <v>12125663.550000001</v>
      </c>
    </row>
    <row r="18634" spans="1:8" x14ac:dyDescent="0.25">
      <c r="A18634" s="2">
        <v>34</v>
      </c>
      <c r="B18634" t="s">
        <v>284</v>
      </c>
      <c r="C18634" t="s">
        <v>291</v>
      </c>
      <c r="D18634" s="2">
        <v>7</v>
      </c>
      <c r="E18634" s="17">
        <v>10</v>
      </c>
      <c r="F18634" t="s">
        <v>75</v>
      </c>
      <c r="G18634">
        <v>25</v>
      </c>
      <c r="H18634">
        <v>328200</v>
      </c>
    </row>
    <row r="18635" spans="1:8" x14ac:dyDescent="0.25">
      <c r="A18635" s="2">
        <v>34</v>
      </c>
      <c r="B18635" t="s">
        <v>284</v>
      </c>
      <c r="C18635" t="s">
        <v>291</v>
      </c>
      <c r="D18635" s="2">
        <v>7</v>
      </c>
      <c r="E18635" s="17">
        <v>10</v>
      </c>
      <c r="F18635" t="s">
        <v>68</v>
      </c>
      <c r="G18635">
        <v>26</v>
      </c>
      <c r="H18635">
        <v>491870.91999999993</v>
      </c>
    </row>
    <row r="18636" spans="1:8" x14ac:dyDescent="0.25">
      <c r="A18636" s="2">
        <v>34</v>
      </c>
      <c r="B18636" t="s">
        <v>284</v>
      </c>
      <c r="C18636" t="s">
        <v>291</v>
      </c>
      <c r="D18636" s="2">
        <v>7</v>
      </c>
      <c r="E18636" s="17">
        <v>10</v>
      </c>
      <c r="F18636" t="s">
        <v>69</v>
      </c>
      <c r="G18636">
        <v>31</v>
      </c>
      <c r="H18636">
        <v>1576330.5799999996</v>
      </c>
    </row>
    <row r="18637" spans="1:8" x14ac:dyDescent="0.25">
      <c r="A18637" s="2">
        <v>34</v>
      </c>
      <c r="B18637" t="s">
        <v>284</v>
      </c>
      <c r="C18637" t="s">
        <v>291</v>
      </c>
      <c r="D18637" s="2">
        <v>7</v>
      </c>
      <c r="E18637" s="17">
        <v>10</v>
      </c>
      <c r="F18637" t="s">
        <v>78</v>
      </c>
      <c r="H18637">
        <v>427468.11000000004</v>
      </c>
    </row>
    <row r="18638" spans="1:8" x14ac:dyDescent="0.25">
      <c r="A18638" s="2">
        <v>34</v>
      </c>
      <c r="B18638" t="s">
        <v>284</v>
      </c>
      <c r="C18638" t="s">
        <v>291</v>
      </c>
      <c r="D18638" s="2">
        <v>7</v>
      </c>
      <c r="E18638" s="17">
        <v>10</v>
      </c>
      <c r="F18638" t="s">
        <v>67</v>
      </c>
      <c r="G18638">
        <v>30</v>
      </c>
      <c r="H18638">
        <v>2174.5899999999997</v>
      </c>
    </row>
    <row r="18639" spans="1:8" x14ac:dyDescent="0.25">
      <c r="A18639" s="2">
        <v>34</v>
      </c>
      <c r="B18639" t="s">
        <v>284</v>
      </c>
      <c r="C18639" t="s">
        <v>291</v>
      </c>
      <c r="D18639" s="2">
        <v>7</v>
      </c>
      <c r="E18639" s="17">
        <v>10</v>
      </c>
      <c r="F18639" t="s">
        <v>73</v>
      </c>
      <c r="G18639">
        <v>5</v>
      </c>
      <c r="H18639">
        <v>984169.29</v>
      </c>
    </row>
    <row r="18640" spans="1:8" x14ac:dyDescent="0.25">
      <c r="A18640" s="2">
        <v>34</v>
      </c>
      <c r="B18640" t="s">
        <v>284</v>
      </c>
      <c r="C18640" t="s">
        <v>291</v>
      </c>
      <c r="D18640" s="2">
        <v>7</v>
      </c>
      <c r="E18640" s="17">
        <v>10</v>
      </c>
      <c r="F18640" t="s">
        <v>79</v>
      </c>
      <c r="G18640">
        <v>1</v>
      </c>
      <c r="H18640">
        <v>17764.5</v>
      </c>
    </row>
    <row r="18641" spans="1:8" x14ac:dyDescent="0.25">
      <c r="A18641" s="2">
        <v>34</v>
      </c>
      <c r="B18641" t="s">
        <v>284</v>
      </c>
      <c r="C18641" t="s">
        <v>291</v>
      </c>
      <c r="D18641" s="2">
        <v>7</v>
      </c>
      <c r="E18641" s="17">
        <v>11</v>
      </c>
      <c r="F18641" t="s">
        <v>70</v>
      </c>
      <c r="G18641">
        <v>5</v>
      </c>
      <c r="H18641">
        <v>2442181.7400000002</v>
      </c>
    </row>
    <row r="18642" spans="1:8" x14ac:dyDescent="0.25">
      <c r="A18642" s="2">
        <v>34</v>
      </c>
      <c r="B18642" t="s">
        <v>284</v>
      </c>
      <c r="C18642" t="s">
        <v>291</v>
      </c>
      <c r="D18642" s="2">
        <v>7</v>
      </c>
      <c r="E18642" s="17">
        <v>11</v>
      </c>
      <c r="F18642" t="s">
        <v>68</v>
      </c>
      <c r="G18642">
        <v>5</v>
      </c>
      <c r="H18642">
        <v>98390</v>
      </c>
    </row>
    <row r="18643" spans="1:8" x14ac:dyDescent="0.25">
      <c r="A18643" s="2">
        <v>34</v>
      </c>
      <c r="B18643" t="s">
        <v>284</v>
      </c>
      <c r="C18643" t="s">
        <v>291</v>
      </c>
      <c r="D18643" s="2">
        <v>7</v>
      </c>
      <c r="E18643" s="17">
        <v>11</v>
      </c>
      <c r="F18643" t="s">
        <v>69</v>
      </c>
      <c r="G18643">
        <v>5</v>
      </c>
      <c r="H18643">
        <v>317482.71999999997</v>
      </c>
    </row>
    <row r="18644" spans="1:8" x14ac:dyDescent="0.25">
      <c r="A18644" s="2">
        <v>34</v>
      </c>
      <c r="B18644" t="s">
        <v>284</v>
      </c>
      <c r="C18644" t="s">
        <v>291</v>
      </c>
      <c r="D18644" s="2">
        <v>7</v>
      </c>
      <c r="E18644" s="17">
        <v>11</v>
      </c>
      <c r="F18644" t="s">
        <v>78</v>
      </c>
      <c r="H18644">
        <v>51850.340000000004</v>
      </c>
    </row>
    <row r="18645" spans="1:8" x14ac:dyDescent="0.25">
      <c r="A18645" s="2">
        <v>34</v>
      </c>
      <c r="B18645" t="s">
        <v>284</v>
      </c>
      <c r="C18645" t="s">
        <v>291</v>
      </c>
      <c r="D18645" s="2">
        <v>7</v>
      </c>
      <c r="E18645" s="17">
        <v>11</v>
      </c>
      <c r="F18645" t="s">
        <v>67</v>
      </c>
      <c r="G18645">
        <v>5</v>
      </c>
      <c r="H18645">
        <v>390.6099999999999</v>
      </c>
    </row>
    <row r="18646" spans="1:8" x14ac:dyDescent="0.25">
      <c r="A18646" s="2">
        <v>34</v>
      </c>
      <c r="B18646" t="s">
        <v>284</v>
      </c>
      <c r="C18646" t="s">
        <v>291</v>
      </c>
      <c r="D18646" s="2">
        <v>7</v>
      </c>
      <c r="E18646" s="17">
        <v>11</v>
      </c>
      <c r="F18646" t="s">
        <v>73</v>
      </c>
      <c r="H18646">
        <v>234451.64</v>
      </c>
    </row>
    <row r="18647" spans="1:8" x14ac:dyDescent="0.25">
      <c r="A18647" s="2">
        <v>34</v>
      </c>
      <c r="B18647" t="s">
        <v>284</v>
      </c>
      <c r="C18647" t="s">
        <v>291</v>
      </c>
      <c r="D18647" s="2">
        <v>7</v>
      </c>
      <c r="E18647" s="17">
        <v>11</v>
      </c>
      <c r="F18647" t="s">
        <v>72</v>
      </c>
      <c r="G18647">
        <v>5</v>
      </c>
      <c r="H18647">
        <v>338857.29</v>
      </c>
    </row>
    <row r="18648" spans="1:8" x14ac:dyDescent="0.25">
      <c r="A18648" s="2">
        <v>34</v>
      </c>
      <c r="B18648" t="s">
        <v>284</v>
      </c>
      <c r="C18648" t="s">
        <v>291</v>
      </c>
      <c r="D18648" s="2">
        <v>7</v>
      </c>
      <c r="E18648" s="17">
        <v>11</v>
      </c>
      <c r="F18648" t="s">
        <v>74</v>
      </c>
      <c r="H18648">
        <v>70177.67</v>
      </c>
    </row>
    <row r="18649" spans="1:8" x14ac:dyDescent="0.25">
      <c r="A18649" s="2">
        <v>34</v>
      </c>
      <c r="B18649" t="s">
        <v>284</v>
      </c>
      <c r="C18649" t="s">
        <v>291</v>
      </c>
      <c r="D18649" s="2">
        <v>7</v>
      </c>
      <c r="E18649" s="17">
        <v>12</v>
      </c>
      <c r="F18649" t="s">
        <v>70</v>
      </c>
      <c r="G18649">
        <v>37</v>
      </c>
      <c r="H18649">
        <v>20182758.749999996</v>
      </c>
    </row>
    <row r="18650" spans="1:8" x14ac:dyDescent="0.25">
      <c r="A18650" s="2">
        <v>34</v>
      </c>
      <c r="B18650" t="s">
        <v>284</v>
      </c>
      <c r="C18650" t="s">
        <v>291</v>
      </c>
      <c r="D18650" s="2">
        <v>7</v>
      </c>
      <c r="E18650" s="17">
        <v>12</v>
      </c>
      <c r="F18650" t="s">
        <v>68</v>
      </c>
      <c r="G18650">
        <v>26</v>
      </c>
      <c r="H18650">
        <v>551071</v>
      </c>
    </row>
    <row r="18651" spans="1:8" x14ac:dyDescent="0.25">
      <c r="A18651" s="2">
        <v>34</v>
      </c>
      <c r="B18651" t="s">
        <v>284</v>
      </c>
      <c r="C18651" t="s">
        <v>291</v>
      </c>
      <c r="D18651" s="2">
        <v>7</v>
      </c>
      <c r="E18651" s="17">
        <v>12</v>
      </c>
      <c r="F18651" t="s">
        <v>69</v>
      </c>
      <c r="G18651">
        <v>37</v>
      </c>
      <c r="H18651">
        <v>2623995.5000000009</v>
      </c>
    </row>
    <row r="18652" spans="1:8" x14ac:dyDescent="0.25">
      <c r="A18652" s="2">
        <v>34</v>
      </c>
      <c r="B18652" t="s">
        <v>284</v>
      </c>
      <c r="C18652" t="s">
        <v>291</v>
      </c>
      <c r="D18652" s="2">
        <v>7</v>
      </c>
      <c r="E18652" s="17">
        <v>12</v>
      </c>
      <c r="F18652" t="s">
        <v>78</v>
      </c>
      <c r="H18652">
        <v>720913.79000000015</v>
      </c>
    </row>
    <row r="18653" spans="1:8" x14ac:dyDescent="0.25">
      <c r="A18653" s="2">
        <v>34</v>
      </c>
      <c r="B18653" t="s">
        <v>284</v>
      </c>
      <c r="C18653" t="s">
        <v>291</v>
      </c>
      <c r="D18653" s="2">
        <v>7</v>
      </c>
      <c r="E18653" s="17">
        <v>12</v>
      </c>
      <c r="F18653" t="s">
        <v>67</v>
      </c>
      <c r="G18653">
        <v>37</v>
      </c>
      <c r="H18653">
        <v>2652.65</v>
      </c>
    </row>
    <row r="18654" spans="1:8" x14ac:dyDescent="0.25">
      <c r="A18654" s="2">
        <v>34</v>
      </c>
      <c r="B18654" t="s">
        <v>284</v>
      </c>
      <c r="C18654" t="s">
        <v>291</v>
      </c>
      <c r="D18654" s="2">
        <v>7</v>
      </c>
      <c r="E18654" s="17">
        <v>12</v>
      </c>
      <c r="F18654" t="s">
        <v>73</v>
      </c>
      <c r="G18654">
        <v>1</v>
      </c>
      <c r="H18654">
        <v>1286952.8499999999</v>
      </c>
    </row>
    <row r="18655" spans="1:8" x14ac:dyDescent="0.25">
      <c r="A18655" s="2">
        <v>34</v>
      </c>
      <c r="B18655" t="s">
        <v>284</v>
      </c>
      <c r="C18655" t="s">
        <v>291</v>
      </c>
      <c r="D18655" s="2">
        <v>7</v>
      </c>
      <c r="E18655" s="17">
        <v>12</v>
      </c>
      <c r="F18655" t="s">
        <v>72</v>
      </c>
      <c r="G18655">
        <v>37</v>
      </c>
      <c r="H18655">
        <v>3037689.7299999995</v>
      </c>
    </row>
    <row r="18656" spans="1:8" x14ac:dyDescent="0.25">
      <c r="A18656" s="2">
        <v>34</v>
      </c>
      <c r="B18656" t="s">
        <v>284</v>
      </c>
      <c r="C18656" t="s">
        <v>291</v>
      </c>
      <c r="D18656" s="2">
        <v>7</v>
      </c>
      <c r="E18656" s="17">
        <v>12</v>
      </c>
      <c r="F18656" t="s">
        <v>74</v>
      </c>
      <c r="H18656">
        <v>58002.5</v>
      </c>
    </row>
    <row r="18657" spans="1:8" x14ac:dyDescent="0.25">
      <c r="A18657" s="2">
        <v>34</v>
      </c>
      <c r="B18657" t="s">
        <v>284</v>
      </c>
      <c r="C18657" t="s">
        <v>291</v>
      </c>
      <c r="D18657" s="2">
        <v>7</v>
      </c>
      <c r="E18657" s="17">
        <v>13</v>
      </c>
      <c r="F18657" t="s">
        <v>70</v>
      </c>
      <c r="G18657">
        <v>30</v>
      </c>
      <c r="H18657">
        <v>16955760.520000003</v>
      </c>
    </row>
    <row r="18658" spans="1:8" x14ac:dyDescent="0.25">
      <c r="A18658" s="2">
        <v>34</v>
      </c>
      <c r="B18658" t="s">
        <v>284</v>
      </c>
      <c r="C18658" t="s">
        <v>291</v>
      </c>
      <c r="D18658" s="2">
        <v>7</v>
      </c>
      <c r="E18658" s="17">
        <v>13</v>
      </c>
      <c r="F18658" t="s">
        <v>75</v>
      </c>
      <c r="H18658">
        <v>24375</v>
      </c>
    </row>
    <row r="18659" spans="1:8" x14ac:dyDescent="0.25">
      <c r="A18659" s="2">
        <v>34</v>
      </c>
      <c r="B18659" t="s">
        <v>284</v>
      </c>
      <c r="C18659" t="s">
        <v>291</v>
      </c>
      <c r="D18659" s="2">
        <v>7</v>
      </c>
      <c r="E18659" s="17">
        <v>13</v>
      </c>
      <c r="F18659" t="s">
        <v>68</v>
      </c>
      <c r="G18659">
        <v>20</v>
      </c>
      <c r="H18659">
        <v>418149</v>
      </c>
    </row>
    <row r="18660" spans="1:8" x14ac:dyDescent="0.25">
      <c r="A18660" s="2">
        <v>34</v>
      </c>
      <c r="B18660" t="s">
        <v>284</v>
      </c>
      <c r="C18660" t="s">
        <v>291</v>
      </c>
      <c r="D18660" s="2">
        <v>7</v>
      </c>
      <c r="E18660" s="17">
        <v>13</v>
      </c>
      <c r="F18660" t="s">
        <v>69</v>
      </c>
      <c r="G18660">
        <v>28</v>
      </c>
      <c r="H18660">
        <v>2071103.2000000002</v>
      </c>
    </row>
    <row r="18661" spans="1:8" x14ac:dyDescent="0.25">
      <c r="A18661" s="2">
        <v>34</v>
      </c>
      <c r="B18661" t="s">
        <v>284</v>
      </c>
      <c r="C18661" t="s">
        <v>291</v>
      </c>
      <c r="D18661" s="2">
        <v>7</v>
      </c>
      <c r="E18661" s="17">
        <v>13</v>
      </c>
      <c r="F18661" t="s">
        <v>78</v>
      </c>
      <c r="H18661">
        <v>237796.56</v>
      </c>
    </row>
    <row r="18662" spans="1:8" x14ac:dyDescent="0.25">
      <c r="A18662" s="2">
        <v>34</v>
      </c>
      <c r="B18662" t="s">
        <v>284</v>
      </c>
      <c r="C18662" t="s">
        <v>291</v>
      </c>
      <c r="D18662" s="2">
        <v>7</v>
      </c>
      <c r="E18662" s="17">
        <v>13</v>
      </c>
      <c r="F18662" t="s">
        <v>67</v>
      </c>
      <c r="G18662">
        <v>30</v>
      </c>
      <c r="H18662">
        <v>1970.54</v>
      </c>
    </row>
    <row r="18663" spans="1:8" x14ac:dyDescent="0.25">
      <c r="A18663" s="2">
        <v>34</v>
      </c>
      <c r="B18663" t="s">
        <v>284</v>
      </c>
      <c r="C18663" t="s">
        <v>291</v>
      </c>
      <c r="D18663" s="2">
        <v>7</v>
      </c>
      <c r="E18663" s="17">
        <v>13</v>
      </c>
      <c r="F18663" t="s">
        <v>73</v>
      </c>
      <c r="G18663">
        <v>3</v>
      </c>
      <c r="H18663">
        <v>1064331.5</v>
      </c>
    </row>
    <row r="18664" spans="1:8" x14ac:dyDescent="0.25">
      <c r="A18664" s="2">
        <v>34</v>
      </c>
      <c r="B18664" t="s">
        <v>284</v>
      </c>
      <c r="C18664" t="s">
        <v>291</v>
      </c>
      <c r="D18664" s="2">
        <v>7</v>
      </c>
      <c r="E18664" s="17">
        <v>13</v>
      </c>
      <c r="F18664" t="s">
        <v>79</v>
      </c>
      <c r="H18664">
        <v>26135</v>
      </c>
    </row>
    <row r="18665" spans="1:8" x14ac:dyDescent="0.25">
      <c r="A18665" s="2">
        <v>34</v>
      </c>
      <c r="B18665" t="s">
        <v>284</v>
      </c>
      <c r="C18665" t="s">
        <v>291</v>
      </c>
      <c r="D18665" s="2">
        <v>7</v>
      </c>
      <c r="E18665" s="17">
        <v>13</v>
      </c>
      <c r="F18665" t="s">
        <v>72</v>
      </c>
      <c r="G18665">
        <v>30</v>
      </c>
      <c r="H18665">
        <v>5447533.8899999997</v>
      </c>
    </row>
    <row r="18666" spans="1:8" x14ac:dyDescent="0.25">
      <c r="A18666" s="2">
        <v>34</v>
      </c>
      <c r="B18666" t="s">
        <v>284</v>
      </c>
      <c r="C18666" t="s">
        <v>291</v>
      </c>
      <c r="D18666" s="2">
        <v>7</v>
      </c>
      <c r="E18666" s="17">
        <v>13</v>
      </c>
      <c r="F18666" t="s">
        <v>74</v>
      </c>
      <c r="G18666">
        <v>5</v>
      </c>
      <c r="H18666">
        <v>126357.04</v>
      </c>
    </row>
    <row r="18667" spans="1:8" x14ac:dyDescent="0.25">
      <c r="A18667" s="2">
        <v>34</v>
      </c>
      <c r="B18667" t="s">
        <v>284</v>
      </c>
      <c r="C18667" t="s">
        <v>291</v>
      </c>
      <c r="D18667" s="2">
        <v>7</v>
      </c>
      <c r="E18667" s="17">
        <v>14</v>
      </c>
      <c r="F18667" t="s">
        <v>70</v>
      </c>
      <c r="G18667">
        <v>3</v>
      </c>
      <c r="H18667">
        <v>3019715.0999999996</v>
      </c>
    </row>
    <row r="18668" spans="1:8" x14ac:dyDescent="0.25">
      <c r="A18668" s="2">
        <v>34</v>
      </c>
      <c r="B18668" t="s">
        <v>284</v>
      </c>
      <c r="C18668" t="s">
        <v>291</v>
      </c>
      <c r="D18668" s="2">
        <v>7</v>
      </c>
      <c r="E18668" s="17">
        <v>14</v>
      </c>
      <c r="F18668" t="s">
        <v>68</v>
      </c>
      <c r="G18668">
        <v>2</v>
      </c>
      <c r="H18668">
        <v>65712</v>
      </c>
    </row>
    <row r="18669" spans="1:8" x14ac:dyDescent="0.25">
      <c r="A18669" s="2">
        <v>34</v>
      </c>
      <c r="B18669" t="s">
        <v>284</v>
      </c>
      <c r="C18669" t="s">
        <v>291</v>
      </c>
      <c r="D18669" s="2">
        <v>7</v>
      </c>
      <c r="E18669" s="17">
        <v>14</v>
      </c>
      <c r="F18669" t="s">
        <v>69</v>
      </c>
      <c r="G18669">
        <v>3</v>
      </c>
      <c r="H18669">
        <v>392562.21</v>
      </c>
    </row>
    <row r="18670" spans="1:8" x14ac:dyDescent="0.25">
      <c r="A18670" s="2">
        <v>34</v>
      </c>
      <c r="B18670" t="s">
        <v>284</v>
      </c>
      <c r="C18670" t="s">
        <v>291</v>
      </c>
      <c r="D18670" s="2">
        <v>7</v>
      </c>
      <c r="E18670" s="17">
        <v>14</v>
      </c>
      <c r="F18670" t="s">
        <v>78</v>
      </c>
      <c r="H18670">
        <v>129385.02</v>
      </c>
    </row>
    <row r="18671" spans="1:8" x14ac:dyDescent="0.25">
      <c r="A18671" s="2">
        <v>34</v>
      </c>
      <c r="B18671" t="s">
        <v>284</v>
      </c>
      <c r="C18671" t="s">
        <v>291</v>
      </c>
      <c r="D18671" s="2">
        <v>7</v>
      </c>
      <c r="E18671" s="17">
        <v>14</v>
      </c>
      <c r="F18671" t="s">
        <v>67</v>
      </c>
      <c r="G18671">
        <v>3</v>
      </c>
      <c r="H18671">
        <v>303.15999999999997</v>
      </c>
    </row>
    <row r="18672" spans="1:8" x14ac:dyDescent="0.25">
      <c r="A18672" s="2">
        <v>34</v>
      </c>
      <c r="B18672" t="s">
        <v>284</v>
      </c>
      <c r="C18672" t="s">
        <v>291</v>
      </c>
      <c r="D18672" s="2">
        <v>7</v>
      </c>
      <c r="E18672" s="17">
        <v>14</v>
      </c>
      <c r="F18672" t="s">
        <v>73</v>
      </c>
      <c r="H18672">
        <v>224343</v>
      </c>
    </row>
    <row r="18673" spans="1:8" x14ac:dyDescent="0.25">
      <c r="A18673" s="2">
        <v>34</v>
      </c>
      <c r="B18673" t="s">
        <v>284</v>
      </c>
      <c r="C18673" t="s">
        <v>291</v>
      </c>
      <c r="D18673" s="2">
        <v>7</v>
      </c>
      <c r="E18673" s="17">
        <v>14</v>
      </c>
      <c r="F18673" t="s">
        <v>79</v>
      </c>
      <c r="H18673">
        <v>8882</v>
      </c>
    </row>
    <row r="18674" spans="1:8" x14ac:dyDescent="0.25">
      <c r="A18674" s="2">
        <v>34</v>
      </c>
      <c r="B18674" t="s">
        <v>284</v>
      </c>
      <c r="C18674" t="s">
        <v>291</v>
      </c>
      <c r="D18674" s="2">
        <v>7</v>
      </c>
      <c r="E18674" s="17">
        <v>14</v>
      </c>
      <c r="F18674" t="s">
        <v>72</v>
      </c>
      <c r="G18674">
        <v>3</v>
      </c>
      <c r="H18674">
        <v>1365283.4</v>
      </c>
    </row>
    <row r="18675" spans="1:8" x14ac:dyDescent="0.25">
      <c r="A18675" s="2">
        <v>34</v>
      </c>
      <c r="B18675" t="s">
        <v>284</v>
      </c>
      <c r="C18675" t="s">
        <v>291</v>
      </c>
      <c r="D18675" s="2">
        <v>7</v>
      </c>
      <c r="E18675" s="17">
        <v>14</v>
      </c>
      <c r="F18675" t="s">
        <v>74</v>
      </c>
      <c r="G18675">
        <v>1</v>
      </c>
      <c r="H18675">
        <v>11004</v>
      </c>
    </row>
    <row r="18676" spans="1:8" x14ac:dyDescent="0.25">
      <c r="A18676" s="2">
        <v>34</v>
      </c>
      <c r="B18676" t="s">
        <v>284</v>
      </c>
      <c r="C18676" t="s">
        <v>291</v>
      </c>
      <c r="D18676" s="2">
        <v>7</v>
      </c>
      <c r="E18676" s="17">
        <v>14</v>
      </c>
      <c r="F18676" t="s">
        <v>76</v>
      </c>
      <c r="H18676">
        <v>41444.14</v>
      </c>
    </row>
    <row r="18677" spans="1:8" x14ac:dyDescent="0.25">
      <c r="A18677" s="2">
        <v>34</v>
      </c>
      <c r="B18677" t="s">
        <v>284</v>
      </c>
      <c r="C18677" t="s">
        <v>291</v>
      </c>
      <c r="D18677" s="2">
        <v>7</v>
      </c>
      <c r="E18677" s="17">
        <v>15</v>
      </c>
      <c r="F18677" t="s">
        <v>70</v>
      </c>
      <c r="G18677">
        <v>2</v>
      </c>
      <c r="H18677">
        <v>924240.15000000014</v>
      </c>
    </row>
    <row r="18678" spans="1:8" x14ac:dyDescent="0.25">
      <c r="A18678" s="2">
        <v>34</v>
      </c>
      <c r="B18678" t="s">
        <v>284</v>
      </c>
      <c r="C18678" t="s">
        <v>291</v>
      </c>
      <c r="D18678" s="2">
        <v>7</v>
      </c>
      <c r="E18678" s="17">
        <v>15</v>
      </c>
      <c r="F18678" t="s">
        <v>68</v>
      </c>
      <c r="G18678">
        <v>2</v>
      </c>
      <c r="H18678">
        <v>10960</v>
      </c>
    </row>
    <row r="18679" spans="1:8" x14ac:dyDescent="0.25">
      <c r="A18679" s="2">
        <v>34</v>
      </c>
      <c r="B18679" t="s">
        <v>284</v>
      </c>
      <c r="C18679" t="s">
        <v>291</v>
      </c>
      <c r="D18679" s="2">
        <v>7</v>
      </c>
      <c r="E18679" s="17">
        <v>15</v>
      </c>
      <c r="F18679" t="s">
        <v>69</v>
      </c>
      <c r="G18679">
        <v>2</v>
      </c>
      <c r="H18679">
        <v>120151.03</v>
      </c>
    </row>
    <row r="18680" spans="1:8" x14ac:dyDescent="0.25">
      <c r="A18680" s="2">
        <v>34</v>
      </c>
      <c r="B18680" t="s">
        <v>284</v>
      </c>
      <c r="C18680" t="s">
        <v>291</v>
      </c>
      <c r="D18680" s="2">
        <v>7</v>
      </c>
      <c r="E18680" s="17">
        <v>15</v>
      </c>
      <c r="F18680" t="s">
        <v>67</v>
      </c>
      <c r="G18680">
        <v>2</v>
      </c>
      <c r="H18680">
        <v>75.789999999999992</v>
      </c>
    </row>
    <row r="18681" spans="1:8" x14ac:dyDescent="0.25">
      <c r="A18681" s="2">
        <v>34</v>
      </c>
      <c r="B18681" t="s">
        <v>284</v>
      </c>
      <c r="C18681" t="s">
        <v>291</v>
      </c>
      <c r="D18681" s="2">
        <v>7</v>
      </c>
      <c r="E18681" s="17">
        <v>15</v>
      </c>
      <c r="F18681" t="s">
        <v>73</v>
      </c>
      <c r="G18681">
        <v>1</v>
      </c>
      <c r="H18681">
        <v>5538.75</v>
      </c>
    </row>
    <row r="18682" spans="1:8" x14ac:dyDescent="0.25">
      <c r="A18682" s="2">
        <v>34</v>
      </c>
      <c r="B18682" t="s">
        <v>284</v>
      </c>
      <c r="C18682" t="s">
        <v>291</v>
      </c>
      <c r="D18682" s="2">
        <v>7</v>
      </c>
      <c r="E18682" s="17">
        <v>15</v>
      </c>
      <c r="F18682" t="s">
        <v>72</v>
      </c>
      <c r="G18682">
        <v>2</v>
      </c>
      <c r="H18682">
        <v>474689.06000000006</v>
      </c>
    </row>
    <row r="18683" spans="1:8" x14ac:dyDescent="0.25">
      <c r="A18683" s="2">
        <v>34</v>
      </c>
      <c r="B18683" t="s">
        <v>284</v>
      </c>
      <c r="C18683" t="s">
        <v>291</v>
      </c>
      <c r="D18683" s="2">
        <v>7</v>
      </c>
      <c r="E18683" s="17">
        <v>15</v>
      </c>
      <c r="F18683" t="s">
        <v>88</v>
      </c>
      <c r="G18683">
        <v>1</v>
      </c>
      <c r="H18683">
        <v>148564.79999999999</v>
      </c>
    </row>
    <row r="18684" spans="1:8" x14ac:dyDescent="0.25">
      <c r="A18684" s="2">
        <v>43</v>
      </c>
      <c r="B18684" t="s">
        <v>292</v>
      </c>
      <c r="C18684" t="s">
        <v>293</v>
      </c>
      <c r="D18684" s="2">
        <v>1</v>
      </c>
      <c r="E18684" s="17">
        <v>1</v>
      </c>
      <c r="F18684" t="s">
        <v>96</v>
      </c>
      <c r="G18684">
        <v>2</v>
      </c>
      <c r="H18684">
        <v>124290.78</v>
      </c>
    </row>
    <row r="18685" spans="1:8" x14ac:dyDescent="0.25">
      <c r="A18685" s="2">
        <v>43</v>
      </c>
      <c r="B18685" t="s">
        <v>292</v>
      </c>
      <c r="C18685" t="s">
        <v>293</v>
      </c>
      <c r="D18685" s="2">
        <v>1</v>
      </c>
      <c r="E18685" s="17">
        <v>5</v>
      </c>
      <c r="F18685" t="s">
        <v>70</v>
      </c>
      <c r="G18685">
        <v>1</v>
      </c>
      <c r="H18685">
        <v>183153.25</v>
      </c>
    </row>
    <row r="18686" spans="1:8" x14ac:dyDescent="0.25">
      <c r="A18686" s="2">
        <v>43</v>
      </c>
      <c r="B18686" t="s">
        <v>292</v>
      </c>
      <c r="C18686" t="s">
        <v>293</v>
      </c>
      <c r="D18686" s="2">
        <v>1</v>
      </c>
      <c r="E18686" s="17">
        <v>5</v>
      </c>
      <c r="F18686" t="s">
        <v>75</v>
      </c>
      <c r="G18686">
        <v>1</v>
      </c>
      <c r="H18686">
        <v>15300</v>
      </c>
    </row>
    <row r="18687" spans="1:8" x14ac:dyDescent="0.25">
      <c r="A18687" s="2">
        <v>43</v>
      </c>
      <c r="B18687" t="s">
        <v>292</v>
      </c>
      <c r="C18687" t="s">
        <v>293</v>
      </c>
      <c r="D18687" s="2">
        <v>1</v>
      </c>
      <c r="E18687" s="17">
        <v>5</v>
      </c>
      <c r="F18687" t="s">
        <v>69</v>
      </c>
      <c r="G18687">
        <v>1</v>
      </c>
      <c r="H18687">
        <v>23809.77</v>
      </c>
    </row>
    <row r="18688" spans="1:8" x14ac:dyDescent="0.25">
      <c r="A18688" s="2">
        <v>43</v>
      </c>
      <c r="B18688" t="s">
        <v>292</v>
      </c>
      <c r="C18688" t="s">
        <v>293</v>
      </c>
      <c r="D18688" s="2">
        <v>1</v>
      </c>
      <c r="E18688" s="17">
        <v>5</v>
      </c>
      <c r="F18688" t="s">
        <v>67</v>
      </c>
      <c r="G18688">
        <v>1</v>
      </c>
      <c r="H18688">
        <v>93.279999999999987</v>
      </c>
    </row>
    <row r="18689" spans="1:8" x14ac:dyDescent="0.25">
      <c r="A18689" s="2">
        <v>43</v>
      </c>
      <c r="B18689" t="s">
        <v>292</v>
      </c>
      <c r="C18689" t="s">
        <v>293</v>
      </c>
      <c r="D18689" s="2">
        <v>1</v>
      </c>
      <c r="E18689" s="17">
        <v>5</v>
      </c>
      <c r="F18689" t="s">
        <v>73</v>
      </c>
      <c r="H18689">
        <v>11367.25</v>
      </c>
    </row>
    <row r="18690" spans="1:8" x14ac:dyDescent="0.25">
      <c r="A18690" s="2">
        <v>43</v>
      </c>
      <c r="B18690" t="s">
        <v>292</v>
      </c>
      <c r="C18690" t="s">
        <v>293</v>
      </c>
      <c r="D18690" s="2">
        <v>1</v>
      </c>
      <c r="E18690" s="17">
        <v>6</v>
      </c>
      <c r="F18690" t="s">
        <v>70</v>
      </c>
      <c r="G18690">
        <v>5</v>
      </c>
      <c r="H18690">
        <v>805158</v>
      </c>
    </row>
    <row r="18691" spans="1:8" x14ac:dyDescent="0.25">
      <c r="A18691" s="2">
        <v>43</v>
      </c>
      <c r="B18691" t="s">
        <v>292</v>
      </c>
      <c r="C18691" t="s">
        <v>293</v>
      </c>
      <c r="D18691" s="2">
        <v>1</v>
      </c>
      <c r="E18691" s="17">
        <v>6</v>
      </c>
      <c r="F18691" t="s">
        <v>75</v>
      </c>
      <c r="G18691">
        <v>5</v>
      </c>
      <c r="H18691">
        <v>65700</v>
      </c>
    </row>
    <row r="18692" spans="1:8" x14ac:dyDescent="0.25">
      <c r="A18692" s="2">
        <v>43</v>
      </c>
      <c r="B18692" t="s">
        <v>292</v>
      </c>
      <c r="C18692" t="s">
        <v>293</v>
      </c>
      <c r="D18692" s="2">
        <v>1</v>
      </c>
      <c r="E18692" s="17">
        <v>6</v>
      </c>
      <c r="F18692" t="s">
        <v>77</v>
      </c>
      <c r="G18692">
        <v>3</v>
      </c>
      <c r="H18692">
        <v>38387.270000000004</v>
      </c>
    </row>
    <row r="18693" spans="1:8" x14ac:dyDescent="0.25">
      <c r="A18693" s="2">
        <v>43</v>
      </c>
      <c r="B18693" t="s">
        <v>292</v>
      </c>
      <c r="C18693" t="s">
        <v>293</v>
      </c>
      <c r="D18693" s="2">
        <v>1</v>
      </c>
      <c r="E18693" s="17">
        <v>6</v>
      </c>
      <c r="F18693" t="s">
        <v>68</v>
      </c>
      <c r="G18693">
        <v>5</v>
      </c>
      <c r="H18693">
        <v>111320</v>
      </c>
    </row>
    <row r="18694" spans="1:8" x14ac:dyDescent="0.25">
      <c r="A18694" s="2">
        <v>43</v>
      </c>
      <c r="B18694" t="s">
        <v>292</v>
      </c>
      <c r="C18694" t="s">
        <v>293</v>
      </c>
      <c r="D18694" s="2">
        <v>1</v>
      </c>
      <c r="E18694" s="17">
        <v>6</v>
      </c>
      <c r="F18694" t="s">
        <v>69</v>
      </c>
      <c r="G18694">
        <v>5</v>
      </c>
      <c r="H18694">
        <v>104669.62999999999</v>
      </c>
    </row>
    <row r="18695" spans="1:8" x14ac:dyDescent="0.25">
      <c r="A18695" s="2">
        <v>43</v>
      </c>
      <c r="B18695" t="s">
        <v>292</v>
      </c>
      <c r="C18695" t="s">
        <v>293</v>
      </c>
      <c r="D18695" s="2">
        <v>1</v>
      </c>
      <c r="E18695" s="17">
        <v>6</v>
      </c>
      <c r="F18695" t="s">
        <v>78</v>
      </c>
      <c r="H18695">
        <v>22796.43</v>
      </c>
    </row>
    <row r="18696" spans="1:8" x14ac:dyDescent="0.25">
      <c r="A18696" s="2">
        <v>43</v>
      </c>
      <c r="B18696" t="s">
        <v>292</v>
      </c>
      <c r="C18696" t="s">
        <v>293</v>
      </c>
      <c r="D18696" s="2">
        <v>1</v>
      </c>
      <c r="E18696" s="17">
        <v>6</v>
      </c>
      <c r="F18696" t="s">
        <v>67</v>
      </c>
      <c r="G18696">
        <v>5</v>
      </c>
      <c r="H18696">
        <v>349.79999999999995</v>
      </c>
    </row>
    <row r="18697" spans="1:8" x14ac:dyDescent="0.25">
      <c r="A18697" s="2">
        <v>43</v>
      </c>
      <c r="B18697" t="s">
        <v>292</v>
      </c>
      <c r="C18697" t="s">
        <v>293</v>
      </c>
      <c r="D18697" s="2">
        <v>1</v>
      </c>
      <c r="E18697" s="17">
        <v>6</v>
      </c>
      <c r="F18697" t="s">
        <v>73</v>
      </c>
      <c r="H18697">
        <v>66848.75</v>
      </c>
    </row>
    <row r="18698" spans="1:8" x14ac:dyDescent="0.25">
      <c r="A18698" s="2">
        <v>43</v>
      </c>
      <c r="B18698" t="s">
        <v>292</v>
      </c>
      <c r="C18698" t="s">
        <v>293</v>
      </c>
      <c r="D18698" s="2">
        <v>1</v>
      </c>
      <c r="E18698" s="17">
        <v>6</v>
      </c>
      <c r="F18698" t="s">
        <v>74</v>
      </c>
      <c r="G18698">
        <v>1</v>
      </c>
      <c r="H18698">
        <v>15898.439999999999</v>
      </c>
    </row>
    <row r="18699" spans="1:8" x14ac:dyDescent="0.25">
      <c r="A18699" s="2">
        <v>43</v>
      </c>
      <c r="B18699" t="s">
        <v>292</v>
      </c>
      <c r="C18699" t="s">
        <v>293</v>
      </c>
      <c r="D18699" s="2">
        <v>1</v>
      </c>
      <c r="E18699" s="17">
        <v>6</v>
      </c>
      <c r="F18699" t="s">
        <v>76</v>
      </c>
      <c r="H18699">
        <v>1147.75</v>
      </c>
    </row>
    <row r="18700" spans="1:8" x14ac:dyDescent="0.25">
      <c r="A18700" s="2">
        <v>43</v>
      </c>
      <c r="B18700" t="s">
        <v>292</v>
      </c>
      <c r="C18700" t="s">
        <v>293</v>
      </c>
      <c r="D18700" s="2">
        <v>1</v>
      </c>
      <c r="E18700" s="17">
        <v>8</v>
      </c>
      <c r="F18700" t="s">
        <v>70</v>
      </c>
      <c r="G18700">
        <v>6</v>
      </c>
      <c r="H18700">
        <v>1412106.25</v>
      </c>
    </row>
    <row r="18701" spans="1:8" x14ac:dyDescent="0.25">
      <c r="A18701" s="2">
        <v>43</v>
      </c>
      <c r="B18701" t="s">
        <v>292</v>
      </c>
      <c r="C18701" t="s">
        <v>293</v>
      </c>
      <c r="D18701" s="2">
        <v>1</v>
      </c>
      <c r="E18701" s="17">
        <v>8</v>
      </c>
      <c r="F18701" t="s">
        <v>75</v>
      </c>
      <c r="G18701">
        <v>5</v>
      </c>
      <c r="H18701">
        <v>65700</v>
      </c>
    </row>
    <row r="18702" spans="1:8" x14ac:dyDescent="0.25">
      <c r="A18702" s="2">
        <v>43</v>
      </c>
      <c r="B18702" t="s">
        <v>292</v>
      </c>
      <c r="C18702" t="s">
        <v>293</v>
      </c>
      <c r="D18702" s="2">
        <v>1</v>
      </c>
      <c r="E18702" s="17">
        <v>8</v>
      </c>
      <c r="F18702" t="s">
        <v>77</v>
      </c>
      <c r="G18702">
        <v>3</v>
      </c>
      <c r="H18702">
        <v>167162.18999999997</v>
      </c>
    </row>
    <row r="18703" spans="1:8" x14ac:dyDescent="0.25">
      <c r="A18703" s="2">
        <v>43</v>
      </c>
      <c r="B18703" t="s">
        <v>292</v>
      </c>
      <c r="C18703" t="s">
        <v>293</v>
      </c>
      <c r="D18703" s="2">
        <v>1</v>
      </c>
      <c r="E18703" s="17">
        <v>8</v>
      </c>
      <c r="F18703" t="s">
        <v>68</v>
      </c>
      <c r="G18703">
        <v>5</v>
      </c>
      <c r="H18703">
        <v>92469</v>
      </c>
    </row>
    <row r="18704" spans="1:8" x14ac:dyDescent="0.25">
      <c r="A18704" s="2">
        <v>43</v>
      </c>
      <c r="B18704" t="s">
        <v>292</v>
      </c>
      <c r="C18704" t="s">
        <v>293</v>
      </c>
      <c r="D18704" s="2">
        <v>1</v>
      </c>
      <c r="E18704" s="17">
        <v>8</v>
      </c>
      <c r="F18704" t="s">
        <v>69</v>
      </c>
      <c r="G18704">
        <v>5</v>
      </c>
      <c r="H18704">
        <v>161799.53</v>
      </c>
    </row>
    <row r="18705" spans="1:8" x14ac:dyDescent="0.25">
      <c r="A18705" s="2">
        <v>43</v>
      </c>
      <c r="B18705" t="s">
        <v>292</v>
      </c>
      <c r="C18705" t="s">
        <v>293</v>
      </c>
      <c r="D18705" s="2">
        <v>1</v>
      </c>
      <c r="E18705" s="17">
        <v>8</v>
      </c>
      <c r="F18705" t="s">
        <v>78</v>
      </c>
      <c r="H18705">
        <v>18499.68</v>
      </c>
    </row>
    <row r="18706" spans="1:8" x14ac:dyDescent="0.25">
      <c r="A18706" s="2">
        <v>43</v>
      </c>
      <c r="B18706" t="s">
        <v>292</v>
      </c>
      <c r="C18706" t="s">
        <v>293</v>
      </c>
      <c r="D18706" s="2">
        <v>1</v>
      </c>
      <c r="E18706" s="17">
        <v>8</v>
      </c>
      <c r="F18706" t="s">
        <v>67</v>
      </c>
      <c r="G18706">
        <v>6</v>
      </c>
      <c r="H18706">
        <v>390.60999999999996</v>
      </c>
    </row>
    <row r="18707" spans="1:8" x14ac:dyDescent="0.25">
      <c r="A18707" s="2">
        <v>43</v>
      </c>
      <c r="B18707" t="s">
        <v>292</v>
      </c>
      <c r="C18707" t="s">
        <v>293</v>
      </c>
      <c r="D18707" s="2">
        <v>1</v>
      </c>
      <c r="E18707" s="17">
        <v>8</v>
      </c>
      <c r="F18707" t="s">
        <v>73</v>
      </c>
      <c r="G18707">
        <v>1</v>
      </c>
      <c r="H18707">
        <v>103408.75</v>
      </c>
    </row>
    <row r="18708" spans="1:8" x14ac:dyDescent="0.25">
      <c r="A18708" s="2">
        <v>43</v>
      </c>
      <c r="B18708" t="s">
        <v>292</v>
      </c>
      <c r="C18708" t="s">
        <v>293</v>
      </c>
      <c r="D18708" s="2">
        <v>1</v>
      </c>
      <c r="E18708" s="17">
        <v>8</v>
      </c>
      <c r="F18708" t="s">
        <v>72</v>
      </c>
      <c r="G18708">
        <v>1</v>
      </c>
      <c r="H18708">
        <v>70650.23</v>
      </c>
    </row>
    <row r="18709" spans="1:8" x14ac:dyDescent="0.25">
      <c r="A18709" s="2">
        <v>43</v>
      </c>
      <c r="B18709" t="s">
        <v>292</v>
      </c>
      <c r="C18709" t="s">
        <v>293</v>
      </c>
      <c r="D18709" s="2">
        <v>1</v>
      </c>
      <c r="E18709" s="17">
        <v>8</v>
      </c>
      <c r="F18709" t="s">
        <v>74</v>
      </c>
      <c r="G18709">
        <v>1</v>
      </c>
      <c r="H18709">
        <v>5405.4</v>
      </c>
    </row>
    <row r="18710" spans="1:8" x14ac:dyDescent="0.25">
      <c r="A18710" s="2">
        <v>43</v>
      </c>
      <c r="B18710" t="s">
        <v>292</v>
      </c>
      <c r="C18710" t="s">
        <v>293</v>
      </c>
      <c r="D18710" s="2">
        <v>1</v>
      </c>
      <c r="E18710" s="17">
        <v>8</v>
      </c>
      <c r="F18710" t="s">
        <v>76</v>
      </c>
      <c r="H18710">
        <v>27532.239999999998</v>
      </c>
    </row>
    <row r="18711" spans="1:8" x14ac:dyDescent="0.25">
      <c r="A18711" s="2">
        <v>43</v>
      </c>
      <c r="B18711" t="s">
        <v>292</v>
      </c>
      <c r="C18711" t="s">
        <v>293</v>
      </c>
      <c r="D18711" s="2">
        <v>1</v>
      </c>
      <c r="E18711" s="17">
        <v>9</v>
      </c>
      <c r="F18711" t="s">
        <v>70</v>
      </c>
      <c r="H18711">
        <v>75321.75</v>
      </c>
    </row>
    <row r="18712" spans="1:8" x14ac:dyDescent="0.25">
      <c r="A18712" s="2">
        <v>43</v>
      </c>
      <c r="B18712" t="s">
        <v>292</v>
      </c>
      <c r="C18712" t="s">
        <v>293</v>
      </c>
      <c r="D18712" s="2">
        <v>1</v>
      </c>
      <c r="E18712" s="17">
        <v>9</v>
      </c>
      <c r="F18712" t="s">
        <v>75</v>
      </c>
      <c r="H18712">
        <v>2700</v>
      </c>
    </row>
    <row r="18713" spans="1:8" x14ac:dyDescent="0.25">
      <c r="A18713" s="2">
        <v>43</v>
      </c>
      <c r="B18713" t="s">
        <v>292</v>
      </c>
      <c r="C18713" t="s">
        <v>293</v>
      </c>
      <c r="D18713" s="2">
        <v>1</v>
      </c>
      <c r="E18713" s="17">
        <v>9</v>
      </c>
      <c r="F18713" t="s">
        <v>68</v>
      </c>
      <c r="H18713">
        <v>4320</v>
      </c>
    </row>
    <row r="18714" spans="1:8" x14ac:dyDescent="0.25">
      <c r="A18714" s="2">
        <v>43</v>
      </c>
      <c r="B18714" t="s">
        <v>292</v>
      </c>
      <c r="C18714" t="s">
        <v>293</v>
      </c>
      <c r="D18714" s="2">
        <v>1</v>
      </c>
      <c r="E18714" s="17">
        <v>9</v>
      </c>
      <c r="F18714" t="s">
        <v>69</v>
      </c>
      <c r="H18714">
        <v>9791.7800000000007</v>
      </c>
    </row>
    <row r="18715" spans="1:8" x14ac:dyDescent="0.25">
      <c r="A18715" s="2">
        <v>43</v>
      </c>
      <c r="B18715" t="s">
        <v>292</v>
      </c>
      <c r="C18715" t="s">
        <v>293</v>
      </c>
      <c r="D18715" s="2">
        <v>1</v>
      </c>
      <c r="E18715" s="17">
        <v>9</v>
      </c>
      <c r="F18715" t="s">
        <v>67</v>
      </c>
      <c r="H18715">
        <v>17.489999999999998</v>
      </c>
    </row>
    <row r="18716" spans="1:8" x14ac:dyDescent="0.25">
      <c r="A18716" s="2">
        <v>43</v>
      </c>
      <c r="B18716" t="s">
        <v>292</v>
      </c>
      <c r="C18716" t="s">
        <v>293</v>
      </c>
      <c r="D18716" s="2">
        <v>1</v>
      </c>
      <c r="E18716" s="17">
        <v>10</v>
      </c>
      <c r="F18716" t="s">
        <v>70</v>
      </c>
      <c r="G18716">
        <v>1</v>
      </c>
      <c r="H18716">
        <v>399895.5</v>
      </c>
    </row>
    <row r="18717" spans="1:8" x14ac:dyDescent="0.25">
      <c r="A18717" s="2">
        <v>43</v>
      </c>
      <c r="B18717" t="s">
        <v>292</v>
      </c>
      <c r="C18717" t="s">
        <v>293</v>
      </c>
      <c r="D18717" s="2">
        <v>1</v>
      </c>
      <c r="E18717" s="17">
        <v>10</v>
      </c>
      <c r="F18717" t="s">
        <v>75</v>
      </c>
      <c r="G18717">
        <v>1</v>
      </c>
      <c r="H18717">
        <v>13500</v>
      </c>
    </row>
    <row r="18718" spans="1:8" x14ac:dyDescent="0.25">
      <c r="A18718" s="2">
        <v>43</v>
      </c>
      <c r="B18718" t="s">
        <v>292</v>
      </c>
      <c r="C18718" t="s">
        <v>293</v>
      </c>
      <c r="D18718" s="2">
        <v>1</v>
      </c>
      <c r="E18718" s="17">
        <v>10</v>
      </c>
      <c r="F18718" t="s">
        <v>68</v>
      </c>
      <c r="G18718">
        <v>1</v>
      </c>
      <c r="H18718">
        <v>16077</v>
      </c>
    </row>
    <row r="18719" spans="1:8" x14ac:dyDescent="0.25">
      <c r="A18719" s="2">
        <v>43</v>
      </c>
      <c r="B18719" t="s">
        <v>292</v>
      </c>
      <c r="C18719" t="s">
        <v>293</v>
      </c>
      <c r="D18719" s="2">
        <v>1</v>
      </c>
      <c r="E18719" s="17">
        <v>10</v>
      </c>
      <c r="F18719" t="s">
        <v>69</v>
      </c>
      <c r="G18719">
        <v>1</v>
      </c>
      <c r="H18719">
        <v>51986.240000000005</v>
      </c>
    </row>
    <row r="18720" spans="1:8" x14ac:dyDescent="0.25">
      <c r="A18720" s="2">
        <v>43</v>
      </c>
      <c r="B18720" t="s">
        <v>292</v>
      </c>
      <c r="C18720" t="s">
        <v>293</v>
      </c>
      <c r="D18720" s="2">
        <v>1</v>
      </c>
      <c r="E18720" s="17">
        <v>10</v>
      </c>
      <c r="F18720" t="s">
        <v>67</v>
      </c>
      <c r="G18720">
        <v>1</v>
      </c>
      <c r="H18720">
        <v>69.959999999999994</v>
      </c>
    </row>
    <row r="18721" spans="1:8" x14ac:dyDescent="0.25">
      <c r="A18721" s="2">
        <v>43</v>
      </c>
      <c r="B18721" t="s">
        <v>292</v>
      </c>
      <c r="C18721" t="s">
        <v>293</v>
      </c>
      <c r="D18721" s="2">
        <v>1</v>
      </c>
      <c r="E18721" s="17">
        <v>10</v>
      </c>
      <c r="F18721" t="s">
        <v>73</v>
      </c>
      <c r="H18721">
        <v>33448.25</v>
      </c>
    </row>
    <row r="18722" spans="1:8" x14ac:dyDescent="0.25">
      <c r="A18722" s="2">
        <v>43</v>
      </c>
      <c r="B18722" t="s">
        <v>292</v>
      </c>
      <c r="C18722" t="s">
        <v>293</v>
      </c>
      <c r="D18722" s="2">
        <v>1</v>
      </c>
      <c r="E18722" s="17">
        <v>11</v>
      </c>
      <c r="F18722" t="s">
        <v>70</v>
      </c>
      <c r="G18722">
        <v>5</v>
      </c>
      <c r="H18722">
        <v>2310363.8200000003</v>
      </c>
    </row>
    <row r="18723" spans="1:8" x14ac:dyDescent="0.25">
      <c r="A18723" s="2">
        <v>43</v>
      </c>
      <c r="B18723" t="s">
        <v>292</v>
      </c>
      <c r="C18723" t="s">
        <v>293</v>
      </c>
      <c r="D18723" s="2">
        <v>1</v>
      </c>
      <c r="E18723" s="17">
        <v>11</v>
      </c>
      <c r="F18723" t="s">
        <v>75</v>
      </c>
      <c r="G18723">
        <v>2</v>
      </c>
      <c r="H18723">
        <v>79301</v>
      </c>
    </row>
    <row r="18724" spans="1:8" x14ac:dyDescent="0.25">
      <c r="A18724" s="2">
        <v>43</v>
      </c>
      <c r="B18724" t="s">
        <v>292</v>
      </c>
      <c r="C18724" t="s">
        <v>293</v>
      </c>
      <c r="D18724" s="2">
        <v>1</v>
      </c>
      <c r="E18724" s="17">
        <v>11</v>
      </c>
      <c r="F18724" t="s">
        <v>77</v>
      </c>
      <c r="G18724">
        <v>2</v>
      </c>
      <c r="H18724">
        <v>75976.179999999993</v>
      </c>
    </row>
    <row r="18725" spans="1:8" x14ac:dyDescent="0.25">
      <c r="A18725" s="2">
        <v>43</v>
      </c>
      <c r="B18725" t="s">
        <v>292</v>
      </c>
      <c r="C18725" t="s">
        <v>293</v>
      </c>
      <c r="D18725" s="2">
        <v>1</v>
      </c>
      <c r="E18725" s="17">
        <v>11</v>
      </c>
      <c r="F18725" t="s">
        <v>68</v>
      </c>
      <c r="G18725">
        <v>4</v>
      </c>
      <c r="H18725">
        <v>73528</v>
      </c>
    </row>
    <row r="18726" spans="1:8" x14ac:dyDescent="0.25">
      <c r="A18726" s="2">
        <v>43</v>
      </c>
      <c r="B18726" t="s">
        <v>292</v>
      </c>
      <c r="C18726" t="s">
        <v>293</v>
      </c>
      <c r="D18726" s="2">
        <v>1</v>
      </c>
      <c r="E18726" s="17">
        <v>11</v>
      </c>
      <c r="F18726" t="s">
        <v>69</v>
      </c>
      <c r="G18726">
        <v>5</v>
      </c>
      <c r="H18726">
        <v>300346.07999999996</v>
      </c>
    </row>
    <row r="18727" spans="1:8" x14ac:dyDescent="0.25">
      <c r="A18727" s="2">
        <v>43</v>
      </c>
      <c r="B18727" t="s">
        <v>292</v>
      </c>
      <c r="C18727" t="s">
        <v>293</v>
      </c>
      <c r="D18727" s="2">
        <v>1</v>
      </c>
      <c r="E18727" s="17">
        <v>11</v>
      </c>
      <c r="F18727" t="s">
        <v>78</v>
      </c>
      <c r="H18727">
        <v>96453.48000000001</v>
      </c>
    </row>
    <row r="18728" spans="1:8" x14ac:dyDescent="0.25">
      <c r="A18728" s="2">
        <v>43</v>
      </c>
      <c r="B18728" t="s">
        <v>292</v>
      </c>
      <c r="C18728" t="s">
        <v>293</v>
      </c>
      <c r="D18728" s="2">
        <v>1</v>
      </c>
      <c r="E18728" s="17">
        <v>11</v>
      </c>
      <c r="F18728" t="s">
        <v>67</v>
      </c>
      <c r="G18728">
        <v>5</v>
      </c>
      <c r="H18728">
        <v>373.12</v>
      </c>
    </row>
    <row r="18729" spans="1:8" x14ac:dyDescent="0.25">
      <c r="A18729" s="2">
        <v>43</v>
      </c>
      <c r="B18729" t="s">
        <v>292</v>
      </c>
      <c r="C18729" t="s">
        <v>293</v>
      </c>
      <c r="D18729" s="2">
        <v>1</v>
      </c>
      <c r="E18729" s="17">
        <v>11</v>
      </c>
      <c r="F18729" t="s">
        <v>73</v>
      </c>
      <c r="G18729">
        <v>1</v>
      </c>
      <c r="H18729">
        <v>145612.50999999998</v>
      </c>
    </row>
    <row r="18730" spans="1:8" x14ac:dyDescent="0.25">
      <c r="A18730" s="2">
        <v>43</v>
      </c>
      <c r="B18730" t="s">
        <v>292</v>
      </c>
      <c r="C18730" t="s">
        <v>293</v>
      </c>
      <c r="D18730" s="2">
        <v>1</v>
      </c>
      <c r="E18730" s="17">
        <v>11</v>
      </c>
      <c r="F18730" t="s">
        <v>72</v>
      </c>
      <c r="G18730">
        <v>5</v>
      </c>
      <c r="H18730">
        <v>209049.40999999997</v>
      </c>
    </row>
    <row r="18731" spans="1:8" x14ac:dyDescent="0.25">
      <c r="A18731" s="2">
        <v>43</v>
      </c>
      <c r="B18731" t="s">
        <v>292</v>
      </c>
      <c r="C18731" t="s">
        <v>293</v>
      </c>
      <c r="D18731" s="2">
        <v>1</v>
      </c>
      <c r="E18731" s="17">
        <v>11</v>
      </c>
      <c r="F18731" t="s">
        <v>74</v>
      </c>
      <c r="G18731">
        <v>2</v>
      </c>
      <c r="H18731">
        <v>105884.76</v>
      </c>
    </row>
    <row r="18732" spans="1:8" x14ac:dyDescent="0.25">
      <c r="A18732" s="2">
        <v>43</v>
      </c>
      <c r="B18732" t="s">
        <v>292</v>
      </c>
      <c r="C18732" t="s">
        <v>293</v>
      </c>
      <c r="D18732" s="2">
        <v>1</v>
      </c>
      <c r="E18732" s="17">
        <v>11</v>
      </c>
      <c r="F18732" t="s">
        <v>76</v>
      </c>
      <c r="H18732">
        <v>38790.720000000001</v>
      </c>
    </row>
    <row r="18733" spans="1:8" x14ac:dyDescent="0.25">
      <c r="A18733" s="2">
        <v>43</v>
      </c>
      <c r="B18733" t="s">
        <v>292</v>
      </c>
      <c r="C18733" t="s">
        <v>293</v>
      </c>
      <c r="D18733" s="2">
        <v>1</v>
      </c>
      <c r="E18733" s="17">
        <v>12</v>
      </c>
      <c r="F18733" t="s">
        <v>70</v>
      </c>
      <c r="G18733">
        <v>1</v>
      </c>
      <c r="H18733">
        <v>293766.19999999995</v>
      </c>
    </row>
    <row r="18734" spans="1:8" x14ac:dyDescent="0.25">
      <c r="A18734" s="2">
        <v>43</v>
      </c>
      <c r="B18734" t="s">
        <v>292</v>
      </c>
      <c r="C18734" t="s">
        <v>293</v>
      </c>
      <c r="D18734" s="2">
        <v>1</v>
      </c>
      <c r="E18734" s="17">
        <v>12</v>
      </c>
      <c r="F18734" t="s">
        <v>68</v>
      </c>
      <c r="G18734">
        <v>1</v>
      </c>
      <c r="H18734">
        <v>9380</v>
      </c>
    </row>
    <row r="18735" spans="1:8" x14ac:dyDescent="0.25">
      <c r="A18735" s="2">
        <v>43</v>
      </c>
      <c r="B18735" t="s">
        <v>292</v>
      </c>
      <c r="C18735" t="s">
        <v>293</v>
      </c>
      <c r="D18735" s="2">
        <v>1</v>
      </c>
      <c r="E18735" s="17">
        <v>12</v>
      </c>
      <c r="F18735" t="s">
        <v>69</v>
      </c>
      <c r="G18735">
        <v>1</v>
      </c>
      <c r="H18735">
        <v>38189.53</v>
      </c>
    </row>
    <row r="18736" spans="1:8" x14ac:dyDescent="0.25">
      <c r="A18736" s="2">
        <v>43</v>
      </c>
      <c r="B18736" t="s">
        <v>292</v>
      </c>
      <c r="C18736" t="s">
        <v>293</v>
      </c>
      <c r="D18736" s="2">
        <v>1</v>
      </c>
      <c r="E18736" s="17">
        <v>12</v>
      </c>
      <c r="F18736" t="s">
        <v>67</v>
      </c>
      <c r="G18736">
        <v>1</v>
      </c>
      <c r="H18736">
        <v>40.81</v>
      </c>
    </row>
    <row r="18737" spans="1:8" x14ac:dyDescent="0.25">
      <c r="A18737" s="2">
        <v>43</v>
      </c>
      <c r="B18737" t="s">
        <v>292</v>
      </c>
      <c r="C18737" t="s">
        <v>293</v>
      </c>
      <c r="D18737" s="2">
        <v>1</v>
      </c>
      <c r="E18737" s="17">
        <v>12</v>
      </c>
      <c r="F18737" t="s">
        <v>73</v>
      </c>
      <c r="H18737">
        <v>41790</v>
      </c>
    </row>
    <row r="18738" spans="1:8" x14ac:dyDescent="0.25">
      <c r="A18738" s="2">
        <v>43</v>
      </c>
      <c r="B18738" t="s">
        <v>292</v>
      </c>
      <c r="C18738" t="s">
        <v>293</v>
      </c>
      <c r="D18738" s="2">
        <v>1</v>
      </c>
      <c r="E18738" s="17">
        <v>12</v>
      </c>
      <c r="F18738" t="s">
        <v>72</v>
      </c>
      <c r="G18738">
        <v>1</v>
      </c>
      <c r="H18738">
        <v>53849.680000000008</v>
      </c>
    </row>
    <row r="18739" spans="1:8" x14ac:dyDescent="0.25">
      <c r="A18739" s="2">
        <v>43</v>
      </c>
      <c r="B18739" t="s">
        <v>292</v>
      </c>
      <c r="C18739" t="s">
        <v>293</v>
      </c>
      <c r="D18739" s="2">
        <v>1</v>
      </c>
      <c r="E18739" s="17">
        <v>12</v>
      </c>
      <c r="F18739" t="s">
        <v>74</v>
      </c>
      <c r="G18739">
        <v>1</v>
      </c>
      <c r="H18739">
        <v>51708</v>
      </c>
    </row>
    <row r="18740" spans="1:8" x14ac:dyDescent="0.25">
      <c r="A18740" s="2">
        <v>43</v>
      </c>
      <c r="B18740" t="s">
        <v>292</v>
      </c>
      <c r="C18740" t="s">
        <v>293</v>
      </c>
      <c r="D18740" s="2">
        <v>1</v>
      </c>
      <c r="E18740" s="17">
        <v>13</v>
      </c>
      <c r="F18740" t="s">
        <v>70</v>
      </c>
      <c r="G18740">
        <v>8</v>
      </c>
      <c r="H18740">
        <v>4394018.9400000004</v>
      </c>
    </row>
    <row r="18741" spans="1:8" x14ac:dyDescent="0.25">
      <c r="A18741" s="2">
        <v>43</v>
      </c>
      <c r="B18741" t="s">
        <v>292</v>
      </c>
      <c r="C18741" t="s">
        <v>293</v>
      </c>
      <c r="D18741" s="2">
        <v>1</v>
      </c>
      <c r="E18741" s="17">
        <v>13</v>
      </c>
      <c r="F18741" t="s">
        <v>75</v>
      </c>
      <c r="G18741">
        <v>1</v>
      </c>
      <c r="H18741">
        <v>36000</v>
      </c>
    </row>
    <row r="18742" spans="1:8" x14ac:dyDescent="0.25">
      <c r="A18742" s="2">
        <v>43</v>
      </c>
      <c r="B18742" t="s">
        <v>292</v>
      </c>
      <c r="C18742" t="s">
        <v>293</v>
      </c>
      <c r="D18742" s="2">
        <v>1</v>
      </c>
      <c r="E18742" s="17">
        <v>13</v>
      </c>
      <c r="F18742" t="s">
        <v>68</v>
      </c>
      <c r="G18742">
        <v>2</v>
      </c>
      <c r="H18742">
        <v>25920</v>
      </c>
    </row>
    <row r="18743" spans="1:8" x14ac:dyDescent="0.25">
      <c r="A18743" s="2">
        <v>43</v>
      </c>
      <c r="B18743" t="s">
        <v>292</v>
      </c>
      <c r="C18743" t="s">
        <v>293</v>
      </c>
      <c r="D18743" s="2">
        <v>1</v>
      </c>
      <c r="E18743" s="17">
        <v>13</v>
      </c>
      <c r="F18743" t="s">
        <v>69</v>
      </c>
      <c r="G18743">
        <v>7</v>
      </c>
      <c r="H18743">
        <v>489494.42000000004</v>
      </c>
    </row>
    <row r="18744" spans="1:8" x14ac:dyDescent="0.25">
      <c r="A18744" s="2">
        <v>43</v>
      </c>
      <c r="B18744" t="s">
        <v>292</v>
      </c>
      <c r="C18744" t="s">
        <v>293</v>
      </c>
      <c r="D18744" s="2">
        <v>1</v>
      </c>
      <c r="E18744" s="17">
        <v>13</v>
      </c>
      <c r="F18744" t="s">
        <v>78</v>
      </c>
      <c r="H18744">
        <v>33755.519999999997</v>
      </c>
    </row>
    <row r="18745" spans="1:8" x14ac:dyDescent="0.25">
      <c r="A18745" s="2">
        <v>43</v>
      </c>
      <c r="B18745" t="s">
        <v>292</v>
      </c>
      <c r="C18745" t="s">
        <v>293</v>
      </c>
      <c r="D18745" s="2">
        <v>1</v>
      </c>
      <c r="E18745" s="17">
        <v>13</v>
      </c>
      <c r="F18745" t="s">
        <v>67</v>
      </c>
      <c r="G18745">
        <v>8</v>
      </c>
      <c r="H18745">
        <v>530.53</v>
      </c>
    </row>
    <row r="18746" spans="1:8" x14ac:dyDescent="0.25">
      <c r="A18746" s="2">
        <v>43</v>
      </c>
      <c r="B18746" t="s">
        <v>292</v>
      </c>
      <c r="C18746" t="s">
        <v>293</v>
      </c>
      <c r="D18746" s="2">
        <v>1</v>
      </c>
      <c r="E18746" s="17">
        <v>13</v>
      </c>
      <c r="F18746" t="s">
        <v>73</v>
      </c>
      <c r="G18746">
        <v>2</v>
      </c>
      <c r="H18746">
        <v>334987.11000000004</v>
      </c>
    </row>
    <row r="18747" spans="1:8" x14ac:dyDescent="0.25">
      <c r="A18747" s="2">
        <v>43</v>
      </c>
      <c r="B18747" t="s">
        <v>292</v>
      </c>
      <c r="C18747" t="s">
        <v>293</v>
      </c>
      <c r="D18747" s="2">
        <v>1</v>
      </c>
      <c r="E18747" s="17">
        <v>13</v>
      </c>
      <c r="F18747" t="s">
        <v>72</v>
      </c>
      <c r="G18747">
        <v>8</v>
      </c>
      <c r="H18747">
        <v>1757163.16</v>
      </c>
    </row>
    <row r="18748" spans="1:8" x14ac:dyDescent="0.25">
      <c r="A18748" s="2">
        <v>43</v>
      </c>
      <c r="B18748" t="s">
        <v>292</v>
      </c>
      <c r="C18748" t="s">
        <v>293</v>
      </c>
      <c r="D18748" s="2">
        <v>1</v>
      </c>
      <c r="E18748" s="17">
        <v>13</v>
      </c>
      <c r="F18748" t="s">
        <v>74</v>
      </c>
      <c r="G18748">
        <v>2</v>
      </c>
      <c r="H18748">
        <v>110883.1</v>
      </c>
    </row>
    <row r="18749" spans="1:8" x14ac:dyDescent="0.25">
      <c r="A18749" s="2">
        <v>43</v>
      </c>
      <c r="B18749" t="s">
        <v>292</v>
      </c>
      <c r="C18749" t="s">
        <v>293</v>
      </c>
      <c r="D18749" s="2">
        <v>1</v>
      </c>
      <c r="E18749" s="17">
        <v>13</v>
      </c>
      <c r="F18749" t="s">
        <v>76</v>
      </c>
      <c r="H18749">
        <v>66969.490000000005</v>
      </c>
    </row>
    <row r="18750" spans="1:8" x14ac:dyDescent="0.25">
      <c r="A18750" s="2">
        <v>43</v>
      </c>
      <c r="B18750" t="s">
        <v>292</v>
      </c>
      <c r="C18750" t="s">
        <v>293</v>
      </c>
      <c r="D18750" s="2">
        <v>1</v>
      </c>
      <c r="E18750" s="17">
        <v>14</v>
      </c>
      <c r="F18750" t="s">
        <v>70</v>
      </c>
      <c r="G18750">
        <v>2</v>
      </c>
      <c r="H18750">
        <v>1304554.9500000002</v>
      </c>
    </row>
    <row r="18751" spans="1:8" x14ac:dyDescent="0.25">
      <c r="A18751" s="2">
        <v>43</v>
      </c>
      <c r="B18751" t="s">
        <v>292</v>
      </c>
      <c r="C18751" t="s">
        <v>293</v>
      </c>
      <c r="D18751" s="2">
        <v>1</v>
      </c>
      <c r="E18751" s="17">
        <v>14</v>
      </c>
      <c r="F18751" t="s">
        <v>75</v>
      </c>
      <c r="G18751">
        <v>1</v>
      </c>
      <c r="H18751">
        <v>100104</v>
      </c>
    </row>
    <row r="18752" spans="1:8" x14ac:dyDescent="0.25">
      <c r="A18752" s="2">
        <v>43</v>
      </c>
      <c r="B18752" t="s">
        <v>292</v>
      </c>
      <c r="C18752" t="s">
        <v>293</v>
      </c>
      <c r="D18752" s="2">
        <v>1</v>
      </c>
      <c r="E18752" s="17">
        <v>14</v>
      </c>
      <c r="F18752" t="s">
        <v>68</v>
      </c>
      <c r="G18752">
        <v>1</v>
      </c>
      <c r="H18752">
        <v>25920</v>
      </c>
    </row>
    <row r="18753" spans="1:8" x14ac:dyDescent="0.25">
      <c r="A18753" s="2">
        <v>43</v>
      </c>
      <c r="B18753" t="s">
        <v>292</v>
      </c>
      <c r="C18753" t="s">
        <v>293</v>
      </c>
      <c r="D18753" s="2">
        <v>1</v>
      </c>
      <c r="E18753" s="17">
        <v>14</v>
      </c>
      <c r="F18753" t="s">
        <v>69</v>
      </c>
      <c r="G18753">
        <v>2</v>
      </c>
      <c r="H18753">
        <v>169591.84</v>
      </c>
    </row>
    <row r="18754" spans="1:8" x14ac:dyDescent="0.25">
      <c r="A18754" s="2">
        <v>43</v>
      </c>
      <c r="B18754" t="s">
        <v>292</v>
      </c>
      <c r="C18754" t="s">
        <v>293</v>
      </c>
      <c r="D18754" s="2">
        <v>1</v>
      </c>
      <c r="E18754" s="17">
        <v>14</v>
      </c>
      <c r="F18754" t="s">
        <v>78</v>
      </c>
      <c r="H18754">
        <v>88165.98</v>
      </c>
    </row>
    <row r="18755" spans="1:8" x14ac:dyDescent="0.25">
      <c r="A18755" s="2">
        <v>43</v>
      </c>
      <c r="B18755" t="s">
        <v>292</v>
      </c>
      <c r="C18755" t="s">
        <v>293</v>
      </c>
      <c r="D18755" s="2">
        <v>1</v>
      </c>
      <c r="E18755" s="17">
        <v>14</v>
      </c>
      <c r="F18755" t="s">
        <v>67</v>
      </c>
      <c r="G18755">
        <v>2</v>
      </c>
      <c r="H18755">
        <v>139.91999999999999</v>
      </c>
    </row>
    <row r="18756" spans="1:8" x14ac:dyDescent="0.25">
      <c r="A18756" s="2">
        <v>43</v>
      </c>
      <c r="B18756" t="s">
        <v>292</v>
      </c>
      <c r="C18756" t="s">
        <v>293</v>
      </c>
      <c r="D18756" s="2">
        <v>1</v>
      </c>
      <c r="E18756" s="17">
        <v>14</v>
      </c>
      <c r="F18756" t="s">
        <v>73</v>
      </c>
      <c r="G18756">
        <v>1</v>
      </c>
      <c r="H18756">
        <v>108166.35</v>
      </c>
    </row>
    <row r="18757" spans="1:8" x14ac:dyDescent="0.25">
      <c r="A18757" s="2">
        <v>43</v>
      </c>
      <c r="B18757" t="s">
        <v>292</v>
      </c>
      <c r="C18757" t="s">
        <v>293</v>
      </c>
      <c r="D18757" s="2">
        <v>1</v>
      </c>
      <c r="E18757" s="17">
        <v>14</v>
      </c>
      <c r="F18757" t="s">
        <v>72</v>
      </c>
      <c r="G18757">
        <v>2</v>
      </c>
      <c r="H18757">
        <v>465374.22000000003</v>
      </c>
    </row>
    <row r="18758" spans="1:8" x14ac:dyDescent="0.25">
      <c r="A18758" s="2">
        <v>43</v>
      </c>
      <c r="B18758" t="s">
        <v>292</v>
      </c>
      <c r="C18758" t="s">
        <v>293</v>
      </c>
      <c r="D18758" s="2">
        <v>1</v>
      </c>
      <c r="E18758" s="17">
        <v>14</v>
      </c>
      <c r="F18758" t="s">
        <v>74</v>
      </c>
      <c r="H18758">
        <v>21658</v>
      </c>
    </row>
    <row r="18759" spans="1:8" x14ac:dyDescent="0.25">
      <c r="A18759" s="2">
        <v>43</v>
      </c>
      <c r="B18759" t="s">
        <v>292</v>
      </c>
      <c r="C18759" t="s">
        <v>293</v>
      </c>
      <c r="D18759" s="2">
        <v>1</v>
      </c>
      <c r="E18759" s="17">
        <v>14</v>
      </c>
      <c r="F18759" t="s">
        <v>76</v>
      </c>
      <c r="H18759">
        <v>53062.47</v>
      </c>
    </row>
    <row r="18760" spans="1:8" x14ac:dyDescent="0.25">
      <c r="A18760" s="2">
        <v>43</v>
      </c>
      <c r="B18760" t="s">
        <v>292</v>
      </c>
      <c r="C18760" t="s">
        <v>293</v>
      </c>
      <c r="D18760" s="2">
        <v>1</v>
      </c>
      <c r="E18760" s="17">
        <v>15</v>
      </c>
      <c r="F18760" t="s">
        <v>70</v>
      </c>
      <c r="H18760">
        <v>607717.80000000005</v>
      </c>
    </row>
    <row r="18761" spans="1:8" x14ac:dyDescent="0.25">
      <c r="A18761" s="2">
        <v>43</v>
      </c>
      <c r="B18761" t="s">
        <v>292</v>
      </c>
      <c r="C18761" t="s">
        <v>293</v>
      </c>
      <c r="D18761" s="2">
        <v>1</v>
      </c>
      <c r="E18761" s="17">
        <v>15</v>
      </c>
      <c r="F18761" t="s">
        <v>68</v>
      </c>
      <c r="H18761">
        <v>15750</v>
      </c>
    </row>
    <row r="18762" spans="1:8" x14ac:dyDescent="0.25">
      <c r="A18762" s="2">
        <v>43</v>
      </c>
      <c r="B18762" t="s">
        <v>292</v>
      </c>
      <c r="C18762" t="s">
        <v>293</v>
      </c>
      <c r="D18762" s="2">
        <v>1</v>
      </c>
      <c r="E18762" s="17">
        <v>15</v>
      </c>
      <c r="F18762" t="s">
        <v>69</v>
      </c>
      <c r="H18762">
        <v>79003.14</v>
      </c>
    </row>
    <row r="18763" spans="1:8" x14ac:dyDescent="0.25">
      <c r="A18763" s="2">
        <v>43</v>
      </c>
      <c r="B18763" t="s">
        <v>292</v>
      </c>
      <c r="C18763" t="s">
        <v>293</v>
      </c>
      <c r="D18763" s="2">
        <v>1</v>
      </c>
      <c r="E18763" s="17">
        <v>15</v>
      </c>
      <c r="F18763" t="s">
        <v>67</v>
      </c>
      <c r="H18763">
        <v>52.469999999999992</v>
      </c>
    </row>
    <row r="18764" spans="1:8" x14ac:dyDescent="0.25">
      <c r="A18764" s="2">
        <v>43</v>
      </c>
      <c r="B18764" t="s">
        <v>292</v>
      </c>
      <c r="C18764" t="s">
        <v>293</v>
      </c>
      <c r="D18764" s="2">
        <v>1</v>
      </c>
      <c r="E18764" s="17">
        <v>15</v>
      </c>
      <c r="F18764" t="s">
        <v>72</v>
      </c>
      <c r="H18764">
        <v>310391.78999999992</v>
      </c>
    </row>
    <row r="18765" spans="1:8" x14ac:dyDescent="0.25">
      <c r="A18765" s="2">
        <v>43</v>
      </c>
      <c r="B18765" t="s">
        <v>292</v>
      </c>
      <c r="C18765" t="s">
        <v>293</v>
      </c>
      <c r="D18765" s="2">
        <v>1</v>
      </c>
      <c r="E18765" s="17">
        <v>16</v>
      </c>
      <c r="F18765" t="s">
        <v>70</v>
      </c>
      <c r="G18765">
        <v>2</v>
      </c>
      <c r="H18765">
        <v>1971932.2599999998</v>
      </c>
    </row>
    <row r="18766" spans="1:8" x14ac:dyDescent="0.25">
      <c r="A18766" s="2">
        <v>43</v>
      </c>
      <c r="B18766" t="s">
        <v>292</v>
      </c>
      <c r="C18766" t="s">
        <v>293</v>
      </c>
      <c r="D18766" s="2">
        <v>1</v>
      </c>
      <c r="E18766" s="17">
        <v>16</v>
      </c>
      <c r="F18766" t="s">
        <v>68</v>
      </c>
      <c r="G18766">
        <v>2</v>
      </c>
      <c r="H18766">
        <v>31200</v>
      </c>
    </row>
    <row r="18767" spans="1:8" x14ac:dyDescent="0.25">
      <c r="A18767" s="2">
        <v>43</v>
      </c>
      <c r="B18767" t="s">
        <v>292</v>
      </c>
      <c r="C18767" t="s">
        <v>293</v>
      </c>
      <c r="D18767" s="2">
        <v>1</v>
      </c>
      <c r="E18767" s="17">
        <v>16</v>
      </c>
      <c r="F18767" t="s">
        <v>69</v>
      </c>
      <c r="G18767">
        <v>2</v>
      </c>
      <c r="H18767">
        <v>319583.33999999997</v>
      </c>
    </row>
    <row r="18768" spans="1:8" x14ac:dyDescent="0.25">
      <c r="A18768" s="2">
        <v>43</v>
      </c>
      <c r="B18768" t="s">
        <v>292</v>
      </c>
      <c r="C18768" t="s">
        <v>293</v>
      </c>
      <c r="D18768" s="2">
        <v>1</v>
      </c>
      <c r="E18768" s="17">
        <v>16</v>
      </c>
      <c r="F18768" t="s">
        <v>67</v>
      </c>
      <c r="G18768">
        <v>1</v>
      </c>
      <c r="H18768">
        <v>69.959999999999994</v>
      </c>
    </row>
    <row r="18769" spans="1:8" x14ac:dyDescent="0.25">
      <c r="A18769" s="2">
        <v>43</v>
      </c>
      <c r="B18769" t="s">
        <v>292</v>
      </c>
      <c r="C18769" t="s">
        <v>293</v>
      </c>
      <c r="D18769" s="2">
        <v>1</v>
      </c>
      <c r="E18769" s="17">
        <v>16</v>
      </c>
      <c r="F18769" t="s">
        <v>73</v>
      </c>
      <c r="H18769">
        <v>70209.899999999994</v>
      </c>
    </row>
    <row r="18770" spans="1:8" x14ac:dyDescent="0.25">
      <c r="A18770" s="2">
        <v>43</v>
      </c>
      <c r="B18770" t="s">
        <v>292</v>
      </c>
      <c r="C18770" t="s">
        <v>293</v>
      </c>
      <c r="D18770" s="2">
        <v>1</v>
      </c>
      <c r="E18770" s="17">
        <v>16</v>
      </c>
      <c r="F18770" t="s">
        <v>72</v>
      </c>
      <c r="G18770">
        <v>2</v>
      </c>
      <c r="H18770">
        <v>726511.09000000008</v>
      </c>
    </row>
    <row r="18771" spans="1:8" x14ac:dyDescent="0.25">
      <c r="A18771" s="2">
        <v>43</v>
      </c>
      <c r="B18771" t="s">
        <v>292</v>
      </c>
      <c r="C18771" t="s">
        <v>294</v>
      </c>
      <c r="D18771" s="2">
        <v>3</v>
      </c>
      <c r="E18771" s="17">
        <v>4</v>
      </c>
      <c r="F18771" t="s">
        <v>70</v>
      </c>
      <c r="G18771">
        <v>2</v>
      </c>
      <c r="H18771">
        <v>227354.25</v>
      </c>
    </row>
    <row r="18772" spans="1:8" x14ac:dyDescent="0.25">
      <c r="A18772" s="2">
        <v>43</v>
      </c>
      <c r="B18772" t="s">
        <v>292</v>
      </c>
      <c r="C18772" t="s">
        <v>294</v>
      </c>
      <c r="D18772" s="2">
        <v>3</v>
      </c>
      <c r="E18772" s="17">
        <v>4</v>
      </c>
      <c r="F18772" t="s">
        <v>75</v>
      </c>
      <c r="G18772">
        <v>1</v>
      </c>
      <c r="H18772">
        <v>13500</v>
      </c>
    </row>
    <row r="18773" spans="1:8" x14ac:dyDescent="0.25">
      <c r="A18773" s="2">
        <v>43</v>
      </c>
      <c r="B18773" t="s">
        <v>292</v>
      </c>
      <c r="C18773" t="s">
        <v>294</v>
      </c>
      <c r="D18773" s="2">
        <v>3</v>
      </c>
      <c r="E18773" s="17">
        <v>4</v>
      </c>
      <c r="F18773" t="s">
        <v>77</v>
      </c>
      <c r="G18773">
        <v>2</v>
      </c>
      <c r="H18773">
        <v>23515.54</v>
      </c>
    </row>
    <row r="18774" spans="1:8" x14ac:dyDescent="0.25">
      <c r="A18774" s="2">
        <v>43</v>
      </c>
      <c r="B18774" t="s">
        <v>292</v>
      </c>
      <c r="C18774" t="s">
        <v>294</v>
      </c>
      <c r="D18774" s="2">
        <v>3</v>
      </c>
      <c r="E18774" s="17">
        <v>4</v>
      </c>
      <c r="F18774" t="s">
        <v>69</v>
      </c>
      <c r="G18774">
        <v>1</v>
      </c>
      <c r="H18774">
        <v>14557.86</v>
      </c>
    </row>
    <row r="18775" spans="1:8" x14ac:dyDescent="0.25">
      <c r="A18775" s="2">
        <v>43</v>
      </c>
      <c r="B18775" t="s">
        <v>292</v>
      </c>
      <c r="C18775" t="s">
        <v>294</v>
      </c>
      <c r="D18775" s="2">
        <v>3</v>
      </c>
      <c r="E18775" s="17">
        <v>4</v>
      </c>
      <c r="F18775" t="s">
        <v>78</v>
      </c>
      <c r="H18775">
        <v>16809.120000000003</v>
      </c>
    </row>
    <row r="18776" spans="1:8" x14ac:dyDescent="0.25">
      <c r="A18776" s="2">
        <v>43</v>
      </c>
      <c r="B18776" t="s">
        <v>292</v>
      </c>
      <c r="C18776" t="s">
        <v>294</v>
      </c>
      <c r="D18776" s="2">
        <v>3</v>
      </c>
      <c r="E18776" s="17">
        <v>4</v>
      </c>
      <c r="F18776" t="s">
        <v>67</v>
      </c>
      <c r="G18776">
        <v>2</v>
      </c>
      <c r="H18776">
        <v>139.91999999999999</v>
      </c>
    </row>
    <row r="18777" spans="1:8" x14ac:dyDescent="0.25">
      <c r="A18777" s="2">
        <v>43</v>
      </c>
      <c r="B18777" t="s">
        <v>292</v>
      </c>
      <c r="C18777" t="s">
        <v>294</v>
      </c>
      <c r="D18777" s="2">
        <v>3</v>
      </c>
      <c r="E18777" s="17">
        <v>4</v>
      </c>
      <c r="F18777" t="s">
        <v>73</v>
      </c>
      <c r="H18777">
        <v>9228.25</v>
      </c>
    </row>
    <row r="18778" spans="1:8" x14ac:dyDescent="0.25">
      <c r="A18778" s="2">
        <v>43</v>
      </c>
      <c r="B18778" t="s">
        <v>292</v>
      </c>
      <c r="C18778" t="s">
        <v>294</v>
      </c>
      <c r="D18778" s="2">
        <v>3</v>
      </c>
      <c r="E18778" s="17">
        <v>4</v>
      </c>
      <c r="F18778" t="s">
        <v>72</v>
      </c>
      <c r="G18778">
        <v>1</v>
      </c>
      <c r="H18778">
        <v>42369.51</v>
      </c>
    </row>
    <row r="18779" spans="1:8" x14ac:dyDescent="0.25">
      <c r="A18779" s="2">
        <v>43</v>
      </c>
      <c r="B18779" t="s">
        <v>292</v>
      </c>
      <c r="C18779" t="s">
        <v>294</v>
      </c>
      <c r="D18779" s="2">
        <v>3</v>
      </c>
      <c r="E18779" s="17">
        <v>5</v>
      </c>
      <c r="F18779" t="s">
        <v>70</v>
      </c>
      <c r="H18779">
        <v>11616</v>
      </c>
    </row>
    <row r="18780" spans="1:8" x14ac:dyDescent="0.25">
      <c r="A18780" s="2">
        <v>43</v>
      </c>
      <c r="B18780" t="s">
        <v>292</v>
      </c>
      <c r="C18780" t="s">
        <v>294</v>
      </c>
      <c r="D18780" s="2">
        <v>3</v>
      </c>
      <c r="E18780" s="17">
        <v>5</v>
      </c>
      <c r="F18780" t="s">
        <v>75</v>
      </c>
      <c r="H18780">
        <v>900</v>
      </c>
    </row>
    <row r="18781" spans="1:8" x14ac:dyDescent="0.25">
      <c r="A18781" s="2">
        <v>43</v>
      </c>
      <c r="B18781" t="s">
        <v>292</v>
      </c>
      <c r="C18781" t="s">
        <v>294</v>
      </c>
      <c r="D18781" s="2">
        <v>3</v>
      </c>
      <c r="E18781" s="17">
        <v>5</v>
      </c>
      <c r="F18781" t="s">
        <v>68</v>
      </c>
      <c r="H18781">
        <v>1014</v>
      </c>
    </row>
    <row r="18782" spans="1:8" x14ac:dyDescent="0.25">
      <c r="A18782" s="2">
        <v>43</v>
      </c>
      <c r="B18782" t="s">
        <v>292</v>
      </c>
      <c r="C18782" t="s">
        <v>294</v>
      </c>
      <c r="D18782" s="2">
        <v>3</v>
      </c>
      <c r="E18782" s="17">
        <v>5</v>
      </c>
      <c r="F18782" t="s">
        <v>69</v>
      </c>
      <c r="H18782">
        <v>1510.07</v>
      </c>
    </row>
    <row r="18783" spans="1:8" x14ac:dyDescent="0.25">
      <c r="A18783" s="2">
        <v>43</v>
      </c>
      <c r="B18783" t="s">
        <v>292</v>
      </c>
      <c r="C18783" t="s">
        <v>294</v>
      </c>
      <c r="D18783" s="2">
        <v>3</v>
      </c>
      <c r="E18783" s="17">
        <v>5</v>
      </c>
      <c r="F18783" t="s">
        <v>67</v>
      </c>
      <c r="H18783">
        <v>5.7799999999999994</v>
      </c>
    </row>
    <row r="18784" spans="1:8" x14ac:dyDescent="0.25">
      <c r="A18784" s="2">
        <v>43</v>
      </c>
      <c r="B18784" t="s">
        <v>292</v>
      </c>
      <c r="C18784" t="s">
        <v>294</v>
      </c>
      <c r="D18784" s="2">
        <v>3</v>
      </c>
      <c r="E18784" s="17">
        <v>6</v>
      </c>
      <c r="F18784" t="s">
        <v>70</v>
      </c>
      <c r="G18784">
        <v>8</v>
      </c>
      <c r="H18784">
        <v>1341178.5</v>
      </c>
    </row>
    <row r="18785" spans="1:8" x14ac:dyDescent="0.25">
      <c r="A18785" s="2">
        <v>43</v>
      </c>
      <c r="B18785" t="s">
        <v>292</v>
      </c>
      <c r="C18785" t="s">
        <v>294</v>
      </c>
      <c r="D18785" s="2">
        <v>3</v>
      </c>
      <c r="E18785" s="17">
        <v>6</v>
      </c>
      <c r="F18785" t="s">
        <v>75</v>
      </c>
      <c r="G18785">
        <v>7</v>
      </c>
      <c r="H18785">
        <v>87300</v>
      </c>
    </row>
    <row r="18786" spans="1:8" x14ac:dyDescent="0.25">
      <c r="A18786" s="2">
        <v>43</v>
      </c>
      <c r="B18786" t="s">
        <v>292</v>
      </c>
      <c r="C18786" t="s">
        <v>294</v>
      </c>
      <c r="D18786" s="2">
        <v>3</v>
      </c>
      <c r="E18786" s="17">
        <v>6</v>
      </c>
      <c r="F18786" t="s">
        <v>77</v>
      </c>
      <c r="H18786">
        <v>2790.8</v>
      </c>
    </row>
    <row r="18787" spans="1:8" x14ac:dyDescent="0.25">
      <c r="A18787" s="2">
        <v>43</v>
      </c>
      <c r="B18787" t="s">
        <v>292</v>
      </c>
      <c r="C18787" t="s">
        <v>294</v>
      </c>
      <c r="D18787" s="2">
        <v>3</v>
      </c>
      <c r="E18787" s="17">
        <v>6</v>
      </c>
      <c r="F18787" t="s">
        <v>68</v>
      </c>
      <c r="G18787">
        <v>4</v>
      </c>
      <c r="H18787">
        <v>77760</v>
      </c>
    </row>
    <row r="18788" spans="1:8" x14ac:dyDescent="0.25">
      <c r="A18788" s="2">
        <v>43</v>
      </c>
      <c r="B18788" t="s">
        <v>292</v>
      </c>
      <c r="C18788" t="s">
        <v>294</v>
      </c>
      <c r="D18788" s="2">
        <v>3</v>
      </c>
      <c r="E18788" s="17">
        <v>6</v>
      </c>
      <c r="F18788" t="s">
        <v>69</v>
      </c>
      <c r="G18788">
        <v>7</v>
      </c>
      <c r="H18788">
        <v>151155.84999999998</v>
      </c>
    </row>
    <row r="18789" spans="1:8" x14ac:dyDescent="0.25">
      <c r="A18789" s="2">
        <v>43</v>
      </c>
      <c r="B18789" t="s">
        <v>292</v>
      </c>
      <c r="C18789" t="s">
        <v>294</v>
      </c>
      <c r="D18789" s="2">
        <v>3</v>
      </c>
      <c r="E18789" s="17">
        <v>6</v>
      </c>
      <c r="F18789" t="s">
        <v>78</v>
      </c>
      <c r="H18789">
        <v>18099.12</v>
      </c>
    </row>
    <row r="18790" spans="1:8" x14ac:dyDescent="0.25">
      <c r="A18790" s="2">
        <v>43</v>
      </c>
      <c r="B18790" t="s">
        <v>292</v>
      </c>
      <c r="C18790" t="s">
        <v>294</v>
      </c>
      <c r="D18790" s="2">
        <v>3</v>
      </c>
      <c r="E18790" s="17">
        <v>6</v>
      </c>
      <c r="F18790" t="s">
        <v>67</v>
      </c>
      <c r="G18790">
        <v>8</v>
      </c>
      <c r="H18790">
        <v>559.67999999999995</v>
      </c>
    </row>
    <row r="18791" spans="1:8" x14ac:dyDescent="0.25">
      <c r="A18791" s="2">
        <v>43</v>
      </c>
      <c r="B18791" t="s">
        <v>292</v>
      </c>
      <c r="C18791" t="s">
        <v>294</v>
      </c>
      <c r="D18791" s="2">
        <v>3</v>
      </c>
      <c r="E18791" s="17">
        <v>6</v>
      </c>
      <c r="F18791" t="s">
        <v>73</v>
      </c>
      <c r="G18791">
        <v>1</v>
      </c>
      <c r="H18791">
        <v>97050.5</v>
      </c>
    </row>
    <row r="18792" spans="1:8" x14ac:dyDescent="0.25">
      <c r="A18792" s="2">
        <v>43</v>
      </c>
      <c r="B18792" t="s">
        <v>292</v>
      </c>
      <c r="C18792" t="s">
        <v>294</v>
      </c>
      <c r="D18792" s="2">
        <v>3</v>
      </c>
      <c r="E18792" s="17">
        <v>6</v>
      </c>
      <c r="F18792" t="s">
        <v>72</v>
      </c>
      <c r="G18792">
        <v>1</v>
      </c>
      <c r="H18792">
        <v>65531.040000000008</v>
      </c>
    </row>
    <row r="18793" spans="1:8" x14ac:dyDescent="0.25">
      <c r="A18793" s="2">
        <v>43</v>
      </c>
      <c r="B18793" t="s">
        <v>292</v>
      </c>
      <c r="C18793" t="s">
        <v>294</v>
      </c>
      <c r="D18793" s="2">
        <v>3</v>
      </c>
      <c r="E18793" s="17">
        <v>6</v>
      </c>
      <c r="F18793" t="s">
        <v>74</v>
      </c>
      <c r="G18793">
        <v>2</v>
      </c>
      <c r="H18793">
        <v>29760</v>
      </c>
    </row>
    <row r="18794" spans="1:8" x14ac:dyDescent="0.25">
      <c r="A18794" s="2">
        <v>43</v>
      </c>
      <c r="B18794" t="s">
        <v>292</v>
      </c>
      <c r="C18794" t="s">
        <v>294</v>
      </c>
      <c r="D18794" s="2">
        <v>3</v>
      </c>
      <c r="E18794" s="17">
        <v>7</v>
      </c>
      <c r="F18794" t="s">
        <v>70</v>
      </c>
      <c r="H18794">
        <v>3670.5</v>
      </c>
    </row>
    <row r="18795" spans="1:8" x14ac:dyDescent="0.25">
      <c r="A18795" s="2">
        <v>43</v>
      </c>
      <c r="B18795" t="s">
        <v>292</v>
      </c>
      <c r="C18795" t="s">
        <v>294</v>
      </c>
      <c r="D18795" s="2">
        <v>3</v>
      </c>
      <c r="E18795" s="17">
        <v>7</v>
      </c>
      <c r="F18795" t="s">
        <v>69</v>
      </c>
      <c r="H18795">
        <v>477.15</v>
      </c>
    </row>
    <row r="18796" spans="1:8" x14ac:dyDescent="0.25">
      <c r="A18796" s="2">
        <v>43</v>
      </c>
      <c r="B18796" t="s">
        <v>292</v>
      </c>
      <c r="C18796" t="s">
        <v>294</v>
      </c>
      <c r="D18796" s="2">
        <v>3</v>
      </c>
      <c r="E18796" s="17">
        <v>11</v>
      </c>
      <c r="F18796" t="s">
        <v>70</v>
      </c>
      <c r="G18796">
        <v>2</v>
      </c>
      <c r="H18796">
        <v>1084699.1499999999</v>
      </c>
    </row>
    <row r="18797" spans="1:8" x14ac:dyDescent="0.25">
      <c r="A18797" s="2">
        <v>43</v>
      </c>
      <c r="B18797" t="s">
        <v>292</v>
      </c>
      <c r="C18797" t="s">
        <v>294</v>
      </c>
      <c r="D18797" s="2">
        <v>3</v>
      </c>
      <c r="E18797" s="17">
        <v>11</v>
      </c>
      <c r="F18797" t="s">
        <v>68</v>
      </c>
      <c r="G18797">
        <v>1</v>
      </c>
      <c r="H18797">
        <v>19560</v>
      </c>
    </row>
    <row r="18798" spans="1:8" x14ac:dyDescent="0.25">
      <c r="A18798" s="2">
        <v>43</v>
      </c>
      <c r="B18798" t="s">
        <v>292</v>
      </c>
      <c r="C18798" t="s">
        <v>294</v>
      </c>
      <c r="D18798" s="2">
        <v>3</v>
      </c>
      <c r="E18798" s="17">
        <v>11</v>
      </c>
      <c r="F18798" t="s">
        <v>69</v>
      </c>
      <c r="G18798">
        <v>1</v>
      </c>
      <c r="H18798">
        <v>58168.22</v>
      </c>
    </row>
    <row r="18799" spans="1:8" x14ac:dyDescent="0.25">
      <c r="A18799" s="2">
        <v>43</v>
      </c>
      <c r="B18799" t="s">
        <v>292</v>
      </c>
      <c r="C18799" t="s">
        <v>294</v>
      </c>
      <c r="D18799" s="2">
        <v>3</v>
      </c>
      <c r="E18799" s="17">
        <v>11</v>
      </c>
      <c r="F18799" t="s">
        <v>67</v>
      </c>
      <c r="G18799">
        <v>1</v>
      </c>
      <c r="H18799">
        <v>69.959999999999994</v>
      </c>
    </row>
    <row r="18800" spans="1:8" x14ac:dyDescent="0.25">
      <c r="A18800" s="2">
        <v>43</v>
      </c>
      <c r="B18800" t="s">
        <v>292</v>
      </c>
      <c r="C18800" t="s">
        <v>294</v>
      </c>
      <c r="D18800" s="2">
        <v>3</v>
      </c>
      <c r="E18800" s="17">
        <v>11</v>
      </c>
      <c r="F18800" t="s">
        <v>73</v>
      </c>
      <c r="H18800">
        <v>37425.68</v>
      </c>
    </row>
    <row r="18801" spans="1:8" x14ac:dyDescent="0.25">
      <c r="A18801" s="2">
        <v>43</v>
      </c>
      <c r="B18801" t="s">
        <v>292</v>
      </c>
      <c r="C18801" t="s">
        <v>294</v>
      </c>
      <c r="D18801" s="2">
        <v>3</v>
      </c>
      <c r="E18801" s="17">
        <v>11</v>
      </c>
      <c r="F18801" t="s">
        <v>72</v>
      </c>
      <c r="G18801">
        <v>1</v>
      </c>
      <c r="H18801">
        <v>76748.069999999992</v>
      </c>
    </row>
    <row r="18802" spans="1:8" x14ac:dyDescent="0.25">
      <c r="A18802" s="2">
        <v>43</v>
      </c>
      <c r="B18802" t="s">
        <v>292</v>
      </c>
      <c r="C18802" t="s">
        <v>294</v>
      </c>
      <c r="D18802" s="2">
        <v>3</v>
      </c>
      <c r="E18802" s="17">
        <v>12</v>
      </c>
      <c r="F18802" t="s">
        <v>70</v>
      </c>
      <c r="G18802">
        <v>4</v>
      </c>
      <c r="H18802">
        <v>3113438.27</v>
      </c>
    </row>
    <row r="18803" spans="1:8" x14ac:dyDescent="0.25">
      <c r="A18803" s="2">
        <v>43</v>
      </c>
      <c r="B18803" t="s">
        <v>292</v>
      </c>
      <c r="C18803" t="s">
        <v>294</v>
      </c>
      <c r="D18803" s="2">
        <v>3</v>
      </c>
      <c r="E18803" s="17">
        <v>12</v>
      </c>
      <c r="F18803" t="s">
        <v>68</v>
      </c>
      <c r="G18803">
        <v>1</v>
      </c>
      <c r="H18803">
        <v>24120</v>
      </c>
    </row>
    <row r="18804" spans="1:8" x14ac:dyDescent="0.25">
      <c r="A18804" s="2">
        <v>43</v>
      </c>
      <c r="B18804" t="s">
        <v>292</v>
      </c>
      <c r="C18804" t="s">
        <v>294</v>
      </c>
      <c r="D18804" s="2">
        <v>3</v>
      </c>
      <c r="E18804" s="17">
        <v>12</v>
      </c>
      <c r="F18804" t="s">
        <v>69</v>
      </c>
      <c r="G18804">
        <v>1</v>
      </c>
      <c r="H18804">
        <v>74574.98</v>
      </c>
    </row>
    <row r="18805" spans="1:8" x14ac:dyDescent="0.25">
      <c r="A18805" s="2">
        <v>43</v>
      </c>
      <c r="B18805" t="s">
        <v>292</v>
      </c>
      <c r="C18805" t="s">
        <v>294</v>
      </c>
      <c r="D18805" s="2">
        <v>3</v>
      </c>
      <c r="E18805" s="17">
        <v>12</v>
      </c>
      <c r="F18805" t="s">
        <v>67</v>
      </c>
      <c r="G18805">
        <v>3</v>
      </c>
      <c r="H18805">
        <v>227.36999999999998</v>
      </c>
    </row>
    <row r="18806" spans="1:8" x14ac:dyDescent="0.25">
      <c r="A18806" s="2">
        <v>43</v>
      </c>
      <c r="B18806" t="s">
        <v>292</v>
      </c>
      <c r="C18806" t="s">
        <v>294</v>
      </c>
      <c r="D18806" s="2">
        <v>3</v>
      </c>
      <c r="E18806" s="17">
        <v>12</v>
      </c>
      <c r="F18806" t="s">
        <v>73</v>
      </c>
      <c r="H18806">
        <v>47981.85</v>
      </c>
    </row>
    <row r="18807" spans="1:8" x14ac:dyDescent="0.25">
      <c r="A18807" s="2">
        <v>43</v>
      </c>
      <c r="B18807" t="s">
        <v>292</v>
      </c>
      <c r="C18807" t="s">
        <v>294</v>
      </c>
      <c r="D18807" s="2">
        <v>3</v>
      </c>
      <c r="E18807" s="17">
        <v>12</v>
      </c>
      <c r="F18807" t="s">
        <v>72</v>
      </c>
      <c r="G18807">
        <v>1</v>
      </c>
      <c r="H18807">
        <v>99352.47</v>
      </c>
    </row>
    <row r="18808" spans="1:8" x14ac:dyDescent="0.25">
      <c r="A18808" s="2">
        <v>43</v>
      </c>
      <c r="B18808" t="s">
        <v>292</v>
      </c>
      <c r="C18808" t="s">
        <v>294</v>
      </c>
      <c r="D18808" s="2">
        <v>3</v>
      </c>
      <c r="E18808" s="17">
        <v>13</v>
      </c>
      <c r="F18808" t="s">
        <v>70</v>
      </c>
      <c r="G18808">
        <v>4</v>
      </c>
      <c r="H18808">
        <v>3092877.72</v>
      </c>
    </row>
    <row r="18809" spans="1:8" x14ac:dyDescent="0.25">
      <c r="A18809" s="2">
        <v>43</v>
      </c>
      <c r="B18809" t="s">
        <v>292</v>
      </c>
      <c r="C18809" t="s">
        <v>294</v>
      </c>
      <c r="D18809" s="2">
        <v>3</v>
      </c>
      <c r="E18809" s="17">
        <v>13</v>
      </c>
      <c r="F18809" t="s">
        <v>75</v>
      </c>
      <c r="G18809">
        <v>1</v>
      </c>
      <c r="H18809">
        <v>60000</v>
      </c>
    </row>
    <row r="18810" spans="1:8" x14ac:dyDescent="0.25">
      <c r="A18810" s="2">
        <v>43</v>
      </c>
      <c r="B18810" t="s">
        <v>292</v>
      </c>
      <c r="C18810" t="s">
        <v>294</v>
      </c>
      <c r="D18810" s="2">
        <v>3</v>
      </c>
      <c r="E18810" s="17">
        <v>13</v>
      </c>
      <c r="F18810" t="s">
        <v>68</v>
      </c>
      <c r="G18810">
        <v>1</v>
      </c>
      <c r="H18810">
        <v>27840</v>
      </c>
    </row>
    <row r="18811" spans="1:8" x14ac:dyDescent="0.25">
      <c r="A18811" s="2">
        <v>43</v>
      </c>
      <c r="B18811" t="s">
        <v>292</v>
      </c>
      <c r="C18811" t="s">
        <v>294</v>
      </c>
      <c r="D18811" s="2">
        <v>3</v>
      </c>
      <c r="E18811" s="17">
        <v>13</v>
      </c>
      <c r="F18811" t="s">
        <v>69</v>
      </c>
      <c r="G18811">
        <v>2</v>
      </c>
      <c r="H18811">
        <v>159210.34</v>
      </c>
    </row>
    <row r="18812" spans="1:8" x14ac:dyDescent="0.25">
      <c r="A18812" s="2">
        <v>43</v>
      </c>
      <c r="B18812" t="s">
        <v>292</v>
      </c>
      <c r="C18812" t="s">
        <v>294</v>
      </c>
      <c r="D18812" s="2">
        <v>3</v>
      </c>
      <c r="E18812" s="17">
        <v>13</v>
      </c>
      <c r="F18812" t="s">
        <v>67</v>
      </c>
      <c r="G18812">
        <v>4</v>
      </c>
      <c r="H18812">
        <v>291.49999999999994</v>
      </c>
    </row>
    <row r="18813" spans="1:8" x14ac:dyDescent="0.25">
      <c r="A18813" s="2">
        <v>43</v>
      </c>
      <c r="B18813" t="s">
        <v>292</v>
      </c>
      <c r="C18813" t="s">
        <v>294</v>
      </c>
      <c r="D18813" s="2">
        <v>3</v>
      </c>
      <c r="E18813" s="17">
        <v>13</v>
      </c>
      <c r="F18813" t="s">
        <v>73</v>
      </c>
      <c r="H18813">
        <v>75917.97</v>
      </c>
    </row>
    <row r="18814" spans="1:8" x14ac:dyDescent="0.25">
      <c r="A18814" s="2">
        <v>43</v>
      </c>
      <c r="B18814" t="s">
        <v>292</v>
      </c>
      <c r="C18814" t="s">
        <v>294</v>
      </c>
      <c r="D18814" s="2">
        <v>3</v>
      </c>
      <c r="E18814" s="17">
        <v>13</v>
      </c>
      <c r="F18814" t="s">
        <v>72</v>
      </c>
      <c r="G18814">
        <v>2</v>
      </c>
      <c r="H18814">
        <v>314668.68000000005</v>
      </c>
    </row>
    <row r="18815" spans="1:8" x14ac:dyDescent="0.25">
      <c r="A18815" s="2">
        <v>43</v>
      </c>
      <c r="B18815" t="s">
        <v>292</v>
      </c>
      <c r="C18815" t="s">
        <v>294</v>
      </c>
      <c r="D18815" s="2">
        <v>3</v>
      </c>
      <c r="E18815" s="17">
        <v>14</v>
      </c>
      <c r="F18815" t="s">
        <v>70</v>
      </c>
      <c r="G18815">
        <v>2</v>
      </c>
      <c r="H18815">
        <v>1460118</v>
      </c>
    </row>
    <row r="18816" spans="1:8" x14ac:dyDescent="0.25">
      <c r="A18816" s="2">
        <v>43</v>
      </c>
      <c r="B18816" t="s">
        <v>292</v>
      </c>
      <c r="C18816" t="s">
        <v>294</v>
      </c>
      <c r="D18816" s="2">
        <v>3</v>
      </c>
      <c r="E18816" s="17">
        <v>14</v>
      </c>
      <c r="F18816" t="s">
        <v>75</v>
      </c>
      <c r="G18816">
        <v>1</v>
      </c>
      <c r="H18816">
        <v>84000</v>
      </c>
    </row>
    <row r="18817" spans="1:8" x14ac:dyDescent="0.25">
      <c r="A18817" s="2">
        <v>43</v>
      </c>
      <c r="B18817" t="s">
        <v>292</v>
      </c>
      <c r="C18817" t="s">
        <v>294</v>
      </c>
      <c r="D18817" s="2">
        <v>3</v>
      </c>
      <c r="E18817" s="17">
        <v>14</v>
      </c>
      <c r="F18817" t="s">
        <v>68</v>
      </c>
      <c r="G18817">
        <v>2</v>
      </c>
      <c r="H18817">
        <v>31176</v>
      </c>
    </row>
    <row r="18818" spans="1:8" x14ac:dyDescent="0.25">
      <c r="A18818" s="2">
        <v>43</v>
      </c>
      <c r="B18818" t="s">
        <v>292</v>
      </c>
      <c r="C18818" t="s">
        <v>294</v>
      </c>
      <c r="D18818" s="2">
        <v>3</v>
      </c>
      <c r="E18818" s="17">
        <v>14</v>
      </c>
      <c r="F18818" t="s">
        <v>69</v>
      </c>
      <c r="G18818">
        <v>2</v>
      </c>
      <c r="H18818">
        <v>189814.96</v>
      </c>
    </row>
    <row r="18819" spans="1:8" x14ac:dyDescent="0.25">
      <c r="A18819" s="2">
        <v>43</v>
      </c>
      <c r="B18819" t="s">
        <v>292</v>
      </c>
      <c r="C18819" t="s">
        <v>294</v>
      </c>
      <c r="D18819" s="2">
        <v>3</v>
      </c>
      <c r="E18819" s="17">
        <v>14</v>
      </c>
      <c r="F18819" t="s">
        <v>78</v>
      </c>
      <c r="H18819">
        <v>41952</v>
      </c>
    </row>
    <row r="18820" spans="1:8" x14ac:dyDescent="0.25">
      <c r="A18820" s="2">
        <v>43</v>
      </c>
      <c r="B18820" t="s">
        <v>292</v>
      </c>
      <c r="C18820" t="s">
        <v>294</v>
      </c>
      <c r="D18820" s="2">
        <v>3</v>
      </c>
      <c r="E18820" s="17">
        <v>14</v>
      </c>
      <c r="F18820" t="s">
        <v>67</v>
      </c>
      <c r="G18820">
        <v>2</v>
      </c>
      <c r="H18820">
        <v>139.91999999999999</v>
      </c>
    </row>
    <row r="18821" spans="1:8" x14ac:dyDescent="0.25">
      <c r="A18821" s="2">
        <v>43</v>
      </c>
      <c r="B18821" t="s">
        <v>292</v>
      </c>
      <c r="C18821" t="s">
        <v>294</v>
      </c>
      <c r="D18821" s="2">
        <v>3</v>
      </c>
      <c r="E18821" s="17">
        <v>14</v>
      </c>
      <c r="F18821" t="s">
        <v>73</v>
      </c>
      <c r="H18821">
        <v>108690.75</v>
      </c>
    </row>
    <row r="18822" spans="1:8" x14ac:dyDescent="0.25">
      <c r="A18822" s="2">
        <v>43</v>
      </c>
      <c r="B18822" t="s">
        <v>292</v>
      </c>
      <c r="C18822" t="s">
        <v>294</v>
      </c>
      <c r="D18822" s="2">
        <v>3</v>
      </c>
      <c r="E18822" s="17">
        <v>14</v>
      </c>
      <c r="F18822" t="s">
        <v>79</v>
      </c>
      <c r="H18822">
        <v>17764.5</v>
      </c>
    </row>
    <row r="18823" spans="1:8" x14ac:dyDescent="0.25">
      <c r="A18823" s="2">
        <v>43</v>
      </c>
      <c r="B18823" t="s">
        <v>292</v>
      </c>
      <c r="C18823" t="s">
        <v>294</v>
      </c>
      <c r="D18823" s="2">
        <v>3</v>
      </c>
      <c r="E18823" s="17">
        <v>14</v>
      </c>
      <c r="F18823" t="s">
        <v>72</v>
      </c>
      <c r="G18823">
        <v>2</v>
      </c>
      <c r="H18823">
        <v>356980.08</v>
      </c>
    </row>
    <row r="18824" spans="1:8" x14ac:dyDescent="0.25">
      <c r="A18824" s="2">
        <v>43</v>
      </c>
      <c r="B18824" t="s">
        <v>292</v>
      </c>
      <c r="C18824" t="s">
        <v>295</v>
      </c>
      <c r="D18824" s="2">
        <v>2</v>
      </c>
      <c r="E18824" s="17">
        <v>1</v>
      </c>
      <c r="F18824" t="s">
        <v>96</v>
      </c>
      <c r="G18824">
        <v>1</v>
      </c>
      <c r="H18824">
        <v>51007.770000000004</v>
      </c>
    </row>
    <row r="18825" spans="1:8" x14ac:dyDescent="0.25">
      <c r="A18825" s="2">
        <v>43</v>
      </c>
      <c r="B18825" t="s">
        <v>292</v>
      </c>
      <c r="C18825" t="s">
        <v>295</v>
      </c>
      <c r="D18825" s="2">
        <v>2</v>
      </c>
      <c r="E18825" s="17">
        <v>6</v>
      </c>
      <c r="F18825" t="s">
        <v>70</v>
      </c>
      <c r="G18825">
        <v>5</v>
      </c>
      <c r="H18825">
        <v>786130.25</v>
      </c>
    </row>
    <row r="18826" spans="1:8" x14ac:dyDescent="0.25">
      <c r="A18826" s="2">
        <v>43</v>
      </c>
      <c r="B18826" t="s">
        <v>292</v>
      </c>
      <c r="C18826" t="s">
        <v>295</v>
      </c>
      <c r="D18826" s="2">
        <v>2</v>
      </c>
      <c r="E18826" s="17">
        <v>6</v>
      </c>
      <c r="F18826" t="s">
        <v>75</v>
      </c>
      <c r="G18826">
        <v>4</v>
      </c>
      <c r="H18826">
        <v>54900</v>
      </c>
    </row>
    <row r="18827" spans="1:8" x14ac:dyDescent="0.25">
      <c r="A18827" s="2">
        <v>43</v>
      </c>
      <c r="B18827" t="s">
        <v>292</v>
      </c>
      <c r="C18827" t="s">
        <v>295</v>
      </c>
      <c r="D18827" s="2">
        <v>2</v>
      </c>
      <c r="E18827" s="17">
        <v>6</v>
      </c>
      <c r="F18827" t="s">
        <v>77</v>
      </c>
      <c r="H18827">
        <v>5068.1000000000004</v>
      </c>
    </row>
    <row r="18828" spans="1:8" x14ac:dyDescent="0.25">
      <c r="A18828" s="2">
        <v>43</v>
      </c>
      <c r="B18828" t="s">
        <v>292</v>
      </c>
      <c r="C18828" t="s">
        <v>295</v>
      </c>
      <c r="D18828" s="2">
        <v>2</v>
      </c>
      <c r="E18828" s="17">
        <v>6</v>
      </c>
      <c r="F18828" t="s">
        <v>68</v>
      </c>
      <c r="G18828">
        <v>3</v>
      </c>
      <c r="H18828">
        <v>69214</v>
      </c>
    </row>
    <row r="18829" spans="1:8" x14ac:dyDescent="0.25">
      <c r="A18829" s="2">
        <v>43</v>
      </c>
      <c r="B18829" t="s">
        <v>292</v>
      </c>
      <c r="C18829" t="s">
        <v>295</v>
      </c>
      <c r="D18829" s="2">
        <v>2</v>
      </c>
      <c r="E18829" s="17">
        <v>6</v>
      </c>
      <c r="F18829" t="s">
        <v>69</v>
      </c>
      <c r="G18829">
        <v>5</v>
      </c>
      <c r="H18829">
        <v>102196.01999999999</v>
      </c>
    </row>
    <row r="18830" spans="1:8" x14ac:dyDescent="0.25">
      <c r="A18830" s="2">
        <v>43</v>
      </c>
      <c r="B18830" t="s">
        <v>292</v>
      </c>
      <c r="C18830" t="s">
        <v>295</v>
      </c>
      <c r="D18830" s="2">
        <v>2</v>
      </c>
      <c r="E18830" s="17">
        <v>6</v>
      </c>
      <c r="F18830" t="s">
        <v>78</v>
      </c>
      <c r="H18830">
        <v>6123</v>
      </c>
    </row>
    <row r="18831" spans="1:8" x14ac:dyDescent="0.25">
      <c r="A18831" s="2">
        <v>43</v>
      </c>
      <c r="B18831" t="s">
        <v>292</v>
      </c>
      <c r="C18831" t="s">
        <v>295</v>
      </c>
      <c r="D18831" s="2">
        <v>2</v>
      </c>
      <c r="E18831" s="17">
        <v>6</v>
      </c>
      <c r="F18831" t="s">
        <v>67</v>
      </c>
      <c r="G18831">
        <v>5</v>
      </c>
      <c r="H18831">
        <v>326.47999999999996</v>
      </c>
    </row>
    <row r="18832" spans="1:8" x14ac:dyDescent="0.25">
      <c r="A18832" s="2">
        <v>43</v>
      </c>
      <c r="B18832" t="s">
        <v>292</v>
      </c>
      <c r="C18832" t="s">
        <v>295</v>
      </c>
      <c r="D18832" s="2">
        <v>2</v>
      </c>
      <c r="E18832" s="17">
        <v>6</v>
      </c>
      <c r="F18832" t="s">
        <v>73</v>
      </c>
      <c r="H18832">
        <v>69958.5</v>
      </c>
    </row>
    <row r="18833" spans="1:8" x14ac:dyDescent="0.25">
      <c r="A18833" s="2">
        <v>43</v>
      </c>
      <c r="B18833" t="s">
        <v>292</v>
      </c>
      <c r="C18833" t="s">
        <v>295</v>
      </c>
      <c r="D18833" s="2">
        <v>2</v>
      </c>
      <c r="E18833" s="17">
        <v>8</v>
      </c>
      <c r="F18833" t="s">
        <v>70</v>
      </c>
      <c r="G18833">
        <v>2</v>
      </c>
      <c r="H18833">
        <v>515508</v>
      </c>
    </row>
    <row r="18834" spans="1:8" x14ac:dyDescent="0.25">
      <c r="A18834" s="2">
        <v>43</v>
      </c>
      <c r="B18834" t="s">
        <v>292</v>
      </c>
      <c r="C18834" t="s">
        <v>295</v>
      </c>
      <c r="D18834" s="2">
        <v>2</v>
      </c>
      <c r="E18834" s="17">
        <v>8</v>
      </c>
      <c r="F18834" t="s">
        <v>75</v>
      </c>
      <c r="G18834">
        <v>1</v>
      </c>
      <c r="H18834">
        <v>11700</v>
      </c>
    </row>
    <row r="18835" spans="1:8" x14ac:dyDescent="0.25">
      <c r="A18835" s="2">
        <v>43</v>
      </c>
      <c r="B18835" t="s">
        <v>292</v>
      </c>
      <c r="C18835" t="s">
        <v>295</v>
      </c>
      <c r="D18835" s="2">
        <v>2</v>
      </c>
      <c r="E18835" s="17">
        <v>8</v>
      </c>
      <c r="F18835" t="s">
        <v>77</v>
      </c>
      <c r="H18835">
        <v>7099.3</v>
      </c>
    </row>
    <row r="18836" spans="1:8" x14ac:dyDescent="0.25">
      <c r="A18836" s="2">
        <v>43</v>
      </c>
      <c r="B18836" t="s">
        <v>292</v>
      </c>
      <c r="C18836" t="s">
        <v>295</v>
      </c>
      <c r="D18836" s="2">
        <v>2</v>
      </c>
      <c r="E18836" s="17">
        <v>8</v>
      </c>
      <c r="F18836" t="s">
        <v>68</v>
      </c>
      <c r="G18836">
        <v>1</v>
      </c>
      <c r="H18836">
        <v>22467</v>
      </c>
    </row>
    <row r="18837" spans="1:8" x14ac:dyDescent="0.25">
      <c r="A18837" s="2">
        <v>43</v>
      </c>
      <c r="B18837" t="s">
        <v>292</v>
      </c>
      <c r="C18837" t="s">
        <v>295</v>
      </c>
      <c r="D18837" s="2">
        <v>2</v>
      </c>
      <c r="E18837" s="17">
        <v>8</v>
      </c>
      <c r="F18837" t="s">
        <v>69</v>
      </c>
      <c r="G18837">
        <v>2</v>
      </c>
      <c r="H18837">
        <v>67015.58</v>
      </c>
    </row>
    <row r="18838" spans="1:8" x14ac:dyDescent="0.25">
      <c r="A18838" s="2">
        <v>43</v>
      </c>
      <c r="B18838" t="s">
        <v>292</v>
      </c>
      <c r="C18838" t="s">
        <v>295</v>
      </c>
      <c r="D18838" s="2">
        <v>2</v>
      </c>
      <c r="E18838" s="17">
        <v>8</v>
      </c>
      <c r="F18838" t="s">
        <v>78</v>
      </c>
      <c r="H18838">
        <v>28585.08</v>
      </c>
    </row>
    <row r="18839" spans="1:8" x14ac:dyDescent="0.25">
      <c r="A18839" s="2">
        <v>43</v>
      </c>
      <c r="B18839" t="s">
        <v>292</v>
      </c>
      <c r="C18839" t="s">
        <v>295</v>
      </c>
      <c r="D18839" s="2">
        <v>2</v>
      </c>
      <c r="E18839" s="17">
        <v>8</v>
      </c>
      <c r="F18839" t="s">
        <v>67</v>
      </c>
      <c r="G18839">
        <v>2</v>
      </c>
      <c r="H18839">
        <v>139.91999999999999</v>
      </c>
    </row>
    <row r="18840" spans="1:8" x14ac:dyDescent="0.25">
      <c r="A18840" s="2">
        <v>43</v>
      </c>
      <c r="B18840" t="s">
        <v>292</v>
      </c>
      <c r="C18840" t="s">
        <v>295</v>
      </c>
      <c r="D18840" s="2">
        <v>2</v>
      </c>
      <c r="E18840" s="17">
        <v>8</v>
      </c>
      <c r="F18840" t="s">
        <v>73</v>
      </c>
      <c r="H18840">
        <v>43118.5</v>
      </c>
    </row>
    <row r="18841" spans="1:8" x14ac:dyDescent="0.25">
      <c r="A18841" s="2">
        <v>43</v>
      </c>
      <c r="B18841" t="s">
        <v>292</v>
      </c>
      <c r="C18841" t="s">
        <v>295</v>
      </c>
      <c r="D18841" s="2">
        <v>2</v>
      </c>
      <c r="E18841" s="17">
        <v>9</v>
      </c>
      <c r="F18841" t="s">
        <v>70</v>
      </c>
      <c r="G18841">
        <v>4</v>
      </c>
      <c r="H18841">
        <v>1264678.5</v>
      </c>
    </row>
    <row r="18842" spans="1:8" x14ac:dyDescent="0.25">
      <c r="A18842" s="2">
        <v>43</v>
      </c>
      <c r="B18842" t="s">
        <v>292</v>
      </c>
      <c r="C18842" t="s">
        <v>295</v>
      </c>
      <c r="D18842" s="2">
        <v>2</v>
      </c>
      <c r="E18842" s="17">
        <v>9</v>
      </c>
      <c r="F18842" t="s">
        <v>75</v>
      </c>
      <c r="G18842">
        <v>4</v>
      </c>
      <c r="H18842">
        <v>54000</v>
      </c>
    </row>
    <row r="18843" spans="1:8" x14ac:dyDescent="0.25">
      <c r="A18843" s="2">
        <v>43</v>
      </c>
      <c r="B18843" t="s">
        <v>292</v>
      </c>
      <c r="C18843" t="s">
        <v>295</v>
      </c>
      <c r="D18843" s="2">
        <v>2</v>
      </c>
      <c r="E18843" s="17">
        <v>9</v>
      </c>
      <c r="F18843" t="s">
        <v>77</v>
      </c>
      <c r="H18843">
        <v>4368.8</v>
      </c>
    </row>
    <row r="18844" spans="1:8" x14ac:dyDescent="0.25">
      <c r="A18844" s="2">
        <v>43</v>
      </c>
      <c r="B18844" t="s">
        <v>292</v>
      </c>
      <c r="C18844" t="s">
        <v>295</v>
      </c>
      <c r="D18844" s="2">
        <v>2</v>
      </c>
      <c r="E18844" s="17">
        <v>9</v>
      </c>
      <c r="F18844" t="s">
        <v>68</v>
      </c>
      <c r="G18844">
        <v>3</v>
      </c>
      <c r="H18844">
        <v>78973</v>
      </c>
    </row>
    <row r="18845" spans="1:8" x14ac:dyDescent="0.25">
      <c r="A18845" s="2">
        <v>43</v>
      </c>
      <c r="B18845" t="s">
        <v>292</v>
      </c>
      <c r="C18845" t="s">
        <v>295</v>
      </c>
      <c r="D18845" s="2">
        <v>2</v>
      </c>
      <c r="E18845" s="17">
        <v>9</v>
      </c>
      <c r="F18845" t="s">
        <v>69</v>
      </c>
      <c r="G18845">
        <v>4</v>
      </c>
      <c r="H18845">
        <v>164407.45000000001</v>
      </c>
    </row>
    <row r="18846" spans="1:8" x14ac:dyDescent="0.25">
      <c r="A18846" s="2">
        <v>43</v>
      </c>
      <c r="B18846" t="s">
        <v>292</v>
      </c>
      <c r="C18846" t="s">
        <v>295</v>
      </c>
      <c r="D18846" s="2">
        <v>2</v>
      </c>
      <c r="E18846" s="17">
        <v>9</v>
      </c>
      <c r="F18846" t="s">
        <v>78</v>
      </c>
      <c r="H18846">
        <v>33812.28</v>
      </c>
    </row>
    <row r="18847" spans="1:8" x14ac:dyDescent="0.25">
      <c r="A18847" s="2">
        <v>43</v>
      </c>
      <c r="B18847" t="s">
        <v>292</v>
      </c>
      <c r="C18847" t="s">
        <v>295</v>
      </c>
      <c r="D18847" s="2">
        <v>2</v>
      </c>
      <c r="E18847" s="17">
        <v>9</v>
      </c>
      <c r="F18847" t="s">
        <v>67</v>
      </c>
      <c r="G18847">
        <v>4</v>
      </c>
      <c r="H18847">
        <v>279.83999999999997</v>
      </c>
    </row>
    <row r="18848" spans="1:8" x14ac:dyDescent="0.25">
      <c r="A18848" s="2">
        <v>43</v>
      </c>
      <c r="B18848" t="s">
        <v>292</v>
      </c>
      <c r="C18848" t="s">
        <v>295</v>
      </c>
      <c r="D18848" s="2">
        <v>2</v>
      </c>
      <c r="E18848" s="17">
        <v>9</v>
      </c>
      <c r="F18848" t="s">
        <v>73</v>
      </c>
      <c r="G18848">
        <v>1</v>
      </c>
      <c r="H18848">
        <v>105672.5</v>
      </c>
    </row>
    <row r="18849" spans="1:8" x14ac:dyDescent="0.25">
      <c r="A18849" s="2">
        <v>43</v>
      </c>
      <c r="B18849" t="s">
        <v>292</v>
      </c>
      <c r="C18849" t="s">
        <v>295</v>
      </c>
      <c r="D18849" s="2">
        <v>2</v>
      </c>
      <c r="E18849" s="17">
        <v>11</v>
      </c>
      <c r="F18849" t="s">
        <v>70</v>
      </c>
      <c r="G18849">
        <v>8</v>
      </c>
      <c r="H18849">
        <v>3617766.87</v>
      </c>
    </row>
    <row r="18850" spans="1:8" x14ac:dyDescent="0.25">
      <c r="A18850" s="2">
        <v>43</v>
      </c>
      <c r="B18850" t="s">
        <v>292</v>
      </c>
      <c r="C18850" t="s">
        <v>295</v>
      </c>
      <c r="D18850" s="2">
        <v>2</v>
      </c>
      <c r="E18850" s="17">
        <v>11</v>
      </c>
      <c r="F18850" t="s">
        <v>75</v>
      </c>
      <c r="G18850">
        <v>3</v>
      </c>
      <c r="H18850">
        <v>118758</v>
      </c>
    </row>
    <row r="18851" spans="1:8" x14ac:dyDescent="0.25">
      <c r="A18851" s="2">
        <v>43</v>
      </c>
      <c r="B18851" t="s">
        <v>292</v>
      </c>
      <c r="C18851" t="s">
        <v>295</v>
      </c>
      <c r="D18851" s="2">
        <v>2</v>
      </c>
      <c r="E18851" s="17">
        <v>11</v>
      </c>
      <c r="F18851" t="s">
        <v>77</v>
      </c>
      <c r="H18851">
        <v>7918.4500000000007</v>
      </c>
    </row>
    <row r="18852" spans="1:8" x14ac:dyDescent="0.25">
      <c r="A18852" s="2">
        <v>43</v>
      </c>
      <c r="B18852" t="s">
        <v>292</v>
      </c>
      <c r="C18852" t="s">
        <v>295</v>
      </c>
      <c r="D18852" s="2">
        <v>2</v>
      </c>
      <c r="E18852" s="17">
        <v>11</v>
      </c>
      <c r="F18852" t="s">
        <v>68</v>
      </c>
      <c r="G18852">
        <v>3</v>
      </c>
      <c r="H18852">
        <v>78920</v>
      </c>
    </row>
    <row r="18853" spans="1:8" x14ac:dyDescent="0.25">
      <c r="A18853" s="2">
        <v>43</v>
      </c>
      <c r="B18853" t="s">
        <v>292</v>
      </c>
      <c r="C18853" t="s">
        <v>295</v>
      </c>
      <c r="D18853" s="2">
        <v>2</v>
      </c>
      <c r="E18853" s="17">
        <v>11</v>
      </c>
      <c r="F18853" t="s">
        <v>69</v>
      </c>
      <c r="G18853">
        <v>8</v>
      </c>
      <c r="H18853">
        <v>470307.92000000004</v>
      </c>
    </row>
    <row r="18854" spans="1:8" x14ac:dyDescent="0.25">
      <c r="A18854" s="2">
        <v>43</v>
      </c>
      <c r="B18854" t="s">
        <v>292</v>
      </c>
      <c r="C18854" t="s">
        <v>295</v>
      </c>
      <c r="D18854" s="2">
        <v>2</v>
      </c>
      <c r="E18854" s="17">
        <v>11</v>
      </c>
      <c r="F18854" t="s">
        <v>78</v>
      </c>
      <c r="H18854">
        <v>135972.78</v>
      </c>
    </row>
    <row r="18855" spans="1:8" x14ac:dyDescent="0.25">
      <c r="A18855" s="2">
        <v>43</v>
      </c>
      <c r="B18855" t="s">
        <v>292</v>
      </c>
      <c r="C18855" t="s">
        <v>295</v>
      </c>
      <c r="D18855" s="2">
        <v>2</v>
      </c>
      <c r="E18855" s="17">
        <v>11</v>
      </c>
      <c r="F18855" t="s">
        <v>67</v>
      </c>
      <c r="G18855">
        <v>8</v>
      </c>
      <c r="H18855">
        <v>577.16999999999996</v>
      </c>
    </row>
    <row r="18856" spans="1:8" x14ac:dyDescent="0.25">
      <c r="A18856" s="2">
        <v>43</v>
      </c>
      <c r="B18856" t="s">
        <v>292</v>
      </c>
      <c r="C18856" t="s">
        <v>295</v>
      </c>
      <c r="D18856" s="2">
        <v>2</v>
      </c>
      <c r="E18856" s="17">
        <v>11</v>
      </c>
      <c r="F18856" t="s">
        <v>73</v>
      </c>
      <c r="G18856">
        <v>2</v>
      </c>
      <c r="H18856">
        <v>293669.27</v>
      </c>
    </row>
    <row r="18857" spans="1:8" x14ac:dyDescent="0.25">
      <c r="A18857" s="2">
        <v>43</v>
      </c>
      <c r="B18857" t="s">
        <v>292</v>
      </c>
      <c r="C18857" t="s">
        <v>295</v>
      </c>
      <c r="D18857" s="2">
        <v>2</v>
      </c>
      <c r="E18857" s="17">
        <v>11</v>
      </c>
      <c r="F18857" t="s">
        <v>72</v>
      </c>
      <c r="G18857">
        <v>8</v>
      </c>
      <c r="H18857">
        <v>325367.11</v>
      </c>
    </row>
    <row r="18858" spans="1:8" x14ac:dyDescent="0.25">
      <c r="A18858" s="2">
        <v>43</v>
      </c>
      <c r="B18858" t="s">
        <v>292</v>
      </c>
      <c r="C18858" t="s">
        <v>295</v>
      </c>
      <c r="D18858" s="2">
        <v>2</v>
      </c>
      <c r="E18858" s="17">
        <v>13</v>
      </c>
      <c r="F18858" t="s">
        <v>70</v>
      </c>
      <c r="G18858">
        <v>7</v>
      </c>
      <c r="H18858">
        <v>3970951.7500000005</v>
      </c>
    </row>
    <row r="18859" spans="1:8" x14ac:dyDescent="0.25">
      <c r="A18859" s="2">
        <v>43</v>
      </c>
      <c r="B18859" t="s">
        <v>292</v>
      </c>
      <c r="C18859" t="s">
        <v>295</v>
      </c>
      <c r="D18859" s="2">
        <v>2</v>
      </c>
      <c r="E18859" s="17">
        <v>13</v>
      </c>
      <c r="F18859" t="s">
        <v>75</v>
      </c>
      <c r="G18859">
        <v>5</v>
      </c>
      <c r="H18859">
        <v>491082</v>
      </c>
    </row>
    <row r="18860" spans="1:8" x14ac:dyDescent="0.25">
      <c r="A18860" s="2">
        <v>43</v>
      </c>
      <c r="B18860" t="s">
        <v>292</v>
      </c>
      <c r="C18860" t="s">
        <v>295</v>
      </c>
      <c r="D18860" s="2">
        <v>2</v>
      </c>
      <c r="E18860" s="17">
        <v>13</v>
      </c>
      <c r="F18860" t="s">
        <v>68</v>
      </c>
      <c r="G18860">
        <v>5</v>
      </c>
      <c r="H18860">
        <v>90562</v>
      </c>
    </row>
    <row r="18861" spans="1:8" x14ac:dyDescent="0.25">
      <c r="A18861" s="2">
        <v>43</v>
      </c>
      <c r="B18861" t="s">
        <v>292</v>
      </c>
      <c r="C18861" t="s">
        <v>295</v>
      </c>
      <c r="D18861" s="2">
        <v>2</v>
      </c>
      <c r="E18861" s="17">
        <v>13</v>
      </c>
      <c r="F18861" t="s">
        <v>69</v>
      </c>
      <c r="G18861">
        <v>7</v>
      </c>
      <c r="H18861">
        <v>516222.36</v>
      </c>
    </row>
    <row r="18862" spans="1:8" x14ac:dyDescent="0.25">
      <c r="A18862" s="2">
        <v>43</v>
      </c>
      <c r="B18862" t="s">
        <v>292</v>
      </c>
      <c r="C18862" t="s">
        <v>295</v>
      </c>
      <c r="D18862" s="2">
        <v>2</v>
      </c>
      <c r="E18862" s="17">
        <v>13</v>
      </c>
      <c r="F18862" t="s">
        <v>78</v>
      </c>
      <c r="H18862">
        <v>39144.15</v>
      </c>
    </row>
    <row r="18863" spans="1:8" x14ac:dyDescent="0.25">
      <c r="A18863" s="2">
        <v>43</v>
      </c>
      <c r="B18863" t="s">
        <v>292</v>
      </c>
      <c r="C18863" t="s">
        <v>295</v>
      </c>
      <c r="D18863" s="2">
        <v>2</v>
      </c>
      <c r="E18863" s="17">
        <v>13</v>
      </c>
      <c r="F18863" t="s">
        <v>67</v>
      </c>
      <c r="G18863">
        <v>7</v>
      </c>
      <c r="H18863">
        <v>489.71999999999997</v>
      </c>
    </row>
    <row r="18864" spans="1:8" x14ac:dyDescent="0.25">
      <c r="A18864" s="2">
        <v>43</v>
      </c>
      <c r="B18864" t="s">
        <v>292</v>
      </c>
      <c r="C18864" t="s">
        <v>295</v>
      </c>
      <c r="D18864" s="2">
        <v>2</v>
      </c>
      <c r="E18864" s="17">
        <v>13</v>
      </c>
      <c r="F18864" t="s">
        <v>73</v>
      </c>
      <c r="H18864">
        <v>237137.12</v>
      </c>
    </row>
    <row r="18865" spans="1:8" x14ac:dyDescent="0.25">
      <c r="A18865" s="2">
        <v>43</v>
      </c>
      <c r="B18865" t="s">
        <v>292</v>
      </c>
      <c r="C18865" t="s">
        <v>295</v>
      </c>
      <c r="D18865" s="2">
        <v>2</v>
      </c>
      <c r="E18865" s="17">
        <v>13</v>
      </c>
      <c r="F18865" t="s">
        <v>72</v>
      </c>
      <c r="G18865">
        <v>7</v>
      </c>
      <c r="H18865">
        <v>1141758.98</v>
      </c>
    </row>
    <row r="18866" spans="1:8" x14ac:dyDescent="0.25">
      <c r="A18866" s="2">
        <v>43</v>
      </c>
      <c r="B18866" t="s">
        <v>292</v>
      </c>
      <c r="C18866" t="s">
        <v>295</v>
      </c>
      <c r="D18866" s="2">
        <v>2</v>
      </c>
      <c r="E18866" s="17">
        <v>14</v>
      </c>
      <c r="F18866" t="s">
        <v>70</v>
      </c>
      <c r="G18866">
        <v>4</v>
      </c>
      <c r="H18866">
        <v>3002839.1599999997</v>
      </c>
    </row>
    <row r="18867" spans="1:8" x14ac:dyDescent="0.25">
      <c r="A18867" s="2">
        <v>43</v>
      </c>
      <c r="B18867" t="s">
        <v>292</v>
      </c>
      <c r="C18867" t="s">
        <v>295</v>
      </c>
      <c r="D18867" s="2">
        <v>2</v>
      </c>
      <c r="E18867" s="17">
        <v>14</v>
      </c>
      <c r="F18867" t="s">
        <v>75</v>
      </c>
      <c r="G18867">
        <v>1</v>
      </c>
      <c r="H18867">
        <v>96000</v>
      </c>
    </row>
    <row r="18868" spans="1:8" x14ac:dyDescent="0.25">
      <c r="A18868" s="2">
        <v>43</v>
      </c>
      <c r="B18868" t="s">
        <v>292</v>
      </c>
      <c r="C18868" t="s">
        <v>295</v>
      </c>
      <c r="D18868" s="2">
        <v>2</v>
      </c>
      <c r="E18868" s="17">
        <v>14</v>
      </c>
      <c r="F18868" t="s">
        <v>68</v>
      </c>
      <c r="G18868">
        <v>2</v>
      </c>
      <c r="H18868">
        <v>26880</v>
      </c>
    </row>
    <row r="18869" spans="1:8" x14ac:dyDescent="0.25">
      <c r="A18869" s="2">
        <v>43</v>
      </c>
      <c r="B18869" t="s">
        <v>292</v>
      </c>
      <c r="C18869" t="s">
        <v>295</v>
      </c>
      <c r="D18869" s="2">
        <v>2</v>
      </c>
      <c r="E18869" s="17">
        <v>14</v>
      </c>
      <c r="F18869" t="s">
        <v>69</v>
      </c>
      <c r="G18869">
        <v>3</v>
      </c>
      <c r="H18869">
        <v>283625.29000000004</v>
      </c>
    </row>
    <row r="18870" spans="1:8" x14ac:dyDescent="0.25">
      <c r="A18870" s="2">
        <v>43</v>
      </c>
      <c r="B18870" t="s">
        <v>292</v>
      </c>
      <c r="C18870" t="s">
        <v>295</v>
      </c>
      <c r="D18870" s="2">
        <v>2</v>
      </c>
      <c r="E18870" s="17">
        <v>14</v>
      </c>
      <c r="F18870" t="s">
        <v>67</v>
      </c>
      <c r="G18870">
        <v>4</v>
      </c>
      <c r="H18870">
        <v>279.83999999999997</v>
      </c>
    </row>
    <row r="18871" spans="1:8" x14ac:dyDescent="0.25">
      <c r="A18871" s="2">
        <v>43</v>
      </c>
      <c r="B18871" t="s">
        <v>292</v>
      </c>
      <c r="C18871" t="s">
        <v>295</v>
      </c>
      <c r="D18871" s="2">
        <v>2</v>
      </c>
      <c r="E18871" s="17">
        <v>14</v>
      </c>
      <c r="F18871" t="s">
        <v>73</v>
      </c>
      <c r="H18871">
        <v>189450.06</v>
      </c>
    </row>
    <row r="18872" spans="1:8" x14ac:dyDescent="0.25">
      <c r="A18872" s="2">
        <v>43</v>
      </c>
      <c r="B18872" t="s">
        <v>292</v>
      </c>
      <c r="C18872" t="s">
        <v>295</v>
      </c>
      <c r="D18872" s="2">
        <v>2</v>
      </c>
      <c r="E18872" s="17">
        <v>14</v>
      </c>
      <c r="F18872" t="s">
        <v>72</v>
      </c>
      <c r="G18872">
        <v>4</v>
      </c>
      <c r="H18872">
        <v>856496.78</v>
      </c>
    </row>
    <row r="18873" spans="1:8" x14ac:dyDescent="0.25">
      <c r="A18873" s="2">
        <v>35</v>
      </c>
      <c r="B18873" t="s">
        <v>50</v>
      </c>
      <c r="C18873" t="s">
        <v>296</v>
      </c>
      <c r="D18873" s="2">
        <v>1</v>
      </c>
      <c r="E18873" s="17">
        <v>1</v>
      </c>
      <c r="F18873" t="s">
        <v>87</v>
      </c>
      <c r="G18873">
        <v>5</v>
      </c>
      <c r="H18873">
        <v>1727028.7799999998</v>
      </c>
    </row>
    <row r="18874" spans="1:8" x14ac:dyDescent="0.25">
      <c r="A18874" s="2">
        <v>35</v>
      </c>
      <c r="B18874" t="s">
        <v>50</v>
      </c>
      <c r="C18874" t="s">
        <v>296</v>
      </c>
      <c r="D18874" s="2">
        <v>1</v>
      </c>
      <c r="E18874" s="17">
        <v>1</v>
      </c>
      <c r="F18874" t="s">
        <v>96</v>
      </c>
      <c r="G18874">
        <v>56</v>
      </c>
      <c r="H18874">
        <v>3640382.0599999996</v>
      </c>
    </row>
    <row r="18875" spans="1:8" x14ac:dyDescent="0.25">
      <c r="A18875" s="2">
        <v>35</v>
      </c>
      <c r="B18875" t="s">
        <v>50</v>
      </c>
      <c r="C18875" t="s">
        <v>296</v>
      </c>
      <c r="D18875" s="2">
        <v>1</v>
      </c>
      <c r="E18875" s="17">
        <v>2</v>
      </c>
      <c r="F18875" t="s">
        <v>74</v>
      </c>
      <c r="H18875">
        <v>9668.5499999999993</v>
      </c>
    </row>
    <row r="18876" spans="1:8" x14ac:dyDescent="0.25">
      <c r="A18876" s="2">
        <v>35</v>
      </c>
      <c r="B18876" t="s">
        <v>50</v>
      </c>
      <c r="C18876" t="s">
        <v>296</v>
      </c>
      <c r="D18876" s="2">
        <v>1</v>
      </c>
      <c r="E18876" s="17">
        <v>3</v>
      </c>
      <c r="F18876" t="s">
        <v>70</v>
      </c>
      <c r="G18876">
        <v>7</v>
      </c>
      <c r="H18876">
        <v>655466</v>
      </c>
    </row>
    <row r="18877" spans="1:8" x14ac:dyDescent="0.25">
      <c r="A18877" s="2">
        <v>35</v>
      </c>
      <c r="B18877" t="s">
        <v>50</v>
      </c>
      <c r="C18877" t="s">
        <v>296</v>
      </c>
      <c r="D18877" s="2">
        <v>1</v>
      </c>
      <c r="E18877" s="17">
        <v>3</v>
      </c>
      <c r="F18877" t="s">
        <v>75</v>
      </c>
      <c r="G18877">
        <v>5</v>
      </c>
      <c r="H18877">
        <v>64800</v>
      </c>
    </row>
    <row r="18878" spans="1:8" x14ac:dyDescent="0.25">
      <c r="A18878" s="2">
        <v>35</v>
      </c>
      <c r="B18878" t="s">
        <v>50</v>
      </c>
      <c r="C18878" t="s">
        <v>296</v>
      </c>
      <c r="D18878" s="2">
        <v>1</v>
      </c>
      <c r="E18878" s="17">
        <v>3</v>
      </c>
      <c r="F18878" t="s">
        <v>77</v>
      </c>
      <c r="H18878">
        <v>4101.4400000000005</v>
      </c>
    </row>
    <row r="18879" spans="1:8" x14ac:dyDescent="0.25">
      <c r="A18879" s="2">
        <v>35</v>
      </c>
      <c r="B18879" t="s">
        <v>50</v>
      </c>
      <c r="C18879" t="s">
        <v>296</v>
      </c>
      <c r="D18879" s="2">
        <v>1</v>
      </c>
      <c r="E18879" s="17">
        <v>3</v>
      </c>
      <c r="F18879" t="s">
        <v>68</v>
      </c>
      <c r="G18879">
        <v>4</v>
      </c>
      <c r="H18879">
        <v>85627</v>
      </c>
    </row>
    <row r="18880" spans="1:8" x14ac:dyDescent="0.25">
      <c r="A18880" s="2">
        <v>35</v>
      </c>
      <c r="B18880" t="s">
        <v>50</v>
      </c>
      <c r="C18880" t="s">
        <v>296</v>
      </c>
      <c r="D18880" s="2">
        <v>1</v>
      </c>
      <c r="E18880" s="17">
        <v>3</v>
      </c>
      <c r="F18880" t="s">
        <v>69</v>
      </c>
      <c r="G18880">
        <v>7</v>
      </c>
      <c r="H18880">
        <v>85209.59</v>
      </c>
    </row>
    <row r="18881" spans="1:8" x14ac:dyDescent="0.25">
      <c r="A18881" s="2">
        <v>35</v>
      </c>
      <c r="B18881" t="s">
        <v>50</v>
      </c>
      <c r="C18881" t="s">
        <v>296</v>
      </c>
      <c r="D18881" s="2">
        <v>1</v>
      </c>
      <c r="E18881" s="17">
        <v>3</v>
      </c>
      <c r="F18881" t="s">
        <v>78</v>
      </c>
      <c r="G18881">
        <v>3</v>
      </c>
      <c r="H18881">
        <v>14059.2</v>
      </c>
    </row>
    <row r="18882" spans="1:8" x14ac:dyDescent="0.25">
      <c r="A18882" s="2">
        <v>35</v>
      </c>
      <c r="B18882" t="s">
        <v>50</v>
      </c>
      <c r="C18882" t="s">
        <v>296</v>
      </c>
      <c r="D18882" s="2">
        <v>1</v>
      </c>
      <c r="E18882" s="17">
        <v>3</v>
      </c>
      <c r="F18882" t="s">
        <v>67</v>
      </c>
      <c r="G18882">
        <v>7</v>
      </c>
      <c r="H18882">
        <v>472.23</v>
      </c>
    </row>
    <row r="18883" spans="1:8" x14ac:dyDescent="0.25">
      <c r="A18883" s="2">
        <v>35</v>
      </c>
      <c r="B18883" t="s">
        <v>50</v>
      </c>
      <c r="C18883" t="s">
        <v>296</v>
      </c>
      <c r="D18883" s="2">
        <v>1</v>
      </c>
      <c r="E18883" s="17">
        <v>3</v>
      </c>
      <c r="F18883" t="s">
        <v>73</v>
      </c>
      <c r="H18883">
        <v>52617</v>
      </c>
    </row>
    <row r="18884" spans="1:8" x14ac:dyDescent="0.25">
      <c r="A18884" s="2">
        <v>35</v>
      </c>
      <c r="B18884" t="s">
        <v>50</v>
      </c>
      <c r="C18884" t="s">
        <v>296</v>
      </c>
      <c r="D18884" s="2">
        <v>1</v>
      </c>
      <c r="E18884" s="17">
        <v>3</v>
      </c>
      <c r="F18884" t="s">
        <v>74</v>
      </c>
      <c r="G18884">
        <v>1</v>
      </c>
      <c r="H18884">
        <v>42721.500000000007</v>
      </c>
    </row>
    <row r="18885" spans="1:8" x14ac:dyDescent="0.25">
      <c r="A18885" s="2">
        <v>35</v>
      </c>
      <c r="B18885" t="s">
        <v>50</v>
      </c>
      <c r="C18885" t="s">
        <v>296</v>
      </c>
      <c r="D18885" s="2">
        <v>1</v>
      </c>
      <c r="E18885" s="17">
        <v>3</v>
      </c>
      <c r="F18885" t="s">
        <v>87</v>
      </c>
      <c r="H18885">
        <v>4863.96</v>
      </c>
    </row>
    <row r="18886" spans="1:8" x14ac:dyDescent="0.25">
      <c r="A18886" s="2">
        <v>35</v>
      </c>
      <c r="B18886" t="s">
        <v>50</v>
      </c>
      <c r="C18886" t="s">
        <v>296</v>
      </c>
      <c r="D18886" s="2">
        <v>1</v>
      </c>
      <c r="E18886" s="17">
        <v>4</v>
      </c>
      <c r="F18886" t="s">
        <v>70</v>
      </c>
      <c r="G18886">
        <v>11</v>
      </c>
      <c r="H18886">
        <v>1406093.3599999999</v>
      </c>
    </row>
    <row r="18887" spans="1:8" x14ac:dyDescent="0.25">
      <c r="A18887" s="2">
        <v>35</v>
      </c>
      <c r="B18887" t="s">
        <v>50</v>
      </c>
      <c r="C18887" t="s">
        <v>296</v>
      </c>
      <c r="D18887" s="2">
        <v>1</v>
      </c>
      <c r="E18887" s="17">
        <v>4</v>
      </c>
      <c r="F18887" t="s">
        <v>75</v>
      </c>
      <c r="G18887">
        <v>11</v>
      </c>
      <c r="H18887">
        <v>146700</v>
      </c>
    </row>
    <row r="18888" spans="1:8" x14ac:dyDescent="0.25">
      <c r="A18888" s="2">
        <v>35</v>
      </c>
      <c r="B18888" t="s">
        <v>50</v>
      </c>
      <c r="C18888" t="s">
        <v>296</v>
      </c>
      <c r="D18888" s="2">
        <v>1</v>
      </c>
      <c r="E18888" s="17">
        <v>4</v>
      </c>
      <c r="F18888" t="s">
        <v>77</v>
      </c>
      <c r="G18888">
        <v>2</v>
      </c>
      <c r="H18888">
        <v>37746.300000000003</v>
      </c>
    </row>
    <row r="18889" spans="1:8" x14ac:dyDescent="0.25">
      <c r="A18889" s="2">
        <v>35</v>
      </c>
      <c r="B18889" t="s">
        <v>50</v>
      </c>
      <c r="C18889" t="s">
        <v>296</v>
      </c>
      <c r="D18889" s="2">
        <v>1</v>
      </c>
      <c r="E18889" s="17">
        <v>4</v>
      </c>
      <c r="F18889" t="s">
        <v>68</v>
      </c>
      <c r="G18889">
        <v>6</v>
      </c>
      <c r="H18889">
        <v>143344.5</v>
      </c>
    </row>
    <row r="18890" spans="1:8" x14ac:dyDescent="0.25">
      <c r="A18890" s="2">
        <v>35</v>
      </c>
      <c r="B18890" t="s">
        <v>50</v>
      </c>
      <c r="C18890" t="s">
        <v>296</v>
      </c>
      <c r="D18890" s="2">
        <v>1</v>
      </c>
      <c r="E18890" s="17">
        <v>4</v>
      </c>
      <c r="F18890" t="s">
        <v>69</v>
      </c>
      <c r="G18890">
        <v>11</v>
      </c>
      <c r="H18890">
        <v>182829.34</v>
      </c>
    </row>
    <row r="18891" spans="1:8" x14ac:dyDescent="0.25">
      <c r="A18891" s="2">
        <v>35</v>
      </c>
      <c r="B18891" t="s">
        <v>50</v>
      </c>
      <c r="C18891" t="s">
        <v>296</v>
      </c>
      <c r="D18891" s="2">
        <v>1</v>
      </c>
      <c r="E18891" s="17">
        <v>4</v>
      </c>
      <c r="F18891" t="s">
        <v>78</v>
      </c>
      <c r="G18891">
        <v>8</v>
      </c>
      <c r="H18891">
        <v>44947.049999999996</v>
      </c>
    </row>
    <row r="18892" spans="1:8" x14ac:dyDescent="0.25">
      <c r="A18892" s="2">
        <v>35</v>
      </c>
      <c r="B18892" t="s">
        <v>50</v>
      </c>
      <c r="C18892" t="s">
        <v>296</v>
      </c>
      <c r="D18892" s="2">
        <v>1</v>
      </c>
      <c r="E18892" s="17">
        <v>4</v>
      </c>
      <c r="F18892" t="s">
        <v>67</v>
      </c>
      <c r="G18892">
        <v>11</v>
      </c>
      <c r="H18892">
        <v>833.69</v>
      </c>
    </row>
    <row r="18893" spans="1:8" x14ac:dyDescent="0.25">
      <c r="A18893" s="2">
        <v>35</v>
      </c>
      <c r="B18893" t="s">
        <v>50</v>
      </c>
      <c r="C18893" t="s">
        <v>296</v>
      </c>
      <c r="D18893" s="2">
        <v>1</v>
      </c>
      <c r="E18893" s="17">
        <v>4</v>
      </c>
      <c r="F18893" t="s">
        <v>73</v>
      </c>
      <c r="G18893">
        <v>1</v>
      </c>
      <c r="H18893">
        <v>99205.27</v>
      </c>
    </row>
    <row r="18894" spans="1:8" x14ac:dyDescent="0.25">
      <c r="A18894" s="2">
        <v>35</v>
      </c>
      <c r="B18894" t="s">
        <v>50</v>
      </c>
      <c r="C18894" t="s">
        <v>296</v>
      </c>
      <c r="D18894" s="2">
        <v>1</v>
      </c>
      <c r="E18894" s="17">
        <v>4</v>
      </c>
      <c r="F18894" t="s">
        <v>79</v>
      </c>
      <c r="H18894">
        <v>8882</v>
      </c>
    </row>
    <row r="18895" spans="1:8" x14ac:dyDescent="0.25">
      <c r="A18895" s="2">
        <v>35</v>
      </c>
      <c r="B18895" t="s">
        <v>50</v>
      </c>
      <c r="C18895" t="s">
        <v>296</v>
      </c>
      <c r="D18895" s="2">
        <v>1</v>
      </c>
      <c r="E18895" s="17">
        <v>4</v>
      </c>
      <c r="F18895" t="s">
        <v>74</v>
      </c>
      <c r="G18895">
        <v>4</v>
      </c>
      <c r="H18895">
        <v>72892.3</v>
      </c>
    </row>
    <row r="18896" spans="1:8" x14ac:dyDescent="0.25">
      <c r="A18896" s="2">
        <v>35</v>
      </c>
      <c r="B18896" t="s">
        <v>50</v>
      </c>
      <c r="C18896" t="s">
        <v>296</v>
      </c>
      <c r="D18896" s="2">
        <v>1</v>
      </c>
      <c r="E18896" s="17">
        <v>5</v>
      </c>
      <c r="F18896" t="s">
        <v>70</v>
      </c>
      <c r="G18896">
        <v>26</v>
      </c>
      <c r="H18896">
        <v>3800079.16</v>
      </c>
    </row>
    <row r="18897" spans="1:8" x14ac:dyDescent="0.25">
      <c r="A18897" s="2">
        <v>35</v>
      </c>
      <c r="B18897" t="s">
        <v>50</v>
      </c>
      <c r="C18897" t="s">
        <v>296</v>
      </c>
      <c r="D18897" s="2">
        <v>1</v>
      </c>
      <c r="E18897" s="17">
        <v>5</v>
      </c>
      <c r="F18897" t="s">
        <v>75</v>
      </c>
      <c r="G18897">
        <v>25</v>
      </c>
      <c r="H18897">
        <v>350400</v>
      </c>
    </row>
    <row r="18898" spans="1:8" x14ac:dyDescent="0.25">
      <c r="A18898" s="2">
        <v>35</v>
      </c>
      <c r="B18898" t="s">
        <v>50</v>
      </c>
      <c r="C18898" t="s">
        <v>296</v>
      </c>
      <c r="D18898" s="2">
        <v>1</v>
      </c>
      <c r="E18898" s="17">
        <v>5</v>
      </c>
      <c r="F18898" t="s">
        <v>77</v>
      </c>
      <c r="G18898">
        <v>14</v>
      </c>
      <c r="H18898">
        <v>479346.37000000005</v>
      </c>
    </row>
    <row r="18899" spans="1:8" x14ac:dyDescent="0.25">
      <c r="A18899" s="2">
        <v>35</v>
      </c>
      <c r="B18899" t="s">
        <v>50</v>
      </c>
      <c r="C18899" t="s">
        <v>296</v>
      </c>
      <c r="D18899" s="2">
        <v>1</v>
      </c>
      <c r="E18899" s="17">
        <v>5</v>
      </c>
      <c r="F18899" t="s">
        <v>68</v>
      </c>
      <c r="G18899">
        <v>19</v>
      </c>
      <c r="H18899">
        <v>373125</v>
      </c>
    </row>
    <row r="18900" spans="1:8" x14ac:dyDescent="0.25">
      <c r="A18900" s="2">
        <v>35</v>
      </c>
      <c r="B18900" t="s">
        <v>50</v>
      </c>
      <c r="C18900" t="s">
        <v>296</v>
      </c>
      <c r="D18900" s="2">
        <v>1</v>
      </c>
      <c r="E18900" s="17">
        <v>5</v>
      </c>
      <c r="F18900" t="s">
        <v>69</v>
      </c>
      <c r="G18900">
        <v>26</v>
      </c>
      <c r="H18900">
        <v>493999.77</v>
      </c>
    </row>
    <row r="18901" spans="1:8" x14ac:dyDescent="0.25">
      <c r="A18901" s="2">
        <v>35</v>
      </c>
      <c r="B18901" t="s">
        <v>50</v>
      </c>
      <c r="C18901" t="s">
        <v>296</v>
      </c>
      <c r="D18901" s="2">
        <v>1</v>
      </c>
      <c r="E18901" s="17">
        <v>5</v>
      </c>
      <c r="F18901" t="s">
        <v>78</v>
      </c>
      <c r="G18901">
        <v>19</v>
      </c>
      <c r="H18901">
        <v>127067.99999999997</v>
      </c>
    </row>
    <row r="18902" spans="1:8" x14ac:dyDescent="0.25">
      <c r="A18902" s="2">
        <v>35</v>
      </c>
      <c r="B18902" t="s">
        <v>50</v>
      </c>
      <c r="C18902" t="s">
        <v>296</v>
      </c>
      <c r="D18902" s="2">
        <v>1</v>
      </c>
      <c r="E18902" s="17">
        <v>5</v>
      </c>
      <c r="F18902" t="s">
        <v>67</v>
      </c>
      <c r="G18902">
        <v>26</v>
      </c>
      <c r="H18902">
        <v>1883.04</v>
      </c>
    </row>
    <row r="18903" spans="1:8" x14ac:dyDescent="0.25">
      <c r="A18903" s="2">
        <v>35</v>
      </c>
      <c r="B18903" t="s">
        <v>50</v>
      </c>
      <c r="C18903" t="s">
        <v>296</v>
      </c>
      <c r="D18903" s="2">
        <v>1</v>
      </c>
      <c r="E18903" s="17">
        <v>5</v>
      </c>
      <c r="F18903" t="s">
        <v>73</v>
      </c>
      <c r="G18903">
        <v>4</v>
      </c>
      <c r="H18903">
        <v>291718.68</v>
      </c>
    </row>
    <row r="18904" spans="1:8" x14ac:dyDescent="0.25">
      <c r="A18904" s="2">
        <v>35</v>
      </c>
      <c r="B18904" t="s">
        <v>50</v>
      </c>
      <c r="C18904" t="s">
        <v>296</v>
      </c>
      <c r="D18904" s="2">
        <v>1</v>
      </c>
      <c r="E18904" s="17">
        <v>5</v>
      </c>
      <c r="F18904" t="s">
        <v>72</v>
      </c>
      <c r="G18904">
        <v>1</v>
      </c>
      <c r="H18904">
        <v>15030.55</v>
      </c>
    </row>
    <row r="18905" spans="1:8" x14ac:dyDescent="0.25">
      <c r="A18905" s="2">
        <v>35</v>
      </c>
      <c r="B18905" t="s">
        <v>50</v>
      </c>
      <c r="C18905" t="s">
        <v>296</v>
      </c>
      <c r="D18905" s="2">
        <v>1</v>
      </c>
      <c r="E18905" s="17">
        <v>5</v>
      </c>
      <c r="F18905" t="s">
        <v>74</v>
      </c>
      <c r="G18905">
        <v>14</v>
      </c>
      <c r="H18905">
        <v>145492.54</v>
      </c>
    </row>
    <row r="18906" spans="1:8" x14ac:dyDescent="0.25">
      <c r="A18906" s="2">
        <v>35</v>
      </c>
      <c r="B18906" t="s">
        <v>50</v>
      </c>
      <c r="C18906" t="s">
        <v>296</v>
      </c>
      <c r="D18906" s="2">
        <v>1</v>
      </c>
      <c r="E18906" s="17">
        <v>5</v>
      </c>
      <c r="F18906" t="s">
        <v>87</v>
      </c>
      <c r="H18906">
        <v>332872.2300000001</v>
      </c>
    </row>
    <row r="18907" spans="1:8" x14ac:dyDescent="0.25">
      <c r="A18907" s="2">
        <v>35</v>
      </c>
      <c r="B18907" t="s">
        <v>50</v>
      </c>
      <c r="C18907" t="s">
        <v>296</v>
      </c>
      <c r="D18907" s="2">
        <v>1</v>
      </c>
      <c r="E18907" s="17">
        <v>6</v>
      </c>
      <c r="F18907" t="s">
        <v>70</v>
      </c>
      <c r="G18907">
        <v>43</v>
      </c>
      <c r="H18907">
        <v>7355679.04</v>
      </c>
    </row>
    <row r="18908" spans="1:8" x14ac:dyDescent="0.25">
      <c r="A18908" s="2">
        <v>35</v>
      </c>
      <c r="B18908" t="s">
        <v>50</v>
      </c>
      <c r="C18908" t="s">
        <v>296</v>
      </c>
      <c r="D18908" s="2">
        <v>1</v>
      </c>
      <c r="E18908" s="17">
        <v>6</v>
      </c>
      <c r="F18908" t="s">
        <v>75</v>
      </c>
      <c r="G18908">
        <v>32</v>
      </c>
      <c r="H18908">
        <v>411600</v>
      </c>
    </row>
    <row r="18909" spans="1:8" x14ac:dyDescent="0.25">
      <c r="A18909" s="2">
        <v>35</v>
      </c>
      <c r="B18909" t="s">
        <v>50</v>
      </c>
      <c r="C18909" t="s">
        <v>296</v>
      </c>
      <c r="D18909" s="2">
        <v>1</v>
      </c>
      <c r="E18909" s="17">
        <v>6</v>
      </c>
      <c r="F18909" t="s">
        <v>77</v>
      </c>
      <c r="G18909">
        <v>1</v>
      </c>
      <c r="H18909">
        <v>91777.35</v>
      </c>
    </row>
    <row r="18910" spans="1:8" x14ac:dyDescent="0.25">
      <c r="A18910" s="2">
        <v>35</v>
      </c>
      <c r="B18910" t="s">
        <v>50</v>
      </c>
      <c r="C18910" t="s">
        <v>296</v>
      </c>
      <c r="D18910" s="2">
        <v>1</v>
      </c>
      <c r="E18910" s="17">
        <v>6</v>
      </c>
      <c r="F18910" t="s">
        <v>68</v>
      </c>
      <c r="G18910">
        <v>24</v>
      </c>
      <c r="H18910">
        <v>492808.5</v>
      </c>
    </row>
    <row r="18911" spans="1:8" x14ac:dyDescent="0.25">
      <c r="A18911" s="2">
        <v>35</v>
      </c>
      <c r="B18911" t="s">
        <v>50</v>
      </c>
      <c r="C18911" t="s">
        <v>296</v>
      </c>
      <c r="D18911" s="2">
        <v>1</v>
      </c>
      <c r="E18911" s="17">
        <v>6</v>
      </c>
      <c r="F18911" t="s">
        <v>69</v>
      </c>
      <c r="G18911">
        <v>42</v>
      </c>
      <c r="H18911">
        <v>911697.7300000008</v>
      </c>
    </row>
    <row r="18912" spans="1:8" x14ac:dyDescent="0.25">
      <c r="A18912" s="2">
        <v>35</v>
      </c>
      <c r="B18912" t="s">
        <v>50</v>
      </c>
      <c r="C18912" t="s">
        <v>296</v>
      </c>
      <c r="D18912" s="2">
        <v>1</v>
      </c>
      <c r="E18912" s="17">
        <v>6</v>
      </c>
      <c r="F18912" t="s">
        <v>78</v>
      </c>
      <c r="G18912">
        <v>23</v>
      </c>
      <c r="H18912">
        <v>174906.75000000003</v>
      </c>
    </row>
    <row r="18913" spans="1:8" x14ac:dyDescent="0.25">
      <c r="A18913" s="2">
        <v>35</v>
      </c>
      <c r="B18913" t="s">
        <v>50</v>
      </c>
      <c r="C18913" t="s">
        <v>296</v>
      </c>
      <c r="D18913" s="2">
        <v>1</v>
      </c>
      <c r="E18913" s="17">
        <v>6</v>
      </c>
      <c r="F18913" t="s">
        <v>67</v>
      </c>
      <c r="G18913">
        <v>43</v>
      </c>
      <c r="H18913">
        <v>3165.6900000000019</v>
      </c>
    </row>
    <row r="18914" spans="1:8" x14ac:dyDescent="0.25">
      <c r="A18914" s="2">
        <v>35</v>
      </c>
      <c r="B18914" t="s">
        <v>50</v>
      </c>
      <c r="C18914" t="s">
        <v>296</v>
      </c>
      <c r="D18914" s="2">
        <v>1</v>
      </c>
      <c r="E18914" s="17">
        <v>6</v>
      </c>
      <c r="F18914" t="s">
        <v>73</v>
      </c>
      <c r="G18914">
        <v>5</v>
      </c>
      <c r="H18914">
        <v>565421.18999999994</v>
      </c>
    </row>
    <row r="18915" spans="1:8" x14ac:dyDescent="0.25">
      <c r="A18915" s="2">
        <v>35</v>
      </c>
      <c r="B18915" t="s">
        <v>50</v>
      </c>
      <c r="C18915" t="s">
        <v>296</v>
      </c>
      <c r="D18915" s="2">
        <v>1</v>
      </c>
      <c r="E18915" s="17">
        <v>6</v>
      </c>
      <c r="F18915" t="s">
        <v>72</v>
      </c>
      <c r="G18915">
        <v>3</v>
      </c>
      <c r="H18915">
        <v>156828.20000000001</v>
      </c>
    </row>
    <row r="18916" spans="1:8" x14ac:dyDescent="0.25">
      <c r="A18916" s="2">
        <v>35</v>
      </c>
      <c r="B18916" t="s">
        <v>50</v>
      </c>
      <c r="C18916" t="s">
        <v>296</v>
      </c>
      <c r="D18916" s="2">
        <v>1</v>
      </c>
      <c r="E18916" s="17">
        <v>6</v>
      </c>
      <c r="F18916" t="s">
        <v>74</v>
      </c>
      <c r="G18916">
        <v>2</v>
      </c>
      <c r="H18916">
        <v>117126.6</v>
      </c>
    </row>
    <row r="18917" spans="1:8" x14ac:dyDescent="0.25">
      <c r="A18917" s="2">
        <v>35</v>
      </c>
      <c r="B18917" t="s">
        <v>50</v>
      </c>
      <c r="C18917" t="s">
        <v>296</v>
      </c>
      <c r="D18917" s="2">
        <v>1</v>
      </c>
      <c r="E18917" s="17">
        <v>6</v>
      </c>
      <c r="F18917" t="s">
        <v>87</v>
      </c>
      <c r="H18917">
        <v>53373.79</v>
      </c>
    </row>
    <row r="18918" spans="1:8" x14ac:dyDescent="0.25">
      <c r="A18918" s="2">
        <v>35</v>
      </c>
      <c r="B18918" t="s">
        <v>50</v>
      </c>
      <c r="C18918" t="s">
        <v>296</v>
      </c>
      <c r="D18918" s="2">
        <v>1</v>
      </c>
      <c r="E18918" s="17">
        <v>7</v>
      </c>
      <c r="F18918" t="s">
        <v>70</v>
      </c>
      <c r="G18918">
        <v>44</v>
      </c>
      <c r="H18918">
        <v>9023181</v>
      </c>
    </row>
    <row r="18919" spans="1:8" x14ac:dyDescent="0.25">
      <c r="A18919" s="2">
        <v>35</v>
      </c>
      <c r="B18919" t="s">
        <v>50</v>
      </c>
      <c r="C18919" t="s">
        <v>296</v>
      </c>
      <c r="D18919" s="2">
        <v>1</v>
      </c>
      <c r="E18919" s="17">
        <v>7</v>
      </c>
      <c r="F18919" t="s">
        <v>75</v>
      </c>
      <c r="G18919">
        <v>36</v>
      </c>
      <c r="H18919">
        <v>455100</v>
      </c>
    </row>
    <row r="18920" spans="1:8" x14ac:dyDescent="0.25">
      <c r="A18920" s="2">
        <v>35</v>
      </c>
      <c r="B18920" t="s">
        <v>50</v>
      </c>
      <c r="C18920" t="s">
        <v>296</v>
      </c>
      <c r="D18920" s="2">
        <v>1</v>
      </c>
      <c r="E18920" s="17">
        <v>7</v>
      </c>
      <c r="F18920" t="s">
        <v>77</v>
      </c>
      <c r="G18920">
        <v>4</v>
      </c>
      <c r="H18920">
        <v>198637.96000000002</v>
      </c>
    </row>
    <row r="18921" spans="1:8" x14ac:dyDescent="0.25">
      <c r="A18921" s="2">
        <v>35</v>
      </c>
      <c r="B18921" t="s">
        <v>50</v>
      </c>
      <c r="C18921" t="s">
        <v>296</v>
      </c>
      <c r="D18921" s="2">
        <v>1</v>
      </c>
      <c r="E18921" s="17">
        <v>7</v>
      </c>
      <c r="F18921" t="s">
        <v>68</v>
      </c>
      <c r="G18921">
        <v>32</v>
      </c>
      <c r="H18921">
        <v>536996.75</v>
      </c>
    </row>
    <row r="18922" spans="1:8" x14ac:dyDescent="0.25">
      <c r="A18922" s="2">
        <v>35</v>
      </c>
      <c r="B18922" t="s">
        <v>50</v>
      </c>
      <c r="C18922" t="s">
        <v>296</v>
      </c>
      <c r="D18922" s="2">
        <v>1</v>
      </c>
      <c r="E18922" s="17">
        <v>7</v>
      </c>
      <c r="F18922" t="s">
        <v>69</v>
      </c>
      <c r="G18922">
        <v>44</v>
      </c>
      <c r="H18922">
        <v>1168776.9999999993</v>
      </c>
    </row>
    <row r="18923" spans="1:8" x14ac:dyDescent="0.25">
      <c r="A18923" s="2">
        <v>35</v>
      </c>
      <c r="B18923" t="s">
        <v>50</v>
      </c>
      <c r="C18923" t="s">
        <v>296</v>
      </c>
      <c r="D18923" s="2">
        <v>1</v>
      </c>
      <c r="E18923" s="17">
        <v>7</v>
      </c>
      <c r="F18923" t="s">
        <v>78</v>
      </c>
      <c r="G18923">
        <v>25</v>
      </c>
      <c r="H18923">
        <v>239079.59999999998</v>
      </c>
    </row>
    <row r="18924" spans="1:8" x14ac:dyDescent="0.25">
      <c r="A18924" s="2">
        <v>35</v>
      </c>
      <c r="B18924" t="s">
        <v>50</v>
      </c>
      <c r="C18924" t="s">
        <v>296</v>
      </c>
      <c r="D18924" s="2">
        <v>1</v>
      </c>
      <c r="E18924" s="17">
        <v>7</v>
      </c>
      <c r="F18924" t="s">
        <v>67</v>
      </c>
      <c r="G18924">
        <v>44</v>
      </c>
      <c r="H18924">
        <v>3084.07</v>
      </c>
    </row>
    <row r="18925" spans="1:8" x14ac:dyDescent="0.25">
      <c r="A18925" s="2">
        <v>35</v>
      </c>
      <c r="B18925" t="s">
        <v>50</v>
      </c>
      <c r="C18925" t="s">
        <v>296</v>
      </c>
      <c r="D18925" s="2">
        <v>1</v>
      </c>
      <c r="E18925" s="17">
        <v>7</v>
      </c>
      <c r="F18925" t="s">
        <v>73</v>
      </c>
      <c r="G18925">
        <v>1</v>
      </c>
      <c r="H18925">
        <v>699553.15</v>
      </c>
    </row>
    <row r="18926" spans="1:8" x14ac:dyDescent="0.25">
      <c r="A18926" s="2">
        <v>35</v>
      </c>
      <c r="B18926" t="s">
        <v>50</v>
      </c>
      <c r="C18926" t="s">
        <v>296</v>
      </c>
      <c r="D18926" s="2">
        <v>1</v>
      </c>
      <c r="E18926" s="17">
        <v>7</v>
      </c>
      <c r="F18926" t="s">
        <v>72</v>
      </c>
      <c r="G18926">
        <v>1</v>
      </c>
      <c r="H18926">
        <v>26915.9</v>
      </c>
    </row>
    <row r="18927" spans="1:8" x14ac:dyDescent="0.25">
      <c r="A18927" s="2">
        <v>35</v>
      </c>
      <c r="B18927" t="s">
        <v>50</v>
      </c>
      <c r="C18927" t="s">
        <v>296</v>
      </c>
      <c r="D18927" s="2">
        <v>1</v>
      </c>
      <c r="E18927" s="17">
        <v>7</v>
      </c>
      <c r="F18927" t="s">
        <v>74</v>
      </c>
      <c r="G18927">
        <v>4</v>
      </c>
      <c r="H18927">
        <v>223801.03</v>
      </c>
    </row>
    <row r="18928" spans="1:8" x14ac:dyDescent="0.25">
      <c r="A18928" s="2">
        <v>35</v>
      </c>
      <c r="B18928" t="s">
        <v>50</v>
      </c>
      <c r="C18928" t="s">
        <v>296</v>
      </c>
      <c r="D18928" s="2">
        <v>1</v>
      </c>
      <c r="E18928" s="17">
        <v>7</v>
      </c>
      <c r="F18928" t="s">
        <v>87</v>
      </c>
      <c r="G18928">
        <v>1</v>
      </c>
      <c r="H18928">
        <v>45682</v>
      </c>
    </row>
    <row r="18929" spans="1:8" x14ac:dyDescent="0.25">
      <c r="A18929" s="2">
        <v>35</v>
      </c>
      <c r="B18929" t="s">
        <v>50</v>
      </c>
      <c r="C18929" t="s">
        <v>296</v>
      </c>
      <c r="D18929" s="2">
        <v>1</v>
      </c>
      <c r="E18929" s="17">
        <v>8</v>
      </c>
      <c r="F18929" t="s">
        <v>70</v>
      </c>
      <c r="G18929">
        <v>57</v>
      </c>
      <c r="H18929">
        <v>14332544.91</v>
      </c>
    </row>
    <row r="18930" spans="1:8" x14ac:dyDescent="0.25">
      <c r="A18930" s="2">
        <v>35</v>
      </c>
      <c r="B18930" t="s">
        <v>50</v>
      </c>
      <c r="C18930" t="s">
        <v>296</v>
      </c>
      <c r="D18930" s="2">
        <v>1</v>
      </c>
      <c r="E18930" s="17">
        <v>8</v>
      </c>
      <c r="F18930" t="s">
        <v>75</v>
      </c>
      <c r="G18930">
        <v>51</v>
      </c>
      <c r="H18930">
        <v>630600</v>
      </c>
    </row>
    <row r="18931" spans="1:8" x14ac:dyDescent="0.25">
      <c r="A18931" s="2">
        <v>35</v>
      </c>
      <c r="B18931" t="s">
        <v>50</v>
      </c>
      <c r="C18931" t="s">
        <v>296</v>
      </c>
      <c r="D18931" s="2">
        <v>1</v>
      </c>
      <c r="E18931" s="17">
        <v>8</v>
      </c>
      <c r="F18931" t="s">
        <v>77</v>
      </c>
      <c r="H18931">
        <v>198302.01</v>
      </c>
    </row>
    <row r="18932" spans="1:8" x14ac:dyDescent="0.25">
      <c r="A18932" s="2">
        <v>35</v>
      </c>
      <c r="B18932" t="s">
        <v>50</v>
      </c>
      <c r="C18932" t="s">
        <v>296</v>
      </c>
      <c r="D18932" s="2">
        <v>1</v>
      </c>
      <c r="E18932" s="17">
        <v>8</v>
      </c>
      <c r="F18932" t="s">
        <v>68</v>
      </c>
      <c r="G18932">
        <v>44</v>
      </c>
      <c r="H18932">
        <v>845371</v>
      </c>
    </row>
    <row r="18933" spans="1:8" x14ac:dyDescent="0.25">
      <c r="A18933" s="2">
        <v>35</v>
      </c>
      <c r="B18933" t="s">
        <v>50</v>
      </c>
      <c r="C18933" t="s">
        <v>296</v>
      </c>
      <c r="D18933" s="2">
        <v>1</v>
      </c>
      <c r="E18933" s="17">
        <v>8</v>
      </c>
      <c r="F18933" t="s">
        <v>69</v>
      </c>
      <c r="G18933">
        <v>54</v>
      </c>
      <c r="H18933">
        <v>1763994.4300000011</v>
      </c>
    </row>
    <row r="18934" spans="1:8" x14ac:dyDescent="0.25">
      <c r="A18934" s="2">
        <v>35</v>
      </c>
      <c r="B18934" t="s">
        <v>50</v>
      </c>
      <c r="C18934" t="s">
        <v>296</v>
      </c>
      <c r="D18934" s="2">
        <v>1</v>
      </c>
      <c r="E18934" s="17">
        <v>8</v>
      </c>
      <c r="F18934" t="s">
        <v>78</v>
      </c>
      <c r="G18934">
        <v>37</v>
      </c>
      <c r="H18934">
        <v>443183.39999999997</v>
      </c>
    </row>
    <row r="18935" spans="1:8" x14ac:dyDescent="0.25">
      <c r="A18935" s="2">
        <v>35</v>
      </c>
      <c r="B18935" t="s">
        <v>50</v>
      </c>
      <c r="C18935" t="s">
        <v>296</v>
      </c>
      <c r="D18935" s="2">
        <v>1</v>
      </c>
      <c r="E18935" s="17">
        <v>8</v>
      </c>
      <c r="F18935" t="s">
        <v>67</v>
      </c>
      <c r="G18935">
        <v>57</v>
      </c>
      <c r="H18935">
        <v>3906.1</v>
      </c>
    </row>
    <row r="18936" spans="1:8" x14ac:dyDescent="0.25">
      <c r="A18936" s="2">
        <v>35</v>
      </c>
      <c r="B18936" t="s">
        <v>50</v>
      </c>
      <c r="C18936" t="s">
        <v>296</v>
      </c>
      <c r="D18936" s="2">
        <v>1</v>
      </c>
      <c r="E18936" s="17">
        <v>8</v>
      </c>
      <c r="F18936" t="s">
        <v>73</v>
      </c>
      <c r="G18936">
        <v>1</v>
      </c>
      <c r="H18936">
        <v>1071021.04</v>
      </c>
    </row>
    <row r="18937" spans="1:8" x14ac:dyDescent="0.25">
      <c r="A18937" s="2">
        <v>35</v>
      </c>
      <c r="B18937" t="s">
        <v>50</v>
      </c>
      <c r="C18937" t="s">
        <v>296</v>
      </c>
      <c r="D18937" s="2">
        <v>1</v>
      </c>
      <c r="E18937" s="17">
        <v>8</v>
      </c>
      <c r="F18937" t="s">
        <v>79</v>
      </c>
      <c r="H18937">
        <v>8882</v>
      </c>
    </row>
    <row r="18938" spans="1:8" x14ac:dyDescent="0.25">
      <c r="A18938" s="2">
        <v>35</v>
      </c>
      <c r="B18938" t="s">
        <v>50</v>
      </c>
      <c r="C18938" t="s">
        <v>296</v>
      </c>
      <c r="D18938" s="2">
        <v>1</v>
      </c>
      <c r="E18938" s="17">
        <v>8</v>
      </c>
      <c r="F18938" t="s">
        <v>72</v>
      </c>
      <c r="G18938">
        <v>3</v>
      </c>
      <c r="H18938">
        <v>282411.49</v>
      </c>
    </row>
    <row r="18939" spans="1:8" x14ac:dyDescent="0.25">
      <c r="A18939" s="2">
        <v>35</v>
      </c>
      <c r="B18939" t="s">
        <v>50</v>
      </c>
      <c r="C18939" t="s">
        <v>296</v>
      </c>
      <c r="D18939" s="2">
        <v>1</v>
      </c>
      <c r="E18939" s="17">
        <v>8</v>
      </c>
      <c r="F18939" t="s">
        <v>74</v>
      </c>
      <c r="G18939">
        <v>5</v>
      </c>
      <c r="H18939">
        <v>333207.7</v>
      </c>
    </row>
    <row r="18940" spans="1:8" x14ac:dyDescent="0.25">
      <c r="A18940" s="2">
        <v>35</v>
      </c>
      <c r="B18940" t="s">
        <v>50</v>
      </c>
      <c r="C18940" t="s">
        <v>296</v>
      </c>
      <c r="D18940" s="2">
        <v>1</v>
      </c>
      <c r="E18940" s="17">
        <v>8</v>
      </c>
      <c r="F18940" t="s">
        <v>87</v>
      </c>
      <c r="H18940">
        <v>0</v>
      </c>
    </row>
    <row r="18941" spans="1:8" x14ac:dyDescent="0.25">
      <c r="A18941" s="2">
        <v>35</v>
      </c>
      <c r="B18941" t="s">
        <v>50</v>
      </c>
      <c r="C18941" t="s">
        <v>296</v>
      </c>
      <c r="D18941" s="2">
        <v>1</v>
      </c>
      <c r="E18941" s="17">
        <v>9</v>
      </c>
      <c r="F18941" t="s">
        <v>70</v>
      </c>
      <c r="G18941">
        <v>35</v>
      </c>
      <c r="H18941">
        <v>10089517.75</v>
      </c>
    </row>
    <row r="18942" spans="1:8" x14ac:dyDescent="0.25">
      <c r="A18942" s="2">
        <v>35</v>
      </c>
      <c r="B18942" t="s">
        <v>50</v>
      </c>
      <c r="C18942" t="s">
        <v>296</v>
      </c>
      <c r="D18942" s="2">
        <v>1</v>
      </c>
      <c r="E18942" s="17">
        <v>9</v>
      </c>
      <c r="F18942" t="s">
        <v>75</v>
      </c>
      <c r="G18942">
        <v>33</v>
      </c>
      <c r="H18942">
        <v>416700</v>
      </c>
    </row>
    <row r="18943" spans="1:8" x14ac:dyDescent="0.25">
      <c r="A18943" s="2">
        <v>35</v>
      </c>
      <c r="B18943" t="s">
        <v>50</v>
      </c>
      <c r="C18943" t="s">
        <v>296</v>
      </c>
      <c r="D18943" s="2">
        <v>1</v>
      </c>
      <c r="E18943" s="17">
        <v>9</v>
      </c>
      <c r="F18943" t="s">
        <v>77</v>
      </c>
      <c r="G18943">
        <v>3</v>
      </c>
      <c r="H18943">
        <v>61073.11</v>
      </c>
    </row>
    <row r="18944" spans="1:8" x14ac:dyDescent="0.25">
      <c r="A18944" s="2">
        <v>35</v>
      </c>
      <c r="B18944" t="s">
        <v>50</v>
      </c>
      <c r="C18944" t="s">
        <v>296</v>
      </c>
      <c r="D18944" s="2">
        <v>1</v>
      </c>
      <c r="E18944" s="17">
        <v>9</v>
      </c>
      <c r="F18944" t="s">
        <v>68</v>
      </c>
      <c r="G18944">
        <v>24</v>
      </c>
      <c r="H18944">
        <v>464173</v>
      </c>
    </row>
    <row r="18945" spans="1:8" x14ac:dyDescent="0.25">
      <c r="A18945" s="2">
        <v>35</v>
      </c>
      <c r="B18945" t="s">
        <v>50</v>
      </c>
      <c r="C18945" t="s">
        <v>296</v>
      </c>
      <c r="D18945" s="2">
        <v>1</v>
      </c>
      <c r="E18945" s="17">
        <v>9</v>
      </c>
      <c r="F18945" t="s">
        <v>69</v>
      </c>
      <c r="G18945">
        <v>35</v>
      </c>
      <c r="H18945">
        <v>1311630.3999999994</v>
      </c>
    </row>
    <row r="18946" spans="1:8" x14ac:dyDescent="0.25">
      <c r="A18946" s="2">
        <v>35</v>
      </c>
      <c r="B18946" t="s">
        <v>50</v>
      </c>
      <c r="C18946" t="s">
        <v>296</v>
      </c>
      <c r="D18946" s="2">
        <v>1</v>
      </c>
      <c r="E18946" s="17">
        <v>9</v>
      </c>
      <c r="F18946" t="s">
        <v>78</v>
      </c>
      <c r="G18946">
        <v>19</v>
      </c>
      <c r="H18946">
        <v>251033.85000000006</v>
      </c>
    </row>
    <row r="18947" spans="1:8" x14ac:dyDescent="0.25">
      <c r="A18947" s="2">
        <v>35</v>
      </c>
      <c r="B18947" t="s">
        <v>50</v>
      </c>
      <c r="C18947" t="s">
        <v>296</v>
      </c>
      <c r="D18947" s="2">
        <v>1</v>
      </c>
      <c r="E18947" s="17">
        <v>9</v>
      </c>
      <c r="F18947" t="s">
        <v>67</v>
      </c>
      <c r="G18947">
        <v>35</v>
      </c>
      <c r="H18947">
        <v>2401.9599999999996</v>
      </c>
    </row>
    <row r="18948" spans="1:8" x14ac:dyDescent="0.25">
      <c r="A18948" s="2">
        <v>35</v>
      </c>
      <c r="B18948" t="s">
        <v>50</v>
      </c>
      <c r="C18948" t="s">
        <v>296</v>
      </c>
      <c r="D18948" s="2">
        <v>1</v>
      </c>
      <c r="E18948" s="17">
        <v>9</v>
      </c>
      <c r="F18948" t="s">
        <v>73</v>
      </c>
      <c r="G18948">
        <v>1</v>
      </c>
      <c r="H18948">
        <v>861983.99</v>
      </c>
    </row>
    <row r="18949" spans="1:8" x14ac:dyDescent="0.25">
      <c r="A18949" s="2">
        <v>35</v>
      </c>
      <c r="B18949" t="s">
        <v>50</v>
      </c>
      <c r="C18949" t="s">
        <v>296</v>
      </c>
      <c r="D18949" s="2">
        <v>1</v>
      </c>
      <c r="E18949" s="17">
        <v>9</v>
      </c>
      <c r="F18949" t="s">
        <v>79</v>
      </c>
      <c r="H18949">
        <v>8882</v>
      </c>
    </row>
    <row r="18950" spans="1:8" x14ac:dyDescent="0.25">
      <c r="A18950" s="2">
        <v>35</v>
      </c>
      <c r="B18950" t="s">
        <v>50</v>
      </c>
      <c r="C18950" t="s">
        <v>296</v>
      </c>
      <c r="D18950" s="2">
        <v>1</v>
      </c>
      <c r="E18950" s="17">
        <v>9</v>
      </c>
      <c r="F18950" t="s">
        <v>72</v>
      </c>
      <c r="G18950">
        <v>1</v>
      </c>
      <c r="H18950">
        <v>14880</v>
      </c>
    </row>
    <row r="18951" spans="1:8" x14ac:dyDescent="0.25">
      <c r="A18951" s="2">
        <v>35</v>
      </c>
      <c r="B18951" t="s">
        <v>50</v>
      </c>
      <c r="C18951" t="s">
        <v>296</v>
      </c>
      <c r="D18951" s="2">
        <v>1</v>
      </c>
      <c r="E18951" s="17">
        <v>9</v>
      </c>
      <c r="F18951" t="s">
        <v>74</v>
      </c>
      <c r="G18951">
        <v>5</v>
      </c>
      <c r="H18951">
        <v>669555.33000000007</v>
      </c>
    </row>
    <row r="18952" spans="1:8" x14ac:dyDescent="0.25">
      <c r="A18952" s="2">
        <v>35</v>
      </c>
      <c r="B18952" t="s">
        <v>50</v>
      </c>
      <c r="C18952" t="s">
        <v>296</v>
      </c>
      <c r="D18952" s="2">
        <v>1</v>
      </c>
      <c r="E18952" s="17">
        <v>10</v>
      </c>
      <c r="F18952" t="s">
        <v>70</v>
      </c>
      <c r="G18952">
        <v>17</v>
      </c>
      <c r="H18952">
        <v>7309161</v>
      </c>
    </row>
    <row r="18953" spans="1:8" x14ac:dyDescent="0.25">
      <c r="A18953" s="2">
        <v>35</v>
      </c>
      <c r="B18953" t="s">
        <v>50</v>
      </c>
      <c r="C18953" t="s">
        <v>296</v>
      </c>
      <c r="D18953" s="2">
        <v>1</v>
      </c>
      <c r="E18953" s="17">
        <v>10</v>
      </c>
      <c r="F18953" t="s">
        <v>75</v>
      </c>
      <c r="G18953">
        <v>15</v>
      </c>
      <c r="H18953">
        <v>218700</v>
      </c>
    </row>
    <row r="18954" spans="1:8" x14ac:dyDescent="0.25">
      <c r="A18954" s="2">
        <v>35</v>
      </c>
      <c r="B18954" t="s">
        <v>50</v>
      </c>
      <c r="C18954" t="s">
        <v>296</v>
      </c>
      <c r="D18954" s="2">
        <v>1</v>
      </c>
      <c r="E18954" s="17">
        <v>10</v>
      </c>
      <c r="F18954" t="s">
        <v>77</v>
      </c>
      <c r="G18954">
        <v>1</v>
      </c>
      <c r="H18954">
        <v>73597.09</v>
      </c>
    </row>
    <row r="18955" spans="1:8" x14ac:dyDescent="0.25">
      <c r="A18955" s="2">
        <v>35</v>
      </c>
      <c r="B18955" t="s">
        <v>50</v>
      </c>
      <c r="C18955" t="s">
        <v>296</v>
      </c>
      <c r="D18955" s="2">
        <v>1</v>
      </c>
      <c r="E18955" s="17">
        <v>10</v>
      </c>
      <c r="F18955" t="s">
        <v>68</v>
      </c>
      <c r="G18955">
        <v>14</v>
      </c>
      <c r="H18955">
        <v>307518.75</v>
      </c>
    </row>
    <row r="18956" spans="1:8" x14ac:dyDescent="0.25">
      <c r="A18956" s="2">
        <v>35</v>
      </c>
      <c r="B18956" t="s">
        <v>50</v>
      </c>
      <c r="C18956" t="s">
        <v>296</v>
      </c>
      <c r="D18956" s="2">
        <v>1</v>
      </c>
      <c r="E18956" s="17">
        <v>10</v>
      </c>
      <c r="F18956" t="s">
        <v>69</v>
      </c>
      <c r="G18956">
        <v>17</v>
      </c>
      <c r="H18956">
        <v>950188.19</v>
      </c>
    </row>
    <row r="18957" spans="1:8" x14ac:dyDescent="0.25">
      <c r="A18957" s="2">
        <v>35</v>
      </c>
      <c r="B18957" t="s">
        <v>50</v>
      </c>
      <c r="C18957" t="s">
        <v>296</v>
      </c>
      <c r="D18957" s="2">
        <v>1</v>
      </c>
      <c r="E18957" s="17">
        <v>10</v>
      </c>
      <c r="F18957" t="s">
        <v>78</v>
      </c>
      <c r="G18957">
        <v>14</v>
      </c>
      <c r="H18957">
        <v>258014.39999999997</v>
      </c>
    </row>
    <row r="18958" spans="1:8" x14ac:dyDescent="0.25">
      <c r="A18958" s="2">
        <v>35</v>
      </c>
      <c r="B18958" t="s">
        <v>50</v>
      </c>
      <c r="C18958" t="s">
        <v>296</v>
      </c>
      <c r="D18958" s="2">
        <v>1</v>
      </c>
      <c r="E18958" s="17">
        <v>10</v>
      </c>
      <c r="F18958" t="s">
        <v>67</v>
      </c>
      <c r="G18958">
        <v>17</v>
      </c>
      <c r="H18958">
        <v>1294.26</v>
      </c>
    </row>
    <row r="18959" spans="1:8" x14ac:dyDescent="0.25">
      <c r="A18959" s="2">
        <v>35</v>
      </c>
      <c r="B18959" t="s">
        <v>50</v>
      </c>
      <c r="C18959" t="s">
        <v>296</v>
      </c>
      <c r="D18959" s="2">
        <v>1</v>
      </c>
      <c r="E18959" s="17">
        <v>10</v>
      </c>
      <c r="F18959" t="s">
        <v>73</v>
      </c>
      <c r="H18959">
        <v>610125.36</v>
      </c>
    </row>
    <row r="18960" spans="1:8" x14ac:dyDescent="0.25">
      <c r="A18960" s="2">
        <v>35</v>
      </c>
      <c r="B18960" t="s">
        <v>50</v>
      </c>
      <c r="C18960" t="s">
        <v>296</v>
      </c>
      <c r="D18960" s="2">
        <v>1</v>
      </c>
      <c r="E18960" s="17">
        <v>10</v>
      </c>
      <c r="F18960" t="s">
        <v>79</v>
      </c>
      <c r="H18960">
        <v>8882</v>
      </c>
    </row>
    <row r="18961" spans="1:8" x14ac:dyDescent="0.25">
      <c r="A18961" s="2">
        <v>35</v>
      </c>
      <c r="B18961" t="s">
        <v>50</v>
      </c>
      <c r="C18961" t="s">
        <v>296</v>
      </c>
      <c r="D18961" s="2">
        <v>1</v>
      </c>
      <c r="E18961" s="17">
        <v>10</v>
      </c>
      <c r="F18961" t="s">
        <v>74</v>
      </c>
      <c r="G18961">
        <v>1</v>
      </c>
      <c r="H18961">
        <v>19368.700000000004</v>
      </c>
    </row>
    <row r="18962" spans="1:8" x14ac:dyDescent="0.25">
      <c r="A18962" s="2">
        <v>35</v>
      </c>
      <c r="B18962" t="s">
        <v>50</v>
      </c>
      <c r="C18962" t="s">
        <v>296</v>
      </c>
      <c r="D18962" s="2">
        <v>1</v>
      </c>
      <c r="E18962" s="17">
        <v>11</v>
      </c>
      <c r="F18962" t="s">
        <v>70</v>
      </c>
      <c r="G18962">
        <v>34</v>
      </c>
      <c r="H18962">
        <v>14765895.329999991</v>
      </c>
    </row>
    <row r="18963" spans="1:8" x14ac:dyDescent="0.25">
      <c r="A18963" s="2">
        <v>35</v>
      </c>
      <c r="B18963" t="s">
        <v>50</v>
      </c>
      <c r="C18963" t="s">
        <v>296</v>
      </c>
      <c r="D18963" s="2">
        <v>1</v>
      </c>
      <c r="E18963" s="17">
        <v>11</v>
      </c>
      <c r="F18963" t="s">
        <v>75</v>
      </c>
      <c r="G18963">
        <v>8</v>
      </c>
      <c r="H18963">
        <v>334088</v>
      </c>
    </row>
    <row r="18964" spans="1:8" x14ac:dyDescent="0.25">
      <c r="A18964" s="2">
        <v>35</v>
      </c>
      <c r="B18964" t="s">
        <v>50</v>
      </c>
      <c r="C18964" t="s">
        <v>296</v>
      </c>
      <c r="D18964" s="2">
        <v>1</v>
      </c>
      <c r="E18964" s="17">
        <v>11</v>
      </c>
      <c r="F18964" t="s">
        <v>77</v>
      </c>
      <c r="G18964">
        <v>2</v>
      </c>
      <c r="H18964">
        <v>196029.37</v>
      </c>
    </row>
    <row r="18965" spans="1:8" x14ac:dyDescent="0.25">
      <c r="A18965" s="2">
        <v>35</v>
      </c>
      <c r="B18965" t="s">
        <v>50</v>
      </c>
      <c r="C18965" t="s">
        <v>296</v>
      </c>
      <c r="D18965" s="2">
        <v>1</v>
      </c>
      <c r="E18965" s="17">
        <v>11</v>
      </c>
      <c r="F18965" t="s">
        <v>68</v>
      </c>
      <c r="G18965">
        <v>5</v>
      </c>
      <c r="H18965">
        <v>119316</v>
      </c>
    </row>
    <row r="18966" spans="1:8" x14ac:dyDescent="0.25">
      <c r="A18966" s="2">
        <v>35</v>
      </c>
      <c r="B18966" t="s">
        <v>50</v>
      </c>
      <c r="C18966" t="s">
        <v>296</v>
      </c>
      <c r="D18966" s="2">
        <v>1</v>
      </c>
      <c r="E18966" s="17">
        <v>11</v>
      </c>
      <c r="F18966" t="s">
        <v>69</v>
      </c>
      <c r="G18966">
        <v>34</v>
      </c>
      <c r="H18966">
        <v>1919558.8299999998</v>
      </c>
    </row>
    <row r="18967" spans="1:8" x14ac:dyDescent="0.25">
      <c r="A18967" s="2">
        <v>35</v>
      </c>
      <c r="B18967" t="s">
        <v>50</v>
      </c>
      <c r="C18967" t="s">
        <v>296</v>
      </c>
      <c r="D18967" s="2">
        <v>1</v>
      </c>
      <c r="E18967" s="17">
        <v>11</v>
      </c>
      <c r="F18967" t="s">
        <v>78</v>
      </c>
      <c r="G18967">
        <v>17</v>
      </c>
      <c r="H18967">
        <v>374315.73</v>
      </c>
    </row>
    <row r="18968" spans="1:8" x14ac:dyDescent="0.25">
      <c r="A18968" s="2">
        <v>35</v>
      </c>
      <c r="B18968" t="s">
        <v>50</v>
      </c>
      <c r="C18968" t="s">
        <v>296</v>
      </c>
      <c r="D18968" s="2">
        <v>1</v>
      </c>
      <c r="E18968" s="17">
        <v>11</v>
      </c>
      <c r="F18968" t="s">
        <v>67</v>
      </c>
      <c r="G18968">
        <v>34</v>
      </c>
      <c r="H18968">
        <v>2442.7699999999995</v>
      </c>
    </row>
    <row r="18969" spans="1:8" x14ac:dyDescent="0.25">
      <c r="A18969" s="2">
        <v>35</v>
      </c>
      <c r="B18969" t="s">
        <v>50</v>
      </c>
      <c r="C18969" t="s">
        <v>296</v>
      </c>
      <c r="D18969" s="2">
        <v>1</v>
      </c>
      <c r="E18969" s="17">
        <v>11</v>
      </c>
      <c r="F18969" t="s">
        <v>73</v>
      </c>
      <c r="G18969">
        <v>6</v>
      </c>
      <c r="H18969">
        <v>1084828.7</v>
      </c>
    </row>
    <row r="18970" spans="1:8" x14ac:dyDescent="0.25">
      <c r="A18970" s="2">
        <v>35</v>
      </c>
      <c r="B18970" t="s">
        <v>50</v>
      </c>
      <c r="C18970" t="s">
        <v>296</v>
      </c>
      <c r="D18970" s="2">
        <v>1</v>
      </c>
      <c r="E18970" s="17">
        <v>11</v>
      </c>
      <c r="F18970" t="s">
        <v>79</v>
      </c>
      <c r="H18970">
        <v>26135</v>
      </c>
    </row>
    <row r="18971" spans="1:8" x14ac:dyDescent="0.25">
      <c r="A18971" s="2">
        <v>35</v>
      </c>
      <c r="B18971" t="s">
        <v>50</v>
      </c>
      <c r="C18971" t="s">
        <v>296</v>
      </c>
      <c r="D18971" s="2">
        <v>1</v>
      </c>
      <c r="E18971" s="17">
        <v>11</v>
      </c>
      <c r="F18971" t="s">
        <v>72</v>
      </c>
      <c r="G18971">
        <v>34</v>
      </c>
      <c r="H18971">
        <v>2215629.6999999993</v>
      </c>
    </row>
    <row r="18972" spans="1:8" x14ac:dyDescent="0.25">
      <c r="A18972" s="2">
        <v>35</v>
      </c>
      <c r="B18972" t="s">
        <v>50</v>
      </c>
      <c r="C18972" t="s">
        <v>296</v>
      </c>
      <c r="D18972" s="2">
        <v>1</v>
      </c>
      <c r="E18972" s="17">
        <v>11</v>
      </c>
      <c r="F18972" t="s">
        <v>74</v>
      </c>
      <c r="G18972">
        <v>6</v>
      </c>
      <c r="H18972">
        <v>456135.06999999989</v>
      </c>
    </row>
    <row r="18973" spans="1:8" x14ac:dyDescent="0.25">
      <c r="A18973" s="2">
        <v>35</v>
      </c>
      <c r="B18973" t="s">
        <v>50</v>
      </c>
      <c r="C18973" t="s">
        <v>296</v>
      </c>
      <c r="D18973" s="2">
        <v>1</v>
      </c>
      <c r="E18973" s="17">
        <v>11</v>
      </c>
      <c r="F18973" t="s">
        <v>87</v>
      </c>
      <c r="H18973">
        <v>37914.9</v>
      </c>
    </row>
    <row r="18974" spans="1:8" x14ac:dyDescent="0.25">
      <c r="A18974" s="2">
        <v>35</v>
      </c>
      <c r="B18974" t="s">
        <v>50</v>
      </c>
      <c r="C18974" t="s">
        <v>296</v>
      </c>
      <c r="D18974" s="2">
        <v>1</v>
      </c>
      <c r="E18974" s="17">
        <v>12</v>
      </c>
      <c r="F18974" t="s">
        <v>70</v>
      </c>
      <c r="G18974">
        <v>25</v>
      </c>
      <c r="H18974">
        <v>13265303.899999999</v>
      </c>
    </row>
    <row r="18975" spans="1:8" x14ac:dyDescent="0.25">
      <c r="A18975" s="2">
        <v>35</v>
      </c>
      <c r="B18975" t="s">
        <v>50</v>
      </c>
      <c r="C18975" t="s">
        <v>296</v>
      </c>
      <c r="D18975" s="2">
        <v>1</v>
      </c>
      <c r="E18975" s="17">
        <v>12</v>
      </c>
      <c r="F18975" t="s">
        <v>75</v>
      </c>
      <c r="G18975">
        <v>8</v>
      </c>
      <c r="H18975">
        <v>299374</v>
      </c>
    </row>
    <row r="18976" spans="1:8" x14ac:dyDescent="0.25">
      <c r="A18976" s="2">
        <v>35</v>
      </c>
      <c r="B18976" t="s">
        <v>50</v>
      </c>
      <c r="C18976" t="s">
        <v>296</v>
      </c>
      <c r="D18976" s="2">
        <v>1</v>
      </c>
      <c r="E18976" s="17">
        <v>12</v>
      </c>
      <c r="F18976" t="s">
        <v>77</v>
      </c>
      <c r="G18976">
        <v>1</v>
      </c>
      <c r="H18976">
        <v>103669.4</v>
      </c>
    </row>
    <row r="18977" spans="1:8" x14ac:dyDescent="0.25">
      <c r="A18977" s="2">
        <v>35</v>
      </c>
      <c r="B18977" t="s">
        <v>50</v>
      </c>
      <c r="C18977" t="s">
        <v>296</v>
      </c>
      <c r="D18977" s="2">
        <v>1</v>
      </c>
      <c r="E18977" s="17">
        <v>12</v>
      </c>
      <c r="F18977" t="s">
        <v>68</v>
      </c>
      <c r="G18977">
        <v>13</v>
      </c>
      <c r="H18977">
        <v>168670</v>
      </c>
    </row>
    <row r="18978" spans="1:8" x14ac:dyDescent="0.25">
      <c r="A18978" s="2">
        <v>35</v>
      </c>
      <c r="B18978" t="s">
        <v>50</v>
      </c>
      <c r="C18978" t="s">
        <v>296</v>
      </c>
      <c r="D18978" s="2">
        <v>1</v>
      </c>
      <c r="E18978" s="17">
        <v>12</v>
      </c>
      <c r="F18978" t="s">
        <v>69</v>
      </c>
      <c r="G18978">
        <v>25</v>
      </c>
      <c r="H18978">
        <v>1724484.4300000002</v>
      </c>
    </row>
    <row r="18979" spans="1:8" x14ac:dyDescent="0.25">
      <c r="A18979" s="2">
        <v>35</v>
      </c>
      <c r="B18979" t="s">
        <v>50</v>
      </c>
      <c r="C18979" t="s">
        <v>296</v>
      </c>
      <c r="D18979" s="2">
        <v>1</v>
      </c>
      <c r="E18979" s="17">
        <v>12</v>
      </c>
      <c r="F18979" t="s">
        <v>78</v>
      </c>
      <c r="G18979">
        <v>23</v>
      </c>
      <c r="H18979">
        <v>632763.77999999991</v>
      </c>
    </row>
    <row r="18980" spans="1:8" x14ac:dyDescent="0.25">
      <c r="A18980" s="2">
        <v>35</v>
      </c>
      <c r="B18980" t="s">
        <v>50</v>
      </c>
      <c r="C18980" t="s">
        <v>296</v>
      </c>
      <c r="D18980" s="2">
        <v>1</v>
      </c>
      <c r="E18980" s="17">
        <v>12</v>
      </c>
      <c r="F18980" t="s">
        <v>67</v>
      </c>
      <c r="G18980">
        <v>24</v>
      </c>
      <c r="H18980">
        <v>1760.6599999999999</v>
      </c>
    </row>
    <row r="18981" spans="1:8" x14ac:dyDescent="0.25">
      <c r="A18981" s="2">
        <v>35</v>
      </c>
      <c r="B18981" t="s">
        <v>50</v>
      </c>
      <c r="C18981" t="s">
        <v>296</v>
      </c>
      <c r="D18981" s="2">
        <v>1</v>
      </c>
      <c r="E18981" s="17">
        <v>12</v>
      </c>
      <c r="F18981" t="s">
        <v>73</v>
      </c>
      <c r="G18981">
        <v>5</v>
      </c>
      <c r="H18981">
        <v>859526.26</v>
      </c>
    </row>
    <row r="18982" spans="1:8" x14ac:dyDescent="0.25">
      <c r="A18982" s="2">
        <v>35</v>
      </c>
      <c r="B18982" t="s">
        <v>50</v>
      </c>
      <c r="C18982" t="s">
        <v>296</v>
      </c>
      <c r="D18982" s="2">
        <v>1</v>
      </c>
      <c r="E18982" s="17">
        <v>12</v>
      </c>
      <c r="F18982" t="s">
        <v>79</v>
      </c>
      <c r="G18982">
        <v>1</v>
      </c>
      <c r="H18982">
        <v>17764.5</v>
      </c>
    </row>
    <row r="18983" spans="1:8" x14ac:dyDescent="0.25">
      <c r="A18983" s="2">
        <v>35</v>
      </c>
      <c r="B18983" t="s">
        <v>50</v>
      </c>
      <c r="C18983" t="s">
        <v>296</v>
      </c>
      <c r="D18983" s="2">
        <v>1</v>
      </c>
      <c r="E18983" s="17">
        <v>12</v>
      </c>
      <c r="F18983" t="s">
        <v>72</v>
      </c>
      <c r="G18983">
        <v>25</v>
      </c>
      <c r="H18983">
        <v>2346696.39</v>
      </c>
    </row>
    <row r="18984" spans="1:8" x14ac:dyDescent="0.25">
      <c r="A18984" s="2">
        <v>35</v>
      </c>
      <c r="B18984" t="s">
        <v>50</v>
      </c>
      <c r="C18984" t="s">
        <v>296</v>
      </c>
      <c r="D18984" s="2">
        <v>1</v>
      </c>
      <c r="E18984" s="17">
        <v>12</v>
      </c>
      <c r="F18984" t="s">
        <v>74</v>
      </c>
      <c r="G18984">
        <v>2</v>
      </c>
      <c r="H18984">
        <v>56801.9</v>
      </c>
    </row>
    <row r="18985" spans="1:8" x14ac:dyDescent="0.25">
      <c r="A18985" s="2">
        <v>35</v>
      </c>
      <c r="B18985" t="s">
        <v>50</v>
      </c>
      <c r="C18985" t="s">
        <v>296</v>
      </c>
      <c r="D18985" s="2">
        <v>1</v>
      </c>
      <c r="E18985" s="17">
        <v>12</v>
      </c>
      <c r="F18985" t="s">
        <v>87</v>
      </c>
      <c r="H18985">
        <v>91504.2</v>
      </c>
    </row>
    <row r="18986" spans="1:8" x14ac:dyDescent="0.25">
      <c r="A18986" s="2">
        <v>35</v>
      </c>
      <c r="B18986" t="s">
        <v>50</v>
      </c>
      <c r="C18986" t="s">
        <v>296</v>
      </c>
      <c r="D18986" s="2">
        <v>1</v>
      </c>
      <c r="E18986" s="17">
        <v>13</v>
      </c>
      <c r="F18986" t="s">
        <v>70</v>
      </c>
      <c r="G18986">
        <v>28</v>
      </c>
      <c r="H18986">
        <v>17160783.670000002</v>
      </c>
    </row>
    <row r="18987" spans="1:8" x14ac:dyDescent="0.25">
      <c r="A18987" s="2">
        <v>35</v>
      </c>
      <c r="B18987" t="s">
        <v>50</v>
      </c>
      <c r="C18987" t="s">
        <v>296</v>
      </c>
      <c r="D18987" s="2">
        <v>1</v>
      </c>
      <c r="E18987" s="17">
        <v>13</v>
      </c>
      <c r="F18987" t="s">
        <v>75</v>
      </c>
      <c r="G18987">
        <v>6</v>
      </c>
      <c r="H18987">
        <v>430104</v>
      </c>
    </row>
    <row r="18988" spans="1:8" x14ac:dyDescent="0.25">
      <c r="A18988" s="2">
        <v>35</v>
      </c>
      <c r="B18988" t="s">
        <v>50</v>
      </c>
      <c r="C18988" t="s">
        <v>296</v>
      </c>
      <c r="D18988" s="2">
        <v>1</v>
      </c>
      <c r="E18988" s="17">
        <v>13</v>
      </c>
      <c r="F18988" t="s">
        <v>68</v>
      </c>
      <c r="G18988">
        <v>14</v>
      </c>
      <c r="H18988">
        <v>263126</v>
      </c>
    </row>
    <row r="18989" spans="1:8" x14ac:dyDescent="0.25">
      <c r="A18989" s="2">
        <v>35</v>
      </c>
      <c r="B18989" t="s">
        <v>50</v>
      </c>
      <c r="C18989" t="s">
        <v>296</v>
      </c>
      <c r="D18989" s="2">
        <v>1</v>
      </c>
      <c r="E18989" s="17">
        <v>13</v>
      </c>
      <c r="F18989" t="s">
        <v>69</v>
      </c>
      <c r="G18989">
        <v>27</v>
      </c>
      <c r="H18989">
        <v>2089977.1</v>
      </c>
    </row>
    <row r="18990" spans="1:8" x14ac:dyDescent="0.25">
      <c r="A18990" s="2">
        <v>35</v>
      </c>
      <c r="B18990" t="s">
        <v>50</v>
      </c>
      <c r="C18990" t="s">
        <v>296</v>
      </c>
      <c r="D18990" s="2">
        <v>1</v>
      </c>
      <c r="E18990" s="17">
        <v>13</v>
      </c>
      <c r="F18990" t="s">
        <v>78</v>
      </c>
      <c r="G18990">
        <v>5</v>
      </c>
      <c r="H18990">
        <v>387155.7</v>
      </c>
    </row>
    <row r="18991" spans="1:8" x14ac:dyDescent="0.25">
      <c r="A18991" s="2">
        <v>35</v>
      </c>
      <c r="B18991" t="s">
        <v>50</v>
      </c>
      <c r="C18991" t="s">
        <v>296</v>
      </c>
      <c r="D18991" s="2">
        <v>1</v>
      </c>
      <c r="E18991" s="17">
        <v>13</v>
      </c>
      <c r="F18991" t="s">
        <v>67</v>
      </c>
      <c r="G18991">
        <v>28</v>
      </c>
      <c r="H18991">
        <v>1988.03</v>
      </c>
    </row>
    <row r="18992" spans="1:8" x14ac:dyDescent="0.25">
      <c r="A18992" s="2">
        <v>35</v>
      </c>
      <c r="B18992" t="s">
        <v>50</v>
      </c>
      <c r="C18992" t="s">
        <v>296</v>
      </c>
      <c r="D18992" s="2">
        <v>1</v>
      </c>
      <c r="E18992" s="17">
        <v>13</v>
      </c>
      <c r="F18992" t="s">
        <v>73</v>
      </c>
      <c r="G18992">
        <v>14</v>
      </c>
      <c r="H18992">
        <v>1399992.22</v>
      </c>
    </row>
    <row r="18993" spans="1:8" x14ac:dyDescent="0.25">
      <c r="A18993" s="2">
        <v>35</v>
      </c>
      <c r="B18993" t="s">
        <v>50</v>
      </c>
      <c r="C18993" t="s">
        <v>296</v>
      </c>
      <c r="D18993" s="2">
        <v>1</v>
      </c>
      <c r="E18993" s="17">
        <v>13</v>
      </c>
      <c r="F18993" t="s">
        <v>79</v>
      </c>
      <c r="H18993">
        <v>23686</v>
      </c>
    </row>
    <row r="18994" spans="1:8" x14ac:dyDescent="0.25">
      <c r="A18994" s="2">
        <v>35</v>
      </c>
      <c r="B18994" t="s">
        <v>50</v>
      </c>
      <c r="C18994" t="s">
        <v>296</v>
      </c>
      <c r="D18994" s="2">
        <v>1</v>
      </c>
      <c r="E18994" s="17">
        <v>13</v>
      </c>
      <c r="F18994" t="s">
        <v>72</v>
      </c>
      <c r="G18994">
        <v>28</v>
      </c>
      <c r="H18994">
        <v>4950041.5199999996</v>
      </c>
    </row>
    <row r="18995" spans="1:8" x14ac:dyDescent="0.25">
      <c r="A18995" s="2">
        <v>35</v>
      </c>
      <c r="B18995" t="s">
        <v>50</v>
      </c>
      <c r="C18995" t="s">
        <v>296</v>
      </c>
      <c r="D18995" s="2">
        <v>1</v>
      </c>
      <c r="E18995" s="17">
        <v>13</v>
      </c>
      <c r="F18995" t="s">
        <v>74</v>
      </c>
      <c r="G18995">
        <v>5</v>
      </c>
      <c r="H18995">
        <v>699431.58000000007</v>
      </c>
    </row>
    <row r="18996" spans="1:8" x14ac:dyDescent="0.25">
      <c r="A18996" s="2">
        <v>35</v>
      </c>
      <c r="B18996" t="s">
        <v>50</v>
      </c>
      <c r="C18996" t="s">
        <v>296</v>
      </c>
      <c r="D18996" s="2">
        <v>1</v>
      </c>
      <c r="E18996" s="17">
        <v>13</v>
      </c>
      <c r="F18996" t="s">
        <v>76</v>
      </c>
      <c r="H18996">
        <v>92759.290000000008</v>
      </c>
    </row>
    <row r="18997" spans="1:8" x14ac:dyDescent="0.25">
      <c r="A18997" s="2">
        <v>35</v>
      </c>
      <c r="B18997" t="s">
        <v>50</v>
      </c>
      <c r="C18997" t="s">
        <v>296</v>
      </c>
      <c r="D18997" s="2">
        <v>1</v>
      </c>
      <c r="E18997" s="17">
        <v>14</v>
      </c>
      <c r="F18997" t="s">
        <v>70</v>
      </c>
      <c r="G18997">
        <v>13</v>
      </c>
      <c r="H18997">
        <v>9971655.9900000002</v>
      </c>
    </row>
    <row r="18998" spans="1:8" x14ac:dyDescent="0.25">
      <c r="A18998" s="2">
        <v>35</v>
      </c>
      <c r="B18998" t="s">
        <v>50</v>
      </c>
      <c r="C18998" t="s">
        <v>296</v>
      </c>
      <c r="D18998" s="2">
        <v>1</v>
      </c>
      <c r="E18998" s="17">
        <v>14</v>
      </c>
      <c r="F18998" t="s">
        <v>75</v>
      </c>
      <c r="G18998">
        <v>5</v>
      </c>
      <c r="H18998">
        <v>331008</v>
      </c>
    </row>
    <row r="18999" spans="1:8" x14ac:dyDescent="0.25">
      <c r="A18999" s="2">
        <v>35</v>
      </c>
      <c r="B18999" t="s">
        <v>50</v>
      </c>
      <c r="C18999" t="s">
        <v>296</v>
      </c>
      <c r="D18999" s="2">
        <v>1</v>
      </c>
      <c r="E18999" s="17">
        <v>14</v>
      </c>
      <c r="F18999" t="s">
        <v>68</v>
      </c>
      <c r="G18999">
        <v>8</v>
      </c>
      <c r="H18999">
        <v>140184</v>
      </c>
    </row>
    <row r="19000" spans="1:8" x14ac:dyDescent="0.25">
      <c r="A19000" s="2">
        <v>35</v>
      </c>
      <c r="B19000" t="s">
        <v>50</v>
      </c>
      <c r="C19000" t="s">
        <v>296</v>
      </c>
      <c r="D19000" s="2">
        <v>1</v>
      </c>
      <c r="E19000" s="17">
        <v>14</v>
      </c>
      <c r="F19000" t="s">
        <v>69</v>
      </c>
      <c r="G19000">
        <v>13</v>
      </c>
      <c r="H19000">
        <v>1286983.3499999999</v>
      </c>
    </row>
    <row r="19001" spans="1:8" x14ac:dyDescent="0.25">
      <c r="A19001" s="2">
        <v>35</v>
      </c>
      <c r="B19001" t="s">
        <v>50</v>
      </c>
      <c r="C19001" t="s">
        <v>296</v>
      </c>
      <c r="D19001" s="2">
        <v>1</v>
      </c>
      <c r="E19001" s="17">
        <v>14</v>
      </c>
      <c r="F19001" t="s">
        <v>67</v>
      </c>
      <c r="G19001">
        <v>13</v>
      </c>
      <c r="H19001">
        <v>973.6099999999999</v>
      </c>
    </row>
    <row r="19002" spans="1:8" x14ac:dyDescent="0.25">
      <c r="A19002" s="2">
        <v>35</v>
      </c>
      <c r="B19002" t="s">
        <v>50</v>
      </c>
      <c r="C19002" t="s">
        <v>296</v>
      </c>
      <c r="D19002" s="2">
        <v>1</v>
      </c>
      <c r="E19002" s="17">
        <v>14</v>
      </c>
      <c r="F19002" t="s">
        <v>73</v>
      </c>
      <c r="G19002">
        <v>4</v>
      </c>
      <c r="H19002">
        <v>829722.3</v>
      </c>
    </row>
    <row r="19003" spans="1:8" x14ac:dyDescent="0.25">
      <c r="A19003" s="2">
        <v>35</v>
      </c>
      <c r="B19003" t="s">
        <v>50</v>
      </c>
      <c r="C19003" t="s">
        <v>296</v>
      </c>
      <c r="D19003" s="2">
        <v>1</v>
      </c>
      <c r="E19003" s="17">
        <v>14</v>
      </c>
      <c r="F19003" t="s">
        <v>79</v>
      </c>
      <c r="H19003">
        <v>8882</v>
      </c>
    </row>
    <row r="19004" spans="1:8" x14ac:dyDescent="0.25">
      <c r="A19004" s="2">
        <v>35</v>
      </c>
      <c r="B19004" t="s">
        <v>50</v>
      </c>
      <c r="C19004" t="s">
        <v>296</v>
      </c>
      <c r="D19004" s="2">
        <v>1</v>
      </c>
      <c r="E19004" s="17">
        <v>14</v>
      </c>
      <c r="F19004" t="s">
        <v>72</v>
      </c>
      <c r="G19004">
        <v>13</v>
      </c>
      <c r="H19004">
        <v>3387472.9600000004</v>
      </c>
    </row>
    <row r="19005" spans="1:8" x14ac:dyDescent="0.25">
      <c r="A19005" s="2">
        <v>35</v>
      </c>
      <c r="B19005" t="s">
        <v>50</v>
      </c>
      <c r="C19005" t="s">
        <v>296</v>
      </c>
      <c r="D19005" s="2">
        <v>1</v>
      </c>
      <c r="E19005" s="17">
        <v>14</v>
      </c>
      <c r="F19005" t="s">
        <v>74</v>
      </c>
      <c r="G19005">
        <v>3</v>
      </c>
      <c r="H19005">
        <v>556989.65</v>
      </c>
    </row>
    <row r="19006" spans="1:8" x14ac:dyDescent="0.25">
      <c r="A19006" s="2">
        <v>35</v>
      </c>
      <c r="B19006" t="s">
        <v>50</v>
      </c>
      <c r="C19006" t="s">
        <v>296</v>
      </c>
      <c r="D19006" s="2">
        <v>1</v>
      </c>
      <c r="E19006" s="17">
        <v>14</v>
      </c>
      <c r="F19006" t="s">
        <v>76</v>
      </c>
      <c r="H19006">
        <v>43613.5</v>
      </c>
    </row>
    <row r="19007" spans="1:8" x14ac:dyDescent="0.25">
      <c r="A19007" s="2">
        <v>35</v>
      </c>
      <c r="B19007" t="s">
        <v>50</v>
      </c>
      <c r="C19007" t="s">
        <v>296</v>
      </c>
      <c r="D19007" s="2">
        <v>1</v>
      </c>
      <c r="E19007" s="17">
        <v>15</v>
      </c>
      <c r="F19007" t="s">
        <v>70</v>
      </c>
      <c r="G19007">
        <v>2</v>
      </c>
      <c r="H19007">
        <v>1865279.6</v>
      </c>
    </row>
    <row r="19008" spans="1:8" x14ac:dyDescent="0.25">
      <c r="A19008" s="2">
        <v>35</v>
      </c>
      <c r="B19008" t="s">
        <v>50</v>
      </c>
      <c r="C19008" t="s">
        <v>296</v>
      </c>
      <c r="D19008" s="2">
        <v>1</v>
      </c>
      <c r="E19008" s="17">
        <v>15</v>
      </c>
      <c r="F19008" t="s">
        <v>75</v>
      </c>
      <c r="G19008">
        <v>1</v>
      </c>
      <c r="H19008">
        <v>127476</v>
      </c>
    </row>
    <row r="19009" spans="1:8" x14ac:dyDescent="0.25">
      <c r="A19009" s="2">
        <v>35</v>
      </c>
      <c r="B19009" t="s">
        <v>50</v>
      </c>
      <c r="C19009" t="s">
        <v>296</v>
      </c>
      <c r="D19009" s="2">
        <v>1</v>
      </c>
      <c r="E19009" s="17">
        <v>15</v>
      </c>
      <c r="F19009" t="s">
        <v>69</v>
      </c>
      <c r="G19009">
        <v>1</v>
      </c>
      <c r="H19009">
        <v>112521.17000000001</v>
      </c>
    </row>
    <row r="19010" spans="1:8" x14ac:dyDescent="0.25">
      <c r="A19010" s="2">
        <v>35</v>
      </c>
      <c r="B19010" t="s">
        <v>50</v>
      </c>
      <c r="C19010" t="s">
        <v>296</v>
      </c>
      <c r="D19010" s="2">
        <v>1</v>
      </c>
      <c r="E19010" s="17">
        <v>15</v>
      </c>
      <c r="F19010" t="s">
        <v>67</v>
      </c>
      <c r="G19010">
        <v>2</v>
      </c>
      <c r="H19010">
        <v>139.91999999999999</v>
      </c>
    </row>
    <row r="19011" spans="1:8" x14ac:dyDescent="0.25">
      <c r="A19011" s="2">
        <v>35</v>
      </c>
      <c r="B19011" t="s">
        <v>50</v>
      </c>
      <c r="C19011" t="s">
        <v>296</v>
      </c>
      <c r="D19011" s="2">
        <v>1</v>
      </c>
      <c r="E19011" s="17">
        <v>15</v>
      </c>
      <c r="F19011" t="s">
        <v>73</v>
      </c>
      <c r="H19011">
        <v>3249</v>
      </c>
    </row>
    <row r="19012" spans="1:8" x14ac:dyDescent="0.25">
      <c r="A19012" s="2">
        <v>35</v>
      </c>
      <c r="B19012" t="s">
        <v>50</v>
      </c>
      <c r="C19012" t="s">
        <v>296</v>
      </c>
      <c r="D19012" s="2">
        <v>1</v>
      </c>
      <c r="E19012" s="17">
        <v>15</v>
      </c>
      <c r="F19012" t="s">
        <v>72</v>
      </c>
      <c r="G19012">
        <v>2</v>
      </c>
      <c r="H19012">
        <v>750689.97999999986</v>
      </c>
    </row>
    <row r="19013" spans="1:8" x14ac:dyDescent="0.25">
      <c r="A19013" s="2">
        <v>35</v>
      </c>
      <c r="B19013" t="s">
        <v>50</v>
      </c>
      <c r="C19013" t="s">
        <v>296</v>
      </c>
      <c r="D19013" s="2">
        <v>1</v>
      </c>
      <c r="E19013" s="17">
        <v>15</v>
      </c>
      <c r="F19013" t="s">
        <v>74</v>
      </c>
      <c r="H19013">
        <v>4967.55</v>
      </c>
    </row>
    <row r="19014" spans="1:8" x14ac:dyDescent="0.25">
      <c r="A19014" s="2">
        <v>35</v>
      </c>
      <c r="B19014" t="s">
        <v>50</v>
      </c>
      <c r="C19014" t="s">
        <v>296</v>
      </c>
      <c r="D19014" s="2">
        <v>1</v>
      </c>
      <c r="E19014" s="17">
        <v>16</v>
      </c>
      <c r="F19014" t="s">
        <v>70</v>
      </c>
      <c r="G19014">
        <v>3</v>
      </c>
      <c r="H19014">
        <v>3686225.4000000004</v>
      </c>
    </row>
    <row r="19015" spans="1:8" x14ac:dyDescent="0.25">
      <c r="A19015" s="2">
        <v>35</v>
      </c>
      <c r="B19015" t="s">
        <v>50</v>
      </c>
      <c r="C19015" t="s">
        <v>296</v>
      </c>
      <c r="D19015" s="2">
        <v>1</v>
      </c>
      <c r="E19015" s="17">
        <v>16</v>
      </c>
      <c r="F19015" t="s">
        <v>68</v>
      </c>
      <c r="G19015">
        <v>1</v>
      </c>
      <c r="H19015">
        <v>16080</v>
      </c>
    </row>
    <row r="19016" spans="1:8" x14ac:dyDescent="0.25">
      <c r="A19016" s="2">
        <v>35</v>
      </c>
      <c r="B19016" t="s">
        <v>50</v>
      </c>
      <c r="C19016" t="s">
        <v>296</v>
      </c>
      <c r="D19016" s="2">
        <v>1</v>
      </c>
      <c r="E19016" s="17">
        <v>16</v>
      </c>
      <c r="F19016" t="s">
        <v>69</v>
      </c>
      <c r="G19016">
        <v>3</v>
      </c>
      <c r="H19016">
        <v>719235.1399999999</v>
      </c>
    </row>
    <row r="19017" spans="1:8" x14ac:dyDescent="0.25">
      <c r="A19017" s="2">
        <v>35</v>
      </c>
      <c r="B19017" t="s">
        <v>50</v>
      </c>
      <c r="C19017" t="s">
        <v>296</v>
      </c>
      <c r="D19017" s="2">
        <v>1</v>
      </c>
      <c r="E19017" s="17">
        <v>16</v>
      </c>
      <c r="F19017" t="s">
        <v>67</v>
      </c>
      <c r="G19017">
        <v>1</v>
      </c>
      <c r="H19017">
        <v>69.959999999999994</v>
      </c>
    </row>
    <row r="19018" spans="1:8" x14ac:dyDescent="0.25">
      <c r="A19018" s="2">
        <v>35</v>
      </c>
      <c r="B19018" t="s">
        <v>50</v>
      </c>
      <c r="C19018" t="s">
        <v>296</v>
      </c>
      <c r="D19018" s="2">
        <v>1</v>
      </c>
      <c r="E19018" s="17">
        <v>16</v>
      </c>
      <c r="F19018" t="s">
        <v>73</v>
      </c>
      <c r="H19018">
        <v>7779.56</v>
      </c>
    </row>
    <row r="19019" spans="1:8" x14ac:dyDescent="0.25">
      <c r="A19019" s="2">
        <v>35</v>
      </c>
      <c r="B19019" t="s">
        <v>50</v>
      </c>
      <c r="C19019" t="s">
        <v>296</v>
      </c>
      <c r="D19019" s="2">
        <v>1</v>
      </c>
      <c r="E19019" s="17">
        <v>16</v>
      </c>
      <c r="F19019" t="s">
        <v>72</v>
      </c>
      <c r="G19019">
        <v>3</v>
      </c>
      <c r="H19019">
        <v>1624812.0500000003</v>
      </c>
    </row>
    <row r="19020" spans="1:8" x14ac:dyDescent="0.25">
      <c r="A19020" s="2">
        <v>35</v>
      </c>
      <c r="B19020" t="s">
        <v>50</v>
      </c>
      <c r="C19020" t="s">
        <v>297</v>
      </c>
      <c r="D19020" s="2">
        <v>5</v>
      </c>
      <c r="E19020" s="17">
        <v>1</v>
      </c>
      <c r="F19020" t="s">
        <v>87</v>
      </c>
      <c r="H19020">
        <v>106396</v>
      </c>
    </row>
    <row r="19021" spans="1:8" x14ac:dyDescent="0.25">
      <c r="A19021" s="2">
        <v>35</v>
      </c>
      <c r="B19021" t="s">
        <v>50</v>
      </c>
      <c r="C19021" t="s">
        <v>297</v>
      </c>
      <c r="D19021" s="2">
        <v>5</v>
      </c>
      <c r="E19021" s="17">
        <v>3</v>
      </c>
      <c r="F19021" t="s">
        <v>70</v>
      </c>
      <c r="G19021">
        <v>2</v>
      </c>
      <c r="H19021">
        <v>200946</v>
      </c>
    </row>
    <row r="19022" spans="1:8" x14ac:dyDescent="0.25">
      <c r="A19022" s="2">
        <v>35</v>
      </c>
      <c r="B19022" t="s">
        <v>50</v>
      </c>
      <c r="C19022" t="s">
        <v>297</v>
      </c>
      <c r="D19022" s="2">
        <v>5</v>
      </c>
      <c r="E19022" s="17">
        <v>3</v>
      </c>
      <c r="F19022" t="s">
        <v>75</v>
      </c>
      <c r="G19022">
        <v>2</v>
      </c>
      <c r="H19022">
        <v>27000</v>
      </c>
    </row>
    <row r="19023" spans="1:8" x14ac:dyDescent="0.25">
      <c r="A19023" s="2">
        <v>35</v>
      </c>
      <c r="B19023" t="s">
        <v>50</v>
      </c>
      <c r="C19023" t="s">
        <v>297</v>
      </c>
      <c r="D19023" s="2">
        <v>5</v>
      </c>
      <c r="E19023" s="17">
        <v>3</v>
      </c>
      <c r="F19023" t="s">
        <v>68</v>
      </c>
      <c r="G19023">
        <v>2</v>
      </c>
      <c r="H19023">
        <v>62132.25</v>
      </c>
    </row>
    <row r="19024" spans="1:8" x14ac:dyDescent="0.25">
      <c r="A19024" s="2">
        <v>35</v>
      </c>
      <c r="B19024" t="s">
        <v>50</v>
      </c>
      <c r="C19024" t="s">
        <v>297</v>
      </c>
      <c r="D19024" s="2">
        <v>5</v>
      </c>
      <c r="E19024" s="17">
        <v>3</v>
      </c>
      <c r="F19024" t="s">
        <v>69</v>
      </c>
      <c r="G19024">
        <v>2</v>
      </c>
      <c r="H19024">
        <v>26122.71</v>
      </c>
    </row>
    <row r="19025" spans="1:8" x14ac:dyDescent="0.25">
      <c r="A19025" s="2">
        <v>35</v>
      </c>
      <c r="B19025" t="s">
        <v>50</v>
      </c>
      <c r="C19025" t="s">
        <v>297</v>
      </c>
      <c r="D19025" s="2">
        <v>5</v>
      </c>
      <c r="E19025" s="17">
        <v>3</v>
      </c>
      <c r="F19025" t="s">
        <v>78</v>
      </c>
      <c r="G19025">
        <v>2</v>
      </c>
      <c r="H19025">
        <v>9285.2999999999993</v>
      </c>
    </row>
    <row r="19026" spans="1:8" x14ac:dyDescent="0.25">
      <c r="A19026" s="2">
        <v>35</v>
      </c>
      <c r="B19026" t="s">
        <v>50</v>
      </c>
      <c r="C19026" t="s">
        <v>297</v>
      </c>
      <c r="D19026" s="2">
        <v>5</v>
      </c>
      <c r="E19026" s="17">
        <v>3</v>
      </c>
      <c r="F19026" t="s">
        <v>67</v>
      </c>
      <c r="G19026">
        <v>2</v>
      </c>
      <c r="H19026">
        <v>139.91999999999996</v>
      </c>
    </row>
    <row r="19027" spans="1:8" x14ac:dyDescent="0.25">
      <c r="A19027" s="2">
        <v>35</v>
      </c>
      <c r="B19027" t="s">
        <v>50</v>
      </c>
      <c r="C19027" t="s">
        <v>297</v>
      </c>
      <c r="D19027" s="2">
        <v>5</v>
      </c>
      <c r="E19027" s="17">
        <v>3</v>
      </c>
      <c r="F19027" t="s">
        <v>73</v>
      </c>
      <c r="H19027">
        <v>16807.75</v>
      </c>
    </row>
    <row r="19028" spans="1:8" x14ac:dyDescent="0.25">
      <c r="A19028" s="2">
        <v>35</v>
      </c>
      <c r="B19028" t="s">
        <v>50</v>
      </c>
      <c r="C19028" t="s">
        <v>297</v>
      </c>
      <c r="D19028" s="2">
        <v>5</v>
      </c>
      <c r="E19028" s="17">
        <v>4</v>
      </c>
      <c r="F19028" t="s">
        <v>70</v>
      </c>
      <c r="G19028">
        <v>2</v>
      </c>
      <c r="H19028">
        <v>241380.75</v>
      </c>
    </row>
    <row r="19029" spans="1:8" x14ac:dyDescent="0.25">
      <c r="A19029" s="2">
        <v>35</v>
      </c>
      <c r="B19029" t="s">
        <v>50</v>
      </c>
      <c r="C19029" t="s">
        <v>297</v>
      </c>
      <c r="D19029" s="2">
        <v>5</v>
      </c>
      <c r="E19029" s="17">
        <v>4</v>
      </c>
      <c r="F19029" t="s">
        <v>75</v>
      </c>
      <c r="G19029">
        <v>1</v>
      </c>
      <c r="H19029">
        <v>23400</v>
      </c>
    </row>
    <row r="19030" spans="1:8" x14ac:dyDescent="0.25">
      <c r="A19030" s="2">
        <v>35</v>
      </c>
      <c r="B19030" t="s">
        <v>50</v>
      </c>
      <c r="C19030" t="s">
        <v>297</v>
      </c>
      <c r="D19030" s="2">
        <v>5</v>
      </c>
      <c r="E19030" s="17">
        <v>4</v>
      </c>
      <c r="F19030" t="s">
        <v>68</v>
      </c>
      <c r="G19030">
        <v>2</v>
      </c>
      <c r="H19030">
        <v>40968</v>
      </c>
    </row>
    <row r="19031" spans="1:8" x14ac:dyDescent="0.25">
      <c r="A19031" s="2">
        <v>35</v>
      </c>
      <c r="B19031" t="s">
        <v>50</v>
      </c>
      <c r="C19031" t="s">
        <v>297</v>
      </c>
      <c r="D19031" s="2">
        <v>5</v>
      </c>
      <c r="E19031" s="17">
        <v>4</v>
      </c>
      <c r="F19031" t="s">
        <v>69</v>
      </c>
      <c r="G19031">
        <v>2</v>
      </c>
      <c r="H19031">
        <v>31379.17</v>
      </c>
    </row>
    <row r="19032" spans="1:8" x14ac:dyDescent="0.25">
      <c r="A19032" s="2">
        <v>35</v>
      </c>
      <c r="B19032" t="s">
        <v>50</v>
      </c>
      <c r="C19032" t="s">
        <v>297</v>
      </c>
      <c r="D19032" s="2">
        <v>5</v>
      </c>
      <c r="E19032" s="17">
        <v>4</v>
      </c>
      <c r="F19032" t="s">
        <v>78</v>
      </c>
      <c r="G19032">
        <v>2</v>
      </c>
      <c r="H19032">
        <v>11154.3</v>
      </c>
    </row>
    <row r="19033" spans="1:8" x14ac:dyDescent="0.25">
      <c r="A19033" s="2">
        <v>35</v>
      </c>
      <c r="B19033" t="s">
        <v>50</v>
      </c>
      <c r="C19033" t="s">
        <v>297</v>
      </c>
      <c r="D19033" s="2">
        <v>5</v>
      </c>
      <c r="E19033" s="17">
        <v>4</v>
      </c>
      <c r="F19033" t="s">
        <v>67</v>
      </c>
      <c r="G19033">
        <v>2</v>
      </c>
      <c r="H19033">
        <v>139.91999999999996</v>
      </c>
    </row>
    <row r="19034" spans="1:8" x14ac:dyDescent="0.25">
      <c r="A19034" s="2">
        <v>35</v>
      </c>
      <c r="B19034" t="s">
        <v>50</v>
      </c>
      <c r="C19034" t="s">
        <v>297</v>
      </c>
      <c r="D19034" s="2">
        <v>5</v>
      </c>
      <c r="E19034" s="17">
        <v>4</v>
      </c>
      <c r="F19034" t="s">
        <v>73</v>
      </c>
      <c r="H19034">
        <v>20045</v>
      </c>
    </row>
    <row r="19035" spans="1:8" x14ac:dyDescent="0.25">
      <c r="A19035" s="2">
        <v>35</v>
      </c>
      <c r="B19035" t="s">
        <v>50</v>
      </c>
      <c r="C19035" t="s">
        <v>297</v>
      </c>
      <c r="D19035" s="2">
        <v>5</v>
      </c>
      <c r="E19035" s="17">
        <v>5</v>
      </c>
      <c r="F19035" t="s">
        <v>70</v>
      </c>
      <c r="G19035">
        <v>1</v>
      </c>
      <c r="H19035">
        <v>148596</v>
      </c>
    </row>
    <row r="19036" spans="1:8" x14ac:dyDescent="0.25">
      <c r="A19036" s="2">
        <v>35</v>
      </c>
      <c r="B19036" t="s">
        <v>50</v>
      </c>
      <c r="C19036" t="s">
        <v>297</v>
      </c>
      <c r="D19036" s="2">
        <v>5</v>
      </c>
      <c r="E19036" s="17">
        <v>5</v>
      </c>
      <c r="F19036" t="s">
        <v>75</v>
      </c>
      <c r="G19036">
        <v>1</v>
      </c>
      <c r="H19036">
        <v>13500</v>
      </c>
    </row>
    <row r="19037" spans="1:8" x14ac:dyDescent="0.25">
      <c r="A19037" s="2">
        <v>35</v>
      </c>
      <c r="B19037" t="s">
        <v>50</v>
      </c>
      <c r="C19037" t="s">
        <v>297</v>
      </c>
      <c r="D19037" s="2">
        <v>5</v>
      </c>
      <c r="E19037" s="17">
        <v>5</v>
      </c>
      <c r="F19037" t="s">
        <v>68</v>
      </c>
      <c r="G19037">
        <v>1</v>
      </c>
      <c r="H19037">
        <v>22877</v>
      </c>
    </row>
    <row r="19038" spans="1:8" x14ac:dyDescent="0.25">
      <c r="A19038" s="2">
        <v>35</v>
      </c>
      <c r="B19038" t="s">
        <v>50</v>
      </c>
      <c r="C19038" t="s">
        <v>297</v>
      </c>
      <c r="D19038" s="2">
        <v>5</v>
      </c>
      <c r="E19038" s="17">
        <v>5</v>
      </c>
      <c r="F19038" t="s">
        <v>69</v>
      </c>
      <c r="G19038">
        <v>1</v>
      </c>
      <c r="H19038">
        <v>19317.329999999998</v>
      </c>
    </row>
    <row r="19039" spans="1:8" x14ac:dyDescent="0.25">
      <c r="A19039" s="2">
        <v>35</v>
      </c>
      <c r="B19039" t="s">
        <v>50</v>
      </c>
      <c r="C19039" t="s">
        <v>297</v>
      </c>
      <c r="D19039" s="2">
        <v>5</v>
      </c>
      <c r="E19039" s="17">
        <v>5</v>
      </c>
      <c r="F19039" t="s">
        <v>78</v>
      </c>
      <c r="G19039">
        <v>1</v>
      </c>
      <c r="H19039">
        <v>6866.4</v>
      </c>
    </row>
    <row r="19040" spans="1:8" x14ac:dyDescent="0.25">
      <c r="A19040" s="2">
        <v>35</v>
      </c>
      <c r="B19040" t="s">
        <v>50</v>
      </c>
      <c r="C19040" t="s">
        <v>297</v>
      </c>
      <c r="D19040" s="2">
        <v>5</v>
      </c>
      <c r="E19040" s="17">
        <v>5</v>
      </c>
      <c r="F19040" t="s">
        <v>67</v>
      </c>
      <c r="G19040">
        <v>1</v>
      </c>
      <c r="H19040">
        <v>69.959999999999994</v>
      </c>
    </row>
    <row r="19041" spans="1:8" x14ac:dyDescent="0.25">
      <c r="A19041" s="2">
        <v>35</v>
      </c>
      <c r="B19041" t="s">
        <v>50</v>
      </c>
      <c r="C19041" t="s">
        <v>297</v>
      </c>
      <c r="D19041" s="2">
        <v>5</v>
      </c>
      <c r="E19041" s="17">
        <v>5</v>
      </c>
      <c r="F19041" t="s">
        <v>73</v>
      </c>
      <c r="H19041">
        <v>12429</v>
      </c>
    </row>
    <row r="19042" spans="1:8" x14ac:dyDescent="0.25">
      <c r="A19042" s="2">
        <v>35</v>
      </c>
      <c r="B19042" t="s">
        <v>50</v>
      </c>
      <c r="C19042" t="s">
        <v>297</v>
      </c>
      <c r="D19042" s="2">
        <v>5</v>
      </c>
      <c r="E19042" s="17">
        <v>6</v>
      </c>
      <c r="F19042" t="s">
        <v>70</v>
      </c>
      <c r="G19042">
        <v>8</v>
      </c>
      <c r="H19042">
        <v>1403949.75</v>
      </c>
    </row>
    <row r="19043" spans="1:8" x14ac:dyDescent="0.25">
      <c r="A19043" s="2">
        <v>35</v>
      </c>
      <c r="B19043" t="s">
        <v>50</v>
      </c>
      <c r="C19043" t="s">
        <v>297</v>
      </c>
      <c r="D19043" s="2">
        <v>5</v>
      </c>
      <c r="E19043" s="17">
        <v>6</v>
      </c>
      <c r="F19043" t="s">
        <v>75</v>
      </c>
      <c r="G19043">
        <v>7</v>
      </c>
      <c r="H19043">
        <v>93600</v>
      </c>
    </row>
    <row r="19044" spans="1:8" x14ac:dyDescent="0.25">
      <c r="A19044" s="2">
        <v>35</v>
      </c>
      <c r="B19044" t="s">
        <v>50</v>
      </c>
      <c r="C19044" t="s">
        <v>297</v>
      </c>
      <c r="D19044" s="2">
        <v>5</v>
      </c>
      <c r="E19044" s="17">
        <v>6</v>
      </c>
      <c r="F19044" t="s">
        <v>68</v>
      </c>
      <c r="G19044">
        <v>6</v>
      </c>
      <c r="H19044">
        <v>73944.75</v>
      </c>
    </row>
    <row r="19045" spans="1:8" x14ac:dyDescent="0.25">
      <c r="A19045" s="2">
        <v>35</v>
      </c>
      <c r="B19045" t="s">
        <v>50</v>
      </c>
      <c r="C19045" t="s">
        <v>297</v>
      </c>
      <c r="D19045" s="2">
        <v>5</v>
      </c>
      <c r="E19045" s="17">
        <v>6</v>
      </c>
      <c r="F19045" t="s">
        <v>69</v>
      </c>
      <c r="G19045">
        <v>8</v>
      </c>
      <c r="H19045">
        <v>182511.91999999998</v>
      </c>
    </row>
    <row r="19046" spans="1:8" x14ac:dyDescent="0.25">
      <c r="A19046" s="2">
        <v>35</v>
      </c>
      <c r="B19046" t="s">
        <v>50</v>
      </c>
      <c r="C19046" t="s">
        <v>297</v>
      </c>
      <c r="D19046" s="2">
        <v>5</v>
      </c>
      <c r="E19046" s="17">
        <v>6</v>
      </c>
      <c r="F19046" t="s">
        <v>78</v>
      </c>
      <c r="G19046">
        <v>7</v>
      </c>
      <c r="H19046">
        <v>53855.1</v>
      </c>
    </row>
    <row r="19047" spans="1:8" x14ac:dyDescent="0.25">
      <c r="A19047" s="2">
        <v>35</v>
      </c>
      <c r="B19047" t="s">
        <v>50</v>
      </c>
      <c r="C19047" t="s">
        <v>297</v>
      </c>
      <c r="D19047" s="2">
        <v>5</v>
      </c>
      <c r="E19047" s="17">
        <v>6</v>
      </c>
      <c r="F19047" t="s">
        <v>67</v>
      </c>
      <c r="G19047">
        <v>8</v>
      </c>
      <c r="H19047">
        <v>594.66000000000008</v>
      </c>
    </row>
    <row r="19048" spans="1:8" x14ac:dyDescent="0.25">
      <c r="A19048" s="2">
        <v>35</v>
      </c>
      <c r="B19048" t="s">
        <v>50</v>
      </c>
      <c r="C19048" t="s">
        <v>297</v>
      </c>
      <c r="D19048" s="2">
        <v>5</v>
      </c>
      <c r="E19048" s="17">
        <v>6</v>
      </c>
      <c r="F19048" t="s">
        <v>73</v>
      </c>
      <c r="H19048">
        <v>119624.73999999999</v>
      </c>
    </row>
    <row r="19049" spans="1:8" x14ac:dyDescent="0.25">
      <c r="A19049" s="2">
        <v>35</v>
      </c>
      <c r="B19049" t="s">
        <v>50</v>
      </c>
      <c r="C19049" t="s">
        <v>297</v>
      </c>
      <c r="D19049" s="2">
        <v>5</v>
      </c>
      <c r="E19049" s="17">
        <v>8</v>
      </c>
      <c r="F19049" t="s">
        <v>70</v>
      </c>
      <c r="G19049">
        <v>9</v>
      </c>
      <c r="H19049">
        <v>2595408</v>
      </c>
    </row>
    <row r="19050" spans="1:8" x14ac:dyDescent="0.25">
      <c r="A19050" s="2">
        <v>35</v>
      </c>
      <c r="B19050" t="s">
        <v>50</v>
      </c>
      <c r="C19050" t="s">
        <v>297</v>
      </c>
      <c r="D19050" s="2">
        <v>5</v>
      </c>
      <c r="E19050" s="17">
        <v>8</v>
      </c>
      <c r="F19050" t="s">
        <v>75</v>
      </c>
      <c r="G19050">
        <v>8</v>
      </c>
      <c r="H19050">
        <v>120300</v>
      </c>
    </row>
    <row r="19051" spans="1:8" x14ac:dyDescent="0.25">
      <c r="A19051" s="2">
        <v>35</v>
      </c>
      <c r="B19051" t="s">
        <v>50</v>
      </c>
      <c r="C19051" t="s">
        <v>297</v>
      </c>
      <c r="D19051" s="2">
        <v>5</v>
      </c>
      <c r="E19051" s="17">
        <v>8</v>
      </c>
      <c r="F19051" t="s">
        <v>77</v>
      </c>
      <c r="H19051">
        <v>3850.01</v>
      </c>
    </row>
    <row r="19052" spans="1:8" x14ac:dyDescent="0.25">
      <c r="A19052" s="2">
        <v>35</v>
      </c>
      <c r="B19052" t="s">
        <v>50</v>
      </c>
      <c r="C19052" t="s">
        <v>297</v>
      </c>
      <c r="D19052" s="2">
        <v>5</v>
      </c>
      <c r="E19052" s="17">
        <v>8</v>
      </c>
      <c r="F19052" t="s">
        <v>68</v>
      </c>
      <c r="G19052">
        <v>6</v>
      </c>
      <c r="H19052">
        <v>135626.25</v>
      </c>
    </row>
    <row r="19053" spans="1:8" x14ac:dyDescent="0.25">
      <c r="A19053" s="2">
        <v>35</v>
      </c>
      <c r="B19053" t="s">
        <v>50</v>
      </c>
      <c r="C19053" t="s">
        <v>297</v>
      </c>
      <c r="D19053" s="2">
        <v>5</v>
      </c>
      <c r="E19053" s="17">
        <v>8</v>
      </c>
      <c r="F19053" t="s">
        <v>69</v>
      </c>
      <c r="G19053">
        <v>9</v>
      </c>
      <c r="H19053">
        <v>337400.93000000005</v>
      </c>
    </row>
    <row r="19054" spans="1:8" x14ac:dyDescent="0.25">
      <c r="A19054" s="2">
        <v>35</v>
      </c>
      <c r="B19054" t="s">
        <v>50</v>
      </c>
      <c r="C19054" t="s">
        <v>297</v>
      </c>
      <c r="D19054" s="2">
        <v>5</v>
      </c>
      <c r="E19054" s="17">
        <v>8</v>
      </c>
      <c r="F19054" t="s">
        <v>78</v>
      </c>
      <c r="G19054">
        <v>7</v>
      </c>
      <c r="H19054">
        <v>81171.75</v>
      </c>
    </row>
    <row r="19055" spans="1:8" x14ac:dyDescent="0.25">
      <c r="A19055" s="2">
        <v>35</v>
      </c>
      <c r="B19055" t="s">
        <v>50</v>
      </c>
      <c r="C19055" t="s">
        <v>297</v>
      </c>
      <c r="D19055" s="2">
        <v>5</v>
      </c>
      <c r="E19055" s="17">
        <v>8</v>
      </c>
      <c r="F19055" t="s">
        <v>67</v>
      </c>
      <c r="G19055">
        <v>9</v>
      </c>
      <c r="H19055">
        <v>722.86999999999989</v>
      </c>
    </row>
    <row r="19056" spans="1:8" x14ac:dyDescent="0.25">
      <c r="A19056" s="2">
        <v>35</v>
      </c>
      <c r="B19056" t="s">
        <v>50</v>
      </c>
      <c r="C19056" t="s">
        <v>297</v>
      </c>
      <c r="D19056" s="2">
        <v>5</v>
      </c>
      <c r="E19056" s="17">
        <v>8</v>
      </c>
      <c r="F19056" t="s">
        <v>73</v>
      </c>
      <c r="G19056">
        <v>2</v>
      </c>
      <c r="H19056">
        <v>207734.58000000002</v>
      </c>
    </row>
    <row r="19057" spans="1:8" x14ac:dyDescent="0.25">
      <c r="A19057" s="2">
        <v>35</v>
      </c>
      <c r="B19057" t="s">
        <v>50</v>
      </c>
      <c r="C19057" t="s">
        <v>297</v>
      </c>
      <c r="D19057" s="2">
        <v>5</v>
      </c>
      <c r="E19057" s="17">
        <v>9</v>
      </c>
      <c r="F19057" t="s">
        <v>70</v>
      </c>
      <c r="G19057">
        <v>6</v>
      </c>
      <c r="H19057">
        <v>1639459.25</v>
      </c>
    </row>
    <row r="19058" spans="1:8" x14ac:dyDescent="0.25">
      <c r="A19058" s="2">
        <v>35</v>
      </c>
      <c r="B19058" t="s">
        <v>50</v>
      </c>
      <c r="C19058" t="s">
        <v>297</v>
      </c>
      <c r="D19058" s="2">
        <v>5</v>
      </c>
      <c r="E19058" s="17">
        <v>9</v>
      </c>
      <c r="F19058" t="s">
        <v>75</v>
      </c>
      <c r="G19058">
        <v>5</v>
      </c>
      <c r="H19058">
        <v>63000</v>
      </c>
    </row>
    <row r="19059" spans="1:8" x14ac:dyDescent="0.25">
      <c r="A19059" s="2">
        <v>35</v>
      </c>
      <c r="B19059" t="s">
        <v>50</v>
      </c>
      <c r="C19059" t="s">
        <v>297</v>
      </c>
      <c r="D19059" s="2">
        <v>5</v>
      </c>
      <c r="E19059" s="17">
        <v>9</v>
      </c>
      <c r="F19059" t="s">
        <v>68</v>
      </c>
      <c r="G19059">
        <v>5</v>
      </c>
      <c r="H19059">
        <v>77246</v>
      </c>
    </row>
    <row r="19060" spans="1:8" x14ac:dyDescent="0.25">
      <c r="A19060" s="2">
        <v>35</v>
      </c>
      <c r="B19060" t="s">
        <v>50</v>
      </c>
      <c r="C19060" t="s">
        <v>297</v>
      </c>
      <c r="D19060" s="2">
        <v>5</v>
      </c>
      <c r="E19060" s="17">
        <v>9</v>
      </c>
      <c r="F19060" t="s">
        <v>69</v>
      </c>
      <c r="G19060">
        <v>6</v>
      </c>
      <c r="H19060">
        <v>213128.50000000003</v>
      </c>
    </row>
    <row r="19061" spans="1:8" x14ac:dyDescent="0.25">
      <c r="A19061" s="2">
        <v>35</v>
      </c>
      <c r="B19061" t="s">
        <v>50</v>
      </c>
      <c r="C19061" t="s">
        <v>297</v>
      </c>
      <c r="D19061" s="2">
        <v>5</v>
      </c>
      <c r="E19061" s="17">
        <v>9</v>
      </c>
      <c r="F19061" t="s">
        <v>78</v>
      </c>
      <c r="G19061">
        <v>5</v>
      </c>
      <c r="H19061">
        <v>65732.100000000006</v>
      </c>
    </row>
    <row r="19062" spans="1:8" x14ac:dyDescent="0.25">
      <c r="A19062" s="2">
        <v>35</v>
      </c>
      <c r="B19062" t="s">
        <v>50</v>
      </c>
      <c r="C19062" t="s">
        <v>297</v>
      </c>
      <c r="D19062" s="2">
        <v>5</v>
      </c>
      <c r="E19062" s="17">
        <v>9</v>
      </c>
      <c r="F19062" t="s">
        <v>67</v>
      </c>
      <c r="G19062">
        <v>6</v>
      </c>
      <c r="H19062">
        <v>390.65999999999997</v>
      </c>
    </row>
    <row r="19063" spans="1:8" x14ac:dyDescent="0.25">
      <c r="A19063" s="2">
        <v>35</v>
      </c>
      <c r="B19063" t="s">
        <v>50</v>
      </c>
      <c r="C19063" t="s">
        <v>297</v>
      </c>
      <c r="D19063" s="2">
        <v>5</v>
      </c>
      <c r="E19063" s="17">
        <v>9</v>
      </c>
      <c r="F19063" t="s">
        <v>73</v>
      </c>
      <c r="G19063">
        <v>1</v>
      </c>
      <c r="H19063">
        <v>146694</v>
      </c>
    </row>
    <row r="19064" spans="1:8" x14ac:dyDescent="0.25">
      <c r="A19064" s="2">
        <v>35</v>
      </c>
      <c r="B19064" t="s">
        <v>50</v>
      </c>
      <c r="C19064" t="s">
        <v>297</v>
      </c>
      <c r="D19064" s="2">
        <v>5</v>
      </c>
      <c r="E19064" s="17">
        <v>10</v>
      </c>
      <c r="F19064" t="s">
        <v>70</v>
      </c>
      <c r="G19064">
        <v>9</v>
      </c>
      <c r="H19064">
        <v>3534221.25</v>
      </c>
    </row>
    <row r="19065" spans="1:8" x14ac:dyDescent="0.25">
      <c r="A19065" s="2">
        <v>35</v>
      </c>
      <c r="B19065" t="s">
        <v>50</v>
      </c>
      <c r="C19065" t="s">
        <v>297</v>
      </c>
      <c r="D19065" s="2">
        <v>5</v>
      </c>
      <c r="E19065" s="17">
        <v>10</v>
      </c>
      <c r="F19065" t="s">
        <v>75</v>
      </c>
      <c r="G19065">
        <v>9</v>
      </c>
      <c r="H19065">
        <v>121500</v>
      </c>
    </row>
    <row r="19066" spans="1:8" x14ac:dyDescent="0.25">
      <c r="A19066" s="2">
        <v>35</v>
      </c>
      <c r="B19066" t="s">
        <v>50</v>
      </c>
      <c r="C19066" t="s">
        <v>297</v>
      </c>
      <c r="D19066" s="2">
        <v>5</v>
      </c>
      <c r="E19066" s="17">
        <v>10</v>
      </c>
      <c r="F19066" t="s">
        <v>68</v>
      </c>
      <c r="G19066">
        <v>9</v>
      </c>
      <c r="H19066">
        <v>210378.29000000004</v>
      </c>
    </row>
    <row r="19067" spans="1:8" x14ac:dyDescent="0.25">
      <c r="A19067" s="2">
        <v>35</v>
      </c>
      <c r="B19067" t="s">
        <v>50</v>
      </c>
      <c r="C19067" t="s">
        <v>297</v>
      </c>
      <c r="D19067" s="2">
        <v>5</v>
      </c>
      <c r="E19067" s="17">
        <v>10</v>
      </c>
      <c r="F19067" t="s">
        <v>69</v>
      </c>
      <c r="G19067">
        <v>9</v>
      </c>
      <c r="H19067">
        <v>459447.49999999988</v>
      </c>
    </row>
    <row r="19068" spans="1:8" x14ac:dyDescent="0.25">
      <c r="A19068" s="2">
        <v>35</v>
      </c>
      <c r="B19068" t="s">
        <v>50</v>
      </c>
      <c r="C19068" t="s">
        <v>297</v>
      </c>
      <c r="D19068" s="2">
        <v>5</v>
      </c>
      <c r="E19068" s="17">
        <v>10</v>
      </c>
      <c r="F19068" t="s">
        <v>78</v>
      </c>
      <c r="G19068">
        <v>9</v>
      </c>
      <c r="H19068">
        <v>163314</v>
      </c>
    </row>
    <row r="19069" spans="1:8" x14ac:dyDescent="0.25">
      <c r="A19069" s="2">
        <v>35</v>
      </c>
      <c r="B19069" t="s">
        <v>50</v>
      </c>
      <c r="C19069" t="s">
        <v>297</v>
      </c>
      <c r="D19069" s="2">
        <v>5</v>
      </c>
      <c r="E19069" s="17">
        <v>10</v>
      </c>
      <c r="F19069" t="s">
        <v>67</v>
      </c>
      <c r="G19069">
        <v>9</v>
      </c>
      <c r="H19069">
        <v>629.6400000000001</v>
      </c>
    </row>
    <row r="19070" spans="1:8" x14ac:dyDescent="0.25">
      <c r="A19070" s="2">
        <v>35</v>
      </c>
      <c r="B19070" t="s">
        <v>50</v>
      </c>
      <c r="C19070" t="s">
        <v>297</v>
      </c>
      <c r="D19070" s="2">
        <v>5</v>
      </c>
      <c r="E19070" s="17">
        <v>10</v>
      </c>
      <c r="F19070" t="s">
        <v>73</v>
      </c>
      <c r="H19070">
        <v>295123.5</v>
      </c>
    </row>
    <row r="19071" spans="1:8" x14ac:dyDescent="0.25">
      <c r="A19071" s="2">
        <v>35</v>
      </c>
      <c r="B19071" t="s">
        <v>50</v>
      </c>
      <c r="C19071" t="s">
        <v>297</v>
      </c>
      <c r="D19071" s="2">
        <v>5</v>
      </c>
      <c r="E19071" s="17">
        <v>10</v>
      </c>
      <c r="F19071" t="s">
        <v>79</v>
      </c>
      <c r="H19071">
        <v>17253</v>
      </c>
    </row>
    <row r="19072" spans="1:8" x14ac:dyDescent="0.25">
      <c r="A19072" s="2">
        <v>35</v>
      </c>
      <c r="B19072" t="s">
        <v>50</v>
      </c>
      <c r="C19072" t="s">
        <v>297</v>
      </c>
      <c r="D19072" s="2">
        <v>5</v>
      </c>
      <c r="E19072" s="17">
        <v>11</v>
      </c>
      <c r="F19072" t="s">
        <v>70</v>
      </c>
      <c r="G19072">
        <v>1</v>
      </c>
      <c r="H19072">
        <v>431957.85000000003</v>
      </c>
    </row>
    <row r="19073" spans="1:8" x14ac:dyDescent="0.25">
      <c r="A19073" s="2">
        <v>35</v>
      </c>
      <c r="B19073" t="s">
        <v>50</v>
      </c>
      <c r="C19073" t="s">
        <v>297</v>
      </c>
      <c r="D19073" s="2">
        <v>5</v>
      </c>
      <c r="E19073" s="17">
        <v>11</v>
      </c>
      <c r="F19073" t="s">
        <v>69</v>
      </c>
      <c r="G19073">
        <v>1</v>
      </c>
      <c r="H19073">
        <v>56154.28</v>
      </c>
    </row>
    <row r="19074" spans="1:8" x14ac:dyDescent="0.25">
      <c r="A19074" s="2">
        <v>35</v>
      </c>
      <c r="B19074" t="s">
        <v>50</v>
      </c>
      <c r="C19074" t="s">
        <v>297</v>
      </c>
      <c r="D19074" s="2">
        <v>5</v>
      </c>
      <c r="E19074" s="17">
        <v>11</v>
      </c>
      <c r="F19074" t="s">
        <v>78</v>
      </c>
      <c r="G19074">
        <v>1</v>
      </c>
      <c r="H19074">
        <v>21291.119999999999</v>
      </c>
    </row>
    <row r="19075" spans="1:8" x14ac:dyDescent="0.25">
      <c r="A19075" s="2">
        <v>35</v>
      </c>
      <c r="B19075" t="s">
        <v>50</v>
      </c>
      <c r="C19075" t="s">
        <v>297</v>
      </c>
      <c r="D19075" s="2">
        <v>5</v>
      </c>
      <c r="E19075" s="17">
        <v>11</v>
      </c>
      <c r="F19075" t="s">
        <v>67</v>
      </c>
      <c r="G19075">
        <v>1</v>
      </c>
      <c r="H19075">
        <v>69.959999999999994</v>
      </c>
    </row>
    <row r="19076" spans="1:8" x14ac:dyDescent="0.25">
      <c r="A19076" s="2">
        <v>35</v>
      </c>
      <c r="B19076" t="s">
        <v>50</v>
      </c>
      <c r="C19076" t="s">
        <v>297</v>
      </c>
      <c r="D19076" s="2">
        <v>5</v>
      </c>
      <c r="E19076" s="17">
        <v>11</v>
      </c>
      <c r="F19076" t="s">
        <v>73</v>
      </c>
      <c r="G19076">
        <v>1</v>
      </c>
      <c r="H19076">
        <v>42069.099999999991</v>
      </c>
    </row>
    <row r="19077" spans="1:8" x14ac:dyDescent="0.25">
      <c r="A19077" s="2">
        <v>35</v>
      </c>
      <c r="B19077" t="s">
        <v>50</v>
      </c>
      <c r="C19077" t="s">
        <v>297</v>
      </c>
      <c r="D19077" s="2">
        <v>5</v>
      </c>
      <c r="E19077" s="17">
        <v>11</v>
      </c>
      <c r="F19077" t="s">
        <v>72</v>
      </c>
      <c r="G19077">
        <v>1</v>
      </c>
      <c r="H19077">
        <v>54845.729999999996</v>
      </c>
    </row>
    <row r="19078" spans="1:8" x14ac:dyDescent="0.25">
      <c r="A19078" s="2">
        <v>35</v>
      </c>
      <c r="B19078" t="s">
        <v>50</v>
      </c>
      <c r="C19078" t="s">
        <v>297</v>
      </c>
      <c r="D19078" s="2">
        <v>5</v>
      </c>
      <c r="E19078" s="17">
        <v>12</v>
      </c>
      <c r="F19078" t="s">
        <v>70</v>
      </c>
      <c r="G19078">
        <v>9</v>
      </c>
      <c r="H19078">
        <v>4752892.32</v>
      </c>
    </row>
    <row r="19079" spans="1:8" x14ac:dyDescent="0.25">
      <c r="A19079" s="2">
        <v>35</v>
      </c>
      <c r="B19079" t="s">
        <v>50</v>
      </c>
      <c r="C19079" t="s">
        <v>297</v>
      </c>
      <c r="D19079" s="2">
        <v>5</v>
      </c>
      <c r="E19079" s="17">
        <v>12</v>
      </c>
      <c r="F19079" t="s">
        <v>68</v>
      </c>
      <c r="G19079">
        <v>7</v>
      </c>
      <c r="H19079">
        <v>104088</v>
      </c>
    </row>
    <row r="19080" spans="1:8" x14ac:dyDescent="0.25">
      <c r="A19080" s="2">
        <v>35</v>
      </c>
      <c r="B19080" t="s">
        <v>50</v>
      </c>
      <c r="C19080" t="s">
        <v>297</v>
      </c>
      <c r="D19080" s="2">
        <v>5</v>
      </c>
      <c r="E19080" s="17">
        <v>12</v>
      </c>
      <c r="F19080" t="s">
        <v>69</v>
      </c>
      <c r="G19080">
        <v>9</v>
      </c>
      <c r="H19080">
        <v>617874.25</v>
      </c>
    </row>
    <row r="19081" spans="1:8" x14ac:dyDescent="0.25">
      <c r="A19081" s="2">
        <v>35</v>
      </c>
      <c r="B19081" t="s">
        <v>50</v>
      </c>
      <c r="C19081" t="s">
        <v>297</v>
      </c>
      <c r="D19081" s="2">
        <v>5</v>
      </c>
      <c r="E19081" s="17">
        <v>12</v>
      </c>
      <c r="F19081" t="s">
        <v>78</v>
      </c>
      <c r="G19081">
        <v>7</v>
      </c>
      <c r="H19081">
        <v>192420</v>
      </c>
    </row>
    <row r="19082" spans="1:8" x14ac:dyDescent="0.25">
      <c r="A19082" s="2">
        <v>35</v>
      </c>
      <c r="B19082" t="s">
        <v>50</v>
      </c>
      <c r="C19082" t="s">
        <v>297</v>
      </c>
      <c r="D19082" s="2">
        <v>5</v>
      </c>
      <c r="E19082" s="17">
        <v>12</v>
      </c>
      <c r="F19082" t="s">
        <v>67</v>
      </c>
      <c r="G19082">
        <v>9</v>
      </c>
      <c r="H19082">
        <v>629.6400000000001</v>
      </c>
    </row>
    <row r="19083" spans="1:8" x14ac:dyDescent="0.25">
      <c r="A19083" s="2">
        <v>35</v>
      </c>
      <c r="B19083" t="s">
        <v>50</v>
      </c>
      <c r="C19083" t="s">
        <v>297</v>
      </c>
      <c r="D19083" s="2">
        <v>5</v>
      </c>
      <c r="E19083" s="17">
        <v>12</v>
      </c>
      <c r="F19083" t="s">
        <v>73</v>
      </c>
      <c r="H19083">
        <v>182569.3</v>
      </c>
    </row>
    <row r="19084" spans="1:8" x14ac:dyDescent="0.25">
      <c r="A19084" s="2">
        <v>35</v>
      </c>
      <c r="B19084" t="s">
        <v>50</v>
      </c>
      <c r="C19084" t="s">
        <v>297</v>
      </c>
      <c r="D19084" s="2">
        <v>5</v>
      </c>
      <c r="E19084" s="17">
        <v>12</v>
      </c>
      <c r="F19084" t="s">
        <v>72</v>
      </c>
      <c r="G19084">
        <v>9</v>
      </c>
      <c r="H19084">
        <v>1001730.1500000001</v>
      </c>
    </row>
    <row r="19085" spans="1:8" x14ac:dyDescent="0.25">
      <c r="A19085" s="2">
        <v>35</v>
      </c>
      <c r="B19085" t="s">
        <v>50</v>
      </c>
      <c r="C19085" t="s">
        <v>297</v>
      </c>
      <c r="D19085" s="2">
        <v>5</v>
      </c>
      <c r="E19085" s="17">
        <v>13</v>
      </c>
      <c r="F19085" t="s">
        <v>70</v>
      </c>
      <c r="G19085">
        <v>8</v>
      </c>
      <c r="H19085">
        <v>4614534.3600000003</v>
      </c>
    </row>
    <row r="19086" spans="1:8" x14ac:dyDescent="0.25">
      <c r="A19086" s="2">
        <v>35</v>
      </c>
      <c r="B19086" t="s">
        <v>50</v>
      </c>
      <c r="C19086" t="s">
        <v>297</v>
      </c>
      <c r="D19086" s="2">
        <v>5</v>
      </c>
      <c r="E19086" s="17">
        <v>13</v>
      </c>
      <c r="F19086" t="s">
        <v>75</v>
      </c>
      <c r="G19086">
        <v>3</v>
      </c>
      <c r="H19086">
        <v>140748</v>
      </c>
    </row>
    <row r="19087" spans="1:8" x14ac:dyDescent="0.25">
      <c r="A19087" s="2">
        <v>35</v>
      </c>
      <c r="B19087" t="s">
        <v>50</v>
      </c>
      <c r="C19087" t="s">
        <v>297</v>
      </c>
      <c r="D19087" s="2">
        <v>5</v>
      </c>
      <c r="E19087" s="17">
        <v>13</v>
      </c>
      <c r="F19087" t="s">
        <v>68</v>
      </c>
      <c r="G19087">
        <v>6</v>
      </c>
      <c r="H19087">
        <v>99480</v>
      </c>
    </row>
    <row r="19088" spans="1:8" x14ac:dyDescent="0.25">
      <c r="A19088" s="2">
        <v>35</v>
      </c>
      <c r="B19088" t="s">
        <v>50</v>
      </c>
      <c r="C19088" t="s">
        <v>297</v>
      </c>
      <c r="D19088" s="2">
        <v>5</v>
      </c>
      <c r="E19088" s="17">
        <v>13</v>
      </c>
      <c r="F19088" t="s">
        <v>69</v>
      </c>
      <c r="G19088">
        <v>8</v>
      </c>
      <c r="H19088">
        <v>599887.92999999982</v>
      </c>
    </row>
    <row r="19089" spans="1:8" x14ac:dyDescent="0.25">
      <c r="A19089" s="2">
        <v>35</v>
      </c>
      <c r="B19089" t="s">
        <v>50</v>
      </c>
      <c r="C19089" t="s">
        <v>297</v>
      </c>
      <c r="D19089" s="2">
        <v>5</v>
      </c>
      <c r="E19089" s="17">
        <v>13</v>
      </c>
      <c r="F19089" t="s">
        <v>67</v>
      </c>
      <c r="G19089">
        <v>8</v>
      </c>
      <c r="H19089">
        <v>559.68000000000006</v>
      </c>
    </row>
    <row r="19090" spans="1:8" x14ac:dyDescent="0.25">
      <c r="A19090" s="2">
        <v>35</v>
      </c>
      <c r="B19090" t="s">
        <v>50</v>
      </c>
      <c r="C19090" t="s">
        <v>297</v>
      </c>
      <c r="D19090" s="2">
        <v>5</v>
      </c>
      <c r="E19090" s="17">
        <v>13</v>
      </c>
      <c r="F19090" t="s">
        <v>73</v>
      </c>
      <c r="G19090">
        <v>3</v>
      </c>
      <c r="H19090">
        <v>242606.93000000002</v>
      </c>
    </row>
    <row r="19091" spans="1:8" x14ac:dyDescent="0.25">
      <c r="A19091" s="2">
        <v>35</v>
      </c>
      <c r="B19091" t="s">
        <v>50</v>
      </c>
      <c r="C19091" t="s">
        <v>297</v>
      </c>
      <c r="D19091" s="2">
        <v>5</v>
      </c>
      <c r="E19091" s="17">
        <v>13</v>
      </c>
      <c r="F19091" t="s">
        <v>79</v>
      </c>
      <c r="H19091">
        <v>8882</v>
      </c>
    </row>
    <row r="19092" spans="1:8" x14ac:dyDescent="0.25">
      <c r="A19092" s="2">
        <v>35</v>
      </c>
      <c r="B19092" t="s">
        <v>50</v>
      </c>
      <c r="C19092" t="s">
        <v>297</v>
      </c>
      <c r="D19092" s="2">
        <v>5</v>
      </c>
      <c r="E19092" s="17">
        <v>13</v>
      </c>
      <c r="F19092" t="s">
        <v>72</v>
      </c>
      <c r="G19092">
        <v>8</v>
      </c>
      <c r="H19092">
        <v>1825110.4800000004</v>
      </c>
    </row>
    <row r="19093" spans="1:8" x14ac:dyDescent="0.25">
      <c r="A19093" s="2">
        <v>35</v>
      </c>
      <c r="B19093" t="s">
        <v>50</v>
      </c>
      <c r="C19093" t="s">
        <v>297</v>
      </c>
      <c r="D19093" s="2">
        <v>5</v>
      </c>
      <c r="E19093" s="17">
        <v>13</v>
      </c>
      <c r="F19093" t="s">
        <v>74</v>
      </c>
      <c r="G19093">
        <v>1</v>
      </c>
      <c r="H19093">
        <v>192857.63</v>
      </c>
    </row>
    <row r="19094" spans="1:8" x14ac:dyDescent="0.25">
      <c r="A19094" s="2">
        <v>35</v>
      </c>
      <c r="B19094" t="s">
        <v>50</v>
      </c>
      <c r="C19094" t="s">
        <v>297</v>
      </c>
      <c r="D19094" s="2">
        <v>5</v>
      </c>
      <c r="E19094" s="17">
        <v>15</v>
      </c>
      <c r="F19094" t="s">
        <v>70</v>
      </c>
      <c r="G19094">
        <v>2</v>
      </c>
      <c r="H19094">
        <v>1970131.7999999998</v>
      </c>
    </row>
    <row r="19095" spans="1:8" x14ac:dyDescent="0.25">
      <c r="A19095" s="2">
        <v>35</v>
      </c>
      <c r="B19095" t="s">
        <v>50</v>
      </c>
      <c r="C19095" t="s">
        <v>297</v>
      </c>
      <c r="D19095" s="2">
        <v>5</v>
      </c>
      <c r="E19095" s="17">
        <v>15</v>
      </c>
      <c r="F19095" t="s">
        <v>69</v>
      </c>
      <c r="G19095">
        <v>1</v>
      </c>
      <c r="H19095">
        <v>129964.73999999999</v>
      </c>
    </row>
    <row r="19096" spans="1:8" x14ac:dyDescent="0.25">
      <c r="A19096" s="2">
        <v>35</v>
      </c>
      <c r="B19096" t="s">
        <v>50</v>
      </c>
      <c r="C19096" t="s">
        <v>297</v>
      </c>
      <c r="D19096" s="2">
        <v>5</v>
      </c>
      <c r="E19096" s="17">
        <v>15</v>
      </c>
      <c r="F19096" t="s">
        <v>78</v>
      </c>
      <c r="H19096">
        <v>-24863.16</v>
      </c>
    </row>
    <row r="19097" spans="1:8" x14ac:dyDescent="0.25">
      <c r="A19097" s="2">
        <v>35</v>
      </c>
      <c r="B19097" t="s">
        <v>50</v>
      </c>
      <c r="C19097" t="s">
        <v>297</v>
      </c>
      <c r="D19097" s="2">
        <v>5</v>
      </c>
      <c r="E19097" s="17">
        <v>15</v>
      </c>
      <c r="F19097" t="s">
        <v>67</v>
      </c>
      <c r="G19097">
        <v>2</v>
      </c>
      <c r="H19097">
        <v>139.91999999999996</v>
      </c>
    </row>
    <row r="19098" spans="1:8" x14ac:dyDescent="0.25">
      <c r="A19098" s="2">
        <v>35</v>
      </c>
      <c r="B19098" t="s">
        <v>50</v>
      </c>
      <c r="C19098" t="s">
        <v>297</v>
      </c>
      <c r="D19098" s="2">
        <v>5</v>
      </c>
      <c r="E19098" s="17">
        <v>15</v>
      </c>
      <c r="F19098" t="s">
        <v>73</v>
      </c>
      <c r="H19098">
        <v>108174.01000000001</v>
      </c>
    </row>
    <row r="19099" spans="1:8" x14ac:dyDescent="0.25">
      <c r="A19099" s="2">
        <v>35</v>
      </c>
      <c r="B19099" t="s">
        <v>50</v>
      </c>
      <c r="C19099" t="s">
        <v>297</v>
      </c>
      <c r="D19099" s="2">
        <v>5</v>
      </c>
      <c r="E19099" s="17">
        <v>15</v>
      </c>
      <c r="F19099" t="s">
        <v>72</v>
      </c>
      <c r="G19099">
        <v>2</v>
      </c>
      <c r="H19099">
        <v>631066.44000000006</v>
      </c>
    </row>
    <row r="19100" spans="1:8" x14ac:dyDescent="0.25">
      <c r="A19100" s="2">
        <v>35</v>
      </c>
      <c r="B19100" t="s">
        <v>50</v>
      </c>
      <c r="C19100" t="s">
        <v>298</v>
      </c>
      <c r="D19100" s="2">
        <v>2</v>
      </c>
      <c r="E19100" s="17">
        <v>3</v>
      </c>
      <c r="F19100" t="s">
        <v>70</v>
      </c>
      <c r="G19100">
        <v>1</v>
      </c>
      <c r="H19100">
        <v>88473.12</v>
      </c>
    </row>
    <row r="19101" spans="1:8" x14ac:dyDescent="0.25">
      <c r="A19101" s="2">
        <v>35</v>
      </c>
      <c r="B19101" t="s">
        <v>50</v>
      </c>
      <c r="C19101" t="s">
        <v>298</v>
      </c>
      <c r="D19101" s="2">
        <v>2</v>
      </c>
      <c r="E19101" s="17">
        <v>3</v>
      </c>
      <c r="F19101" t="s">
        <v>75</v>
      </c>
      <c r="G19101">
        <v>1</v>
      </c>
      <c r="H19101">
        <v>13500</v>
      </c>
    </row>
    <row r="19102" spans="1:8" x14ac:dyDescent="0.25">
      <c r="A19102" s="2">
        <v>35</v>
      </c>
      <c r="B19102" t="s">
        <v>50</v>
      </c>
      <c r="C19102" t="s">
        <v>298</v>
      </c>
      <c r="D19102" s="2">
        <v>2</v>
      </c>
      <c r="E19102" s="17">
        <v>3</v>
      </c>
      <c r="F19102" t="s">
        <v>77</v>
      </c>
      <c r="H19102">
        <v>772.8</v>
      </c>
    </row>
    <row r="19103" spans="1:8" x14ac:dyDescent="0.25">
      <c r="A19103" s="2">
        <v>35</v>
      </c>
      <c r="B19103" t="s">
        <v>50</v>
      </c>
      <c r="C19103" t="s">
        <v>298</v>
      </c>
      <c r="D19103" s="2">
        <v>2</v>
      </c>
      <c r="E19103" s="17">
        <v>3</v>
      </c>
      <c r="F19103" t="s">
        <v>68</v>
      </c>
      <c r="G19103">
        <v>1</v>
      </c>
      <c r="H19103">
        <v>13668</v>
      </c>
    </row>
    <row r="19104" spans="1:8" x14ac:dyDescent="0.25">
      <c r="A19104" s="2">
        <v>35</v>
      </c>
      <c r="B19104" t="s">
        <v>50</v>
      </c>
      <c r="C19104" t="s">
        <v>298</v>
      </c>
      <c r="D19104" s="2">
        <v>2</v>
      </c>
      <c r="E19104" s="17">
        <v>3</v>
      </c>
      <c r="F19104" t="s">
        <v>69</v>
      </c>
      <c r="G19104">
        <v>1</v>
      </c>
      <c r="H19104">
        <v>11501.349999999999</v>
      </c>
    </row>
    <row r="19105" spans="1:8" x14ac:dyDescent="0.25">
      <c r="A19105" s="2">
        <v>35</v>
      </c>
      <c r="B19105" t="s">
        <v>50</v>
      </c>
      <c r="C19105" t="s">
        <v>298</v>
      </c>
      <c r="D19105" s="2">
        <v>2</v>
      </c>
      <c r="E19105" s="17">
        <v>3</v>
      </c>
      <c r="F19105" t="s">
        <v>67</v>
      </c>
      <c r="G19105">
        <v>1</v>
      </c>
      <c r="H19105">
        <v>69.959999999999994</v>
      </c>
    </row>
    <row r="19106" spans="1:8" x14ac:dyDescent="0.25">
      <c r="A19106" s="2">
        <v>35</v>
      </c>
      <c r="B19106" t="s">
        <v>50</v>
      </c>
      <c r="C19106" t="s">
        <v>298</v>
      </c>
      <c r="D19106" s="2">
        <v>2</v>
      </c>
      <c r="E19106" s="17">
        <v>3</v>
      </c>
      <c r="F19106" t="s">
        <v>73</v>
      </c>
      <c r="H19106">
        <v>5461.56</v>
      </c>
    </row>
    <row r="19107" spans="1:8" x14ac:dyDescent="0.25">
      <c r="A19107" s="2">
        <v>35</v>
      </c>
      <c r="B19107" t="s">
        <v>50</v>
      </c>
      <c r="C19107" t="s">
        <v>298</v>
      </c>
      <c r="D19107" s="2">
        <v>2</v>
      </c>
      <c r="E19107" s="17">
        <v>4</v>
      </c>
      <c r="F19107" t="s">
        <v>70</v>
      </c>
      <c r="G19107">
        <v>1</v>
      </c>
      <c r="H19107">
        <v>110739</v>
      </c>
    </row>
    <row r="19108" spans="1:8" x14ac:dyDescent="0.25">
      <c r="A19108" s="2">
        <v>35</v>
      </c>
      <c r="B19108" t="s">
        <v>50</v>
      </c>
      <c r="C19108" t="s">
        <v>298</v>
      </c>
      <c r="D19108" s="2">
        <v>2</v>
      </c>
      <c r="E19108" s="17">
        <v>4</v>
      </c>
      <c r="F19108" t="s">
        <v>75</v>
      </c>
      <c r="G19108">
        <v>1</v>
      </c>
      <c r="H19108">
        <v>13500</v>
      </c>
    </row>
    <row r="19109" spans="1:8" x14ac:dyDescent="0.25">
      <c r="A19109" s="2">
        <v>35</v>
      </c>
      <c r="B19109" t="s">
        <v>50</v>
      </c>
      <c r="C19109" t="s">
        <v>298</v>
      </c>
      <c r="D19109" s="2">
        <v>2</v>
      </c>
      <c r="E19109" s="17">
        <v>4</v>
      </c>
      <c r="F19109" t="s">
        <v>77</v>
      </c>
      <c r="G19109">
        <v>1</v>
      </c>
      <c r="H19109">
        <v>25167.759999999998</v>
      </c>
    </row>
    <row r="19110" spans="1:8" x14ac:dyDescent="0.25">
      <c r="A19110" s="2">
        <v>35</v>
      </c>
      <c r="B19110" t="s">
        <v>50</v>
      </c>
      <c r="C19110" t="s">
        <v>298</v>
      </c>
      <c r="D19110" s="2">
        <v>2</v>
      </c>
      <c r="E19110" s="17">
        <v>4</v>
      </c>
      <c r="F19110" t="s">
        <v>68</v>
      </c>
      <c r="G19110">
        <v>1</v>
      </c>
      <c r="H19110">
        <v>7557</v>
      </c>
    </row>
    <row r="19111" spans="1:8" x14ac:dyDescent="0.25">
      <c r="A19111" s="2">
        <v>35</v>
      </c>
      <c r="B19111" t="s">
        <v>50</v>
      </c>
      <c r="C19111" t="s">
        <v>298</v>
      </c>
      <c r="D19111" s="2">
        <v>2</v>
      </c>
      <c r="E19111" s="17">
        <v>4</v>
      </c>
      <c r="F19111" t="s">
        <v>69</v>
      </c>
      <c r="G19111">
        <v>1</v>
      </c>
      <c r="H19111">
        <v>14395.83</v>
      </c>
    </row>
    <row r="19112" spans="1:8" x14ac:dyDescent="0.25">
      <c r="A19112" s="2">
        <v>35</v>
      </c>
      <c r="B19112" t="s">
        <v>50</v>
      </c>
      <c r="C19112" t="s">
        <v>298</v>
      </c>
      <c r="D19112" s="2">
        <v>2</v>
      </c>
      <c r="E19112" s="17">
        <v>4</v>
      </c>
      <c r="F19112" t="s">
        <v>67</v>
      </c>
      <c r="G19112">
        <v>1</v>
      </c>
      <c r="H19112">
        <v>69.959999999999994</v>
      </c>
    </row>
    <row r="19113" spans="1:8" x14ac:dyDescent="0.25">
      <c r="A19113" s="2">
        <v>35</v>
      </c>
      <c r="B19113" t="s">
        <v>50</v>
      </c>
      <c r="C19113" t="s">
        <v>298</v>
      </c>
      <c r="D19113" s="2">
        <v>2</v>
      </c>
      <c r="E19113" s="17">
        <v>4</v>
      </c>
      <c r="F19113" t="s">
        <v>73</v>
      </c>
      <c r="H19113">
        <v>3236.2</v>
      </c>
    </row>
    <row r="19114" spans="1:8" x14ac:dyDescent="0.25">
      <c r="A19114" s="2">
        <v>35</v>
      </c>
      <c r="B19114" t="s">
        <v>50</v>
      </c>
      <c r="C19114" t="s">
        <v>298</v>
      </c>
      <c r="D19114" s="2">
        <v>2</v>
      </c>
      <c r="E19114" s="17">
        <v>4</v>
      </c>
      <c r="F19114" t="s">
        <v>74</v>
      </c>
      <c r="G19114">
        <v>1</v>
      </c>
      <c r="H19114">
        <v>17046.900000000001</v>
      </c>
    </row>
    <row r="19115" spans="1:8" x14ac:dyDescent="0.25">
      <c r="A19115" s="2">
        <v>35</v>
      </c>
      <c r="B19115" t="s">
        <v>50</v>
      </c>
      <c r="C19115" t="s">
        <v>298</v>
      </c>
      <c r="D19115" s="2">
        <v>2</v>
      </c>
      <c r="E19115" s="17">
        <v>5</v>
      </c>
      <c r="F19115" t="s">
        <v>70</v>
      </c>
      <c r="H19115">
        <v>2230.2399999999998</v>
      </c>
    </row>
    <row r="19116" spans="1:8" x14ac:dyDescent="0.25">
      <c r="A19116" s="2">
        <v>35</v>
      </c>
      <c r="B19116" t="s">
        <v>50</v>
      </c>
      <c r="C19116" t="s">
        <v>298</v>
      </c>
      <c r="D19116" s="2">
        <v>2</v>
      </c>
      <c r="E19116" s="17">
        <v>6</v>
      </c>
      <c r="F19116" t="s">
        <v>70</v>
      </c>
      <c r="G19116">
        <v>12</v>
      </c>
      <c r="H19116">
        <v>1785434.32</v>
      </c>
    </row>
    <row r="19117" spans="1:8" x14ac:dyDescent="0.25">
      <c r="A19117" s="2">
        <v>35</v>
      </c>
      <c r="B19117" t="s">
        <v>50</v>
      </c>
      <c r="C19117" t="s">
        <v>298</v>
      </c>
      <c r="D19117" s="2">
        <v>2</v>
      </c>
      <c r="E19117" s="17">
        <v>6</v>
      </c>
      <c r="F19117" t="s">
        <v>75</v>
      </c>
      <c r="G19117">
        <v>8</v>
      </c>
      <c r="H19117">
        <v>105600</v>
      </c>
    </row>
    <row r="19118" spans="1:8" x14ac:dyDescent="0.25">
      <c r="A19118" s="2">
        <v>35</v>
      </c>
      <c r="B19118" t="s">
        <v>50</v>
      </c>
      <c r="C19118" t="s">
        <v>298</v>
      </c>
      <c r="D19118" s="2">
        <v>2</v>
      </c>
      <c r="E19118" s="17">
        <v>6</v>
      </c>
      <c r="F19118" t="s">
        <v>77</v>
      </c>
      <c r="H19118">
        <v>10543.34</v>
      </c>
    </row>
    <row r="19119" spans="1:8" x14ac:dyDescent="0.25">
      <c r="A19119" s="2">
        <v>35</v>
      </c>
      <c r="B19119" t="s">
        <v>50</v>
      </c>
      <c r="C19119" t="s">
        <v>298</v>
      </c>
      <c r="D19119" s="2">
        <v>2</v>
      </c>
      <c r="E19119" s="17">
        <v>6</v>
      </c>
      <c r="F19119" t="s">
        <v>68</v>
      </c>
      <c r="G19119">
        <v>6</v>
      </c>
      <c r="H19119">
        <v>94974.75</v>
      </c>
    </row>
    <row r="19120" spans="1:8" x14ac:dyDescent="0.25">
      <c r="A19120" s="2">
        <v>35</v>
      </c>
      <c r="B19120" t="s">
        <v>50</v>
      </c>
      <c r="C19120" t="s">
        <v>298</v>
      </c>
      <c r="D19120" s="2">
        <v>2</v>
      </c>
      <c r="E19120" s="17">
        <v>6</v>
      </c>
      <c r="F19120" t="s">
        <v>69</v>
      </c>
      <c r="G19120">
        <v>12</v>
      </c>
      <c r="H19120">
        <v>226812.94</v>
      </c>
    </row>
    <row r="19121" spans="1:8" x14ac:dyDescent="0.25">
      <c r="A19121" s="2">
        <v>35</v>
      </c>
      <c r="B19121" t="s">
        <v>50</v>
      </c>
      <c r="C19121" t="s">
        <v>298</v>
      </c>
      <c r="D19121" s="2">
        <v>2</v>
      </c>
      <c r="E19121" s="17">
        <v>6</v>
      </c>
      <c r="F19121" t="s">
        <v>78</v>
      </c>
      <c r="G19121">
        <v>7</v>
      </c>
      <c r="H19121">
        <v>53026.649999999994</v>
      </c>
    </row>
    <row r="19122" spans="1:8" x14ac:dyDescent="0.25">
      <c r="A19122" s="2">
        <v>35</v>
      </c>
      <c r="B19122" t="s">
        <v>50</v>
      </c>
      <c r="C19122" t="s">
        <v>298</v>
      </c>
      <c r="D19122" s="2">
        <v>2</v>
      </c>
      <c r="E19122" s="17">
        <v>6</v>
      </c>
      <c r="F19122" t="s">
        <v>67</v>
      </c>
      <c r="G19122">
        <v>11</v>
      </c>
      <c r="H19122">
        <v>775.2399999999999</v>
      </c>
    </row>
    <row r="19123" spans="1:8" x14ac:dyDescent="0.25">
      <c r="A19123" s="2">
        <v>35</v>
      </c>
      <c r="B19123" t="s">
        <v>50</v>
      </c>
      <c r="C19123" t="s">
        <v>298</v>
      </c>
      <c r="D19123" s="2">
        <v>2</v>
      </c>
      <c r="E19123" s="17">
        <v>6</v>
      </c>
      <c r="F19123" t="s">
        <v>73</v>
      </c>
      <c r="G19123">
        <v>4</v>
      </c>
      <c r="H19123">
        <v>134060.88999999998</v>
      </c>
    </row>
    <row r="19124" spans="1:8" x14ac:dyDescent="0.25">
      <c r="A19124" s="2">
        <v>35</v>
      </c>
      <c r="B19124" t="s">
        <v>50</v>
      </c>
      <c r="C19124" t="s">
        <v>298</v>
      </c>
      <c r="D19124" s="2">
        <v>2</v>
      </c>
      <c r="E19124" s="17">
        <v>6</v>
      </c>
      <c r="F19124" t="s">
        <v>72</v>
      </c>
      <c r="H19124">
        <v>14647.710000000001</v>
      </c>
    </row>
    <row r="19125" spans="1:8" x14ac:dyDescent="0.25">
      <c r="A19125" s="2">
        <v>35</v>
      </c>
      <c r="B19125" t="s">
        <v>50</v>
      </c>
      <c r="C19125" t="s">
        <v>298</v>
      </c>
      <c r="D19125" s="2">
        <v>2</v>
      </c>
      <c r="E19125" s="17">
        <v>7</v>
      </c>
      <c r="F19125" t="s">
        <v>70</v>
      </c>
      <c r="G19125">
        <v>7</v>
      </c>
      <c r="H19125">
        <v>1451635.09</v>
      </c>
    </row>
    <row r="19126" spans="1:8" x14ac:dyDescent="0.25">
      <c r="A19126" s="2">
        <v>35</v>
      </c>
      <c r="B19126" t="s">
        <v>50</v>
      </c>
      <c r="C19126" t="s">
        <v>298</v>
      </c>
      <c r="D19126" s="2">
        <v>2</v>
      </c>
      <c r="E19126" s="17">
        <v>7</v>
      </c>
      <c r="F19126" t="s">
        <v>75</v>
      </c>
      <c r="G19126">
        <v>6</v>
      </c>
      <c r="H19126">
        <v>79200</v>
      </c>
    </row>
    <row r="19127" spans="1:8" x14ac:dyDescent="0.25">
      <c r="A19127" s="2">
        <v>35</v>
      </c>
      <c r="B19127" t="s">
        <v>50</v>
      </c>
      <c r="C19127" t="s">
        <v>298</v>
      </c>
      <c r="D19127" s="2">
        <v>2</v>
      </c>
      <c r="E19127" s="17">
        <v>7</v>
      </c>
      <c r="F19127" t="s">
        <v>77</v>
      </c>
      <c r="H19127">
        <v>1291.2</v>
      </c>
    </row>
    <row r="19128" spans="1:8" x14ac:dyDescent="0.25">
      <c r="A19128" s="2">
        <v>35</v>
      </c>
      <c r="B19128" t="s">
        <v>50</v>
      </c>
      <c r="C19128" t="s">
        <v>298</v>
      </c>
      <c r="D19128" s="2">
        <v>2</v>
      </c>
      <c r="E19128" s="17">
        <v>7</v>
      </c>
      <c r="F19128" t="s">
        <v>68</v>
      </c>
      <c r="G19128">
        <v>6</v>
      </c>
      <c r="H19128">
        <v>114212</v>
      </c>
    </row>
    <row r="19129" spans="1:8" x14ac:dyDescent="0.25">
      <c r="A19129" s="2">
        <v>35</v>
      </c>
      <c r="B19129" t="s">
        <v>50</v>
      </c>
      <c r="C19129" t="s">
        <v>298</v>
      </c>
      <c r="D19129" s="2">
        <v>2</v>
      </c>
      <c r="E19129" s="17">
        <v>7</v>
      </c>
      <c r="F19129" t="s">
        <v>69</v>
      </c>
      <c r="G19129">
        <v>7</v>
      </c>
      <c r="H19129">
        <v>189530.70000000004</v>
      </c>
    </row>
    <row r="19130" spans="1:8" x14ac:dyDescent="0.25">
      <c r="A19130" s="2">
        <v>35</v>
      </c>
      <c r="B19130" t="s">
        <v>50</v>
      </c>
      <c r="C19130" t="s">
        <v>298</v>
      </c>
      <c r="D19130" s="2">
        <v>2</v>
      </c>
      <c r="E19130" s="17">
        <v>7</v>
      </c>
      <c r="F19130" t="s">
        <v>78</v>
      </c>
      <c r="G19130">
        <v>6</v>
      </c>
      <c r="H19130">
        <v>58303.35</v>
      </c>
    </row>
    <row r="19131" spans="1:8" x14ac:dyDescent="0.25">
      <c r="A19131" s="2">
        <v>35</v>
      </c>
      <c r="B19131" t="s">
        <v>50</v>
      </c>
      <c r="C19131" t="s">
        <v>298</v>
      </c>
      <c r="D19131" s="2">
        <v>2</v>
      </c>
      <c r="E19131" s="17">
        <v>7</v>
      </c>
      <c r="F19131" t="s">
        <v>67</v>
      </c>
      <c r="G19131">
        <v>7</v>
      </c>
      <c r="H19131">
        <v>489.72</v>
      </c>
    </row>
    <row r="19132" spans="1:8" x14ac:dyDescent="0.25">
      <c r="A19132" s="2">
        <v>35</v>
      </c>
      <c r="B19132" t="s">
        <v>50</v>
      </c>
      <c r="C19132" t="s">
        <v>298</v>
      </c>
      <c r="D19132" s="2">
        <v>2</v>
      </c>
      <c r="E19132" s="17">
        <v>7</v>
      </c>
      <c r="F19132" t="s">
        <v>73</v>
      </c>
      <c r="G19132">
        <v>1</v>
      </c>
      <c r="H19132">
        <v>121645</v>
      </c>
    </row>
    <row r="19133" spans="1:8" x14ac:dyDescent="0.25">
      <c r="A19133" s="2">
        <v>35</v>
      </c>
      <c r="B19133" t="s">
        <v>50</v>
      </c>
      <c r="C19133" t="s">
        <v>298</v>
      </c>
      <c r="D19133" s="2">
        <v>2</v>
      </c>
      <c r="E19133" s="17">
        <v>8</v>
      </c>
      <c r="F19133" t="s">
        <v>70</v>
      </c>
      <c r="G19133">
        <v>11</v>
      </c>
      <c r="H19133">
        <v>2632401.4500000002</v>
      </c>
    </row>
    <row r="19134" spans="1:8" x14ac:dyDescent="0.25">
      <c r="A19134" s="2">
        <v>35</v>
      </c>
      <c r="B19134" t="s">
        <v>50</v>
      </c>
      <c r="C19134" t="s">
        <v>298</v>
      </c>
      <c r="D19134" s="2">
        <v>2</v>
      </c>
      <c r="E19134" s="17">
        <v>8</v>
      </c>
      <c r="F19134" t="s">
        <v>75</v>
      </c>
      <c r="G19134">
        <v>8</v>
      </c>
      <c r="H19134">
        <v>103200</v>
      </c>
    </row>
    <row r="19135" spans="1:8" x14ac:dyDescent="0.25">
      <c r="A19135" s="2">
        <v>35</v>
      </c>
      <c r="B19135" t="s">
        <v>50</v>
      </c>
      <c r="C19135" t="s">
        <v>298</v>
      </c>
      <c r="D19135" s="2">
        <v>2</v>
      </c>
      <c r="E19135" s="17">
        <v>8</v>
      </c>
      <c r="F19135" t="s">
        <v>77</v>
      </c>
      <c r="G19135">
        <v>1</v>
      </c>
      <c r="H19135">
        <v>26750.720000000005</v>
      </c>
    </row>
    <row r="19136" spans="1:8" x14ac:dyDescent="0.25">
      <c r="A19136" s="2">
        <v>35</v>
      </c>
      <c r="B19136" t="s">
        <v>50</v>
      </c>
      <c r="C19136" t="s">
        <v>298</v>
      </c>
      <c r="D19136" s="2">
        <v>2</v>
      </c>
      <c r="E19136" s="17">
        <v>8</v>
      </c>
      <c r="F19136" t="s">
        <v>68</v>
      </c>
      <c r="G19136">
        <v>7</v>
      </c>
      <c r="H19136">
        <v>122790.5</v>
      </c>
    </row>
    <row r="19137" spans="1:8" x14ac:dyDescent="0.25">
      <c r="A19137" s="2">
        <v>35</v>
      </c>
      <c r="B19137" t="s">
        <v>50</v>
      </c>
      <c r="C19137" t="s">
        <v>298</v>
      </c>
      <c r="D19137" s="2">
        <v>2</v>
      </c>
      <c r="E19137" s="17">
        <v>8</v>
      </c>
      <c r="F19137" t="s">
        <v>69</v>
      </c>
      <c r="G19137">
        <v>11</v>
      </c>
      <c r="H19137">
        <v>342209.89000000007</v>
      </c>
    </row>
    <row r="19138" spans="1:8" x14ac:dyDescent="0.25">
      <c r="A19138" s="2">
        <v>35</v>
      </c>
      <c r="B19138" t="s">
        <v>50</v>
      </c>
      <c r="C19138" t="s">
        <v>298</v>
      </c>
      <c r="D19138" s="2">
        <v>2</v>
      </c>
      <c r="E19138" s="17">
        <v>8</v>
      </c>
      <c r="F19138" t="s">
        <v>78</v>
      </c>
      <c r="G19138">
        <v>6</v>
      </c>
      <c r="H19138">
        <v>70367.399999999994</v>
      </c>
    </row>
    <row r="19139" spans="1:8" x14ac:dyDescent="0.25">
      <c r="A19139" s="2">
        <v>35</v>
      </c>
      <c r="B19139" t="s">
        <v>50</v>
      </c>
      <c r="C19139" t="s">
        <v>298</v>
      </c>
      <c r="D19139" s="2">
        <v>2</v>
      </c>
      <c r="E19139" s="17">
        <v>8</v>
      </c>
      <c r="F19139" t="s">
        <v>67</v>
      </c>
      <c r="G19139">
        <v>11</v>
      </c>
      <c r="H19139">
        <v>746.24</v>
      </c>
    </row>
    <row r="19140" spans="1:8" x14ac:dyDescent="0.25">
      <c r="A19140" s="2">
        <v>35</v>
      </c>
      <c r="B19140" t="s">
        <v>50</v>
      </c>
      <c r="C19140" t="s">
        <v>298</v>
      </c>
      <c r="D19140" s="2">
        <v>2</v>
      </c>
      <c r="E19140" s="17">
        <v>8</v>
      </c>
      <c r="F19140" t="s">
        <v>73</v>
      </c>
      <c r="H19140">
        <v>205317.1</v>
      </c>
    </row>
    <row r="19141" spans="1:8" x14ac:dyDescent="0.25">
      <c r="A19141" s="2">
        <v>35</v>
      </c>
      <c r="B19141" t="s">
        <v>50</v>
      </c>
      <c r="C19141" t="s">
        <v>298</v>
      </c>
      <c r="D19141" s="2">
        <v>2</v>
      </c>
      <c r="E19141" s="17">
        <v>9</v>
      </c>
      <c r="F19141" t="s">
        <v>70</v>
      </c>
      <c r="G19141">
        <v>5</v>
      </c>
      <c r="H19141">
        <v>1418260.5</v>
      </c>
    </row>
    <row r="19142" spans="1:8" x14ac:dyDescent="0.25">
      <c r="A19142" s="2">
        <v>35</v>
      </c>
      <c r="B19142" t="s">
        <v>50</v>
      </c>
      <c r="C19142" t="s">
        <v>298</v>
      </c>
      <c r="D19142" s="2">
        <v>2</v>
      </c>
      <c r="E19142" s="17">
        <v>9</v>
      </c>
      <c r="F19142" t="s">
        <v>75</v>
      </c>
      <c r="G19142">
        <v>5</v>
      </c>
      <c r="H19142">
        <v>60600</v>
      </c>
    </row>
    <row r="19143" spans="1:8" x14ac:dyDescent="0.25">
      <c r="A19143" s="2">
        <v>35</v>
      </c>
      <c r="B19143" t="s">
        <v>50</v>
      </c>
      <c r="C19143" t="s">
        <v>298</v>
      </c>
      <c r="D19143" s="2">
        <v>2</v>
      </c>
      <c r="E19143" s="17">
        <v>9</v>
      </c>
      <c r="F19143" t="s">
        <v>77</v>
      </c>
      <c r="H19143">
        <v>6798.95</v>
      </c>
    </row>
    <row r="19144" spans="1:8" x14ac:dyDescent="0.25">
      <c r="A19144" s="2">
        <v>35</v>
      </c>
      <c r="B19144" t="s">
        <v>50</v>
      </c>
      <c r="C19144" t="s">
        <v>298</v>
      </c>
      <c r="D19144" s="2">
        <v>2</v>
      </c>
      <c r="E19144" s="17">
        <v>9</v>
      </c>
      <c r="F19144" t="s">
        <v>68</v>
      </c>
      <c r="G19144">
        <v>3</v>
      </c>
      <c r="H19144">
        <v>31533.75</v>
      </c>
    </row>
    <row r="19145" spans="1:8" x14ac:dyDescent="0.25">
      <c r="A19145" s="2">
        <v>35</v>
      </c>
      <c r="B19145" t="s">
        <v>50</v>
      </c>
      <c r="C19145" t="s">
        <v>298</v>
      </c>
      <c r="D19145" s="2">
        <v>2</v>
      </c>
      <c r="E19145" s="17">
        <v>9</v>
      </c>
      <c r="F19145" t="s">
        <v>69</v>
      </c>
      <c r="G19145">
        <v>5</v>
      </c>
      <c r="H19145">
        <v>184372.82</v>
      </c>
    </row>
    <row r="19146" spans="1:8" x14ac:dyDescent="0.25">
      <c r="A19146" s="2">
        <v>35</v>
      </c>
      <c r="B19146" t="s">
        <v>50</v>
      </c>
      <c r="C19146" t="s">
        <v>298</v>
      </c>
      <c r="D19146" s="2">
        <v>2</v>
      </c>
      <c r="E19146" s="17">
        <v>9</v>
      </c>
      <c r="F19146" t="s">
        <v>78</v>
      </c>
      <c r="G19146">
        <v>3</v>
      </c>
      <c r="H19146">
        <v>40823.4</v>
      </c>
    </row>
    <row r="19147" spans="1:8" x14ac:dyDescent="0.25">
      <c r="A19147" s="2">
        <v>35</v>
      </c>
      <c r="B19147" t="s">
        <v>50</v>
      </c>
      <c r="C19147" t="s">
        <v>298</v>
      </c>
      <c r="D19147" s="2">
        <v>2</v>
      </c>
      <c r="E19147" s="17">
        <v>9</v>
      </c>
      <c r="F19147" t="s">
        <v>67</v>
      </c>
      <c r="G19147">
        <v>5</v>
      </c>
      <c r="H19147">
        <v>338.13999999999993</v>
      </c>
    </row>
    <row r="19148" spans="1:8" x14ac:dyDescent="0.25">
      <c r="A19148" s="2">
        <v>35</v>
      </c>
      <c r="B19148" t="s">
        <v>50</v>
      </c>
      <c r="C19148" t="s">
        <v>298</v>
      </c>
      <c r="D19148" s="2">
        <v>2</v>
      </c>
      <c r="E19148" s="17">
        <v>9</v>
      </c>
      <c r="F19148" t="s">
        <v>73</v>
      </c>
      <c r="H19148">
        <v>141816.65</v>
      </c>
    </row>
    <row r="19149" spans="1:8" x14ac:dyDescent="0.25">
      <c r="A19149" s="2">
        <v>35</v>
      </c>
      <c r="B19149" t="s">
        <v>50</v>
      </c>
      <c r="C19149" t="s">
        <v>298</v>
      </c>
      <c r="D19149" s="2">
        <v>2</v>
      </c>
      <c r="E19149" s="17">
        <v>9</v>
      </c>
      <c r="F19149" t="s">
        <v>87</v>
      </c>
      <c r="G19149">
        <v>1</v>
      </c>
      <c r="H19149">
        <v>13424.26</v>
      </c>
    </row>
    <row r="19150" spans="1:8" x14ac:dyDescent="0.25">
      <c r="A19150" s="2">
        <v>35</v>
      </c>
      <c r="B19150" t="s">
        <v>50</v>
      </c>
      <c r="C19150" t="s">
        <v>298</v>
      </c>
      <c r="D19150" s="2">
        <v>2</v>
      </c>
      <c r="E19150" s="17">
        <v>10</v>
      </c>
      <c r="F19150" t="s">
        <v>70</v>
      </c>
      <c r="G19150">
        <v>4</v>
      </c>
      <c r="H19150">
        <v>1936970</v>
      </c>
    </row>
    <row r="19151" spans="1:8" x14ac:dyDescent="0.25">
      <c r="A19151" s="2">
        <v>35</v>
      </c>
      <c r="B19151" t="s">
        <v>50</v>
      </c>
      <c r="C19151" t="s">
        <v>298</v>
      </c>
      <c r="D19151" s="2">
        <v>2</v>
      </c>
      <c r="E19151" s="17">
        <v>10</v>
      </c>
      <c r="F19151" t="s">
        <v>75</v>
      </c>
      <c r="G19151">
        <v>4</v>
      </c>
      <c r="H19151">
        <v>63900</v>
      </c>
    </row>
    <row r="19152" spans="1:8" x14ac:dyDescent="0.25">
      <c r="A19152" s="2">
        <v>35</v>
      </c>
      <c r="B19152" t="s">
        <v>50</v>
      </c>
      <c r="C19152" t="s">
        <v>298</v>
      </c>
      <c r="D19152" s="2">
        <v>2</v>
      </c>
      <c r="E19152" s="17">
        <v>10</v>
      </c>
      <c r="F19152" t="s">
        <v>68</v>
      </c>
      <c r="G19152">
        <v>4</v>
      </c>
      <c r="H19152">
        <v>121868</v>
      </c>
    </row>
    <row r="19153" spans="1:8" x14ac:dyDescent="0.25">
      <c r="A19153" s="2">
        <v>35</v>
      </c>
      <c r="B19153" t="s">
        <v>50</v>
      </c>
      <c r="C19153" t="s">
        <v>298</v>
      </c>
      <c r="D19153" s="2">
        <v>2</v>
      </c>
      <c r="E19153" s="17">
        <v>10</v>
      </c>
      <c r="F19153" t="s">
        <v>69</v>
      </c>
      <c r="G19153">
        <v>4</v>
      </c>
      <c r="H19153">
        <v>251805.41999999998</v>
      </c>
    </row>
    <row r="19154" spans="1:8" x14ac:dyDescent="0.25">
      <c r="A19154" s="2">
        <v>35</v>
      </c>
      <c r="B19154" t="s">
        <v>50</v>
      </c>
      <c r="C19154" t="s">
        <v>298</v>
      </c>
      <c r="D19154" s="2">
        <v>2</v>
      </c>
      <c r="E19154" s="17">
        <v>10</v>
      </c>
      <c r="F19154" t="s">
        <v>78</v>
      </c>
      <c r="G19154">
        <v>5</v>
      </c>
      <c r="H19154">
        <v>91029</v>
      </c>
    </row>
    <row r="19155" spans="1:8" x14ac:dyDescent="0.25">
      <c r="A19155" s="2">
        <v>35</v>
      </c>
      <c r="B19155" t="s">
        <v>50</v>
      </c>
      <c r="C19155" t="s">
        <v>298</v>
      </c>
      <c r="D19155" s="2">
        <v>2</v>
      </c>
      <c r="E19155" s="17">
        <v>10</v>
      </c>
      <c r="F19155" t="s">
        <v>67</v>
      </c>
      <c r="G19155">
        <v>4</v>
      </c>
      <c r="H19155">
        <v>343.96999999999991</v>
      </c>
    </row>
    <row r="19156" spans="1:8" x14ac:dyDescent="0.25">
      <c r="A19156" s="2">
        <v>35</v>
      </c>
      <c r="B19156" t="s">
        <v>50</v>
      </c>
      <c r="C19156" t="s">
        <v>298</v>
      </c>
      <c r="D19156" s="2">
        <v>2</v>
      </c>
      <c r="E19156" s="17">
        <v>10</v>
      </c>
      <c r="F19156" t="s">
        <v>73</v>
      </c>
      <c r="H19156">
        <v>163308.5</v>
      </c>
    </row>
    <row r="19157" spans="1:8" x14ac:dyDescent="0.25">
      <c r="A19157" s="2">
        <v>35</v>
      </c>
      <c r="B19157" t="s">
        <v>50</v>
      </c>
      <c r="C19157" t="s">
        <v>298</v>
      </c>
      <c r="D19157" s="2">
        <v>2</v>
      </c>
      <c r="E19157" s="17">
        <v>11</v>
      </c>
      <c r="F19157" t="s">
        <v>70</v>
      </c>
      <c r="G19157">
        <v>9</v>
      </c>
      <c r="H19157">
        <v>3861529.5200000009</v>
      </c>
    </row>
    <row r="19158" spans="1:8" x14ac:dyDescent="0.25">
      <c r="A19158" s="2">
        <v>35</v>
      </c>
      <c r="B19158" t="s">
        <v>50</v>
      </c>
      <c r="C19158" t="s">
        <v>298</v>
      </c>
      <c r="D19158" s="2">
        <v>2</v>
      </c>
      <c r="E19158" s="17">
        <v>11</v>
      </c>
      <c r="F19158" t="s">
        <v>75</v>
      </c>
      <c r="H19158">
        <v>14000</v>
      </c>
    </row>
    <row r="19159" spans="1:8" x14ac:dyDescent="0.25">
      <c r="A19159" s="2">
        <v>35</v>
      </c>
      <c r="B19159" t="s">
        <v>50</v>
      </c>
      <c r="C19159" t="s">
        <v>298</v>
      </c>
      <c r="D19159" s="2">
        <v>2</v>
      </c>
      <c r="E19159" s="17">
        <v>11</v>
      </c>
      <c r="F19159" t="s">
        <v>77</v>
      </c>
      <c r="H19159">
        <v>5570.22</v>
      </c>
    </row>
    <row r="19160" spans="1:8" x14ac:dyDescent="0.25">
      <c r="A19160" s="2">
        <v>35</v>
      </c>
      <c r="B19160" t="s">
        <v>50</v>
      </c>
      <c r="C19160" t="s">
        <v>298</v>
      </c>
      <c r="D19160" s="2">
        <v>2</v>
      </c>
      <c r="E19160" s="17">
        <v>11</v>
      </c>
      <c r="F19160" t="s">
        <v>68</v>
      </c>
      <c r="G19160">
        <v>1</v>
      </c>
      <c r="H19160">
        <v>8895.9600000000009</v>
      </c>
    </row>
    <row r="19161" spans="1:8" x14ac:dyDescent="0.25">
      <c r="A19161" s="2">
        <v>35</v>
      </c>
      <c r="B19161" t="s">
        <v>50</v>
      </c>
      <c r="C19161" t="s">
        <v>298</v>
      </c>
      <c r="D19161" s="2">
        <v>2</v>
      </c>
      <c r="E19161" s="17">
        <v>11</v>
      </c>
      <c r="F19161" t="s">
        <v>69</v>
      </c>
      <c r="G19161">
        <v>9</v>
      </c>
      <c r="H19161">
        <v>501996.81999999995</v>
      </c>
    </row>
    <row r="19162" spans="1:8" x14ac:dyDescent="0.25">
      <c r="A19162" s="2">
        <v>35</v>
      </c>
      <c r="B19162" t="s">
        <v>50</v>
      </c>
      <c r="C19162" t="s">
        <v>298</v>
      </c>
      <c r="D19162" s="2">
        <v>2</v>
      </c>
      <c r="E19162" s="17">
        <v>11</v>
      </c>
      <c r="F19162" t="s">
        <v>78</v>
      </c>
      <c r="G19162">
        <v>7</v>
      </c>
      <c r="H19162">
        <v>150663.83999999997</v>
      </c>
    </row>
    <row r="19163" spans="1:8" x14ac:dyDescent="0.25">
      <c r="A19163" s="2">
        <v>35</v>
      </c>
      <c r="B19163" t="s">
        <v>50</v>
      </c>
      <c r="C19163" t="s">
        <v>298</v>
      </c>
      <c r="D19163" s="2">
        <v>2</v>
      </c>
      <c r="E19163" s="17">
        <v>11</v>
      </c>
      <c r="F19163" t="s">
        <v>67</v>
      </c>
      <c r="G19163">
        <v>9</v>
      </c>
      <c r="H19163">
        <v>641.29999999999995</v>
      </c>
    </row>
    <row r="19164" spans="1:8" x14ac:dyDescent="0.25">
      <c r="A19164" s="2">
        <v>35</v>
      </c>
      <c r="B19164" t="s">
        <v>50</v>
      </c>
      <c r="C19164" t="s">
        <v>298</v>
      </c>
      <c r="D19164" s="2">
        <v>2</v>
      </c>
      <c r="E19164" s="17">
        <v>11</v>
      </c>
      <c r="F19164" t="s">
        <v>73</v>
      </c>
      <c r="G19164">
        <v>2</v>
      </c>
      <c r="H19164">
        <v>316763.98</v>
      </c>
    </row>
    <row r="19165" spans="1:8" x14ac:dyDescent="0.25">
      <c r="A19165" s="2">
        <v>35</v>
      </c>
      <c r="B19165" t="s">
        <v>50</v>
      </c>
      <c r="C19165" t="s">
        <v>298</v>
      </c>
      <c r="D19165" s="2">
        <v>2</v>
      </c>
      <c r="E19165" s="17">
        <v>11</v>
      </c>
      <c r="F19165" t="s">
        <v>72</v>
      </c>
      <c r="G19165">
        <v>9</v>
      </c>
      <c r="H19165">
        <v>614291.62999999989</v>
      </c>
    </row>
    <row r="19166" spans="1:8" x14ac:dyDescent="0.25">
      <c r="A19166" s="2">
        <v>35</v>
      </c>
      <c r="B19166" t="s">
        <v>50</v>
      </c>
      <c r="C19166" t="s">
        <v>298</v>
      </c>
      <c r="D19166" s="2">
        <v>2</v>
      </c>
      <c r="E19166" s="17">
        <v>11</v>
      </c>
      <c r="F19166" t="s">
        <v>87</v>
      </c>
      <c r="H19166">
        <v>20519.580000000002</v>
      </c>
    </row>
    <row r="19167" spans="1:8" x14ac:dyDescent="0.25">
      <c r="A19167" s="2">
        <v>35</v>
      </c>
      <c r="B19167" t="s">
        <v>50</v>
      </c>
      <c r="C19167" t="s">
        <v>298</v>
      </c>
      <c r="D19167" s="2">
        <v>2</v>
      </c>
      <c r="E19167" s="17">
        <v>12</v>
      </c>
      <c r="F19167" t="s">
        <v>70</v>
      </c>
      <c r="G19167">
        <v>5</v>
      </c>
      <c r="H19167">
        <v>2592989.7600000002</v>
      </c>
    </row>
    <row r="19168" spans="1:8" x14ac:dyDescent="0.25">
      <c r="A19168" s="2">
        <v>35</v>
      </c>
      <c r="B19168" t="s">
        <v>50</v>
      </c>
      <c r="C19168" t="s">
        <v>298</v>
      </c>
      <c r="D19168" s="2">
        <v>2</v>
      </c>
      <c r="E19168" s="17">
        <v>12</v>
      </c>
      <c r="F19168" t="s">
        <v>75</v>
      </c>
      <c r="G19168">
        <v>1</v>
      </c>
      <c r="H19168">
        <v>6228</v>
      </c>
    </row>
    <row r="19169" spans="1:8" x14ac:dyDescent="0.25">
      <c r="A19169" s="2">
        <v>35</v>
      </c>
      <c r="B19169" t="s">
        <v>50</v>
      </c>
      <c r="C19169" t="s">
        <v>298</v>
      </c>
      <c r="D19169" s="2">
        <v>2</v>
      </c>
      <c r="E19169" s="17">
        <v>12</v>
      </c>
      <c r="F19169" t="s">
        <v>77</v>
      </c>
      <c r="H19169">
        <v>4259.58</v>
      </c>
    </row>
    <row r="19170" spans="1:8" x14ac:dyDescent="0.25">
      <c r="A19170" s="2">
        <v>35</v>
      </c>
      <c r="B19170" t="s">
        <v>50</v>
      </c>
      <c r="C19170" t="s">
        <v>298</v>
      </c>
      <c r="D19170" s="2">
        <v>2</v>
      </c>
      <c r="E19170" s="17">
        <v>12</v>
      </c>
      <c r="F19170" t="s">
        <v>68</v>
      </c>
      <c r="G19170">
        <v>4</v>
      </c>
      <c r="H19170">
        <v>61915.92</v>
      </c>
    </row>
    <row r="19171" spans="1:8" x14ac:dyDescent="0.25">
      <c r="A19171" s="2">
        <v>35</v>
      </c>
      <c r="B19171" t="s">
        <v>50</v>
      </c>
      <c r="C19171" t="s">
        <v>298</v>
      </c>
      <c r="D19171" s="2">
        <v>2</v>
      </c>
      <c r="E19171" s="17">
        <v>12</v>
      </c>
      <c r="F19171" t="s">
        <v>69</v>
      </c>
      <c r="G19171">
        <v>5</v>
      </c>
      <c r="H19171">
        <v>337087.66</v>
      </c>
    </row>
    <row r="19172" spans="1:8" x14ac:dyDescent="0.25">
      <c r="A19172" s="2">
        <v>35</v>
      </c>
      <c r="B19172" t="s">
        <v>50</v>
      </c>
      <c r="C19172" t="s">
        <v>298</v>
      </c>
      <c r="D19172" s="2">
        <v>2</v>
      </c>
      <c r="E19172" s="17">
        <v>12</v>
      </c>
      <c r="F19172" t="s">
        <v>78</v>
      </c>
      <c r="G19172">
        <v>4</v>
      </c>
      <c r="H19172">
        <v>107544.84</v>
      </c>
    </row>
    <row r="19173" spans="1:8" x14ac:dyDescent="0.25">
      <c r="A19173" s="2">
        <v>35</v>
      </c>
      <c r="B19173" t="s">
        <v>50</v>
      </c>
      <c r="C19173" t="s">
        <v>298</v>
      </c>
      <c r="D19173" s="2">
        <v>2</v>
      </c>
      <c r="E19173" s="17">
        <v>12</v>
      </c>
      <c r="F19173" t="s">
        <v>67</v>
      </c>
      <c r="G19173">
        <v>5</v>
      </c>
      <c r="H19173">
        <v>349.7999999999999</v>
      </c>
    </row>
    <row r="19174" spans="1:8" x14ac:dyDescent="0.25">
      <c r="A19174" s="2">
        <v>35</v>
      </c>
      <c r="B19174" t="s">
        <v>50</v>
      </c>
      <c r="C19174" t="s">
        <v>298</v>
      </c>
      <c r="D19174" s="2">
        <v>2</v>
      </c>
      <c r="E19174" s="17">
        <v>12</v>
      </c>
      <c r="F19174" t="s">
        <v>73</v>
      </c>
      <c r="H19174">
        <v>136910.65999999997</v>
      </c>
    </row>
    <row r="19175" spans="1:8" x14ac:dyDescent="0.25">
      <c r="A19175" s="2">
        <v>35</v>
      </c>
      <c r="B19175" t="s">
        <v>50</v>
      </c>
      <c r="C19175" t="s">
        <v>298</v>
      </c>
      <c r="D19175" s="2">
        <v>2</v>
      </c>
      <c r="E19175" s="17">
        <v>12</v>
      </c>
      <c r="F19175" t="s">
        <v>72</v>
      </c>
      <c r="G19175">
        <v>5</v>
      </c>
      <c r="H19175">
        <v>530985.79</v>
      </c>
    </row>
    <row r="19176" spans="1:8" x14ac:dyDescent="0.25">
      <c r="A19176" s="2">
        <v>35</v>
      </c>
      <c r="B19176" t="s">
        <v>50</v>
      </c>
      <c r="C19176" t="s">
        <v>298</v>
      </c>
      <c r="D19176" s="2">
        <v>2</v>
      </c>
      <c r="E19176" s="17">
        <v>13</v>
      </c>
      <c r="F19176" t="s">
        <v>70</v>
      </c>
      <c r="G19176">
        <v>13</v>
      </c>
      <c r="H19176">
        <v>7987150.2499999991</v>
      </c>
    </row>
    <row r="19177" spans="1:8" x14ac:dyDescent="0.25">
      <c r="A19177" s="2">
        <v>35</v>
      </c>
      <c r="B19177" t="s">
        <v>50</v>
      </c>
      <c r="C19177" t="s">
        <v>298</v>
      </c>
      <c r="D19177" s="2">
        <v>2</v>
      </c>
      <c r="E19177" s="17">
        <v>13</v>
      </c>
      <c r="F19177" t="s">
        <v>75</v>
      </c>
      <c r="G19177">
        <v>5</v>
      </c>
      <c r="H19177">
        <v>270156</v>
      </c>
    </row>
    <row r="19178" spans="1:8" x14ac:dyDescent="0.25">
      <c r="A19178" s="2">
        <v>35</v>
      </c>
      <c r="B19178" t="s">
        <v>50</v>
      </c>
      <c r="C19178" t="s">
        <v>298</v>
      </c>
      <c r="D19178" s="2">
        <v>2</v>
      </c>
      <c r="E19178" s="17">
        <v>13</v>
      </c>
      <c r="F19178" t="s">
        <v>68</v>
      </c>
      <c r="G19178">
        <v>9</v>
      </c>
      <c r="H19178">
        <v>148848</v>
      </c>
    </row>
    <row r="19179" spans="1:8" x14ac:dyDescent="0.25">
      <c r="A19179" s="2">
        <v>35</v>
      </c>
      <c r="B19179" t="s">
        <v>50</v>
      </c>
      <c r="C19179" t="s">
        <v>298</v>
      </c>
      <c r="D19179" s="2">
        <v>2</v>
      </c>
      <c r="E19179" s="17">
        <v>13</v>
      </c>
      <c r="F19179" t="s">
        <v>69</v>
      </c>
      <c r="G19179">
        <v>13</v>
      </c>
      <c r="H19179">
        <v>1038326.6699999999</v>
      </c>
    </row>
    <row r="19180" spans="1:8" x14ac:dyDescent="0.25">
      <c r="A19180" s="2">
        <v>35</v>
      </c>
      <c r="B19180" t="s">
        <v>50</v>
      </c>
      <c r="C19180" t="s">
        <v>298</v>
      </c>
      <c r="D19180" s="2">
        <v>2</v>
      </c>
      <c r="E19180" s="17">
        <v>13</v>
      </c>
      <c r="F19180" t="s">
        <v>78</v>
      </c>
      <c r="H19180">
        <v>104870.22</v>
      </c>
    </row>
    <row r="19181" spans="1:8" x14ac:dyDescent="0.25">
      <c r="A19181" s="2">
        <v>35</v>
      </c>
      <c r="B19181" t="s">
        <v>50</v>
      </c>
      <c r="C19181" t="s">
        <v>298</v>
      </c>
      <c r="D19181" s="2">
        <v>2</v>
      </c>
      <c r="E19181" s="17">
        <v>13</v>
      </c>
      <c r="F19181" t="s">
        <v>67</v>
      </c>
      <c r="G19181">
        <v>13</v>
      </c>
      <c r="H19181">
        <v>967.78</v>
      </c>
    </row>
    <row r="19182" spans="1:8" x14ac:dyDescent="0.25">
      <c r="A19182" s="2">
        <v>35</v>
      </c>
      <c r="B19182" t="s">
        <v>50</v>
      </c>
      <c r="C19182" t="s">
        <v>298</v>
      </c>
      <c r="D19182" s="2">
        <v>2</v>
      </c>
      <c r="E19182" s="17">
        <v>13</v>
      </c>
      <c r="F19182" t="s">
        <v>73</v>
      </c>
      <c r="G19182">
        <v>9</v>
      </c>
      <c r="H19182">
        <v>611688.10000000009</v>
      </c>
    </row>
    <row r="19183" spans="1:8" x14ac:dyDescent="0.25">
      <c r="A19183" s="2">
        <v>35</v>
      </c>
      <c r="B19183" t="s">
        <v>50</v>
      </c>
      <c r="C19183" t="s">
        <v>298</v>
      </c>
      <c r="D19183" s="2">
        <v>2</v>
      </c>
      <c r="E19183" s="17">
        <v>13</v>
      </c>
      <c r="F19183" t="s">
        <v>72</v>
      </c>
      <c r="G19183">
        <v>13</v>
      </c>
      <c r="H19183">
        <v>2604968.94</v>
      </c>
    </row>
    <row r="19184" spans="1:8" x14ac:dyDescent="0.25">
      <c r="A19184" s="2">
        <v>35</v>
      </c>
      <c r="B19184" t="s">
        <v>50</v>
      </c>
      <c r="C19184" t="s">
        <v>298</v>
      </c>
      <c r="D19184" s="2">
        <v>2</v>
      </c>
      <c r="E19184" s="17">
        <v>13</v>
      </c>
      <c r="F19184" t="s">
        <v>74</v>
      </c>
      <c r="H19184">
        <v>111104.97</v>
      </c>
    </row>
    <row r="19185" spans="1:8" x14ac:dyDescent="0.25">
      <c r="A19185" s="2">
        <v>35</v>
      </c>
      <c r="B19185" t="s">
        <v>50</v>
      </c>
      <c r="C19185" t="s">
        <v>298</v>
      </c>
      <c r="D19185" s="2">
        <v>2</v>
      </c>
      <c r="E19185" s="17">
        <v>14</v>
      </c>
      <c r="F19185" t="s">
        <v>70</v>
      </c>
      <c r="G19185">
        <v>6</v>
      </c>
      <c r="H19185">
        <v>3933725.4000000004</v>
      </c>
    </row>
    <row r="19186" spans="1:8" x14ac:dyDescent="0.25">
      <c r="A19186" s="2">
        <v>35</v>
      </c>
      <c r="B19186" t="s">
        <v>50</v>
      </c>
      <c r="C19186" t="s">
        <v>298</v>
      </c>
      <c r="D19186" s="2">
        <v>2</v>
      </c>
      <c r="E19186" s="17">
        <v>14</v>
      </c>
      <c r="F19186" t="s">
        <v>75</v>
      </c>
      <c r="G19186">
        <v>3</v>
      </c>
      <c r="H19186">
        <v>173016</v>
      </c>
    </row>
    <row r="19187" spans="1:8" x14ac:dyDescent="0.25">
      <c r="A19187" s="2">
        <v>35</v>
      </c>
      <c r="B19187" t="s">
        <v>50</v>
      </c>
      <c r="C19187" t="s">
        <v>298</v>
      </c>
      <c r="D19187" s="2">
        <v>2</v>
      </c>
      <c r="E19187" s="17">
        <v>14</v>
      </c>
      <c r="F19187" t="s">
        <v>68</v>
      </c>
      <c r="G19187">
        <v>5</v>
      </c>
      <c r="H19187">
        <v>117120</v>
      </c>
    </row>
    <row r="19188" spans="1:8" x14ac:dyDescent="0.25">
      <c r="A19188" s="2">
        <v>35</v>
      </c>
      <c r="B19188" t="s">
        <v>50</v>
      </c>
      <c r="C19188" t="s">
        <v>298</v>
      </c>
      <c r="D19188" s="2">
        <v>2</v>
      </c>
      <c r="E19188" s="17">
        <v>14</v>
      </c>
      <c r="F19188" t="s">
        <v>69</v>
      </c>
      <c r="G19188">
        <v>6</v>
      </c>
      <c r="H19188">
        <v>511383.27999999991</v>
      </c>
    </row>
    <row r="19189" spans="1:8" x14ac:dyDescent="0.25">
      <c r="A19189" s="2">
        <v>35</v>
      </c>
      <c r="B19189" t="s">
        <v>50</v>
      </c>
      <c r="C19189" t="s">
        <v>298</v>
      </c>
      <c r="D19189" s="2">
        <v>2</v>
      </c>
      <c r="E19189" s="17">
        <v>14</v>
      </c>
      <c r="F19189" t="s">
        <v>78</v>
      </c>
      <c r="H19189">
        <v>42077.100000000006</v>
      </c>
    </row>
    <row r="19190" spans="1:8" x14ac:dyDescent="0.25">
      <c r="A19190" s="2">
        <v>35</v>
      </c>
      <c r="B19190" t="s">
        <v>50</v>
      </c>
      <c r="C19190" t="s">
        <v>298</v>
      </c>
      <c r="D19190" s="2">
        <v>2</v>
      </c>
      <c r="E19190" s="17">
        <v>14</v>
      </c>
      <c r="F19190" t="s">
        <v>67</v>
      </c>
      <c r="G19190">
        <v>6</v>
      </c>
      <c r="H19190">
        <v>419.76</v>
      </c>
    </row>
    <row r="19191" spans="1:8" x14ac:dyDescent="0.25">
      <c r="A19191" s="2">
        <v>35</v>
      </c>
      <c r="B19191" t="s">
        <v>50</v>
      </c>
      <c r="C19191" t="s">
        <v>298</v>
      </c>
      <c r="D19191" s="2">
        <v>2</v>
      </c>
      <c r="E19191" s="17">
        <v>14</v>
      </c>
      <c r="F19191" t="s">
        <v>73</v>
      </c>
      <c r="G19191">
        <v>3</v>
      </c>
      <c r="H19191">
        <v>242850.76</v>
      </c>
    </row>
    <row r="19192" spans="1:8" x14ac:dyDescent="0.25">
      <c r="A19192" s="2">
        <v>35</v>
      </c>
      <c r="B19192" t="s">
        <v>50</v>
      </c>
      <c r="C19192" t="s">
        <v>298</v>
      </c>
      <c r="D19192" s="2">
        <v>2</v>
      </c>
      <c r="E19192" s="17">
        <v>14</v>
      </c>
      <c r="F19192" t="s">
        <v>72</v>
      </c>
      <c r="G19192">
        <v>6</v>
      </c>
      <c r="H19192">
        <v>1655019.9600000002</v>
      </c>
    </row>
    <row r="19193" spans="1:8" x14ac:dyDescent="0.25">
      <c r="A19193" s="2">
        <v>35</v>
      </c>
      <c r="B19193" t="s">
        <v>50</v>
      </c>
      <c r="C19193" t="s">
        <v>298</v>
      </c>
      <c r="D19193" s="2">
        <v>2</v>
      </c>
      <c r="E19193" s="17">
        <v>15</v>
      </c>
      <c r="F19193" t="s">
        <v>70</v>
      </c>
      <c r="G19193">
        <v>1</v>
      </c>
      <c r="H19193">
        <v>795434.39999999991</v>
      </c>
    </row>
    <row r="19194" spans="1:8" x14ac:dyDescent="0.25">
      <c r="A19194" s="2">
        <v>35</v>
      </c>
      <c r="B19194" t="s">
        <v>50</v>
      </c>
      <c r="C19194" t="s">
        <v>298</v>
      </c>
      <c r="D19194" s="2">
        <v>2</v>
      </c>
      <c r="E19194" s="17">
        <v>15</v>
      </c>
      <c r="F19194" t="s">
        <v>68</v>
      </c>
      <c r="G19194">
        <v>1</v>
      </c>
      <c r="H19194">
        <v>12720</v>
      </c>
    </row>
    <row r="19195" spans="1:8" x14ac:dyDescent="0.25">
      <c r="A19195" s="2">
        <v>35</v>
      </c>
      <c r="B19195" t="s">
        <v>50</v>
      </c>
      <c r="C19195" t="s">
        <v>298</v>
      </c>
      <c r="D19195" s="2">
        <v>2</v>
      </c>
      <c r="E19195" s="17">
        <v>15</v>
      </c>
      <c r="F19195" t="s">
        <v>69</v>
      </c>
      <c r="G19195">
        <v>1</v>
      </c>
      <c r="H19195">
        <v>103406.27</v>
      </c>
    </row>
    <row r="19196" spans="1:8" x14ac:dyDescent="0.25">
      <c r="A19196" s="2">
        <v>35</v>
      </c>
      <c r="B19196" t="s">
        <v>50</v>
      </c>
      <c r="C19196" t="s">
        <v>298</v>
      </c>
      <c r="D19196" s="2">
        <v>2</v>
      </c>
      <c r="E19196" s="17">
        <v>15</v>
      </c>
      <c r="F19196" t="s">
        <v>67</v>
      </c>
      <c r="G19196">
        <v>1</v>
      </c>
      <c r="H19196">
        <v>69.959999999999994</v>
      </c>
    </row>
    <row r="19197" spans="1:8" x14ac:dyDescent="0.25">
      <c r="A19197" s="2">
        <v>35</v>
      </c>
      <c r="B19197" t="s">
        <v>50</v>
      </c>
      <c r="C19197" t="s">
        <v>298</v>
      </c>
      <c r="D19197" s="2">
        <v>2</v>
      </c>
      <c r="E19197" s="17">
        <v>15</v>
      </c>
      <c r="F19197" t="s">
        <v>73</v>
      </c>
      <c r="H19197">
        <v>66286.2</v>
      </c>
    </row>
    <row r="19198" spans="1:8" x14ac:dyDescent="0.25">
      <c r="A19198" s="2">
        <v>35</v>
      </c>
      <c r="B19198" t="s">
        <v>50</v>
      </c>
      <c r="C19198" t="s">
        <v>298</v>
      </c>
      <c r="D19198" s="2">
        <v>2</v>
      </c>
      <c r="E19198" s="17">
        <v>15</v>
      </c>
      <c r="F19198" t="s">
        <v>72</v>
      </c>
      <c r="G19198">
        <v>1</v>
      </c>
      <c r="H19198">
        <v>347876.88</v>
      </c>
    </row>
    <row r="19199" spans="1:8" x14ac:dyDescent="0.25">
      <c r="A19199" s="2">
        <v>35</v>
      </c>
      <c r="B19199" t="s">
        <v>50</v>
      </c>
      <c r="C19199" t="s">
        <v>299</v>
      </c>
      <c r="D19199" s="2">
        <v>6</v>
      </c>
      <c r="E19199" s="17">
        <v>3</v>
      </c>
      <c r="F19199" t="s">
        <v>70</v>
      </c>
      <c r="G19199">
        <v>1</v>
      </c>
      <c r="H19199">
        <v>70083</v>
      </c>
    </row>
    <row r="19200" spans="1:8" x14ac:dyDescent="0.25">
      <c r="A19200" s="2">
        <v>35</v>
      </c>
      <c r="B19200" t="s">
        <v>50</v>
      </c>
      <c r="C19200" t="s">
        <v>299</v>
      </c>
      <c r="D19200" s="2">
        <v>6</v>
      </c>
      <c r="E19200" s="17">
        <v>3</v>
      </c>
      <c r="F19200" t="s">
        <v>75</v>
      </c>
      <c r="G19200">
        <v>1</v>
      </c>
      <c r="H19200">
        <v>6300</v>
      </c>
    </row>
    <row r="19201" spans="1:8" x14ac:dyDescent="0.25">
      <c r="A19201" s="2">
        <v>35</v>
      </c>
      <c r="B19201" t="s">
        <v>50</v>
      </c>
      <c r="C19201" t="s">
        <v>299</v>
      </c>
      <c r="D19201" s="2">
        <v>6</v>
      </c>
      <c r="E19201" s="17">
        <v>3</v>
      </c>
      <c r="F19201" t="s">
        <v>69</v>
      </c>
      <c r="G19201">
        <v>1</v>
      </c>
      <c r="H19201">
        <v>9110.6899999999987</v>
      </c>
    </row>
    <row r="19202" spans="1:8" x14ac:dyDescent="0.25">
      <c r="A19202" s="2">
        <v>35</v>
      </c>
      <c r="B19202" t="s">
        <v>50</v>
      </c>
      <c r="C19202" t="s">
        <v>299</v>
      </c>
      <c r="D19202" s="2">
        <v>6</v>
      </c>
      <c r="E19202" s="17">
        <v>3</v>
      </c>
      <c r="F19202" t="s">
        <v>67</v>
      </c>
      <c r="G19202">
        <v>1</v>
      </c>
      <c r="H19202">
        <v>52.47</v>
      </c>
    </row>
    <row r="19203" spans="1:8" x14ac:dyDescent="0.25">
      <c r="A19203" s="2">
        <v>35</v>
      </c>
      <c r="B19203" t="s">
        <v>50</v>
      </c>
      <c r="C19203" t="s">
        <v>299</v>
      </c>
      <c r="D19203" s="2">
        <v>6</v>
      </c>
      <c r="E19203" s="17">
        <v>3</v>
      </c>
      <c r="F19203" t="s">
        <v>73</v>
      </c>
      <c r="H19203">
        <v>3264.13</v>
      </c>
    </row>
    <row r="19204" spans="1:8" x14ac:dyDescent="0.25">
      <c r="A19204" s="2">
        <v>35</v>
      </c>
      <c r="B19204" t="s">
        <v>50</v>
      </c>
      <c r="C19204" t="s">
        <v>299</v>
      </c>
      <c r="D19204" s="2">
        <v>6</v>
      </c>
      <c r="E19204" s="17">
        <v>4</v>
      </c>
      <c r="F19204" t="s">
        <v>70</v>
      </c>
      <c r="G19204">
        <v>1</v>
      </c>
      <c r="H19204">
        <v>110739</v>
      </c>
    </row>
    <row r="19205" spans="1:8" x14ac:dyDescent="0.25">
      <c r="A19205" s="2">
        <v>35</v>
      </c>
      <c r="B19205" t="s">
        <v>50</v>
      </c>
      <c r="C19205" t="s">
        <v>299</v>
      </c>
      <c r="D19205" s="2">
        <v>6</v>
      </c>
      <c r="E19205" s="17">
        <v>4</v>
      </c>
      <c r="F19205" t="s">
        <v>75</v>
      </c>
      <c r="G19205">
        <v>1</v>
      </c>
      <c r="H19205">
        <v>13500</v>
      </c>
    </row>
    <row r="19206" spans="1:8" x14ac:dyDescent="0.25">
      <c r="A19206" s="2">
        <v>35</v>
      </c>
      <c r="B19206" t="s">
        <v>50</v>
      </c>
      <c r="C19206" t="s">
        <v>299</v>
      </c>
      <c r="D19206" s="2">
        <v>6</v>
      </c>
      <c r="E19206" s="17">
        <v>4</v>
      </c>
      <c r="F19206" t="s">
        <v>68</v>
      </c>
      <c r="G19206">
        <v>1</v>
      </c>
      <c r="H19206">
        <v>21233</v>
      </c>
    </row>
    <row r="19207" spans="1:8" x14ac:dyDescent="0.25">
      <c r="A19207" s="2">
        <v>35</v>
      </c>
      <c r="B19207" t="s">
        <v>50</v>
      </c>
      <c r="C19207" t="s">
        <v>299</v>
      </c>
      <c r="D19207" s="2">
        <v>6</v>
      </c>
      <c r="E19207" s="17">
        <v>4</v>
      </c>
      <c r="F19207" t="s">
        <v>69</v>
      </c>
      <c r="G19207">
        <v>1</v>
      </c>
      <c r="H19207">
        <v>14395.83</v>
      </c>
    </row>
    <row r="19208" spans="1:8" x14ac:dyDescent="0.25">
      <c r="A19208" s="2">
        <v>35</v>
      </c>
      <c r="B19208" t="s">
        <v>50</v>
      </c>
      <c r="C19208" t="s">
        <v>299</v>
      </c>
      <c r="D19208" s="2">
        <v>6</v>
      </c>
      <c r="E19208" s="17">
        <v>4</v>
      </c>
      <c r="F19208" t="s">
        <v>67</v>
      </c>
      <c r="G19208">
        <v>1</v>
      </c>
      <c r="H19208">
        <v>69.959999999999994</v>
      </c>
    </row>
    <row r="19209" spans="1:8" x14ac:dyDescent="0.25">
      <c r="A19209" s="2">
        <v>35</v>
      </c>
      <c r="B19209" t="s">
        <v>50</v>
      </c>
      <c r="C19209" t="s">
        <v>299</v>
      </c>
      <c r="D19209" s="2">
        <v>6</v>
      </c>
      <c r="E19209" s="17">
        <v>4</v>
      </c>
      <c r="F19209" t="s">
        <v>73</v>
      </c>
      <c r="H19209">
        <v>9228.25</v>
      </c>
    </row>
    <row r="19210" spans="1:8" x14ac:dyDescent="0.25">
      <c r="A19210" s="2">
        <v>35</v>
      </c>
      <c r="B19210" t="s">
        <v>50</v>
      </c>
      <c r="C19210" t="s">
        <v>299</v>
      </c>
      <c r="D19210" s="2">
        <v>6</v>
      </c>
      <c r="E19210" s="17">
        <v>5</v>
      </c>
      <c r="F19210" t="s">
        <v>70</v>
      </c>
      <c r="H19210">
        <v>39523.5</v>
      </c>
    </row>
    <row r="19211" spans="1:8" x14ac:dyDescent="0.25">
      <c r="A19211" s="2">
        <v>35</v>
      </c>
      <c r="B19211" t="s">
        <v>50</v>
      </c>
      <c r="C19211" t="s">
        <v>299</v>
      </c>
      <c r="D19211" s="2">
        <v>6</v>
      </c>
      <c r="E19211" s="17">
        <v>5</v>
      </c>
      <c r="F19211" t="s">
        <v>75</v>
      </c>
      <c r="H19211">
        <v>2700</v>
      </c>
    </row>
    <row r="19212" spans="1:8" x14ac:dyDescent="0.25">
      <c r="A19212" s="2">
        <v>35</v>
      </c>
      <c r="B19212" t="s">
        <v>50</v>
      </c>
      <c r="C19212" t="s">
        <v>299</v>
      </c>
      <c r="D19212" s="2">
        <v>6</v>
      </c>
      <c r="E19212" s="17">
        <v>5</v>
      </c>
      <c r="F19212" t="s">
        <v>68</v>
      </c>
      <c r="H19212">
        <v>4880</v>
      </c>
    </row>
    <row r="19213" spans="1:8" x14ac:dyDescent="0.25">
      <c r="A19213" s="2">
        <v>35</v>
      </c>
      <c r="B19213" t="s">
        <v>50</v>
      </c>
      <c r="C19213" t="s">
        <v>299</v>
      </c>
      <c r="D19213" s="2">
        <v>6</v>
      </c>
      <c r="E19213" s="17">
        <v>5</v>
      </c>
      <c r="F19213" t="s">
        <v>69</v>
      </c>
      <c r="H19213">
        <v>5138.01</v>
      </c>
    </row>
    <row r="19214" spans="1:8" x14ac:dyDescent="0.25">
      <c r="A19214" s="2">
        <v>35</v>
      </c>
      <c r="B19214" t="s">
        <v>50</v>
      </c>
      <c r="C19214" t="s">
        <v>299</v>
      </c>
      <c r="D19214" s="2">
        <v>6</v>
      </c>
      <c r="E19214" s="17">
        <v>5</v>
      </c>
      <c r="F19214" t="s">
        <v>67</v>
      </c>
      <c r="H19214">
        <v>17.490000000000002</v>
      </c>
    </row>
    <row r="19215" spans="1:8" x14ac:dyDescent="0.25">
      <c r="A19215" s="2">
        <v>35</v>
      </c>
      <c r="B19215" t="s">
        <v>50</v>
      </c>
      <c r="C19215" t="s">
        <v>299</v>
      </c>
      <c r="D19215" s="2">
        <v>6</v>
      </c>
      <c r="E19215" s="17">
        <v>5</v>
      </c>
      <c r="F19215" t="s">
        <v>73</v>
      </c>
      <c r="H19215">
        <v>13174.5</v>
      </c>
    </row>
    <row r="19216" spans="1:8" x14ac:dyDescent="0.25">
      <c r="A19216" s="2">
        <v>35</v>
      </c>
      <c r="B19216" t="s">
        <v>50</v>
      </c>
      <c r="C19216" t="s">
        <v>299</v>
      </c>
      <c r="D19216" s="2">
        <v>6</v>
      </c>
      <c r="E19216" s="17">
        <v>6</v>
      </c>
      <c r="F19216" t="s">
        <v>70</v>
      </c>
      <c r="G19216">
        <v>4</v>
      </c>
      <c r="H19216">
        <v>583167.75</v>
      </c>
    </row>
    <row r="19217" spans="1:8" x14ac:dyDescent="0.25">
      <c r="A19217" s="2">
        <v>35</v>
      </c>
      <c r="B19217" t="s">
        <v>50</v>
      </c>
      <c r="C19217" t="s">
        <v>299</v>
      </c>
      <c r="D19217" s="2">
        <v>6</v>
      </c>
      <c r="E19217" s="17">
        <v>6</v>
      </c>
      <c r="F19217" t="s">
        <v>75</v>
      </c>
      <c r="G19217">
        <v>4</v>
      </c>
      <c r="H19217">
        <v>44400</v>
      </c>
    </row>
    <row r="19218" spans="1:8" x14ac:dyDescent="0.25">
      <c r="A19218" s="2">
        <v>35</v>
      </c>
      <c r="B19218" t="s">
        <v>50</v>
      </c>
      <c r="C19218" t="s">
        <v>299</v>
      </c>
      <c r="D19218" s="2">
        <v>6</v>
      </c>
      <c r="E19218" s="17">
        <v>6</v>
      </c>
      <c r="F19218" t="s">
        <v>68</v>
      </c>
      <c r="G19218">
        <v>2</v>
      </c>
      <c r="H19218">
        <v>34875</v>
      </c>
    </row>
    <row r="19219" spans="1:8" x14ac:dyDescent="0.25">
      <c r="A19219" s="2">
        <v>35</v>
      </c>
      <c r="B19219" t="s">
        <v>50</v>
      </c>
      <c r="C19219" t="s">
        <v>299</v>
      </c>
      <c r="D19219" s="2">
        <v>6</v>
      </c>
      <c r="E19219" s="17">
        <v>6</v>
      </c>
      <c r="F19219" t="s">
        <v>69</v>
      </c>
      <c r="G19219">
        <v>4</v>
      </c>
      <c r="H19219">
        <v>75811.09</v>
      </c>
    </row>
    <row r="19220" spans="1:8" x14ac:dyDescent="0.25">
      <c r="A19220" s="2">
        <v>35</v>
      </c>
      <c r="B19220" t="s">
        <v>50</v>
      </c>
      <c r="C19220" t="s">
        <v>299</v>
      </c>
      <c r="D19220" s="2">
        <v>6</v>
      </c>
      <c r="E19220" s="17">
        <v>6</v>
      </c>
      <c r="F19220" t="s">
        <v>78</v>
      </c>
      <c r="G19220">
        <v>2</v>
      </c>
      <c r="H19220">
        <v>14858.4</v>
      </c>
    </row>
    <row r="19221" spans="1:8" x14ac:dyDescent="0.25">
      <c r="A19221" s="2">
        <v>35</v>
      </c>
      <c r="B19221" t="s">
        <v>50</v>
      </c>
      <c r="C19221" t="s">
        <v>299</v>
      </c>
      <c r="D19221" s="2">
        <v>6</v>
      </c>
      <c r="E19221" s="17">
        <v>6</v>
      </c>
      <c r="F19221" t="s">
        <v>67</v>
      </c>
      <c r="G19221">
        <v>4</v>
      </c>
      <c r="H19221">
        <v>256.51999999999992</v>
      </c>
    </row>
    <row r="19222" spans="1:8" x14ac:dyDescent="0.25">
      <c r="A19222" s="2">
        <v>35</v>
      </c>
      <c r="B19222" t="s">
        <v>50</v>
      </c>
      <c r="C19222" t="s">
        <v>299</v>
      </c>
      <c r="D19222" s="2">
        <v>6</v>
      </c>
      <c r="E19222" s="17">
        <v>6</v>
      </c>
      <c r="F19222" t="s">
        <v>73</v>
      </c>
      <c r="G19222">
        <v>2</v>
      </c>
      <c r="H19222">
        <v>38695.25</v>
      </c>
    </row>
    <row r="19223" spans="1:8" x14ac:dyDescent="0.25">
      <c r="A19223" s="2">
        <v>35</v>
      </c>
      <c r="B19223" t="s">
        <v>50</v>
      </c>
      <c r="C19223" t="s">
        <v>299</v>
      </c>
      <c r="D19223" s="2">
        <v>6</v>
      </c>
      <c r="E19223" s="17">
        <v>7</v>
      </c>
      <c r="F19223" t="s">
        <v>70</v>
      </c>
      <c r="G19223">
        <v>3</v>
      </c>
      <c r="H19223">
        <v>527706.25</v>
      </c>
    </row>
    <row r="19224" spans="1:8" x14ac:dyDescent="0.25">
      <c r="A19224" s="2">
        <v>35</v>
      </c>
      <c r="B19224" t="s">
        <v>50</v>
      </c>
      <c r="C19224" t="s">
        <v>299</v>
      </c>
      <c r="D19224" s="2">
        <v>6</v>
      </c>
      <c r="E19224" s="17">
        <v>7</v>
      </c>
      <c r="F19224" t="s">
        <v>75</v>
      </c>
      <c r="G19224">
        <v>2</v>
      </c>
      <c r="H19224">
        <v>28800</v>
      </c>
    </row>
    <row r="19225" spans="1:8" x14ac:dyDescent="0.25">
      <c r="A19225" s="2">
        <v>35</v>
      </c>
      <c r="B19225" t="s">
        <v>50</v>
      </c>
      <c r="C19225" t="s">
        <v>299</v>
      </c>
      <c r="D19225" s="2">
        <v>6</v>
      </c>
      <c r="E19225" s="17">
        <v>7</v>
      </c>
      <c r="F19225" t="s">
        <v>68</v>
      </c>
      <c r="G19225">
        <v>3</v>
      </c>
      <c r="H19225">
        <v>64118.5</v>
      </c>
    </row>
    <row r="19226" spans="1:8" x14ac:dyDescent="0.25">
      <c r="A19226" s="2">
        <v>35</v>
      </c>
      <c r="B19226" t="s">
        <v>50</v>
      </c>
      <c r="C19226" t="s">
        <v>299</v>
      </c>
      <c r="D19226" s="2">
        <v>6</v>
      </c>
      <c r="E19226" s="17">
        <v>7</v>
      </c>
      <c r="F19226" t="s">
        <v>69</v>
      </c>
      <c r="G19226">
        <v>3</v>
      </c>
      <c r="H19226">
        <v>68601.319999999992</v>
      </c>
    </row>
    <row r="19227" spans="1:8" x14ac:dyDescent="0.25">
      <c r="A19227" s="2">
        <v>35</v>
      </c>
      <c r="B19227" t="s">
        <v>50</v>
      </c>
      <c r="C19227" t="s">
        <v>299</v>
      </c>
      <c r="D19227" s="2">
        <v>6</v>
      </c>
      <c r="E19227" s="17">
        <v>7</v>
      </c>
      <c r="F19227" t="s">
        <v>78</v>
      </c>
      <c r="G19227">
        <v>1</v>
      </c>
      <c r="H19227">
        <v>9880.7999999999993</v>
      </c>
    </row>
    <row r="19228" spans="1:8" x14ac:dyDescent="0.25">
      <c r="A19228" s="2">
        <v>35</v>
      </c>
      <c r="B19228" t="s">
        <v>50</v>
      </c>
      <c r="C19228" t="s">
        <v>299</v>
      </c>
      <c r="D19228" s="2">
        <v>6</v>
      </c>
      <c r="E19228" s="17">
        <v>7</v>
      </c>
      <c r="F19228" t="s">
        <v>67</v>
      </c>
      <c r="G19228">
        <v>3</v>
      </c>
      <c r="H19228">
        <v>180.73</v>
      </c>
    </row>
    <row r="19229" spans="1:8" x14ac:dyDescent="0.25">
      <c r="A19229" s="2">
        <v>35</v>
      </c>
      <c r="B19229" t="s">
        <v>50</v>
      </c>
      <c r="C19229" t="s">
        <v>299</v>
      </c>
      <c r="D19229" s="2">
        <v>6</v>
      </c>
      <c r="E19229" s="17">
        <v>7</v>
      </c>
      <c r="F19229" t="s">
        <v>73</v>
      </c>
      <c r="H19229">
        <v>50597.75</v>
      </c>
    </row>
    <row r="19230" spans="1:8" x14ac:dyDescent="0.25">
      <c r="A19230" s="2">
        <v>35</v>
      </c>
      <c r="B19230" t="s">
        <v>50</v>
      </c>
      <c r="C19230" t="s">
        <v>299</v>
      </c>
      <c r="D19230" s="2">
        <v>6</v>
      </c>
      <c r="E19230" s="17">
        <v>7</v>
      </c>
      <c r="F19230" t="s">
        <v>87</v>
      </c>
      <c r="H19230">
        <v>5215.3</v>
      </c>
    </row>
    <row r="19231" spans="1:8" x14ac:dyDescent="0.25">
      <c r="A19231" s="2">
        <v>35</v>
      </c>
      <c r="B19231" t="s">
        <v>50</v>
      </c>
      <c r="C19231" t="s">
        <v>299</v>
      </c>
      <c r="D19231" s="2">
        <v>6</v>
      </c>
      <c r="E19231" s="17">
        <v>8</v>
      </c>
      <c r="F19231" t="s">
        <v>70</v>
      </c>
      <c r="G19231">
        <v>4</v>
      </c>
      <c r="H19231">
        <v>954675.75</v>
      </c>
    </row>
    <row r="19232" spans="1:8" x14ac:dyDescent="0.25">
      <c r="A19232" s="2">
        <v>35</v>
      </c>
      <c r="B19232" t="s">
        <v>50</v>
      </c>
      <c r="C19232" t="s">
        <v>299</v>
      </c>
      <c r="D19232" s="2">
        <v>6</v>
      </c>
      <c r="E19232" s="17">
        <v>8</v>
      </c>
      <c r="F19232" t="s">
        <v>75</v>
      </c>
      <c r="G19232">
        <v>3</v>
      </c>
      <c r="H19232">
        <v>37200</v>
      </c>
    </row>
    <row r="19233" spans="1:8" x14ac:dyDescent="0.25">
      <c r="A19233" s="2">
        <v>35</v>
      </c>
      <c r="B19233" t="s">
        <v>50</v>
      </c>
      <c r="C19233" t="s">
        <v>299</v>
      </c>
      <c r="D19233" s="2">
        <v>6</v>
      </c>
      <c r="E19233" s="17">
        <v>8</v>
      </c>
      <c r="F19233" t="s">
        <v>68</v>
      </c>
      <c r="G19233">
        <v>3</v>
      </c>
      <c r="H19233">
        <v>80055</v>
      </c>
    </row>
    <row r="19234" spans="1:8" x14ac:dyDescent="0.25">
      <c r="A19234" s="2">
        <v>35</v>
      </c>
      <c r="B19234" t="s">
        <v>50</v>
      </c>
      <c r="C19234" t="s">
        <v>299</v>
      </c>
      <c r="D19234" s="2">
        <v>6</v>
      </c>
      <c r="E19234" s="17">
        <v>8</v>
      </c>
      <c r="F19234" t="s">
        <v>69</v>
      </c>
      <c r="G19234">
        <v>4</v>
      </c>
      <c r="H19234">
        <v>124106.98</v>
      </c>
    </row>
    <row r="19235" spans="1:8" x14ac:dyDescent="0.25">
      <c r="A19235" s="2">
        <v>35</v>
      </c>
      <c r="B19235" t="s">
        <v>50</v>
      </c>
      <c r="C19235" t="s">
        <v>299</v>
      </c>
      <c r="D19235" s="2">
        <v>6</v>
      </c>
      <c r="E19235" s="17">
        <v>8</v>
      </c>
      <c r="F19235" t="s">
        <v>67</v>
      </c>
      <c r="G19235">
        <v>4</v>
      </c>
      <c r="H19235">
        <v>274.00999999999993</v>
      </c>
    </row>
    <row r="19236" spans="1:8" x14ac:dyDescent="0.25">
      <c r="A19236" s="2">
        <v>35</v>
      </c>
      <c r="B19236" t="s">
        <v>50</v>
      </c>
      <c r="C19236" t="s">
        <v>299</v>
      </c>
      <c r="D19236" s="2">
        <v>6</v>
      </c>
      <c r="E19236" s="17">
        <v>8</v>
      </c>
      <c r="F19236" t="s">
        <v>73</v>
      </c>
      <c r="H19236">
        <v>76240.5</v>
      </c>
    </row>
    <row r="19237" spans="1:8" x14ac:dyDescent="0.25">
      <c r="A19237" s="2">
        <v>35</v>
      </c>
      <c r="B19237" t="s">
        <v>50</v>
      </c>
      <c r="C19237" t="s">
        <v>299</v>
      </c>
      <c r="D19237" s="2">
        <v>6</v>
      </c>
      <c r="E19237" s="17">
        <v>9</v>
      </c>
      <c r="F19237" t="s">
        <v>70</v>
      </c>
      <c r="G19237">
        <v>7</v>
      </c>
      <c r="H19237">
        <v>1946299</v>
      </c>
    </row>
    <row r="19238" spans="1:8" x14ac:dyDescent="0.25">
      <c r="A19238" s="2">
        <v>35</v>
      </c>
      <c r="B19238" t="s">
        <v>50</v>
      </c>
      <c r="C19238" t="s">
        <v>299</v>
      </c>
      <c r="D19238" s="2">
        <v>6</v>
      </c>
      <c r="E19238" s="17">
        <v>9</v>
      </c>
      <c r="F19238" t="s">
        <v>75</v>
      </c>
      <c r="G19238">
        <v>3</v>
      </c>
      <c r="H19238">
        <v>42000</v>
      </c>
    </row>
    <row r="19239" spans="1:8" x14ac:dyDescent="0.25">
      <c r="A19239" s="2">
        <v>35</v>
      </c>
      <c r="B19239" t="s">
        <v>50</v>
      </c>
      <c r="C19239" t="s">
        <v>299</v>
      </c>
      <c r="D19239" s="2">
        <v>6</v>
      </c>
      <c r="E19239" s="17">
        <v>9</v>
      </c>
      <c r="F19239" t="s">
        <v>68</v>
      </c>
      <c r="G19239">
        <v>4</v>
      </c>
      <c r="H19239">
        <v>69575</v>
      </c>
    </row>
    <row r="19240" spans="1:8" x14ac:dyDescent="0.25">
      <c r="A19240" s="2">
        <v>35</v>
      </c>
      <c r="B19240" t="s">
        <v>50</v>
      </c>
      <c r="C19240" t="s">
        <v>299</v>
      </c>
      <c r="D19240" s="2">
        <v>6</v>
      </c>
      <c r="E19240" s="17">
        <v>9</v>
      </c>
      <c r="F19240" t="s">
        <v>69</v>
      </c>
      <c r="G19240">
        <v>7</v>
      </c>
      <c r="H19240">
        <v>253017.49000000002</v>
      </c>
    </row>
    <row r="19241" spans="1:8" x14ac:dyDescent="0.25">
      <c r="A19241" s="2">
        <v>35</v>
      </c>
      <c r="B19241" t="s">
        <v>50</v>
      </c>
      <c r="C19241" t="s">
        <v>299</v>
      </c>
      <c r="D19241" s="2">
        <v>6</v>
      </c>
      <c r="E19241" s="17">
        <v>9</v>
      </c>
      <c r="F19241" t="s">
        <v>78</v>
      </c>
      <c r="G19241">
        <v>2</v>
      </c>
      <c r="H19241">
        <v>27283.200000000001</v>
      </c>
    </row>
    <row r="19242" spans="1:8" x14ac:dyDescent="0.25">
      <c r="A19242" s="2">
        <v>35</v>
      </c>
      <c r="B19242" t="s">
        <v>50</v>
      </c>
      <c r="C19242" t="s">
        <v>299</v>
      </c>
      <c r="D19242" s="2">
        <v>6</v>
      </c>
      <c r="E19242" s="17">
        <v>9</v>
      </c>
      <c r="F19242" t="s">
        <v>67</v>
      </c>
      <c r="G19242">
        <v>7</v>
      </c>
      <c r="H19242">
        <v>466.4</v>
      </c>
    </row>
    <row r="19243" spans="1:8" x14ac:dyDescent="0.25">
      <c r="A19243" s="2">
        <v>35</v>
      </c>
      <c r="B19243" t="s">
        <v>50</v>
      </c>
      <c r="C19243" t="s">
        <v>299</v>
      </c>
      <c r="D19243" s="2">
        <v>6</v>
      </c>
      <c r="E19243" s="17">
        <v>9</v>
      </c>
      <c r="F19243" t="s">
        <v>73</v>
      </c>
      <c r="H19243">
        <v>136455.87</v>
      </c>
    </row>
    <row r="19244" spans="1:8" x14ac:dyDescent="0.25">
      <c r="A19244" s="2">
        <v>35</v>
      </c>
      <c r="B19244" t="s">
        <v>50</v>
      </c>
      <c r="C19244" t="s">
        <v>299</v>
      </c>
      <c r="D19244" s="2">
        <v>6</v>
      </c>
      <c r="E19244" s="17">
        <v>10</v>
      </c>
      <c r="F19244" t="s">
        <v>70</v>
      </c>
      <c r="G19244">
        <v>1</v>
      </c>
      <c r="H19244">
        <v>382426.5</v>
      </c>
    </row>
    <row r="19245" spans="1:8" x14ac:dyDescent="0.25">
      <c r="A19245" s="2">
        <v>35</v>
      </c>
      <c r="B19245" t="s">
        <v>50</v>
      </c>
      <c r="C19245" t="s">
        <v>299</v>
      </c>
      <c r="D19245" s="2">
        <v>6</v>
      </c>
      <c r="E19245" s="17">
        <v>10</v>
      </c>
      <c r="F19245" t="s">
        <v>75</v>
      </c>
      <c r="G19245">
        <v>1</v>
      </c>
      <c r="H19245">
        <v>13500</v>
      </c>
    </row>
    <row r="19246" spans="1:8" x14ac:dyDescent="0.25">
      <c r="A19246" s="2">
        <v>35</v>
      </c>
      <c r="B19246" t="s">
        <v>50</v>
      </c>
      <c r="C19246" t="s">
        <v>299</v>
      </c>
      <c r="D19246" s="2">
        <v>6</v>
      </c>
      <c r="E19246" s="17">
        <v>10</v>
      </c>
      <c r="F19246" t="s">
        <v>68</v>
      </c>
      <c r="G19246">
        <v>1</v>
      </c>
      <c r="H19246">
        <v>31005</v>
      </c>
    </row>
    <row r="19247" spans="1:8" x14ac:dyDescent="0.25">
      <c r="A19247" s="2">
        <v>35</v>
      </c>
      <c r="B19247" t="s">
        <v>50</v>
      </c>
      <c r="C19247" t="s">
        <v>299</v>
      </c>
      <c r="D19247" s="2">
        <v>6</v>
      </c>
      <c r="E19247" s="17">
        <v>10</v>
      </c>
      <c r="F19247" t="s">
        <v>69</v>
      </c>
      <c r="G19247">
        <v>1</v>
      </c>
      <c r="H19247">
        <v>49715.270000000004</v>
      </c>
    </row>
    <row r="19248" spans="1:8" x14ac:dyDescent="0.25">
      <c r="A19248" s="2">
        <v>35</v>
      </c>
      <c r="B19248" t="s">
        <v>50</v>
      </c>
      <c r="C19248" t="s">
        <v>299</v>
      </c>
      <c r="D19248" s="2">
        <v>6</v>
      </c>
      <c r="E19248" s="17">
        <v>10</v>
      </c>
      <c r="F19248" t="s">
        <v>67</v>
      </c>
      <c r="G19248">
        <v>1</v>
      </c>
      <c r="H19248">
        <v>69.959999999999994</v>
      </c>
    </row>
    <row r="19249" spans="1:8" x14ac:dyDescent="0.25">
      <c r="A19249" s="2">
        <v>35</v>
      </c>
      <c r="B19249" t="s">
        <v>50</v>
      </c>
      <c r="C19249" t="s">
        <v>299</v>
      </c>
      <c r="D19249" s="2">
        <v>6</v>
      </c>
      <c r="E19249" s="17">
        <v>10</v>
      </c>
      <c r="F19249" t="s">
        <v>73</v>
      </c>
      <c r="H19249">
        <v>31987</v>
      </c>
    </row>
    <row r="19250" spans="1:8" x14ac:dyDescent="0.25">
      <c r="A19250" s="2">
        <v>35</v>
      </c>
      <c r="B19250" t="s">
        <v>50</v>
      </c>
      <c r="C19250" t="s">
        <v>299</v>
      </c>
      <c r="D19250" s="2">
        <v>6</v>
      </c>
      <c r="E19250" s="17">
        <v>11</v>
      </c>
      <c r="F19250" t="s">
        <v>70</v>
      </c>
      <c r="G19250">
        <v>3</v>
      </c>
      <c r="H19250">
        <v>1362624.2700000003</v>
      </c>
    </row>
    <row r="19251" spans="1:8" x14ac:dyDescent="0.25">
      <c r="A19251" s="2">
        <v>35</v>
      </c>
      <c r="B19251" t="s">
        <v>50</v>
      </c>
      <c r="C19251" t="s">
        <v>299</v>
      </c>
      <c r="D19251" s="2">
        <v>6</v>
      </c>
      <c r="E19251" s="17">
        <v>11</v>
      </c>
      <c r="F19251" t="s">
        <v>75</v>
      </c>
      <c r="G19251">
        <v>1</v>
      </c>
      <c r="H19251">
        <v>24000</v>
      </c>
    </row>
    <row r="19252" spans="1:8" x14ac:dyDescent="0.25">
      <c r="A19252" s="2">
        <v>35</v>
      </c>
      <c r="B19252" t="s">
        <v>50</v>
      </c>
      <c r="C19252" t="s">
        <v>299</v>
      </c>
      <c r="D19252" s="2">
        <v>6</v>
      </c>
      <c r="E19252" s="17">
        <v>11</v>
      </c>
      <c r="F19252" t="s">
        <v>68</v>
      </c>
      <c r="G19252">
        <v>1</v>
      </c>
      <c r="H19252">
        <v>22025</v>
      </c>
    </row>
    <row r="19253" spans="1:8" x14ac:dyDescent="0.25">
      <c r="A19253" s="2">
        <v>35</v>
      </c>
      <c r="B19253" t="s">
        <v>50</v>
      </c>
      <c r="C19253" t="s">
        <v>299</v>
      </c>
      <c r="D19253" s="2">
        <v>6</v>
      </c>
      <c r="E19253" s="17">
        <v>11</v>
      </c>
      <c r="F19253" t="s">
        <v>69</v>
      </c>
      <c r="G19253">
        <v>3</v>
      </c>
      <c r="H19253">
        <v>177140.36000000004</v>
      </c>
    </row>
    <row r="19254" spans="1:8" x14ac:dyDescent="0.25">
      <c r="A19254" s="2">
        <v>35</v>
      </c>
      <c r="B19254" t="s">
        <v>50</v>
      </c>
      <c r="C19254" t="s">
        <v>299</v>
      </c>
      <c r="D19254" s="2">
        <v>6</v>
      </c>
      <c r="E19254" s="17">
        <v>11</v>
      </c>
      <c r="F19254" t="s">
        <v>78</v>
      </c>
      <c r="G19254">
        <v>1</v>
      </c>
      <c r="H19254">
        <v>21610.44</v>
      </c>
    </row>
    <row r="19255" spans="1:8" x14ac:dyDescent="0.25">
      <c r="A19255" s="2">
        <v>35</v>
      </c>
      <c r="B19255" t="s">
        <v>50</v>
      </c>
      <c r="C19255" t="s">
        <v>299</v>
      </c>
      <c r="D19255" s="2">
        <v>6</v>
      </c>
      <c r="E19255" s="17">
        <v>11</v>
      </c>
      <c r="F19255" t="s">
        <v>67</v>
      </c>
      <c r="G19255">
        <v>3</v>
      </c>
      <c r="H19255">
        <v>227.37</v>
      </c>
    </row>
    <row r="19256" spans="1:8" x14ac:dyDescent="0.25">
      <c r="A19256" s="2">
        <v>35</v>
      </c>
      <c r="B19256" t="s">
        <v>50</v>
      </c>
      <c r="C19256" t="s">
        <v>299</v>
      </c>
      <c r="D19256" s="2">
        <v>6</v>
      </c>
      <c r="E19256" s="17">
        <v>11</v>
      </c>
      <c r="F19256" t="s">
        <v>73</v>
      </c>
      <c r="H19256">
        <v>105419.29000000001</v>
      </c>
    </row>
    <row r="19257" spans="1:8" x14ac:dyDescent="0.25">
      <c r="A19257" s="2">
        <v>35</v>
      </c>
      <c r="B19257" t="s">
        <v>50</v>
      </c>
      <c r="C19257" t="s">
        <v>299</v>
      </c>
      <c r="D19257" s="2">
        <v>6</v>
      </c>
      <c r="E19257" s="17">
        <v>11</v>
      </c>
      <c r="F19257" t="s">
        <v>72</v>
      </c>
      <c r="G19257">
        <v>3</v>
      </c>
      <c r="H19257">
        <v>165365.91</v>
      </c>
    </row>
    <row r="19258" spans="1:8" x14ac:dyDescent="0.25">
      <c r="A19258" s="2">
        <v>35</v>
      </c>
      <c r="B19258" t="s">
        <v>50</v>
      </c>
      <c r="C19258" t="s">
        <v>299</v>
      </c>
      <c r="D19258" s="2">
        <v>6</v>
      </c>
      <c r="E19258" s="17">
        <v>12</v>
      </c>
      <c r="F19258" t="s">
        <v>70</v>
      </c>
      <c r="G19258">
        <v>4</v>
      </c>
      <c r="H19258">
        <v>2043705.42</v>
      </c>
    </row>
    <row r="19259" spans="1:8" x14ac:dyDescent="0.25">
      <c r="A19259" s="2">
        <v>35</v>
      </c>
      <c r="B19259" t="s">
        <v>50</v>
      </c>
      <c r="C19259" t="s">
        <v>299</v>
      </c>
      <c r="D19259" s="2">
        <v>6</v>
      </c>
      <c r="E19259" s="17">
        <v>12</v>
      </c>
      <c r="F19259" t="s">
        <v>75</v>
      </c>
      <c r="G19259">
        <v>1</v>
      </c>
      <c r="H19259">
        <v>23304</v>
      </c>
    </row>
    <row r="19260" spans="1:8" x14ac:dyDescent="0.25">
      <c r="A19260" s="2">
        <v>35</v>
      </c>
      <c r="B19260" t="s">
        <v>50</v>
      </c>
      <c r="C19260" t="s">
        <v>299</v>
      </c>
      <c r="D19260" s="2">
        <v>6</v>
      </c>
      <c r="E19260" s="17">
        <v>12</v>
      </c>
      <c r="F19260" t="s">
        <v>68</v>
      </c>
      <c r="G19260">
        <v>3</v>
      </c>
      <c r="H19260">
        <v>50328</v>
      </c>
    </row>
    <row r="19261" spans="1:8" x14ac:dyDescent="0.25">
      <c r="A19261" s="2">
        <v>35</v>
      </c>
      <c r="B19261" t="s">
        <v>50</v>
      </c>
      <c r="C19261" t="s">
        <v>299</v>
      </c>
      <c r="D19261" s="2">
        <v>6</v>
      </c>
      <c r="E19261" s="17">
        <v>12</v>
      </c>
      <c r="F19261" t="s">
        <v>69</v>
      </c>
      <c r="G19261">
        <v>4</v>
      </c>
      <c r="H19261">
        <v>265680.94</v>
      </c>
    </row>
    <row r="19262" spans="1:8" x14ac:dyDescent="0.25">
      <c r="A19262" s="2">
        <v>35</v>
      </c>
      <c r="B19262" t="s">
        <v>50</v>
      </c>
      <c r="C19262" t="s">
        <v>299</v>
      </c>
      <c r="D19262" s="2">
        <v>6</v>
      </c>
      <c r="E19262" s="17">
        <v>12</v>
      </c>
      <c r="F19262" t="s">
        <v>78</v>
      </c>
      <c r="G19262">
        <v>1</v>
      </c>
      <c r="H19262">
        <v>26781.360000000001</v>
      </c>
    </row>
    <row r="19263" spans="1:8" x14ac:dyDescent="0.25">
      <c r="A19263" s="2">
        <v>35</v>
      </c>
      <c r="B19263" t="s">
        <v>50</v>
      </c>
      <c r="C19263" t="s">
        <v>299</v>
      </c>
      <c r="D19263" s="2">
        <v>6</v>
      </c>
      <c r="E19263" s="17">
        <v>12</v>
      </c>
      <c r="F19263" t="s">
        <v>67</v>
      </c>
      <c r="G19263">
        <v>4</v>
      </c>
      <c r="H19263">
        <v>279.83999999999992</v>
      </c>
    </row>
    <row r="19264" spans="1:8" x14ac:dyDescent="0.25">
      <c r="A19264" s="2">
        <v>35</v>
      </c>
      <c r="B19264" t="s">
        <v>50</v>
      </c>
      <c r="C19264" t="s">
        <v>299</v>
      </c>
      <c r="D19264" s="2">
        <v>6</v>
      </c>
      <c r="E19264" s="17">
        <v>12</v>
      </c>
      <c r="F19264" t="s">
        <v>73</v>
      </c>
      <c r="H19264">
        <v>84834.06</v>
      </c>
    </row>
    <row r="19265" spans="1:8" x14ac:dyDescent="0.25">
      <c r="A19265" s="2">
        <v>35</v>
      </c>
      <c r="B19265" t="s">
        <v>50</v>
      </c>
      <c r="C19265" t="s">
        <v>299</v>
      </c>
      <c r="D19265" s="2">
        <v>6</v>
      </c>
      <c r="E19265" s="17">
        <v>12</v>
      </c>
      <c r="F19265" t="s">
        <v>72</v>
      </c>
      <c r="G19265">
        <v>4</v>
      </c>
      <c r="H19265">
        <v>452039.46</v>
      </c>
    </row>
    <row r="19266" spans="1:8" x14ac:dyDescent="0.25">
      <c r="A19266" s="2">
        <v>35</v>
      </c>
      <c r="B19266" t="s">
        <v>50</v>
      </c>
      <c r="C19266" t="s">
        <v>299</v>
      </c>
      <c r="D19266" s="2">
        <v>6</v>
      </c>
      <c r="E19266" s="17">
        <v>13</v>
      </c>
      <c r="F19266" t="s">
        <v>70</v>
      </c>
      <c r="G19266">
        <v>5</v>
      </c>
      <c r="H19266">
        <v>3003400.08</v>
      </c>
    </row>
    <row r="19267" spans="1:8" x14ac:dyDescent="0.25">
      <c r="A19267" s="2">
        <v>35</v>
      </c>
      <c r="B19267" t="s">
        <v>50</v>
      </c>
      <c r="C19267" t="s">
        <v>299</v>
      </c>
      <c r="D19267" s="2">
        <v>6</v>
      </c>
      <c r="E19267" s="17">
        <v>13</v>
      </c>
      <c r="F19267" t="s">
        <v>75</v>
      </c>
      <c r="G19267">
        <v>2</v>
      </c>
      <c r="H19267">
        <v>167916</v>
      </c>
    </row>
    <row r="19268" spans="1:8" x14ac:dyDescent="0.25">
      <c r="A19268" s="2">
        <v>35</v>
      </c>
      <c r="B19268" t="s">
        <v>50</v>
      </c>
      <c r="C19268" t="s">
        <v>299</v>
      </c>
      <c r="D19268" s="2">
        <v>6</v>
      </c>
      <c r="E19268" s="17">
        <v>13</v>
      </c>
      <c r="F19268" t="s">
        <v>68</v>
      </c>
      <c r="G19268">
        <v>2</v>
      </c>
      <c r="H19268">
        <v>52370</v>
      </c>
    </row>
    <row r="19269" spans="1:8" x14ac:dyDescent="0.25">
      <c r="A19269" s="2">
        <v>35</v>
      </c>
      <c r="B19269" t="s">
        <v>50</v>
      </c>
      <c r="C19269" t="s">
        <v>299</v>
      </c>
      <c r="D19269" s="2">
        <v>6</v>
      </c>
      <c r="E19269" s="17">
        <v>13</v>
      </c>
      <c r="F19269" t="s">
        <v>69</v>
      </c>
      <c r="G19269">
        <v>5</v>
      </c>
      <c r="H19269">
        <v>390441.06000000006</v>
      </c>
    </row>
    <row r="19270" spans="1:8" x14ac:dyDescent="0.25">
      <c r="A19270" s="2">
        <v>35</v>
      </c>
      <c r="B19270" t="s">
        <v>50</v>
      </c>
      <c r="C19270" t="s">
        <v>299</v>
      </c>
      <c r="D19270" s="2">
        <v>6</v>
      </c>
      <c r="E19270" s="17">
        <v>13</v>
      </c>
      <c r="F19270" t="s">
        <v>67</v>
      </c>
      <c r="G19270">
        <v>5</v>
      </c>
      <c r="H19270">
        <v>349.7999999999999</v>
      </c>
    </row>
    <row r="19271" spans="1:8" x14ac:dyDescent="0.25">
      <c r="A19271" s="2">
        <v>35</v>
      </c>
      <c r="B19271" t="s">
        <v>50</v>
      </c>
      <c r="C19271" t="s">
        <v>299</v>
      </c>
      <c r="D19271" s="2">
        <v>6</v>
      </c>
      <c r="E19271" s="17">
        <v>13</v>
      </c>
      <c r="F19271" t="s">
        <v>73</v>
      </c>
      <c r="H19271">
        <v>199873.01</v>
      </c>
    </row>
    <row r="19272" spans="1:8" x14ac:dyDescent="0.25">
      <c r="A19272" s="2">
        <v>35</v>
      </c>
      <c r="B19272" t="s">
        <v>50</v>
      </c>
      <c r="C19272" t="s">
        <v>299</v>
      </c>
      <c r="D19272" s="2">
        <v>6</v>
      </c>
      <c r="E19272" s="17">
        <v>13</v>
      </c>
      <c r="F19272" t="s">
        <v>72</v>
      </c>
      <c r="G19272">
        <v>5</v>
      </c>
      <c r="H19272">
        <v>748444.12</v>
      </c>
    </row>
    <row r="19273" spans="1:8" x14ac:dyDescent="0.25">
      <c r="A19273" s="2">
        <v>35</v>
      </c>
      <c r="B19273" t="s">
        <v>50</v>
      </c>
      <c r="C19273" t="s">
        <v>299</v>
      </c>
      <c r="D19273" s="2">
        <v>6</v>
      </c>
      <c r="E19273" s="17">
        <v>14</v>
      </c>
      <c r="F19273" t="s">
        <v>70</v>
      </c>
      <c r="G19273">
        <v>1</v>
      </c>
      <c r="H19273">
        <v>684294.60000000009</v>
      </c>
    </row>
    <row r="19274" spans="1:8" x14ac:dyDescent="0.25">
      <c r="A19274" s="2">
        <v>35</v>
      </c>
      <c r="B19274" t="s">
        <v>50</v>
      </c>
      <c r="C19274" t="s">
        <v>299</v>
      </c>
      <c r="D19274" s="2">
        <v>6</v>
      </c>
      <c r="E19274" s="17">
        <v>14</v>
      </c>
      <c r="F19274" t="s">
        <v>75</v>
      </c>
      <c r="G19274">
        <v>1</v>
      </c>
      <c r="H19274">
        <v>48000</v>
      </c>
    </row>
    <row r="19275" spans="1:8" x14ac:dyDescent="0.25">
      <c r="A19275" s="2">
        <v>35</v>
      </c>
      <c r="B19275" t="s">
        <v>50</v>
      </c>
      <c r="C19275" t="s">
        <v>299</v>
      </c>
      <c r="D19275" s="2">
        <v>6</v>
      </c>
      <c r="E19275" s="17">
        <v>14</v>
      </c>
      <c r="F19275" t="s">
        <v>68</v>
      </c>
      <c r="G19275">
        <v>1</v>
      </c>
      <c r="H19275">
        <v>15600</v>
      </c>
    </row>
    <row r="19276" spans="1:8" x14ac:dyDescent="0.25">
      <c r="A19276" s="2">
        <v>35</v>
      </c>
      <c r="B19276" t="s">
        <v>50</v>
      </c>
      <c r="C19276" t="s">
        <v>299</v>
      </c>
      <c r="D19276" s="2">
        <v>6</v>
      </c>
      <c r="E19276" s="17">
        <v>14</v>
      </c>
      <c r="F19276" t="s">
        <v>69</v>
      </c>
      <c r="G19276">
        <v>1</v>
      </c>
      <c r="H19276">
        <v>88958.119999999981</v>
      </c>
    </row>
    <row r="19277" spans="1:8" x14ac:dyDescent="0.25">
      <c r="A19277" s="2">
        <v>35</v>
      </c>
      <c r="B19277" t="s">
        <v>50</v>
      </c>
      <c r="C19277" t="s">
        <v>299</v>
      </c>
      <c r="D19277" s="2">
        <v>6</v>
      </c>
      <c r="E19277" s="17">
        <v>14</v>
      </c>
      <c r="F19277" t="s">
        <v>67</v>
      </c>
      <c r="G19277">
        <v>1</v>
      </c>
      <c r="H19277">
        <v>75.739999999999995</v>
      </c>
    </row>
    <row r="19278" spans="1:8" x14ac:dyDescent="0.25">
      <c r="A19278" s="2">
        <v>35</v>
      </c>
      <c r="B19278" t="s">
        <v>50</v>
      </c>
      <c r="C19278" t="s">
        <v>299</v>
      </c>
      <c r="D19278" s="2">
        <v>6</v>
      </c>
      <c r="E19278" s="17">
        <v>14</v>
      </c>
      <c r="F19278" t="s">
        <v>73</v>
      </c>
      <c r="H19278">
        <v>52907.25</v>
      </c>
    </row>
    <row r="19279" spans="1:8" x14ac:dyDescent="0.25">
      <c r="A19279" s="2">
        <v>35</v>
      </c>
      <c r="B19279" t="s">
        <v>50</v>
      </c>
      <c r="C19279" t="s">
        <v>299</v>
      </c>
      <c r="D19279" s="2">
        <v>6</v>
      </c>
      <c r="E19279" s="17">
        <v>14</v>
      </c>
      <c r="F19279" t="s">
        <v>72</v>
      </c>
      <c r="G19279">
        <v>1</v>
      </c>
      <c r="H19279">
        <v>246613.55</v>
      </c>
    </row>
    <row r="19280" spans="1:8" x14ac:dyDescent="0.25">
      <c r="A19280" s="2">
        <v>35</v>
      </c>
      <c r="B19280" t="s">
        <v>50</v>
      </c>
      <c r="C19280" t="s">
        <v>299</v>
      </c>
      <c r="D19280" s="2">
        <v>6</v>
      </c>
      <c r="E19280" s="17">
        <v>14</v>
      </c>
      <c r="F19280" t="s">
        <v>74</v>
      </c>
      <c r="G19280">
        <v>1</v>
      </c>
      <c r="H19280">
        <v>225310.5</v>
      </c>
    </row>
    <row r="19281" spans="1:8" x14ac:dyDescent="0.25">
      <c r="A19281" s="2">
        <v>35</v>
      </c>
      <c r="B19281" t="s">
        <v>50</v>
      </c>
      <c r="C19281" t="s">
        <v>299</v>
      </c>
      <c r="D19281" s="2">
        <v>6</v>
      </c>
      <c r="E19281" s="17">
        <v>15</v>
      </c>
      <c r="F19281" t="s">
        <v>73</v>
      </c>
      <c r="H19281">
        <v>3863.7</v>
      </c>
    </row>
    <row r="19282" spans="1:8" x14ac:dyDescent="0.25">
      <c r="A19282" s="2">
        <v>35</v>
      </c>
      <c r="B19282" t="s">
        <v>50</v>
      </c>
      <c r="C19282" t="s">
        <v>299</v>
      </c>
      <c r="D19282" s="2">
        <v>6</v>
      </c>
      <c r="E19282" s="17">
        <v>15</v>
      </c>
      <c r="F19282" t="s">
        <v>72</v>
      </c>
      <c r="H19282">
        <v>122894.76999999999</v>
      </c>
    </row>
    <row r="19283" spans="1:8" x14ac:dyDescent="0.25">
      <c r="A19283" s="2">
        <v>35</v>
      </c>
      <c r="B19283" t="s">
        <v>50</v>
      </c>
      <c r="C19283" t="s">
        <v>300</v>
      </c>
      <c r="D19283" s="2">
        <v>7</v>
      </c>
      <c r="E19283" s="17">
        <v>1</v>
      </c>
      <c r="F19283" t="s">
        <v>87</v>
      </c>
      <c r="G19283">
        <v>1</v>
      </c>
      <c r="H19283">
        <v>585869.46000000008</v>
      </c>
    </row>
    <row r="19284" spans="1:8" x14ac:dyDescent="0.25">
      <c r="A19284" s="2">
        <v>35</v>
      </c>
      <c r="B19284" t="s">
        <v>50</v>
      </c>
      <c r="C19284" t="s">
        <v>300</v>
      </c>
      <c r="D19284" s="2">
        <v>7</v>
      </c>
      <c r="E19284" s="17">
        <v>1</v>
      </c>
      <c r="F19284" t="s">
        <v>96</v>
      </c>
      <c r="G19284">
        <v>10</v>
      </c>
      <c r="H19284">
        <v>659273.29</v>
      </c>
    </row>
    <row r="19285" spans="1:8" x14ac:dyDescent="0.25">
      <c r="A19285" s="2">
        <v>35</v>
      </c>
      <c r="B19285" t="s">
        <v>50</v>
      </c>
      <c r="C19285" t="s">
        <v>300</v>
      </c>
      <c r="D19285" s="2">
        <v>7</v>
      </c>
      <c r="E19285" s="17">
        <v>3</v>
      </c>
      <c r="F19285" t="s">
        <v>70</v>
      </c>
      <c r="G19285">
        <v>1</v>
      </c>
      <c r="H19285">
        <v>106449</v>
      </c>
    </row>
    <row r="19286" spans="1:8" x14ac:dyDescent="0.25">
      <c r="A19286" s="2">
        <v>35</v>
      </c>
      <c r="B19286" t="s">
        <v>50</v>
      </c>
      <c r="C19286" t="s">
        <v>300</v>
      </c>
      <c r="D19286" s="2">
        <v>7</v>
      </c>
      <c r="E19286" s="17">
        <v>3</v>
      </c>
      <c r="F19286" t="s">
        <v>75</v>
      </c>
      <c r="G19286">
        <v>1</v>
      </c>
      <c r="H19286">
        <v>13500</v>
      </c>
    </row>
    <row r="19287" spans="1:8" x14ac:dyDescent="0.25">
      <c r="A19287" s="2">
        <v>35</v>
      </c>
      <c r="B19287" t="s">
        <v>50</v>
      </c>
      <c r="C19287" t="s">
        <v>300</v>
      </c>
      <c r="D19287" s="2">
        <v>7</v>
      </c>
      <c r="E19287" s="17">
        <v>3</v>
      </c>
      <c r="F19287" t="s">
        <v>68</v>
      </c>
      <c r="G19287">
        <v>1</v>
      </c>
      <c r="H19287">
        <v>17523</v>
      </c>
    </row>
    <row r="19288" spans="1:8" x14ac:dyDescent="0.25">
      <c r="A19288" s="2">
        <v>35</v>
      </c>
      <c r="B19288" t="s">
        <v>50</v>
      </c>
      <c r="C19288" t="s">
        <v>300</v>
      </c>
      <c r="D19288" s="2">
        <v>7</v>
      </c>
      <c r="E19288" s="17">
        <v>3</v>
      </c>
      <c r="F19288" t="s">
        <v>69</v>
      </c>
      <c r="G19288">
        <v>1</v>
      </c>
      <c r="H19288">
        <v>13838.239999999998</v>
      </c>
    </row>
    <row r="19289" spans="1:8" x14ac:dyDescent="0.25">
      <c r="A19289" s="2">
        <v>35</v>
      </c>
      <c r="B19289" t="s">
        <v>50</v>
      </c>
      <c r="C19289" t="s">
        <v>300</v>
      </c>
      <c r="D19289" s="2">
        <v>7</v>
      </c>
      <c r="E19289" s="17">
        <v>3</v>
      </c>
      <c r="F19289" t="s">
        <v>78</v>
      </c>
      <c r="G19289">
        <v>1</v>
      </c>
      <c r="H19289">
        <v>4918.8</v>
      </c>
    </row>
    <row r="19290" spans="1:8" x14ac:dyDescent="0.25">
      <c r="A19290" s="2">
        <v>35</v>
      </c>
      <c r="B19290" t="s">
        <v>50</v>
      </c>
      <c r="C19290" t="s">
        <v>300</v>
      </c>
      <c r="D19290" s="2">
        <v>7</v>
      </c>
      <c r="E19290" s="17">
        <v>3</v>
      </c>
      <c r="F19290" t="s">
        <v>67</v>
      </c>
      <c r="G19290">
        <v>1</v>
      </c>
      <c r="H19290">
        <v>69.959999999999994</v>
      </c>
    </row>
    <row r="19291" spans="1:8" x14ac:dyDescent="0.25">
      <c r="A19291" s="2">
        <v>35</v>
      </c>
      <c r="B19291" t="s">
        <v>50</v>
      </c>
      <c r="C19291" t="s">
        <v>300</v>
      </c>
      <c r="D19291" s="2">
        <v>7</v>
      </c>
      <c r="E19291" s="17">
        <v>3</v>
      </c>
      <c r="F19291" t="s">
        <v>73</v>
      </c>
      <c r="H19291">
        <v>8771.75</v>
      </c>
    </row>
    <row r="19292" spans="1:8" x14ac:dyDescent="0.25">
      <c r="A19292" s="2">
        <v>35</v>
      </c>
      <c r="B19292" t="s">
        <v>50</v>
      </c>
      <c r="C19292" t="s">
        <v>300</v>
      </c>
      <c r="D19292" s="2">
        <v>7</v>
      </c>
      <c r="E19292" s="17">
        <v>4</v>
      </c>
      <c r="F19292" t="s">
        <v>70</v>
      </c>
      <c r="H19292">
        <v>8885</v>
      </c>
    </row>
    <row r="19293" spans="1:8" x14ac:dyDescent="0.25">
      <c r="A19293" s="2">
        <v>35</v>
      </c>
      <c r="B19293" t="s">
        <v>50</v>
      </c>
      <c r="C19293" t="s">
        <v>300</v>
      </c>
      <c r="D19293" s="2">
        <v>7</v>
      </c>
      <c r="E19293" s="17">
        <v>4</v>
      </c>
      <c r="F19293" t="s">
        <v>75</v>
      </c>
      <c r="H19293">
        <v>900</v>
      </c>
    </row>
    <row r="19294" spans="1:8" x14ac:dyDescent="0.25">
      <c r="A19294" s="2">
        <v>35</v>
      </c>
      <c r="B19294" t="s">
        <v>50</v>
      </c>
      <c r="C19294" t="s">
        <v>300</v>
      </c>
      <c r="D19294" s="2">
        <v>7</v>
      </c>
      <c r="E19294" s="17">
        <v>4</v>
      </c>
      <c r="F19294" t="s">
        <v>68</v>
      </c>
      <c r="H19294">
        <v>2760</v>
      </c>
    </row>
    <row r="19295" spans="1:8" x14ac:dyDescent="0.25">
      <c r="A19295" s="2">
        <v>35</v>
      </c>
      <c r="B19295" t="s">
        <v>50</v>
      </c>
      <c r="C19295" t="s">
        <v>300</v>
      </c>
      <c r="D19295" s="2">
        <v>7</v>
      </c>
      <c r="E19295" s="17">
        <v>4</v>
      </c>
      <c r="F19295" t="s">
        <v>69</v>
      </c>
      <c r="H19295">
        <v>1155.04</v>
      </c>
    </row>
    <row r="19296" spans="1:8" x14ac:dyDescent="0.25">
      <c r="A19296" s="2">
        <v>35</v>
      </c>
      <c r="B19296" t="s">
        <v>50</v>
      </c>
      <c r="C19296" t="s">
        <v>300</v>
      </c>
      <c r="D19296" s="2">
        <v>7</v>
      </c>
      <c r="E19296" s="17">
        <v>4</v>
      </c>
      <c r="F19296" t="s">
        <v>67</v>
      </c>
      <c r="H19296">
        <v>5.7799999999999994</v>
      </c>
    </row>
    <row r="19297" spans="1:8" x14ac:dyDescent="0.25">
      <c r="A19297" s="2">
        <v>35</v>
      </c>
      <c r="B19297" t="s">
        <v>50</v>
      </c>
      <c r="C19297" t="s">
        <v>300</v>
      </c>
      <c r="D19297" s="2">
        <v>7</v>
      </c>
      <c r="E19297" s="17">
        <v>6</v>
      </c>
      <c r="F19297" t="s">
        <v>70</v>
      </c>
      <c r="G19297">
        <v>10</v>
      </c>
      <c r="H19297">
        <v>1641090</v>
      </c>
    </row>
    <row r="19298" spans="1:8" x14ac:dyDescent="0.25">
      <c r="A19298" s="2">
        <v>35</v>
      </c>
      <c r="B19298" t="s">
        <v>50</v>
      </c>
      <c r="C19298" t="s">
        <v>300</v>
      </c>
      <c r="D19298" s="2">
        <v>7</v>
      </c>
      <c r="E19298" s="17">
        <v>6</v>
      </c>
      <c r="F19298" t="s">
        <v>75</v>
      </c>
      <c r="G19298">
        <v>8</v>
      </c>
      <c r="H19298">
        <v>96300</v>
      </c>
    </row>
    <row r="19299" spans="1:8" x14ac:dyDescent="0.25">
      <c r="A19299" s="2">
        <v>35</v>
      </c>
      <c r="B19299" t="s">
        <v>50</v>
      </c>
      <c r="C19299" t="s">
        <v>300</v>
      </c>
      <c r="D19299" s="2">
        <v>7</v>
      </c>
      <c r="E19299" s="17">
        <v>6</v>
      </c>
      <c r="F19299" t="s">
        <v>68</v>
      </c>
      <c r="G19299">
        <v>7</v>
      </c>
      <c r="H19299">
        <v>140228.5</v>
      </c>
    </row>
    <row r="19300" spans="1:8" x14ac:dyDescent="0.25">
      <c r="A19300" s="2">
        <v>35</v>
      </c>
      <c r="B19300" t="s">
        <v>50</v>
      </c>
      <c r="C19300" t="s">
        <v>300</v>
      </c>
      <c r="D19300" s="2">
        <v>7</v>
      </c>
      <c r="E19300" s="17">
        <v>6</v>
      </c>
      <c r="F19300" t="s">
        <v>69</v>
      </c>
      <c r="G19300">
        <v>10</v>
      </c>
      <c r="H19300">
        <v>213339.81</v>
      </c>
    </row>
    <row r="19301" spans="1:8" x14ac:dyDescent="0.25">
      <c r="A19301" s="2">
        <v>35</v>
      </c>
      <c r="B19301" t="s">
        <v>50</v>
      </c>
      <c r="C19301" t="s">
        <v>300</v>
      </c>
      <c r="D19301" s="2">
        <v>7</v>
      </c>
      <c r="E19301" s="17">
        <v>6</v>
      </c>
      <c r="F19301" t="s">
        <v>78</v>
      </c>
      <c r="G19301">
        <v>5</v>
      </c>
      <c r="H19301">
        <v>38435.850000000006</v>
      </c>
    </row>
    <row r="19302" spans="1:8" x14ac:dyDescent="0.25">
      <c r="A19302" s="2">
        <v>35</v>
      </c>
      <c r="B19302" t="s">
        <v>50</v>
      </c>
      <c r="C19302" t="s">
        <v>300</v>
      </c>
      <c r="D19302" s="2">
        <v>7</v>
      </c>
      <c r="E19302" s="17">
        <v>6</v>
      </c>
      <c r="F19302" t="s">
        <v>67</v>
      </c>
      <c r="G19302">
        <v>10</v>
      </c>
      <c r="H19302">
        <v>705.37999999999977</v>
      </c>
    </row>
    <row r="19303" spans="1:8" x14ac:dyDescent="0.25">
      <c r="A19303" s="2">
        <v>35</v>
      </c>
      <c r="B19303" t="s">
        <v>50</v>
      </c>
      <c r="C19303" t="s">
        <v>300</v>
      </c>
      <c r="D19303" s="2">
        <v>7</v>
      </c>
      <c r="E19303" s="17">
        <v>6</v>
      </c>
      <c r="F19303" t="s">
        <v>73</v>
      </c>
      <c r="G19303">
        <v>1</v>
      </c>
      <c r="H19303">
        <v>123046.26000000001</v>
      </c>
    </row>
    <row r="19304" spans="1:8" x14ac:dyDescent="0.25">
      <c r="A19304" s="2">
        <v>35</v>
      </c>
      <c r="B19304" t="s">
        <v>50</v>
      </c>
      <c r="C19304" t="s">
        <v>300</v>
      </c>
      <c r="D19304" s="2">
        <v>7</v>
      </c>
      <c r="E19304" s="17">
        <v>6</v>
      </c>
      <c r="F19304" t="s">
        <v>87</v>
      </c>
      <c r="H19304">
        <v>5913.79</v>
      </c>
    </row>
    <row r="19305" spans="1:8" x14ac:dyDescent="0.25">
      <c r="A19305" s="2">
        <v>35</v>
      </c>
      <c r="B19305" t="s">
        <v>50</v>
      </c>
      <c r="C19305" t="s">
        <v>300</v>
      </c>
      <c r="D19305" s="2">
        <v>7</v>
      </c>
      <c r="E19305" s="17">
        <v>7</v>
      </c>
      <c r="F19305" t="s">
        <v>70</v>
      </c>
      <c r="G19305">
        <v>5</v>
      </c>
      <c r="H19305">
        <v>1036672.5</v>
      </c>
    </row>
    <row r="19306" spans="1:8" x14ac:dyDescent="0.25">
      <c r="A19306" s="2">
        <v>35</v>
      </c>
      <c r="B19306" t="s">
        <v>50</v>
      </c>
      <c r="C19306" t="s">
        <v>300</v>
      </c>
      <c r="D19306" s="2">
        <v>7</v>
      </c>
      <c r="E19306" s="17">
        <v>7</v>
      </c>
      <c r="F19306" t="s">
        <v>75</v>
      </c>
      <c r="G19306">
        <v>5</v>
      </c>
      <c r="H19306">
        <v>67500</v>
      </c>
    </row>
    <row r="19307" spans="1:8" x14ac:dyDescent="0.25">
      <c r="A19307" s="2">
        <v>35</v>
      </c>
      <c r="B19307" t="s">
        <v>50</v>
      </c>
      <c r="C19307" t="s">
        <v>300</v>
      </c>
      <c r="D19307" s="2">
        <v>7</v>
      </c>
      <c r="E19307" s="17">
        <v>7</v>
      </c>
      <c r="F19307" t="s">
        <v>68</v>
      </c>
      <c r="G19307">
        <v>5</v>
      </c>
      <c r="H19307">
        <v>92226</v>
      </c>
    </row>
    <row r="19308" spans="1:8" x14ac:dyDescent="0.25">
      <c r="A19308" s="2">
        <v>35</v>
      </c>
      <c r="B19308" t="s">
        <v>50</v>
      </c>
      <c r="C19308" t="s">
        <v>300</v>
      </c>
      <c r="D19308" s="2">
        <v>7</v>
      </c>
      <c r="E19308" s="17">
        <v>7</v>
      </c>
      <c r="F19308" t="s">
        <v>69</v>
      </c>
      <c r="G19308">
        <v>5</v>
      </c>
      <c r="H19308">
        <v>134766.56</v>
      </c>
    </row>
    <row r="19309" spans="1:8" x14ac:dyDescent="0.25">
      <c r="A19309" s="2">
        <v>35</v>
      </c>
      <c r="B19309" t="s">
        <v>50</v>
      </c>
      <c r="C19309" t="s">
        <v>300</v>
      </c>
      <c r="D19309" s="2">
        <v>7</v>
      </c>
      <c r="E19309" s="17">
        <v>7</v>
      </c>
      <c r="F19309" t="s">
        <v>78</v>
      </c>
      <c r="G19309">
        <v>4</v>
      </c>
      <c r="H19309">
        <v>38833.949999999997</v>
      </c>
    </row>
    <row r="19310" spans="1:8" x14ac:dyDescent="0.25">
      <c r="A19310" s="2">
        <v>35</v>
      </c>
      <c r="B19310" t="s">
        <v>50</v>
      </c>
      <c r="C19310" t="s">
        <v>300</v>
      </c>
      <c r="D19310" s="2">
        <v>7</v>
      </c>
      <c r="E19310" s="17">
        <v>7</v>
      </c>
      <c r="F19310" t="s">
        <v>67</v>
      </c>
      <c r="G19310">
        <v>5</v>
      </c>
      <c r="H19310">
        <v>349.7999999999999</v>
      </c>
    </row>
    <row r="19311" spans="1:8" x14ac:dyDescent="0.25">
      <c r="A19311" s="2">
        <v>35</v>
      </c>
      <c r="B19311" t="s">
        <v>50</v>
      </c>
      <c r="C19311" t="s">
        <v>300</v>
      </c>
      <c r="D19311" s="2">
        <v>7</v>
      </c>
      <c r="E19311" s="17">
        <v>7</v>
      </c>
      <c r="F19311" t="s">
        <v>73</v>
      </c>
      <c r="H19311">
        <v>86139.5</v>
      </c>
    </row>
    <row r="19312" spans="1:8" x14ac:dyDescent="0.25">
      <c r="A19312" s="2">
        <v>35</v>
      </c>
      <c r="B19312" t="s">
        <v>50</v>
      </c>
      <c r="C19312" t="s">
        <v>300</v>
      </c>
      <c r="D19312" s="2">
        <v>7</v>
      </c>
      <c r="E19312" s="17">
        <v>8</v>
      </c>
      <c r="F19312" t="s">
        <v>70</v>
      </c>
      <c r="G19312">
        <v>4</v>
      </c>
      <c r="H19312">
        <v>1016166</v>
      </c>
    </row>
    <row r="19313" spans="1:8" x14ac:dyDescent="0.25">
      <c r="A19313" s="2">
        <v>35</v>
      </c>
      <c r="B19313" t="s">
        <v>50</v>
      </c>
      <c r="C19313" t="s">
        <v>300</v>
      </c>
      <c r="D19313" s="2">
        <v>7</v>
      </c>
      <c r="E19313" s="17">
        <v>8</v>
      </c>
      <c r="F19313" t="s">
        <v>75</v>
      </c>
      <c r="G19313">
        <v>4</v>
      </c>
      <c r="H19313">
        <v>54000</v>
      </c>
    </row>
    <row r="19314" spans="1:8" x14ac:dyDescent="0.25">
      <c r="A19314" s="2">
        <v>35</v>
      </c>
      <c r="B19314" t="s">
        <v>50</v>
      </c>
      <c r="C19314" t="s">
        <v>300</v>
      </c>
      <c r="D19314" s="2">
        <v>7</v>
      </c>
      <c r="E19314" s="17">
        <v>8</v>
      </c>
      <c r="F19314" t="s">
        <v>77</v>
      </c>
      <c r="H19314">
        <v>3850.01</v>
      </c>
    </row>
    <row r="19315" spans="1:8" x14ac:dyDescent="0.25">
      <c r="A19315" s="2">
        <v>35</v>
      </c>
      <c r="B19315" t="s">
        <v>50</v>
      </c>
      <c r="C19315" t="s">
        <v>300</v>
      </c>
      <c r="D19315" s="2">
        <v>7</v>
      </c>
      <c r="E19315" s="17">
        <v>8</v>
      </c>
      <c r="F19315" t="s">
        <v>68</v>
      </c>
      <c r="G19315">
        <v>4</v>
      </c>
      <c r="H19315">
        <v>82203.25</v>
      </c>
    </row>
    <row r="19316" spans="1:8" x14ac:dyDescent="0.25">
      <c r="A19316" s="2">
        <v>35</v>
      </c>
      <c r="B19316" t="s">
        <v>50</v>
      </c>
      <c r="C19316" t="s">
        <v>300</v>
      </c>
      <c r="D19316" s="2">
        <v>7</v>
      </c>
      <c r="E19316" s="17">
        <v>8</v>
      </c>
      <c r="F19316" t="s">
        <v>69</v>
      </c>
      <c r="G19316">
        <v>4</v>
      </c>
      <c r="H19316">
        <v>132100.81</v>
      </c>
    </row>
    <row r="19317" spans="1:8" x14ac:dyDescent="0.25">
      <c r="A19317" s="2">
        <v>35</v>
      </c>
      <c r="B19317" t="s">
        <v>50</v>
      </c>
      <c r="C19317" t="s">
        <v>300</v>
      </c>
      <c r="D19317" s="2">
        <v>7</v>
      </c>
      <c r="E19317" s="17">
        <v>8</v>
      </c>
      <c r="F19317" t="s">
        <v>78</v>
      </c>
      <c r="G19317">
        <v>4</v>
      </c>
      <c r="H19317">
        <v>46956.299999999996</v>
      </c>
    </row>
    <row r="19318" spans="1:8" x14ac:dyDescent="0.25">
      <c r="A19318" s="2">
        <v>35</v>
      </c>
      <c r="B19318" t="s">
        <v>50</v>
      </c>
      <c r="C19318" t="s">
        <v>300</v>
      </c>
      <c r="D19318" s="2">
        <v>7</v>
      </c>
      <c r="E19318" s="17">
        <v>8</v>
      </c>
      <c r="F19318" t="s">
        <v>67</v>
      </c>
      <c r="G19318">
        <v>4</v>
      </c>
      <c r="H19318">
        <v>279.83999999999997</v>
      </c>
    </row>
    <row r="19319" spans="1:8" x14ac:dyDescent="0.25">
      <c r="A19319" s="2">
        <v>35</v>
      </c>
      <c r="B19319" t="s">
        <v>50</v>
      </c>
      <c r="C19319" t="s">
        <v>300</v>
      </c>
      <c r="D19319" s="2">
        <v>7</v>
      </c>
      <c r="E19319" s="17">
        <v>8</v>
      </c>
      <c r="F19319" t="s">
        <v>73</v>
      </c>
      <c r="H19319">
        <v>84361.25</v>
      </c>
    </row>
    <row r="19320" spans="1:8" x14ac:dyDescent="0.25">
      <c r="A19320" s="2">
        <v>35</v>
      </c>
      <c r="B19320" t="s">
        <v>50</v>
      </c>
      <c r="C19320" t="s">
        <v>300</v>
      </c>
      <c r="D19320" s="2">
        <v>7</v>
      </c>
      <c r="E19320" s="17">
        <v>9</v>
      </c>
      <c r="F19320" t="s">
        <v>70</v>
      </c>
      <c r="G19320">
        <v>8</v>
      </c>
      <c r="H19320">
        <v>2338747.5</v>
      </c>
    </row>
    <row r="19321" spans="1:8" x14ac:dyDescent="0.25">
      <c r="A19321" s="2">
        <v>35</v>
      </c>
      <c r="B19321" t="s">
        <v>50</v>
      </c>
      <c r="C19321" t="s">
        <v>300</v>
      </c>
      <c r="D19321" s="2">
        <v>7</v>
      </c>
      <c r="E19321" s="17">
        <v>9</v>
      </c>
      <c r="F19321" t="s">
        <v>75</v>
      </c>
      <c r="G19321">
        <v>7</v>
      </c>
      <c r="H19321">
        <v>96900</v>
      </c>
    </row>
    <row r="19322" spans="1:8" x14ac:dyDescent="0.25">
      <c r="A19322" s="2">
        <v>35</v>
      </c>
      <c r="B19322" t="s">
        <v>50</v>
      </c>
      <c r="C19322" t="s">
        <v>300</v>
      </c>
      <c r="D19322" s="2">
        <v>7</v>
      </c>
      <c r="E19322" s="17">
        <v>9</v>
      </c>
      <c r="F19322" t="s">
        <v>68</v>
      </c>
      <c r="G19322">
        <v>8</v>
      </c>
      <c r="H19322">
        <v>152639</v>
      </c>
    </row>
    <row r="19323" spans="1:8" x14ac:dyDescent="0.25">
      <c r="A19323" s="2">
        <v>35</v>
      </c>
      <c r="B19323" t="s">
        <v>50</v>
      </c>
      <c r="C19323" t="s">
        <v>300</v>
      </c>
      <c r="D19323" s="2">
        <v>7</v>
      </c>
      <c r="E19323" s="17">
        <v>9</v>
      </c>
      <c r="F19323" t="s">
        <v>69</v>
      </c>
      <c r="G19323">
        <v>8</v>
      </c>
      <c r="H19323">
        <v>304035.48999999993</v>
      </c>
    </row>
    <row r="19324" spans="1:8" x14ac:dyDescent="0.25">
      <c r="A19324" s="2">
        <v>35</v>
      </c>
      <c r="B19324" t="s">
        <v>50</v>
      </c>
      <c r="C19324" t="s">
        <v>300</v>
      </c>
      <c r="D19324" s="2">
        <v>7</v>
      </c>
      <c r="E19324" s="17">
        <v>9</v>
      </c>
      <c r="F19324" t="s">
        <v>78</v>
      </c>
      <c r="G19324">
        <v>6</v>
      </c>
      <c r="H19324">
        <v>81444</v>
      </c>
    </row>
    <row r="19325" spans="1:8" x14ac:dyDescent="0.25">
      <c r="A19325" s="2">
        <v>35</v>
      </c>
      <c r="B19325" t="s">
        <v>50</v>
      </c>
      <c r="C19325" t="s">
        <v>300</v>
      </c>
      <c r="D19325" s="2">
        <v>7</v>
      </c>
      <c r="E19325" s="17">
        <v>9</v>
      </c>
      <c r="F19325" t="s">
        <v>67</v>
      </c>
      <c r="G19325">
        <v>8</v>
      </c>
      <c r="H19325">
        <v>559.67999999999995</v>
      </c>
    </row>
    <row r="19326" spans="1:8" x14ac:dyDescent="0.25">
      <c r="A19326" s="2">
        <v>35</v>
      </c>
      <c r="B19326" t="s">
        <v>50</v>
      </c>
      <c r="C19326" t="s">
        <v>300</v>
      </c>
      <c r="D19326" s="2">
        <v>7</v>
      </c>
      <c r="E19326" s="17">
        <v>9</v>
      </c>
      <c r="F19326" t="s">
        <v>73</v>
      </c>
      <c r="H19326">
        <v>195349</v>
      </c>
    </row>
    <row r="19327" spans="1:8" x14ac:dyDescent="0.25">
      <c r="A19327" s="2">
        <v>35</v>
      </c>
      <c r="B19327" t="s">
        <v>50</v>
      </c>
      <c r="C19327" t="s">
        <v>300</v>
      </c>
      <c r="D19327" s="2">
        <v>7</v>
      </c>
      <c r="E19327" s="17">
        <v>10</v>
      </c>
      <c r="F19327" t="s">
        <v>70</v>
      </c>
      <c r="G19327">
        <v>5</v>
      </c>
      <c r="H19327">
        <v>1975834.5</v>
      </c>
    </row>
    <row r="19328" spans="1:8" x14ac:dyDescent="0.25">
      <c r="A19328" s="2">
        <v>35</v>
      </c>
      <c r="B19328" t="s">
        <v>50</v>
      </c>
      <c r="C19328" t="s">
        <v>300</v>
      </c>
      <c r="D19328" s="2">
        <v>7</v>
      </c>
      <c r="E19328" s="17">
        <v>10</v>
      </c>
      <c r="F19328" t="s">
        <v>75</v>
      </c>
      <c r="G19328">
        <v>4</v>
      </c>
      <c r="H19328">
        <v>54000</v>
      </c>
    </row>
    <row r="19329" spans="1:8" x14ac:dyDescent="0.25">
      <c r="A19329" s="2">
        <v>35</v>
      </c>
      <c r="B19329" t="s">
        <v>50</v>
      </c>
      <c r="C19329" t="s">
        <v>300</v>
      </c>
      <c r="D19329" s="2">
        <v>7</v>
      </c>
      <c r="E19329" s="17">
        <v>10</v>
      </c>
      <c r="F19329" t="s">
        <v>68</v>
      </c>
      <c r="G19329">
        <v>3</v>
      </c>
      <c r="H19329">
        <v>101879</v>
      </c>
    </row>
    <row r="19330" spans="1:8" x14ac:dyDescent="0.25">
      <c r="A19330" s="2">
        <v>35</v>
      </c>
      <c r="B19330" t="s">
        <v>50</v>
      </c>
      <c r="C19330" t="s">
        <v>300</v>
      </c>
      <c r="D19330" s="2">
        <v>7</v>
      </c>
      <c r="E19330" s="17">
        <v>10</v>
      </c>
      <c r="F19330" t="s">
        <v>69</v>
      </c>
      <c r="G19330">
        <v>5</v>
      </c>
      <c r="H19330">
        <v>256857.75999999998</v>
      </c>
    </row>
    <row r="19331" spans="1:8" x14ac:dyDescent="0.25">
      <c r="A19331" s="2">
        <v>35</v>
      </c>
      <c r="B19331" t="s">
        <v>50</v>
      </c>
      <c r="C19331" t="s">
        <v>300</v>
      </c>
      <c r="D19331" s="2">
        <v>7</v>
      </c>
      <c r="E19331" s="17">
        <v>10</v>
      </c>
      <c r="F19331" t="s">
        <v>78</v>
      </c>
      <c r="G19331">
        <v>5</v>
      </c>
      <c r="H19331">
        <v>91302</v>
      </c>
    </row>
    <row r="19332" spans="1:8" x14ac:dyDescent="0.25">
      <c r="A19332" s="2">
        <v>35</v>
      </c>
      <c r="B19332" t="s">
        <v>50</v>
      </c>
      <c r="C19332" t="s">
        <v>300</v>
      </c>
      <c r="D19332" s="2">
        <v>7</v>
      </c>
      <c r="E19332" s="17">
        <v>10</v>
      </c>
      <c r="F19332" t="s">
        <v>67</v>
      </c>
      <c r="G19332">
        <v>5</v>
      </c>
      <c r="H19332">
        <v>349.7999999999999</v>
      </c>
    </row>
    <row r="19333" spans="1:8" x14ac:dyDescent="0.25">
      <c r="A19333" s="2">
        <v>35</v>
      </c>
      <c r="B19333" t="s">
        <v>50</v>
      </c>
      <c r="C19333" t="s">
        <v>300</v>
      </c>
      <c r="D19333" s="2">
        <v>7</v>
      </c>
      <c r="E19333" s="17">
        <v>10</v>
      </c>
      <c r="F19333" t="s">
        <v>73</v>
      </c>
      <c r="H19333">
        <v>164776.5</v>
      </c>
    </row>
    <row r="19334" spans="1:8" x14ac:dyDescent="0.25">
      <c r="A19334" s="2">
        <v>35</v>
      </c>
      <c r="B19334" t="s">
        <v>50</v>
      </c>
      <c r="C19334" t="s">
        <v>300</v>
      </c>
      <c r="D19334" s="2">
        <v>7</v>
      </c>
      <c r="E19334" s="17">
        <v>11</v>
      </c>
      <c r="F19334" t="s">
        <v>70</v>
      </c>
      <c r="G19334">
        <v>7</v>
      </c>
      <c r="H19334">
        <v>3081655.48</v>
      </c>
    </row>
    <row r="19335" spans="1:8" x14ac:dyDescent="0.25">
      <c r="A19335" s="2">
        <v>35</v>
      </c>
      <c r="B19335" t="s">
        <v>50</v>
      </c>
      <c r="C19335" t="s">
        <v>300</v>
      </c>
      <c r="D19335" s="2">
        <v>7</v>
      </c>
      <c r="E19335" s="17">
        <v>11</v>
      </c>
      <c r="F19335" t="s">
        <v>75</v>
      </c>
      <c r="G19335">
        <v>1</v>
      </c>
      <c r="H19335">
        <v>36000</v>
      </c>
    </row>
    <row r="19336" spans="1:8" x14ac:dyDescent="0.25">
      <c r="A19336" s="2">
        <v>35</v>
      </c>
      <c r="B19336" t="s">
        <v>50</v>
      </c>
      <c r="C19336" t="s">
        <v>300</v>
      </c>
      <c r="D19336" s="2">
        <v>7</v>
      </c>
      <c r="E19336" s="17">
        <v>11</v>
      </c>
      <c r="F19336" t="s">
        <v>68</v>
      </c>
      <c r="G19336">
        <v>3</v>
      </c>
      <c r="H19336">
        <v>45996</v>
      </c>
    </row>
    <row r="19337" spans="1:8" x14ac:dyDescent="0.25">
      <c r="A19337" s="2">
        <v>35</v>
      </c>
      <c r="B19337" t="s">
        <v>50</v>
      </c>
      <c r="C19337" t="s">
        <v>300</v>
      </c>
      <c r="D19337" s="2">
        <v>7</v>
      </c>
      <c r="E19337" s="17">
        <v>11</v>
      </c>
      <c r="F19337" t="s">
        <v>69</v>
      </c>
      <c r="G19337">
        <v>7</v>
      </c>
      <c r="H19337">
        <v>400613.74</v>
      </c>
    </row>
    <row r="19338" spans="1:8" x14ac:dyDescent="0.25">
      <c r="A19338" s="2">
        <v>35</v>
      </c>
      <c r="B19338" t="s">
        <v>50</v>
      </c>
      <c r="C19338" t="s">
        <v>300</v>
      </c>
      <c r="D19338" s="2">
        <v>7</v>
      </c>
      <c r="E19338" s="17">
        <v>11</v>
      </c>
      <c r="F19338" t="s">
        <v>78</v>
      </c>
      <c r="G19338">
        <v>6</v>
      </c>
      <c r="H19338">
        <v>130999.31999999999</v>
      </c>
    </row>
    <row r="19339" spans="1:8" x14ac:dyDescent="0.25">
      <c r="A19339" s="2">
        <v>35</v>
      </c>
      <c r="B19339" t="s">
        <v>50</v>
      </c>
      <c r="C19339" t="s">
        <v>300</v>
      </c>
      <c r="D19339" s="2">
        <v>7</v>
      </c>
      <c r="E19339" s="17">
        <v>11</v>
      </c>
      <c r="F19339" t="s">
        <v>67</v>
      </c>
      <c r="G19339">
        <v>7</v>
      </c>
      <c r="H19339">
        <v>513.04</v>
      </c>
    </row>
    <row r="19340" spans="1:8" x14ac:dyDescent="0.25">
      <c r="A19340" s="2">
        <v>35</v>
      </c>
      <c r="B19340" t="s">
        <v>50</v>
      </c>
      <c r="C19340" t="s">
        <v>300</v>
      </c>
      <c r="D19340" s="2">
        <v>7</v>
      </c>
      <c r="E19340" s="17">
        <v>11</v>
      </c>
      <c r="F19340" t="s">
        <v>73</v>
      </c>
      <c r="H19340">
        <v>176737.76</v>
      </c>
    </row>
    <row r="19341" spans="1:8" x14ac:dyDescent="0.25">
      <c r="A19341" s="2">
        <v>35</v>
      </c>
      <c r="B19341" t="s">
        <v>50</v>
      </c>
      <c r="C19341" t="s">
        <v>300</v>
      </c>
      <c r="D19341" s="2">
        <v>7</v>
      </c>
      <c r="E19341" s="17">
        <v>11</v>
      </c>
      <c r="F19341" t="s">
        <v>72</v>
      </c>
      <c r="G19341">
        <v>7</v>
      </c>
      <c r="H19341">
        <v>534855.11</v>
      </c>
    </row>
    <row r="19342" spans="1:8" x14ac:dyDescent="0.25">
      <c r="A19342" s="2">
        <v>35</v>
      </c>
      <c r="B19342" t="s">
        <v>50</v>
      </c>
      <c r="C19342" t="s">
        <v>300</v>
      </c>
      <c r="D19342" s="2">
        <v>7</v>
      </c>
      <c r="E19342" s="17">
        <v>12</v>
      </c>
      <c r="F19342" t="s">
        <v>70</v>
      </c>
      <c r="G19342">
        <v>9</v>
      </c>
      <c r="H19342">
        <v>4692354.87</v>
      </c>
    </row>
    <row r="19343" spans="1:8" x14ac:dyDescent="0.25">
      <c r="A19343" s="2">
        <v>35</v>
      </c>
      <c r="B19343" t="s">
        <v>50</v>
      </c>
      <c r="C19343" t="s">
        <v>300</v>
      </c>
      <c r="D19343" s="2">
        <v>7</v>
      </c>
      <c r="E19343" s="17">
        <v>12</v>
      </c>
      <c r="F19343" t="s">
        <v>75</v>
      </c>
      <c r="G19343">
        <v>2</v>
      </c>
      <c r="H19343">
        <v>101304</v>
      </c>
    </row>
    <row r="19344" spans="1:8" x14ac:dyDescent="0.25">
      <c r="A19344" s="2">
        <v>35</v>
      </c>
      <c r="B19344" t="s">
        <v>50</v>
      </c>
      <c r="C19344" t="s">
        <v>300</v>
      </c>
      <c r="D19344" s="2">
        <v>7</v>
      </c>
      <c r="E19344" s="17">
        <v>12</v>
      </c>
      <c r="F19344" t="s">
        <v>68</v>
      </c>
      <c r="G19344">
        <v>6</v>
      </c>
      <c r="H19344">
        <v>75220</v>
      </c>
    </row>
    <row r="19345" spans="1:8" x14ac:dyDescent="0.25">
      <c r="A19345" s="2">
        <v>35</v>
      </c>
      <c r="B19345" t="s">
        <v>50</v>
      </c>
      <c r="C19345" t="s">
        <v>300</v>
      </c>
      <c r="D19345" s="2">
        <v>7</v>
      </c>
      <c r="E19345" s="17">
        <v>12</v>
      </c>
      <c r="F19345" t="s">
        <v>69</v>
      </c>
      <c r="G19345">
        <v>9</v>
      </c>
      <c r="H19345">
        <v>610004.32000000007</v>
      </c>
    </row>
    <row r="19346" spans="1:8" x14ac:dyDescent="0.25">
      <c r="A19346" s="2">
        <v>35</v>
      </c>
      <c r="B19346" t="s">
        <v>50</v>
      </c>
      <c r="C19346" t="s">
        <v>300</v>
      </c>
      <c r="D19346" s="2">
        <v>7</v>
      </c>
      <c r="E19346" s="17">
        <v>12</v>
      </c>
      <c r="F19346" t="s">
        <v>78</v>
      </c>
      <c r="G19346">
        <v>8</v>
      </c>
      <c r="H19346">
        <v>229815.59999999998</v>
      </c>
    </row>
    <row r="19347" spans="1:8" x14ac:dyDescent="0.25">
      <c r="A19347" s="2">
        <v>35</v>
      </c>
      <c r="B19347" t="s">
        <v>50</v>
      </c>
      <c r="C19347" t="s">
        <v>300</v>
      </c>
      <c r="D19347" s="2">
        <v>7</v>
      </c>
      <c r="E19347" s="17">
        <v>12</v>
      </c>
      <c r="F19347" t="s">
        <v>67</v>
      </c>
      <c r="G19347">
        <v>9</v>
      </c>
      <c r="H19347">
        <v>629.64</v>
      </c>
    </row>
    <row r="19348" spans="1:8" x14ac:dyDescent="0.25">
      <c r="A19348" s="2">
        <v>35</v>
      </c>
      <c r="B19348" t="s">
        <v>50</v>
      </c>
      <c r="C19348" t="s">
        <v>300</v>
      </c>
      <c r="D19348" s="2">
        <v>7</v>
      </c>
      <c r="E19348" s="17">
        <v>12</v>
      </c>
      <c r="F19348" t="s">
        <v>73</v>
      </c>
      <c r="G19348">
        <v>1</v>
      </c>
      <c r="H19348">
        <v>344444.82</v>
      </c>
    </row>
    <row r="19349" spans="1:8" x14ac:dyDescent="0.25">
      <c r="A19349" s="2">
        <v>35</v>
      </c>
      <c r="B19349" t="s">
        <v>50</v>
      </c>
      <c r="C19349" t="s">
        <v>300</v>
      </c>
      <c r="D19349" s="2">
        <v>7</v>
      </c>
      <c r="E19349" s="17">
        <v>12</v>
      </c>
      <c r="F19349" t="s">
        <v>72</v>
      </c>
      <c r="G19349">
        <v>9</v>
      </c>
      <c r="H19349">
        <v>816991.64</v>
      </c>
    </row>
    <row r="19350" spans="1:8" x14ac:dyDescent="0.25">
      <c r="A19350" s="2">
        <v>35</v>
      </c>
      <c r="B19350" t="s">
        <v>50</v>
      </c>
      <c r="C19350" t="s">
        <v>300</v>
      </c>
      <c r="D19350" s="2">
        <v>7</v>
      </c>
      <c r="E19350" s="17">
        <v>13</v>
      </c>
      <c r="F19350" t="s">
        <v>70</v>
      </c>
      <c r="G19350">
        <v>13</v>
      </c>
      <c r="H19350">
        <v>8474904.0199999996</v>
      </c>
    </row>
    <row r="19351" spans="1:8" x14ac:dyDescent="0.25">
      <c r="A19351" s="2">
        <v>35</v>
      </c>
      <c r="B19351" t="s">
        <v>50</v>
      </c>
      <c r="C19351" t="s">
        <v>300</v>
      </c>
      <c r="D19351" s="2">
        <v>7</v>
      </c>
      <c r="E19351" s="17">
        <v>13</v>
      </c>
      <c r="F19351" t="s">
        <v>75</v>
      </c>
      <c r="G19351">
        <v>3</v>
      </c>
      <c r="H19351">
        <v>229560</v>
      </c>
    </row>
    <row r="19352" spans="1:8" x14ac:dyDescent="0.25">
      <c r="A19352" s="2">
        <v>35</v>
      </c>
      <c r="B19352" t="s">
        <v>50</v>
      </c>
      <c r="C19352" t="s">
        <v>300</v>
      </c>
      <c r="D19352" s="2">
        <v>7</v>
      </c>
      <c r="E19352" s="17">
        <v>13</v>
      </c>
      <c r="F19352" t="s">
        <v>68</v>
      </c>
      <c r="G19352">
        <v>6</v>
      </c>
      <c r="H19352">
        <v>148905.72</v>
      </c>
    </row>
    <row r="19353" spans="1:8" x14ac:dyDescent="0.25">
      <c r="A19353" s="2">
        <v>35</v>
      </c>
      <c r="B19353" t="s">
        <v>50</v>
      </c>
      <c r="C19353" t="s">
        <v>300</v>
      </c>
      <c r="D19353" s="2">
        <v>7</v>
      </c>
      <c r="E19353" s="17">
        <v>13</v>
      </c>
      <c r="F19353" t="s">
        <v>69</v>
      </c>
      <c r="G19353">
        <v>13</v>
      </c>
      <c r="H19353">
        <v>1032110.4000000003</v>
      </c>
    </row>
    <row r="19354" spans="1:8" x14ac:dyDescent="0.25">
      <c r="A19354" s="2">
        <v>35</v>
      </c>
      <c r="B19354" t="s">
        <v>50</v>
      </c>
      <c r="C19354" t="s">
        <v>300</v>
      </c>
      <c r="D19354" s="2">
        <v>7</v>
      </c>
      <c r="E19354" s="17">
        <v>13</v>
      </c>
      <c r="F19354" t="s">
        <v>78</v>
      </c>
      <c r="G19354">
        <v>1</v>
      </c>
      <c r="H19354">
        <v>78722.37</v>
      </c>
    </row>
    <row r="19355" spans="1:8" x14ac:dyDescent="0.25">
      <c r="A19355" s="2">
        <v>35</v>
      </c>
      <c r="B19355" t="s">
        <v>50</v>
      </c>
      <c r="C19355" t="s">
        <v>300</v>
      </c>
      <c r="D19355" s="2">
        <v>7</v>
      </c>
      <c r="E19355" s="17">
        <v>13</v>
      </c>
      <c r="F19355" t="s">
        <v>67</v>
      </c>
      <c r="G19355">
        <v>13</v>
      </c>
      <c r="H19355">
        <v>996.93000000000029</v>
      </c>
    </row>
    <row r="19356" spans="1:8" x14ac:dyDescent="0.25">
      <c r="A19356" s="2">
        <v>35</v>
      </c>
      <c r="B19356" t="s">
        <v>50</v>
      </c>
      <c r="C19356" t="s">
        <v>300</v>
      </c>
      <c r="D19356" s="2">
        <v>7</v>
      </c>
      <c r="E19356" s="17">
        <v>13</v>
      </c>
      <c r="F19356" t="s">
        <v>73</v>
      </c>
      <c r="G19356">
        <v>8</v>
      </c>
      <c r="H19356">
        <v>472692.39000000007</v>
      </c>
    </row>
    <row r="19357" spans="1:8" x14ac:dyDescent="0.25">
      <c r="A19357" s="2">
        <v>35</v>
      </c>
      <c r="B19357" t="s">
        <v>50</v>
      </c>
      <c r="C19357" t="s">
        <v>300</v>
      </c>
      <c r="D19357" s="2">
        <v>7</v>
      </c>
      <c r="E19357" s="17">
        <v>13</v>
      </c>
      <c r="F19357" t="s">
        <v>79</v>
      </c>
      <c r="H19357">
        <v>8882</v>
      </c>
    </row>
    <row r="19358" spans="1:8" x14ac:dyDescent="0.25">
      <c r="A19358" s="2">
        <v>35</v>
      </c>
      <c r="B19358" t="s">
        <v>50</v>
      </c>
      <c r="C19358" t="s">
        <v>300</v>
      </c>
      <c r="D19358" s="2">
        <v>7</v>
      </c>
      <c r="E19358" s="17">
        <v>13</v>
      </c>
      <c r="F19358" t="s">
        <v>72</v>
      </c>
      <c r="G19358">
        <v>13</v>
      </c>
      <c r="H19358">
        <v>3142653.8099999996</v>
      </c>
    </row>
    <row r="19359" spans="1:8" x14ac:dyDescent="0.25">
      <c r="A19359" s="2">
        <v>35</v>
      </c>
      <c r="B19359" t="s">
        <v>50</v>
      </c>
      <c r="C19359" t="s">
        <v>300</v>
      </c>
      <c r="D19359" s="2">
        <v>7</v>
      </c>
      <c r="E19359" s="17">
        <v>14</v>
      </c>
      <c r="F19359" t="s">
        <v>70</v>
      </c>
      <c r="G19359">
        <v>4</v>
      </c>
      <c r="H19359">
        <v>2790665.4</v>
      </c>
    </row>
    <row r="19360" spans="1:8" x14ac:dyDescent="0.25">
      <c r="A19360" s="2">
        <v>35</v>
      </c>
      <c r="B19360" t="s">
        <v>50</v>
      </c>
      <c r="C19360" t="s">
        <v>300</v>
      </c>
      <c r="D19360" s="2">
        <v>7</v>
      </c>
      <c r="E19360" s="17">
        <v>14</v>
      </c>
      <c r="F19360" t="s">
        <v>75</v>
      </c>
      <c r="G19360">
        <v>2</v>
      </c>
      <c r="H19360">
        <v>169815</v>
      </c>
    </row>
    <row r="19361" spans="1:8" x14ac:dyDescent="0.25">
      <c r="A19361" s="2">
        <v>35</v>
      </c>
      <c r="B19361" t="s">
        <v>50</v>
      </c>
      <c r="C19361" t="s">
        <v>300</v>
      </c>
      <c r="D19361" s="2">
        <v>7</v>
      </c>
      <c r="E19361" s="17">
        <v>14</v>
      </c>
      <c r="F19361" t="s">
        <v>68</v>
      </c>
      <c r="G19361">
        <v>3</v>
      </c>
      <c r="H19361">
        <v>54960</v>
      </c>
    </row>
    <row r="19362" spans="1:8" x14ac:dyDescent="0.25">
      <c r="A19362" s="2">
        <v>35</v>
      </c>
      <c r="B19362" t="s">
        <v>50</v>
      </c>
      <c r="C19362" t="s">
        <v>300</v>
      </c>
      <c r="D19362" s="2">
        <v>7</v>
      </c>
      <c r="E19362" s="17">
        <v>14</v>
      </c>
      <c r="F19362" t="s">
        <v>69</v>
      </c>
      <c r="G19362">
        <v>4</v>
      </c>
      <c r="H19362">
        <v>362785.78999999992</v>
      </c>
    </row>
    <row r="19363" spans="1:8" x14ac:dyDescent="0.25">
      <c r="A19363" s="2">
        <v>35</v>
      </c>
      <c r="B19363" t="s">
        <v>50</v>
      </c>
      <c r="C19363" t="s">
        <v>300</v>
      </c>
      <c r="D19363" s="2">
        <v>7</v>
      </c>
      <c r="E19363" s="17">
        <v>14</v>
      </c>
      <c r="F19363" t="s">
        <v>67</v>
      </c>
      <c r="G19363">
        <v>4</v>
      </c>
      <c r="H19363">
        <v>279.83999999999997</v>
      </c>
    </row>
    <row r="19364" spans="1:8" x14ac:dyDescent="0.25">
      <c r="A19364" s="2">
        <v>35</v>
      </c>
      <c r="B19364" t="s">
        <v>50</v>
      </c>
      <c r="C19364" t="s">
        <v>300</v>
      </c>
      <c r="D19364" s="2">
        <v>7</v>
      </c>
      <c r="E19364" s="17">
        <v>14</v>
      </c>
      <c r="F19364" t="s">
        <v>73</v>
      </c>
      <c r="G19364">
        <v>2</v>
      </c>
      <c r="H19364">
        <v>113092.8</v>
      </c>
    </row>
    <row r="19365" spans="1:8" x14ac:dyDescent="0.25">
      <c r="A19365" s="2">
        <v>35</v>
      </c>
      <c r="B19365" t="s">
        <v>50</v>
      </c>
      <c r="C19365" t="s">
        <v>300</v>
      </c>
      <c r="D19365" s="2">
        <v>7</v>
      </c>
      <c r="E19365" s="17">
        <v>14</v>
      </c>
      <c r="F19365" t="s">
        <v>72</v>
      </c>
      <c r="G19365">
        <v>4</v>
      </c>
      <c r="H19365">
        <v>986038.91999999993</v>
      </c>
    </row>
    <row r="19366" spans="1:8" x14ac:dyDescent="0.25">
      <c r="A19366" s="2">
        <v>35</v>
      </c>
      <c r="B19366" t="s">
        <v>50</v>
      </c>
      <c r="C19366" t="s">
        <v>300</v>
      </c>
      <c r="D19366" s="2">
        <v>7</v>
      </c>
      <c r="E19366" s="17">
        <v>15</v>
      </c>
      <c r="F19366" t="s">
        <v>70</v>
      </c>
      <c r="G19366">
        <v>1</v>
      </c>
      <c r="H19366">
        <v>1263159.4800000002</v>
      </c>
    </row>
    <row r="19367" spans="1:8" x14ac:dyDescent="0.25">
      <c r="A19367" s="2">
        <v>35</v>
      </c>
      <c r="B19367" t="s">
        <v>50</v>
      </c>
      <c r="C19367" t="s">
        <v>300</v>
      </c>
      <c r="D19367" s="2">
        <v>7</v>
      </c>
      <c r="E19367" s="17">
        <v>15</v>
      </c>
      <c r="F19367" t="s">
        <v>69</v>
      </c>
      <c r="G19367">
        <v>1</v>
      </c>
      <c r="H19367">
        <v>111398.28000000001</v>
      </c>
    </row>
    <row r="19368" spans="1:8" x14ac:dyDescent="0.25">
      <c r="A19368" s="2">
        <v>35</v>
      </c>
      <c r="B19368" t="s">
        <v>50</v>
      </c>
      <c r="C19368" t="s">
        <v>300</v>
      </c>
      <c r="D19368" s="2">
        <v>7</v>
      </c>
      <c r="E19368" s="17">
        <v>15</v>
      </c>
      <c r="F19368" t="s">
        <v>78</v>
      </c>
      <c r="H19368">
        <v>145537.56</v>
      </c>
    </row>
    <row r="19369" spans="1:8" x14ac:dyDescent="0.25">
      <c r="A19369" s="2">
        <v>35</v>
      </c>
      <c r="B19369" t="s">
        <v>50</v>
      </c>
      <c r="C19369" t="s">
        <v>300</v>
      </c>
      <c r="D19369" s="2">
        <v>7</v>
      </c>
      <c r="E19369" s="17">
        <v>15</v>
      </c>
      <c r="F19369" t="s">
        <v>67</v>
      </c>
      <c r="G19369">
        <v>1</v>
      </c>
      <c r="H19369">
        <v>104.94</v>
      </c>
    </row>
    <row r="19370" spans="1:8" x14ac:dyDescent="0.25">
      <c r="A19370" s="2">
        <v>35</v>
      </c>
      <c r="B19370" t="s">
        <v>50</v>
      </c>
      <c r="C19370" t="s">
        <v>300</v>
      </c>
      <c r="D19370" s="2">
        <v>7</v>
      </c>
      <c r="E19370" s="17">
        <v>15</v>
      </c>
      <c r="F19370" t="s">
        <v>73</v>
      </c>
      <c r="H19370">
        <v>71409.3</v>
      </c>
    </row>
    <row r="19371" spans="1:8" x14ac:dyDescent="0.25">
      <c r="A19371" s="2">
        <v>35</v>
      </c>
      <c r="B19371" t="s">
        <v>50</v>
      </c>
      <c r="C19371" t="s">
        <v>300</v>
      </c>
      <c r="D19371" s="2">
        <v>7</v>
      </c>
      <c r="E19371" s="17">
        <v>15</v>
      </c>
      <c r="F19371" t="s">
        <v>72</v>
      </c>
      <c r="G19371">
        <v>1</v>
      </c>
      <c r="H19371">
        <v>562789.84000000008</v>
      </c>
    </row>
    <row r="19372" spans="1:8" x14ac:dyDescent="0.25">
      <c r="A19372" s="2">
        <v>35</v>
      </c>
      <c r="B19372" t="s">
        <v>50</v>
      </c>
      <c r="C19372" t="s">
        <v>301</v>
      </c>
      <c r="D19372" s="2">
        <v>3</v>
      </c>
      <c r="E19372" s="17">
        <v>1</v>
      </c>
      <c r="F19372" t="s">
        <v>87</v>
      </c>
      <c r="H19372">
        <v>20832</v>
      </c>
    </row>
    <row r="19373" spans="1:8" x14ac:dyDescent="0.25">
      <c r="A19373" s="2">
        <v>35</v>
      </c>
      <c r="B19373" t="s">
        <v>50</v>
      </c>
      <c r="C19373" t="s">
        <v>301</v>
      </c>
      <c r="D19373" s="2">
        <v>3</v>
      </c>
      <c r="E19373" s="17">
        <v>3</v>
      </c>
      <c r="F19373" t="s">
        <v>70</v>
      </c>
      <c r="G19373">
        <v>2</v>
      </c>
      <c r="H19373">
        <v>212898</v>
      </c>
    </row>
    <row r="19374" spans="1:8" x14ac:dyDescent="0.25">
      <c r="A19374" s="2">
        <v>35</v>
      </c>
      <c r="B19374" t="s">
        <v>50</v>
      </c>
      <c r="C19374" t="s">
        <v>301</v>
      </c>
      <c r="D19374" s="2">
        <v>3</v>
      </c>
      <c r="E19374" s="17">
        <v>3</v>
      </c>
      <c r="F19374" t="s">
        <v>75</v>
      </c>
      <c r="G19374">
        <v>2</v>
      </c>
      <c r="H19374">
        <v>27000</v>
      </c>
    </row>
    <row r="19375" spans="1:8" x14ac:dyDescent="0.25">
      <c r="A19375" s="2">
        <v>35</v>
      </c>
      <c r="B19375" t="s">
        <v>50</v>
      </c>
      <c r="C19375" t="s">
        <v>301</v>
      </c>
      <c r="D19375" s="2">
        <v>3</v>
      </c>
      <c r="E19375" s="17">
        <v>3</v>
      </c>
      <c r="F19375" t="s">
        <v>68</v>
      </c>
      <c r="G19375">
        <v>2</v>
      </c>
      <c r="H19375">
        <v>26185</v>
      </c>
    </row>
    <row r="19376" spans="1:8" x14ac:dyDescent="0.25">
      <c r="A19376" s="2">
        <v>35</v>
      </c>
      <c r="B19376" t="s">
        <v>50</v>
      </c>
      <c r="C19376" t="s">
        <v>301</v>
      </c>
      <c r="D19376" s="2">
        <v>3</v>
      </c>
      <c r="E19376" s="17">
        <v>3</v>
      </c>
      <c r="F19376" t="s">
        <v>69</v>
      </c>
      <c r="G19376">
        <v>2</v>
      </c>
      <c r="H19376">
        <v>27676.479999999996</v>
      </c>
    </row>
    <row r="19377" spans="1:8" x14ac:dyDescent="0.25">
      <c r="A19377" s="2">
        <v>35</v>
      </c>
      <c r="B19377" t="s">
        <v>50</v>
      </c>
      <c r="C19377" t="s">
        <v>301</v>
      </c>
      <c r="D19377" s="2">
        <v>3</v>
      </c>
      <c r="E19377" s="17">
        <v>3</v>
      </c>
      <c r="F19377" t="s">
        <v>78</v>
      </c>
      <c r="G19377">
        <v>2</v>
      </c>
      <c r="H19377">
        <v>9837.6</v>
      </c>
    </row>
    <row r="19378" spans="1:8" x14ac:dyDescent="0.25">
      <c r="A19378" s="2">
        <v>35</v>
      </c>
      <c r="B19378" t="s">
        <v>50</v>
      </c>
      <c r="C19378" t="s">
        <v>301</v>
      </c>
      <c r="D19378" s="2">
        <v>3</v>
      </c>
      <c r="E19378" s="17">
        <v>3</v>
      </c>
      <c r="F19378" t="s">
        <v>67</v>
      </c>
      <c r="G19378">
        <v>2</v>
      </c>
      <c r="H19378">
        <v>139.91999999999996</v>
      </c>
    </row>
    <row r="19379" spans="1:8" x14ac:dyDescent="0.25">
      <c r="A19379" s="2">
        <v>35</v>
      </c>
      <c r="B19379" t="s">
        <v>50</v>
      </c>
      <c r="C19379" t="s">
        <v>301</v>
      </c>
      <c r="D19379" s="2">
        <v>3</v>
      </c>
      <c r="E19379" s="17">
        <v>3</v>
      </c>
      <c r="F19379" t="s">
        <v>73</v>
      </c>
      <c r="H19379">
        <v>17543.5</v>
      </c>
    </row>
    <row r="19380" spans="1:8" x14ac:dyDescent="0.25">
      <c r="A19380" s="2">
        <v>35</v>
      </c>
      <c r="B19380" t="s">
        <v>50</v>
      </c>
      <c r="C19380" t="s">
        <v>301</v>
      </c>
      <c r="D19380" s="2">
        <v>3</v>
      </c>
      <c r="E19380" s="17">
        <v>6</v>
      </c>
      <c r="F19380" t="s">
        <v>70</v>
      </c>
      <c r="G19380">
        <v>7</v>
      </c>
      <c r="H19380">
        <v>1144390.5</v>
      </c>
    </row>
    <row r="19381" spans="1:8" x14ac:dyDescent="0.25">
      <c r="A19381" s="2">
        <v>35</v>
      </c>
      <c r="B19381" t="s">
        <v>50</v>
      </c>
      <c r="C19381" t="s">
        <v>301</v>
      </c>
      <c r="D19381" s="2">
        <v>3</v>
      </c>
      <c r="E19381" s="17">
        <v>6</v>
      </c>
      <c r="F19381" t="s">
        <v>75</v>
      </c>
      <c r="G19381">
        <v>7</v>
      </c>
      <c r="H19381">
        <v>86700</v>
      </c>
    </row>
    <row r="19382" spans="1:8" x14ac:dyDescent="0.25">
      <c r="A19382" s="2">
        <v>35</v>
      </c>
      <c r="B19382" t="s">
        <v>50</v>
      </c>
      <c r="C19382" t="s">
        <v>301</v>
      </c>
      <c r="D19382" s="2">
        <v>3</v>
      </c>
      <c r="E19382" s="17">
        <v>6</v>
      </c>
      <c r="F19382" t="s">
        <v>68</v>
      </c>
      <c r="G19382">
        <v>4</v>
      </c>
      <c r="H19382">
        <v>89224.75</v>
      </c>
    </row>
    <row r="19383" spans="1:8" x14ac:dyDescent="0.25">
      <c r="A19383" s="2">
        <v>35</v>
      </c>
      <c r="B19383" t="s">
        <v>50</v>
      </c>
      <c r="C19383" t="s">
        <v>301</v>
      </c>
      <c r="D19383" s="2">
        <v>3</v>
      </c>
      <c r="E19383" s="17">
        <v>6</v>
      </c>
      <c r="F19383" t="s">
        <v>69</v>
      </c>
      <c r="G19383">
        <v>7</v>
      </c>
      <c r="H19383">
        <v>148769.46999999997</v>
      </c>
    </row>
    <row r="19384" spans="1:8" x14ac:dyDescent="0.25">
      <c r="A19384" s="2">
        <v>35</v>
      </c>
      <c r="B19384" t="s">
        <v>50</v>
      </c>
      <c r="C19384" t="s">
        <v>301</v>
      </c>
      <c r="D19384" s="2">
        <v>3</v>
      </c>
      <c r="E19384" s="17">
        <v>6</v>
      </c>
      <c r="F19384" t="s">
        <v>78</v>
      </c>
      <c r="G19384">
        <v>3</v>
      </c>
      <c r="H19384">
        <v>23577.45</v>
      </c>
    </row>
    <row r="19385" spans="1:8" x14ac:dyDescent="0.25">
      <c r="A19385" s="2">
        <v>35</v>
      </c>
      <c r="B19385" t="s">
        <v>50</v>
      </c>
      <c r="C19385" t="s">
        <v>301</v>
      </c>
      <c r="D19385" s="2">
        <v>3</v>
      </c>
      <c r="E19385" s="17">
        <v>6</v>
      </c>
      <c r="F19385" t="s">
        <v>67</v>
      </c>
      <c r="G19385">
        <v>7</v>
      </c>
      <c r="H19385">
        <v>489.72</v>
      </c>
    </row>
    <row r="19386" spans="1:8" x14ac:dyDescent="0.25">
      <c r="A19386" s="2">
        <v>35</v>
      </c>
      <c r="B19386" t="s">
        <v>50</v>
      </c>
      <c r="C19386" t="s">
        <v>301</v>
      </c>
      <c r="D19386" s="2">
        <v>3</v>
      </c>
      <c r="E19386" s="17">
        <v>6</v>
      </c>
      <c r="F19386" t="s">
        <v>73</v>
      </c>
      <c r="H19386">
        <v>86703.17</v>
      </c>
    </row>
    <row r="19387" spans="1:8" x14ac:dyDescent="0.25">
      <c r="A19387" s="2">
        <v>35</v>
      </c>
      <c r="B19387" t="s">
        <v>50</v>
      </c>
      <c r="C19387" t="s">
        <v>301</v>
      </c>
      <c r="D19387" s="2">
        <v>3</v>
      </c>
      <c r="E19387" s="17">
        <v>7</v>
      </c>
      <c r="F19387" t="s">
        <v>70</v>
      </c>
      <c r="G19387">
        <v>5</v>
      </c>
      <c r="H19387">
        <v>1016103</v>
      </c>
    </row>
    <row r="19388" spans="1:8" x14ac:dyDescent="0.25">
      <c r="A19388" s="2">
        <v>35</v>
      </c>
      <c r="B19388" t="s">
        <v>50</v>
      </c>
      <c r="C19388" t="s">
        <v>301</v>
      </c>
      <c r="D19388" s="2">
        <v>3</v>
      </c>
      <c r="E19388" s="17">
        <v>7</v>
      </c>
      <c r="F19388" t="s">
        <v>75</v>
      </c>
      <c r="G19388">
        <v>4</v>
      </c>
      <c r="H19388">
        <v>53700</v>
      </c>
    </row>
    <row r="19389" spans="1:8" x14ac:dyDescent="0.25">
      <c r="A19389" s="2">
        <v>35</v>
      </c>
      <c r="B19389" t="s">
        <v>50</v>
      </c>
      <c r="C19389" t="s">
        <v>301</v>
      </c>
      <c r="D19389" s="2">
        <v>3</v>
      </c>
      <c r="E19389" s="17">
        <v>7</v>
      </c>
      <c r="F19389" t="s">
        <v>68</v>
      </c>
      <c r="G19389">
        <v>5</v>
      </c>
      <c r="H19389">
        <v>127715</v>
      </c>
    </row>
    <row r="19390" spans="1:8" x14ac:dyDescent="0.25">
      <c r="A19390" s="2">
        <v>35</v>
      </c>
      <c r="B19390" t="s">
        <v>50</v>
      </c>
      <c r="C19390" t="s">
        <v>301</v>
      </c>
      <c r="D19390" s="2">
        <v>3</v>
      </c>
      <c r="E19390" s="17">
        <v>7</v>
      </c>
      <c r="F19390" t="s">
        <v>69</v>
      </c>
      <c r="G19390">
        <v>5</v>
      </c>
      <c r="H19390">
        <v>132092.57999999999</v>
      </c>
    </row>
    <row r="19391" spans="1:8" x14ac:dyDescent="0.25">
      <c r="A19391" s="2">
        <v>35</v>
      </c>
      <c r="B19391" t="s">
        <v>50</v>
      </c>
      <c r="C19391" t="s">
        <v>301</v>
      </c>
      <c r="D19391" s="2">
        <v>3</v>
      </c>
      <c r="E19391" s="17">
        <v>7</v>
      </c>
      <c r="F19391" t="s">
        <v>78</v>
      </c>
      <c r="G19391">
        <v>3</v>
      </c>
      <c r="H19391">
        <v>28813.5</v>
      </c>
    </row>
    <row r="19392" spans="1:8" x14ac:dyDescent="0.25">
      <c r="A19392" s="2">
        <v>35</v>
      </c>
      <c r="B19392" t="s">
        <v>50</v>
      </c>
      <c r="C19392" t="s">
        <v>301</v>
      </c>
      <c r="D19392" s="2">
        <v>3</v>
      </c>
      <c r="E19392" s="17">
        <v>7</v>
      </c>
      <c r="F19392" t="s">
        <v>67</v>
      </c>
      <c r="G19392">
        <v>5</v>
      </c>
      <c r="H19392">
        <v>349.7999999999999</v>
      </c>
    </row>
    <row r="19393" spans="1:8" x14ac:dyDescent="0.25">
      <c r="A19393" s="2">
        <v>35</v>
      </c>
      <c r="B19393" t="s">
        <v>50</v>
      </c>
      <c r="C19393" t="s">
        <v>301</v>
      </c>
      <c r="D19393" s="2">
        <v>3</v>
      </c>
      <c r="E19393" s="17">
        <v>7</v>
      </c>
      <c r="F19393" t="s">
        <v>73</v>
      </c>
      <c r="H19393">
        <v>84868</v>
      </c>
    </row>
    <row r="19394" spans="1:8" x14ac:dyDescent="0.25">
      <c r="A19394" s="2">
        <v>35</v>
      </c>
      <c r="B19394" t="s">
        <v>50</v>
      </c>
      <c r="C19394" t="s">
        <v>301</v>
      </c>
      <c r="D19394" s="2">
        <v>3</v>
      </c>
      <c r="E19394" s="17">
        <v>9</v>
      </c>
      <c r="F19394" t="s">
        <v>70</v>
      </c>
      <c r="G19394">
        <v>3</v>
      </c>
      <c r="H19394">
        <v>1057877.5</v>
      </c>
    </row>
    <row r="19395" spans="1:8" x14ac:dyDescent="0.25">
      <c r="A19395" s="2">
        <v>35</v>
      </c>
      <c r="B19395" t="s">
        <v>50</v>
      </c>
      <c r="C19395" t="s">
        <v>301</v>
      </c>
      <c r="D19395" s="2">
        <v>3</v>
      </c>
      <c r="E19395" s="17">
        <v>9</v>
      </c>
      <c r="F19395" t="s">
        <v>75</v>
      </c>
      <c r="G19395">
        <v>2</v>
      </c>
      <c r="H19395">
        <v>42300</v>
      </c>
    </row>
    <row r="19396" spans="1:8" x14ac:dyDescent="0.25">
      <c r="A19396" s="2">
        <v>35</v>
      </c>
      <c r="B19396" t="s">
        <v>50</v>
      </c>
      <c r="C19396" t="s">
        <v>301</v>
      </c>
      <c r="D19396" s="2">
        <v>3</v>
      </c>
      <c r="E19396" s="17">
        <v>9</v>
      </c>
      <c r="F19396" t="s">
        <v>68</v>
      </c>
      <c r="G19396">
        <v>1</v>
      </c>
      <c r="H19396">
        <v>31325</v>
      </c>
    </row>
    <row r="19397" spans="1:8" x14ac:dyDescent="0.25">
      <c r="A19397" s="2">
        <v>35</v>
      </c>
      <c r="B19397" t="s">
        <v>50</v>
      </c>
      <c r="C19397" t="s">
        <v>301</v>
      </c>
      <c r="D19397" s="2">
        <v>3</v>
      </c>
      <c r="E19397" s="17">
        <v>9</v>
      </c>
      <c r="F19397" t="s">
        <v>69</v>
      </c>
      <c r="G19397">
        <v>3</v>
      </c>
      <c r="H19397">
        <v>137523.31000000003</v>
      </c>
    </row>
    <row r="19398" spans="1:8" x14ac:dyDescent="0.25">
      <c r="A19398" s="2">
        <v>35</v>
      </c>
      <c r="B19398" t="s">
        <v>50</v>
      </c>
      <c r="C19398" t="s">
        <v>301</v>
      </c>
      <c r="D19398" s="2">
        <v>3</v>
      </c>
      <c r="E19398" s="17">
        <v>9</v>
      </c>
      <c r="F19398" t="s">
        <v>78</v>
      </c>
      <c r="G19398">
        <v>2</v>
      </c>
      <c r="H19398">
        <v>27080.400000000001</v>
      </c>
    </row>
    <row r="19399" spans="1:8" x14ac:dyDescent="0.25">
      <c r="A19399" s="2">
        <v>35</v>
      </c>
      <c r="B19399" t="s">
        <v>50</v>
      </c>
      <c r="C19399" t="s">
        <v>301</v>
      </c>
      <c r="D19399" s="2">
        <v>3</v>
      </c>
      <c r="E19399" s="17">
        <v>9</v>
      </c>
      <c r="F19399" t="s">
        <v>67</v>
      </c>
      <c r="G19399">
        <v>3</v>
      </c>
      <c r="H19399">
        <v>250.69</v>
      </c>
    </row>
    <row r="19400" spans="1:8" x14ac:dyDescent="0.25">
      <c r="A19400" s="2">
        <v>35</v>
      </c>
      <c r="B19400" t="s">
        <v>50</v>
      </c>
      <c r="C19400" t="s">
        <v>301</v>
      </c>
      <c r="D19400" s="2">
        <v>3</v>
      </c>
      <c r="E19400" s="17">
        <v>9</v>
      </c>
      <c r="F19400" t="s">
        <v>73</v>
      </c>
      <c r="H19400">
        <v>72801.75</v>
      </c>
    </row>
    <row r="19401" spans="1:8" x14ac:dyDescent="0.25">
      <c r="A19401" s="2">
        <v>35</v>
      </c>
      <c r="B19401" t="s">
        <v>50</v>
      </c>
      <c r="C19401" t="s">
        <v>301</v>
      </c>
      <c r="D19401" s="2">
        <v>3</v>
      </c>
      <c r="E19401" s="17">
        <v>10</v>
      </c>
      <c r="F19401" t="s">
        <v>70</v>
      </c>
      <c r="G19401">
        <v>1</v>
      </c>
      <c r="H19401">
        <v>382426.5</v>
      </c>
    </row>
    <row r="19402" spans="1:8" x14ac:dyDescent="0.25">
      <c r="A19402" s="2">
        <v>35</v>
      </c>
      <c r="B19402" t="s">
        <v>50</v>
      </c>
      <c r="C19402" t="s">
        <v>301</v>
      </c>
      <c r="D19402" s="2">
        <v>3</v>
      </c>
      <c r="E19402" s="17">
        <v>10</v>
      </c>
      <c r="F19402" t="s">
        <v>75</v>
      </c>
      <c r="G19402">
        <v>1</v>
      </c>
      <c r="H19402">
        <v>13500</v>
      </c>
    </row>
    <row r="19403" spans="1:8" x14ac:dyDescent="0.25">
      <c r="A19403" s="2">
        <v>35</v>
      </c>
      <c r="B19403" t="s">
        <v>50</v>
      </c>
      <c r="C19403" t="s">
        <v>301</v>
      </c>
      <c r="D19403" s="2">
        <v>3</v>
      </c>
      <c r="E19403" s="17">
        <v>10</v>
      </c>
      <c r="F19403" t="s">
        <v>68</v>
      </c>
      <c r="G19403">
        <v>1</v>
      </c>
      <c r="H19403">
        <v>28231</v>
      </c>
    </row>
    <row r="19404" spans="1:8" x14ac:dyDescent="0.25">
      <c r="A19404" s="2">
        <v>35</v>
      </c>
      <c r="B19404" t="s">
        <v>50</v>
      </c>
      <c r="C19404" t="s">
        <v>301</v>
      </c>
      <c r="D19404" s="2">
        <v>3</v>
      </c>
      <c r="E19404" s="17">
        <v>10</v>
      </c>
      <c r="F19404" t="s">
        <v>69</v>
      </c>
      <c r="G19404">
        <v>1</v>
      </c>
      <c r="H19404">
        <v>49715.270000000004</v>
      </c>
    </row>
    <row r="19405" spans="1:8" x14ac:dyDescent="0.25">
      <c r="A19405" s="2">
        <v>35</v>
      </c>
      <c r="B19405" t="s">
        <v>50</v>
      </c>
      <c r="C19405" t="s">
        <v>301</v>
      </c>
      <c r="D19405" s="2">
        <v>3</v>
      </c>
      <c r="E19405" s="17">
        <v>10</v>
      </c>
      <c r="F19405" t="s">
        <v>78</v>
      </c>
      <c r="G19405">
        <v>1</v>
      </c>
      <c r="H19405">
        <v>17671.650000000001</v>
      </c>
    </row>
    <row r="19406" spans="1:8" x14ac:dyDescent="0.25">
      <c r="A19406" s="2">
        <v>35</v>
      </c>
      <c r="B19406" t="s">
        <v>50</v>
      </c>
      <c r="C19406" t="s">
        <v>301</v>
      </c>
      <c r="D19406" s="2">
        <v>3</v>
      </c>
      <c r="E19406" s="17">
        <v>10</v>
      </c>
      <c r="F19406" t="s">
        <v>67</v>
      </c>
      <c r="G19406">
        <v>1</v>
      </c>
      <c r="H19406">
        <v>69.959999999999994</v>
      </c>
    </row>
    <row r="19407" spans="1:8" x14ac:dyDescent="0.25">
      <c r="A19407" s="2">
        <v>35</v>
      </c>
      <c r="B19407" t="s">
        <v>50</v>
      </c>
      <c r="C19407" t="s">
        <v>301</v>
      </c>
      <c r="D19407" s="2">
        <v>3</v>
      </c>
      <c r="E19407" s="17">
        <v>10</v>
      </c>
      <c r="F19407" t="s">
        <v>73</v>
      </c>
      <c r="H19407">
        <v>31987</v>
      </c>
    </row>
    <row r="19408" spans="1:8" x14ac:dyDescent="0.25">
      <c r="A19408" s="2">
        <v>35</v>
      </c>
      <c r="B19408" t="s">
        <v>50</v>
      </c>
      <c r="C19408" t="s">
        <v>301</v>
      </c>
      <c r="D19408" s="2">
        <v>3</v>
      </c>
      <c r="E19408" s="17">
        <v>11</v>
      </c>
      <c r="F19408" t="s">
        <v>70</v>
      </c>
      <c r="G19408">
        <v>6</v>
      </c>
      <c r="H19408">
        <v>2529348.4500000002</v>
      </c>
    </row>
    <row r="19409" spans="1:8" x14ac:dyDescent="0.25">
      <c r="A19409" s="2">
        <v>35</v>
      </c>
      <c r="B19409" t="s">
        <v>50</v>
      </c>
      <c r="C19409" t="s">
        <v>301</v>
      </c>
      <c r="D19409" s="2">
        <v>3</v>
      </c>
      <c r="E19409" s="17">
        <v>11</v>
      </c>
      <c r="F19409" t="s">
        <v>75</v>
      </c>
      <c r="G19409">
        <v>1</v>
      </c>
      <c r="H19409">
        <v>9000</v>
      </c>
    </row>
    <row r="19410" spans="1:8" x14ac:dyDescent="0.25">
      <c r="A19410" s="2">
        <v>35</v>
      </c>
      <c r="B19410" t="s">
        <v>50</v>
      </c>
      <c r="C19410" t="s">
        <v>301</v>
      </c>
      <c r="D19410" s="2">
        <v>3</v>
      </c>
      <c r="E19410" s="17">
        <v>11</v>
      </c>
      <c r="F19410" t="s">
        <v>68</v>
      </c>
      <c r="G19410">
        <v>1</v>
      </c>
      <c r="H19410">
        <v>4000</v>
      </c>
    </row>
    <row r="19411" spans="1:8" x14ac:dyDescent="0.25">
      <c r="A19411" s="2">
        <v>35</v>
      </c>
      <c r="B19411" t="s">
        <v>50</v>
      </c>
      <c r="C19411" t="s">
        <v>301</v>
      </c>
      <c r="D19411" s="2">
        <v>3</v>
      </c>
      <c r="E19411" s="17">
        <v>11</v>
      </c>
      <c r="F19411" t="s">
        <v>69</v>
      </c>
      <c r="G19411">
        <v>6</v>
      </c>
      <c r="H19411">
        <v>328813.87</v>
      </c>
    </row>
    <row r="19412" spans="1:8" x14ac:dyDescent="0.25">
      <c r="A19412" s="2">
        <v>35</v>
      </c>
      <c r="B19412" t="s">
        <v>50</v>
      </c>
      <c r="C19412" t="s">
        <v>301</v>
      </c>
      <c r="D19412" s="2">
        <v>3</v>
      </c>
      <c r="E19412" s="17">
        <v>11</v>
      </c>
      <c r="F19412" t="s">
        <v>78</v>
      </c>
      <c r="G19412">
        <v>4</v>
      </c>
      <c r="H19412">
        <v>85164.479999999996</v>
      </c>
    </row>
    <row r="19413" spans="1:8" x14ac:dyDescent="0.25">
      <c r="A19413" s="2">
        <v>35</v>
      </c>
      <c r="B19413" t="s">
        <v>50</v>
      </c>
      <c r="C19413" t="s">
        <v>301</v>
      </c>
      <c r="D19413" s="2">
        <v>3</v>
      </c>
      <c r="E19413" s="17">
        <v>11</v>
      </c>
      <c r="F19413" t="s">
        <v>67</v>
      </c>
      <c r="G19413">
        <v>6</v>
      </c>
      <c r="H19413">
        <v>419.76</v>
      </c>
    </row>
    <row r="19414" spans="1:8" x14ac:dyDescent="0.25">
      <c r="A19414" s="2">
        <v>35</v>
      </c>
      <c r="B19414" t="s">
        <v>50</v>
      </c>
      <c r="C19414" t="s">
        <v>301</v>
      </c>
      <c r="D19414" s="2">
        <v>3</v>
      </c>
      <c r="E19414" s="17">
        <v>11</v>
      </c>
      <c r="F19414" t="s">
        <v>73</v>
      </c>
      <c r="H19414">
        <v>140545.25</v>
      </c>
    </row>
    <row r="19415" spans="1:8" x14ac:dyDescent="0.25">
      <c r="A19415" s="2">
        <v>35</v>
      </c>
      <c r="B19415" t="s">
        <v>50</v>
      </c>
      <c r="C19415" t="s">
        <v>301</v>
      </c>
      <c r="D19415" s="2">
        <v>3</v>
      </c>
      <c r="E19415" s="17">
        <v>11</v>
      </c>
      <c r="F19415" t="s">
        <v>72</v>
      </c>
      <c r="G19415">
        <v>6</v>
      </c>
      <c r="H19415">
        <v>434907.30000000005</v>
      </c>
    </row>
    <row r="19416" spans="1:8" x14ac:dyDescent="0.25">
      <c r="A19416" s="2">
        <v>35</v>
      </c>
      <c r="B19416" t="s">
        <v>50</v>
      </c>
      <c r="C19416" t="s">
        <v>301</v>
      </c>
      <c r="D19416" s="2">
        <v>3</v>
      </c>
      <c r="E19416" s="17">
        <v>12</v>
      </c>
      <c r="F19416" t="s">
        <v>70</v>
      </c>
      <c r="G19416">
        <v>4</v>
      </c>
      <c r="H19416">
        <v>2131189.98</v>
      </c>
    </row>
    <row r="19417" spans="1:8" x14ac:dyDescent="0.25">
      <c r="A19417" s="2">
        <v>35</v>
      </c>
      <c r="B19417" t="s">
        <v>50</v>
      </c>
      <c r="C19417" t="s">
        <v>301</v>
      </c>
      <c r="D19417" s="2">
        <v>3</v>
      </c>
      <c r="E19417" s="17">
        <v>12</v>
      </c>
      <c r="F19417" t="s">
        <v>75</v>
      </c>
      <c r="G19417">
        <v>2</v>
      </c>
      <c r="H19417">
        <v>109680</v>
      </c>
    </row>
    <row r="19418" spans="1:8" x14ac:dyDescent="0.25">
      <c r="A19418" s="2">
        <v>35</v>
      </c>
      <c r="B19418" t="s">
        <v>50</v>
      </c>
      <c r="C19418" t="s">
        <v>301</v>
      </c>
      <c r="D19418" s="2">
        <v>3</v>
      </c>
      <c r="E19418" s="17">
        <v>12</v>
      </c>
      <c r="F19418" t="s">
        <v>68</v>
      </c>
      <c r="G19418">
        <v>3</v>
      </c>
      <c r="H19418">
        <v>44880</v>
      </c>
    </row>
    <row r="19419" spans="1:8" x14ac:dyDescent="0.25">
      <c r="A19419" s="2">
        <v>35</v>
      </c>
      <c r="B19419" t="s">
        <v>50</v>
      </c>
      <c r="C19419" t="s">
        <v>301</v>
      </c>
      <c r="D19419" s="2">
        <v>3</v>
      </c>
      <c r="E19419" s="17">
        <v>12</v>
      </c>
      <c r="F19419" t="s">
        <v>69</v>
      </c>
      <c r="G19419">
        <v>4</v>
      </c>
      <c r="H19419">
        <v>277053.96999999997</v>
      </c>
    </row>
    <row r="19420" spans="1:8" x14ac:dyDescent="0.25">
      <c r="A19420" s="2">
        <v>35</v>
      </c>
      <c r="B19420" t="s">
        <v>50</v>
      </c>
      <c r="C19420" t="s">
        <v>301</v>
      </c>
      <c r="D19420" s="2">
        <v>3</v>
      </c>
      <c r="E19420" s="17">
        <v>12</v>
      </c>
      <c r="F19420" t="s">
        <v>78</v>
      </c>
      <c r="G19420">
        <v>3</v>
      </c>
      <c r="H19420">
        <v>82790.759999999995</v>
      </c>
    </row>
    <row r="19421" spans="1:8" x14ac:dyDescent="0.25">
      <c r="A19421" s="2">
        <v>35</v>
      </c>
      <c r="B19421" t="s">
        <v>50</v>
      </c>
      <c r="C19421" t="s">
        <v>301</v>
      </c>
      <c r="D19421" s="2">
        <v>3</v>
      </c>
      <c r="E19421" s="17">
        <v>12</v>
      </c>
      <c r="F19421" t="s">
        <v>67</v>
      </c>
      <c r="G19421">
        <v>4</v>
      </c>
      <c r="H19421">
        <v>279.83999999999992</v>
      </c>
    </row>
    <row r="19422" spans="1:8" x14ac:dyDescent="0.25">
      <c r="A19422" s="2">
        <v>35</v>
      </c>
      <c r="B19422" t="s">
        <v>50</v>
      </c>
      <c r="C19422" t="s">
        <v>301</v>
      </c>
      <c r="D19422" s="2">
        <v>3</v>
      </c>
      <c r="E19422" s="17">
        <v>12</v>
      </c>
      <c r="F19422" t="s">
        <v>73</v>
      </c>
      <c r="H19422">
        <v>135760.85</v>
      </c>
    </row>
    <row r="19423" spans="1:8" x14ac:dyDescent="0.25">
      <c r="A19423" s="2">
        <v>35</v>
      </c>
      <c r="B19423" t="s">
        <v>50</v>
      </c>
      <c r="C19423" t="s">
        <v>301</v>
      </c>
      <c r="D19423" s="2">
        <v>3</v>
      </c>
      <c r="E19423" s="17">
        <v>12</v>
      </c>
      <c r="F19423" t="s">
        <v>72</v>
      </c>
      <c r="G19423">
        <v>4</v>
      </c>
      <c r="H19423">
        <v>281140.34999999998</v>
      </c>
    </row>
    <row r="19424" spans="1:8" x14ac:dyDescent="0.25">
      <c r="A19424" s="2">
        <v>35</v>
      </c>
      <c r="B19424" t="s">
        <v>50</v>
      </c>
      <c r="C19424" t="s">
        <v>301</v>
      </c>
      <c r="D19424" s="2">
        <v>3</v>
      </c>
      <c r="E19424" s="17">
        <v>13</v>
      </c>
      <c r="F19424" t="s">
        <v>70</v>
      </c>
      <c r="G19424">
        <v>5</v>
      </c>
      <c r="H19424">
        <v>3093112.23</v>
      </c>
    </row>
    <row r="19425" spans="1:8" x14ac:dyDescent="0.25">
      <c r="A19425" s="2">
        <v>35</v>
      </c>
      <c r="B19425" t="s">
        <v>50</v>
      </c>
      <c r="C19425" t="s">
        <v>301</v>
      </c>
      <c r="D19425" s="2">
        <v>3</v>
      </c>
      <c r="E19425" s="17">
        <v>13</v>
      </c>
      <c r="F19425" t="s">
        <v>75</v>
      </c>
      <c r="G19425">
        <v>1</v>
      </c>
      <c r="H19425">
        <v>68772</v>
      </c>
    </row>
    <row r="19426" spans="1:8" x14ac:dyDescent="0.25">
      <c r="A19426" s="2">
        <v>35</v>
      </c>
      <c r="B19426" t="s">
        <v>50</v>
      </c>
      <c r="C19426" t="s">
        <v>301</v>
      </c>
      <c r="D19426" s="2">
        <v>3</v>
      </c>
      <c r="E19426" s="17">
        <v>13</v>
      </c>
      <c r="F19426" t="s">
        <v>68</v>
      </c>
      <c r="G19426">
        <v>2</v>
      </c>
      <c r="H19426">
        <v>34560</v>
      </c>
    </row>
    <row r="19427" spans="1:8" x14ac:dyDescent="0.25">
      <c r="A19427" s="2">
        <v>35</v>
      </c>
      <c r="B19427" t="s">
        <v>50</v>
      </c>
      <c r="C19427" t="s">
        <v>301</v>
      </c>
      <c r="D19427" s="2">
        <v>3</v>
      </c>
      <c r="E19427" s="17">
        <v>13</v>
      </c>
      <c r="F19427" t="s">
        <v>69</v>
      </c>
      <c r="G19427">
        <v>5</v>
      </c>
      <c r="H19427">
        <v>402103.67000000004</v>
      </c>
    </row>
    <row r="19428" spans="1:8" x14ac:dyDescent="0.25">
      <c r="A19428" s="2">
        <v>35</v>
      </c>
      <c r="B19428" t="s">
        <v>50</v>
      </c>
      <c r="C19428" t="s">
        <v>301</v>
      </c>
      <c r="D19428" s="2">
        <v>3</v>
      </c>
      <c r="E19428" s="17">
        <v>13</v>
      </c>
      <c r="F19428" t="s">
        <v>67</v>
      </c>
      <c r="G19428">
        <v>5</v>
      </c>
      <c r="H19428">
        <v>355.57999999999993</v>
      </c>
    </row>
    <row r="19429" spans="1:8" x14ac:dyDescent="0.25">
      <c r="A19429" s="2">
        <v>35</v>
      </c>
      <c r="B19429" t="s">
        <v>50</v>
      </c>
      <c r="C19429" t="s">
        <v>301</v>
      </c>
      <c r="D19429" s="2">
        <v>3</v>
      </c>
      <c r="E19429" s="17">
        <v>13</v>
      </c>
      <c r="F19429" t="s">
        <v>73</v>
      </c>
      <c r="G19429">
        <v>2</v>
      </c>
      <c r="H19429">
        <v>143508.72</v>
      </c>
    </row>
    <row r="19430" spans="1:8" x14ac:dyDescent="0.25">
      <c r="A19430" s="2">
        <v>35</v>
      </c>
      <c r="B19430" t="s">
        <v>50</v>
      </c>
      <c r="C19430" t="s">
        <v>301</v>
      </c>
      <c r="D19430" s="2">
        <v>3</v>
      </c>
      <c r="E19430" s="17">
        <v>13</v>
      </c>
      <c r="F19430" t="s">
        <v>72</v>
      </c>
      <c r="G19430">
        <v>5</v>
      </c>
      <c r="H19430">
        <v>854884.46</v>
      </c>
    </row>
    <row r="19431" spans="1:8" x14ac:dyDescent="0.25">
      <c r="A19431" s="2">
        <v>35</v>
      </c>
      <c r="B19431" t="s">
        <v>50</v>
      </c>
      <c r="C19431" t="s">
        <v>301</v>
      </c>
      <c r="D19431" s="2">
        <v>3</v>
      </c>
      <c r="E19431" s="17">
        <v>14</v>
      </c>
      <c r="F19431" t="s">
        <v>70</v>
      </c>
      <c r="G19431">
        <v>3</v>
      </c>
      <c r="H19431">
        <v>2123335.8600000003</v>
      </c>
    </row>
    <row r="19432" spans="1:8" x14ac:dyDescent="0.25">
      <c r="A19432" s="2">
        <v>35</v>
      </c>
      <c r="B19432" t="s">
        <v>50</v>
      </c>
      <c r="C19432" t="s">
        <v>301</v>
      </c>
      <c r="D19432" s="2">
        <v>3</v>
      </c>
      <c r="E19432" s="17">
        <v>14</v>
      </c>
      <c r="F19432" t="s">
        <v>75</v>
      </c>
      <c r="G19432">
        <v>1</v>
      </c>
      <c r="H19432">
        <v>54996</v>
      </c>
    </row>
    <row r="19433" spans="1:8" x14ac:dyDescent="0.25">
      <c r="A19433" s="2">
        <v>35</v>
      </c>
      <c r="B19433" t="s">
        <v>50</v>
      </c>
      <c r="C19433" t="s">
        <v>301</v>
      </c>
      <c r="D19433" s="2">
        <v>3</v>
      </c>
      <c r="E19433" s="17">
        <v>14</v>
      </c>
      <c r="F19433" t="s">
        <v>68</v>
      </c>
      <c r="G19433">
        <v>3</v>
      </c>
      <c r="H19433">
        <v>50400</v>
      </c>
    </row>
    <row r="19434" spans="1:8" x14ac:dyDescent="0.25">
      <c r="A19434" s="2">
        <v>35</v>
      </c>
      <c r="B19434" t="s">
        <v>50</v>
      </c>
      <c r="C19434" t="s">
        <v>301</v>
      </c>
      <c r="D19434" s="2">
        <v>3</v>
      </c>
      <c r="E19434" s="17">
        <v>14</v>
      </c>
      <c r="F19434" t="s">
        <v>69</v>
      </c>
      <c r="G19434">
        <v>3</v>
      </c>
      <c r="H19434">
        <v>276033.14999999997</v>
      </c>
    </row>
    <row r="19435" spans="1:8" x14ac:dyDescent="0.25">
      <c r="A19435" s="2">
        <v>35</v>
      </c>
      <c r="B19435" t="s">
        <v>50</v>
      </c>
      <c r="C19435" t="s">
        <v>301</v>
      </c>
      <c r="D19435" s="2">
        <v>3</v>
      </c>
      <c r="E19435" s="17">
        <v>14</v>
      </c>
      <c r="F19435" t="s">
        <v>67</v>
      </c>
      <c r="G19435">
        <v>3</v>
      </c>
      <c r="H19435">
        <v>209.88</v>
      </c>
    </row>
    <row r="19436" spans="1:8" x14ac:dyDescent="0.25">
      <c r="A19436" s="2">
        <v>35</v>
      </c>
      <c r="B19436" t="s">
        <v>50</v>
      </c>
      <c r="C19436" t="s">
        <v>301</v>
      </c>
      <c r="D19436" s="2">
        <v>3</v>
      </c>
      <c r="E19436" s="17">
        <v>14</v>
      </c>
      <c r="F19436" t="s">
        <v>73</v>
      </c>
      <c r="G19436">
        <v>1</v>
      </c>
      <c r="H19436">
        <v>125616.78</v>
      </c>
    </row>
    <row r="19437" spans="1:8" x14ac:dyDescent="0.25">
      <c r="A19437" s="2">
        <v>35</v>
      </c>
      <c r="B19437" t="s">
        <v>50</v>
      </c>
      <c r="C19437" t="s">
        <v>301</v>
      </c>
      <c r="D19437" s="2">
        <v>3</v>
      </c>
      <c r="E19437" s="17">
        <v>14</v>
      </c>
      <c r="F19437" t="s">
        <v>72</v>
      </c>
      <c r="G19437">
        <v>3</v>
      </c>
      <c r="H19437">
        <v>706861.05999999994</v>
      </c>
    </row>
    <row r="19438" spans="1:8" x14ac:dyDescent="0.25">
      <c r="A19438" s="2">
        <v>35</v>
      </c>
      <c r="B19438" t="s">
        <v>50</v>
      </c>
      <c r="C19438" t="s">
        <v>301</v>
      </c>
      <c r="D19438" s="2">
        <v>3</v>
      </c>
      <c r="E19438" s="17">
        <v>14</v>
      </c>
      <c r="F19438" t="s">
        <v>74</v>
      </c>
      <c r="G19438">
        <v>1</v>
      </c>
      <c r="H19438">
        <v>21078.75</v>
      </c>
    </row>
    <row r="19439" spans="1:8" x14ac:dyDescent="0.25">
      <c r="A19439" s="2">
        <v>35</v>
      </c>
      <c r="B19439" t="s">
        <v>50</v>
      </c>
      <c r="C19439" t="s">
        <v>301</v>
      </c>
      <c r="D19439" s="2">
        <v>3</v>
      </c>
      <c r="E19439" s="17">
        <v>15</v>
      </c>
      <c r="F19439" t="s">
        <v>70</v>
      </c>
      <c r="H19439">
        <v>18952.5</v>
      </c>
    </row>
    <row r="19440" spans="1:8" x14ac:dyDescent="0.25">
      <c r="A19440" s="2">
        <v>35</v>
      </c>
      <c r="B19440" t="s">
        <v>50</v>
      </c>
      <c r="C19440" t="s">
        <v>301</v>
      </c>
      <c r="D19440" s="2">
        <v>3</v>
      </c>
      <c r="E19440" s="17">
        <v>15</v>
      </c>
      <c r="F19440" t="s">
        <v>69</v>
      </c>
      <c r="H19440">
        <v>2463.81</v>
      </c>
    </row>
    <row r="19441" spans="1:8" x14ac:dyDescent="0.25">
      <c r="A19441" s="2">
        <v>35</v>
      </c>
      <c r="B19441" t="s">
        <v>50</v>
      </c>
      <c r="C19441" t="s">
        <v>301</v>
      </c>
      <c r="D19441" s="2">
        <v>3</v>
      </c>
      <c r="E19441" s="17">
        <v>15</v>
      </c>
      <c r="F19441" t="s">
        <v>72</v>
      </c>
      <c r="H19441">
        <v>4079.3</v>
      </c>
    </row>
    <row r="19442" spans="1:8" x14ac:dyDescent="0.25">
      <c r="A19442" s="2">
        <v>35</v>
      </c>
      <c r="B19442" t="s">
        <v>50</v>
      </c>
      <c r="C19442" t="s">
        <v>302</v>
      </c>
      <c r="D19442" s="2">
        <v>4</v>
      </c>
      <c r="E19442" s="17">
        <v>1</v>
      </c>
      <c r="F19442" t="s">
        <v>87</v>
      </c>
      <c r="H19442">
        <v>40967.74</v>
      </c>
    </row>
    <row r="19443" spans="1:8" x14ac:dyDescent="0.25">
      <c r="A19443" s="2">
        <v>35</v>
      </c>
      <c r="B19443" t="s">
        <v>50</v>
      </c>
      <c r="C19443" t="s">
        <v>302</v>
      </c>
      <c r="D19443" s="2">
        <v>4</v>
      </c>
      <c r="E19443" s="17">
        <v>3</v>
      </c>
      <c r="F19443" t="s">
        <v>70</v>
      </c>
      <c r="G19443">
        <v>1</v>
      </c>
      <c r="H19443">
        <v>106449</v>
      </c>
    </row>
    <row r="19444" spans="1:8" x14ac:dyDescent="0.25">
      <c r="A19444" s="2">
        <v>35</v>
      </c>
      <c r="B19444" t="s">
        <v>50</v>
      </c>
      <c r="C19444" t="s">
        <v>302</v>
      </c>
      <c r="D19444" s="2">
        <v>4</v>
      </c>
      <c r="E19444" s="17">
        <v>3</v>
      </c>
      <c r="F19444" t="s">
        <v>68</v>
      </c>
      <c r="G19444">
        <v>1</v>
      </c>
      <c r="H19444">
        <v>22877</v>
      </c>
    </row>
    <row r="19445" spans="1:8" x14ac:dyDescent="0.25">
      <c r="A19445" s="2">
        <v>35</v>
      </c>
      <c r="B19445" t="s">
        <v>50</v>
      </c>
      <c r="C19445" t="s">
        <v>302</v>
      </c>
      <c r="D19445" s="2">
        <v>4</v>
      </c>
      <c r="E19445" s="17">
        <v>3</v>
      </c>
      <c r="F19445" t="s">
        <v>69</v>
      </c>
      <c r="G19445">
        <v>1</v>
      </c>
      <c r="H19445">
        <v>13838.239999999998</v>
      </c>
    </row>
    <row r="19446" spans="1:8" x14ac:dyDescent="0.25">
      <c r="A19446" s="2">
        <v>35</v>
      </c>
      <c r="B19446" t="s">
        <v>50</v>
      </c>
      <c r="C19446" t="s">
        <v>302</v>
      </c>
      <c r="D19446" s="2">
        <v>4</v>
      </c>
      <c r="E19446" s="17">
        <v>3</v>
      </c>
      <c r="F19446" t="s">
        <v>78</v>
      </c>
      <c r="G19446">
        <v>1</v>
      </c>
      <c r="H19446">
        <v>4918.8</v>
      </c>
    </row>
    <row r="19447" spans="1:8" x14ac:dyDescent="0.25">
      <c r="A19447" s="2">
        <v>35</v>
      </c>
      <c r="B19447" t="s">
        <v>50</v>
      </c>
      <c r="C19447" t="s">
        <v>302</v>
      </c>
      <c r="D19447" s="2">
        <v>4</v>
      </c>
      <c r="E19447" s="17">
        <v>3</v>
      </c>
      <c r="F19447" t="s">
        <v>67</v>
      </c>
      <c r="G19447">
        <v>1</v>
      </c>
      <c r="H19447">
        <v>69.959999999999994</v>
      </c>
    </row>
    <row r="19448" spans="1:8" x14ac:dyDescent="0.25">
      <c r="A19448" s="2">
        <v>35</v>
      </c>
      <c r="B19448" t="s">
        <v>50</v>
      </c>
      <c r="C19448" t="s">
        <v>302</v>
      </c>
      <c r="D19448" s="2">
        <v>4</v>
      </c>
      <c r="E19448" s="17">
        <v>3</v>
      </c>
      <c r="F19448" t="s">
        <v>73</v>
      </c>
      <c r="H19448">
        <v>8903.75</v>
      </c>
    </row>
    <row r="19449" spans="1:8" x14ac:dyDescent="0.25">
      <c r="A19449" s="2">
        <v>35</v>
      </c>
      <c r="B19449" t="s">
        <v>50</v>
      </c>
      <c r="C19449" t="s">
        <v>302</v>
      </c>
      <c r="D19449" s="2">
        <v>4</v>
      </c>
      <c r="E19449" s="17">
        <v>4</v>
      </c>
      <c r="F19449" t="s">
        <v>70</v>
      </c>
      <c r="G19449">
        <v>1</v>
      </c>
      <c r="H19449">
        <v>109828.83</v>
      </c>
    </row>
    <row r="19450" spans="1:8" x14ac:dyDescent="0.25">
      <c r="A19450" s="2">
        <v>35</v>
      </c>
      <c r="B19450" t="s">
        <v>50</v>
      </c>
      <c r="C19450" t="s">
        <v>302</v>
      </c>
      <c r="D19450" s="2">
        <v>4</v>
      </c>
      <c r="E19450" s="17">
        <v>4</v>
      </c>
      <c r="F19450" t="s">
        <v>69</v>
      </c>
      <c r="G19450">
        <v>1</v>
      </c>
      <c r="H19450">
        <v>14395.83</v>
      </c>
    </row>
    <row r="19451" spans="1:8" x14ac:dyDescent="0.25">
      <c r="A19451" s="2">
        <v>35</v>
      </c>
      <c r="B19451" t="s">
        <v>50</v>
      </c>
      <c r="C19451" t="s">
        <v>302</v>
      </c>
      <c r="D19451" s="2">
        <v>4</v>
      </c>
      <c r="E19451" s="17">
        <v>4</v>
      </c>
      <c r="F19451" t="s">
        <v>78</v>
      </c>
      <c r="G19451">
        <v>1</v>
      </c>
      <c r="H19451">
        <v>5174.7</v>
      </c>
    </row>
    <row r="19452" spans="1:8" x14ac:dyDescent="0.25">
      <c r="A19452" s="2">
        <v>35</v>
      </c>
      <c r="B19452" t="s">
        <v>50</v>
      </c>
      <c r="C19452" t="s">
        <v>302</v>
      </c>
      <c r="D19452" s="2">
        <v>4</v>
      </c>
      <c r="E19452" s="17">
        <v>4</v>
      </c>
      <c r="F19452" t="s">
        <v>67</v>
      </c>
      <c r="G19452">
        <v>1</v>
      </c>
      <c r="H19452">
        <v>69.959999999999994</v>
      </c>
    </row>
    <row r="19453" spans="1:8" x14ac:dyDescent="0.25">
      <c r="A19453" s="2">
        <v>35</v>
      </c>
      <c r="B19453" t="s">
        <v>50</v>
      </c>
      <c r="C19453" t="s">
        <v>302</v>
      </c>
      <c r="D19453" s="2">
        <v>4</v>
      </c>
      <c r="E19453" s="17">
        <v>4</v>
      </c>
      <c r="F19453" t="s">
        <v>73</v>
      </c>
      <c r="G19453">
        <v>1</v>
      </c>
      <c r="H19453">
        <v>9152.4</v>
      </c>
    </row>
    <row r="19454" spans="1:8" x14ac:dyDescent="0.25">
      <c r="A19454" s="2">
        <v>35</v>
      </c>
      <c r="B19454" t="s">
        <v>50</v>
      </c>
      <c r="C19454" t="s">
        <v>302</v>
      </c>
      <c r="D19454" s="2">
        <v>4</v>
      </c>
      <c r="E19454" s="17">
        <v>6</v>
      </c>
      <c r="F19454" t="s">
        <v>70</v>
      </c>
      <c r="G19454">
        <v>9</v>
      </c>
      <c r="H19454">
        <v>1537402.9</v>
      </c>
    </row>
    <row r="19455" spans="1:8" x14ac:dyDescent="0.25">
      <c r="A19455" s="2">
        <v>35</v>
      </c>
      <c r="B19455" t="s">
        <v>50</v>
      </c>
      <c r="C19455" t="s">
        <v>302</v>
      </c>
      <c r="D19455" s="2">
        <v>4</v>
      </c>
      <c r="E19455" s="17">
        <v>6</v>
      </c>
      <c r="F19455" t="s">
        <v>75</v>
      </c>
      <c r="G19455">
        <v>8</v>
      </c>
      <c r="H19455">
        <v>108300</v>
      </c>
    </row>
    <row r="19456" spans="1:8" x14ac:dyDescent="0.25">
      <c r="A19456" s="2">
        <v>35</v>
      </c>
      <c r="B19456" t="s">
        <v>50</v>
      </c>
      <c r="C19456" t="s">
        <v>302</v>
      </c>
      <c r="D19456" s="2">
        <v>4</v>
      </c>
      <c r="E19456" s="17">
        <v>6</v>
      </c>
      <c r="F19456" t="s">
        <v>68</v>
      </c>
      <c r="G19456">
        <v>7</v>
      </c>
      <c r="H19456">
        <v>132030.75</v>
      </c>
    </row>
    <row r="19457" spans="1:8" x14ac:dyDescent="0.25">
      <c r="A19457" s="2">
        <v>35</v>
      </c>
      <c r="B19457" t="s">
        <v>50</v>
      </c>
      <c r="C19457" t="s">
        <v>302</v>
      </c>
      <c r="D19457" s="2">
        <v>4</v>
      </c>
      <c r="E19457" s="17">
        <v>6</v>
      </c>
      <c r="F19457" t="s">
        <v>69</v>
      </c>
      <c r="G19457">
        <v>9</v>
      </c>
      <c r="H19457">
        <v>199860.72</v>
      </c>
    </row>
    <row r="19458" spans="1:8" x14ac:dyDescent="0.25">
      <c r="A19458" s="2">
        <v>35</v>
      </c>
      <c r="B19458" t="s">
        <v>50</v>
      </c>
      <c r="C19458" t="s">
        <v>302</v>
      </c>
      <c r="D19458" s="2">
        <v>4</v>
      </c>
      <c r="E19458" s="17">
        <v>6</v>
      </c>
      <c r="F19458" t="s">
        <v>78</v>
      </c>
      <c r="G19458">
        <v>6</v>
      </c>
      <c r="H19458">
        <v>47503.5</v>
      </c>
    </row>
    <row r="19459" spans="1:8" x14ac:dyDescent="0.25">
      <c r="A19459" s="2">
        <v>35</v>
      </c>
      <c r="B19459" t="s">
        <v>50</v>
      </c>
      <c r="C19459" t="s">
        <v>302</v>
      </c>
      <c r="D19459" s="2">
        <v>4</v>
      </c>
      <c r="E19459" s="17">
        <v>6</v>
      </c>
      <c r="F19459" t="s">
        <v>67</v>
      </c>
      <c r="G19459">
        <v>9</v>
      </c>
      <c r="H19459">
        <v>647.07999999999993</v>
      </c>
    </row>
    <row r="19460" spans="1:8" x14ac:dyDescent="0.25">
      <c r="A19460" s="2">
        <v>35</v>
      </c>
      <c r="B19460" t="s">
        <v>50</v>
      </c>
      <c r="C19460" t="s">
        <v>302</v>
      </c>
      <c r="D19460" s="2">
        <v>4</v>
      </c>
      <c r="E19460" s="17">
        <v>6</v>
      </c>
      <c r="F19460" t="s">
        <v>73</v>
      </c>
      <c r="H19460">
        <v>123564.73</v>
      </c>
    </row>
    <row r="19461" spans="1:8" x14ac:dyDescent="0.25">
      <c r="A19461" s="2">
        <v>35</v>
      </c>
      <c r="B19461" t="s">
        <v>50</v>
      </c>
      <c r="C19461" t="s">
        <v>302</v>
      </c>
      <c r="D19461" s="2">
        <v>4</v>
      </c>
      <c r="E19461" s="17">
        <v>6</v>
      </c>
      <c r="F19461" t="s">
        <v>79</v>
      </c>
      <c r="H19461">
        <v>8882</v>
      </c>
    </row>
    <row r="19462" spans="1:8" x14ac:dyDescent="0.25">
      <c r="A19462" s="2">
        <v>35</v>
      </c>
      <c r="B19462" t="s">
        <v>50</v>
      </c>
      <c r="C19462" t="s">
        <v>302</v>
      </c>
      <c r="D19462" s="2">
        <v>4</v>
      </c>
      <c r="E19462" s="17">
        <v>6</v>
      </c>
      <c r="F19462" t="s">
        <v>74</v>
      </c>
      <c r="H19462">
        <v>1338.5</v>
      </c>
    </row>
    <row r="19463" spans="1:8" x14ac:dyDescent="0.25">
      <c r="A19463" s="2">
        <v>35</v>
      </c>
      <c r="B19463" t="s">
        <v>50</v>
      </c>
      <c r="C19463" t="s">
        <v>302</v>
      </c>
      <c r="D19463" s="2">
        <v>4</v>
      </c>
      <c r="E19463" s="17">
        <v>7</v>
      </c>
      <c r="F19463" t="s">
        <v>70</v>
      </c>
      <c r="G19463">
        <v>5</v>
      </c>
      <c r="H19463">
        <v>1044047</v>
      </c>
    </row>
    <row r="19464" spans="1:8" x14ac:dyDescent="0.25">
      <c r="A19464" s="2">
        <v>35</v>
      </c>
      <c r="B19464" t="s">
        <v>50</v>
      </c>
      <c r="C19464" t="s">
        <v>302</v>
      </c>
      <c r="D19464" s="2">
        <v>4</v>
      </c>
      <c r="E19464" s="17">
        <v>7</v>
      </c>
      <c r="F19464" t="s">
        <v>75</v>
      </c>
      <c r="G19464">
        <v>5</v>
      </c>
      <c r="H19464">
        <v>66600</v>
      </c>
    </row>
    <row r="19465" spans="1:8" x14ac:dyDescent="0.25">
      <c r="A19465" s="2">
        <v>35</v>
      </c>
      <c r="B19465" t="s">
        <v>50</v>
      </c>
      <c r="C19465" t="s">
        <v>302</v>
      </c>
      <c r="D19465" s="2">
        <v>4</v>
      </c>
      <c r="E19465" s="17">
        <v>7</v>
      </c>
      <c r="F19465" t="s">
        <v>68</v>
      </c>
      <c r="G19465">
        <v>5</v>
      </c>
      <c r="H19465">
        <v>113759</v>
      </c>
    </row>
    <row r="19466" spans="1:8" x14ac:dyDescent="0.25">
      <c r="A19466" s="2">
        <v>35</v>
      </c>
      <c r="B19466" t="s">
        <v>50</v>
      </c>
      <c r="C19466" t="s">
        <v>302</v>
      </c>
      <c r="D19466" s="2">
        <v>4</v>
      </c>
      <c r="E19466" s="17">
        <v>7</v>
      </c>
      <c r="F19466" t="s">
        <v>69</v>
      </c>
      <c r="G19466">
        <v>5</v>
      </c>
      <c r="H19466">
        <v>135725.15</v>
      </c>
    </row>
    <row r="19467" spans="1:8" x14ac:dyDescent="0.25">
      <c r="A19467" s="2">
        <v>35</v>
      </c>
      <c r="B19467" t="s">
        <v>50</v>
      </c>
      <c r="C19467" t="s">
        <v>302</v>
      </c>
      <c r="D19467" s="2">
        <v>4</v>
      </c>
      <c r="E19467" s="17">
        <v>7</v>
      </c>
      <c r="F19467" t="s">
        <v>78</v>
      </c>
      <c r="G19467">
        <v>4</v>
      </c>
      <c r="H19467">
        <v>38159.25</v>
      </c>
    </row>
    <row r="19468" spans="1:8" x14ac:dyDescent="0.25">
      <c r="A19468" s="2">
        <v>35</v>
      </c>
      <c r="B19468" t="s">
        <v>50</v>
      </c>
      <c r="C19468" t="s">
        <v>302</v>
      </c>
      <c r="D19468" s="2">
        <v>4</v>
      </c>
      <c r="E19468" s="17">
        <v>7</v>
      </c>
      <c r="F19468" t="s">
        <v>67</v>
      </c>
      <c r="G19468">
        <v>5</v>
      </c>
      <c r="H19468">
        <v>344.01999999999992</v>
      </c>
    </row>
    <row r="19469" spans="1:8" x14ac:dyDescent="0.25">
      <c r="A19469" s="2">
        <v>35</v>
      </c>
      <c r="B19469" t="s">
        <v>50</v>
      </c>
      <c r="C19469" t="s">
        <v>302</v>
      </c>
      <c r="D19469" s="2">
        <v>4</v>
      </c>
      <c r="E19469" s="17">
        <v>7</v>
      </c>
      <c r="F19469" t="s">
        <v>73</v>
      </c>
      <c r="H19469">
        <v>87904.5</v>
      </c>
    </row>
    <row r="19470" spans="1:8" x14ac:dyDescent="0.25">
      <c r="A19470" s="2">
        <v>35</v>
      </c>
      <c r="B19470" t="s">
        <v>50</v>
      </c>
      <c r="C19470" t="s">
        <v>302</v>
      </c>
      <c r="D19470" s="2">
        <v>4</v>
      </c>
      <c r="E19470" s="17">
        <v>7</v>
      </c>
      <c r="F19470" t="s">
        <v>79</v>
      </c>
      <c r="H19470">
        <v>17764.5</v>
      </c>
    </row>
    <row r="19471" spans="1:8" x14ac:dyDescent="0.25">
      <c r="A19471" s="2">
        <v>35</v>
      </c>
      <c r="B19471" t="s">
        <v>50</v>
      </c>
      <c r="C19471" t="s">
        <v>302</v>
      </c>
      <c r="D19471" s="2">
        <v>4</v>
      </c>
      <c r="E19471" s="17">
        <v>8</v>
      </c>
      <c r="F19471" t="s">
        <v>70</v>
      </c>
      <c r="G19471">
        <v>8</v>
      </c>
      <c r="H19471">
        <v>1785109.58</v>
      </c>
    </row>
    <row r="19472" spans="1:8" x14ac:dyDescent="0.25">
      <c r="A19472" s="2">
        <v>35</v>
      </c>
      <c r="B19472" t="s">
        <v>50</v>
      </c>
      <c r="C19472" t="s">
        <v>302</v>
      </c>
      <c r="D19472" s="2">
        <v>4</v>
      </c>
      <c r="E19472" s="17">
        <v>8</v>
      </c>
      <c r="F19472" t="s">
        <v>75</v>
      </c>
      <c r="G19472">
        <v>8</v>
      </c>
      <c r="H19472">
        <v>93300</v>
      </c>
    </row>
    <row r="19473" spans="1:8" x14ac:dyDescent="0.25">
      <c r="A19473" s="2">
        <v>35</v>
      </c>
      <c r="B19473" t="s">
        <v>50</v>
      </c>
      <c r="C19473" t="s">
        <v>302</v>
      </c>
      <c r="D19473" s="2">
        <v>4</v>
      </c>
      <c r="E19473" s="17">
        <v>8</v>
      </c>
      <c r="F19473" t="s">
        <v>68</v>
      </c>
      <c r="G19473">
        <v>6</v>
      </c>
      <c r="H19473">
        <v>112732</v>
      </c>
    </row>
    <row r="19474" spans="1:8" x14ac:dyDescent="0.25">
      <c r="A19474" s="2">
        <v>35</v>
      </c>
      <c r="B19474" t="s">
        <v>50</v>
      </c>
      <c r="C19474" t="s">
        <v>302</v>
      </c>
      <c r="D19474" s="2">
        <v>4</v>
      </c>
      <c r="E19474" s="17">
        <v>8</v>
      </c>
      <c r="F19474" t="s">
        <v>69</v>
      </c>
      <c r="G19474">
        <v>8</v>
      </c>
      <c r="H19474">
        <v>232062.58999999997</v>
      </c>
    </row>
    <row r="19475" spans="1:8" x14ac:dyDescent="0.25">
      <c r="A19475" s="2">
        <v>35</v>
      </c>
      <c r="B19475" t="s">
        <v>50</v>
      </c>
      <c r="C19475" t="s">
        <v>302</v>
      </c>
      <c r="D19475" s="2">
        <v>4</v>
      </c>
      <c r="E19475" s="17">
        <v>8</v>
      </c>
      <c r="F19475" t="s">
        <v>78</v>
      </c>
      <c r="G19475">
        <v>2</v>
      </c>
      <c r="H19475">
        <v>24807</v>
      </c>
    </row>
    <row r="19476" spans="1:8" x14ac:dyDescent="0.25">
      <c r="A19476" s="2">
        <v>35</v>
      </c>
      <c r="B19476" t="s">
        <v>50</v>
      </c>
      <c r="C19476" t="s">
        <v>302</v>
      </c>
      <c r="D19476" s="2">
        <v>4</v>
      </c>
      <c r="E19476" s="17">
        <v>8</v>
      </c>
      <c r="F19476" t="s">
        <v>67</v>
      </c>
      <c r="G19476">
        <v>8</v>
      </c>
      <c r="H19476">
        <v>507.21</v>
      </c>
    </row>
    <row r="19477" spans="1:8" x14ac:dyDescent="0.25">
      <c r="A19477" s="2">
        <v>35</v>
      </c>
      <c r="B19477" t="s">
        <v>50</v>
      </c>
      <c r="C19477" t="s">
        <v>302</v>
      </c>
      <c r="D19477" s="2">
        <v>4</v>
      </c>
      <c r="E19477" s="17">
        <v>8</v>
      </c>
      <c r="F19477" t="s">
        <v>73</v>
      </c>
      <c r="G19477">
        <v>2</v>
      </c>
      <c r="H19477">
        <v>123568.33000000002</v>
      </c>
    </row>
    <row r="19478" spans="1:8" x14ac:dyDescent="0.25">
      <c r="A19478" s="2">
        <v>35</v>
      </c>
      <c r="B19478" t="s">
        <v>50</v>
      </c>
      <c r="C19478" t="s">
        <v>302</v>
      </c>
      <c r="D19478" s="2">
        <v>4</v>
      </c>
      <c r="E19478" s="17">
        <v>9</v>
      </c>
      <c r="F19478" t="s">
        <v>70</v>
      </c>
      <c r="G19478">
        <v>14</v>
      </c>
      <c r="H19478">
        <v>4303503</v>
      </c>
    </row>
    <row r="19479" spans="1:8" x14ac:dyDescent="0.25">
      <c r="A19479" s="2">
        <v>35</v>
      </c>
      <c r="B19479" t="s">
        <v>50</v>
      </c>
      <c r="C19479" t="s">
        <v>302</v>
      </c>
      <c r="D19479" s="2">
        <v>4</v>
      </c>
      <c r="E19479" s="17">
        <v>9</v>
      </c>
      <c r="F19479" t="s">
        <v>75</v>
      </c>
      <c r="G19479">
        <v>10</v>
      </c>
      <c r="H19479">
        <v>133500</v>
      </c>
    </row>
    <row r="19480" spans="1:8" x14ac:dyDescent="0.25">
      <c r="A19480" s="2">
        <v>35</v>
      </c>
      <c r="B19480" t="s">
        <v>50</v>
      </c>
      <c r="C19480" t="s">
        <v>302</v>
      </c>
      <c r="D19480" s="2">
        <v>4</v>
      </c>
      <c r="E19480" s="17">
        <v>9</v>
      </c>
      <c r="F19480" t="s">
        <v>68</v>
      </c>
      <c r="G19480">
        <v>9</v>
      </c>
      <c r="H19480">
        <v>188060.75</v>
      </c>
    </row>
    <row r="19481" spans="1:8" x14ac:dyDescent="0.25">
      <c r="A19481" s="2">
        <v>35</v>
      </c>
      <c r="B19481" t="s">
        <v>50</v>
      </c>
      <c r="C19481" t="s">
        <v>302</v>
      </c>
      <c r="D19481" s="2">
        <v>4</v>
      </c>
      <c r="E19481" s="17">
        <v>9</v>
      </c>
      <c r="F19481" t="s">
        <v>69</v>
      </c>
      <c r="G19481">
        <v>14</v>
      </c>
      <c r="H19481">
        <v>559452.43999999994</v>
      </c>
    </row>
    <row r="19482" spans="1:8" x14ac:dyDescent="0.25">
      <c r="A19482" s="2">
        <v>35</v>
      </c>
      <c r="B19482" t="s">
        <v>50</v>
      </c>
      <c r="C19482" t="s">
        <v>302</v>
      </c>
      <c r="D19482" s="2">
        <v>4</v>
      </c>
      <c r="E19482" s="17">
        <v>9</v>
      </c>
      <c r="F19482" t="s">
        <v>78</v>
      </c>
      <c r="G19482">
        <v>4</v>
      </c>
      <c r="H19482">
        <v>55599.600000000006</v>
      </c>
    </row>
    <row r="19483" spans="1:8" x14ac:dyDescent="0.25">
      <c r="A19483" s="2">
        <v>35</v>
      </c>
      <c r="B19483" t="s">
        <v>50</v>
      </c>
      <c r="C19483" t="s">
        <v>302</v>
      </c>
      <c r="D19483" s="2">
        <v>4</v>
      </c>
      <c r="E19483" s="17">
        <v>9</v>
      </c>
      <c r="F19483" t="s">
        <v>67</v>
      </c>
      <c r="G19483">
        <v>14</v>
      </c>
      <c r="H19483">
        <v>1026.0800000000002</v>
      </c>
    </row>
    <row r="19484" spans="1:8" x14ac:dyDescent="0.25">
      <c r="A19484" s="2">
        <v>35</v>
      </c>
      <c r="B19484" t="s">
        <v>50</v>
      </c>
      <c r="C19484" t="s">
        <v>302</v>
      </c>
      <c r="D19484" s="2">
        <v>4</v>
      </c>
      <c r="E19484" s="17">
        <v>9</v>
      </c>
      <c r="F19484" t="s">
        <v>73</v>
      </c>
      <c r="G19484">
        <v>4</v>
      </c>
      <c r="H19484">
        <v>365874.5</v>
      </c>
    </row>
    <row r="19485" spans="1:8" x14ac:dyDescent="0.25">
      <c r="A19485" s="2">
        <v>35</v>
      </c>
      <c r="B19485" t="s">
        <v>50</v>
      </c>
      <c r="C19485" t="s">
        <v>302</v>
      </c>
      <c r="D19485" s="2">
        <v>4</v>
      </c>
      <c r="E19485" s="17">
        <v>9</v>
      </c>
      <c r="F19485" t="s">
        <v>74</v>
      </c>
      <c r="G19485">
        <v>1</v>
      </c>
      <c r="H19485">
        <v>237333.74000000002</v>
      </c>
    </row>
    <row r="19486" spans="1:8" x14ac:dyDescent="0.25">
      <c r="A19486" s="2">
        <v>35</v>
      </c>
      <c r="B19486" t="s">
        <v>50</v>
      </c>
      <c r="C19486" t="s">
        <v>302</v>
      </c>
      <c r="D19486" s="2">
        <v>4</v>
      </c>
      <c r="E19486" s="17">
        <v>9</v>
      </c>
      <c r="F19486" t="s">
        <v>71</v>
      </c>
      <c r="G19486">
        <v>2</v>
      </c>
      <c r="H19486">
        <v>86010.220000000016</v>
      </c>
    </row>
    <row r="19487" spans="1:8" x14ac:dyDescent="0.25">
      <c r="A19487" s="2">
        <v>35</v>
      </c>
      <c r="B19487" t="s">
        <v>50</v>
      </c>
      <c r="C19487" t="s">
        <v>302</v>
      </c>
      <c r="D19487" s="2">
        <v>4</v>
      </c>
      <c r="E19487" s="17">
        <v>10</v>
      </c>
      <c r="F19487" t="s">
        <v>70</v>
      </c>
      <c r="G19487">
        <v>14</v>
      </c>
      <c r="H19487">
        <v>5580720.5</v>
      </c>
    </row>
    <row r="19488" spans="1:8" x14ac:dyDescent="0.25">
      <c r="A19488" s="2">
        <v>35</v>
      </c>
      <c r="B19488" t="s">
        <v>50</v>
      </c>
      <c r="C19488" t="s">
        <v>302</v>
      </c>
      <c r="D19488" s="2">
        <v>4</v>
      </c>
      <c r="E19488" s="17">
        <v>10</v>
      </c>
      <c r="F19488" t="s">
        <v>75</v>
      </c>
      <c r="G19488">
        <v>14</v>
      </c>
      <c r="H19488">
        <v>186600</v>
      </c>
    </row>
    <row r="19489" spans="1:8" x14ac:dyDescent="0.25">
      <c r="A19489" s="2">
        <v>35</v>
      </c>
      <c r="B19489" t="s">
        <v>50</v>
      </c>
      <c r="C19489" t="s">
        <v>302</v>
      </c>
      <c r="D19489" s="2">
        <v>4</v>
      </c>
      <c r="E19489" s="17">
        <v>10</v>
      </c>
      <c r="F19489" t="s">
        <v>68</v>
      </c>
      <c r="G19489">
        <v>13</v>
      </c>
      <c r="H19489">
        <v>301736</v>
      </c>
    </row>
    <row r="19490" spans="1:8" x14ac:dyDescent="0.25">
      <c r="A19490" s="2">
        <v>35</v>
      </c>
      <c r="B19490" t="s">
        <v>50</v>
      </c>
      <c r="C19490" t="s">
        <v>302</v>
      </c>
      <c r="D19490" s="2">
        <v>4</v>
      </c>
      <c r="E19490" s="17">
        <v>10</v>
      </c>
      <c r="F19490" t="s">
        <v>69</v>
      </c>
      <c r="G19490">
        <v>14</v>
      </c>
      <c r="H19490">
        <v>725491.71000000008</v>
      </c>
    </row>
    <row r="19491" spans="1:8" x14ac:dyDescent="0.25">
      <c r="A19491" s="2">
        <v>35</v>
      </c>
      <c r="B19491" t="s">
        <v>50</v>
      </c>
      <c r="C19491" t="s">
        <v>302</v>
      </c>
      <c r="D19491" s="2">
        <v>4</v>
      </c>
      <c r="E19491" s="17">
        <v>10</v>
      </c>
      <c r="F19491" t="s">
        <v>78</v>
      </c>
      <c r="G19491">
        <v>15</v>
      </c>
      <c r="H19491">
        <v>273086.99999999994</v>
      </c>
    </row>
    <row r="19492" spans="1:8" x14ac:dyDescent="0.25">
      <c r="A19492" s="2">
        <v>35</v>
      </c>
      <c r="B19492" t="s">
        <v>50</v>
      </c>
      <c r="C19492" t="s">
        <v>302</v>
      </c>
      <c r="D19492" s="2">
        <v>4</v>
      </c>
      <c r="E19492" s="17">
        <v>10</v>
      </c>
      <c r="F19492" t="s">
        <v>67</v>
      </c>
      <c r="G19492">
        <v>14</v>
      </c>
      <c r="H19492">
        <v>991.09999999999991</v>
      </c>
    </row>
    <row r="19493" spans="1:8" x14ac:dyDescent="0.25">
      <c r="A19493" s="2">
        <v>35</v>
      </c>
      <c r="B19493" t="s">
        <v>50</v>
      </c>
      <c r="C19493" t="s">
        <v>302</v>
      </c>
      <c r="D19493" s="2">
        <v>4</v>
      </c>
      <c r="E19493" s="17">
        <v>10</v>
      </c>
      <c r="F19493" t="s">
        <v>73</v>
      </c>
      <c r="G19493">
        <v>4</v>
      </c>
      <c r="H19493">
        <v>460379</v>
      </c>
    </row>
    <row r="19494" spans="1:8" x14ac:dyDescent="0.25">
      <c r="A19494" s="2">
        <v>35</v>
      </c>
      <c r="B19494" t="s">
        <v>50</v>
      </c>
      <c r="C19494" t="s">
        <v>302</v>
      </c>
      <c r="D19494" s="2">
        <v>4</v>
      </c>
      <c r="E19494" s="17">
        <v>10</v>
      </c>
      <c r="F19494" t="s">
        <v>87</v>
      </c>
      <c r="H19494">
        <v>23904</v>
      </c>
    </row>
    <row r="19495" spans="1:8" x14ac:dyDescent="0.25">
      <c r="A19495" s="2">
        <v>35</v>
      </c>
      <c r="B19495" t="s">
        <v>50</v>
      </c>
      <c r="C19495" t="s">
        <v>302</v>
      </c>
      <c r="D19495" s="2">
        <v>4</v>
      </c>
      <c r="E19495" s="17">
        <v>10</v>
      </c>
      <c r="F19495" t="s">
        <v>71</v>
      </c>
      <c r="G19495">
        <v>1</v>
      </c>
      <c r="H19495">
        <v>99842.9</v>
      </c>
    </row>
    <row r="19496" spans="1:8" x14ac:dyDescent="0.25">
      <c r="A19496" s="2">
        <v>35</v>
      </c>
      <c r="B19496" t="s">
        <v>50</v>
      </c>
      <c r="C19496" t="s">
        <v>302</v>
      </c>
      <c r="D19496" s="2">
        <v>4</v>
      </c>
      <c r="E19496" s="17">
        <v>11</v>
      </c>
      <c r="F19496" t="s">
        <v>70</v>
      </c>
      <c r="G19496">
        <v>17</v>
      </c>
      <c r="H19496">
        <v>6674199.1300000018</v>
      </c>
    </row>
    <row r="19497" spans="1:8" x14ac:dyDescent="0.25">
      <c r="A19497" s="2">
        <v>35</v>
      </c>
      <c r="B19497" t="s">
        <v>50</v>
      </c>
      <c r="C19497" t="s">
        <v>302</v>
      </c>
      <c r="D19497" s="2">
        <v>4</v>
      </c>
      <c r="E19497" s="17">
        <v>11</v>
      </c>
      <c r="F19497" t="s">
        <v>75</v>
      </c>
      <c r="G19497">
        <v>3</v>
      </c>
      <c r="H19497">
        <v>59004</v>
      </c>
    </row>
    <row r="19498" spans="1:8" x14ac:dyDescent="0.25">
      <c r="A19498" s="2">
        <v>35</v>
      </c>
      <c r="B19498" t="s">
        <v>50</v>
      </c>
      <c r="C19498" t="s">
        <v>302</v>
      </c>
      <c r="D19498" s="2">
        <v>4</v>
      </c>
      <c r="E19498" s="17">
        <v>11</v>
      </c>
      <c r="F19498" t="s">
        <v>68</v>
      </c>
      <c r="G19498">
        <v>1</v>
      </c>
      <c r="H19498">
        <v>17280</v>
      </c>
    </row>
    <row r="19499" spans="1:8" x14ac:dyDescent="0.25">
      <c r="A19499" s="2">
        <v>35</v>
      </c>
      <c r="B19499" t="s">
        <v>50</v>
      </c>
      <c r="C19499" t="s">
        <v>302</v>
      </c>
      <c r="D19499" s="2">
        <v>4</v>
      </c>
      <c r="E19499" s="17">
        <v>11</v>
      </c>
      <c r="F19499" t="s">
        <v>69</v>
      </c>
      <c r="G19499">
        <v>17</v>
      </c>
      <c r="H19499">
        <v>867642.2699999999</v>
      </c>
    </row>
    <row r="19500" spans="1:8" x14ac:dyDescent="0.25">
      <c r="A19500" s="2">
        <v>35</v>
      </c>
      <c r="B19500" t="s">
        <v>50</v>
      </c>
      <c r="C19500" t="s">
        <v>302</v>
      </c>
      <c r="D19500" s="2">
        <v>4</v>
      </c>
      <c r="E19500" s="17">
        <v>11</v>
      </c>
      <c r="F19500" t="s">
        <v>78</v>
      </c>
      <c r="G19500">
        <v>11</v>
      </c>
      <c r="H19500">
        <v>235160.27999999997</v>
      </c>
    </row>
    <row r="19501" spans="1:8" x14ac:dyDescent="0.25">
      <c r="A19501" s="2">
        <v>35</v>
      </c>
      <c r="B19501" t="s">
        <v>50</v>
      </c>
      <c r="C19501" t="s">
        <v>302</v>
      </c>
      <c r="D19501" s="2">
        <v>4</v>
      </c>
      <c r="E19501" s="17">
        <v>11</v>
      </c>
      <c r="F19501" t="s">
        <v>67</v>
      </c>
      <c r="G19501">
        <v>17</v>
      </c>
      <c r="H19501">
        <v>1131.02</v>
      </c>
    </row>
    <row r="19502" spans="1:8" x14ac:dyDescent="0.25">
      <c r="A19502" s="2">
        <v>35</v>
      </c>
      <c r="B19502" t="s">
        <v>50</v>
      </c>
      <c r="C19502" t="s">
        <v>302</v>
      </c>
      <c r="D19502" s="2">
        <v>4</v>
      </c>
      <c r="E19502" s="17">
        <v>11</v>
      </c>
      <c r="F19502" t="s">
        <v>73</v>
      </c>
      <c r="G19502">
        <v>1</v>
      </c>
      <c r="H19502">
        <v>356869.38999999996</v>
      </c>
    </row>
    <row r="19503" spans="1:8" x14ac:dyDescent="0.25">
      <c r="A19503" s="2">
        <v>35</v>
      </c>
      <c r="B19503" t="s">
        <v>50</v>
      </c>
      <c r="C19503" t="s">
        <v>302</v>
      </c>
      <c r="D19503" s="2">
        <v>4</v>
      </c>
      <c r="E19503" s="17">
        <v>11</v>
      </c>
      <c r="F19503" t="s">
        <v>79</v>
      </c>
      <c r="H19503">
        <v>8882</v>
      </c>
    </row>
    <row r="19504" spans="1:8" x14ac:dyDescent="0.25">
      <c r="A19504" s="2">
        <v>35</v>
      </c>
      <c r="B19504" t="s">
        <v>50</v>
      </c>
      <c r="C19504" t="s">
        <v>302</v>
      </c>
      <c r="D19504" s="2">
        <v>4</v>
      </c>
      <c r="E19504" s="17">
        <v>11</v>
      </c>
      <c r="F19504" t="s">
        <v>72</v>
      </c>
      <c r="G19504">
        <v>17</v>
      </c>
      <c r="H19504">
        <v>1376923.7599999998</v>
      </c>
    </row>
    <row r="19505" spans="1:8" x14ac:dyDescent="0.25">
      <c r="A19505" s="2">
        <v>35</v>
      </c>
      <c r="B19505" t="s">
        <v>50</v>
      </c>
      <c r="C19505" t="s">
        <v>302</v>
      </c>
      <c r="D19505" s="2">
        <v>4</v>
      </c>
      <c r="E19505" s="17">
        <v>11</v>
      </c>
      <c r="F19505" t="s">
        <v>87</v>
      </c>
      <c r="H19505">
        <v>182169.27</v>
      </c>
    </row>
    <row r="19506" spans="1:8" x14ac:dyDescent="0.25">
      <c r="A19506" s="2">
        <v>35</v>
      </c>
      <c r="B19506" t="s">
        <v>50</v>
      </c>
      <c r="C19506" t="s">
        <v>302</v>
      </c>
      <c r="D19506" s="2">
        <v>4</v>
      </c>
      <c r="E19506" s="17">
        <v>11</v>
      </c>
      <c r="F19506" t="s">
        <v>71</v>
      </c>
      <c r="H19506">
        <v>34525.660000000003</v>
      </c>
    </row>
    <row r="19507" spans="1:8" x14ac:dyDescent="0.25">
      <c r="A19507" s="2">
        <v>35</v>
      </c>
      <c r="B19507" t="s">
        <v>50</v>
      </c>
      <c r="C19507" t="s">
        <v>302</v>
      </c>
      <c r="D19507" s="2">
        <v>4</v>
      </c>
      <c r="E19507" s="17">
        <v>12</v>
      </c>
      <c r="F19507" t="s">
        <v>70</v>
      </c>
      <c r="G19507">
        <v>11</v>
      </c>
      <c r="H19507">
        <v>5867977.8099999987</v>
      </c>
    </row>
    <row r="19508" spans="1:8" x14ac:dyDescent="0.25">
      <c r="A19508" s="2">
        <v>35</v>
      </c>
      <c r="B19508" t="s">
        <v>50</v>
      </c>
      <c r="C19508" t="s">
        <v>302</v>
      </c>
      <c r="D19508" s="2">
        <v>4</v>
      </c>
      <c r="E19508" s="17">
        <v>12</v>
      </c>
      <c r="F19508" t="s">
        <v>75</v>
      </c>
      <c r="G19508">
        <v>1</v>
      </c>
      <c r="H19508">
        <v>16428</v>
      </c>
    </row>
    <row r="19509" spans="1:8" x14ac:dyDescent="0.25">
      <c r="A19509" s="2">
        <v>35</v>
      </c>
      <c r="B19509" t="s">
        <v>50</v>
      </c>
      <c r="C19509" t="s">
        <v>302</v>
      </c>
      <c r="D19509" s="2">
        <v>4</v>
      </c>
      <c r="E19509" s="17">
        <v>12</v>
      </c>
      <c r="F19509" t="s">
        <v>68</v>
      </c>
      <c r="G19509">
        <v>9</v>
      </c>
      <c r="H19509">
        <v>135389.04</v>
      </c>
    </row>
    <row r="19510" spans="1:8" x14ac:dyDescent="0.25">
      <c r="A19510" s="2">
        <v>35</v>
      </c>
      <c r="B19510" t="s">
        <v>50</v>
      </c>
      <c r="C19510" t="s">
        <v>302</v>
      </c>
      <c r="D19510" s="2">
        <v>4</v>
      </c>
      <c r="E19510" s="17">
        <v>12</v>
      </c>
      <c r="F19510" t="s">
        <v>69</v>
      </c>
      <c r="G19510">
        <v>11</v>
      </c>
      <c r="H19510">
        <v>762834.97000000009</v>
      </c>
    </row>
    <row r="19511" spans="1:8" x14ac:dyDescent="0.25">
      <c r="A19511" s="2">
        <v>35</v>
      </c>
      <c r="B19511" t="s">
        <v>50</v>
      </c>
      <c r="C19511" t="s">
        <v>302</v>
      </c>
      <c r="D19511" s="2">
        <v>4</v>
      </c>
      <c r="E19511" s="17">
        <v>12</v>
      </c>
      <c r="F19511" t="s">
        <v>78</v>
      </c>
      <c r="G19511">
        <v>11</v>
      </c>
      <c r="H19511">
        <v>305070.11999999994</v>
      </c>
    </row>
    <row r="19512" spans="1:8" x14ac:dyDescent="0.25">
      <c r="A19512" s="2">
        <v>35</v>
      </c>
      <c r="B19512" t="s">
        <v>50</v>
      </c>
      <c r="C19512" t="s">
        <v>302</v>
      </c>
      <c r="D19512" s="2">
        <v>4</v>
      </c>
      <c r="E19512" s="17">
        <v>12</v>
      </c>
      <c r="F19512" t="s">
        <v>67</v>
      </c>
      <c r="G19512">
        <v>11</v>
      </c>
      <c r="H19512">
        <v>763.7299999999999</v>
      </c>
    </row>
    <row r="19513" spans="1:8" x14ac:dyDescent="0.25">
      <c r="A19513" s="2">
        <v>35</v>
      </c>
      <c r="B19513" t="s">
        <v>50</v>
      </c>
      <c r="C19513" t="s">
        <v>302</v>
      </c>
      <c r="D19513" s="2">
        <v>4</v>
      </c>
      <c r="E19513" s="17">
        <v>12</v>
      </c>
      <c r="F19513" t="s">
        <v>73</v>
      </c>
      <c r="G19513">
        <v>4</v>
      </c>
      <c r="H19513">
        <v>407661.92000000004</v>
      </c>
    </row>
    <row r="19514" spans="1:8" x14ac:dyDescent="0.25">
      <c r="A19514" s="2">
        <v>35</v>
      </c>
      <c r="B19514" t="s">
        <v>50</v>
      </c>
      <c r="C19514" t="s">
        <v>302</v>
      </c>
      <c r="D19514" s="2">
        <v>4</v>
      </c>
      <c r="E19514" s="17">
        <v>12</v>
      </c>
      <c r="F19514" t="s">
        <v>72</v>
      </c>
      <c r="G19514">
        <v>11</v>
      </c>
      <c r="H19514">
        <v>1004031.5800000001</v>
      </c>
    </row>
    <row r="19515" spans="1:8" x14ac:dyDescent="0.25">
      <c r="A19515" s="2">
        <v>35</v>
      </c>
      <c r="B19515" t="s">
        <v>50</v>
      </c>
      <c r="C19515" t="s">
        <v>302</v>
      </c>
      <c r="D19515" s="2">
        <v>4</v>
      </c>
      <c r="E19515" s="17">
        <v>12</v>
      </c>
      <c r="F19515" t="s">
        <v>87</v>
      </c>
      <c r="H19515">
        <v>24374.7</v>
      </c>
    </row>
    <row r="19516" spans="1:8" x14ac:dyDescent="0.25">
      <c r="A19516" s="2">
        <v>35</v>
      </c>
      <c r="B19516" t="s">
        <v>50</v>
      </c>
      <c r="C19516" t="s">
        <v>302</v>
      </c>
      <c r="D19516" s="2">
        <v>4</v>
      </c>
      <c r="E19516" s="17">
        <v>12</v>
      </c>
      <c r="F19516" t="s">
        <v>71</v>
      </c>
      <c r="G19516">
        <v>1</v>
      </c>
      <c r="H19516">
        <v>64764.21</v>
      </c>
    </row>
    <row r="19517" spans="1:8" x14ac:dyDescent="0.25">
      <c r="A19517" s="2">
        <v>35</v>
      </c>
      <c r="B19517" t="s">
        <v>50</v>
      </c>
      <c r="C19517" t="s">
        <v>302</v>
      </c>
      <c r="D19517" s="2">
        <v>4</v>
      </c>
      <c r="E19517" s="17">
        <v>13</v>
      </c>
      <c r="F19517" t="s">
        <v>70</v>
      </c>
      <c r="G19517">
        <v>8</v>
      </c>
      <c r="H19517">
        <v>4706527.4899999993</v>
      </c>
    </row>
    <row r="19518" spans="1:8" x14ac:dyDescent="0.25">
      <c r="A19518" s="2">
        <v>35</v>
      </c>
      <c r="B19518" t="s">
        <v>50</v>
      </c>
      <c r="C19518" t="s">
        <v>302</v>
      </c>
      <c r="D19518" s="2">
        <v>4</v>
      </c>
      <c r="E19518" s="17">
        <v>13</v>
      </c>
      <c r="F19518" t="s">
        <v>75</v>
      </c>
      <c r="G19518">
        <v>3</v>
      </c>
      <c r="H19518">
        <v>302112</v>
      </c>
    </row>
    <row r="19519" spans="1:8" x14ac:dyDescent="0.25">
      <c r="A19519" s="2">
        <v>35</v>
      </c>
      <c r="B19519" t="s">
        <v>50</v>
      </c>
      <c r="C19519" t="s">
        <v>302</v>
      </c>
      <c r="D19519" s="2">
        <v>4</v>
      </c>
      <c r="E19519" s="17">
        <v>13</v>
      </c>
      <c r="F19519" t="s">
        <v>68</v>
      </c>
      <c r="G19519">
        <v>6</v>
      </c>
      <c r="H19519">
        <v>118020</v>
      </c>
    </row>
    <row r="19520" spans="1:8" x14ac:dyDescent="0.25">
      <c r="A19520" s="2">
        <v>35</v>
      </c>
      <c r="B19520" t="s">
        <v>50</v>
      </c>
      <c r="C19520" t="s">
        <v>302</v>
      </c>
      <c r="D19520" s="2">
        <v>4</v>
      </c>
      <c r="E19520" s="17">
        <v>13</v>
      </c>
      <c r="F19520" t="s">
        <v>69</v>
      </c>
      <c r="G19520">
        <v>7</v>
      </c>
      <c r="H19520">
        <v>530907.32999999996</v>
      </c>
    </row>
    <row r="19521" spans="1:8" x14ac:dyDescent="0.25">
      <c r="A19521" s="2">
        <v>35</v>
      </c>
      <c r="B19521" t="s">
        <v>50</v>
      </c>
      <c r="C19521" t="s">
        <v>302</v>
      </c>
      <c r="D19521" s="2">
        <v>4</v>
      </c>
      <c r="E19521" s="17">
        <v>13</v>
      </c>
      <c r="F19521" t="s">
        <v>78</v>
      </c>
      <c r="H19521">
        <v>65011.740000000005</v>
      </c>
    </row>
    <row r="19522" spans="1:8" x14ac:dyDescent="0.25">
      <c r="A19522" s="2">
        <v>35</v>
      </c>
      <c r="B19522" t="s">
        <v>50</v>
      </c>
      <c r="C19522" t="s">
        <v>302</v>
      </c>
      <c r="D19522" s="2">
        <v>4</v>
      </c>
      <c r="E19522" s="17">
        <v>13</v>
      </c>
      <c r="F19522" t="s">
        <v>67</v>
      </c>
      <c r="G19522">
        <v>8</v>
      </c>
      <c r="H19522">
        <v>565.50999999999988</v>
      </c>
    </row>
    <row r="19523" spans="1:8" x14ac:dyDescent="0.25">
      <c r="A19523" s="2">
        <v>35</v>
      </c>
      <c r="B19523" t="s">
        <v>50</v>
      </c>
      <c r="C19523" t="s">
        <v>302</v>
      </c>
      <c r="D19523" s="2">
        <v>4</v>
      </c>
      <c r="E19523" s="17">
        <v>13</v>
      </c>
      <c r="F19523" t="s">
        <v>73</v>
      </c>
      <c r="G19523">
        <v>6</v>
      </c>
      <c r="H19523">
        <v>367001.93</v>
      </c>
    </row>
    <row r="19524" spans="1:8" x14ac:dyDescent="0.25">
      <c r="A19524" s="2">
        <v>35</v>
      </c>
      <c r="B19524" t="s">
        <v>50</v>
      </c>
      <c r="C19524" t="s">
        <v>302</v>
      </c>
      <c r="D19524" s="2">
        <v>4</v>
      </c>
      <c r="E19524" s="17">
        <v>13</v>
      </c>
      <c r="F19524" t="s">
        <v>79</v>
      </c>
      <c r="H19524">
        <v>17764.5</v>
      </c>
    </row>
    <row r="19525" spans="1:8" x14ac:dyDescent="0.25">
      <c r="A19525" s="2">
        <v>35</v>
      </c>
      <c r="B19525" t="s">
        <v>50</v>
      </c>
      <c r="C19525" t="s">
        <v>302</v>
      </c>
      <c r="D19525" s="2">
        <v>4</v>
      </c>
      <c r="E19525" s="17">
        <v>13</v>
      </c>
      <c r="F19525" t="s">
        <v>72</v>
      </c>
      <c r="G19525">
        <v>8</v>
      </c>
      <c r="H19525">
        <v>1441910.8400000003</v>
      </c>
    </row>
    <row r="19526" spans="1:8" x14ac:dyDescent="0.25">
      <c r="A19526" s="2">
        <v>35</v>
      </c>
      <c r="B19526" t="s">
        <v>50</v>
      </c>
      <c r="C19526" t="s">
        <v>302</v>
      </c>
      <c r="D19526" s="2">
        <v>4</v>
      </c>
      <c r="E19526" s="17">
        <v>14</v>
      </c>
      <c r="F19526" t="s">
        <v>70</v>
      </c>
      <c r="G19526">
        <v>1</v>
      </c>
      <c r="H19526">
        <v>653311.80000000005</v>
      </c>
    </row>
    <row r="19527" spans="1:8" x14ac:dyDescent="0.25">
      <c r="A19527" s="2">
        <v>35</v>
      </c>
      <c r="B19527" t="s">
        <v>50</v>
      </c>
      <c r="C19527" t="s">
        <v>302</v>
      </c>
      <c r="D19527" s="2">
        <v>4</v>
      </c>
      <c r="E19527" s="17">
        <v>14</v>
      </c>
      <c r="F19527" t="s">
        <v>75</v>
      </c>
      <c r="G19527">
        <v>1</v>
      </c>
      <c r="H19527">
        <v>44028</v>
      </c>
    </row>
    <row r="19528" spans="1:8" x14ac:dyDescent="0.25">
      <c r="A19528" s="2">
        <v>35</v>
      </c>
      <c r="B19528" t="s">
        <v>50</v>
      </c>
      <c r="C19528" t="s">
        <v>302</v>
      </c>
      <c r="D19528" s="2">
        <v>4</v>
      </c>
      <c r="E19528" s="17">
        <v>14</v>
      </c>
      <c r="F19528" t="s">
        <v>68</v>
      </c>
      <c r="G19528">
        <v>1</v>
      </c>
      <c r="H19528">
        <v>21960</v>
      </c>
    </row>
    <row r="19529" spans="1:8" x14ac:dyDescent="0.25">
      <c r="A19529" s="2">
        <v>35</v>
      </c>
      <c r="B19529" t="s">
        <v>50</v>
      </c>
      <c r="C19529" t="s">
        <v>302</v>
      </c>
      <c r="D19529" s="2">
        <v>4</v>
      </c>
      <c r="E19529" s="17">
        <v>14</v>
      </c>
      <c r="F19529" t="s">
        <v>69</v>
      </c>
      <c r="G19529">
        <v>1</v>
      </c>
      <c r="H19529">
        <v>84930.340000000011</v>
      </c>
    </row>
    <row r="19530" spans="1:8" x14ac:dyDescent="0.25">
      <c r="A19530" s="2">
        <v>35</v>
      </c>
      <c r="B19530" t="s">
        <v>50</v>
      </c>
      <c r="C19530" t="s">
        <v>302</v>
      </c>
      <c r="D19530" s="2">
        <v>4</v>
      </c>
      <c r="E19530" s="17">
        <v>14</v>
      </c>
      <c r="F19530" t="s">
        <v>67</v>
      </c>
      <c r="G19530">
        <v>1</v>
      </c>
      <c r="H19530">
        <v>69.959999999999994</v>
      </c>
    </row>
    <row r="19531" spans="1:8" x14ac:dyDescent="0.25">
      <c r="A19531" s="2">
        <v>35</v>
      </c>
      <c r="B19531" t="s">
        <v>50</v>
      </c>
      <c r="C19531" t="s">
        <v>302</v>
      </c>
      <c r="D19531" s="2">
        <v>4</v>
      </c>
      <c r="E19531" s="17">
        <v>14</v>
      </c>
      <c r="F19531" t="s">
        <v>73</v>
      </c>
      <c r="G19531">
        <v>1</v>
      </c>
      <c r="H19531">
        <v>54442.649999999994</v>
      </c>
    </row>
    <row r="19532" spans="1:8" x14ac:dyDescent="0.25">
      <c r="A19532" s="2">
        <v>35</v>
      </c>
      <c r="B19532" t="s">
        <v>50</v>
      </c>
      <c r="C19532" t="s">
        <v>302</v>
      </c>
      <c r="D19532" s="2">
        <v>4</v>
      </c>
      <c r="E19532" s="17">
        <v>14</v>
      </c>
      <c r="F19532" t="s">
        <v>72</v>
      </c>
      <c r="G19532">
        <v>1</v>
      </c>
      <c r="H19532">
        <v>230179.91999999998</v>
      </c>
    </row>
    <row r="19533" spans="1:8" x14ac:dyDescent="0.25">
      <c r="A19533" s="2">
        <v>35</v>
      </c>
      <c r="B19533" t="s">
        <v>50</v>
      </c>
      <c r="C19533" t="s">
        <v>302</v>
      </c>
      <c r="D19533" s="2">
        <v>4</v>
      </c>
      <c r="E19533" s="17">
        <v>16</v>
      </c>
      <c r="F19533" t="s">
        <v>70</v>
      </c>
      <c r="G19533">
        <v>1</v>
      </c>
      <c r="H19533">
        <v>993970.79999999993</v>
      </c>
    </row>
    <row r="19534" spans="1:8" x14ac:dyDescent="0.25">
      <c r="A19534" s="2">
        <v>35</v>
      </c>
      <c r="B19534" t="s">
        <v>50</v>
      </c>
      <c r="C19534" t="s">
        <v>302</v>
      </c>
      <c r="D19534" s="2">
        <v>4</v>
      </c>
      <c r="E19534" s="17">
        <v>16</v>
      </c>
      <c r="F19534" t="s">
        <v>68</v>
      </c>
      <c r="G19534">
        <v>1</v>
      </c>
      <c r="H19534">
        <v>18564</v>
      </c>
    </row>
    <row r="19535" spans="1:8" x14ac:dyDescent="0.25">
      <c r="A19535" s="2">
        <v>35</v>
      </c>
      <c r="B19535" t="s">
        <v>50</v>
      </c>
      <c r="C19535" t="s">
        <v>302</v>
      </c>
      <c r="D19535" s="2">
        <v>4</v>
      </c>
      <c r="E19535" s="17">
        <v>16</v>
      </c>
      <c r="F19535" t="s">
        <v>69</v>
      </c>
      <c r="G19535">
        <v>1</v>
      </c>
      <c r="H19535">
        <v>129216.01999999999</v>
      </c>
    </row>
    <row r="19536" spans="1:8" x14ac:dyDescent="0.25">
      <c r="A19536" s="2">
        <v>35</v>
      </c>
      <c r="B19536" t="s">
        <v>50</v>
      </c>
      <c r="C19536" t="s">
        <v>302</v>
      </c>
      <c r="D19536" s="2">
        <v>4</v>
      </c>
      <c r="E19536" s="17">
        <v>16</v>
      </c>
      <c r="F19536" t="s">
        <v>67</v>
      </c>
      <c r="G19536">
        <v>1</v>
      </c>
      <c r="H19536">
        <v>69.959999999999994</v>
      </c>
    </row>
    <row r="19537" spans="1:8" x14ac:dyDescent="0.25">
      <c r="A19537" s="2">
        <v>35</v>
      </c>
      <c r="B19537" t="s">
        <v>50</v>
      </c>
      <c r="C19537" t="s">
        <v>302</v>
      </c>
      <c r="D19537" s="2">
        <v>4</v>
      </c>
      <c r="E19537" s="17">
        <v>16</v>
      </c>
      <c r="F19537" t="s">
        <v>73</v>
      </c>
      <c r="H19537">
        <v>82830.899999999994</v>
      </c>
    </row>
    <row r="19538" spans="1:8" x14ac:dyDescent="0.25">
      <c r="A19538" s="2">
        <v>35</v>
      </c>
      <c r="B19538" t="s">
        <v>50</v>
      </c>
      <c r="C19538" t="s">
        <v>302</v>
      </c>
      <c r="D19538" s="2">
        <v>4</v>
      </c>
      <c r="E19538" s="17">
        <v>16</v>
      </c>
      <c r="F19538" t="s">
        <v>72</v>
      </c>
      <c r="G19538">
        <v>1</v>
      </c>
      <c r="H19538">
        <v>432036.11999999994</v>
      </c>
    </row>
    <row r="19539" spans="1:8" x14ac:dyDescent="0.25">
      <c r="A19539" s="2">
        <v>36</v>
      </c>
      <c r="B19539" t="s">
        <v>51</v>
      </c>
      <c r="C19539" t="s">
        <v>303</v>
      </c>
      <c r="D19539" s="2">
        <v>5</v>
      </c>
      <c r="E19539" s="17">
        <v>2</v>
      </c>
      <c r="F19539" t="s">
        <v>70</v>
      </c>
      <c r="H19539">
        <v>20987.25</v>
      </c>
    </row>
    <row r="19540" spans="1:8" x14ac:dyDescent="0.25">
      <c r="A19540" s="2">
        <v>36</v>
      </c>
      <c r="B19540" t="s">
        <v>51</v>
      </c>
      <c r="C19540" t="s">
        <v>303</v>
      </c>
      <c r="D19540" s="2">
        <v>5</v>
      </c>
      <c r="E19540" s="17">
        <v>2</v>
      </c>
      <c r="F19540" t="s">
        <v>75</v>
      </c>
      <c r="H19540">
        <v>900</v>
      </c>
    </row>
    <row r="19541" spans="1:8" x14ac:dyDescent="0.25">
      <c r="A19541" s="2">
        <v>36</v>
      </c>
      <c r="B19541" t="s">
        <v>51</v>
      </c>
      <c r="C19541" t="s">
        <v>303</v>
      </c>
      <c r="D19541" s="2">
        <v>5</v>
      </c>
      <c r="E19541" s="17">
        <v>2</v>
      </c>
      <c r="F19541" t="s">
        <v>68</v>
      </c>
      <c r="H19541">
        <v>2828.25</v>
      </c>
    </row>
    <row r="19542" spans="1:8" x14ac:dyDescent="0.25">
      <c r="A19542" s="2">
        <v>36</v>
      </c>
      <c r="B19542" t="s">
        <v>51</v>
      </c>
      <c r="C19542" t="s">
        <v>303</v>
      </c>
      <c r="D19542" s="2">
        <v>5</v>
      </c>
      <c r="E19542" s="17">
        <v>2</v>
      </c>
      <c r="F19542" t="s">
        <v>69</v>
      </c>
      <c r="H19542">
        <v>2728.31</v>
      </c>
    </row>
    <row r="19543" spans="1:8" x14ac:dyDescent="0.25">
      <c r="A19543" s="2">
        <v>36</v>
      </c>
      <c r="B19543" t="s">
        <v>51</v>
      </c>
      <c r="C19543" t="s">
        <v>303</v>
      </c>
      <c r="D19543" s="2">
        <v>5</v>
      </c>
      <c r="E19543" s="17">
        <v>2</v>
      </c>
      <c r="F19543" t="s">
        <v>67</v>
      </c>
      <c r="H19543">
        <v>17.34</v>
      </c>
    </row>
    <row r="19544" spans="1:8" x14ac:dyDescent="0.25">
      <c r="A19544" s="2">
        <v>36</v>
      </c>
      <c r="B19544" t="s">
        <v>51</v>
      </c>
      <c r="C19544" t="s">
        <v>303</v>
      </c>
      <c r="D19544" s="2">
        <v>5</v>
      </c>
      <c r="E19544" s="17">
        <v>2</v>
      </c>
      <c r="F19544" t="s">
        <v>73</v>
      </c>
      <c r="H19544">
        <v>6960</v>
      </c>
    </row>
    <row r="19545" spans="1:8" x14ac:dyDescent="0.25">
      <c r="A19545" s="2">
        <v>36</v>
      </c>
      <c r="B19545" t="s">
        <v>51</v>
      </c>
      <c r="C19545" t="s">
        <v>303</v>
      </c>
      <c r="D19545" s="2">
        <v>5</v>
      </c>
      <c r="E19545" s="17">
        <v>3</v>
      </c>
      <c r="F19545" t="s">
        <v>70</v>
      </c>
      <c r="H19545">
        <v>84048</v>
      </c>
    </row>
    <row r="19546" spans="1:8" x14ac:dyDescent="0.25">
      <c r="A19546" s="2">
        <v>36</v>
      </c>
      <c r="B19546" t="s">
        <v>51</v>
      </c>
      <c r="C19546" t="s">
        <v>303</v>
      </c>
      <c r="D19546" s="2">
        <v>5</v>
      </c>
      <c r="E19546" s="17">
        <v>3</v>
      </c>
      <c r="F19546" t="s">
        <v>75</v>
      </c>
      <c r="H19546">
        <v>9000</v>
      </c>
    </row>
    <row r="19547" spans="1:8" x14ac:dyDescent="0.25">
      <c r="A19547" s="2">
        <v>36</v>
      </c>
      <c r="B19547" t="s">
        <v>51</v>
      </c>
      <c r="C19547" t="s">
        <v>303</v>
      </c>
      <c r="D19547" s="2">
        <v>5</v>
      </c>
      <c r="E19547" s="17">
        <v>3</v>
      </c>
      <c r="F19547" t="s">
        <v>68</v>
      </c>
      <c r="H19547">
        <v>9534</v>
      </c>
    </row>
    <row r="19548" spans="1:8" x14ac:dyDescent="0.25">
      <c r="A19548" s="2">
        <v>36</v>
      </c>
      <c r="B19548" t="s">
        <v>51</v>
      </c>
      <c r="C19548" t="s">
        <v>303</v>
      </c>
      <c r="D19548" s="2">
        <v>5</v>
      </c>
      <c r="E19548" s="17">
        <v>3</v>
      </c>
      <c r="F19548" t="s">
        <v>69</v>
      </c>
      <c r="H19548">
        <v>10926.15</v>
      </c>
    </row>
    <row r="19549" spans="1:8" x14ac:dyDescent="0.25">
      <c r="A19549" s="2">
        <v>36</v>
      </c>
      <c r="B19549" t="s">
        <v>51</v>
      </c>
      <c r="C19549" t="s">
        <v>303</v>
      </c>
      <c r="D19549" s="2">
        <v>5</v>
      </c>
      <c r="E19549" s="17">
        <v>3</v>
      </c>
      <c r="F19549" t="s">
        <v>67</v>
      </c>
      <c r="H19549">
        <v>63.58</v>
      </c>
    </row>
    <row r="19550" spans="1:8" x14ac:dyDescent="0.25">
      <c r="A19550" s="2">
        <v>36</v>
      </c>
      <c r="B19550" t="s">
        <v>51</v>
      </c>
      <c r="C19550" t="s">
        <v>303</v>
      </c>
      <c r="D19550" s="2">
        <v>5</v>
      </c>
      <c r="E19550" s="17">
        <v>4</v>
      </c>
      <c r="F19550" t="s">
        <v>70</v>
      </c>
      <c r="H19550">
        <v>57292.75</v>
      </c>
    </row>
    <row r="19551" spans="1:8" x14ac:dyDescent="0.25">
      <c r="A19551" s="2">
        <v>36</v>
      </c>
      <c r="B19551" t="s">
        <v>51</v>
      </c>
      <c r="C19551" t="s">
        <v>303</v>
      </c>
      <c r="D19551" s="2">
        <v>5</v>
      </c>
      <c r="E19551" s="17">
        <v>4</v>
      </c>
      <c r="F19551" t="s">
        <v>75</v>
      </c>
      <c r="H19551">
        <v>5400</v>
      </c>
    </row>
    <row r="19552" spans="1:8" x14ac:dyDescent="0.25">
      <c r="A19552" s="2">
        <v>36</v>
      </c>
      <c r="B19552" t="s">
        <v>51</v>
      </c>
      <c r="C19552" t="s">
        <v>303</v>
      </c>
      <c r="D19552" s="2">
        <v>5</v>
      </c>
      <c r="E19552" s="17">
        <v>4</v>
      </c>
      <c r="F19552" t="s">
        <v>68</v>
      </c>
      <c r="H19552">
        <v>10854</v>
      </c>
    </row>
    <row r="19553" spans="1:8" x14ac:dyDescent="0.25">
      <c r="A19553" s="2">
        <v>36</v>
      </c>
      <c r="B19553" t="s">
        <v>51</v>
      </c>
      <c r="C19553" t="s">
        <v>303</v>
      </c>
      <c r="D19553" s="2">
        <v>5</v>
      </c>
      <c r="E19553" s="17">
        <v>4</v>
      </c>
      <c r="F19553" t="s">
        <v>69</v>
      </c>
      <c r="H19553">
        <v>7447.98</v>
      </c>
    </row>
    <row r="19554" spans="1:8" x14ac:dyDescent="0.25">
      <c r="A19554" s="2">
        <v>36</v>
      </c>
      <c r="B19554" t="s">
        <v>51</v>
      </c>
      <c r="C19554" t="s">
        <v>303</v>
      </c>
      <c r="D19554" s="2">
        <v>5</v>
      </c>
      <c r="E19554" s="17">
        <v>4</v>
      </c>
      <c r="F19554" t="s">
        <v>67</v>
      </c>
      <c r="H19554">
        <v>34.68</v>
      </c>
    </row>
    <row r="19555" spans="1:8" x14ac:dyDescent="0.25">
      <c r="A19555" s="2">
        <v>36</v>
      </c>
      <c r="B19555" t="s">
        <v>51</v>
      </c>
      <c r="C19555" t="s">
        <v>303</v>
      </c>
      <c r="D19555" s="2">
        <v>5</v>
      </c>
      <c r="E19555" s="17">
        <v>4</v>
      </c>
      <c r="F19555" t="s">
        <v>71</v>
      </c>
      <c r="H19555">
        <v>3616.6</v>
      </c>
    </row>
    <row r="19556" spans="1:8" x14ac:dyDescent="0.25">
      <c r="A19556" s="2">
        <v>36</v>
      </c>
      <c r="B19556" t="s">
        <v>51</v>
      </c>
      <c r="C19556" t="s">
        <v>303</v>
      </c>
      <c r="D19556" s="2">
        <v>5</v>
      </c>
      <c r="E19556" s="17">
        <v>5</v>
      </c>
      <c r="F19556" t="s">
        <v>70</v>
      </c>
      <c r="H19556">
        <v>987980</v>
      </c>
    </row>
    <row r="19557" spans="1:8" x14ac:dyDescent="0.25">
      <c r="A19557" s="2">
        <v>36</v>
      </c>
      <c r="B19557" t="s">
        <v>51</v>
      </c>
      <c r="C19557" t="s">
        <v>303</v>
      </c>
      <c r="D19557" s="2">
        <v>5</v>
      </c>
      <c r="E19557" s="17">
        <v>5</v>
      </c>
      <c r="F19557" t="s">
        <v>75</v>
      </c>
      <c r="H19557">
        <v>34200</v>
      </c>
    </row>
    <row r="19558" spans="1:8" x14ac:dyDescent="0.25">
      <c r="A19558" s="2">
        <v>36</v>
      </c>
      <c r="B19558" t="s">
        <v>51</v>
      </c>
      <c r="C19558" t="s">
        <v>303</v>
      </c>
      <c r="D19558" s="2">
        <v>5</v>
      </c>
      <c r="E19558" s="17">
        <v>5</v>
      </c>
      <c r="F19558" t="s">
        <v>68</v>
      </c>
      <c r="H19558">
        <v>45088</v>
      </c>
    </row>
    <row r="19559" spans="1:8" x14ac:dyDescent="0.25">
      <c r="A19559" s="2">
        <v>36</v>
      </c>
      <c r="B19559" t="s">
        <v>51</v>
      </c>
      <c r="C19559" t="s">
        <v>303</v>
      </c>
      <c r="D19559" s="2">
        <v>5</v>
      </c>
      <c r="E19559" s="17">
        <v>5</v>
      </c>
      <c r="F19559" t="s">
        <v>69</v>
      </c>
      <c r="H19559">
        <v>54709.820000000022</v>
      </c>
    </row>
    <row r="19560" spans="1:8" x14ac:dyDescent="0.25">
      <c r="A19560" s="2">
        <v>36</v>
      </c>
      <c r="B19560" t="s">
        <v>51</v>
      </c>
      <c r="C19560" t="s">
        <v>303</v>
      </c>
      <c r="D19560" s="2">
        <v>5</v>
      </c>
      <c r="E19560" s="17">
        <v>5</v>
      </c>
      <c r="F19560" t="s">
        <v>67</v>
      </c>
      <c r="H19560">
        <v>542.04</v>
      </c>
    </row>
    <row r="19561" spans="1:8" x14ac:dyDescent="0.25">
      <c r="A19561" s="2">
        <v>36</v>
      </c>
      <c r="B19561" t="s">
        <v>51</v>
      </c>
      <c r="C19561" t="s">
        <v>303</v>
      </c>
      <c r="D19561" s="2">
        <v>5</v>
      </c>
      <c r="E19561" s="17">
        <v>5</v>
      </c>
      <c r="F19561" t="s">
        <v>73</v>
      </c>
      <c r="H19561">
        <v>43434.06</v>
      </c>
    </row>
    <row r="19562" spans="1:8" x14ac:dyDescent="0.25">
      <c r="A19562" s="2">
        <v>36</v>
      </c>
      <c r="B19562" t="s">
        <v>51</v>
      </c>
      <c r="C19562" t="s">
        <v>303</v>
      </c>
      <c r="D19562" s="2">
        <v>5</v>
      </c>
      <c r="E19562" s="17">
        <v>5</v>
      </c>
      <c r="F19562" t="s">
        <v>72</v>
      </c>
      <c r="H19562">
        <v>202208.25</v>
      </c>
    </row>
    <row r="19563" spans="1:8" x14ac:dyDescent="0.25">
      <c r="A19563" s="2">
        <v>36</v>
      </c>
      <c r="B19563" t="s">
        <v>51</v>
      </c>
      <c r="C19563" t="s">
        <v>303</v>
      </c>
      <c r="D19563" s="2">
        <v>5</v>
      </c>
      <c r="E19563" s="17">
        <v>5</v>
      </c>
      <c r="F19563" t="s">
        <v>74</v>
      </c>
      <c r="H19563">
        <v>16186.9</v>
      </c>
    </row>
    <row r="19564" spans="1:8" x14ac:dyDescent="0.25">
      <c r="A19564" s="2">
        <v>36</v>
      </c>
      <c r="B19564" t="s">
        <v>51</v>
      </c>
      <c r="C19564" t="s">
        <v>303</v>
      </c>
      <c r="D19564" s="2">
        <v>5</v>
      </c>
      <c r="E19564" s="17">
        <v>6</v>
      </c>
      <c r="F19564" t="s">
        <v>70</v>
      </c>
      <c r="H19564">
        <v>611825.5</v>
      </c>
    </row>
    <row r="19565" spans="1:8" x14ac:dyDescent="0.25">
      <c r="A19565" s="2">
        <v>36</v>
      </c>
      <c r="B19565" t="s">
        <v>51</v>
      </c>
      <c r="C19565" t="s">
        <v>303</v>
      </c>
      <c r="D19565" s="2">
        <v>5</v>
      </c>
      <c r="E19565" s="17">
        <v>6</v>
      </c>
      <c r="F19565" t="s">
        <v>75</v>
      </c>
      <c r="H19565">
        <v>37800</v>
      </c>
    </row>
    <row r="19566" spans="1:8" x14ac:dyDescent="0.25">
      <c r="A19566" s="2">
        <v>36</v>
      </c>
      <c r="B19566" t="s">
        <v>51</v>
      </c>
      <c r="C19566" t="s">
        <v>303</v>
      </c>
      <c r="D19566" s="2">
        <v>5</v>
      </c>
      <c r="E19566" s="17">
        <v>6</v>
      </c>
      <c r="F19566" t="s">
        <v>77</v>
      </c>
      <c r="H19566">
        <v>3914.01</v>
      </c>
    </row>
    <row r="19567" spans="1:8" x14ac:dyDescent="0.25">
      <c r="A19567" s="2">
        <v>36</v>
      </c>
      <c r="B19567" t="s">
        <v>51</v>
      </c>
      <c r="C19567" t="s">
        <v>303</v>
      </c>
      <c r="D19567" s="2">
        <v>5</v>
      </c>
      <c r="E19567" s="17">
        <v>6</v>
      </c>
      <c r="F19567" t="s">
        <v>68</v>
      </c>
      <c r="H19567">
        <v>69120</v>
      </c>
    </row>
    <row r="19568" spans="1:8" x14ac:dyDescent="0.25">
      <c r="A19568" s="2">
        <v>36</v>
      </c>
      <c r="B19568" t="s">
        <v>51</v>
      </c>
      <c r="C19568" t="s">
        <v>303</v>
      </c>
      <c r="D19568" s="2">
        <v>5</v>
      </c>
      <c r="E19568" s="17">
        <v>6</v>
      </c>
      <c r="F19568" t="s">
        <v>69</v>
      </c>
      <c r="H19568">
        <v>79536.820000000007</v>
      </c>
    </row>
    <row r="19569" spans="1:8" x14ac:dyDescent="0.25">
      <c r="A19569" s="2">
        <v>36</v>
      </c>
      <c r="B19569" t="s">
        <v>51</v>
      </c>
      <c r="C19569" t="s">
        <v>303</v>
      </c>
      <c r="D19569" s="2">
        <v>5</v>
      </c>
      <c r="E19569" s="17">
        <v>6</v>
      </c>
      <c r="F19569" t="s">
        <v>67</v>
      </c>
      <c r="H19569">
        <v>268.08</v>
      </c>
    </row>
    <row r="19570" spans="1:8" x14ac:dyDescent="0.25">
      <c r="A19570" s="2">
        <v>36</v>
      </c>
      <c r="B19570" t="s">
        <v>51</v>
      </c>
      <c r="C19570" t="s">
        <v>303</v>
      </c>
      <c r="D19570" s="2">
        <v>5</v>
      </c>
      <c r="E19570" s="17">
        <v>6</v>
      </c>
      <c r="F19570" t="s">
        <v>73</v>
      </c>
      <c r="H19570">
        <v>66595.5</v>
      </c>
    </row>
    <row r="19571" spans="1:8" x14ac:dyDescent="0.25">
      <c r="A19571" s="2">
        <v>36</v>
      </c>
      <c r="B19571" t="s">
        <v>51</v>
      </c>
      <c r="C19571" t="s">
        <v>303</v>
      </c>
      <c r="D19571" s="2">
        <v>5</v>
      </c>
      <c r="E19571" s="17">
        <v>6</v>
      </c>
      <c r="F19571" t="s">
        <v>79</v>
      </c>
      <c r="H19571">
        <v>8371</v>
      </c>
    </row>
    <row r="19572" spans="1:8" x14ac:dyDescent="0.25">
      <c r="A19572" s="2">
        <v>36</v>
      </c>
      <c r="B19572" t="s">
        <v>51</v>
      </c>
      <c r="C19572" t="s">
        <v>303</v>
      </c>
      <c r="D19572" s="2">
        <v>5</v>
      </c>
      <c r="E19572" s="17">
        <v>6</v>
      </c>
      <c r="F19572" t="s">
        <v>74</v>
      </c>
      <c r="H19572">
        <v>4678</v>
      </c>
    </row>
    <row r="19573" spans="1:8" x14ac:dyDescent="0.25">
      <c r="A19573" s="2">
        <v>36</v>
      </c>
      <c r="B19573" t="s">
        <v>51</v>
      </c>
      <c r="C19573" t="s">
        <v>303</v>
      </c>
      <c r="D19573" s="2">
        <v>5</v>
      </c>
      <c r="E19573" s="17">
        <v>7</v>
      </c>
      <c r="F19573" t="s">
        <v>70</v>
      </c>
      <c r="H19573">
        <v>1389988.5</v>
      </c>
    </row>
    <row r="19574" spans="1:8" x14ac:dyDescent="0.25">
      <c r="A19574" s="2">
        <v>36</v>
      </c>
      <c r="B19574" t="s">
        <v>51</v>
      </c>
      <c r="C19574" t="s">
        <v>303</v>
      </c>
      <c r="D19574" s="2">
        <v>5</v>
      </c>
      <c r="E19574" s="17">
        <v>7</v>
      </c>
      <c r="F19574" t="s">
        <v>75</v>
      </c>
      <c r="H19574">
        <v>61200</v>
      </c>
    </row>
    <row r="19575" spans="1:8" x14ac:dyDescent="0.25">
      <c r="A19575" s="2">
        <v>36</v>
      </c>
      <c r="B19575" t="s">
        <v>51</v>
      </c>
      <c r="C19575" t="s">
        <v>303</v>
      </c>
      <c r="D19575" s="2">
        <v>5</v>
      </c>
      <c r="E19575" s="17">
        <v>7</v>
      </c>
      <c r="F19575" t="s">
        <v>77</v>
      </c>
      <c r="H19575">
        <v>8911.74</v>
      </c>
    </row>
    <row r="19576" spans="1:8" x14ac:dyDescent="0.25">
      <c r="A19576" s="2">
        <v>36</v>
      </c>
      <c r="B19576" t="s">
        <v>51</v>
      </c>
      <c r="C19576" t="s">
        <v>303</v>
      </c>
      <c r="D19576" s="2">
        <v>5</v>
      </c>
      <c r="E19576" s="17">
        <v>7</v>
      </c>
      <c r="F19576" t="s">
        <v>68</v>
      </c>
      <c r="H19576">
        <v>99816</v>
      </c>
    </row>
    <row r="19577" spans="1:8" x14ac:dyDescent="0.25">
      <c r="A19577" s="2">
        <v>36</v>
      </c>
      <c r="B19577" t="s">
        <v>51</v>
      </c>
      <c r="C19577" t="s">
        <v>303</v>
      </c>
      <c r="D19577" s="2">
        <v>5</v>
      </c>
      <c r="E19577" s="17">
        <v>7</v>
      </c>
      <c r="F19577" t="s">
        <v>69</v>
      </c>
      <c r="H19577">
        <v>174532.99</v>
      </c>
    </row>
    <row r="19578" spans="1:8" x14ac:dyDescent="0.25">
      <c r="A19578" s="2">
        <v>36</v>
      </c>
      <c r="B19578" t="s">
        <v>51</v>
      </c>
      <c r="C19578" t="s">
        <v>303</v>
      </c>
      <c r="D19578" s="2">
        <v>5</v>
      </c>
      <c r="E19578" s="17">
        <v>7</v>
      </c>
      <c r="F19578" t="s">
        <v>67</v>
      </c>
      <c r="H19578">
        <v>495.2</v>
      </c>
    </row>
    <row r="19579" spans="1:8" x14ac:dyDescent="0.25">
      <c r="A19579" s="2">
        <v>36</v>
      </c>
      <c r="B19579" t="s">
        <v>51</v>
      </c>
      <c r="C19579" t="s">
        <v>303</v>
      </c>
      <c r="D19579" s="2">
        <v>5</v>
      </c>
      <c r="E19579" s="17">
        <v>7</v>
      </c>
      <c r="F19579" t="s">
        <v>73</v>
      </c>
      <c r="H19579">
        <v>87316.94</v>
      </c>
    </row>
    <row r="19580" spans="1:8" x14ac:dyDescent="0.25">
      <c r="A19580" s="2">
        <v>36</v>
      </c>
      <c r="B19580" t="s">
        <v>51</v>
      </c>
      <c r="C19580" t="s">
        <v>303</v>
      </c>
      <c r="D19580" s="2">
        <v>5</v>
      </c>
      <c r="E19580" s="17">
        <v>7</v>
      </c>
      <c r="F19580" t="s">
        <v>72</v>
      </c>
      <c r="H19580">
        <v>17545.02</v>
      </c>
    </row>
    <row r="19581" spans="1:8" x14ac:dyDescent="0.25">
      <c r="A19581" s="2">
        <v>36</v>
      </c>
      <c r="B19581" t="s">
        <v>51</v>
      </c>
      <c r="C19581" t="s">
        <v>303</v>
      </c>
      <c r="D19581" s="2">
        <v>5</v>
      </c>
      <c r="E19581" s="17">
        <v>7</v>
      </c>
      <c r="F19581" t="s">
        <v>74</v>
      </c>
      <c r="H19581">
        <v>13636.5</v>
      </c>
    </row>
    <row r="19582" spans="1:8" x14ac:dyDescent="0.25">
      <c r="A19582" s="2">
        <v>36</v>
      </c>
      <c r="B19582" t="s">
        <v>51</v>
      </c>
      <c r="C19582" t="s">
        <v>303</v>
      </c>
      <c r="D19582" s="2">
        <v>5</v>
      </c>
      <c r="E19582" s="17">
        <v>7</v>
      </c>
      <c r="F19582" t="s">
        <v>71</v>
      </c>
      <c r="H19582">
        <v>25205.19</v>
      </c>
    </row>
    <row r="19583" spans="1:8" x14ac:dyDescent="0.25">
      <c r="A19583" s="2">
        <v>36</v>
      </c>
      <c r="B19583" t="s">
        <v>51</v>
      </c>
      <c r="C19583" t="s">
        <v>303</v>
      </c>
      <c r="D19583" s="2">
        <v>5</v>
      </c>
      <c r="E19583" s="17">
        <v>8</v>
      </c>
      <c r="F19583" t="s">
        <v>70</v>
      </c>
      <c r="H19583">
        <v>1504788</v>
      </c>
    </row>
    <row r="19584" spans="1:8" x14ac:dyDescent="0.25">
      <c r="A19584" s="2">
        <v>36</v>
      </c>
      <c r="B19584" t="s">
        <v>51</v>
      </c>
      <c r="C19584" t="s">
        <v>303</v>
      </c>
      <c r="D19584" s="2">
        <v>5</v>
      </c>
      <c r="E19584" s="17">
        <v>8</v>
      </c>
      <c r="F19584" t="s">
        <v>75</v>
      </c>
      <c r="H19584">
        <v>63000</v>
      </c>
    </row>
    <row r="19585" spans="1:8" x14ac:dyDescent="0.25">
      <c r="A19585" s="2">
        <v>36</v>
      </c>
      <c r="B19585" t="s">
        <v>51</v>
      </c>
      <c r="C19585" t="s">
        <v>303</v>
      </c>
      <c r="D19585" s="2">
        <v>5</v>
      </c>
      <c r="E19585" s="17">
        <v>8</v>
      </c>
      <c r="F19585" t="s">
        <v>68</v>
      </c>
      <c r="H19585">
        <v>93348</v>
      </c>
    </row>
    <row r="19586" spans="1:8" x14ac:dyDescent="0.25">
      <c r="A19586" s="2">
        <v>36</v>
      </c>
      <c r="B19586" t="s">
        <v>51</v>
      </c>
      <c r="C19586" t="s">
        <v>303</v>
      </c>
      <c r="D19586" s="2">
        <v>5</v>
      </c>
      <c r="E19586" s="17">
        <v>8</v>
      </c>
      <c r="F19586" t="s">
        <v>69</v>
      </c>
      <c r="H19586">
        <v>195621.50000000012</v>
      </c>
    </row>
    <row r="19587" spans="1:8" x14ac:dyDescent="0.25">
      <c r="A19587" s="2">
        <v>36</v>
      </c>
      <c r="B19587" t="s">
        <v>51</v>
      </c>
      <c r="C19587" t="s">
        <v>303</v>
      </c>
      <c r="D19587" s="2">
        <v>5</v>
      </c>
      <c r="E19587" s="17">
        <v>8</v>
      </c>
      <c r="F19587" t="s">
        <v>67</v>
      </c>
      <c r="H19587">
        <v>425.43999999999994</v>
      </c>
    </row>
    <row r="19588" spans="1:8" x14ac:dyDescent="0.25">
      <c r="A19588" s="2">
        <v>36</v>
      </c>
      <c r="B19588" t="s">
        <v>51</v>
      </c>
      <c r="C19588" t="s">
        <v>303</v>
      </c>
      <c r="D19588" s="2">
        <v>5</v>
      </c>
      <c r="E19588" s="17">
        <v>8</v>
      </c>
      <c r="F19588" t="s">
        <v>73</v>
      </c>
      <c r="H19588">
        <v>141277</v>
      </c>
    </row>
    <row r="19589" spans="1:8" x14ac:dyDescent="0.25">
      <c r="A19589" s="2">
        <v>36</v>
      </c>
      <c r="B19589" t="s">
        <v>51</v>
      </c>
      <c r="C19589" t="s">
        <v>303</v>
      </c>
      <c r="D19589" s="2">
        <v>5</v>
      </c>
      <c r="E19589" s="17">
        <v>8</v>
      </c>
      <c r="F19589" t="s">
        <v>74</v>
      </c>
      <c r="H19589">
        <v>76507.240000000005</v>
      </c>
    </row>
    <row r="19590" spans="1:8" x14ac:dyDescent="0.25">
      <c r="A19590" s="2">
        <v>36</v>
      </c>
      <c r="B19590" t="s">
        <v>51</v>
      </c>
      <c r="C19590" t="s">
        <v>303</v>
      </c>
      <c r="D19590" s="2">
        <v>5</v>
      </c>
      <c r="E19590" s="17">
        <v>8</v>
      </c>
      <c r="F19590" t="s">
        <v>71</v>
      </c>
      <c r="H19590">
        <v>55225.89</v>
      </c>
    </row>
    <row r="19591" spans="1:8" x14ac:dyDescent="0.25">
      <c r="A19591" s="2">
        <v>36</v>
      </c>
      <c r="B19591" t="s">
        <v>51</v>
      </c>
      <c r="C19591" t="s">
        <v>303</v>
      </c>
      <c r="D19591" s="2">
        <v>5</v>
      </c>
      <c r="E19591" s="17">
        <v>9</v>
      </c>
      <c r="F19591" t="s">
        <v>70</v>
      </c>
      <c r="H19591">
        <v>1166611</v>
      </c>
    </row>
    <row r="19592" spans="1:8" x14ac:dyDescent="0.25">
      <c r="A19592" s="2">
        <v>36</v>
      </c>
      <c r="B19592" t="s">
        <v>51</v>
      </c>
      <c r="C19592" t="s">
        <v>303</v>
      </c>
      <c r="D19592" s="2">
        <v>5</v>
      </c>
      <c r="E19592" s="17">
        <v>9</v>
      </c>
      <c r="F19592" t="s">
        <v>75</v>
      </c>
      <c r="H19592">
        <v>42300</v>
      </c>
    </row>
    <row r="19593" spans="1:8" x14ac:dyDescent="0.25">
      <c r="A19593" s="2">
        <v>36</v>
      </c>
      <c r="B19593" t="s">
        <v>51</v>
      </c>
      <c r="C19593" t="s">
        <v>303</v>
      </c>
      <c r="D19593" s="2">
        <v>5</v>
      </c>
      <c r="E19593" s="17">
        <v>9</v>
      </c>
      <c r="F19593" t="s">
        <v>68</v>
      </c>
      <c r="H19593">
        <v>67120</v>
      </c>
    </row>
    <row r="19594" spans="1:8" x14ac:dyDescent="0.25">
      <c r="A19594" s="2">
        <v>36</v>
      </c>
      <c r="B19594" t="s">
        <v>51</v>
      </c>
      <c r="C19594" t="s">
        <v>303</v>
      </c>
      <c r="D19594" s="2">
        <v>5</v>
      </c>
      <c r="E19594" s="17">
        <v>9</v>
      </c>
      <c r="F19594" t="s">
        <v>69</v>
      </c>
      <c r="H19594">
        <v>151658.85999999999</v>
      </c>
    </row>
    <row r="19595" spans="1:8" x14ac:dyDescent="0.25">
      <c r="A19595" s="2">
        <v>36</v>
      </c>
      <c r="B19595" t="s">
        <v>51</v>
      </c>
      <c r="C19595" t="s">
        <v>303</v>
      </c>
      <c r="D19595" s="2">
        <v>5</v>
      </c>
      <c r="E19595" s="17">
        <v>9</v>
      </c>
      <c r="F19595" t="s">
        <v>67</v>
      </c>
      <c r="H19595">
        <v>285.62</v>
      </c>
    </row>
    <row r="19596" spans="1:8" x14ac:dyDescent="0.25">
      <c r="A19596" s="2">
        <v>36</v>
      </c>
      <c r="B19596" t="s">
        <v>51</v>
      </c>
      <c r="C19596" t="s">
        <v>303</v>
      </c>
      <c r="D19596" s="2">
        <v>5</v>
      </c>
      <c r="E19596" s="17">
        <v>9</v>
      </c>
      <c r="F19596" t="s">
        <v>73</v>
      </c>
      <c r="H19596">
        <v>96522.75</v>
      </c>
    </row>
    <row r="19597" spans="1:8" x14ac:dyDescent="0.25">
      <c r="A19597" s="2">
        <v>36</v>
      </c>
      <c r="B19597" t="s">
        <v>51</v>
      </c>
      <c r="C19597" t="s">
        <v>303</v>
      </c>
      <c r="D19597" s="2">
        <v>5</v>
      </c>
      <c r="E19597" s="17">
        <v>9</v>
      </c>
      <c r="F19597" t="s">
        <v>74</v>
      </c>
      <c r="H19597">
        <v>9316.3799999999992</v>
      </c>
    </row>
    <row r="19598" spans="1:8" x14ac:dyDescent="0.25">
      <c r="A19598" s="2">
        <v>36</v>
      </c>
      <c r="B19598" t="s">
        <v>51</v>
      </c>
      <c r="C19598" t="s">
        <v>303</v>
      </c>
      <c r="D19598" s="2">
        <v>5</v>
      </c>
      <c r="E19598" s="17">
        <v>9</v>
      </c>
      <c r="F19598" t="s">
        <v>71</v>
      </c>
      <c r="H19598">
        <v>42884.1</v>
      </c>
    </row>
    <row r="19599" spans="1:8" x14ac:dyDescent="0.25">
      <c r="A19599" s="2">
        <v>36</v>
      </c>
      <c r="B19599" t="s">
        <v>51</v>
      </c>
      <c r="C19599" t="s">
        <v>303</v>
      </c>
      <c r="D19599" s="2">
        <v>5</v>
      </c>
      <c r="E19599" s="17">
        <v>10</v>
      </c>
      <c r="F19599" t="s">
        <v>70</v>
      </c>
      <c r="H19599">
        <v>2995258.4400000004</v>
      </c>
    </row>
    <row r="19600" spans="1:8" x14ac:dyDescent="0.25">
      <c r="A19600" s="2">
        <v>36</v>
      </c>
      <c r="B19600" t="s">
        <v>51</v>
      </c>
      <c r="C19600" t="s">
        <v>303</v>
      </c>
      <c r="D19600" s="2">
        <v>5</v>
      </c>
      <c r="E19600" s="17">
        <v>10</v>
      </c>
      <c r="F19600" t="s">
        <v>75</v>
      </c>
      <c r="H19600">
        <v>61850</v>
      </c>
    </row>
    <row r="19601" spans="1:8" x14ac:dyDescent="0.25">
      <c r="A19601" s="2">
        <v>36</v>
      </c>
      <c r="B19601" t="s">
        <v>51</v>
      </c>
      <c r="C19601" t="s">
        <v>303</v>
      </c>
      <c r="D19601" s="2">
        <v>5</v>
      </c>
      <c r="E19601" s="17">
        <v>10</v>
      </c>
      <c r="F19601" t="s">
        <v>77</v>
      </c>
      <c r="H19601">
        <v>17147.54</v>
      </c>
    </row>
    <row r="19602" spans="1:8" x14ac:dyDescent="0.25">
      <c r="A19602" s="2">
        <v>36</v>
      </c>
      <c r="B19602" t="s">
        <v>51</v>
      </c>
      <c r="C19602" t="s">
        <v>303</v>
      </c>
      <c r="D19602" s="2">
        <v>5</v>
      </c>
      <c r="E19602" s="17">
        <v>10</v>
      </c>
      <c r="F19602" t="s">
        <v>68</v>
      </c>
      <c r="H19602">
        <v>98264.66</v>
      </c>
    </row>
    <row r="19603" spans="1:8" x14ac:dyDescent="0.25">
      <c r="A19603" s="2">
        <v>36</v>
      </c>
      <c r="B19603" t="s">
        <v>51</v>
      </c>
      <c r="C19603" t="s">
        <v>303</v>
      </c>
      <c r="D19603" s="2">
        <v>5</v>
      </c>
      <c r="E19603" s="17">
        <v>10</v>
      </c>
      <c r="F19603" t="s">
        <v>69</v>
      </c>
      <c r="H19603">
        <v>343768.52999999991</v>
      </c>
    </row>
    <row r="19604" spans="1:8" x14ac:dyDescent="0.25">
      <c r="A19604" s="2">
        <v>36</v>
      </c>
      <c r="B19604" t="s">
        <v>51</v>
      </c>
      <c r="C19604" t="s">
        <v>303</v>
      </c>
      <c r="D19604" s="2">
        <v>5</v>
      </c>
      <c r="E19604" s="17">
        <v>10</v>
      </c>
      <c r="F19604" t="s">
        <v>67</v>
      </c>
      <c r="H19604">
        <v>594.51</v>
      </c>
    </row>
    <row r="19605" spans="1:8" x14ac:dyDescent="0.25">
      <c r="A19605" s="2">
        <v>36</v>
      </c>
      <c r="B19605" t="s">
        <v>51</v>
      </c>
      <c r="C19605" t="s">
        <v>303</v>
      </c>
      <c r="D19605" s="2">
        <v>5</v>
      </c>
      <c r="E19605" s="17">
        <v>10</v>
      </c>
      <c r="F19605" t="s">
        <v>73</v>
      </c>
      <c r="H19605">
        <v>127653.56</v>
      </c>
    </row>
    <row r="19606" spans="1:8" x14ac:dyDescent="0.25">
      <c r="A19606" s="2">
        <v>36</v>
      </c>
      <c r="B19606" t="s">
        <v>51</v>
      </c>
      <c r="C19606" t="s">
        <v>303</v>
      </c>
      <c r="D19606" s="2">
        <v>5</v>
      </c>
      <c r="E19606" s="17">
        <v>10</v>
      </c>
      <c r="F19606" t="s">
        <v>72</v>
      </c>
      <c r="H19606">
        <v>216300.38999999996</v>
      </c>
    </row>
    <row r="19607" spans="1:8" x14ac:dyDescent="0.25">
      <c r="A19607" s="2">
        <v>36</v>
      </c>
      <c r="B19607" t="s">
        <v>51</v>
      </c>
      <c r="C19607" t="s">
        <v>303</v>
      </c>
      <c r="D19607" s="2">
        <v>5</v>
      </c>
      <c r="E19607" s="17">
        <v>10</v>
      </c>
      <c r="F19607" t="s">
        <v>74</v>
      </c>
      <c r="H19607">
        <v>68477.279999999999</v>
      </c>
    </row>
    <row r="19608" spans="1:8" x14ac:dyDescent="0.25">
      <c r="A19608" s="2">
        <v>36</v>
      </c>
      <c r="B19608" t="s">
        <v>51</v>
      </c>
      <c r="C19608" t="s">
        <v>303</v>
      </c>
      <c r="D19608" s="2">
        <v>5</v>
      </c>
      <c r="E19608" s="17">
        <v>10</v>
      </c>
      <c r="F19608" t="s">
        <v>71</v>
      </c>
      <c r="H19608">
        <v>118901.05000000002</v>
      </c>
    </row>
    <row r="19609" spans="1:8" x14ac:dyDescent="0.25">
      <c r="A19609" s="2">
        <v>36</v>
      </c>
      <c r="B19609" t="s">
        <v>51</v>
      </c>
      <c r="C19609" t="s">
        <v>303</v>
      </c>
      <c r="D19609" s="2">
        <v>5</v>
      </c>
      <c r="E19609" s="17">
        <v>11</v>
      </c>
      <c r="F19609" t="s">
        <v>70</v>
      </c>
      <c r="H19609">
        <v>408973.53</v>
      </c>
    </row>
    <row r="19610" spans="1:8" x14ac:dyDescent="0.25">
      <c r="A19610" s="2">
        <v>36</v>
      </c>
      <c r="B19610" t="s">
        <v>51</v>
      </c>
      <c r="C19610" t="s">
        <v>303</v>
      </c>
      <c r="D19610" s="2">
        <v>5</v>
      </c>
      <c r="E19610" s="17">
        <v>11</v>
      </c>
      <c r="F19610" t="s">
        <v>77</v>
      </c>
      <c r="H19610">
        <v>7372.3499999999995</v>
      </c>
    </row>
    <row r="19611" spans="1:8" x14ac:dyDescent="0.25">
      <c r="A19611" s="2">
        <v>36</v>
      </c>
      <c r="B19611" t="s">
        <v>51</v>
      </c>
      <c r="C19611" t="s">
        <v>303</v>
      </c>
      <c r="D19611" s="2">
        <v>5</v>
      </c>
      <c r="E19611" s="17">
        <v>11</v>
      </c>
      <c r="F19611" t="s">
        <v>68</v>
      </c>
      <c r="H19611">
        <v>12782</v>
      </c>
    </row>
    <row r="19612" spans="1:8" x14ac:dyDescent="0.25">
      <c r="A19612" s="2">
        <v>36</v>
      </c>
      <c r="B19612" t="s">
        <v>51</v>
      </c>
      <c r="C19612" t="s">
        <v>303</v>
      </c>
      <c r="D19612" s="2">
        <v>5</v>
      </c>
      <c r="E19612" s="17">
        <v>11</v>
      </c>
      <c r="F19612" t="s">
        <v>69</v>
      </c>
      <c r="H19612">
        <v>53166.36</v>
      </c>
    </row>
    <row r="19613" spans="1:8" x14ac:dyDescent="0.25">
      <c r="A19613" s="2">
        <v>36</v>
      </c>
      <c r="B19613" t="s">
        <v>51</v>
      </c>
      <c r="C19613" t="s">
        <v>303</v>
      </c>
      <c r="D19613" s="2">
        <v>5</v>
      </c>
      <c r="E19613" s="17">
        <v>11</v>
      </c>
      <c r="F19613" t="s">
        <v>67</v>
      </c>
      <c r="H19613">
        <v>69.86</v>
      </c>
    </row>
    <row r="19614" spans="1:8" x14ac:dyDescent="0.25">
      <c r="A19614" s="2">
        <v>36</v>
      </c>
      <c r="B19614" t="s">
        <v>51</v>
      </c>
      <c r="C19614" t="s">
        <v>303</v>
      </c>
      <c r="D19614" s="2">
        <v>5</v>
      </c>
      <c r="E19614" s="17">
        <v>11</v>
      </c>
      <c r="F19614" t="s">
        <v>73</v>
      </c>
      <c r="H19614">
        <v>68140.08</v>
      </c>
    </row>
    <row r="19615" spans="1:8" x14ac:dyDescent="0.25">
      <c r="A19615" s="2">
        <v>36</v>
      </c>
      <c r="B19615" t="s">
        <v>51</v>
      </c>
      <c r="C19615" t="s">
        <v>303</v>
      </c>
      <c r="D19615" s="2">
        <v>5</v>
      </c>
      <c r="E19615" s="17">
        <v>11</v>
      </c>
      <c r="F19615" t="s">
        <v>72</v>
      </c>
      <c r="H19615">
        <v>61591.8</v>
      </c>
    </row>
    <row r="19616" spans="1:8" x14ac:dyDescent="0.25">
      <c r="A19616" s="2">
        <v>36</v>
      </c>
      <c r="B19616" t="s">
        <v>51</v>
      </c>
      <c r="C19616" t="s">
        <v>303</v>
      </c>
      <c r="D19616" s="2">
        <v>5</v>
      </c>
      <c r="E19616" s="17">
        <v>11</v>
      </c>
      <c r="F19616" t="s">
        <v>74</v>
      </c>
      <c r="H19616">
        <v>88367</v>
      </c>
    </row>
    <row r="19617" spans="1:8" x14ac:dyDescent="0.25">
      <c r="A19617" s="2">
        <v>36</v>
      </c>
      <c r="B19617" t="s">
        <v>51</v>
      </c>
      <c r="C19617" t="s">
        <v>303</v>
      </c>
      <c r="D19617" s="2">
        <v>5</v>
      </c>
      <c r="E19617" s="17">
        <v>11</v>
      </c>
      <c r="F19617" t="s">
        <v>71</v>
      </c>
      <c r="H19617">
        <v>9490.42</v>
      </c>
    </row>
    <row r="19618" spans="1:8" x14ac:dyDescent="0.25">
      <c r="A19618" s="2">
        <v>36</v>
      </c>
      <c r="B19618" t="s">
        <v>51</v>
      </c>
      <c r="C19618" t="s">
        <v>303</v>
      </c>
      <c r="D19618" s="2">
        <v>5</v>
      </c>
      <c r="E19618" s="17">
        <v>12</v>
      </c>
      <c r="F19618" t="s">
        <v>70</v>
      </c>
      <c r="H19618">
        <v>2731033.5300000003</v>
      </c>
    </row>
    <row r="19619" spans="1:8" x14ac:dyDescent="0.25">
      <c r="A19619" s="2">
        <v>36</v>
      </c>
      <c r="B19619" t="s">
        <v>51</v>
      </c>
      <c r="C19619" t="s">
        <v>303</v>
      </c>
      <c r="D19619" s="2">
        <v>5</v>
      </c>
      <c r="E19619" s="17">
        <v>12</v>
      </c>
      <c r="F19619" t="s">
        <v>75</v>
      </c>
      <c r="H19619">
        <v>50727</v>
      </c>
    </row>
    <row r="19620" spans="1:8" x14ac:dyDescent="0.25">
      <c r="A19620" s="2">
        <v>36</v>
      </c>
      <c r="B19620" t="s">
        <v>51</v>
      </c>
      <c r="C19620" t="s">
        <v>303</v>
      </c>
      <c r="D19620" s="2">
        <v>5</v>
      </c>
      <c r="E19620" s="17">
        <v>12</v>
      </c>
      <c r="F19620" t="s">
        <v>77</v>
      </c>
      <c r="H19620">
        <v>5570.22</v>
      </c>
    </row>
    <row r="19621" spans="1:8" x14ac:dyDescent="0.25">
      <c r="A19621" s="2">
        <v>36</v>
      </c>
      <c r="B19621" t="s">
        <v>51</v>
      </c>
      <c r="C19621" t="s">
        <v>303</v>
      </c>
      <c r="D19621" s="2">
        <v>5</v>
      </c>
      <c r="E19621" s="17">
        <v>12</v>
      </c>
      <c r="F19621" t="s">
        <v>68</v>
      </c>
      <c r="H19621">
        <v>87883.5</v>
      </c>
    </row>
    <row r="19622" spans="1:8" x14ac:dyDescent="0.25">
      <c r="A19622" s="2">
        <v>36</v>
      </c>
      <c r="B19622" t="s">
        <v>51</v>
      </c>
      <c r="C19622" t="s">
        <v>303</v>
      </c>
      <c r="D19622" s="2">
        <v>5</v>
      </c>
      <c r="E19622" s="17">
        <v>12</v>
      </c>
      <c r="F19622" t="s">
        <v>69</v>
      </c>
      <c r="H19622">
        <v>355033.23999999987</v>
      </c>
    </row>
    <row r="19623" spans="1:8" x14ac:dyDescent="0.25">
      <c r="A19623" s="2">
        <v>36</v>
      </c>
      <c r="B19623" t="s">
        <v>51</v>
      </c>
      <c r="C19623" t="s">
        <v>303</v>
      </c>
      <c r="D19623" s="2">
        <v>5</v>
      </c>
      <c r="E19623" s="17">
        <v>12</v>
      </c>
      <c r="F19623" t="s">
        <v>67</v>
      </c>
      <c r="H19623">
        <v>390.55999999999995</v>
      </c>
    </row>
    <row r="19624" spans="1:8" x14ac:dyDescent="0.25">
      <c r="A19624" s="2">
        <v>36</v>
      </c>
      <c r="B19624" t="s">
        <v>51</v>
      </c>
      <c r="C19624" t="s">
        <v>303</v>
      </c>
      <c r="D19624" s="2">
        <v>5</v>
      </c>
      <c r="E19624" s="17">
        <v>12</v>
      </c>
      <c r="F19624" t="s">
        <v>73</v>
      </c>
      <c r="H19624">
        <v>111498.11</v>
      </c>
    </row>
    <row r="19625" spans="1:8" x14ac:dyDescent="0.25">
      <c r="A19625" s="2">
        <v>36</v>
      </c>
      <c r="B19625" t="s">
        <v>51</v>
      </c>
      <c r="C19625" t="s">
        <v>303</v>
      </c>
      <c r="D19625" s="2">
        <v>5</v>
      </c>
      <c r="E19625" s="17">
        <v>12</v>
      </c>
      <c r="F19625" t="s">
        <v>72</v>
      </c>
      <c r="H19625">
        <v>355672.57</v>
      </c>
    </row>
    <row r="19626" spans="1:8" x14ac:dyDescent="0.25">
      <c r="A19626" s="2">
        <v>36</v>
      </c>
      <c r="B19626" t="s">
        <v>51</v>
      </c>
      <c r="C19626" t="s">
        <v>303</v>
      </c>
      <c r="D19626" s="2">
        <v>5</v>
      </c>
      <c r="E19626" s="17">
        <v>12</v>
      </c>
      <c r="F19626" t="s">
        <v>74</v>
      </c>
      <c r="H19626">
        <v>60588.14</v>
      </c>
    </row>
    <row r="19627" spans="1:8" x14ac:dyDescent="0.25">
      <c r="A19627" s="2">
        <v>36</v>
      </c>
      <c r="B19627" t="s">
        <v>51</v>
      </c>
      <c r="C19627" t="s">
        <v>303</v>
      </c>
      <c r="D19627" s="2">
        <v>5</v>
      </c>
      <c r="E19627" s="17">
        <v>12</v>
      </c>
      <c r="F19627" t="s">
        <v>71</v>
      </c>
      <c r="H19627">
        <v>108200.81999999999</v>
      </c>
    </row>
    <row r="19628" spans="1:8" x14ac:dyDescent="0.25">
      <c r="A19628" s="2">
        <v>36</v>
      </c>
      <c r="B19628" t="s">
        <v>51</v>
      </c>
      <c r="C19628" t="s">
        <v>303</v>
      </c>
      <c r="D19628" s="2">
        <v>5</v>
      </c>
      <c r="E19628" s="17">
        <v>13</v>
      </c>
      <c r="F19628" t="s">
        <v>70</v>
      </c>
      <c r="H19628">
        <v>1969214.8000000003</v>
      </c>
    </row>
    <row r="19629" spans="1:8" x14ac:dyDescent="0.25">
      <c r="A19629" s="2">
        <v>36</v>
      </c>
      <c r="B19629" t="s">
        <v>51</v>
      </c>
      <c r="C19629" t="s">
        <v>303</v>
      </c>
      <c r="D19629" s="2">
        <v>5</v>
      </c>
      <c r="E19629" s="17">
        <v>13</v>
      </c>
      <c r="F19629" t="s">
        <v>75</v>
      </c>
      <c r="H19629">
        <v>29386</v>
      </c>
    </row>
    <row r="19630" spans="1:8" x14ac:dyDescent="0.25">
      <c r="A19630" s="2">
        <v>36</v>
      </c>
      <c r="B19630" t="s">
        <v>51</v>
      </c>
      <c r="C19630" t="s">
        <v>303</v>
      </c>
      <c r="D19630" s="2">
        <v>5</v>
      </c>
      <c r="E19630" s="17">
        <v>13</v>
      </c>
      <c r="F19630" t="s">
        <v>68</v>
      </c>
      <c r="H19630">
        <v>52732</v>
      </c>
    </row>
    <row r="19631" spans="1:8" x14ac:dyDescent="0.25">
      <c r="A19631" s="2">
        <v>36</v>
      </c>
      <c r="B19631" t="s">
        <v>51</v>
      </c>
      <c r="C19631" t="s">
        <v>303</v>
      </c>
      <c r="D19631" s="2">
        <v>5</v>
      </c>
      <c r="E19631" s="17">
        <v>13</v>
      </c>
      <c r="F19631" t="s">
        <v>69</v>
      </c>
      <c r="H19631">
        <v>242064.19000000006</v>
      </c>
    </row>
    <row r="19632" spans="1:8" x14ac:dyDescent="0.25">
      <c r="A19632" s="2">
        <v>36</v>
      </c>
      <c r="B19632" t="s">
        <v>51</v>
      </c>
      <c r="C19632" t="s">
        <v>303</v>
      </c>
      <c r="D19632" s="2">
        <v>5</v>
      </c>
      <c r="E19632" s="17">
        <v>13</v>
      </c>
      <c r="F19632" t="s">
        <v>67</v>
      </c>
      <c r="H19632">
        <v>233.1</v>
      </c>
    </row>
    <row r="19633" spans="1:8" x14ac:dyDescent="0.25">
      <c r="A19633" s="2">
        <v>36</v>
      </c>
      <c r="B19633" t="s">
        <v>51</v>
      </c>
      <c r="C19633" t="s">
        <v>303</v>
      </c>
      <c r="D19633" s="2">
        <v>5</v>
      </c>
      <c r="E19633" s="17">
        <v>13</v>
      </c>
      <c r="F19633" t="s">
        <v>73</v>
      </c>
      <c r="H19633">
        <v>93689.77</v>
      </c>
    </row>
    <row r="19634" spans="1:8" x14ac:dyDescent="0.25">
      <c r="A19634" s="2">
        <v>36</v>
      </c>
      <c r="B19634" t="s">
        <v>51</v>
      </c>
      <c r="C19634" t="s">
        <v>303</v>
      </c>
      <c r="D19634" s="2">
        <v>5</v>
      </c>
      <c r="E19634" s="17">
        <v>13</v>
      </c>
      <c r="F19634" t="s">
        <v>72</v>
      </c>
      <c r="H19634">
        <v>434399.49</v>
      </c>
    </row>
    <row r="19635" spans="1:8" x14ac:dyDescent="0.25">
      <c r="A19635" s="2">
        <v>36</v>
      </c>
      <c r="B19635" t="s">
        <v>51</v>
      </c>
      <c r="C19635" t="s">
        <v>303</v>
      </c>
      <c r="D19635" s="2">
        <v>5</v>
      </c>
      <c r="E19635" s="17">
        <v>13</v>
      </c>
      <c r="F19635" t="s">
        <v>74</v>
      </c>
      <c r="H19635">
        <v>118011.5</v>
      </c>
    </row>
    <row r="19636" spans="1:8" x14ac:dyDescent="0.25">
      <c r="A19636" s="2">
        <v>36</v>
      </c>
      <c r="B19636" t="s">
        <v>51</v>
      </c>
      <c r="C19636" t="s">
        <v>303</v>
      </c>
      <c r="D19636" s="2">
        <v>5</v>
      </c>
      <c r="E19636" s="17">
        <v>13</v>
      </c>
      <c r="F19636" t="s">
        <v>71</v>
      </c>
      <c r="H19636">
        <v>8757.2800000000007</v>
      </c>
    </row>
    <row r="19637" spans="1:8" x14ac:dyDescent="0.25">
      <c r="A19637" s="2">
        <v>36</v>
      </c>
      <c r="B19637" t="s">
        <v>51</v>
      </c>
      <c r="C19637" t="s">
        <v>303</v>
      </c>
      <c r="D19637" s="2">
        <v>5</v>
      </c>
      <c r="E19637" s="17">
        <v>14</v>
      </c>
      <c r="F19637" t="s">
        <v>70</v>
      </c>
      <c r="H19637">
        <v>3555912.2600000002</v>
      </c>
    </row>
    <row r="19638" spans="1:8" x14ac:dyDescent="0.25">
      <c r="A19638" s="2">
        <v>36</v>
      </c>
      <c r="B19638" t="s">
        <v>51</v>
      </c>
      <c r="C19638" t="s">
        <v>303</v>
      </c>
      <c r="D19638" s="2">
        <v>5</v>
      </c>
      <c r="E19638" s="17">
        <v>14</v>
      </c>
      <c r="F19638" t="s">
        <v>75</v>
      </c>
      <c r="H19638">
        <v>28000</v>
      </c>
    </row>
    <row r="19639" spans="1:8" x14ac:dyDescent="0.25">
      <c r="A19639" s="2">
        <v>36</v>
      </c>
      <c r="B19639" t="s">
        <v>51</v>
      </c>
      <c r="C19639" t="s">
        <v>303</v>
      </c>
      <c r="D19639" s="2">
        <v>5</v>
      </c>
      <c r="E19639" s="17">
        <v>14</v>
      </c>
      <c r="F19639" t="s">
        <v>68</v>
      </c>
      <c r="H19639">
        <v>23190</v>
      </c>
    </row>
    <row r="19640" spans="1:8" x14ac:dyDescent="0.25">
      <c r="A19640" s="2">
        <v>36</v>
      </c>
      <c r="B19640" t="s">
        <v>51</v>
      </c>
      <c r="C19640" t="s">
        <v>303</v>
      </c>
      <c r="D19640" s="2">
        <v>5</v>
      </c>
      <c r="E19640" s="17">
        <v>14</v>
      </c>
      <c r="F19640" t="s">
        <v>69</v>
      </c>
      <c r="H19640">
        <v>462268.30000000005</v>
      </c>
    </row>
    <row r="19641" spans="1:8" x14ac:dyDescent="0.25">
      <c r="A19641" s="2">
        <v>36</v>
      </c>
      <c r="B19641" t="s">
        <v>51</v>
      </c>
      <c r="C19641" t="s">
        <v>303</v>
      </c>
      <c r="D19641" s="2">
        <v>5</v>
      </c>
      <c r="E19641" s="17">
        <v>14</v>
      </c>
      <c r="F19641" t="s">
        <v>67</v>
      </c>
      <c r="H19641">
        <v>99.009999999999991</v>
      </c>
    </row>
    <row r="19642" spans="1:8" x14ac:dyDescent="0.25">
      <c r="A19642" s="2">
        <v>36</v>
      </c>
      <c r="B19642" t="s">
        <v>51</v>
      </c>
      <c r="C19642" t="s">
        <v>303</v>
      </c>
      <c r="D19642" s="2">
        <v>5</v>
      </c>
      <c r="E19642" s="17">
        <v>14</v>
      </c>
      <c r="F19642" t="s">
        <v>73</v>
      </c>
      <c r="H19642">
        <v>1330199.78</v>
      </c>
    </row>
    <row r="19643" spans="1:8" x14ac:dyDescent="0.25">
      <c r="A19643" s="2">
        <v>36</v>
      </c>
      <c r="B19643" t="s">
        <v>51</v>
      </c>
      <c r="C19643" t="s">
        <v>303</v>
      </c>
      <c r="D19643" s="2">
        <v>5</v>
      </c>
      <c r="E19643" s="17">
        <v>14</v>
      </c>
      <c r="F19643" t="s">
        <v>72</v>
      </c>
      <c r="H19643">
        <v>805648.8</v>
      </c>
    </row>
    <row r="19644" spans="1:8" x14ac:dyDescent="0.25">
      <c r="A19644" s="2">
        <v>36</v>
      </c>
      <c r="B19644" t="s">
        <v>51</v>
      </c>
      <c r="C19644" t="s">
        <v>303</v>
      </c>
      <c r="D19644" s="2">
        <v>5</v>
      </c>
      <c r="E19644" s="17">
        <v>15</v>
      </c>
      <c r="F19644" t="s">
        <v>70</v>
      </c>
      <c r="H19644">
        <v>199139</v>
      </c>
    </row>
    <row r="19645" spans="1:8" x14ac:dyDescent="0.25">
      <c r="A19645" s="2">
        <v>36</v>
      </c>
      <c r="B19645" t="s">
        <v>51</v>
      </c>
      <c r="C19645" t="s">
        <v>303</v>
      </c>
      <c r="D19645" s="2">
        <v>5</v>
      </c>
      <c r="E19645" s="17">
        <v>15</v>
      </c>
      <c r="F19645" t="s">
        <v>69</v>
      </c>
      <c r="H19645">
        <v>25888.02</v>
      </c>
    </row>
    <row r="19646" spans="1:8" x14ac:dyDescent="0.25">
      <c r="A19646" s="2">
        <v>36</v>
      </c>
      <c r="B19646" t="s">
        <v>51</v>
      </c>
      <c r="C19646" t="s">
        <v>303</v>
      </c>
      <c r="D19646" s="2">
        <v>5</v>
      </c>
      <c r="E19646" s="17">
        <v>15</v>
      </c>
      <c r="F19646" t="s">
        <v>67</v>
      </c>
      <c r="H19646">
        <v>17.54</v>
      </c>
    </row>
    <row r="19647" spans="1:8" x14ac:dyDescent="0.25">
      <c r="A19647" s="2">
        <v>36</v>
      </c>
      <c r="B19647" t="s">
        <v>51</v>
      </c>
      <c r="C19647" t="s">
        <v>303</v>
      </c>
      <c r="D19647" s="2">
        <v>5</v>
      </c>
      <c r="E19647" s="17">
        <v>15</v>
      </c>
      <c r="F19647" t="s">
        <v>72</v>
      </c>
      <c r="H19647">
        <v>78055.14</v>
      </c>
    </row>
    <row r="19648" spans="1:8" x14ac:dyDescent="0.25">
      <c r="A19648" s="2">
        <v>36</v>
      </c>
      <c r="B19648" t="s">
        <v>51</v>
      </c>
      <c r="C19648" t="s">
        <v>303</v>
      </c>
      <c r="D19648" s="2">
        <v>5</v>
      </c>
      <c r="E19648" s="17">
        <v>15</v>
      </c>
      <c r="F19648" t="s">
        <v>76</v>
      </c>
      <c r="H19648">
        <v>36395.97</v>
      </c>
    </row>
    <row r="19649" spans="1:8" x14ac:dyDescent="0.25">
      <c r="A19649" s="2">
        <v>36</v>
      </c>
      <c r="B19649" t="s">
        <v>51</v>
      </c>
      <c r="C19649" t="s">
        <v>304</v>
      </c>
      <c r="D19649" s="2">
        <v>1</v>
      </c>
      <c r="E19649" s="17">
        <v>2</v>
      </c>
      <c r="F19649" t="s">
        <v>70</v>
      </c>
      <c r="H19649">
        <v>1041981.25</v>
      </c>
    </row>
    <row r="19650" spans="1:8" x14ac:dyDescent="0.25">
      <c r="A19650" s="2">
        <v>36</v>
      </c>
      <c r="B19650" t="s">
        <v>51</v>
      </c>
      <c r="C19650" t="s">
        <v>304</v>
      </c>
      <c r="D19650" s="2">
        <v>1</v>
      </c>
      <c r="E19650" s="17">
        <v>2</v>
      </c>
      <c r="F19650" t="s">
        <v>75</v>
      </c>
      <c r="H19650">
        <v>124200</v>
      </c>
    </row>
    <row r="19651" spans="1:8" x14ac:dyDescent="0.25">
      <c r="A19651" s="2">
        <v>36</v>
      </c>
      <c r="B19651" t="s">
        <v>51</v>
      </c>
      <c r="C19651" t="s">
        <v>304</v>
      </c>
      <c r="D19651" s="2">
        <v>1</v>
      </c>
      <c r="E19651" s="17">
        <v>2</v>
      </c>
      <c r="F19651" t="s">
        <v>77</v>
      </c>
      <c r="H19651">
        <v>5614.38</v>
      </c>
    </row>
    <row r="19652" spans="1:8" x14ac:dyDescent="0.25">
      <c r="A19652" s="2">
        <v>36</v>
      </c>
      <c r="B19652" t="s">
        <v>51</v>
      </c>
      <c r="C19652" t="s">
        <v>304</v>
      </c>
      <c r="D19652" s="2">
        <v>1</v>
      </c>
      <c r="E19652" s="17">
        <v>2</v>
      </c>
      <c r="F19652" t="s">
        <v>68</v>
      </c>
      <c r="H19652">
        <v>156352.5</v>
      </c>
    </row>
    <row r="19653" spans="1:8" x14ac:dyDescent="0.25">
      <c r="A19653" s="2">
        <v>36</v>
      </c>
      <c r="B19653" t="s">
        <v>51</v>
      </c>
      <c r="C19653" t="s">
        <v>304</v>
      </c>
      <c r="D19653" s="2">
        <v>1</v>
      </c>
      <c r="E19653" s="17">
        <v>2</v>
      </c>
      <c r="F19653" t="s">
        <v>69</v>
      </c>
      <c r="H19653">
        <v>135455.92000000007</v>
      </c>
    </row>
    <row r="19654" spans="1:8" x14ac:dyDescent="0.25">
      <c r="A19654" s="2">
        <v>36</v>
      </c>
      <c r="B19654" t="s">
        <v>51</v>
      </c>
      <c r="C19654" t="s">
        <v>304</v>
      </c>
      <c r="D19654" s="2">
        <v>1</v>
      </c>
      <c r="E19654" s="17">
        <v>2</v>
      </c>
      <c r="F19654" t="s">
        <v>67</v>
      </c>
      <c r="H19654">
        <v>897.81999999999994</v>
      </c>
    </row>
    <row r="19655" spans="1:8" x14ac:dyDescent="0.25">
      <c r="A19655" s="2">
        <v>36</v>
      </c>
      <c r="B19655" t="s">
        <v>51</v>
      </c>
      <c r="C19655" t="s">
        <v>304</v>
      </c>
      <c r="D19655" s="2">
        <v>1</v>
      </c>
      <c r="E19655" s="17">
        <v>2</v>
      </c>
      <c r="F19655" t="s">
        <v>73</v>
      </c>
      <c r="H19655">
        <v>87281.73</v>
      </c>
    </row>
    <row r="19656" spans="1:8" x14ac:dyDescent="0.25">
      <c r="A19656" s="2">
        <v>36</v>
      </c>
      <c r="B19656" t="s">
        <v>51</v>
      </c>
      <c r="C19656" t="s">
        <v>304</v>
      </c>
      <c r="D19656" s="2">
        <v>1</v>
      </c>
      <c r="E19656" s="17">
        <v>2</v>
      </c>
      <c r="F19656" t="s">
        <v>79</v>
      </c>
      <c r="H19656">
        <v>33995</v>
      </c>
    </row>
    <row r="19657" spans="1:8" x14ac:dyDescent="0.25">
      <c r="A19657" s="2">
        <v>36</v>
      </c>
      <c r="B19657" t="s">
        <v>51</v>
      </c>
      <c r="C19657" t="s">
        <v>304</v>
      </c>
      <c r="D19657" s="2">
        <v>1</v>
      </c>
      <c r="E19657" s="17">
        <v>2</v>
      </c>
      <c r="F19657" t="s">
        <v>74</v>
      </c>
      <c r="H19657">
        <v>5290</v>
      </c>
    </row>
    <row r="19658" spans="1:8" x14ac:dyDescent="0.25">
      <c r="A19658" s="2">
        <v>36</v>
      </c>
      <c r="B19658" t="s">
        <v>51</v>
      </c>
      <c r="C19658" t="s">
        <v>304</v>
      </c>
      <c r="D19658" s="2">
        <v>1</v>
      </c>
      <c r="E19658" s="17">
        <v>3</v>
      </c>
      <c r="F19658" t="s">
        <v>70</v>
      </c>
      <c r="H19658">
        <v>1542945.04</v>
      </c>
    </row>
    <row r="19659" spans="1:8" x14ac:dyDescent="0.25">
      <c r="A19659" s="2">
        <v>36</v>
      </c>
      <c r="B19659" t="s">
        <v>51</v>
      </c>
      <c r="C19659" t="s">
        <v>304</v>
      </c>
      <c r="D19659" s="2">
        <v>1</v>
      </c>
      <c r="E19659" s="17">
        <v>3</v>
      </c>
      <c r="F19659" t="s">
        <v>75</v>
      </c>
      <c r="H19659">
        <v>117900</v>
      </c>
    </row>
    <row r="19660" spans="1:8" x14ac:dyDescent="0.25">
      <c r="A19660" s="2">
        <v>36</v>
      </c>
      <c r="B19660" t="s">
        <v>51</v>
      </c>
      <c r="C19660" t="s">
        <v>304</v>
      </c>
      <c r="D19660" s="2">
        <v>1</v>
      </c>
      <c r="E19660" s="17">
        <v>3</v>
      </c>
      <c r="F19660" t="s">
        <v>77</v>
      </c>
      <c r="H19660">
        <v>13193.650000000001</v>
      </c>
    </row>
    <row r="19661" spans="1:8" x14ac:dyDescent="0.25">
      <c r="A19661" s="2">
        <v>36</v>
      </c>
      <c r="B19661" t="s">
        <v>51</v>
      </c>
      <c r="C19661" t="s">
        <v>304</v>
      </c>
      <c r="D19661" s="2">
        <v>1</v>
      </c>
      <c r="E19661" s="17">
        <v>3</v>
      </c>
      <c r="F19661" t="s">
        <v>68</v>
      </c>
      <c r="H19661">
        <v>157250.5</v>
      </c>
    </row>
    <row r="19662" spans="1:8" x14ac:dyDescent="0.25">
      <c r="A19662" s="2">
        <v>36</v>
      </c>
      <c r="B19662" t="s">
        <v>51</v>
      </c>
      <c r="C19662" t="s">
        <v>304</v>
      </c>
      <c r="D19662" s="2">
        <v>1</v>
      </c>
      <c r="E19662" s="17">
        <v>3</v>
      </c>
      <c r="F19662" t="s">
        <v>69</v>
      </c>
      <c r="H19662">
        <v>143116.87000000005</v>
      </c>
    </row>
    <row r="19663" spans="1:8" x14ac:dyDescent="0.25">
      <c r="A19663" s="2">
        <v>36</v>
      </c>
      <c r="B19663" t="s">
        <v>51</v>
      </c>
      <c r="C19663" t="s">
        <v>304</v>
      </c>
      <c r="D19663" s="2">
        <v>1</v>
      </c>
      <c r="E19663" s="17">
        <v>3</v>
      </c>
      <c r="F19663" t="s">
        <v>67</v>
      </c>
      <c r="H19663">
        <v>915.26</v>
      </c>
    </row>
    <row r="19664" spans="1:8" x14ac:dyDescent="0.25">
      <c r="A19664" s="2">
        <v>36</v>
      </c>
      <c r="B19664" t="s">
        <v>51</v>
      </c>
      <c r="C19664" t="s">
        <v>304</v>
      </c>
      <c r="D19664" s="2">
        <v>1</v>
      </c>
      <c r="E19664" s="17">
        <v>3</v>
      </c>
      <c r="F19664" t="s">
        <v>73</v>
      </c>
      <c r="H19664">
        <v>99977.08</v>
      </c>
    </row>
    <row r="19665" spans="1:8" x14ac:dyDescent="0.25">
      <c r="A19665" s="2">
        <v>36</v>
      </c>
      <c r="B19665" t="s">
        <v>51</v>
      </c>
      <c r="C19665" t="s">
        <v>304</v>
      </c>
      <c r="D19665" s="2">
        <v>1</v>
      </c>
      <c r="E19665" s="17">
        <v>3</v>
      </c>
      <c r="F19665" t="s">
        <v>79</v>
      </c>
      <c r="H19665">
        <v>17253</v>
      </c>
    </row>
    <row r="19666" spans="1:8" x14ac:dyDescent="0.25">
      <c r="A19666" s="2">
        <v>36</v>
      </c>
      <c r="B19666" t="s">
        <v>51</v>
      </c>
      <c r="C19666" t="s">
        <v>304</v>
      </c>
      <c r="D19666" s="2">
        <v>1</v>
      </c>
      <c r="E19666" s="17">
        <v>3</v>
      </c>
      <c r="F19666" t="s">
        <v>72</v>
      </c>
      <c r="H19666">
        <v>261.62</v>
      </c>
    </row>
    <row r="19667" spans="1:8" x14ac:dyDescent="0.25">
      <c r="A19667" s="2">
        <v>36</v>
      </c>
      <c r="B19667" t="s">
        <v>51</v>
      </c>
      <c r="C19667" t="s">
        <v>304</v>
      </c>
      <c r="D19667" s="2">
        <v>1</v>
      </c>
      <c r="E19667" s="17">
        <v>4</v>
      </c>
      <c r="F19667" t="s">
        <v>70</v>
      </c>
      <c r="H19667">
        <v>1012848.5</v>
      </c>
    </row>
    <row r="19668" spans="1:8" x14ac:dyDescent="0.25">
      <c r="A19668" s="2">
        <v>36</v>
      </c>
      <c r="B19668" t="s">
        <v>51</v>
      </c>
      <c r="C19668" t="s">
        <v>304</v>
      </c>
      <c r="D19668" s="2">
        <v>1</v>
      </c>
      <c r="E19668" s="17">
        <v>4</v>
      </c>
      <c r="F19668" t="s">
        <v>75</v>
      </c>
      <c r="H19668">
        <v>90900</v>
      </c>
    </row>
    <row r="19669" spans="1:8" x14ac:dyDescent="0.25">
      <c r="A19669" s="2">
        <v>36</v>
      </c>
      <c r="B19669" t="s">
        <v>51</v>
      </c>
      <c r="C19669" t="s">
        <v>304</v>
      </c>
      <c r="D19669" s="2">
        <v>1</v>
      </c>
      <c r="E19669" s="17">
        <v>4</v>
      </c>
      <c r="F19669" t="s">
        <v>77</v>
      </c>
      <c r="H19669">
        <v>231695.83000000005</v>
      </c>
    </row>
    <row r="19670" spans="1:8" x14ac:dyDescent="0.25">
      <c r="A19670" s="2">
        <v>36</v>
      </c>
      <c r="B19670" t="s">
        <v>51</v>
      </c>
      <c r="C19670" t="s">
        <v>304</v>
      </c>
      <c r="D19670" s="2">
        <v>1</v>
      </c>
      <c r="E19670" s="17">
        <v>4</v>
      </c>
      <c r="F19670" t="s">
        <v>68</v>
      </c>
      <c r="H19670">
        <v>124472</v>
      </c>
    </row>
    <row r="19671" spans="1:8" x14ac:dyDescent="0.25">
      <c r="A19671" s="2">
        <v>36</v>
      </c>
      <c r="B19671" t="s">
        <v>51</v>
      </c>
      <c r="C19671" t="s">
        <v>304</v>
      </c>
      <c r="D19671" s="2">
        <v>1</v>
      </c>
      <c r="E19671" s="17">
        <v>4</v>
      </c>
      <c r="F19671" t="s">
        <v>69</v>
      </c>
      <c r="H19671">
        <v>129426.28000000001</v>
      </c>
    </row>
    <row r="19672" spans="1:8" x14ac:dyDescent="0.25">
      <c r="A19672" s="2">
        <v>36</v>
      </c>
      <c r="B19672" t="s">
        <v>51</v>
      </c>
      <c r="C19672" t="s">
        <v>304</v>
      </c>
      <c r="D19672" s="2">
        <v>1</v>
      </c>
      <c r="E19672" s="17">
        <v>4</v>
      </c>
      <c r="F19672" t="s">
        <v>67</v>
      </c>
      <c r="H19672">
        <v>653.01</v>
      </c>
    </row>
    <row r="19673" spans="1:8" x14ac:dyDescent="0.25">
      <c r="A19673" s="2">
        <v>36</v>
      </c>
      <c r="B19673" t="s">
        <v>51</v>
      </c>
      <c r="C19673" t="s">
        <v>304</v>
      </c>
      <c r="D19673" s="2">
        <v>1</v>
      </c>
      <c r="E19673" s="17">
        <v>4</v>
      </c>
      <c r="F19673" t="s">
        <v>73</v>
      </c>
      <c r="H19673">
        <v>97964.64</v>
      </c>
    </row>
    <row r="19674" spans="1:8" x14ac:dyDescent="0.25">
      <c r="A19674" s="2">
        <v>36</v>
      </c>
      <c r="B19674" t="s">
        <v>51</v>
      </c>
      <c r="C19674" t="s">
        <v>304</v>
      </c>
      <c r="D19674" s="2">
        <v>1</v>
      </c>
      <c r="E19674" s="17">
        <v>4</v>
      </c>
      <c r="F19674" t="s">
        <v>72</v>
      </c>
      <c r="H19674">
        <v>8862.119999999999</v>
      </c>
    </row>
    <row r="19675" spans="1:8" x14ac:dyDescent="0.25">
      <c r="A19675" s="2">
        <v>36</v>
      </c>
      <c r="B19675" t="s">
        <v>51</v>
      </c>
      <c r="C19675" t="s">
        <v>304</v>
      </c>
      <c r="D19675" s="2">
        <v>1</v>
      </c>
      <c r="E19675" s="17">
        <v>4</v>
      </c>
      <c r="F19675" t="s">
        <v>74</v>
      </c>
      <c r="H19675">
        <v>22087.55</v>
      </c>
    </row>
    <row r="19676" spans="1:8" x14ac:dyDescent="0.25">
      <c r="A19676" s="2">
        <v>36</v>
      </c>
      <c r="B19676" t="s">
        <v>51</v>
      </c>
      <c r="C19676" t="s">
        <v>304</v>
      </c>
      <c r="D19676" s="2">
        <v>1</v>
      </c>
      <c r="E19676" s="17">
        <v>5</v>
      </c>
      <c r="F19676" t="s">
        <v>70</v>
      </c>
      <c r="H19676">
        <v>3871352.34</v>
      </c>
    </row>
    <row r="19677" spans="1:8" x14ac:dyDescent="0.25">
      <c r="A19677" s="2">
        <v>36</v>
      </c>
      <c r="B19677" t="s">
        <v>51</v>
      </c>
      <c r="C19677" t="s">
        <v>304</v>
      </c>
      <c r="D19677" s="2">
        <v>1</v>
      </c>
      <c r="E19677" s="17">
        <v>5</v>
      </c>
      <c r="F19677" t="s">
        <v>75</v>
      </c>
      <c r="H19677">
        <v>160200</v>
      </c>
    </row>
    <row r="19678" spans="1:8" x14ac:dyDescent="0.25">
      <c r="A19678" s="2">
        <v>36</v>
      </c>
      <c r="B19678" t="s">
        <v>51</v>
      </c>
      <c r="C19678" t="s">
        <v>304</v>
      </c>
      <c r="D19678" s="2">
        <v>1</v>
      </c>
      <c r="E19678" s="17">
        <v>5</v>
      </c>
      <c r="F19678" t="s">
        <v>77</v>
      </c>
      <c r="H19678">
        <v>37358.14</v>
      </c>
    </row>
    <row r="19679" spans="1:8" x14ac:dyDescent="0.25">
      <c r="A19679" s="2">
        <v>36</v>
      </c>
      <c r="B19679" t="s">
        <v>51</v>
      </c>
      <c r="C19679" t="s">
        <v>304</v>
      </c>
      <c r="D19679" s="2">
        <v>1</v>
      </c>
      <c r="E19679" s="17">
        <v>5</v>
      </c>
      <c r="F19679" t="s">
        <v>68</v>
      </c>
      <c r="H19679">
        <v>178585</v>
      </c>
    </row>
    <row r="19680" spans="1:8" x14ac:dyDescent="0.25">
      <c r="A19680" s="2">
        <v>36</v>
      </c>
      <c r="B19680" t="s">
        <v>51</v>
      </c>
      <c r="C19680" t="s">
        <v>304</v>
      </c>
      <c r="D19680" s="2">
        <v>1</v>
      </c>
      <c r="E19680" s="17">
        <v>5</v>
      </c>
      <c r="F19680" t="s">
        <v>69</v>
      </c>
      <c r="H19680">
        <v>266924.91000000038</v>
      </c>
    </row>
    <row r="19681" spans="1:8" x14ac:dyDescent="0.25">
      <c r="A19681" s="2">
        <v>36</v>
      </c>
      <c r="B19681" t="s">
        <v>51</v>
      </c>
      <c r="C19681" t="s">
        <v>304</v>
      </c>
      <c r="D19681" s="2">
        <v>1</v>
      </c>
      <c r="E19681" s="17">
        <v>5</v>
      </c>
      <c r="F19681" t="s">
        <v>67</v>
      </c>
      <c r="H19681">
        <v>1631.7</v>
      </c>
    </row>
    <row r="19682" spans="1:8" x14ac:dyDescent="0.25">
      <c r="A19682" s="2">
        <v>36</v>
      </c>
      <c r="B19682" t="s">
        <v>51</v>
      </c>
      <c r="C19682" t="s">
        <v>304</v>
      </c>
      <c r="D19682" s="2">
        <v>1</v>
      </c>
      <c r="E19682" s="17">
        <v>5</v>
      </c>
      <c r="F19682" t="s">
        <v>73</v>
      </c>
      <c r="H19682">
        <v>216518.33</v>
      </c>
    </row>
    <row r="19683" spans="1:8" x14ac:dyDescent="0.25">
      <c r="A19683" s="2">
        <v>36</v>
      </c>
      <c r="B19683" t="s">
        <v>51</v>
      </c>
      <c r="C19683" t="s">
        <v>304</v>
      </c>
      <c r="D19683" s="2">
        <v>1</v>
      </c>
      <c r="E19683" s="17">
        <v>5</v>
      </c>
      <c r="F19683" t="s">
        <v>79</v>
      </c>
      <c r="H19683">
        <v>16742</v>
      </c>
    </row>
    <row r="19684" spans="1:8" x14ac:dyDescent="0.25">
      <c r="A19684" s="2">
        <v>36</v>
      </c>
      <c r="B19684" t="s">
        <v>51</v>
      </c>
      <c r="C19684" t="s">
        <v>304</v>
      </c>
      <c r="D19684" s="2">
        <v>1</v>
      </c>
      <c r="E19684" s="17">
        <v>5</v>
      </c>
      <c r="F19684" t="s">
        <v>72</v>
      </c>
      <c r="H19684">
        <v>210983.5</v>
      </c>
    </row>
    <row r="19685" spans="1:8" x14ac:dyDescent="0.25">
      <c r="A19685" s="2">
        <v>36</v>
      </c>
      <c r="B19685" t="s">
        <v>51</v>
      </c>
      <c r="C19685" t="s">
        <v>304</v>
      </c>
      <c r="D19685" s="2">
        <v>1</v>
      </c>
      <c r="E19685" s="17">
        <v>5</v>
      </c>
      <c r="F19685" t="s">
        <v>74</v>
      </c>
      <c r="H19685">
        <v>51073.75</v>
      </c>
    </row>
    <row r="19686" spans="1:8" x14ac:dyDescent="0.25">
      <c r="A19686" s="2">
        <v>36</v>
      </c>
      <c r="B19686" t="s">
        <v>51</v>
      </c>
      <c r="C19686" t="s">
        <v>304</v>
      </c>
      <c r="D19686" s="2">
        <v>1</v>
      </c>
      <c r="E19686" s="17">
        <v>5</v>
      </c>
      <c r="F19686" t="s">
        <v>71</v>
      </c>
      <c r="H19686">
        <v>6374.24</v>
      </c>
    </row>
    <row r="19687" spans="1:8" x14ac:dyDescent="0.25">
      <c r="A19687" s="2">
        <v>36</v>
      </c>
      <c r="B19687" t="s">
        <v>51</v>
      </c>
      <c r="C19687" t="s">
        <v>304</v>
      </c>
      <c r="D19687" s="2">
        <v>1</v>
      </c>
      <c r="E19687" s="17">
        <v>6</v>
      </c>
      <c r="F19687" t="s">
        <v>70</v>
      </c>
      <c r="H19687">
        <v>10094349.17</v>
      </c>
    </row>
    <row r="19688" spans="1:8" x14ac:dyDescent="0.25">
      <c r="A19688" s="2">
        <v>36</v>
      </c>
      <c r="B19688" t="s">
        <v>51</v>
      </c>
      <c r="C19688" t="s">
        <v>304</v>
      </c>
      <c r="D19688" s="2">
        <v>1</v>
      </c>
      <c r="E19688" s="17">
        <v>6</v>
      </c>
      <c r="F19688" t="s">
        <v>75</v>
      </c>
      <c r="H19688">
        <v>483300</v>
      </c>
    </row>
    <row r="19689" spans="1:8" x14ac:dyDescent="0.25">
      <c r="A19689" s="2">
        <v>36</v>
      </c>
      <c r="B19689" t="s">
        <v>51</v>
      </c>
      <c r="C19689" t="s">
        <v>304</v>
      </c>
      <c r="D19689" s="2">
        <v>1</v>
      </c>
      <c r="E19689" s="17">
        <v>6</v>
      </c>
      <c r="F19689" t="s">
        <v>77</v>
      </c>
      <c r="H19689">
        <v>128636.38</v>
      </c>
    </row>
    <row r="19690" spans="1:8" x14ac:dyDescent="0.25">
      <c r="A19690" s="2">
        <v>36</v>
      </c>
      <c r="B19690" t="s">
        <v>51</v>
      </c>
      <c r="C19690" t="s">
        <v>304</v>
      </c>
      <c r="D19690" s="2">
        <v>1</v>
      </c>
      <c r="E19690" s="17">
        <v>6</v>
      </c>
      <c r="F19690" t="s">
        <v>68</v>
      </c>
      <c r="H19690">
        <v>729556.91</v>
      </c>
    </row>
    <row r="19691" spans="1:8" x14ac:dyDescent="0.25">
      <c r="A19691" s="2">
        <v>36</v>
      </c>
      <c r="B19691" t="s">
        <v>51</v>
      </c>
      <c r="C19691" t="s">
        <v>304</v>
      </c>
      <c r="D19691" s="2">
        <v>1</v>
      </c>
      <c r="E19691" s="17">
        <v>6</v>
      </c>
      <c r="F19691" t="s">
        <v>69</v>
      </c>
      <c r="H19691">
        <v>995512.84000000055</v>
      </c>
    </row>
    <row r="19692" spans="1:8" x14ac:dyDescent="0.25">
      <c r="A19692" s="2">
        <v>36</v>
      </c>
      <c r="B19692" t="s">
        <v>51</v>
      </c>
      <c r="C19692" t="s">
        <v>304</v>
      </c>
      <c r="D19692" s="2">
        <v>1</v>
      </c>
      <c r="E19692" s="17">
        <v>6</v>
      </c>
      <c r="F19692" t="s">
        <v>67</v>
      </c>
      <c r="H19692">
        <v>4482.75</v>
      </c>
    </row>
    <row r="19693" spans="1:8" x14ac:dyDescent="0.25">
      <c r="A19693" s="2">
        <v>36</v>
      </c>
      <c r="B19693" t="s">
        <v>51</v>
      </c>
      <c r="C19693" t="s">
        <v>304</v>
      </c>
      <c r="D19693" s="2">
        <v>1</v>
      </c>
      <c r="E19693" s="17">
        <v>6</v>
      </c>
      <c r="F19693" t="s">
        <v>73</v>
      </c>
      <c r="H19693">
        <v>679855.35000000009</v>
      </c>
    </row>
    <row r="19694" spans="1:8" x14ac:dyDescent="0.25">
      <c r="A19694" s="2">
        <v>36</v>
      </c>
      <c r="B19694" t="s">
        <v>51</v>
      </c>
      <c r="C19694" t="s">
        <v>304</v>
      </c>
      <c r="D19694" s="2">
        <v>1</v>
      </c>
      <c r="E19694" s="17">
        <v>6</v>
      </c>
      <c r="F19694" t="s">
        <v>79</v>
      </c>
      <c r="H19694">
        <v>25113</v>
      </c>
    </row>
    <row r="19695" spans="1:8" x14ac:dyDescent="0.25">
      <c r="A19695" s="2">
        <v>36</v>
      </c>
      <c r="B19695" t="s">
        <v>51</v>
      </c>
      <c r="C19695" t="s">
        <v>304</v>
      </c>
      <c r="D19695" s="2">
        <v>1</v>
      </c>
      <c r="E19695" s="17">
        <v>6</v>
      </c>
      <c r="F19695" t="s">
        <v>72</v>
      </c>
      <c r="H19695">
        <v>897514.64000000013</v>
      </c>
    </row>
    <row r="19696" spans="1:8" x14ac:dyDescent="0.25">
      <c r="A19696" s="2">
        <v>36</v>
      </c>
      <c r="B19696" t="s">
        <v>51</v>
      </c>
      <c r="C19696" t="s">
        <v>304</v>
      </c>
      <c r="D19696" s="2">
        <v>1</v>
      </c>
      <c r="E19696" s="17">
        <v>6</v>
      </c>
      <c r="F19696" t="s">
        <v>74</v>
      </c>
      <c r="H19696">
        <v>42660.509999999995</v>
      </c>
    </row>
    <row r="19697" spans="1:8" x14ac:dyDescent="0.25">
      <c r="A19697" s="2">
        <v>36</v>
      </c>
      <c r="B19697" t="s">
        <v>51</v>
      </c>
      <c r="C19697" t="s">
        <v>304</v>
      </c>
      <c r="D19697" s="2">
        <v>1</v>
      </c>
      <c r="E19697" s="17">
        <v>6</v>
      </c>
      <c r="F19697" t="s">
        <v>71</v>
      </c>
      <c r="H19697">
        <v>6879.8</v>
      </c>
    </row>
    <row r="19698" spans="1:8" x14ac:dyDescent="0.25">
      <c r="A19698" s="2">
        <v>36</v>
      </c>
      <c r="B19698" t="s">
        <v>51</v>
      </c>
      <c r="C19698" t="s">
        <v>304</v>
      </c>
      <c r="D19698" s="2">
        <v>1</v>
      </c>
      <c r="E19698" s="17">
        <v>7</v>
      </c>
      <c r="F19698" t="s">
        <v>70</v>
      </c>
      <c r="H19698">
        <v>9699620.1000000015</v>
      </c>
    </row>
    <row r="19699" spans="1:8" x14ac:dyDescent="0.25">
      <c r="A19699" s="2">
        <v>36</v>
      </c>
      <c r="B19699" t="s">
        <v>51</v>
      </c>
      <c r="C19699" t="s">
        <v>304</v>
      </c>
      <c r="D19699" s="2">
        <v>1</v>
      </c>
      <c r="E19699" s="17">
        <v>7</v>
      </c>
      <c r="F19699" t="s">
        <v>75</v>
      </c>
      <c r="H19699">
        <v>353700</v>
      </c>
    </row>
    <row r="19700" spans="1:8" x14ac:dyDescent="0.25">
      <c r="A19700" s="2">
        <v>36</v>
      </c>
      <c r="B19700" t="s">
        <v>51</v>
      </c>
      <c r="C19700" t="s">
        <v>304</v>
      </c>
      <c r="D19700" s="2">
        <v>1</v>
      </c>
      <c r="E19700" s="17">
        <v>7</v>
      </c>
      <c r="F19700" t="s">
        <v>77</v>
      </c>
      <c r="H19700">
        <v>42724.850000000006</v>
      </c>
    </row>
    <row r="19701" spans="1:8" x14ac:dyDescent="0.25">
      <c r="A19701" s="2">
        <v>36</v>
      </c>
      <c r="B19701" t="s">
        <v>51</v>
      </c>
      <c r="C19701" t="s">
        <v>304</v>
      </c>
      <c r="D19701" s="2">
        <v>1</v>
      </c>
      <c r="E19701" s="17">
        <v>7</v>
      </c>
      <c r="F19701" t="s">
        <v>68</v>
      </c>
      <c r="H19701">
        <v>551223.02</v>
      </c>
    </row>
    <row r="19702" spans="1:8" x14ac:dyDescent="0.25">
      <c r="A19702" s="2">
        <v>36</v>
      </c>
      <c r="B19702" t="s">
        <v>51</v>
      </c>
      <c r="C19702" t="s">
        <v>304</v>
      </c>
      <c r="D19702" s="2">
        <v>1</v>
      </c>
      <c r="E19702" s="17">
        <v>7</v>
      </c>
      <c r="F19702" t="s">
        <v>69</v>
      </c>
      <c r="H19702">
        <v>868994.23999999883</v>
      </c>
    </row>
    <row r="19703" spans="1:8" x14ac:dyDescent="0.25">
      <c r="A19703" s="2">
        <v>36</v>
      </c>
      <c r="B19703" t="s">
        <v>51</v>
      </c>
      <c r="C19703" t="s">
        <v>304</v>
      </c>
      <c r="D19703" s="2">
        <v>1</v>
      </c>
      <c r="E19703" s="17">
        <v>7</v>
      </c>
      <c r="F19703" t="s">
        <v>78</v>
      </c>
      <c r="H19703">
        <v>7375.44</v>
      </c>
    </row>
    <row r="19704" spans="1:8" x14ac:dyDescent="0.25">
      <c r="A19704" s="2">
        <v>36</v>
      </c>
      <c r="B19704" t="s">
        <v>51</v>
      </c>
      <c r="C19704" t="s">
        <v>304</v>
      </c>
      <c r="D19704" s="2">
        <v>1</v>
      </c>
      <c r="E19704" s="17">
        <v>7</v>
      </c>
      <c r="F19704" t="s">
        <v>67</v>
      </c>
      <c r="H19704">
        <v>3544.4399999999996</v>
      </c>
    </row>
    <row r="19705" spans="1:8" x14ac:dyDescent="0.25">
      <c r="A19705" s="2">
        <v>36</v>
      </c>
      <c r="B19705" t="s">
        <v>51</v>
      </c>
      <c r="C19705" t="s">
        <v>304</v>
      </c>
      <c r="D19705" s="2">
        <v>1</v>
      </c>
      <c r="E19705" s="17">
        <v>7</v>
      </c>
      <c r="F19705" t="s">
        <v>73</v>
      </c>
      <c r="H19705">
        <v>411239.89</v>
      </c>
    </row>
    <row r="19706" spans="1:8" x14ac:dyDescent="0.25">
      <c r="A19706" s="2">
        <v>36</v>
      </c>
      <c r="B19706" t="s">
        <v>51</v>
      </c>
      <c r="C19706" t="s">
        <v>304</v>
      </c>
      <c r="D19706" s="2">
        <v>1</v>
      </c>
      <c r="E19706" s="17">
        <v>7</v>
      </c>
      <c r="F19706" t="s">
        <v>79</v>
      </c>
      <c r="H19706">
        <v>25114</v>
      </c>
    </row>
    <row r="19707" spans="1:8" x14ac:dyDescent="0.25">
      <c r="A19707" s="2">
        <v>36</v>
      </c>
      <c r="B19707" t="s">
        <v>51</v>
      </c>
      <c r="C19707" t="s">
        <v>304</v>
      </c>
      <c r="D19707" s="2">
        <v>1</v>
      </c>
      <c r="E19707" s="17">
        <v>7</v>
      </c>
      <c r="F19707" t="s">
        <v>72</v>
      </c>
      <c r="H19707">
        <v>1104400.4099999997</v>
      </c>
    </row>
    <row r="19708" spans="1:8" x14ac:dyDescent="0.25">
      <c r="A19708" s="2">
        <v>36</v>
      </c>
      <c r="B19708" t="s">
        <v>51</v>
      </c>
      <c r="C19708" t="s">
        <v>304</v>
      </c>
      <c r="D19708" s="2">
        <v>1</v>
      </c>
      <c r="E19708" s="17">
        <v>7</v>
      </c>
      <c r="F19708" t="s">
        <v>74</v>
      </c>
      <c r="H19708">
        <v>72543.549999999988</v>
      </c>
    </row>
    <row r="19709" spans="1:8" x14ac:dyDescent="0.25">
      <c r="A19709" s="2">
        <v>36</v>
      </c>
      <c r="B19709" t="s">
        <v>51</v>
      </c>
      <c r="C19709" t="s">
        <v>304</v>
      </c>
      <c r="D19709" s="2">
        <v>1</v>
      </c>
      <c r="E19709" s="17">
        <v>7</v>
      </c>
      <c r="F19709" t="s">
        <v>71</v>
      </c>
      <c r="H19709">
        <v>28461.52</v>
      </c>
    </row>
    <row r="19710" spans="1:8" x14ac:dyDescent="0.25">
      <c r="A19710" s="2">
        <v>36</v>
      </c>
      <c r="B19710" t="s">
        <v>51</v>
      </c>
      <c r="C19710" t="s">
        <v>304</v>
      </c>
      <c r="D19710" s="2">
        <v>1</v>
      </c>
      <c r="E19710" s="17">
        <v>8</v>
      </c>
      <c r="F19710" t="s">
        <v>70</v>
      </c>
      <c r="H19710">
        <v>8717312.5</v>
      </c>
    </row>
    <row r="19711" spans="1:8" x14ac:dyDescent="0.25">
      <c r="A19711" s="2">
        <v>36</v>
      </c>
      <c r="B19711" t="s">
        <v>51</v>
      </c>
      <c r="C19711" t="s">
        <v>304</v>
      </c>
      <c r="D19711" s="2">
        <v>1</v>
      </c>
      <c r="E19711" s="17">
        <v>8</v>
      </c>
      <c r="F19711" t="s">
        <v>75</v>
      </c>
      <c r="H19711">
        <v>324900</v>
      </c>
    </row>
    <row r="19712" spans="1:8" x14ac:dyDescent="0.25">
      <c r="A19712" s="2">
        <v>36</v>
      </c>
      <c r="B19712" t="s">
        <v>51</v>
      </c>
      <c r="C19712" t="s">
        <v>304</v>
      </c>
      <c r="D19712" s="2">
        <v>1</v>
      </c>
      <c r="E19712" s="17">
        <v>8</v>
      </c>
      <c r="F19712" t="s">
        <v>77</v>
      </c>
      <c r="H19712">
        <v>88686.650000000009</v>
      </c>
    </row>
    <row r="19713" spans="1:8" x14ac:dyDescent="0.25">
      <c r="A19713" s="2">
        <v>36</v>
      </c>
      <c r="B19713" t="s">
        <v>51</v>
      </c>
      <c r="C19713" t="s">
        <v>304</v>
      </c>
      <c r="D19713" s="2">
        <v>1</v>
      </c>
      <c r="E19713" s="17">
        <v>8</v>
      </c>
      <c r="F19713" t="s">
        <v>68</v>
      </c>
      <c r="H19713">
        <v>502869</v>
      </c>
    </row>
    <row r="19714" spans="1:8" x14ac:dyDescent="0.25">
      <c r="A19714" s="2">
        <v>36</v>
      </c>
      <c r="B19714" t="s">
        <v>51</v>
      </c>
      <c r="C19714" t="s">
        <v>304</v>
      </c>
      <c r="D19714" s="2">
        <v>1</v>
      </c>
      <c r="E19714" s="17">
        <v>8</v>
      </c>
      <c r="F19714" t="s">
        <v>69</v>
      </c>
      <c r="H19714">
        <v>1053352.2799999984</v>
      </c>
    </row>
    <row r="19715" spans="1:8" x14ac:dyDescent="0.25">
      <c r="A19715" s="2">
        <v>36</v>
      </c>
      <c r="B19715" t="s">
        <v>51</v>
      </c>
      <c r="C19715" t="s">
        <v>304</v>
      </c>
      <c r="D19715" s="2">
        <v>1</v>
      </c>
      <c r="E19715" s="17">
        <v>8</v>
      </c>
      <c r="F19715" t="s">
        <v>67</v>
      </c>
      <c r="H19715">
        <v>2547.66</v>
      </c>
    </row>
    <row r="19716" spans="1:8" x14ac:dyDescent="0.25">
      <c r="A19716" s="2">
        <v>36</v>
      </c>
      <c r="B19716" t="s">
        <v>51</v>
      </c>
      <c r="C19716" t="s">
        <v>304</v>
      </c>
      <c r="D19716" s="2">
        <v>1</v>
      </c>
      <c r="E19716" s="17">
        <v>8</v>
      </c>
      <c r="F19716" t="s">
        <v>73</v>
      </c>
      <c r="H19716">
        <v>714431.2</v>
      </c>
    </row>
    <row r="19717" spans="1:8" x14ac:dyDescent="0.25">
      <c r="A19717" s="2">
        <v>36</v>
      </c>
      <c r="B19717" t="s">
        <v>51</v>
      </c>
      <c r="C19717" t="s">
        <v>304</v>
      </c>
      <c r="D19717" s="2">
        <v>1</v>
      </c>
      <c r="E19717" s="17">
        <v>8</v>
      </c>
      <c r="F19717" t="s">
        <v>79</v>
      </c>
      <c r="H19717">
        <v>8882</v>
      </c>
    </row>
    <row r="19718" spans="1:8" x14ac:dyDescent="0.25">
      <c r="A19718" s="2">
        <v>36</v>
      </c>
      <c r="B19718" t="s">
        <v>51</v>
      </c>
      <c r="C19718" t="s">
        <v>304</v>
      </c>
      <c r="D19718" s="2">
        <v>1</v>
      </c>
      <c r="E19718" s="17">
        <v>8</v>
      </c>
      <c r="F19718" t="s">
        <v>72</v>
      </c>
      <c r="H19718">
        <v>234829.63999999998</v>
      </c>
    </row>
    <row r="19719" spans="1:8" x14ac:dyDescent="0.25">
      <c r="A19719" s="2">
        <v>36</v>
      </c>
      <c r="B19719" t="s">
        <v>51</v>
      </c>
      <c r="C19719" t="s">
        <v>304</v>
      </c>
      <c r="D19719" s="2">
        <v>1</v>
      </c>
      <c r="E19719" s="17">
        <v>8</v>
      </c>
      <c r="F19719" t="s">
        <v>74</v>
      </c>
      <c r="H19719">
        <v>170745.19</v>
      </c>
    </row>
    <row r="19720" spans="1:8" x14ac:dyDescent="0.25">
      <c r="A19720" s="2">
        <v>36</v>
      </c>
      <c r="B19720" t="s">
        <v>51</v>
      </c>
      <c r="C19720" t="s">
        <v>304</v>
      </c>
      <c r="D19720" s="2">
        <v>1</v>
      </c>
      <c r="E19720" s="17">
        <v>8</v>
      </c>
      <c r="F19720" t="s">
        <v>71</v>
      </c>
      <c r="H19720">
        <v>122645.07</v>
      </c>
    </row>
    <row r="19721" spans="1:8" x14ac:dyDescent="0.25">
      <c r="A19721" s="2">
        <v>36</v>
      </c>
      <c r="B19721" t="s">
        <v>51</v>
      </c>
      <c r="C19721" t="s">
        <v>304</v>
      </c>
      <c r="D19721" s="2">
        <v>1</v>
      </c>
      <c r="E19721" s="17">
        <v>9</v>
      </c>
      <c r="F19721" t="s">
        <v>70</v>
      </c>
      <c r="H19721">
        <v>6885980.71</v>
      </c>
    </row>
    <row r="19722" spans="1:8" x14ac:dyDescent="0.25">
      <c r="A19722" s="2">
        <v>36</v>
      </c>
      <c r="B19722" t="s">
        <v>51</v>
      </c>
      <c r="C19722" t="s">
        <v>304</v>
      </c>
      <c r="D19722" s="2">
        <v>1</v>
      </c>
      <c r="E19722" s="17">
        <v>9</v>
      </c>
      <c r="F19722" t="s">
        <v>75</v>
      </c>
      <c r="H19722">
        <v>169200</v>
      </c>
    </row>
    <row r="19723" spans="1:8" x14ac:dyDescent="0.25">
      <c r="A19723" s="2">
        <v>36</v>
      </c>
      <c r="B19723" t="s">
        <v>51</v>
      </c>
      <c r="C19723" t="s">
        <v>304</v>
      </c>
      <c r="D19723" s="2">
        <v>1</v>
      </c>
      <c r="E19723" s="17">
        <v>9</v>
      </c>
      <c r="F19723" t="s">
        <v>77</v>
      </c>
      <c r="H19723">
        <v>3112.77</v>
      </c>
    </row>
    <row r="19724" spans="1:8" x14ac:dyDescent="0.25">
      <c r="A19724" s="2">
        <v>36</v>
      </c>
      <c r="B19724" t="s">
        <v>51</v>
      </c>
      <c r="C19724" t="s">
        <v>304</v>
      </c>
      <c r="D19724" s="2">
        <v>1</v>
      </c>
      <c r="E19724" s="17">
        <v>9</v>
      </c>
      <c r="F19724" t="s">
        <v>68</v>
      </c>
      <c r="H19724">
        <v>271717</v>
      </c>
    </row>
    <row r="19725" spans="1:8" x14ac:dyDescent="0.25">
      <c r="A19725" s="2">
        <v>36</v>
      </c>
      <c r="B19725" t="s">
        <v>51</v>
      </c>
      <c r="C19725" t="s">
        <v>304</v>
      </c>
      <c r="D19725" s="2">
        <v>1</v>
      </c>
      <c r="E19725" s="17">
        <v>9</v>
      </c>
      <c r="F19725" t="s">
        <v>69</v>
      </c>
      <c r="H19725">
        <v>642985.88000000094</v>
      </c>
    </row>
    <row r="19726" spans="1:8" x14ac:dyDescent="0.25">
      <c r="A19726" s="2">
        <v>36</v>
      </c>
      <c r="B19726" t="s">
        <v>51</v>
      </c>
      <c r="C19726" t="s">
        <v>304</v>
      </c>
      <c r="D19726" s="2">
        <v>1</v>
      </c>
      <c r="E19726" s="17">
        <v>9</v>
      </c>
      <c r="F19726" t="s">
        <v>67</v>
      </c>
      <c r="H19726">
        <v>1713.9699999999998</v>
      </c>
    </row>
    <row r="19727" spans="1:8" x14ac:dyDescent="0.25">
      <c r="A19727" s="2">
        <v>36</v>
      </c>
      <c r="B19727" t="s">
        <v>51</v>
      </c>
      <c r="C19727" t="s">
        <v>304</v>
      </c>
      <c r="D19727" s="2">
        <v>1</v>
      </c>
      <c r="E19727" s="17">
        <v>9</v>
      </c>
      <c r="F19727" t="s">
        <v>73</v>
      </c>
      <c r="H19727">
        <v>557879.69999999995</v>
      </c>
    </row>
    <row r="19728" spans="1:8" x14ac:dyDescent="0.25">
      <c r="A19728" s="2">
        <v>36</v>
      </c>
      <c r="B19728" t="s">
        <v>51</v>
      </c>
      <c r="C19728" t="s">
        <v>304</v>
      </c>
      <c r="D19728" s="2">
        <v>1</v>
      </c>
      <c r="E19728" s="17">
        <v>9</v>
      </c>
      <c r="F19728" t="s">
        <v>72</v>
      </c>
      <c r="H19728">
        <v>701382.36</v>
      </c>
    </row>
    <row r="19729" spans="1:8" x14ac:dyDescent="0.25">
      <c r="A19729" s="2">
        <v>36</v>
      </c>
      <c r="B19729" t="s">
        <v>51</v>
      </c>
      <c r="C19729" t="s">
        <v>304</v>
      </c>
      <c r="D19729" s="2">
        <v>1</v>
      </c>
      <c r="E19729" s="17">
        <v>9</v>
      </c>
      <c r="F19729" t="s">
        <v>74</v>
      </c>
      <c r="H19729">
        <v>62423.23000000001</v>
      </c>
    </row>
    <row r="19730" spans="1:8" x14ac:dyDescent="0.25">
      <c r="A19730" s="2">
        <v>36</v>
      </c>
      <c r="B19730" t="s">
        <v>51</v>
      </c>
      <c r="C19730" t="s">
        <v>304</v>
      </c>
      <c r="D19730" s="2">
        <v>1</v>
      </c>
      <c r="E19730" s="17">
        <v>9</v>
      </c>
      <c r="F19730" t="s">
        <v>71</v>
      </c>
      <c r="H19730">
        <v>51965.150000000009</v>
      </c>
    </row>
    <row r="19731" spans="1:8" x14ac:dyDescent="0.25">
      <c r="A19731" s="2">
        <v>36</v>
      </c>
      <c r="B19731" t="s">
        <v>51</v>
      </c>
      <c r="C19731" t="s">
        <v>304</v>
      </c>
      <c r="D19731" s="2">
        <v>1</v>
      </c>
      <c r="E19731" s="17">
        <v>10</v>
      </c>
      <c r="F19731" t="s">
        <v>70</v>
      </c>
      <c r="H19731">
        <v>7387385.1099999994</v>
      </c>
    </row>
    <row r="19732" spans="1:8" x14ac:dyDescent="0.25">
      <c r="A19732" s="2">
        <v>36</v>
      </c>
      <c r="B19732" t="s">
        <v>51</v>
      </c>
      <c r="C19732" t="s">
        <v>304</v>
      </c>
      <c r="D19732" s="2">
        <v>1</v>
      </c>
      <c r="E19732" s="17">
        <v>10</v>
      </c>
      <c r="F19732" t="s">
        <v>75</v>
      </c>
      <c r="H19732">
        <v>200700</v>
      </c>
    </row>
    <row r="19733" spans="1:8" x14ac:dyDescent="0.25">
      <c r="A19733" s="2">
        <v>36</v>
      </c>
      <c r="B19733" t="s">
        <v>51</v>
      </c>
      <c r="C19733" t="s">
        <v>304</v>
      </c>
      <c r="D19733" s="2">
        <v>1</v>
      </c>
      <c r="E19733" s="17">
        <v>10</v>
      </c>
      <c r="F19733" t="s">
        <v>77</v>
      </c>
      <c r="H19733">
        <v>21912.260000000002</v>
      </c>
    </row>
    <row r="19734" spans="1:8" x14ac:dyDescent="0.25">
      <c r="A19734" s="2">
        <v>36</v>
      </c>
      <c r="B19734" t="s">
        <v>51</v>
      </c>
      <c r="C19734" t="s">
        <v>304</v>
      </c>
      <c r="D19734" s="2">
        <v>1</v>
      </c>
      <c r="E19734" s="17">
        <v>10</v>
      </c>
      <c r="F19734" t="s">
        <v>68</v>
      </c>
      <c r="H19734">
        <v>358217.5</v>
      </c>
    </row>
    <row r="19735" spans="1:8" x14ac:dyDescent="0.25">
      <c r="A19735" s="2">
        <v>36</v>
      </c>
      <c r="B19735" t="s">
        <v>51</v>
      </c>
      <c r="C19735" t="s">
        <v>304</v>
      </c>
      <c r="D19735" s="2">
        <v>1</v>
      </c>
      <c r="E19735" s="17">
        <v>10</v>
      </c>
      <c r="F19735" t="s">
        <v>69</v>
      </c>
      <c r="H19735">
        <v>945801.60000000009</v>
      </c>
    </row>
    <row r="19736" spans="1:8" x14ac:dyDescent="0.25">
      <c r="A19736" s="2">
        <v>36</v>
      </c>
      <c r="B19736" t="s">
        <v>51</v>
      </c>
      <c r="C19736" t="s">
        <v>304</v>
      </c>
      <c r="D19736" s="2">
        <v>1</v>
      </c>
      <c r="E19736" s="17">
        <v>10</v>
      </c>
      <c r="F19736" t="s">
        <v>67</v>
      </c>
      <c r="H19736">
        <v>1434.48</v>
      </c>
    </row>
    <row r="19737" spans="1:8" x14ac:dyDescent="0.25">
      <c r="A19737" s="2">
        <v>36</v>
      </c>
      <c r="B19737" t="s">
        <v>51</v>
      </c>
      <c r="C19737" t="s">
        <v>304</v>
      </c>
      <c r="D19737" s="2">
        <v>1</v>
      </c>
      <c r="E19737" s="17">
        <v>10</v>
      </c>
      <c r="F19737" t="s">
        <v>73</v>
      </c>
      <c r="H19737">
        <v>633352.75</v>
      </c>
    </row>
    <row r="19738" spans="1:8" x14ac:dyDescent="0.25">
      <c r="A19738" s="2">
        <v>36</v>
      </c>
      <c r="B19738" t="s">
        <v>51</v>
      </c>
      <c r="C19738" t="s">
        <v>304</v>
      </c>
      <c r="D19738" s="2">
        <v>1</v>
      </c>
      <c r="E19738" s="17">
        <v>10</v>
      </c>
      <c r="F19738" t="s">
        <v>72</v>
      </c>
      <c r="H19738">
        <v>44096.44</v>
      </c>
    </row>
    <row r="19739" spans="1:8" x14ac:dyDescent="0.25">
      <c r="A19739" s="2">
        <v>36</v>
      </c>
      <c r="B19739" t="s">
        <v>51</v>
      </c>
      <c r="C19739" t="s">
        <v>304</v>
      </c>
      <c r="D19739" s="2">
        <v>1</v>
      </c>
      <c r="E19739" s="17">
        <v>10</v>
      </c>
      <c r="F19739" t="s">
        <v>74</v>
      </c>
      <c r="H19739">
        <v>66571.89</v>
      </c>
    </row>
    <row r="19740" spans="1:8" x14ac:dyDescent="0.25">
      <c r="A19740" s="2">
        <v>36</v>
      </c>
      <c r="B19740" t="s">
        <v>51</v>
      </c>
      <c r="C19740" t="s">
        <v>304</v>
      </c>
      <c r="D19740" s="2">
        <v>1</v>
      </c>
      <c r="E19740" s="17">
        <v>10</v>
      </c>
      <c r="F19740" t="s">
        <v>71</v>
      </c>
      <c r="H19740">
        <v>127739.97</v>
      </c>
    </row>
    <row r="19741" spans="1:8" x14ac:dyDescent="0.25">
      <c r="A19741" s="2">
        <v>36</v>
      </c>
      <c r="B19741" t="s">
        <v>51</v>
      </c>
      <c r="C19741" t="s">
        <v>304</v>
      </c>
      <c r="D19741" s="2">
        <v>1</v>
      </c>
      <c r="E19741" s="17">
        <v>11</v>
      </c>
      <c r="F19741" t="s">
        <v>70</v>
      </c>
      <c r="H19741">
        <v>4723271.219999996</v>
      </c>
    </row>
    <row r="19742" spans="1:8" x14ac:dyDescent="0.25">
      <c r="A19742" s="2">
        <v>36</v>
      </c>
      <c r="B19742" t="s">
        <v>51</v>
      </c>
      <c r="C19742" t="s">
        <v>304</v>
      </c>
      <c r="D19742" s="2">
        <v>1</v>
      </c>
      <c r="E19742" s="17">
        <v>11</v>
      </c>
      <c r="F19742" t="s">
        <v>75</v>
      </c>
      <c r="H19742">
        <v>46364</v>
      </c>
    </row>
    <row r="19743" spans="1:8" x14ac:dyDescent="0.25">
      <c r="A19743" s="2">
        <v>36</v>
      </c>
      <c r="B19743" t="s">
        <v>51</v>
      </c>
      <c r="C19743" t="s">
        <v>304</v>
      </c>
      <c r="D19743" s="2">
        <v>1</v>
      </c>
      <c r="E19743" s="17">
        <v>11</v>
      </c>
      <c r="F19743" t="s">
        <v>77</v>
      </c>
      <c r="H19743">
        <v>10539.73</v>
      </c>
    </row>
    <row r="19744" spans="1:8" x14ac:dyDescent="0.25">
      <c r="A19744" s="2">
        <v>36</v>
      </c>
      <c r="B19744" t="s">
        <v>51</v>
      </c>
      <c r="C19744" t="s">
        <v>304</v>
      </c>
      <c r="D19744" s="2">
        <v>1</v>
      </c>
      <c r="E19744" s="17">
        <v>11</v>
      </c>
      <c r="F19744" t="s">
        <v>68</v>
      </c>
      <c r="H19744">
        <v>139514</v>
      </c>
    </row>
    <row r="19745" spans="1:8" x14ac:dyDescent="0.25">
      <c r="A19745" s="2">
        <v>36</v>
      </c>
      <c r="B19745" t="s">
        <v>51</v>
      </c>
      <c r="C19745" t="s">
        <v>304</v>
      </c>
      <c r="D19745" s="2">
        <v>1</v>
      </c>
      <c r="E19745" s="17">
        <v>11</v>
      </c>
      <c r="F19745" t="s">
        <v>69</v>
      </c>
      <c r="H19745">
        <v>605373.85999999987</v>
      </c>
    </row>
    <row r="19746" spans="1:8" x14ac:dyDescent="0.25">
      <c r="A19746" s="2">
        <v>36</v>
      </c>
      <c r="B19746" t="s">
        <v>51</v>
      </c>
      <c r="C19746" t="s">
        <v>304</v>
      </c>
      <c r="D19746" s="2">
        <v>1</v>
      </c>
      <c r="E19746" s="17">
        <v>11</v>
      </c>
      <c r="F19746" t="s">
        <v>78</v>
      </c>
      <c r="H19746">
        <v>30634.92</v>
      </c>
    </row>
    <row r="19747" spans="1:8" x14ac:dyDescent="0.25">
      <c r="A19747" s="2">
        <v>36</v>
      </c>
      <c r="B19747" t="s">
        <v>51</v>
      </c>
      <c r="C19747" t="s">
        <v>304</v>
      </c>
      <c r="D19747" s="2">
        <v>1</v>
      </c>
      <c r="E19747" s="17">
        <v>11</v>
      </c>
      <c r="F19747" t="s">
        <v>67</v>
      </c>
      <c r="H19747">
        <v>810.31999999999994</v>
      </c>
    </row>
    <row r="19748" spans="1:8" x14ac:dyDescent="0.25">
      <c r="A19748" s="2">
        <v>36</v>
      </c>
      <c r="B19748" t="s">
        <v>51</v>
      </c>
      <c r="C19748" t="s">
        <v>304</v>
      </c>
      <c r="D19748" s="2">
        <v>1</v>
      </c>
      <c r="E19748" s="17">
        <v>11</v>
      </c>
      <c r="F19748" t="s">
        <v>73</v>
      </c>
      <c r="H19748">
        <v>353221.16000000003</v>
      </c>
    </row>
    <row r="19749" spans="1:8" x14ac:dyDescent="0.25">
      <c r="A19749" s="2">
        <v>36</v>
      </c>
      <c r="B19749" t="s">
        <v>51</v>
      </c>
      <c r="C19749" t="s">
        <v>304</v>
      </c>
      <c r="D19749" s="2">
        <v>1</v>
      </c>
      <c r="E19749" s="17">
        <v>11</v>
      </c>
      <c r="F19749" t="s">
        <v>72</v>
      </c>
      <c r="H19749">
        <v>538715.32999999984</v>
      </c>
    </row>
    <row r="19750" spans="1:8" x14ac:dyDescent="0.25">
      <c r="A19750" s="2">
        <v>36</v>
      </c>
      <c r="B19750" t="s">
        <v>51</v>
      </c>
      <c r="C19750" t="s">
        <v>304</v>
      </c>
      <c r="D19750" s="2">
        <v>1</v>
      </c>
      <c r="E19750" s="17">
        <v>11</v>
      </c>
      <c r="F19750" t="s">
        <v>71</v>
      </c>
      <c r="H19750">
        <v>33693.820000000007</v>
      </c>
    </row>
    <row r="19751" spans="1:8" x14ac:dyDescent="0.25">
      <c r="A19751" s="2">
        <v>36</v>
      </c>
      <c r="B19751" t="s">
        <v>51</v>
      </c>
      <c r="C19751" t="s">
        <v>304</v>
      </c>
      <c r="D19751" s="2">
        <v>1</v>
      </c>
      <c r="E19751" s="17">
        <v>12</v>
      </c>
      <c r="F19751" t="s">
        <v>70</v>
      </c>
      <c r="H19751">
        <v>6981001.139999995</v>
      </c>
    </row>
    <row r="19752" spans="1:8" x14ac:dyDescent="0.25">
      <c r="A19752" s="2">
        <v>36</v>
      </c>
      <c r="B19752" t="s">
        <v>51</v>
      </c>
      <c r="C19752" t="s">
        <v>304</v>
      </c>
      <c r="D19752" s="2">
        <v>1</v>
      </c>
      <c r="E19752" s="17">
        <v>12</v>
      </c>
      <c r="F19752" t="s">
        <v>75</v>
      </c>
      <c r="H19752">
        <v>93620.9</v>
      </c>
    </row>
    <row r="19753" spans="1:8" x14ac:dyDescent="0.25">
      <c r="A19753" s="2">
        <v>36</v>
      </c>
      <c r="B19753" t="s">
        <v>51</v>
      </c>
      <c r="C19753" t="s">
        <v>304</v>
      </c>
      <c r="D19753" s="2">
        <v>1</v>
      </c>
      <c r="E19753" s="17">
        <v>12</v>
      </c>
      <c r="F19753" t="s">
        <v>77</v>
      </c>
      <c r="H19753">
        <v>7317.7400000000007</v>
      </c>
    </row>
    <row r="19754" spans="1:8" x14ac:dyDescent="0.25">
      <c r="A19754" s="2">
        <v>36</v>
      </c>
      <c r="B19754" t="s">
        <v>51</v>
      </c>
      <c r="C19754" t="s">
        <v>304</v>
      </c>
      <c r="D19754" s="2">
        <v>1</v>
      </c>
      <c r="E19754" s="17">
        <v>12</v>
      </c>
      <c r="F19754" t="s">
        <v>68</v>
      </c>
      <c r="H19754">
        <v>190978.25</v>
      </c>
    </row>
    <row r="19755" spans="1:8" x14ac:dyDescent="0.25">
      <c r="A19755" s="2">
        <v>36</v>
      </c>
      <c r="B19755" t="s">
        <v>51</v>
      </c>
      <c r="C19755" t="s">
        <v>304</v>
      </c>
      <c r="D19755" s="2">
        <v>1</v>
      </c>
      <c r="E19755" s="17">
        <v>12</v>
      </c>
      <c r="F19755" t="s">
        <v>69</v>
      </c>
      <c r="H19755">
        <v>888392.77999999933</v>
      </c>
    </row>
    <row r="19756" spans="1:8" x14ac:dyDescent="0.25">
      <c r="A19756" s="2">
        <v>36</v>
      </c>
      <c r="B19756" t="s">
        <v>51</v>
      </c>
      <c r="C19756" t="s">
        <v>304</v>
      </c>
      <c r="D19756" s="2">
        <v>1</v>
      </c>
      <c r="E19756" s="17">
        <v>12</v>
      </c>
      <c r="F19756" t="s">
        <v>67</v>
      </c>
      <c r="H19756">
        <v>967.82999999999993</v>
      </c>
    </row>
    <row r="19757" spans="1:8" x14ac:dyDescent="0.25">
      <c r="A19757" s="2">
        <v>36</v>
      </c>
      <c r="B19757" t="s">
        <v>51</v>
      </c>
      <c r="C19757" t="s">
        <v>304</v>
      </c>
      <c r="D19757" s="2">
        <v>1</v>
      </c>
      <c r="E19757" s="17">
        <v>12</v>
      </c>
      <c r="F19757" t="s">
        <v>73</v>
      </c>
      <c r="H19757">
        <v>359002.92000000004</v>
      </c>
    </row>
    <row r="19758" spans="1:8" x14ac:dyDescent="0.25">
      <c r="A19758" s="2">
        <v>36</v>
      </c>
      <c r="B19758" t="s">
        <v>51</v>
      </c>
      <c r="C19758" t="s">
        <v>304</v>
      </c>
      <c r="D19758" s="2">
        <v>1</v>
      </c>
      <c r="E19758" s="17">
        <v>12</v>
      </c>
      <c r="F19758" t="s">
        <v>72</v>
      </c>
      <c r="H19758">
        <v>785264.38000000035</v>
      </c>
    </row>
    <row r="19759" spans="1:8" x14ac:dyDescent="0.25">
      <c r="A19759" s="2">
        <v>36</v>
      </c>
      <c r="B19759" t="s">
        <v>51</v>
      </c>
      <c r="C19759" t="s">
        <v>304</v>
      </c>
      <c r="D19759" s="2">
        <v>1</v>
      </c>
      <c r="E19759" s="17">
        <v>12</v>
      </c>
      <c r="F19759" t="s">
        <v>74</v>
      </c>
      <c r="H19759">
        <v>222138.8</v>
      </c>
    </row>
    <row r="19760" spans="1:8" x14ac:dyDescent="0.25">
      <c r="A19760" s="2">
        <v>36</v>
      </c>
      <c r="B19760" t="s">
        <v>51</v>
      </c>
      <c r="C19760" t="s">
        <v>304</v>
      </c>
      <c r="D19760" s="2">
        <v>1</v>
      </c>
      <c r="E19760" s="17">
        <v>12</v>
      </c>
      <c r="F19760" t="s">
        <v>71</v>
      </c>
      <c r="H19760">
        <v>30403.84</v>
      </c>
    </row>
    <row r="19761" spans="1:8" x14ac:dyDescent="0.25">
      <c r="A19761" s="2">
        <v>36</v>
      </c>
      <c r="B19761" t="s">
        <v>51</v>
      </c>
      <c r="C19761" t="s">
        <v>304</v>
      </c>
      <c r="D19761" s="2">
        <v>1</v>
      </c>
      <c r="E19761" s="17">
        <v>13</v>
      </c>
      <c r="F19761" t="s">
        <v>70</v>
      </c>
      <c r="H19761">
        <v>4519955.5500000007</v>
      </c>
    </row>
    <row r="19762" spans="1:8" x14ac:dyDescent="0.25">
      <c r="A19762" s="2">
        <v>36</v>
      </c>
      <c r="B19762" t="s">
        <v>51</v>
      </c>
      <c r="C19762" t="s">
        <v>304</v>
      </c>
      <c r="D19762" s="2">
        <v>1</v>
      </c>
      <c r="E19762" s="17">
        <v>13</v>
      </c>
      <c r="F19762" t="s">
        <v>75</v>
      </c>
      <c r="H19762">
        <v>193397</v>
      </c>
    </row>
    <row r="19763" spans="1:8" x14ac:dyDescent="0.25">
      <c r="A19763" s="2">
        <v>36</v>
      </c>
      <c r="B19763" t="s">
        <v>51</v>
      </c>
      <c r="C19763" t="s">
        <v>304</v>
      </c>
      <c r="D19763" s="2">
        <v>1</v>
      </c>
      <c r="E19763" s="17">
        <v>13</v>
      </c>
      <c r="F19763" t="s">
        <v>68</v>
      </c>
      <c r="H19763">
        <v>87332.68</v>
      </c>
    </row>
    <row r="19764" spans="1:8" x14ac:dyDescent="0.25">
      <c r="A19764" s="2">
        <v>36</v>
      </c>
      <c r="B19764" t="s">
        <v>51</v>
      </c>
      <c r="C19764" t="s">
        <v>304</v>
      </c>
      <c r="D19764" s="2">
        <v>1</v>
      </c>
      <c r="E19764" s="17">
        <v>13</v>
      </c>
      <c r="F19764" t="s">
        <v>69</v>
      </c>
      <c r="H19764">
        <v>587592.88</v>
      </c>
    </row>
    <row r="19765" spans="1:8" x14ac:dyDescent="0.25">
      <c r="A19765" s="2">
        <v>36</v>
      </c>
      <c r="B19765" t="s">
        <v>51</v>
      </c>
      <c r="C19765" t="s">
        <v>304</v>
      </c>
      <c r="D19765" s="2">
        <v>1</v>
      </c>
      <c r="E19765" s="17">
        <v>13</v>
      </c>
      <c r="F19765" t="s">
        <v>67</v>
      </c>
      <c r="H19765">
        <v>559.57999999999993</v>
      </c>
    </row>
    <row r="19766" spans="1:8" x14ac:dyDescent="0.25">
      <c r="A19766" s="2">
        <v>36</v>
      </c>
      <c r="B19766" t="s">
        <v>51</v>
      </c>
      <c r="C19766" t="s">
        <v>304</v>
      </c>
      <c r="D19766" s="2">
        <v>1</v>
      </c>
      <c r="E19766" s="17">
        <v>13</v>
      </c>
      <c r="F19766" t="s">
        <v>73</v>
      </c>
      <c r="H19766">
        <v>277884.32999999996</v>
      </c>
    </row>
    <row r="19767" spans="1:8" x14ac:dyDescent="0.25">
      <c r="A19767" s="2">
        <v>36</v>
      </c>
      <c r="B19767" t="s">
        <v>51</v>
      </c>
      <c r="C19767" t="s">
        <v>304</v>
      </c>
      <c r="D19767" s="2">
        <v>1</v>
      </c>
      <c r="E19767" s="17">
        <v>13</v>
      </c>
      <c r="F19767" t="s">
        <v>72</v>
      </c>
      <c r="H19767">
        <v>1121527.7899999998</v>
      </c>
    </row>
    <row r="19768" spans="1:8" x14ac:dyDescent="0.25">
      <c r="A19768" s="2">
        <v>36</v>
      </c>
      <c r="B19768" t="s">
        <v>51</v>
      </c>
      <c r="C19768" t="s">
        <v>304</v>
      </c>
      <c r="D19768" s="2">
        <v>1</v>
      </c>
      <c r="E19768" s="17">
        <v>13</v>
      </c>
      <c r="F19768" t="s">
        <v>74</v>
      </c>
      <c r="H19768">
        <v>101814.35</v>
      </c>
    </row>
    <row r="19769" spans="1:8" x14ac:dyDescent="0.25">
      <c r="A19769" s="2">
        <v>36</v>
      </c>
      <c r="B19769" t="s">
        <v>51</v>
      </c>
      <c r="C19769" t="s">
        <v>304</v>
      </c>
      <c r="D19769" s="2">
        <v>1</v>
      </c>
      <c r="E19769" s="17">
        <v>14</v>
      </c>
      <c r="F19769" t="s">
        <v>70</v>
      </c>
      <c r="H19769">
        <v>2773992.7199999997</v>
      </c>
    </row>
    <row r="19770" spans="1:8" x14ac:dyDescent="0.25">
      <c r="A19770" s="2">
        <v>36</v>
      </c>
      <c r="B19770" t="s">
        <v>51</v>
      </c>
      <c r="C19770" t="s">
        <v>304</v>
      </c>
      <c r="D19770" s="2">
        <v>1</v>
      </c>
      <c r="E19770" s="17">
        <v>14</v>
      </c>
      <c r="F19770" t="s">
        <v>75</v>
      </c>
      <c r="H19770">
        <v>70950</v>
      </c>
    </row>
    <row r="19771" spans="1:8" x14ac:dyDescent="0.25">
      <c r="A19771" s="2">
        <v>36</v>
      </c>
      <c r="B19771" t="s">
        <v>51</v>
      </c>
      <c r="C19771" t="s">
        <v>304</v>
      </c>
      <c r="D19771" s="2">
        <v>1</v>
      </c>
      <c r="E19771" s="17">
        <v>14</v>
      </c>
      <c r="F19771" t="s">
        <v>68</v>
      </c>
      <c r="H19771">
        <v>60270</v>
      </c>
    </row>
    <row r="19772" spans="1:8" x14ac:dyDescent="0.25">
      <c r="A19772" s="2">
        <v>36</v>
      </c>
      <c r="B19772" t="s">
        <v>51</v>
      </c>
      <c r="C19772" t="s">
        <v>304</v>
      </c>
      <c r="D19772" s="2">
        <v>1</v>
      </c>
      <c r="E19772" s="17">
        <v>14</v>
      </c>
      <c r="F19772" t="s">
        <v>69</v>
      </c>
      <c r="H19772">
        <v>360618.36</v>
      </c>
    </row>
    <row r="19773" spans="1:8" x14ac:dyDescent="0.25">
      <c r="A19773" s="2">
        <v>36</v>
      </c>
      <c r="B19773" t="s">
        <v>51</v>
      </c>
      <c r="C19773" t="s">
        <v>304</v>
      </c>
      <c r="D19773" s="2">
        <v>1</v>
      </c>
      <c r="E19773" s="17">
        <v>14</v>
      </c>
      <c r="F19773" t="s">
        <v>67</v>
      </c>
      <c r="H19773">
        <v>268.17999999999995</v>
      </c>
    </row>
    <row r="19774" spans="1:8" x14ac:dyDescent="0.25">
      <c r="A19774" s="2">
        <v>36</v>
      </c>
      <c r="B19774" t="s">
        <v>51</v>
      </c>
      <c r="C19774" t="s">
        <v>304</v>
      </c>
      <c r="D19774" s="2">
        <v>1</v>
      </c>
      <c r="E19774" s="17">
        <v>14</v>
      </c>
      <c r="F19774" t="s">
        <v>73</v>
      </c>
      <c r="H19774">
        <v>119809.88</v>
      </c>
    </row>
    <row r="19775" spans="1:8" x14ac:dyDescent="0.25">
      <c r="A19775" s="2">
        <v>36</v>
      </c>
      <c r="B19775" t="s">
        <v>51</v>
      </c>
      <c r="C19775" t="s">
        <v>304</v>
      </c>
      <c r="D19775" s="2">
        <v>1</v>
      </c>
      <c r="E19775" s="17">
        <v>14</v>
      </c>
      <c r="F19775" t="s">
        <v>72</v>
      </c>
      <c r="H19775">
        <v>784824.57999999984</v>
      </c>
    </row>
    <row r="19776" spans="1:8" x14ac:dyDescent="0.25">
      <c r="A19776" s="2">
        <v>36</v>
      </c>
      <c r="B19776" t="s">
        <v>51</v>
      </c>
      <c r="C19776" t="s">
        <v>304</v>
      </c>
      <c r="D19776" s="2">
        <v>1</v>
      </c>
      <c r="E19776" s="17">
        <v>14</v>
      </c>
      <c r="F19776" t="s">
        <v>74</v>
      </c>
      <c r="H19776">
        <v>10092.9</v>
      </c>
    </row>
    <row r="19777" spans="1:8" x14ac:dyDescent="0.25">
      <c r="A19777" s="2">
        <v>36</v>
      </c>
      <c r="B19777" t="s">
        <v>51</v>
      </c>
      <c r="C19777" t="s">
        <v>304</v>
      </c>
      <c r="D19777" s="2">
        <v>1</v>
      </c>
      <c r="E19777" s="17">
        <v>15</v>
      </c>
      <c r="F19777" t="s">
        <v>70</v>
      </c>
      <c r="H19777">
        <v>617445.56000000006</v>
      </c>
    </row>
    <row r="19778" spans="1:8" x14ac:dyDescent="0.25">
      <c r="A19778" s="2">
        <v>36</v>
      </c>
      <c r="B19778" t="s">
        <v>51</v>
      </c>
      <c r="C19778" t="s">
        <v>304</v>
      </c>
      <c r="D19778" s="2">
        <v>1</v>
      </c>
      <c r="E19778" s="17">
        <v>15</v>
      </c>
      <c r="F19778" t="s">
        <v>75</v>
      </c>
      <c r="H19778">
        <v>19686</v>
      </c>
    </row>
    <row r="19779" spans="1:8" x14ac:dyDescent="0.25">
      <c r="A19779" s="2">
        <v>36</v>
      </c>
      <c r="B19779" t="s">
        <v>51</v>
      </c>
      <c r="C19779" t="s">
        <v>304</v>
      </c>
      <c r="D19779" s="2">
        <v>1</v>
      </c>
      <c r="E19779" s="17">
        <v>15</v>
      </c>
      <c r="F19779" t="s">
        <v>68</v>
      </c>
      <c r="H19779">
        <v>6120</v>
      </c>
    </row>
    <row r="19780" spans="1:8" x14ac:dyDescent="0.25">
      <c r="A19780" s="2">
        <v>36</v>
      </c>
      <c r="B19780" t="s">
        <v>51</v>
      </c>
      <c r="C19780" t="s">
        <v>304</v>
      </c>
      <c r="D19780" s="2">
        <v>1</v>
      </c>
      <c r="E19780" s="17">
        <v>15</v>
      </c>
      <c r="F19780" t="s">
        <v>69</v>
      </c>
      <c r="H19780">
        <v>80267.78</v>
      </c>
    </row>
    <row r="19781" spans="1:8" x14ac:dyDescent="0.25">
      <c r="A19781" s="2">
        <v>36</v>
      </c>
      <c r="B19781" t="s">
        <v>51</v>
      </c>
      <c r="C19781" t="s">
        <v>304</v>
      </c>
      <c r="D19781" s="2">
        <v>1</v>
      </c>
      <c r="E19781" s="17">
        <v>15</v>
      </c>
      <c r="F19781" t="s">
        <v>67</v>
      </c>
      <c r="H19781">
        <v>52.42</v>
      </c>
    </row>
    <row r="19782" spans="1:8" x14ac:dyDescent="0.25">
      <c r="A19782" s="2">
        <v>36</v>
      </c>
      <c r="B19782" t="s">
        <v>51</v>
      </c>
      <c r="C19782" t="s">
        <v>304</v>
      </c>
      <c r="D19782" s="2">
        <v>1</v>
      </c>
      <c r="E19782" s="17">
        <v>15</v>
      </c>
      <c r="F19782" t="s">
        <v>73</v>
      </c>
      <c r="H19782">
        <v>17060.73</v>
      </c>
    </row>
    <row r="19783" spans="1:8" x14ac:dyDescent="0.25">
      <c r="A19783" s="2">
        <v>36</v>
      </c>
      <c r="B19783" t="s">
        <v>51</v>
      </c>
      <c r="C19783" t="s">
        <v>304</v>
      </c>
      <c r="D19783" s="2">
        <v>1</v>
      </c>
      <c r="E19783" s="17">
        <v>15</v>
      </c>
      <c r="F19783" t="s">
        <v>72</v>
      </c>
      <c r="H19783">
        <v>170896.82</v>
      </c>
    </row>
    <row r="19784" spans="1:8" x14ac:dyDescent="0.25">
      <c r="A19784" s="2">
        <v>36</v>
      </c>
      <c r="B19784" t="s">
        <v>51</v>
      </c>
      <c r="C19784" t="s">
        <v>304</v>
      </c>
      <c r="D19784" s="2">
        <v>1</v>
      </c>
      <c r="E19784" s="17">
        <v>16</v>
      </c>
      <c r="F19784" t="s">
        <v>70</v>
      </c>
      <c r="H19784">
        <v>986683.55</v>
      </c>
    </row>
    <row r="19785" spans="1:8" x14ac:dyDescent="0.25">
      <c r="A19785" s="2">
        <v>36</v>
      </c>
      <c r="B19785" t="s">
        <v>51</v>
      </c>
      <c r="C19785" t="s">
        <v>304</v>
      </c>
      <c r="D19785" s="2">
        <v>1</v>
      </c>
      <c r="E19785" s="17">
        <v>16</v>
      </c>
      <c r="F19785" t="s">
        <v>75</v>
      </c>
      <c r="H19785">
        <v>8334</v>
      </c>
    </row>
    <row r="19786" spans="1:8" x14ac:dyDescent="0.25">
      <c r="A19786" s="2">
        <v>36</v>
      </c>
      <c r="B19786" t="s">
        <v>51</v>
      </c>
      <c r="C19786" t="s">
        <v>304</v>
      </c>
      <c r="D19786" s="2">
        <v>1</v>
      </c>
      <c r="E19786" s="17">
        <v>16</v>
      </c>
      <c r="F19786" t="s">
        <v>68</v>
      </c>
      <c r="H19786">
        <v>12813</v>
      </c>
    </row>
    <row r="19787" spans="1:8" x14ac:dyDescent="0.25">
      <c r="A19787" s="2">
        <v>36</v>
      </c>
      <c r="B19787" t="s">
        <v>51</v>
      </c>
      <c r="C19787" t="s">
        <v>304</v>
      </c>
      <c r="D19787" s="2">
        <v>1</v>
      </c>
      <c r="E19787" s="17">
        <v>16</v>
      </c>
      <c r="F19787" t="s">
        <v>69</v>
      </c>
      <c r="H19787">
        <v>139758.90999999997</v>
      </c>
    </row>
    <row r="19788" spans="1:8" x14ac:dyDescent="0.25">
      <c r="A19788" s="2">
        <v>36</v>
      </c>
      <c r="B19788" t="s">
        <v>51</v>
      </c>
      <c r="C19788" t="s">
        <v>304</v>
      </c>
      <c r="D19788" s="2">
        <v>1</v>
      </c>
      <c r="E19788" s="17">
        <v>16</v>
      </c>
      <c r="F19788" t="s">
        <v>67</v>
      </c>
      <c r="H19788">
        <v>46.64</v>
      </c>
    </row>
    <row r="19789" spans="1:8" x14ac:dyDescent="0.25">
      <c r="A19789" s="2">
        <v>36</v>
      </c>
      <c r="B19789" t="s">
        <v>51</v>
      </c>
      <c r="C19789" t="s">
        <v>304</v>
      </c>
      <c r="D19789" s="2">
        <v>1</v>
      </c>
      <c r="E19789" s="17">
        <v>16</v>
      </c>
      <c r="F19789" t="s">
        <v>73</v>
      </c>
      <c r="H19789">
        <v>8818.43</v>
      </c>
    </row>
    <row r="19790" spans="1:8" x14ac:dyDescent="0.25">
      <c r="A19790" s="2">
        <v>36</v>
      </c>
      <c r="B19790" t="s">
        <v>51</v>
      </c>
      <c r="C19790" t="s">
        <v>304</v>
      </c>
      <c r="D19790" s="2">
        <v>1</v>
      </c>
      <c r="E19790" s="17">
        <v>16</v>
      </c>
      <c r="F19790" t="s">
        <v>72</v>
      </c>
      <c r="H19790">
        <v>656256.46</v>
      </c>
    </row>
    <row r="19791" spans="1:8" x14ac:dyDescent="0.25">
      <c r="A19791" s="2">
        <v>36</v>
      </c>
      <c r="B19791" t="s">
        <v>51</v>
      </c>
      <c r="C19791" t="s">
        <v>305</v>
      </c>
      <c r="D19791" s="2">
        <v>3</v>
      </c>
      <c r="E19791" s="17">
        <v>2</v>
      </c>
      <c r="F19791" t="s">
        <v>70</v>
      </c>
      <c r="H19791">
        <v>671801.5</v>
      </c>
    </row>
    <row r="19792" spans="1:8" x14ac:dyDescent="0.25">
      <c r="A19792" s="2">
        <v>36</v>
      </c>
      <c r="B19792" t="s">
        <v>51</v>
      </c>
      <c r="C19792" t="s">
        <v>305</v>
      </c>
      <c r="D19792" s="2">
        <v>3</v>
      </c>
      <c r="E19792" s="17">
        <v>2</v>
      </c>
      <c r="F19792" t="s">
        <v>75</v>
      </c>
      <c r="H19792">
        <v>79200</v>
      </c>
    </row>
    <row r="19793" spans="1:8" x14ac:dyDescent="0.25">
      <c r="A19793" s="2">
        <v>36</v>
      </c>
      <c r="B19793" t="s">
        <v>51</v>
      </c>
      <c r="C19793" t="s">
        <v>305</v>
      </c>
      <c r="D19793" s="2">
        <v>3</v>
      </c>
      <c r="E19793" s="17">
        <v>2</v>
      </c>
      <c r="F19793" t="s">
        <v>68</v>
      </c>
      <c r="H19793">
        <v>32992</v>
      </c>
    </row>
    <row r="19794" spans="1:8" x14ac:dyDescent="0.25">
      <c r="A19794" s="2">
        <v>36</v>
      </c>
      <c r="B19794" t="s">
        <v>51</v>
      </c>
      <c r="C19794" t="s">
        <v>305</v>
      </c>
      <c r="D19794" s="2">
        <v>3</v>
      </c>
      <c r="E19794" s="17">
        <v>2</v>
      </c>
      <c r="F19794" t="s">
        <v>69</v>
      </c>
      <c r="H19794">
        <v>87333.229999999967</v>
      </c>
    </row>
    <row r="19795" spans="1:8" x14ac:dyDescent="0.25">
      <c r="A19795" s="2">
        <v>36</v>
      </c>
      <c r="B19795" t="s">
        <v>51</v>
      </c>
      <c r="C19795" t="s">
        <v>305</v>
      </c>
      <c r="D19795" s="2">
        <v>3</v>
      </c>
      <c r="E19795" s="17">
        <v>2</v>
      </c>
      <c r="F19795" t="s">
        <v>67</v>
      </c>
      <c r="H19795">
        <v>536.3599999999999</v>
      </c>
    </row>
    <row r="19796" spans="1:8" x14ac:dyDescent="0.25">
      <c r="A19796" s="2">
        <v>36</v>
      </c>
      <c r="B19796" t="s">
        <v>51</v>
      </c>
      <c r="C19796" t="s">
        <v>305</v>
      </c>
      <c r="D19796" s="2">
        <v>3</v>
      </c>
      <c r="E19796" s="17">
        <v>2</v>
      </c>
      <c r="F19796" t="s">
        <v>73</v>
      </c>
      <c r="H19796">
        <v>66004.459999999992</v>
      </c>
    </row>
    <row r="19797" spans="1:8" x14ac:dyDescent="0.25">
      <c r="A19797" s="2">
        <v>36</v>
      </c>
      <c r="B19797" t="s">
        <v>51</v>
      </c>
      <c r="C19797" t="s">
        <v>305</v>
      </c>
      <c r="D19797" s="2">
        <v>3</v>
      </c>
      <c r="E19797" s="17">
        <v>2</v>
      </c>
      <c r="F19797" t="s">
        <v>79</v>
      </c>
      <c r="H19797">
        <v>150678</v>
      </c>
    </row>
    <row r="19798" spans="1:8" x14ac:dyDescent="0.25">
      <c r="A19798" s="2">
        <v>36</v>
      </c>
      <c r="B19798" t="s">
        <v>51</v>
      </c>
      <c r="C19798" t="s">
        <v>305</v>
      </c>
      <c r="D19798" s="2">
        <v>3</v>
      </c>
      <c r="E19798" s="17">
        <v>3</v>
      </c>
      <c r="F19798" t="s">
        <v>70</v>
      </c>
      <c r="H19798">
        <v>1609025.5</v>
      </c>
    </row>
    <row r="19799" spans="1:8" x14ac:dyDescent="0.25">
      <c r="A19799" s="2">
        <v>36</v>
      </c>
      <c r="B19799" t="s">
        <v>51</v>
      </c>
      <c r="C19799" t="s">
        <v>305</v>
      </c>
      <c r="D19799" s="2">
        <v>3</v>
      </c>
      <c r="E19799" s="17">
        <v>3</v>
      </c>
      <c r="F19799" t="s">
        <v>75</v>
      </c>
      <c r="H19799">
        <v>168300</v>
      </c>
    </row>
    <row r="19800" spans="1:8" x14ac:dyDescent="0.25">
      <c r="A19800" s="2">
        <v>36</v>
      </c>
      <c r="B19800" t="s">
        <v>51</v>
      </c>
      <c r="C19800" t="s">
        <v>305</v>
      </c>
      <c r="D19800" s="2">
        <v>3</v>
      </c>
      <c r="E19800" s="17">
        <v>3</v>
      </c>
      <c r="F19800" t="s">
        <v>68</v>
      </c>
      <c r="H19800">
        <v>57264.5</v>
      </c>
    </row>
    <row r="19801" spans="1:8" x14ac:dyDescent="0.25">
      <c r="A19801" s="2">
        <v>36</v>
      </c>
      <c r="B19801" t="s">
        <v>51</v>
      </c>
      <c r="C19801" t="s">
        <v>305</v>
      </c>
      <c r="D19801" s="2">
        <v>3</v>
      </c>
      <c r="E19801" s="17">
        <v>3</v>
      </c>
      <c r="F19801" t="s">
        <v>69</v>
      </c>
      <c r="H19801">
        <v>209170.55000000022</v>
      </c>
    </row>
    <row r="19802" spans="1:8" x14ac:dyDescent="0.25">
      <c r="A19802" s="2">
        <v>36</v>
      </c>
      <c r="B19802" t="s">
        <v>51</v>
      </c>
      <c r="C19802" t="s">
        <v>305</v>
      </c>
      <c r="D19802" s="2">
        <v>3</v>
      </c>
      <c r="E19802" s="17">
        <v>3</v>
      </c>
      <c r="F19802" t="s">
        <v>67</v>
      </c>
      <c r="H19802">
        <v>1148.26</v>
      </c>
    </row>
    <row r="19803" spans="1:8" x14ac:dyDescent="0.25">
      <c r="A19803" s="2">
        <v>36</v>
      </c>
      <c r="B19803" t="s">
        <v>51</v>
      </c>
      <c r="C19803" t="s">
        <v>305</v>
      </c>
      <c r="D19803" s="2">
        <v>3</v>
      </c>
      <c r="E19803" s="17">
        <v>3</v>
      </c>
      <c r="F19803" t="s">
        <v>73</v>
      </c>
      <c r="H19803">
        <v>171982.75</v>
      </c>
    </row>
    <row r="19804" spans="1:8" x14ac:dyDescent="0.25">
      <c r="A19804" s="2">
        <v>36</v>
      </c>
      <c r="B19804" t="s">
        <v>51</v>
      </c>
      <c r="C19804" t="s">
        <v>305</v>
      </c>
      <c r="D19804" s="2">
        <v>3</v>
      </c>
      <c r="E19804" s="17">
        <v>3</v>
      </c>
      <c r="F19804" t="s">
        <v>79</v>
      </c>
      <c r="H19804">
        <v>142307</v>
      </c>
    </row>
    <row r="19805" spans="1:8" x14ac:dyDescent="0.25">
      <c r="A19805" s="2">
        <v>36</v>
      </c>
      <c r="B19805" t="s">
        <v>51</v>
      </c>
      <c r="C19805" t="s">
        <v>305</v>
      </c>
      <c r="D19805" s="2">
        <v>3</v>
      </c>
      <c r="E19805" s="17">
        <v>3</v>
      </c>
      <c r="F19805" t="s">
        <v>74</v>
      </c>
      <c r="H19805">
        <v>1955.2000000000003</v>
      </c>
    </row>
    <row r="19806" spans="1:8" x14ac:dyDescent="0.25">
      <c r="A19806" s="2">
        <v>36</v>
      </c>
      <c r="B19806" t="s">
        <v>51</v>
      </c>
      <c r="C19806" t="s">
        <v>305</v>
      </c>
      <c r="D19806" s="2">
        <v>3</v>
      </c>
      <c r="E19806" s="17">
        <v>4</v>
      </c>
      <c r="F19806" t="s">
        <v>70</v>
      </c>
      <c r="H19806">
        <v>97754</v>
      </c>
    </row>
    <row r="19807" spans="1:8" x14ac:dyDescent="0.25">
      <c r="A19807" s="2">
        <v>36</v>
      </c>
      <c r="B19807" t="s">
        <v>51</v>
      </c>
      <c r="C19807" t="s">
        <v>305</v>
      </c>
      <c r="D19807" s="2">
        <v>3</v>
      </c>
      <c r="E19807" s="17">
        <v>4</v>
      </c>
      <c r="F19807" t="s">
        <v>75</v>
      </c>
      <c r="H19807">
        <v>7200</v>
      </c>
    </row>
    <row r="19808" spans="1:8" x14ac:dyDescent="0.25">
      <c r="A19808" s="2">
        <v>36</v>
      </c>
      <c r="B19808" t="s">
        <v>51</v>
      </c>
      <c r="C19808" t="s">
        <v>305</v>
      </c>
      <c r="D19808" s="2">
        <v>3</v>
      </c>
      <c r="E19808" s="17">
        <v>4</v>
      </c>
      <c r="F19808" t="s">
        <v>69</v>
      </c>
      <c r="H19808">
        <v>12707.900000000001</v>
      </c>
    </row>
    <row r="19809" spans="1:8" x14ac:dyDescent="0.25">
      <c r="A19809" s="2">
        <v>36</v>
      </c>
      <c r="B19809" t="s">
        <v>51</v>
      </c>
      <c r="C19809" t="s">
        <v>305</v>
      </c>
      <c r="D19809" s="2">
        <v>3</v>
      </c>
      <c r="E19809" s="17">
        <v>4</v>
      </c>
      <c r="F19809" t="s">
        <v>67</v>
      </c>
      <c r="H19809">
        <v>58.3</v>
      </c>
    </row>
    <row r="19810" spans="1:8" x14ac:dyDescent="0.25">
      <c r="A19810" s="2">
        <v>36</v>
      </c>
      <c r="B19810" t="s">
        <v>51</v>
      </c>
      <c r="C19810" t="s">
        <v>305</v>
      </c>
      <c r="D19810" s="2">
        <v>3</v>
      </c>
      <c r="E19810" s="17">
        <v>4</v>
      </c>
      <c r="F19810" t="s">
        <v>73</v>
      </c>
      <c r="H19810">
        <v>10159.25</v>
      </c>
    </row>
    <row r="19811" spans="1:8" x14ac:dyDescent="0.25">
      <c r="A19811" s="2">
        <v>36</v>
      </c>
      <c r="B19811" t="s">
        <v>51</v>
      </c>
      <c r="C19811" t="s">
        <v>305</v>
      </c>
      <c r="D19811" s="2">
        <v>3</v>
      </c>
      <c r="E19811" s="17">
        <v>4</v>
      </c>
      <c r="F19811" t="s">
        <v>79</v>
      </c>
      <c r="H19811">
        <v>8371</v>
      </c>
    </row>
    <row r="19812" spans="1:8" x14ac:dyDescent="0.25">
      <c r="A19812" s="2">
        <v>36</v>
      </c>
      <c r="B19812" t="s">
        <v>51</v>
      </c>
      <c r="C19812" t="s">
        <v>305</v>
      </c>
      <c r="D19812" s="2">
        <v>3</v>
      </c>
      <c r="E19812" s="17">
        <v>4</v>
      </c>
      <c r="F19812" t="s">
        <v>74</v>
      </c>
      <c r="H19812">
        <v>305.5</v>
      </c>
    </row>
    <row r="19813" spans="1:8" x14ac:dyDescent="0.25">
      <c r="A19813" s="2">
        <v>36</v>
      </c>
      <c r="B19813" t="s">
        <v>51</v>
      </c>
      <c r="C19813" t="s">
        <v>305</v>
      </c>
      <c r="D19813" s="2">
        <v>3</v>
      </c>
      <c r="E19813" s="17">
        <v>5</v>
      </c>
      <c r="F19813" t="s">
        <v>70</v>
      </c>
      <c r="H19813">
        <v>538146.42000000004</v>
      </c>
    </row>
    <row r="19814" spans="1:8" x14ac:dyDescent="0.25">
      <c r="A19814" s="2">
        <v>36</v>
      </c>
      <c r="B19814" t="s">
        <v>51</v>
      </c>
      <c r="C19814" t="s">
        <v>305</v>
      </c>
      <c r="D19814" s="2">
        <v>3</v>
      </c>
      <c r="E19814" s="17">
        <v>5</v>
      </c>
      <c r="F19814" t="s">
        <v>75</v>
      </c>
      <c r="H19814">
        <v>43200</v>
      </c>
    </row>
    <row r="19815" spans="1:8" x14ac:dyDescent="0.25">
      <c r="A19815" s="2">
        <v>36</v>
      </c>
      <c r="B19815" t="s">
        <v>51</v>
      </c>
      <c r="C19815" t="s">
        <v>305</v>
      </c>
      <c r="D19815" s="2">
        <v>3</v>
      </c>
      <c r="E19815" s="17">
        <v>5</v>
      </c>
      <c r="F19815" t="s">
        <v>68</v>
      </c>
      <c r="H19815">
        <v>44111</v>
      </c>
    </row>
    <row r="19816" spans="1:8" x14ac:dyDescent="0.25">
      <c r="A19816" s="2">
        <v>36</v>
      </c>
      <c r="B19816" t="s">
        <v>51</v>
      </c>
      <c r="C19816" t="s">
        <v>305</v>
      </c>
      <c r="D19816" s="2">
        <v>3</v>
      </c>
      <c r="E19816" s="17">
        <v>5</v>
      </c>
      <c r="F19816" t="s">
        <v>69</v>
      </c>
      <c r="H19816">
        <v>70101.06</v>
      </c>
    </row>
    <row r="19817" spans="1:8" x14ac:dyDescent="0.25">
      <c r="A19817" s="2">
        <v>36</v>
      </c>
      <c r="B19817" t="s">
        <v>51</v>
      </c>
      <c r="C19817" t="s">
        <v>305</v>
      </c>
      <c r="D19817" s="2">
        <v>3</v>
      </c>
      <c r="E19817" s="17">
        <v>5</v>
      </c>
      <c r="F19817" t="s">
        <v>67</v>
      </c>
      <c r="H19817">
        <v>291.7</v>
      </c>
    </row>
    <row r="19818" spans="1:8" x14ac:dyDescent="0.25">
      <c r="A19818" s="2">
        <v>36</v>
      </c>
      <c r="B19818" t="s">
        <v>51</v>
      </c>
      <c r="C19818" t="s">
        <v>305</v>
      </c>
      <c r="D19818" s="2">
        <v>3</v>
      </c>
      <c r="E19818" s="17">
        <v>5</v>
      </c>
      <c r="F19818" t="s">
        <v>73</v>
      </c>
      <c r="H19818">
        <v>33373.5</v>
      </c>
    </row>
    <row r="19819" spans="1:8" x14ac:dyDescent="0.25">
      <c r="A19819" s="2">
        <v>36</v>
      </c>
      <c r="B19819" t="s">
        <v>51</v>
      </c>
      <c r="C19819" t="s">
        <v>305</v>
      </c>
      <c r="D19819" s="2">
        <v>3</v>
      </c>
      <c r="E19819" s="17">
        <v>5</v>
      </c>
      <c r="F19819" t="s">
        <v>79</v>
      </c>
      <c r="H19819">
        <v>16742</v>
      </c>
    </row>
    <row r="19820" spans="1:8" x14ac:dyDescent="0.25">
      <c r="A19820" s="2">
        <v>36</v>
      </c>
      <c r="B19820" t="s">
        <v>51</v>
      </c>
      <c r="C19820" t="s">
        <v>305</v>
      </c>
      <c r="D19820" s="2">
        <v>3</v>
      </c>
      <c r="E19820" s="17">
        <v>5</v>
      </c>
      <c r="F19820" t="s">
        <v>74</v>
      </c>
      <c r="H19820">
        <v>9950</v>
      </c>
    </row>
    <row r="19821" spans="1:8" x14ac:dyDescent="0.25">
      <c r="A19821" s="2">
        <v>36</v>
      </c>
      <c r="B19821" t="s">
        <v>51</v>
      </c>
      <c r="C19821" t="s">
        <v>305</v>
      </c>
      <c r="D19821" s="2">
        <v>3</v>
      </c>
      <c r="E19821" s="17">
        <v>5</v>
      </c>
      <c r="F19821" t="s">
        <v>71</v>
      </c>
      <c r="H19821">
        <v>10612.48</v>
      </c>
    </row>
    <row r="19822" spans="1:8" x14ac:dyDescent="0.25">
      <c r="A19822" s="2">
        <v>36</v>
      </c>
      <c r="B19822" t="s">
        <v>51</v>
      </c>
      <c r="C19822" t="s">
        <v>305</v>
      </c>
      <c r="D19822" s="2">
        <v>3</v>
      </c>
      <c r="E19822" s="17">
        <v>6</v>
      </c>
      <c r="F19822" t="s">
        <v>70</v>
      </c>
      <c r="H19822">
        <v>709636</v>
      </c>
    </row>
    <row r="19823" spans="1:8" x14ac:dyDescent="0.25">
      <c r="A19823" s="2">
        <v>36</v>
      </c>
      <c r="B19823" t="s">
        <v>51</v>
      </c>
      <c r="C19823" t="s">
        <v>305</v>
      </c>
      <c r="D19823" s="2">
        <v>3</v>
      </c>
      <c r="E19823" s="17">
        <v>6</v>
      </c>
      <c r="F19823" t="s">
        <v>75</v>
      </c>
      <c r="H19823">
        <v>46800</v>
      </c>
    </row>
    <row r="19824" spans="1:8" x14ac:dyDescent="0.25">
      <c r="A19824" s="2">
        <v>36</v>
      </c>
      <c r="B19824" t="s">
        <v>51</v>
      </c>
      <c r="C19824" t="s">
        <v>305</v>
      </c>
      <c r="D19824" s="2">
        <v>3</v>
      </c>
      <c r="E19824" s="17">
        <v>6</v>
      </c>
      <c r="F19824" t="s">
        <v>77</v>
      </c>
      <c r="H19824">
        <v>3990.51</v>
      </c>
    </row>
    <row r="19825" spans="1:8" x14ac:dyDescent="0.25">
      <c r="A19825" s="2">
        <v>36</v>
      </c>
      <c r="B19825" t="s">
        <v>51</v>
      </c>
      <c r="C19825" t="s">
        <v>305</v>
      </c>
      <c r="D19825" s="2">
        <v>3</v>
      </c>
      <c r="E19825" s="17">
        <v>6</v>
      </c>
      <c r="F19825" t="s">
        <v>68</v>
      </c>
      <c r="H19825">
        <v>45722.66</v>
      </c>
    </row>
    <row r="19826" spans="1:8" x14ac:dyDescent="0.25">
      <c r="A19826" s="2">
        <v>36</v>
      </c>
      <c r="B19826" t="s">
        <v>51</v>
      </c>
      <c r="C19826" t="s">
        <v>305</v>
      </c>
      <c r="D19826" s="2">
        <v>3</v>
      </c>
      <c r="E19826" s="17">
        <v>6</v>
      </c>
      <c r="F19826" t="s">
        <v>69</v>
      </c>
      <c r="H19826">
        <v>92251.89</v>
      </c>
    </row>
    <row r="19827" spans="1:8" x14ac:dyDescent="0.25">
      <c r="A19827" s="2">
        <v>36</v>
      </c>
      <c r="B19827" t="s">
        <v>51</v>
      </c>
      <c r="C19827" t="s">
        <v>305</v>
      </c>
      <c r="D19827" s="2">
        <v>3</v>
      </c>
      <c r="E19827" s="17">
        <v>6</v>
      </c>
      <c r="F19827" t="s">
        <v>67</v>
      </c>
      <c r="H19827">
        <v>303.06</v>
      </c>
    </row>
    <row r="19828" spans="1:8" x14ac:dyDescent="0.25">
      <c r="A19828" s="2">
        <v>36</v>
      </c>
      <c r="B19828" t="s">
        <v>51</v>
      </c>
      <c r="C19828" t="s">
        <v>305</v>
      </c>
      <c r="D19828" s="2">
        <v>3</v>
      </c>
      <c r="E19828" s="17">
        <v>6</v>
      </c>
      <c r="F19828" t="s">
        <v>73</v>
      </c>
      <c r="H19828">
        <v>82562.75</v>
      </c>
    </row>
    <row r="19829" spans="1:8" x14ac:dyDescent="0.25">
      <c r="A19829" s="2">
        <v>36</v>
      </c>
      <c r="B19829" t="s">
        <v>51</v>
      </c>
      <c r="C19829" t="s">
        <v>305</v>
      </c>
      <c r="D19829" s="2">
        <v>3</v>
      </c>
      <c r="E19829" s="17">
        <v>6</v>
      </c>
      <c r="F19829" t="s">
        <v>71</v>
      </c>
      <c r="H19829">
        <v>24863.599999999999</v>
      </c>
    </row>
    <row r="19830" spans="1:8" x14ac:dyDescent="0.25">
      <c r="A19830" s="2">
        <v>36</v>
      </c>
      <c r="B19830" t="s">
        <v>51</v>
      </c>
      <c r="C19830" t="s">
        <v>305</v>
      </c>
      <c r="D19830" s="2">
        <v>3</v>
      </c>
      <c r="E19830" s="17">
        <v>7</v>
      </c>
      <c r="F19830" t="s">
        <v>70</v>
      </c>
      <c r="H19830">
        <v>1249247.5</v>
      </c>
    </row>
    <row r="19831" spans="1:8" x14ac:dyDescent="0.25">
      <c r="A19831" s="2">
        <v>36</v>
      </c>
      <c r="B19831" t="s">
        <v>51</v>
      </c>
      <c r="C19831" t="s">
        <v>305</v>
      </c>
      <c r="D19831" s="2">
        <v>3</v>
      </c>
      <c r="E19831" s="17">
        <v>7</v>
      </c>
      <c r="F19831" t="s">
        <v>75</v>
      </c>
      <c r="H19831">
        <v>65700</v>
      </c>
    </row>
    <row r="19832" spans="1:8" x14ac:dyDescent="0.25">
      <c r="A19832" s="2">
        <v>36</v>
      </c>
      <c r="B19832" t="s">
        <v>51</v>
      </c>
      <c r="C19832" t="s">
        <v>305</v>
      </c>
      <c r="D19832" s="2">
        <v>3</v>
      </c>
      <c r="E19832" s="17">
        <v>7</v>
      </c>
      <c r="F19832" t="s">
        <v>68</v>
      </c>
      <c r="H19832">
        <v>65709</v>
      </c>
    </row>
    <row r="19833" spans="1:8" x14ac:dyDescent="0.25">
      <c r="A19833" s="2">
        <v>36</v>
      </c>
      <c r="B19833" t="s">
        <v>51</v>
      </c>
      <c r="C19833" t="s">
        <v>305</v>
      </c>
      <c r="D19833" s="2">
        <v>3</v>
      </c>
      <c r="E19833" s="17">
        <v>7</v>
      </c>
      <c r="F19833" t="s">
        <v>69</v>
      </c>
      <c r="H19833">
        <v>158253.81</v>
      </c>
    </row>
    <row r="19834" spans="1:8" x14ac:dyDescent="0.25">
      <c r="A19834" s="2">
        <v>36</v>
      </c>
      <c r="B19834" t="s">
        <v>51</v>
      </c>
      <c r="C19834" t="s">
        <v>305</v>
      </c>
      <c r="D19834" s="2">
        <v>3</v>
      </c>
      <c r="E19834" s="17">
        <v>7</v>
      </c>
      <c r="F19834" t="s">
        <v>67</v>
      </c>
      <c r="H19834">
        <v>448.96</v>
      </c>
    </row>
    <row r="19835" spans="1:8" x14ac:dyDescent="0.25">
      <c r="A19835" s="2">
        <v>36</v>
      </c>
      <c r="B19835" t="s">
        <v>51</v>
      </c>
      <c r="C19835" t="s">
        <v>305</v>
      </c>
      <c r="D19835" s="2">
        <v>3</v>
      </c>
      <c r="E19835" s="17">
        <v>7</v>
      </c>
      <c r="F19835" t="s">
        <v>73</v>
      </c>
      <c r="H19835">
        <v>81731.5</v>
      </c>
    </row>
    <row r="19836" spans="1:8" x14ac:dyDescent="0.25">
      <c r="A19836" s="2">
        <v>36</v>
      </c>
      <c r="B19836" t="s">
        <v>51</v>
      </c>
      <c r="C19836" t="s">
        <v>305</v>
      </c>
      <c r="D19836" s="2">
        <v>3</v>
      </c>
      <c r="E19836" s="17">
        <v>7</v>
      </c>
      <c r="F19836" t="s">
        <v>72</v>
      </c>
      <c r="H19836">
        <v>11804.1</v>
      </c>
    </row>
    <row r="19837" spans="1:8" x14ac:dyDescent="0.25">
      <c r="A19837" s="2">
        <v>36</v>
      </c>
      <c r="B19837" t="s">
        <v>51</v>
      </c>
      <c r="C19837" t="s">
        <v>305</v>
      </c>
      <c r="D19837" s="2">
        <v>3</v>
      </c>
      <c r="E19837" s="17">
        <v>7</v>
      </c>
      <c r="F19837" t="s">
        <v>71</v>
      </c>
      <c r="H19837">
        <v>18211.669999999998</v>
      </c>
    </row>
    <row r="19838" spans="1:8" x14ac:dyDescent="0.25">
      <c r="A19838" s="2">
        <v>36</v>
      </c>
      <c r="B19838" t="s">
        <v>51</v>
      </c>
      <c r="C19838" t="s">
        <v>305</v>
      </c>
      <c r="D19838" s="2">
        <v>3</v>
      </c>
      <c r="E19838" s="17">
        <v>8</v>
      </c>
      <c r="F19838" t="s">
        <v>70</v>
      </c>
      <c r="H19838">
        <v>1229724.5</v>
      </c>
    </row>
    <row r="19839" spans="1:8" x14ac:dyDescent="0.25">
      <c r="A19839" s="2">
        <v>36</v>
      </c>
      <c r="B19839" t="s">
        <v>51</v>
      </c>
      <c r="C19839" t="s">
        <v>305</v>
      </c>
      <c r="D19839" s="2">
        <v>3</v>
      </c>
      <c r="E19839" s="17">
        <v>8</v>
      </c>
      <c r="F19839" t="s">
        <v>75</v>
      </c>
      <c r="H19839">
        <v>47700</v>
      </c>
    </row>
    <row r="19840" spans="1:8" x14ac:dyDescent="0.25">
      <c r="A19840" s="2">
        <v>36</v>
      </c>
      <c r="B19840" t="s">
        <v>51</v>
      </c>
      <c r="C19840" t="s">
        <v>305</v>
      </c>
      <c r="D19840" s="2">
        <v>3</v>
      </c>
      <c r="E19840" s="17">
        <v>8</v>
      </c>
      <c r="F19840" t="s">
        <v>68</v>
      </c>
      <c r="H19840">
        <v>70103</v>
      </c>
    </row>
    <row r="19841" spans="1:8" x14ac:dyDescent="0.25">
      <c r="A19841" s="2">
        <v>36</v>
      </c>
      <c r="B19841" t="s">
        <v>51</v>
      </c>
      <c r="C19841" t="s">
        <v>305</v>
      </c>
      <c r="D19841" s="2">
        <v>3</v>
      </c>
      <c r="E19841" s="17">
        <v>8</v>
      </c>
      <c r="F19841" t="s">
        <v>69</v>
      </c>
      <c r="H19841">
        <v>159863.40000000002</v>
      </c>
    </row>
    <row r="19842" spans="1:8" x14ac:dyDescent="0.25">
      <c r="A19842" s="2">
        <v>36</v>
      </c>
      <c r="B19842" t="s">
        <v>51</v>
      </c>
      <c r="C19842" t="s">
        <v>305</v>
      </c>
      <c r="D19842" s="2">
        <v>3</v>
      </c>
      <c r="E19842" s="17">
        <v>8</v>
      </c>
      <c r="F19842" t="s">
        <v>67</v>
      </c>
      <c r="H19842">
        <v>350.1</v>
      </c>
    </row>
    <row r="19843" spans="1:8" x14ac:dyDescent="0.25">
      <c r="A19843" s="2">
        <v>36</v>
      </c>
      <c r="B19843" t="s">
        <v>51</v>
      </c>
      <c r="C19843" t="s">
        <v>305</v>
      </c>
      <c r="D19843" s="2">
        <v>3</v>
      </c>
      <c r="E19843" s="17">
        <v>8</v>
      </c>
      <c r="F19843" t="s">
        <v>73</v>
      </c>
      <c r="H19843">
        <v>98220.5</v>
      </c>
    </row>
    <row r="19844" spans="1:8" x14ac:dyDescent="0.25">
      <c r="A19844" s="2">
        <v>36</v>
      </c>
      <c r="B19844" t="s">
        <v>51</v>
      </c>
      <c r="C19844" t="s">
        <v>305</v>
      </c>
      <c r="D19844" s="2">
        <v>3</v>
      </c>
      <c r="E19844" s="17">
        <v>8</v>
      </c>
      <c r="F19844" t="s">
        <v>71</v>
      </c>
      <c r="H19844">
        <v>81802.790000000008</v>
      </c>
    </row>
    <row r="19845" spans="1:8" x14ac:dyDescent="0.25">
      <c r="A19845" s="2">
        <v>36</v>
      </c>
      <c r="B19845" t="s">
        <v>51</v>
      </c>
      <c r="C19845" t="s">
        <v>305</v>
      </c>
      <c r="D19845" s="2">
        <v>3</v>
      </c>
      <c r="E19845" s="17">
        <v>9</v>
      </c>
      <c r="F19845" t="s">
        <v>70</v>
      </c>
      <c r="H19845">
        <v>537444.5</v>
      </c>
    </row>
    <row r="19846" spans="1:8" x14ac:dyDescent="0.25">
      <c r="A19846" s="2">
        <v>36</v>
      </c>
      <c r="B19846" t="s">
        <v>51</v>
      </c>
      <c r="C19846" t="s">
        <v>305</v>
      </c>
      <c r="D19846" s="2">
        <v>3</v>
      </c>
      <c r="E19846" s="17">
        <v>9</v>
      </c>
      <c r="F19846" t="s">
        <v>75</v>
      </c>
      <c r="H19846">
        <v>12600</v>
      </c>
    </row>
    <row r="19847" spans="1:8" x14ac:dyDescent="0.25">
      <c r="A19847" s="2">
        <v>36</v>
      </c>
      <c r="B19847" t="s">
        <v>51</v>
      </c>
      <c r="C19847" t="s">
        <v>305</v>
      </c>
      <c r="D19847" s="2">
        <v>3</v>
      </c>
      <c r="E19847" s="17">
        <v>9</v>
      </c>
      <c r="F19847" t="s">
        <v>68</v>
      </c>
      <c r="H19847">
        <v>38176</v>
      </c>
    </row>
    <row r="19848" spans="1:8" x14ac:dyDescent="0.25">
      <c r="A19848" s="2">
        <v>36</v>
      </c>
      <c r="B19848" t="s">
        <v>51</v>
      </c>
      <c r="C19848" t="s">
        <v>305</v>
      </c>
      <c r="D19848" s="2">
        <v>3</v>
      </c>
      <c r="E19848" s="17">
        <v>9</v>
      </c>
      <c r="F19848" t="s">
        <v>69</v>
      </c>
      <c r="H19848">
        <v>69867.5</v>
      </c>
    </row>
    <row r="19849" spans="1:8" x14ac:dyDescent="0.25">
      <c r="A19849" s="2">
        <v>36</v>
      </c>
      <c r="B19849" t="s">
        <v>51</v>
      </c>
      <c r="C19849" t="s">
        <v>305</v>
      </c>
      <c r="D19849" s="2">
        <v>3</v>
      </c>
      <c r="E19849" s="17">
        <v>9</v>
      </c>
      <c r="F19849" t="s">
        <v>67</v>
      </c>
      <c r="H19849">
        <v>128.26</v>
      </c>
    </row>
    <row r="19850" spans="1:8" x14ac:dyDescent="0.25">
      <c r="A19850" s="2">
        <v>36</v>
      </c>
      <c r="B19850" t="s">
        <v>51</v>
      </c>
      <c r="C19850" t="s">
        <v>305</v>
      </c>
      <c r="D19850" s="2">
        <v>3</v>
      </c>
      <c r="E19850" s="17">
        <v>9</v>
      </c>
      <c r="F19850" t="s">
        <v>73</v>
      </c>
      <c r="H19850">
        <v>61317.21</v>
      </c>
    </row>
    <row r="19851" spans="1:8" x14ac:dyDescent="0.25">
      <c r="A19851" s="2">
        <v>36</v>
      </c>
      <c r="B19851" t="s">
        <v>51</v>
      </c>
      <c r="C19851" t="s">
        <v>305</v>
      </c>
      <c r="D19851" s="2">
        <v>3</v>
      </c>
      <c r="E19851" s="17">
        <v>9</v>
      </c>
      <c r="F19851" t="s">
        <v>74</v>
      </c>
      <c r="H19851">
        <v>49900.920000000006</v>
      </c>
    </row>
    <row r="19852" spans="1:8" x14ac:dyDescent="0.25">
      <c r="A19852" s="2">
        <v>36</v>
      </c>
      <c r="B19852" t="s">
        <v>51</v>
      </c>
      <c r="C19852" t="s">
        <v>305</v>
      </c>
      <c r="D19852" s="2">
        <v>3</v>
      </c>
      <c r="E19852" s="17">
        <v>9</v>
      </c>
      <c r="F19852" t="s">
        <v>71</v>
      </c>
      <c r="H19852">
        <v>23057.22</v>
      </c>
    </row>
    <row r="19853" spans="1:8" x14ac:dyDescent="0.25">
      <c r="A19853" s="2">
        <v>36</v>
      </c>
      <c r="B19853" t="s">
        <v>51</v>
      </c>
      <c r="C19853" t="s">
        <v>305</v>
      </c>
      <c r="D19853" s="2">
        <v>3</v>
      </c>
      <c r="E19853" s="17">
        <v>10</v>
      </c>
      <c r="F19853" t="s">
        <v>70</v>
      </c>
      <c r="H19853">
        <v>1262220.02</v>
      </c>
    </row>
    <row r="19854" spans="1:8" x14ac:dyDescent="0.25">
      <c r="A19854" s="2">
        <v>36</v>
      </c>
      <c r="B19854" t="s">
        <v>51</v>
      </c>
      <c r="C19854" t="s">
        <v>305</v>
      </c>
      <c r="D19854" s="2">
        <v>3</v>
      </c>
      <c r="E19854" s="17">
        <v>10</v>
      </c>
      <c r="F19854" t="s">
        <v>75</v>
      </c>
      <c r="H19854">
        <v>40461</v>
      </c>
    </row>
    <row r="19855" spans="1:8" x14ac:dyDescent="0.25">
      <c r="A19855" s="2">
        <v>36</v>
      </c>
      <c r="B19855" t="s">
        <v>51</v>
      </c>
      <c r="C19855" t="s">
        <v>305</v>
      </c>
      <c r="D19855" s="2">
        <v>3</v>
      </c>
      <c r="E19855" s="17">
        <v>10</v>
      </c>
      <c r="F19855" t="s">
        <v>68</v>
      </c>
      <c r="H19855">
        <v>59694</v>
      </c>
    </row>
    <row r="19856" spans="1:8" x14ac:dyDescent="0.25">
      <c r="A19856" s="2">
        <v>36</v>
      </c>
      <c r="B19856" t="s">
        <v>51</v>
      </c>
      <c r="C19856" t="s">
        <v>305</v>
      </c>
      <c r="D19856" s="2">
        <v>3</v>
      </c>
      <c r="E19856" s="17">
        <v>10</v>
      </c>
      <c r="F19856" t="s">
        <v>69</v>
      </c>
      <c r="H19856">
        <v>164087.82</v>
      </c>
    </row>
    <row r="19857" spans="1:8" x14ac:dyDescent="0.25">
      <c r="A19857" s="2">
        <v>36</v>
      </c>
      <c r="B19857" t="s">
        <v>51</v>
      </c>
      <c r="C19857" t="s">
        <v>305</v>
      </c>
      <c r="D19857" s="2">
        <v>3</v>
      </c>
      <c r="E19857" s="17">
        <v>10</v>
      </c>
      <c r="F19857" t="s">
        <v>67</v>
      </c>
      <c r="H19857">
        <v>250.94</v>
      </c>
    </row>
    <row r="19858" spans="1:8" x14ac:dyDescent="0.25">
      <c r="A19858" s="2">
        <v>36</v>
      </c>
      <c r="B19858" t="s">
        <v>51</v>
      </c>
      <c r="C19858" t="s">
        <v>305</v>
      </c>
      <c r="D19858" s="2">
        <v>3</v>
      </c>
      <c r="E19858" s="17">
        <v>10</v>
      </c>
      <c r="F19858" t="s">
        <v>73</v>
      </c>
      <c r="H19858">
        <v>65383</v>
      </c>
    </row>
    <row r="19859" spans="1:8" x14ac:dyDescent="0.25">
      <c r="A19859" s="2">
        <v>36</v>
      </c>
      <c r="B19859" t="s">
        <v>51</v>
      </c>
      <c r="C19859" t="s">
        <v>305</v>
      </c>
      <c r="D19859" s="2">
        <v>3</v>
      </c>
      <c r="E19859" s="17">
        <v>10</v>
      </c>
      <c r="F19859" t="s">
        <v>72</v>
      </c>
      <c r="H19859">
        <v>15120.970000000001</v>
      </c>
    </row>
    <row r="19860" spans="1:8" x14ac:dyDescent="0.25">
      <c r="A19860" s="2">
        <v>36</v>
      </c>
      <c r="B19860" t="s">
        <v>51</v>
      </c>
      <c r="C19860" t="s">
        <v>305</v>
      </c>
      <c r="D19860" s="2">
        <v>3</v>
      </c>
      <c r="E19860" s="17">
        <v>10</v>
      </c>
      <c r="F19860" t="s">
        <v>71</v>
      </c>
      <c r="H19860">
        <v>60885.270000000004</v>
      </c>
    </row>
    <row r="19861" spans="1:8" x14ac:dyDescent="0.25">
      <c r="A19861" s="2">
        <v>36</v>
      </c>
      <c r="B19861" t="s">
        <v>51</v>
      </c>
      <c r="C19861" t="s">
        <v>305</v>
      </c>
      <c r="D19861" s="2">
        <v>3</v>
      </c>
      <c r="E19861" s="17">
        <v>11</v>
      </c>
      <c r="F19861" t="s">
        <v>70</v>
      </c>
      <c r="H19861">
        <v>295223.46000000002</v>
      </c>
    </row>
    <row r="19862" spans="1:8" x14ac:dyDescent="0.25">
      <c r="A19862" s="2">
        <v>36</v>
      </c>
      <c r="B19862" t="s">
        <v>51</v>
      </c>
      <c r="C19862" t="s">
        <v>305</v>
      </c>
      <c r="D19862" s="2">
        <v>3</v>
      </c>
      <c r="E19862" s="17">
        <v>11</v>
      </c>
      <c r="F19862" t="s">
        <v>75</v>
      </c>
      <c r="H19862">
        <v>8300</v>
      </c>
    </row>
    <row r="19863" spans="1:8" x14ac:dyDescent="0.25">
      <c r="A19863" s="2">
        <v>36</v>
      </c>
      <c r="B19863" t="s">
        <v>51</v>
      </c>
      <c r="C19863" t="s">
        <v>305</v>
      </c>
      <c r="D19863" s="2">
        <v>3</v>
      </c>
      <c r="E19863" s="17">
        <v>11</v>
      </c>
      <c r="F19863" t="s">
        <v>68</v>
      </c>
      <c r="H19863">
        <v>6805</v>
      </c>
    </row>
    <row r="19864" spans="1:8" x14ac:dyDescent="0.25">
      <c r="A19864" s="2">
        <v>36</v>
      </c>
      <c r="B19864" t="s">
        <v>51</v>
      </c>
      <c r="C19864" t="s">
        <v>305</v>
      </c>
      <c r="D19864" s="2">
        <v>3</v>
      </c>
      <c r="E19864" s="17">
        <v>11</v>
      </c>
      <c r="F19864" t="s">
        <v>69</v>
      </c>
      <c r="H19864">
        <v>38378.869999999995</v>
      </c>
    </row>
    <row r="19865" spans="1:8" x14ac:dyDescent="0.25">
      <c r="A19865" s="2">
        <v>36</v>
      </c>
      <c r="B19865" t="s">
        <v>51</v>
      </c>
      <c r="C19865" t="s">
        <v>305</v>
      </c>
      <c r="D19865" s="2">
        <v>3</v>
      </c>
      <c r="E19865" s="17">
        <v>11</v>
      </c>
      <c r="F19865" t="s">
        <v>67</v>
      </c>
      <c r="H19865">
        <v>52.620000000000005</v>
      </c>
    </row>
    <row r="19866" spans="1:8" x14ac:dyDescent="0.25">
      <c r="A19866" s="2">
        <v>36</v>
      </c>
      <c r="B19866" t="s">
        <v>51</v>
      </c>
      <c r="C19866" t="s">
        <v>305</v>
      </c>
      <c r="D19866" s="2">
        <v>3</v>
      </c>
      <c r="E19866" s="17">
        <v>11</v>
      </c>
      <c r="F19866" t="s">
        <v>73</v>
      </c>
      <c r="H19866">
        <v>15148.5</v>
      </c>
    </row>
    <row r="19867" spans="1:8" x14ac:dyDescent="0.25">
      <c r="A19867" s="2">
        <v>36</v>
      </c>
      <c r="B19867" t="s">
        <v>51</v>
      </c>
      <c r="C19867" t="s">
        <v>305</v>
      </c>
      <c r="D19867" s="2">
        <v>3</v>
      </c>
      <c r="E19867" s="17">
        <v>11</v>
      </c>
      <c r="F19867" t="s">
        <v>72</v>
      </c>
      <c r="H19867">
        <v>48438.29</v>
      </c>
    </row>
    <row r="19868" spans="1:8" x14ac:dyDescent="0.25">
      <c r="A19868" s="2">
        <v>36</v>
      </c>
      <c r="B19868" t="s">
        <v>51</v>
      </c>
      <c r="C19868" t="s">
        <v>305</v>
      </c>
      <c r="D19868" s="2">
        <v>3</v>
      </c>
      <c r="E19868" s="17">
        <v>11</v>
      </c>
      <c r="F19868" t="s">
        <v>71</v>
      </c>
      <c r="H19868">
        <v>3385.57</v>
      </c>
    </row>
    <row r="19869" spans="1:8" x14ac:dyDescent="0.25">
      <c r="A19869" s="2">
        <v>36</v>
      </c>
      <c r="B19869" t="s">
        <v>51</v>
      </c>
      <c r="C19869" t="s">
        <v>305</v>
      </c>
      <c r="D19869" s="2">
        <v>3</v>
      </c>
      <c r="E19869" s="17">
        <v>12</v>
      </c>
      <c r="F19869" t="s">
        <v>70</v>
      </c>
      <c r="H19869">
        <v>2064309.6800000002</v>
      </c>
    </row>
    <row r="19870" spans="1:8" x14ac:dyDescent="0.25">
      <c r="A19870" s="2">
        <v>36</v>
      </c>
      <c r="B19870" t="s">
        <v>51</v>
      </c>
      <c r="C19870" t="s">
        <v>305</v>
      </c>
      <c r="D19870" s="2">
        <v>3</v>
      </c>
      <c r="E19870" s="17">
        <v>12</v>
      </c>
      <c r="F19870" t="s">
        <v>75</v>
      </c>
      <c r="H19870">
        <v>36765</v>
      </c>
    </row>
    <row r="19871" spans="1:8" x14ac:dyDescent="0.25">
      <c r="A19871" s="2">
        <v>36</v>
      </c>
      <c r="B19871" t="s">
        <v>51</v>
      </c>
      <c r="C19871" t="s">
        <v>305</v>
      </c>
      <c r="D19871" s="2">
        <v>3</v>
      </c>
      <c r="E19871" s="17">
        <v>12</v>
      </c>
      <c r="F19871" t="s">
        <v>77</v>
      </c>
      <c r="H19871">
        <v>3058.16</v>
      </c>
    </row>
    <row r="19872" spans="1:8" x14ac:dyDescent="0.25">
      <c r="A19872" s="2">
        <v>36</v>
      </c>
      <c r="B19872" t="s">
        <v>51</v>
      </c>
      <c r="C19872" t="s">
        <v>305</v>
      </c>
      <c r="D19872" s="2">
        <v>3</v>
      </c>
      <c r="E19872" s="17">
        <v>12</v>
      </c>
      <c r="F19872" t="s">
        <v>68</v>
      </c>
      <c r="H19872">
        <v>59190</v>
      </c>
    </row>
    <row r="19873" spans="1:8" x14ac:dyDescent="0.25">
      <c r="A19873" s="2">
        <v>36</v>
      </c>
      <c r="B19873" t="s">
        <v>51</v>
      </c>
      <c r="C19873" t="s">
        <v>305</v>
      </c>
      <c r="D19873" s="2">
        <v>3</v>
      </c>
      <c r="E19873" s="17">
        <v>12</v>
      </c>
      <c r="F19873" t="s">
        <v>69</v>
      </c>
      <c r="H19873">
        <v>257816.03999999998</v>
      </c>
    </row>
    <row r="19874" spans="1:8" x14ac:dyDescent="0.25">
      <c r="A19874" s="2">
        <v>36</v>
      </c>
      <c r="B19874" t="s">
        <v>51</v>
      </c>
      <c r="C19874" t="s">
        <v>305</v>
      </c>
      <c r="D19874" s="2">
        <v>3</v>
      </c>
      <c r="E19874" s="17">
        <v>12</v>
      </c>
      <c r="F19874" t="s">
        <v>67</v>
      </c>
      <c r="H19874">
        <v>297.18</v>
      </c>
    </row>
    <row r="19875" spans="1:8" x14ac:dyDescent="0.25">
      <c r="A19875" s="2">
        <v>36</v>
      </c>
      <c r="B19875" t="s">
        <v>51</v>
      </c>
      <c r="C19875" t="s">
        <v>305</v>
      </c>
      <c r="D19875" s="2">
        <v>3</v>
      </c>
      <c r="E19875" s="17">
        <v>12</v>
      </c>
      <c r="F19875" t="s">
        <v>73</v>
      </c>
      <c r="H19875">
        <v>332179.40999999997</v>
      </c>
    </row>
    <row r="19876" spans="1:8" x14ac:dyDescent="0.25">
      <c r="A19876" s="2">
        <v>36</v>
      </c>
      <c r="B19876" t="s">
        <v>51</v>
      </c>
      <c r="C19876" t="s">
        <v>305</v>
      </c>
      <c r="D19876" s="2">
        <v>3</v>
      </c>
      <c r="E19876" s="17">
        <v>12</v>
      </c>
      <c r="F19876" t="s">
        <v>72</v>
      </c>
      <c r="H19876">
        <v>223090.97000000003</v>
      </c>
    </row>
    <row r="19877" spans="1:8" x14ac:dyDescent="0.25">
      <c r="A19877" s="2">
        <v>36</v>
      </c>
      <c r="B19877" t="s">
        <v>51</v>
      </c>
      <c r="C19877" t="s">
        <v>305</v>
      </c>
      <c r="D19877" s="2">
        <v>3</v>
      </c>
      <c r="E19877" s="17">
        <v>12</v>
      </c>
      <c r="F19877" t="s">
        <v>74</v>
      </c>
      <c r="H19877">
        <v>31384</v>
      </c>
    </row>
    <row r="19878" spans="1:8" x14ac:dyDescent="0.25">
      <c r="A19878" s="2">
        <v>36</v>
      </c>
      <c r="B19878" t="s">
        <v>51</v>
      </c>
      <c r="C19878" t="s">
        <v>305</v>
      </c>
      <c r="D19878" s="2">
        <v>3</v>
      </c>
      <c r="E19878" s="17">
        <v>12</v>
      </c>
      <c r="F19878" t="s">
        <v>111</v>
      </c>
      <c r="H19878">
        <v>297.44</v>
      </c>
    </row>
    <row r="19879" spans="1:8" x14ac:dyDescent="0.25">
      <c r="A19879" s="2">
        <v>36</v>
      </c>
      <c r="B19879" t="s">
        <v>51</v>
      </c>
      <c r="C19879" t="s">
        <v>305</v>
      </c>
      <c r="D19879" s="2">
        <v>3</v>
      </c>
      <c r="E19879" s="17">
        <v>12</v>
      </c>
      <c r="F19879" t="s">
        <v>71</v>
      </c>
      <c r="H19879">
        <v>69071.8</v>
      </c>
    </row>
    <row r="19880" spans="1:8" x14ac:dyDescent="0.25">
      <c r="A19880" s="2">
        <v>36</v>
      </c>
      <c r="B19880" t="s">
        <v>51</v>
      </c>
      <c r="C19880" t="s">
        <v>305</v>
      </c>
      <c r="D19880" s="2">
        <v>3</v>
      </c>
      <c r="E19880" s="17">
        <v>13</v>
      </c>
      <c r="F19880" t="s">
        <v>70</v>
      </c>
      <c r="H19880">
        <v>1398378.1099999999</v>
      </c>
    </row>
    <row r="19881" spans="1:8" x14ac:dyDescent="0.25">
      <c r="A19881" s="2">
        <v>36</v>
      </c>
      <c r="B19881" t="s">
        <v>51</v>
      </c>
      <c r="C19881" t="s">
        <v>305</v>
      </c>
      <c r="D19881" s="2">
        <v>3</v>
      </c>
      <c r="E19881" s="17">
        <v>13</v>
      </c>
      <c r="F19881" t="s">
        <v>75</v>
      </c>
      <c r="H19881">
        <v>79148.5</v>
      </c>
    </row>
    <row r="19882" spans="1:8" x14ac:dyDescent="0.25">
      <c r="A19882" s="2">
        <v>36</v>
      </c>
      <c r="B19882" t="s">
        <v>51</v>
      </c>
      <c r="C19882" t="s">
        <v>305</v>
      </c>
      <c r="D19882" s="2">
        <v>3</v>
      </c>
      <c r="E19882" s="17">
        <v>13</v>
      </c>
      <c r="F19882" t="s">
        <v>68</v>
      </c>
      <c r="H19882">
        <v>42283</v>
      </c>
    </row>
    <row r="19883" spans="1:8" x14ac:dyDescent="0.25">
      <c r="A19883" s="2">
        <v>36</v>
      </c>
      <c r="B19883" t="s">
        <v>51</v>
      </c>
      <c r="C19883" t="s">
        <v>305</v>
      </c>
      <c r="D19883" s="2">
        <v>3</v>
      </c>
      <c r="E19883" s="17">
        <v>13</v>
      </c>
      <c r="F19883" t="s">
        <v>69</v>
      </c>
      <c r="H19883">
        <v>181788.71000000002</v>
      </c>
    </row>
    <row r="19884" spans="1:8" x14ac:dyDescent="0.25">
      <c r="A19884" s="2">
        <v>36</v>
      </c>
      <c r="B19884" t="s">
        <v>51</v>
      </c>
      <c r="C19884" t="s">
        <v>305</v>
      </c>
      <c r="D19884" s="2">
        <v>3</v>
      </c>
      <c r="E19884" s="17">
        <v>13</v>
      </c>
      <c r="F19884" t="s">
        <v>67</v>
      </c>
      <c r="H19884">
        <v>169.01999999999998</v>
      </c>
    </row>
    <row r="19885" spans="1:8" x14ac:dyDescent="0.25">
      <c r="A19885" s="2">
        <v>36</v>
      </c>
      <c r="B19885" t="s">
        <v>51</v>
      </c>
      <c r="C19885" t="s">
        <v>305</v>
      </c>
      <c r="D19885" s="2">
        <v>3</v>
      </c>
      <c r="E19885" s="17">
        <v>13</v>
      </c>
      <c r="F19885" t="s">
        <v>73</v>
      </c>
      <c r="H19885">
        <v>47782.35</v>
      </c>
    </row>
    <row r="19886" spans="1:8" x14ac:dyDescent="0.25">
      <c r="A19886" s="2">
        <v>36</v>
      </c>
      <c r="B19886" t="s">
        <v>51</v>
      </c>
      <c r="C19886" t="s">
        <v>305</v>
      </c>
      <c r="D19886" s="2">
        <v>3</v>
      </c>
      <c r="E19886" s="17">
        <v>13</v>
      </c>
      <c r="F19886" t="s">
        <v>72</v>
      </c>
      <c r="H19886">
        <v>233040.04000000004</v>
      </c>
    </row>
    <row r="19887" spans="1:8" x14ac:dyDescent="0.25">
      <c r="A19887" s="2">
        <v>36</v>
      </c>
      <c r="B19887" t="s">
        <v>51</v>
      </c>
      <c r="C19887" t="s">
        <v>305</v>
      </c>
      <c r="D19887" s="2">
        <v>3</v>
      </c>
      <c r="E19887" s="17">
        <v>14</v>
      </c>
      <c r="F19887" t="s">
        <v>70</v>
      </c>
      <c r="H19887">
        <v>101803.2</v>
      </c>
    </row>
    <row r="19888" spans="1:8" x14ac:dyDescent="0.25">
      <c r="A19888" s="2">
        <v>36</v>
      </c>
      <c r="B19888" t="s">
        <v>51</v>
      </c>
      <c r="C19888" t="s">
        <v>305</v>
      </c>
      <c r="D19888" s="2">
        <v>3</v>
      </c>
      <c r="E19888" s="17">
        <v>14</v>
      </c>
      <c r="F19888" t="s">
        <v>75</v>
      </c>
      <c r="H19888">
        <v>748</v>
      </c>
    </row>
    <row r="19889" spans="1:8" x14ac:dyDescent="0.25">
      <c r="A19889" s="2">
        <v>36</v>
      </c>
      <c r="B19889" t="s">
        <v>51</v>
      </c>
      <c r="C19889" t="s">
        <v>305</v>
      </c>
      <c r="D19889" s="2">
        <v>3</v>
      </c>
      <c r="E19889" s="17">
        <v>14</v>
      </c>
      <c r="F19889" t="s">
        <v>68</v>
      </c>
      <c r="H19889">
        <v>2568</v>
      </c>
    </row>
    <row r="19890" spans="1:8" x14ac:dyDescent="0.25">
      <c r="A19890" s="2">
        <v>36</v>
      </c>
      <c r="B19890" t="s">
        <v>51</v>
      </c>
      <c r="C19890" t="s">
        <v>305</v>
      </c>
      <c r="D19890" s="2">
        <v>3</v>
      </c>
      <c r="E19890" s="17">
        <v>14</v>
      </c>
      <c r="F19890" t="s">
        <v>69</v>
      </c>
      <c r="H19890">
        <v>13234.4</v>
      </c>
    </row>
    <row r="19891" spans="1:8" x14ac:dyDescent="0.25">
      <c r="A19891" s="2">
        <v>36</v>
      </c>
      <c r="B19891" t="s">
        <v>51</v>
      </c>
      <c r="C19891" t="s">
        <v>305</v>
      </c>
      <c r="D19891" s="2">
        <v>3</v>
      </c>
      <c r="E19891" s="17">
        <v>14</v>
      </c>
      <c r="F19891" t="s">
        <v>67</v>
      </c>
      <c r="H19891">
        <v>11.66</v>
      </c>
    </row>
    <row r="19892" spans="1:8" x14ac:dyDescent="0.25">
      <c r="A19892" s="2">
        <v>36</v>
      </c>
      <c r="B19892" t="s">
        <v>51</v>
      </c>
      <c r="C19892" t="s">
        <v>305</v>
      </c>
      <c r="D19892" s="2">
        <v>3</v>
      </c>
      <c r="E19892" s="17">
        <v>14</v>
      </c>
      <c r="F19892" t="s">
        <v>72</v>
      </c>
      <c r="H19892">
        <v>42834.78</v>
      </c>
    </row>
    <row r="19893" spans="1:8" x14ac:dyDescent="0.25">
      <c r="A19893" s="2">
        <v>36</v>
      </c>
      <c r="B19893" t="s">
        <v>51</v>
      </c>
      <c r="C19893" t="s">
        <v>306</v>
      </c>
      <c r="D19893" s="2">
        <v>5</v>
      </c>
      <c r="E19893" s="17">
        <v>2</v>
      </c>
      <c r="F19893" t="s">
        <v>70</v>
      </c>
      <c r="H19893">
        <v>756280.3899999999</v>
      </c>
    </row>
    <row r="19894" spans="1:8" x14ac:dyDescent="0.25">
      <c r="A19894" s="2">
        <v>36</v>
      </c>
      <c r="B19894" t="s">
        <v>51</v>
      </c>
      <c r="C19894" t="s">
        <v>306</v>
      </c>
      <c r="D19894" s="2">
        <v>5</v>
      </c>
      <c r="E19894" s="17">
        <v>2</v>
      </c>
      <c r="F19894" t="s">
        <v>75</v>
      </c>
      <c r="H19894">
        <v>98100</v>
      </c>
    </row>
    <row r="19895" spans="1:8" x14ac:dyDescent="0.25">
      <c r="A19895" s="2">
        <v>36</v>
      </c>
      <c r="B19895" t="s">
        <v>51</v>
      </c>
      <c r="C19895" t="s">
        <v>306</v>
      </c>
      <c r="D19895" s="2">
        <v>5</v>
      </c>
      <c r="E19895" s="17">
        <v>2</v>
      </c>
      <c r="F19895" t="s">
        <v>77</v>
      </c>
      <c r="H19895">
        <v>4606.6399999999994</v>
      </c>
    </row>
    <row r="19896" spans="1:8" x14ac:dyDescent="0.25">
      <c r="A19896" s="2">
        <v>36</v>
      </c>
      <c r="B19896" t="s">
        <v>51</v>
      </c>
      <c r="C19896" t="s">
        <v>306</v>
      </c>
      <c r="D19896" s="2">
        <v>5</v>
      </c>
      <c r="E19896" s="17">
        <v>2</v>
      </c>
      <c r="F19896" t="s">
        <v>68</v>
      </c>
      <c r="H19896">
        <v>122625</v>
      </c>
    </row>
    <row r="19897" spans="1:8" x14ac:dyDescent="0.25">
      <c r="A19897" s="2">
        <v>36</v>
      </c>
      <c r="B19897" t="s">
        <v>51</v>
      </c>
      <c r="C19897" t="s">
        <v>306</v>
      </c>
      <c r="D19897" s="2">
        <v>5</v>
      </c>
      <c r="E19897" s="17">
        <v>2</v>
      </c>
      <c r="F19897" t="s">
        <v>69</v>
      </c>
      <c r="H19897">
        <v>98895.030000000115</v>
      </c>
    </row>
    <row r="19898" spans="1:8" x14ac:dyDescent="0.25">
      <c r="A19898" s="2">
        <v>36</v>
      </c>
      <c r="B19898" t="s">
        <v>51</v>
      </c>
      <c r="C19898" t="s">
        <v>306</v>
      </c>
      <c r="D19898" s="2">
        <v>5</v>
      </c>
      <c r="E19898" s="17">
        <v>2</v>
      </c>
      <c r="F19898" t="s">
        <v>67</v>
      </c>
      <c r="H19898">
        <v>670.59999999999991</v>
      </c>
    </row>
    <row r="19899" spans="1:8" x14ac:dyDescent="0.25">
      <c r="A19899" s="2">
        <v>36</v>
      </c>
      <c r="B19899" t="s">
        <v>51</v>
      </c>
      <c r="C19899" t="s">
        <v>306</v>
      </c>
      <c r="D19899" s="2">
        <v>5</v>
      </c>
      <c r="E19899" s="17">
        <v>2</v>
      </c>
      <c r="F19899" t="s">
        <v>73</v>
      </c>
      <c r="H19899">
        <v>63743.79</v>
      </c>
    </row>
    <row r="19900" spans="1:8" x14ac:dyDescent="0.25">
      <c r="A19900" s="2">
        <v>36</v>
      </c>
      <c r="B19900" t="s">
        <v>51</v>
      </c>
      <c r="C19900" t="s">
        <v>306</v>
      </c>
      <c r="D19900" s="2">
        <v>5</v>
      </c>
      <c r="E19900" s="17">
        <v>2</v>
      </c>
      <c r="F19900" t="s">
        <v>79</v>
      </c>
      <c r="H19900">
        <v>16742</v>
      </c>
    </row>
    <row r="19901" spans="1:8" x14ac:dyDescent="0.25">
      <c r="A19901" s="2">
        <v>36</v>
      </c>
      <c r="B19901" t="s">
        <v>51</v>
      </c>
      <c r="C19901" t="s">
        <v>306</v>
      </c>
      <c r="D19901" s="2">
        <v>5</v>
      </c>
      <c r="E19901" s="17">
        <v>3</v>
      </c>
      <c r="F19901" t="s">
        <v>70</v>
      </c>
      <c r="H19901">
        <v>2309649.1800000002</v>
      </c>
    </row>
    <row r="19902" spans="1:8" x14ac:dyDescent="0.25">
      <c r="A19902" s="2">
        <v>36</v>
      </c>
      <c r="B19902" t="s">
        <v>51</v>
      </c>
      <c r="C19902" t="s">
        <v>306</v>
      </c>
      <c r="D19902" s="2">
        <v>5</v>
      </c>
      <c r="E19902" s="17">
        <v>3</v>
      </c>
      <c r="F19902" t="s">
        <v>75</v>
      </c>
      <c r="H19902">
        <v>259200</v>
      </c>
    </row>
    <row r="19903" spans="1:8" x14ac:dyDescent="0.25">
      <c r="A19903" s="2">
        <v>36</v>
      </c>
      <c r="B19903" t="s">
        <v>51</v>
      </c>
      <c r="C19903" t="s">
        <v>306</v>
      </c>
      <c r="D19903" s="2">
        <v>5</v>
      </c>
      <c r="E19903" s="17">
        <v>3</v>
      </c>
      <c r="F19903" t="s">
        <v>77</v>
      </c>
      <c r="H19903">
        <v>11331.759999999998</v>
      </c>
    </row>
    <row r="19904" spans="1:8" x14ac:dyDescent="0.25">
      <c r="A19904" s="2">
        <v>36</v>
      </c>
      <c r="B19904" t="s">
        <v>51</v>
      </c>
      <c r="C19904" t="s">
        <v>306</v>
      </c>
      <c r="D19904" s="2">
        <v>5</v>
      </c>
      <c r="E19904" s="17">
        <v>3</v>
      </c>
      <c r="F19904" t="s">
        <v>68</v>
      </c>
      <c r="H19904">
        <v>350888</v>
      </c>
    </row>
    <row r="19905" spans="1:8" x14ac:dyDescent="0.25">
      <c r="A19905" s="2">
        <v>36</v>
      </c>
      <c r="B19905" t="s">
        <v>51</v>
      </c>
      <c r="C19905" t="s">
        <v>306</v>
      </c>
      <c r="D19905" s="2">
        <v>5</v>
      </c>
      <c r="E19905" s="17">
        <v>3</v>
      </c>
      <c r="F19905" t="s">
        <v>69</v>
      </c>
      <c r="H19905">
        <v>300437.19000000053</v>
      </c>
    </row>
    <row r="19906" spans="1:8" x14ac:dyDescent="0.25">
      <c r="A19906" s="2">
        <v>36</v>
      </c>
      <c r="B19906" t="s">
        <v>51</v>
      </c>
      <c r="C19906" t="s">
        <v>306</v>
      </c>
      <c r="D19906" s="2">
        <v>5</v>
      </c>
      <c r="E19906" s="17">
        <v>3</v>
      </c>
      <c r="F19906" t="s">
        <v>67</v>
      </c>
      <c r="H19906">
        <v>1743.7199999999998</v>
      </c>
    </row>
    <row r="19907" spans="1:8" x14ac:dyDescent="0.25">
      <c r="A19907" s="2">
        <v>36</v>
      </c>
      <c r="B19907" t="s">
        <v>51</v>
      </c>
      <c r="C19907" t="s">
        <v>306</v>
      </c>
      <c r="D19907" s="2">
        <v>5</v>
      </c>
      <c r="E19907" s="17">
        <v>3</v>
      </c>
      <c r="F19907" t="s">
        <v>73</v>
      </c>
      <c r="H19907">
        <v>170103.97999999998</v>
      </c>
    </row>
    <row r="19908" spans="1:8" x14ac:dyDescent="0.25">
      <c r="A19908" s="2">
        <v>36</v>
      </c>
      <c r="B19908" t="s">
        <v>51</v>
      </c>
      <c r="C19908" t="s">
        <v>306</v>
      </c>
      <c r="D19908" s="2">
        <v>5</v>
      </c>
      <c r="E19908" s="17">
        <v>3</v>
      </c>
      <c r="F19908" t="s">
        <v>79</v>
      </c>
      <c r="H19908">
        <v>32057</v>
      </c>
    </row>
    <row r="19909" spans="1:8" x14ac:dyDescent="0.25">
      <c r="A19909" s="2">
        <v>36</v>
      </c>
      <c r="B19909" t="s">
        <v>51</v>
      </c>
      <c r="C19909" t="s">
        <v>306</v>
      </c>
      <c r="D19909" s="2">
        <v>5</v>
      </c>
      <c r="E19909" s="17">
        <v>3</v>
      </c>
      <c r="F19909" t="s">
        <v>74</v>
      </c>
      <c r="H19909">
        <v>5802</v>
      </c>
    </row>
    <row r="19910" spans="1:8" x14ac:dyDescent="0.25">
      <c r="A19910" s="2">
        <v>36</v>
      </c>
      <c r="B19910" t="s">
        <v>51</v>
      </c>
      <c r="C19910" t="s">
        <v>306</v>
      </c>
      <c r="D19910" s="2">
        <v>5</v>
      </c>
      <c r="E19910" s="17">
        <v>4</v>
      </c>
      <c r="F19910" t="s">
        <v>70</v>
      </c>
      <c r="H19910">
        <v>798910.5</v>
      </c>
    </row>
    <row r="19911" spans="1:8" x14ac:dyDescent="0.25">
      <c r="A19911" s="2">
        <v>36</v>
      </c>
      <c r="B19911" t="s">
        <v>51</v>
      </c>
      <c r="C19911" t="s">
        <v>306</v>
      </c>
      <c r="D19911" s="2">
        <v>5</v>
      </c>
      <c r="E19911" s="17">
        <v>4</v>
      </c>
      <c r="F19911" t="s">
        <v>75</v>
      </c>
      <c r="H19911">
        <v>75600</v>
      </c>
    </row>
    <row r="19912" spans="1:8" x14ac:dyDescent="0.25">
      <c r="A19912" s="2">
        <v>36</v>
      </c>
      <c r="B19912" t="s">
        <v>51</v>
      </c>
      <c r="C19912" t="s">
        <v>306</v>
      </c>
      <c r="D19912" s="2">
        <v>5</v>
      </c>
      <c r="E19912" s="17">
        <v>4</v>
      </c>
      <c r="F19912" t="s">
        <v>77</v>
      </c>
      <c r="H19912">
        <v>2467.16</v>
      </c>
    </row>
    <row r="19913" spans="1:8" x14ac:dyDescent="0.25">
      <c r="A19913" s="2">
        <v>36</v>
      </c>
      <c r="B19913" t="s">
        <v>51</v>
      </c>
      <c r="C19913" t="s">
        <v>306</v>
      </c>
      <c r="D19913" s="2">
        <v>5</v>
      </c>
      <c r="E19913" s="17">
        <v>4</v>
      </c>
      <c r="F19913" t="s">
        <v>68</v>
      </c>
      <c r="H19913">
        <v>118024.5</v>
      </c>
    </row>
    <row r="19914" spans="1:8" x14ac:dyDescent="0.25">
      <c r="A19914" s="2">
        <v>36</v>
      </c>
      <c r="B19914" t="s">
        <v>51</v>
      </c>
      <c r="C19914" t="s">
        <v>306</v>
      </c>
      <c r="D19914" s="2">
        <v>5</v>
      </c>
      <c r="E19914" s="17">
        <v>4</v>
      </c>
      <c r="F19914" t="s">
        <v>69</v>
      </c>
      <c r="H19914">
        <v>103857.23999999996</v>
      </c>
    </row>
    <row r="19915" spans="1:8" x14ac:dyDescent="0.25">
      <c r="A19915" s="2">
        <v>36</v>
      </c>
      <c r="B19915" t="s">
        <v>51</v>
      </c>
      <c r="C19915" t="s">
        <v>306</v>
      </c>
      <c r="D19915" s="2">
        <v>5</v>
      </c>
      <c r="E19915" s="17">
        <v>4</v>
      </c>
      <c r="F19915" t="s">
        <v>67</v>
      </c>
      <c r="H19915">
        <v>501.57999999999993</v>
      </c>
    </row>
    <row r="19916" spans="1:8" x14ac:dyDescent="0.25">
      <c r="A19916" s="2">
        <v>36</v>
      </c>
      <c r="B19916" t="s">
        <v>51</v>
      </c>
      <c r="C19916" t="s">
        <v>306</v>
      </c>
      <c r="D19916" s="2">
        <v>5</v>
      </c>
      <c r="E19916" s="17">
        <v>4</v>
      </c>
      <c r="F19916" t="s">
        <v>73</v>
      </c>
      <c r="H19916">
        <v>39481.25</v>
      </c>
    </row>
    <row r="19917" spans="1:8" x14ac:dyDescent="0.25">
      <c r="A19917" s="2">
        <v>36</v>
      </c>
      <c r="B19917" t="s">
        <v>51</v>
      </c>
      <c r="C19917" t="s">
        <v>306</v>
      </c>
      <c r="D19917" s="2">
        <v>5</v>
      </c>
      <c r="E19917" s="17">
        <v>4</v>
      </c>
      <c r="F19917" t="s">
        <v>79</v>
      </c>
      <c r="H19917">
        <v>17764.5</v>
      </c>
    </row>
    <row r="19918" spans="1:8" x14ac:dyDescent="0.25">
      <c r="A19918" s="2">
        <v>36</v>
      </c>
      <c r="B19918" t="s">
        <v>51</v>
      </c>
      <c r="C19918" t="s">
        <v>306</v>
      </c>
      <c r="D19918" s="2">
        <v>5</v>
      </c>
      <c r="E19918" s="17">
        <v>4</v>
      </c>
      <c r="F19918" t="s">
        <v>71</v>
      </c>
      <c r="H19918">
        <v>3616.6</v>
      </c>
    </row>
    <row r="19919" spans="1:8" x14ac:dyDescent="0.25">
      <c r="A19919" s="2">
        <v>36</v>
      </c>
      <c r="B19919" t="s">
        <v>51</v>
      </c>
      <c r="C19919" t="s">
        <v>306</v>
      </c>
      <c r="D19919" s="2">
        <v>5</v>
      </c>
      <c r="E19919" s="17">
        <v>5</v>
      </c>
      <c r="F19919" t="s">
        <v>70</v>
      </c>
      <c r="H19919">
        <v>2212263.25</v>
      </c>
    </row>
    <row r="19920" spans="1:8" x14ac:dyDescent="0.25">
      <c r="A19920" s="2">
        <v>36</v>
      </c>
      <c r="B19920" t="s">
        <v>51</v>
      </c>
      <c r="C19920" t="s">
        <v>306</v>
      </c>
      <c r="D19920" s="2">
        <v>5</v>
      </c>
      <c r="E19920" s="17">
        <v>5</v>
      </c>
      <c r="F19920" t="s">
        <v>75</v>
      </c>
      <c r="H19920">
        <v>175500</v>
      </c>
    </row>
    <row r="19921" spans="1:8" x14ac:dyDescent="0.25">
      <c r="A19921" s="2">
        <v>36</v>
      </c>
      <c r="B19921" t="s">
        <v>51</v>
      </c>
      <c r="C19921" t="s">
        <v>306</v>
      </c>
      <c r="D19921" s="2">
        <v>5</v>
      </c>
      <c r="E19921" s="17">
        <v>5</v>
      </c>
      <c r="F19921" t="s">
        <v>77</v>
      </c>
      <c r="H19921">
        <v>5662.07</v>
      </c>
    </row>
    <row r="19922" spans="1:8" x14ac:dyDescent="0.25">
      <c r="A19922" s="2">
        <v>36</v>
      </c>
      <c r="B19922" t="s">
        <v>51</v>
      </c>
      <c r="C19922" t="s">
        <v>306</v>
      </c>
      <c r="D19922" s="2">
        <v>5</v>
      </c>
      <c r="E19922" s="17">
        <v>5</v>
      </c>
      <c r="F19922" t="s">
        <v>68</v>
      </c>
      <c r="H19922">
        <v>286299.75</v>
      </c>
    </row>
    <row r="19923" spans="1:8" x14ac:dyDescent="0.25">
      <c r="A19923" s="2">
        <v>36</v>
      </c>
      <c r="B19923" t="s">
        <v>51</v>
      </c>
      <c r="C19923" t="s">
        <v>306</v>
      </c>
      <c r="D19923" s="2">
        <v>5</v>
      </c>
      <c r="E19923" s="17">
        <v>5</v>
      </c>
      <c r="F19923" t="s">
        <v>69</v>
      </c>
      <c r="H19923">
        <v>287592.13000000018</v>
      </c>
    </row>
    <row r="19924" spans="1:8" x14ac:dyDescent="0.25">
      <c r="A19924" s="2">
        <v>36</v>
      </c>
      <c r="B19924" t="s">
        <v>51</v>
      </c>
      <c r="C19924" t="s">
        <v>306</v>
      </c>
      <c r="D19924" s="2">
        <v>5</v>
      </c>
      <c r="E19924" s="17">
        <v>5</v>
      </c>
      <c r="F19924" t="s">
        <v>67</v>
      </c>
      <c r="H19924">
        <v>1171.58</v>
      </c>
    </row>
    <row r="19925" spans="1:8" x14ac:dyDescent="0.25">
      <c r="A19925" s="2">
        <v>36</v>
      </c>
      <c r="B19925" t="s">
        <v>51</v>
      </c>
      <c r="C19925" t="s">
        <v>306</v>
      </c>
      <c r="D19925" s="2">
        <v>5</v>
      </c>
      <c r="E19925" s="17">
        <v>5</v>
      </c>
      <c r="F19925" t="s">
        <v>73</v>
      </c>
      <c r="H19925">
        <v>164445.21</v>
      </c>
    </row>
    <row r="19926" spans="1:8" x14ac:dyDescent="0.25">
      <c r="A19926" s="2">
        <v>36</v>
      </c>
      <c r="B19926" t="s">
        <v>51</v>
      </c>
      <c r="C19926" t="s">
        <v>306</v>
      </c>
      <c r="D19926" s="2">
        <v>5</v>
      </c>
      <c r="E19926" s="17">
        <v>5</v>
      </c>
      <c r="F19926" t="s">
        <v>74</v>
      </c>
      <c r="H19926">
        <v>26102</v>
      </c>
    </row>
    <row r="19927" spans="1:8" x14ac:dyDescent="0.25">
      <c r="A19927" s="2">
        <v>36</v>
      </c>
      <c r="B19927" t="s">
        <v>51</v>
      </c>
      <c r="C19927" t="s">
        <v>306</v>
      </c>
      <c r="D19927" s="2">
        <v>5</v>
      </c>
      <c r="E19927" s="17">
        <v>5</v>
      </c>
      <c r="F19927" t="s">
        <v>71</v>
      </c>
      <c r="H19927">
        <v>37872</v>
      </c>
    </row>
    <row r="19928" spans="1:8" x14ac:dyDescent="0.25">
      <c r="A19928" s="2">
        <v>36</v>
      </c>
      <c r="B19928" t="s">
        <v>51</v>
      </c>
      <c r="C19928" t="s">
        <v>306</v>
      </c>
      <c r="D19928" s="2">
        <v>5</v>
      </c>
      <c r="E19928" s="17">
        <v>6</v>
      </c>
      <c r="F19928" t="s">
        <v>70</v>
      </c>
      <c r="H19928">
        <v>1728608.5</v>
      </c>
    </row>
    <row r="19929" spans="1:8" x14ac:dyDescent="0.25">
      <c r="A19929" s="2">
        <v>36</v>
      </c>
      <c r="B19929" t="s">
        <v>51</v>
      </c>
      <c r="C19929" t="s">
        <v>306</v>
      </c>
      <c r="D19929" s="2">
        <v>5</v>
      </c>
      <c r="E19929" s="17">
        <v>6</v>
      </c>
      <c r="F19929" t="s">
        <v>75</v>
      </c>
      <c r="H19929">
        <v>111600</v>
      </c>
    </row>
    <row r="19930" spans="1:8" x14ac:dyDescent="0.25">
      <c r="A19930" s="2">
        <v>36</v>
      </c>
      <c r="B19930" t="s">
        <v>51</v>
      </c>
      <c r="C19930" t="s">
        <v>306</v>
      </c>
      <c r="D19930" s="2">
        <v>5</v>
      </c>
      <c r="E19930" s="17">
        <v>6</v>
      </c>
      <c r="F19930" t="s">
        <v>77</v>
      </c>
      <c r="H19930">
        <v>7147.8</v>
      </c>
    </row>
    <row r="19931" spans="1:8" x14ac:dyDescent="0.25">
      <c r="A19931" s="2">
        <v>36</v>
      </c>
      <c r="B19931" t="s">
        <v>51</v>
      </c>
      <c r="C19931" t="s">
        <v>306</v>
      </c>
      <c r="D19931" s="2">
        <v>5</v>
      </c>
      <c r="E19931" s="17">
        <v>6</v>
      </c>
      <c r="F19931" t="s">
        <v>68</v>
      </c>
      <c r="H19931">
        <v>162761.75</v>
      </c>
    </row>
    <row r="19932" spans="1:8" x14ac:dyDescent="0.25">
      <c r="A19932" s="2">
        <v>36</v>
      </c>
      <c r="B19932" t="s">
        <v>51</v>
      </c>
      <c r="C19932" t="s">
        <v>306</v>
      </c>
      <c r="D19932" s="2">
        <v>5</v>
      </c>
      <c r="E19932" s="17">
        <v>6</v>
      </c>
      <c r="F19932" t="s">
        <v>69</v>
      </c>
      <c r="H19932">
        <v>224717.27999999985</v>
      </c>
    </row>
    <row r="19933" spans="1:8" x14ac:dyDescent="0.25">
      <c r="A19933" s="2">
        <v>36</v>
      </c>
      <c r="B19933" t="s">
        <v>51</v>
      </c>
      <c r="C19933" t="s">
        <v>306</v>
      </c>
      <c r="D19933" s="2">
        <v>5</v>
      </c>
      <c r="E19933" s="17">
        <v>6</v>
      </c>
      <c r="F19933" t="s">
        <v>67</v>
      </c>
      <c r="H19933">
        <v>757.8</v>
      </c>
    </row>
    <row r="19934" spans="1:8" x14ac:dyDescent="0.25">
      <c r="A19934" s="2">
        <v>36</v>
      </c>
      <c r="B19934" t="s">
        <v>51</v>
      </c>
      <c r="C19934" t="s">
        <v>306</v>
      </c>
      <c r="D19934" s="2">
        <v>5</v>
      </c>
      <c r="E19934" s="17">
        <v>6</v>
      </c>
      <c r="F19934" t="s">
        <v>73</v>
      </c>
      <c r="H19934">
        <v>79301.5</v>
      </c>
    </row>
    <row r="19935" spans="1:8" x14ac:dyDescent="0.25">
      <c r="A19935" s="2">
        <v>36</v>
      </c>
      <c r="B19935" t="s">
        <v>51</v>
      </c>
      <c r="C19935" t="s">
        <v>306</v>
      </c>
      <c r="D19935" s="2">
        <v>5</v>
      </c>
      <c r="E19935" s="17">
        <v>6</v>
      </c>
      <c r="F19935" t="s">
        <v>79</v>
      </c>
      <c r="H19935">
        <v>17253</v>
      </c>
    </row>
    <row r="19936" spans="1:8" x14ac:dyDescent="0.25">
      <c r="A19936" s="2">
        <v>36</v>
      </c>
      <c r="B19936" t="s">
        <v>51</v>
      </c>
      <c r="C19936" t="s">
        <v>306</v>
      </c>
      <c r="D19936" s="2">
        <v>5</v>
      </c>
      <c r="E19936" s="17">
        <v>6</v>
      </c>
      <c r="F19936" t="s">
        <v>71</v>
      </c>
      <c r="H19936">
        <v>38239.660000000003</v>
      </c>
    </row>
    <row r="19937" spans="1:8" x14ac:dyDescent="0.25">
      <c r="A19937" s="2">
        <v>36</v>
      </c>
      <c r="B19937" t="s">
        <v>51</v>
      </c>
      <c r="C19937" t="s">
        <v>306</v>
      </c>
      <c r="D19937" s="2">
        <v>5</v>
      </c>
      <c r="E19937" s="17">
        <v>7</v>
      </c>
      <c r="F19937" t="s">
        <v>70</v>
      </c>
      <c r="H19937">
        <v>4172011.5</v>
      </c>
    </row>
    <row r="19938" spans="1:8" x14ac:dyDescent="0.25">
      <c r="A19938" s="2">
        <v>36</v>
      </c>
      <c r="B19938" t="s">
        <v>51</v>
      </c>
      <c r="C19938" t="s">
        <v>306</v>
      </c>
      <c r="D19938" s="2">
        <v>5</v>
      </c>
      <c r="E19938" s="17">
        <v>7</v>
      </c>
      <c r="F19938" t="s">
        <v>75</v>
      </c>
      <c r="H19938">
        <v>185400</v>
      </c>
    </row>
    <row r="19939" spans="1:8" x14ac:dyDescent="0.25">
      <c r="A19939" s="2">
        <v>36</v>
      </c>
      <c r="B19939" t="s">
        <v>51</v>
      </c>
      <c r="C19939" t="s">
        <v>306</v>
      </c>
      <c r="D19939" s="2">
        <v>5</v>
      </c>
      <c r="E19939" s="17">
        <v>7</v>
      </c>
      <c r="F19939" t="s">
        <v>77</v>
      </c>
      <c r="H19939">
        <v>4962.24</v>
      </c>
    </row>
    <row r="19940" spans="1:8" x14ac:dyDescent="0.25">
      <c r="A19940" s="2">
        <v>36</v>
      </c>
      <c r="B19940" t="s">
        <v>51</v>
      </c>
      <c r="C19940" t="s">
        <v>306</v>
      </c>
      <c r="D19940" s="2">
        <v>5</v>
      </c>
      <c r="E19940" s="17">
        <v>7</v>
      </c>
      <c r="F19940" t="s">
        <v>68</v>
      </c>
      <c r="H19940">
        <v>246058.5</v>
      </c>
    </row>
    <row r="19941" spans="1:8" x14ac:dyDescent="0.25">
      <c r="A19941" s="2">
        <v>36</v>
      </c>
      <c r="B19941" t="s">
        <v>51</v>
      </c>
      <c r="C19941" t="s">
        <v>306</v>
      </c>
      <c r="D19941" s="2">
        <v>5</v>
      </c>
      <c r="E19941" s="17">
        <v>7</v>
      </c>
      <c r="F19941" t="s">
        <v>69</v>
      </c>
      <c r="H19941">
        <v>479419.69999999972</v>
      </c>
    </row>
    <row r="19942" spans="1:8" x14ac:dyDescent="0.25">
      <c r="A19942" s="2">
        <v>36</v>
      </c>
      <c r="B19942" t="s">
        <v>51</v>
      </c>
      <c r="C19942" t="s">
        <v>306</v>
      </c>
      <c r="D19942" s="2">
        <v>5</v>
      </c>
      <c r="E19942" s="17">
        <v>7</v>
      </c>
      <c r="F19942" t="s">
        <v>67</v>
      </c>
      <c r="H19942">
        <v>1463.88</v>
      </c>
    </row>
    <row r="19943" spans="1:8" x14ac:dyDescent="0.25">
      <c r="A19943" s="2">
        <v>36</v>
      </c>
      <c r="B19943" t="s">
        <v>51</v>
      </c>
      <c r="C19943" t="s">
        <v>306</v>
      </c>
      <c r="D19943" s="2">
        <v>5</v>
      </c>
      <c r="E19943" s="17">
        <v>7</v>
      </c>
      <c r="F19943" t="s">
        <v>73</v>
      </c>
      <c r="H19943">
        <v>238112.25</v>
      </c>
    </row>
    <row r="19944" spans="1:8" x14ac:dyDescent="0.25">
      <c r="A19944" s="2">
        <v>36</v>
      </c>
      <c r="B19944" t="s">
        <v>51</v>
      </c>
      <c r="C19944" t="s">
        <v>306</v>
      </c>
      <c r="D19944" s="2">
        <v>5</v>
      </c>
      <c r="E19944" s="17">
        <v>7</v>
      </c>
      <c r="F19944" t="s">
        <v>79</v>
      </c>
      <c r="H19944">
        <v>8882</v>
      </c>
    </row>
    <row r="19945" spans="1:8" x14ac:dyDescent="0.25">
      <c r="A19945" s="2">
        <v>36</v>
      </c>
      <c r="B19945" t="s">
        <v>51</v>
      </c>
      <c r="C19945" t="s">
        <v>306</v>
      </c>
      <c r="D19945" s="2">
        <v>5</v>
      </c>
      <c r="E19945" s="17">
        <v>7</v>
      </c>
      <c r="F19945" t="s">
        <v>72</v>
      </c>
      <c r="H19945">
        <v>179133.68000000005</v>
      </c>
    </row>
    <row r="19946" spans="1:8" x14ac:dyDescent="0.25">
      <c r="A19946" s="2">
        <v>36</v>
      </c>
      <c r="B19946" t="s">
        <v>51</v>
      </c>
      <c r="C19946" t="s">
        <v>306</v>
      </c>
      <c r="D19946" s="2">
        <v>5</v>
      </c>
      <c r="E19946" s="17">
        <v>7</v>
      </c>
      <c r="F19946" t="s">
        <v>71</v>
      </c>
      <c r="H19946">
        <v>85026.339999999982</v>
      </c>
    </row>
    <row r="19947" spans="1:8" x14ac:dyDescent="0.25">
      <c r="A19947" s="2">
        <v>36</v>
      </c>
      <c r="B19947" t="s">
        <v>51</v>
      </c>
      <c r="C19947" t="s">
        <v>306</v>
      </c>
      <c r="D19947" s="2">
        <v>5</v>
      </c>
      <c r="E19947" s="17">
        <v>8</v>
      </c>
      <c r="F19947" t="s">
        <v>70</v>
      </c>
      <c r="H19947">
        <v>2088245.25</v>
      </c>
    </row>
    <row r="19948" spans="1:8" x14ac:dyDescent="0.25">
      <c r="A19948" s="2">
        <v>36</v>
      </c>
      <c r="B19948" t="s">
        <v>51</v>
      </c>
      <c r="C19948" t="s">
        <v>306</v>
      </c>
      <c r="D19948" s="2">
        <v>5</v>
      </c>
      <c r="E19948" s="17">
        <v>8</v>
      </c>
      <c r="F19948" t="s">
        <v>75</v>
      </c>
      <c r="H19948">
        <v>90000</v>
      </c>
    </row>
    <row r="19949" spans="1:8" x14ac:dyDescent="0.25">
      <c r="A19949" s="2">
        <v>36</v>
      </c>
      <c r="B19949" t="s">
        <v>51</v>
      </c>
      <c r="C19949" t="s">
        <v>306</v>
      </c>
      <c r="D19949" s="2">
        <v>5</v>
      </c>
      <c r="E19949" s="17">
        <v>8</v>
      </c>
      <c r="F19949" t="s">
        <v>77</v>
      </c>
      <c r="H19949">
        <v>9857.11</v>
      </c>
    </row>
    <row r="19950" spans="1:8" x14ac:dyDescent="0.25">
      <c r="A19950" s="2">
        <v>36</v>
      </c>
      <c r="B19950" t="s">
        <v>51</v>
      </c>
      <c r="C19950" t="s">
        <v>306</v>
      </c>
      <c r="D19950" s="2">
        <v>5</v>
      </c>
      <c r="E19950" s="17">
        <v>8</v>
      </c>
      <c r="F19950" t="s">
        <v>68</v>
      </c>
      <c r="H19950">
        <v>131198</v>
      </c>
    </row>
    <row r="19951" spans="1:8" x14ac:dyDescent="0.25">
      <c r="A19951" s="2">
        <v>36</v>
      </c>
      <c r="B19951" t="s">
        <v>51</v>
      </c>
      <c r="C19951" t="s">
        <v>306</v>
      </c>
      <c r="D19951" s="2">
        <v>5</v>
      </c>
      <c r="E19951" s="17">
        <v>8</v>
      </c>
      <c r="F19951" t="s">
        <v>69</v>
      </c>
      <c r="H19951">
        <v>271470.50000000006</v>
      </c>
    </row>
    <row r="19952" spans="1:8" x14ac:dyDescent="0.25">
      <c r="A19952" s="2">
        <v>36</v>
      </c>
      <c r="B19952" t="s">
        <v>51</v>
      </c>
      <c r="C19952" t="s">
        <v>306</v>
      </c>
      <c r="D19952" s="2">
        <v>5</v>
      </c>
      <c r="E19952" s="17">
        <v>8</v>
      </c>
      <c r="F19952" t="s">
        <v>67</v>
      </c>
      <c r="H19952">
        <v>612.20000000000005</v>
      </c>
    </row>
    <row r="19953" spans="1:8" x14ac:dyDescent="0.25">
      <c r="A19953" s="2">
        <v>36</v>
      </c>
      <c r="B19953" t="s">
        <v>51</v>
      </c>
      <c r="C19953" t="s">
        <v>306</v>
      </c>
      <c r="D19953" s="2">
        <v>5</v>
      </c>
      <c r="E19953" s="17">
        <v>8</v>
      </c>
      <c r="F19953" t="s">
        <v>73</v>
      </c>
      <c r="H19953">
        <v>97283</v>
      </c>
    </row>
    <row r="19954" spans="1:8" x14ac:dyDescent="0.25">
      <c r="A19954" s="2">
        <v>36</v>
      </c>
      <c r="B19954" t="s">
        <v>51</v>
      </c>
      <c r="C19954" t="s">
        <v>306</v>
      </c>
      <c r="D19954" s="2">
        <v>5</v>
      </c>
      <c r="E19954" s="17">
        <v>8</v>
      </c>
      <c r="F19954" t="s">
        <v>79</v>
      </c>
      <c r="H19954">
        <v>8371</v>
      </c>
    </row>
    <row r="19955" spans="1:8" x14ac:dyDescent="0.25">
      <c r="A19955" s="2">
        <v>36</v>
      </c>
      <c r="B19955" t="s">
        <v>51</v>
      </c>
      <c r="C19955" t="s">
        <v>306</v>
      </c>
      <c r="D19955" s="2">
        <v>5</v>
      </c>
      <c r="E19955" s="17">
        <v>8</v>
      </c>
      <c r="F19955" t="s">
        <v>74</v>
      </c>
      <c r="H19955">
        <v>17908.78</v>
      </c>
    </row>
    <row r="19956" spans="1:8" x14ac:dyDescent="0.25">
      <c r="A19956" s="2">
        <v>36</v>
      </c>
      <c r="B19956" t="s">
        <v>51</v>
      </c>
      <c r="C19956" t="s">
        <v>306</v>
      </c>
      <c r="D19956" s="2">
        <v>5</v>
      </c>
      <c r="E19956" s="17">
        <v>8</v>
      </c>
      <c r="F19956" t="s">
        <v>71</v>
      </c>
      <c r="H19956">
        <v>82155.860000000015</v>
      </c>
    </row>
    <row r="19957" spans="1:8" x14ac:dyDescent="0.25">
      <c r="A19957" s="2">
        <v>36</v>
      </c>
      <c r="B19957" t="s">
        <v>51</v>
      </c>
      <c r="C19957" t="s">
        <v>306</v>
      </c>
      <c r="D19957" s="2">
        <v>5</v>
      </c>
      <c r="E19957" s="17">
        <v>9</v>
      </c>
      <c r="F19957" t="s">
        <v>70</v>
      </c>
      <c r="H19957">
        <v>926598.5</v>
      </c>
    </row>
    <row r="19958" spans="1:8" x14ac:dyDescent="0.25">
      <c r="A19958" s="2">
        <v>36</v>
      </c>
      <c r="B19958" t="s">
        <v>51</v>
      </c>
      <c r="C19958" t="s">
        <v>306</v>
      </c>
      <c r="D19958" s="2">
        <v>5</v>
      </c>
      <c r="E19958" s="17">
        <v>9</v>
      </c>
      <c r="F19958" t="s">
        <v>75</v>
      </c>
      <c r="H19958">
        <v>30600</v>
      </c>
    </row>
    <row r="19959" spans="1:8" x14ac:dyDescent="0.25">
      <c r="A19959" s="2">
        <v>36</v>
      </c>
      <c r="B19959" t="s">
        <v>51</v>
      </c>
      <c r="C19959" t="s">
        <v>306</v>
      </c>
      <c r="D19959" s="2">
        <v>5</v>
      </c>
      <c r="E19959" s="17">
        <v>9</v>
      </c>
      <c r="F19959" t="s">
        <v>68</v>
      </c>
      <c r="H19959">
        <v>50696</v>
      </c>
    </row>
    <row r="19960" spans="1:8" x14ac:dyDescent="0.25">
      <c r="A19960" s="2">
        <v>36</v>
      </c>
      <c r="B19960" t="s">
        <v>51</v>
      </c>
      <c r="C19960" t="s">
        <v>306</v>
      </c>
      <c r="D19960" s="2">
        <v>5</v>
      </c>
      <c r="E19960" s="17">
        <v>9</v>
      </c>
      <c r="F19960" t="s">
        <v>69</v>
      </c>
      <c r="H19960">
        <v>120457.41999999998</v>
      </c>
    </row>
    <row r="19961" spans="1:8" x14ac:dyDescent="0.25">
      <c r="A19961" s="2">
        <v>36</v>
      </c>
      <c r="B19961" t="s">
        <v>51</v>
      </c>
      <c r="C19961" t="s">
        <v>306</v>
      </c>
      <c r="D19961" s="2">
        <v>5</v>
      </c>
      <c r="E19961" s="17">
        <v>9</v>
      </c>
      <c r="F19961" t="s">
        <v>67</v>
      </c>
      <c r="H19961">
        <v>209.88</v>
      </c>
    </row>
    <row r="19962" spans="1:8" x14ac:dyDescent="0.25">
      <c r="A19962" s="2">
        <v>36</v>
      </c>
      <c r="B19962" t="s">
        <v>51</v>
      </c>
      <c r="C19962" t="s">
        <v>306</v>
      </c>
      <c r="D19962" s="2">
        <v>5</v>
      </c>
      <c r="E19962" s="17">
        <v>9</v>
      </c>
      <c r="F19962" t="s">
        <v>73</v>
      </c>
      <c r="H19962">
        <v>26738</v>
      </c>
    </row>
    <row r="19963" spans="1:8" x14ac:dyDescent="0.25">
      <c r="A19963" s="2">
        <v>36</v>
      </c>
      <c r="B19963" t="s">
        <v>51</v>
      </c>
      <c r="C19963" t="s">
        <v>306</v>
      </c>
      <c r="D19963" s="2">
        <v>5</v>
      </c>
      <c r="E19963" s="17">
        <v>9</v>
      </c>
      <c r="F19963" t="s">
        <v>74</v>
      </c>
      <c r="H19963">
        <v>17047.060000000001</v>
      </c>
    </row>
    <row r="19964" spans="1:8" x14ac:dyDescent="0.25">
      <c r="A19964" s="2">
        <v>36</v>
      </c>
      <c r="B19964" t="s">
        <v>51</v>
      </c>
      <c r="C19964" t="s">
        <v>306</v>
      </c>
      <c r="D19964" s="2">
        <v>5</v>
      </c>
      <c r="E19964" s="17">
        <v>9</v>
      </c>
      <c r="F19964" t="s">
        <v>71</v>
      </c>
      <c r="H19964">
        <v>30730.639999999999</v>
      </c>
    </row>
    <row r="19965" spans="1:8" x14ac:dyDescent="0.25">
      <c r="A19965" s="2">
        <v>36</v>
      </c>
      <c r="B19965" t="s">
        <v>51</v>
      </c>
      <c r="C19965" t="s">
        <v>306</v>
      </c>
      <c r="D19965" s="2">
        <v>5</v>
      </c>
      <c r="E19965" s="17">
        <v>10</v>
      </c>
      <c r="F19965" t="s">
        <v>70</v>
      </c>
      <c r="H19965">
        <v>7852291.9799999986</v>
      </c>
    </row>
    <row r="19966" spans="1:8" x14ac:dyDescent="0.25">
      <c r="A19966" s="2">
        <v>36</v>
      </c>
      <c r="B19966" t="s">
        <v>51</v>
      </c>
      <c r="C19966" t="s">
        <v>306</v>
      </c>
      <c r="D19966" s="2">
        <v>5</v>
      </c>
      <c r="E19966" s="17">
        <v>10</v>
      </c>
      <c r="F19966" t="s">
        <v>75</v>
      </c>
      <c r="H19966">
        <v>225339</v>
      </c>
    </row>
    <row r="19967" spans="1:8" x14ac:dyDescent="0.25">
      <c r="A19967" s="2">
        <v>36</v>
      </c>
      <c r="B19967" t="s">
        <v>51</v>
      </c>
      <c r="C19967" t="s">
        <v>306</v>
      </c>
      <c r="D19967" s="2">
        <v>5</v>
      </c>
      <c r="E19967" s="17">
        <v>10</v>
      </c>
      <c r="F19967" t="s">
        <v>68</v>
      </c>
      <c r="H19967">
        <v>239073</v>
      </c>
    </row>
    <row r="19968" spans="1:8" x14ac:dyDescent="0.25">
      <c r="A19968" s="2">
        <v>36</v>
      </c>
      <c r="B19968" t="s">
        <v>51</v>
      </c>
      <c r="C19968" t="s">
        <v>306</v>
      </c>
      <c r="D19968" s="2">
        <v>5</v>
      </c>
      <c r="E19968" s="17">
        <v>10</v>
      </c>
      <c r="F19968" t="s">
        <v>69</v>
      </c>
      <c r="H19968">
        <v>953427.70000000112</v>
      </c>
    </row>
    <row r="19969" spans="1:8" x14ac:dyDescent="0.25">
      <c r="A19969" s="2">
        <v>36</v>
      </c>
      <c r="B19969" t="s">
        <v>51</v>
      </c>
      <c r="C19969" t="s">
        <v>306</v>
      </c>
      <c r="D19969" s="2">
        <v>5</v>
      </c>
      <c r="E19969" s="17">
        <v>10</v>
      </c>
      <c r="F19969" t="s">
        <v>67</v>
      </c>
      <c r="H19969">
        <v>1678.8400000000001</v>
      </c>
    </row>
    <row r="19970" spans="1:8" x14ac:dyDescent="0.25">
      <c r="A19970" s="2">
        <v>36</v>
      </c>
      <c r="B19970" t="s">
        <v>51</v>
      </c>
      <c r="C19970" t="s">
        <v>306</v>
      </c>
      <c r="D19970" s="2">
        <v>5</v>
      </c>
      <c r="E19970" s="17">
        <v>10</v>
      </c>
      <c r="F19970" t="s">
        <v>73</v>
      </c>
      <c r="H19970">
        <v>687220.16999999993</v>
      </c>
    </row>
    <row r="19971" spans="1:8" x14ac:dyDescent="0.25">
      <c r="A19971" s="2">
        <v>36</v>
      </c>
      <c r="B19971" t="s">
        <v>51</v>
      </c>
      <c r="C19971" t="s">
        <v>306</v>
      </c>
      <c r="D19971" s="2">
        <v>5</v>
      </c>
      <c r="E19971" s="17">
        <v>10</v>
      </c>
      <c r="F19971" t="s">
        <v>79</v>
      </c>
      <c r="H19971">
        <v>17764.5</v>
      </c>
    </row>
    <row r="19972" spans="1:8" x14ac:dyDescent="0.25">
      <c r="A19972" s="2">
        <v>36</v>
      </c>
      <c r="B19972" t="s">
        <v>51</v>
      </c>
      <c r="C19972" t="s">
        <v>306</v>
      </c>
      <c r="D19972" s="2">
        <v>5</v>
      </c>
      <c r="E19972" s="17">
        <v>10</v>
      </c>
      <c r="F19972" t="s">
        <v>72</v>
      </c>
      <c r="H19972">
        <v>981531.04000000074</v>
      </c>
    </row>
    <row r="19973" spans="1:8" x14ac:dyDescent="0.25">
      <c r="A19973" s="2">
        <v>36</v>
      </c>
      <c r="B19973" t="s">
        <v>51</v>
      </c>
      <c r="C19973" t="s">
        <v>306</v>
      </c>
      <c r="D19973" s="2">
        <v>5</v>
      </c>
      <c r="E19973" s="17">
        <v>10</v>
      </c>
      <c r="F19973" t="s">
        <v>74</v>
      </c>
      <c r="H19973">
        <v>56546.729999999996</v>
      </c>
    </row>
    <row r="19974" spans="1:8" x14ac:dyDescent="0.25">
      <c r="A19974" s="2">
        <v>36</v>
      </c>
      <c r="B19974" t="s">
        <v>51</v>
      </c>
      <c r="C19974" t="s">
        <v>306</v>
      </c>
      <c r="D19974" s="2">
        <v>5</v>
      </c>
      <c r="E19974" s="17">
        <v>10</v>
      </c>
      <c r="F19974" t="s">
        <v>71</v>
      </c>
      <c r="H19974">
        <v>210316.11</v>
      </c>
    </row>
    <row r="19975" spans="1:8" x14ac:dyDescent="0.25">
      <c r="A19975" s="2">
        <v>36</v>
      </c>
      <c r="B19975" t="s">
        <v>51</v>
      </c>
      <c r="C19975" t="s">
        <v>306</v>
      </c>
      <c r="D19975" s="2">
        <v>5</v>
      </c>
      <c r="E19975" s="17">
        <v>11</v>
      </c>
      <c r="F19975" t="s">
        <v>70</v>
      </c>
      <c r="H19975">
        <v>2164118.7499999991</v>
      </c>
    </row>
    <row r="19976" spans="1:8" x14ac:dyDescent="0.25">
      <c r="A19976" s="2">
        <v>36</v>
      </c>
      <c r="B19976" t="s">
        <v>51</v>
      </c>
      <c r="C19976" t="s">
        <v>306</v>
      </c>
      <c r="D19976" s="2">
        <v>5</v>
      </c>
      <c r="E19976" s="17">
        <v>11</v>
      </c>
      <c r="F19976" t="s">
        <v>75</v>
      </c>
      <c r="H19976">
        <v>64371</v>
      </c>
    </row>
    <row r="19977" spans="1:8" x14ac:dyDescent="0.25">
      <c r="A19977" s="2">
        <v>36</v>
      </c>
      <c r="B19977" t="s">
        <v>51</v>
      </c>
      <c r="C19977" t="s">
        <v>306</v>
      </c>
      <c r="D19977" s="2">
        <v>5</v>
      </c>
      <c r="E19977" s="17">
        <v>11</v>
      </c>
      <c r="F19977" t="s">
        <v>68</v>
      </c>
      <c r="H19977">
        <v>77167</v>
      </c>
    </row>
    <row r="19978" spans="1:8" x14ac:dyDescent="0.25">
      <c r="A19978" s="2">
        <v>36</v>
      </c>
      <c r="B19978" t="s">
        <v>51</v>
      </c>
      <c r="C19978" t="s">
        <v>306</v>
      </c>
      <c r="D19978" s="2">
        <v>5</v>
      </c>
      <c r="E19978" s="17">
        <v>11</v>
      </c>
      <c r="F19978" t="s">
        <v>69</v>
      </c>
      <c r="H19978">
        <v>281334.40000000008</v>
      </c>
    </row>
    <row r="19979" spans="1:8" x14ac:dyDescent="0.25">
      <c r="A19979" s="2">
        <v>36</v>
      </c>
      <c r="B19979" t="s">
        <v>51</v>
      </c>
      <c r="C19979" t="s">
        <v>306</v>
      </c>
      <c r="D19979" s="2">
        <v>5</v>
      </c>
      <c r="E19979" s="17">
        <v>11</v>
      </c>
      <c r="F19979" t="s">
        <v>67</v>
      </c>
      <c r="H19979">
        <v>384.67999999999995</v>
      </c>
    </row>
    <row r="19980" spans="1:8" x14ac:dyDescent="0.25">
      <c r="A19980" s="2">
        <v>36</v>
      </c>
      <c r="B19980" t="s">
        <v>51</v>
      </c>
      <c r="C19980" t="s">
        <v>306</v>
      </c>
      <c r="D19980" s="2">
        <v>5</v>
      </c>
      <c r="E19980" s="17">
        <v>11</v>
      </c>
      <c r="F19980" t="s">
        <v>73</v>
      </c>
      <c r="H19980">
        <v>96020.05</v>
      </c>
    </row>
    <row r="19981" spans="1:8" x14ac:dyDescent="0.25">
      <c r="A19981" s="2">
        <v>36</v>
      </c>
      <c r="B19981" t="s">
        <v>51</v>
      </c>
      <c r="C19981" t="s">
        <v>306</v>
      </c>
      <c r="D19981" s="2">
        <v>5</v>
      </c>
      <c r="E19981" s="17">
        <v>11</v>
      </c>
      <c r="F19981" t="s">
        <v>72</v>
      </c>
      <c r="H19981">
        <v>358537.67999999982</v>
      </c>
    </row>
    <row r="19982" spans="1:8" x14ac:dyDescent="0.25">
      <c r="A19982" s="2">
        <v>36</v>
      </c>
      <c r="B19982" t="s">
        <v>51</v>
      </c>
      <c r="C19982" t="s">
        <v>306</v>
      </c>
      <c r="D19982" s="2">
        <v>5</v>
      </c>
      <c r="E19982" s="17">
        <v>11</v>
      </c>
      <c r="F19982" t="s">
        <v>74</v>
      </c>
      <c r="H19982">
        <v>24558.5</v>
      </c>
    </row>
    <row r="19983" spans="1:8" x14ac:dyDescent="0.25">
      <c r="A19983" s="2">
        <v>36</v>
      </c>
      <c r="B19983" t="s">
        <v>51</v>
      </c>
      <c r="C19983" t="s">
        <v>306</v>
      </c>
      <c r="D19983" s="2">
        <v>5</v>
      </c>
      <c r="E19983" s="17">
        <v>11</v>
      </c>
      <c r="F19983" t="s">
        <v>71</v>
      </c>
      <c r="H19983">
        <v>36723</v>
      </c>
    </row>
    <row r="19984" spans="1:8" x14ac:dyDescent="0.25">
      <c r="A19984" s="2">
        <v>36</v>
      </c>
      <c r="B19984" t="s">
        <v>51</v>
      </c>
      <c r="C19984" t="s">
        <v>306</v>
      </c>
      <c r="D19984" s="2">
        <v>5</v>
      </c>
      <c r="E19984" s="17">
        <v>12</v>
      </c>
      <c r="F19984" t="s">
        <v>70</v>
      </c>
      <c r="H19984">
        <v>4689458.33</v>
      </c>
    </row>
    <row r="19985" spans="1:8" x14ac:dyDescent="0.25">
      <c r="A19985" s="2">
        <v>36</v>
      </c>
      <c r="B19985" t="s">
        <v>51</v>
      </c>
      <c r="C19985" t="s">
        <v>306</v>
      </c>
      <c r="D19985" s="2">
        <v>5</v>
      </c>
      <c r="E19985" s="17">
        <v>12</v>
      </c>
      <c r="F19985" t="s">
        <v>75</v>
      </c>
      <c r="H19985">
        <v>101425</v>
      </c>
    </row>
    <row r="19986" spans="1:8" x14ac:dyDescent="0.25">
      <c r="A19986" s="2">
        <v>36</v>
      </c>
      <c r="B19986" t="s">
        <v>51</v>
      </c>
      <c r="C19986" t="s">
        <v>306</v>
      </c>
      <c r="D19986" s="2">
        <v>5</v>
      </c>
      <c r="E19986" s="17">
        <v>12</v>
      </c>
      <c r="F19986" t="s">
        <v>68</v>
      </c>
      <c r="H19986">
        <v>150729.66</v>
      </c>
    </row>
    <row r="19987" spans="1:8" x14ac:dyDescent="0.25">
      <c r="A19987" s="2">
        <v>36</v>
      </c>
      <c r="B19987" t="s">
        <v>51</v>
      </c>
      <c r="C19987" t="s">
        <v>306</v>
      </c>
      <c r="D19987" s="2">
        <v>5</v>
      </c>
      <c r="E19987" s="17">
        <v>12</v>
      </c>
      <c r="F19987" t="s">
        <v>69</v>
      </c>
      <c r="H19987">
        <v>598146.89</v>
      </c>
    </row>
    <row r="19988" spans="1:8" x14ac:dyDescent="0.25">
      <c r="A19988" s="2">
        <v>36</v>
      </c>
      <c r="B19988" t="s">
        <v>51</v>
      </c>
      <c r="C19988" t="s">
        <v>306</v>
      </c>
      <c r="D19988" s="2">
        <v>5</v>
      </c>
      <c r="E19988" s="17">
        <v>12</v>
      </c>
      <c r="F19988" t="s">
        <v>67</v>
      </c>
      <c r="H19988">
        <v>687.93999999999994</v>
      </c>
    </row>
    <row r="19989" spans="1:8" x14ac:dyDescent="0.25">
      <c r="A19989" s="2">
        <v>36</v>
      </c>
      <c r="B19989" t="s">
        <v>51</v>
      </c>
      <c r="C19989" t="s">
        <v>306</v>
      </c>
      <c r="D19989" s="2">
        <v>5</v>
      </c>
      <c r="E19989" s="17">
        <v>12</v>
      </c>
      <c r="F19989" t="s">
        <v>73</v>
      </c>
      <c r="H19989">
        <v>418471.05000000005</v>
      </c>
    </row>
    <row r="19990" spans="1:8" x14ac:dyDescent="0.25">
      <c r="A19990" s="2">
        <v>36</v>
      </c>
      <c r="B19990" t="s">
        <v>51</v>
      </c>
      <c r="C19990" t="s">
        <v>306</v>
      </c>
      <c r="D19990" s="2">
        <v>5</v>
      </c>
      <c r="E19990" s="17">
        <v>12</v>
      </c>
      <c r="F19990" t="s">
        <v>72</v>
      </c>
      <c r="H19990">
        <v>923285.4099999998</v>
      </c>
    </row>
    <row r="19991" spans="1:8" x14ac:dyDescent="0.25">
      <c r="A19991" s="2">
        <v>36</v>
      </c>
      <c r="B19991" t="s">
        <v>51</v>
      </c>
      <c r="C19991" t="s">
        <v>306</v>
      </c>
      <c r="D19991" s="2">
        <v>5</v>
      </c>
      <c r="E19991" s="17">
        <v>12</v>
      </c>
      <c r="F19991" t="s">
        <v>74</v>
      </c>
      <c r="H19991">
        <v>15084.97</v>
      </c>
    </row>
    <row r="19992" spans="1:8" x14ac:dyDescent="0.25">
      <c r="A19992" s="2">
        <v>36</v>
      </c>
      <c r="B19992" t="s">
        <v>51</v>
      </c>
      <c r="C19992" t="s">
        <v>306</v>
      </c>
      <c r="D19992" s="2">
        <v>5</v>
      </c>
      <c r="E19992" s="17">
        <v>12</v>
      </c>
      <c r="F19992" t="s">
        <v>71</v>
      </c>
      <c r="H19992">
        <v>74899.570000000007</v>
      </c>
    </row>
    <row r="19993" spans="1:8" x14ac:dyDescent="0.25">
      <c r="A19993" s="2">
        <v>36</v>
      </c>
      <c r="B19993" t="s">
        <v>51</v>
      </c>
      <c r="C19993" t="s">
        <v>306</v>
      </c>
      <c r="D19993" s="2">
        <v>5</v>
      </c>
      <c r="E19993" s="17">
        <v>13</v>
      </c>
      <c r="F19993" t="s">
        <v>70</v>
      </c>
      <c r="H19993">
        <v>2067580.5999999996</v>
      </c>
    </row>
    <row r="19994" spans="1:8" x14ac:dyDescent="0.25">
      <c r="A19994" s="2">
        <v>36</v>
      </c>
      <c r="B19994" t="s">
        <v>51</v>
      </c>
      <c r="C19994" t="s">
        <v>306</v>
      </c>
      <c r="D19994" s="2">
        <v>5</v>
      </c>
      <c r="E19994" s="17">
        <v>13</v>
      </c>
      <c r="F19994" t="s">
        <v>75</v>
      </c>
      <c r="H19994">
        <v>41080.199999999997</v>
      </c>
    </row>
    <row r="19995" spans="1:8" x14ac:dyDescent="0.25">
      <c r="A19995" s="2">
        <v>36</v>
      </c>
      <c r="B19995" t="s">
        <v>51</v>
      </c>
      <c r="C19995" t="s">
        <v>306</v>
      </c>
      <c r="D19995" s="2">
        <v>5</v>
      </c>
      <c r="E19995" s="17">
        <v>13</v>
      </c>
      <c r="F19995" t="s">
        <v>68</v>
      </c>
      <c r="H19995">
        <v>61622.239999999998</v>
      </c>
    </row>
    <row r="19996" spans="1:8" x14ac:dyDescent="0.25">
      <c r="A19996" s="2">
        <v>36</v>
      </c>
      <c r="B19996" t="s">
        <v>51</v>
      </c>
      <c r="C19996" t="s">
        <v>306</v>
      </c>
      <c r="D19996" s="2">
        <v>5</v>
      </c>
      <c r="E19996" s="17">
        <v>13</v>
      </c>
      <c r="F19996" t="s">
        <v>69</v>
      </c>
      <c r="H19996">
        <v>268784.79000000004</v>
      </c>
    </row>
    <row r="19997" spans="1:8" x14ac:dyDescent="0.25">
      <c r="A19997" s="2">
        <v>36</v>
      </c>
      <c r="B19997" t="s">
        <v>51</v>
      </c>
      <c r="C19997" t="s">
        <v>306</v>
      </c>
      <c r="D19997" s="2">
        <v>5</v>
      </c>
      <c r="E19997" s="17">
        <v>13</v>
      </c>
      <c r="F19997" t="s">
        <v>67</v>
      </c>
      <c r="H19997">
        <v>244.95999999999998</v>
      </c>
    </row>
    <row r="19998" spans="1:8" x14ac:dyDescent="0.25">
      <c r="A19998" s="2">
        <v>36</v>
      </c>
      <c r="B19998" t="s">
        <v>51</v>
      </c>
      <c r="C19998" t="s">
        <v>306</v>
      </c>
      <c r="D19998" s="2">
        <v>5</v>
      </c>
      <c r="E19998" s="17">
        <v>13</v>
      </c>
      <c r="F19998" t="s">
        <v>73</v>
      </c>
      <c r="H19998">
        <v>96067.299999999988</v>
      </c>
    </row>
    <row r="19999" spans="1:8" x14ac:dyDescent="0.25">
      <c r="A19999" s="2">
        <v>36</v>
      </c>
      <c r="B19999" t="s">
        <v>51</v>
      </c>
      <c r="C19999" t="s">
        <v>306</v>
      </c>
      <c r="D19999" s="2">
        <v>5</v>
      </c>
      <c r="E19999" s="17">
        <v>13</v>
      </c>
      <c r="F19999" t="s">
        <v>72</v>
      </c>
      <c r="H19999">
        <v>446091.18999999994</v>
      </c>
    </row>
    <row r="20000" spans="1:8" x14ac:dyDescent="0.25">
      <c r="A20000" s="2">
        <v>36</v>
      </c>
      <c r="B20000" t="s">
        <v>51</v>
      </c>
      <c r="C20000" t="s">
        <v>306</v>
      </c>
      <c r="D20000" s="2">
        <v>5</v>
      </c>
      <c r="E20000" s="17">
        <v>13</v>
      </c>
      <c r="F20000" t="s">
        <v>74</v>
      </c>
      <c r="H20000">
        <v>15412.5</v>
      </c>
    </row>
    <row r="20001" spans="1:8" x14ac:dyDescent="0.25">
      <c r="A20001" s="2">
        <v>36</v>
      </c>
      <c r="B20001" t="s">
        <v>51</v>
      </c>
      <c r="C20001" t="s">
        <v>306</v>
      </c>
      <c r="D20001" s="2">
        <v>5</v>
      </c>
      <c r="E20001" s="17">
        <v>13</v>
      </c>
      <c r="F20001" t="s">
        <v>71</v>
      </c>
      <c r="H20001">
        <v>25955.72</v>
      </c>
    </row>
    <row r="20002" spans="1:8" x14ac:dyDescent="0.25">
      <c r="A20002" s="2">
        <v>36</v>
      </c>
      <c r="B20002" t="s">
        <v>51</v>
      </c>
      <c r="C20002" t="s">
        <v>306</v>
      </c>
      <c r="D20002" s="2">
        <v>5</v>
      </c>
      <c r="E20002" s="17">
        <v>14</v>
      </c>
      <c r="F20002" t="s">
        <v>70</v>
      </c>
      <c r="H20002">
        <v>2319239.0699999994</v>
      </c>
    </row>
    <row r="20003" spans="1:8" x14ac:dyDescent="0.25">
      <c r="A20003" s="2">
        <v>36</v>
      </c>
      <c r="B20003" t="s">
        <v>51</v>
      </c>
      <c r="C20003" t="s">
        <v>306</v>
      </c>
      <c r="D20003" s="2">
        <v>5</v>
      </c>
      <c r="E20003" s="17">
        <v>14</v>
      </c>
      <c r="F20003" t="s">
        <v>75</v>
      </c>
      <c r="H20003">
        <v>10026</v>
      </c>
    </row>
    <row r="20004" spans="1:8" x14ac:dyDescent="0.25">
      <c r="A20004" s="2">
        <v>36</v>
      </c>
      <c r="B20004" t="s">
        <v>51</v>
      </c>
      <c r="C20004" t="s">
        <v>306</v>
      </c>
      <c r="D20004" s="2">
        <v>5</v>
      </c>
      <c r="E20004" s="17">
        <v>14</v>
      </c>
      <c r="F20004" t="s">
        <v>68</v>
      </c>
      <c r="H20004">
        <v>63804</v>
      </c>
    </row>
    <row r="20005" spans="1:8" x14ac:dyDescent="0.25">
      <c r="A20005" s="2">
        <v>36</v>
      </c>
      <c r="B20005" t="s">
        <v>51</v>
      </c>
      <c r="C20005" t="s">
        <v>306</v>
      </c>
      <c r="D20005" s="2">
        <v>5</v>
      </c>
      <c r="E20005" s="17">
        <v>14</v>
      </c>
      <c r="F20005" t="s">
        <v>69</v>
      </c>
      <c r="H20005">
        <v>301500.52000000008</v>
      </c>
    </row>
    <row r="20006" spans="1:8" x14ac:dyDescent="0.25">
      <c r="A20006" s="2">
        <v>36</v>
      </c>
      <c r="B20006" t="s">
        <v>51</v>
      </c>
      <c r="C20006" t="s">
        <v>306</v>
      </c>
      <c r="D20006" s="2">
        <v>5</v>
      </c>
      <c r="E20006" s="17">
        <v>14</v>
      </c>
      <c r="F20006" t="s">
        <v>67</v>
      </c>
      <c r="H20006">
        <v>204.09999999999997</v>
      </c>
    </row>
    <row r="20007" spans="1:8" x14ac:dyDescent="0.25">
      <c r="A20007" s="2">
        <v>36</v>
      </c>
      <c r="B20007" t="s">
        <v>51</v>
      </c>
      <c r="C20007" t="s">
        <v>306</v>
      </c>
      <c r="D20007" s="2">
        <v>5</v>
      </c>
      <c r="E20007" s="17">
        <v>14</v>
      </c>
      <c r="F20007" t="s">
        <v>72</v>
      </c>
      <c r="H20007">
        <v>516196.70000000007</v>
      </c>
    </row>
    <row r="20008" spans="1:8" x14ac:dyDescent="0.25">
      <c r="A20008" s="2">
        <v>36</v>
      </c>
      <c r="B20008" t="s">
        <v>51</v>
      </c>
      <c r="C20008" t="s">
        <v>306</v>
      </c>
      <c r="D20008" s="2">
        <v>5</v>
      </c>
      <c r="E20008" s="17">
        <v>15</v>
      </c>
      <c r="F20008" t="s">
        <v>70</v>
      </c>
      <c r="H20008">
        <v>568990.12</v>
      </c>
    </row>
    <row r="20009" spans="1:8" x14ac:dyDescent="0.25">
      <c r="A20009" s="2">
        <v>36</v>
      </c>
      <c r="B20009" t="s">
        <v>51</v>
      </c>
      <c r="C20009" t="s">
        <v>306</v>
      </c>
      <c r="D20009" s="2">
        <v>5</v>
      </c>
      <c r="E20009" s="17">
        <v>15</v>
      </c>
      <c r="F20009" t="s">
        <v>75</v>
      </c>
      <c r="H20009">
        <v>2000</v>
      </c>
    </row>
    <row r="20010" spans="1:8" x14ac:dyDescent="0.25">
      <c r="A20010" s="2">
        <v>36</v>
      </c>
      <c r="B20010" t="s">
        <v>51</v>
      </c>
      <c r="C20010" t="s">
        <v>306</v>
      </c>
      <c r="D20010" s="2">
        <v>5</v>
      </c>
      <c r="E20010" s="17">
        <v>15</v>
      </c>
      <c r="F20010" t="s">
        <v>68</v>
      </c>
      <c r="H20010">
        <v>15635</v>
      </c>
    </row>
    <row r="20011" spans="1:8" x14ac:dyDescent="0.25">
      <c r="A20011" s="2">
        <v>36</v>
      </c>
      <c r="B20011" t="s">
        <v>51</v>
      </c>
      <c r="C20011" t="s">
        <v>306</v>
      </c>
      <c r="D20011" s="2">
        <v>5</v>
      </c>
      <c r="E20011" s="17">
        <v>15</v>
      </c>
      <c r="F20011" t="s">
        <v>69</v>
      </c>
      <c r="H20011">
        <v>73968.579999999987</v>
      </c>
    </row>
    <row r="20012" spans="1:8" x14ac:dyDescent="0.25">
      <c r="A20012" s="2">
        <v>36</v>
      </c>
      <c r="B20012" t="s">
        <v>51</v>
      </c>
      <c r="C20012" t="s">
        <v>306</v>
      </c>
      <c r="D20012" s="2">
        <v>5</v>
      </c>
      <c r="E20012" s="17">
        <v>15</v>
      </c>
      <c r="F20012" t="s">
        <v>67</v>
      </c>
      <c r="H20012">
        <v>46.64</v>
      </c>
    </row>
    <row r="20013" spans="1:8" x14ac:dyDescent="0.25">
      <c r="A20013" s="2">
        <v>36</v>
      </c>
      <c r="B20013" t="s">
        <v>51</v>
      </c>
      <c r="C20013" t="s">
        <v>306</v>
      </c>
      <c r="D20013" s="2">
        <v>5</v>
      </c>
      <c r="E20013" s="17">
        <v>15</v>
      </c>
      <c r="F20013" t="s">
        <v>72</v>
      </c>
      <c r="H20013">
        <v>104833.31999999999</v>
      </c>
    </row>
    <row r="20014" spans="1:8" x14ac:dyDescent="0.25">
      <c r="A20014" s="2">
        <v>36</v>
      </c>
      <c r="B20014" t="s">
        <v>51</v>
      </c>
      <c r="C20014" t="s">
        <v>307</v>
      </c>
      <c r="D20014" s="2">
        <v>5</v>
      </c>
      <c r="E20014" s="17">
        <v>5</v>
      </c>
      <c r="F20014" t="s">
        <v>70</v>
      </c>
      <c r="G20014">
        <v>51</v>
      </c>
      <c r="H20014">
        <v>5759766.0099999998</v>
      </c>
    </row>
    <row r="20015" spans="1:8" x14ac:dyDescent="0.25">
      <c r="A20015" s="2">
        <v>36</v>
      </c>
      <c r="B20015" t="s">
        <v>51</v>
      </c>
      <c r="C20015" t="s">
        <v>307</v>
      </c>
      <c r="D20015" s="2">
        <v>5</v>
      </c>
      <c r="E20015" s="17">
        <v>5</v>
      </c>
      <c r="F20015" t="s">
        <v>75</v>
      </c>
      <c r="G20015">
        <v>23</v>
      </c>
      <c r="H20015">
        <v>251700</v>
      </c>
    </row>
    <row r="20016" spans="1:8" x14ac:dyDescent="0.25">
      <c r="A20016" s="2">
        <v>36</v>
      </c>
      <c r="B20016" t="s">
        <v>51</v>
      </c>
      <c r="C20016" t="s">
        <v>307</v>
      </c>
      <c r="D20016" s="2">
        <v>5</v>
      </c>
      <c r="E20016" s="17">
        <v>5</v>
      </c>
      <c r="F20016" t="s">
        <v>68</v>
      </c>
      <c r="G20016">
        <v>18</v>
      </c>
      <c r="H20016">
        <v>253739.5</v>
      </c>
    </row>
    <row r="20017" spans="1:8" x14ac:dyDescent="0.25">
      <c r="A20017" s="2">
        <v>36</v>
      </c>
      <c r="B20017" t="s">
        <v>51</v>
      </c>
      <c r="C20017" t="s">
        <v>307</v>
      </c>
      <c r="D20017" s="2">
        <v>5</v>
      </c>
      <c r="E20017" s="17">
        <v>5</v>
      </c>
      <c r="F20017" t="s">
        <v>69</v>
      </c>
      <c r="G20017">
        <v>23</v>
      </c>
      <c r="H20017">
        <v>333437.93000000005</v>
      </c>
    </row>
    <row r="20018" spans="1:8" x14ac:dyDescent="0.25">
      <c r="A20018" s="2">
        <v>36</v>
      </c>
      <c r="B20018" t="s">
        <v>51</v>
      </c>
      <c r="C20018" t="s">
        <v>307</v>
      </c>
      <c r="D20018" s="2">
        <v>5</v>
      </c>
      <c r="E20018" s="17">
        <v>5</v>
      </c>
      <c r="F20018" t="s">
        <v>78</v>
      </c>
      <c r="H20018">
        <v>73411.58</v>
      </c>
    </row>
    <row r="20019" spans="1:8" x14ac:dyDescent="0.25">
      <c r="A20019" s="2">
        <v>36</v>
      </c>
      <c r="B20019" t="s">
        <v>51</v>
      </c>
      <c r="C20019" t="s">
        <v>307</v>
      </c>
      <c r="D20019" s="2">
        <v>5</v>
      </c>
      <c r="E20019" s="17">
        <v>5</v>
      </c>
      <c r="F20019" t="s">
        <v>67</v>
      </c>
      <c r="G20019">
        <v>49</v>
      </c>
      <c r="H20019">
        <v>2798.4</v>
      </c>
    </row>
    <row r="20020" spans="1:8" x14ac:dyDescent="0.25">
      <c r="A20020" s="2">
        <v>36</v>
      </c>
      <c r="B20020" t="s">
        <v>51</v>
      </c>
      <c r="C20020" t="s">
        <v>307</v>
      </c>
      <c r="D20020" s="2">
        <v>5</v>
      </c>
      <c r="E20020" s="17">
        <v>5</v>
      </c>
      <c r="F20020" t="s">
        <v>73</v>
      </c>
      <c r="G20020">
        <v>2</v>
      </c>
      <c r="H20020">
        <v>244462.44</v>
      </c>
    </row>
    <row r="20021" spans="1:8" x14ac:dyDescent="0.25">
      <c r="A20021" s="2">
        <v>36</v>
      </c>
      <c r="B20021" t="s">
        <v>51</v>
      </c>
      <c r="C20021" t="s">
        <v>307</v>
      </c>
      <c r="D20021" s="2">
        <v>5</v>
      </c>
      <c r="E20021" s="17">
        <v>5</v>
      </c>
      <c r="F20021" t="s">
        <v>72</v>
      </c>
      <c r="G20021">
        <v>26</v>
      </c>
      <c r="H20021">
        <v>1101144.3499999994</v>
      </c>
    </row>
    <row r="20022" spans="1:8" x14ac:dyDescent="0.25">
      <c r="A20022" s="2">
        <v>36</v>
      </c>
      <c r="B20022" t="s">
        <v>51</v>
      </c>
      <c r="C20022" t="s">
        <v>307</v>
      </c>
      <c r="D20022" s="2">
        <v>5</v>
      </c>
      <c r="E20022" s="17">
        <v>5</v>
      </c>
      <c r="F20022" t="s">
        <v>74</v>
      </c>
      <c r="G20022">
        <v>2</v>
      </c>
      <c r="H20022">
        <v>78852.959999999992</v>
      </c>
    </row>
    <row r="20023" spans="1:8" x14ac:dyDescent="0.25">
      <c r="A20023" s="2">
        <v>36</v>
      </c>
      <c r="B20023" t="s">
        <v>51</v>
      </c>
      <c r="C20023" t="s">
        <v>307</v>
      </c>
      <c r="D20023" s="2">
        <v>5</v>
      </c>
      <c r="E20023" s="17">
        <v>5</v>
      </c>
      <c r="F20023" t="s">
        <v>71</v>
      </c>
      <c r="G20023">
        <v>1</v>
      </c>
      <c r="H20023">
        <v>31967.360000000004</v>
      </c>
    </row>
    <row r="20024" spans="1:8" x14ac:dyDescent="0.25">
      <c r="A20024" s="2">
        <v>36</v>
      </c>
      <c r="B20024" t="s">
        <v>51</v>
      </c>
      <c r="C20024" t="s">
        <v>307</v>
      </c>
      <c r="D20024" s="2">
        <v>5</v>
      </c>
      <c r="E20024" s="17">
        <v>6</v>
      </c>
      <c r="F20024" t="s">
        <v>70</v>
      </c>
      <c r="G20024">
        <v>23</v>
      </c>
      <c r="H20024">
        <v>3497610.25</v>
      </c>
    </row>
    <row r="20025" spans="1:8" x14ac:dyDescent="0.25">
      <c r="A20025" s="2">
        <v>36</v>
      </c>
      <c r="B20025" t="s">
        <v>51</v>
      </c>
      <c r="C20025" t="s">
        <v>307</v>
      </c>
      <c r="D20025" s="2">
        <v>5</v>
      </c>
      <c r="E20025" s="17">
        <v>6</v>
      </c>
      <c r="F20025" t="s">
        <v>75</v>
      </c>
      <c r="G20025">
        <v>22</v>
      </c>
      <c r="H20025">
        <v>260100</v>
      </c>
    </row>
    <row r="20026" spans="1:8" x14ac:dyDescent="0.25">
      <c r="A20026" s="2">
        <v>36</v>
      </c>
      <c r="B20026" t="s">
        <v>51</v>
      </c>
      <c r="C20026" t="s">
        <v>307</v>
      </c>
      <c r="D20026" s="2">
        <v>5</v>
      </c>
      <c r="E20026" s="17">
        <v>6</v>
      </c>
      <c r="F20026" t="s">
        <v>77</v>
      </c>
      <c r="G20026">
        <v>1</v>
      </c>
      <c r="H20026">
        <v>11377.869999999999</v>
      </c>
    </row>
    <row r="20027" spans="1:8" x14ac:dyDescent="0.25">
      <c r="A20027" s="2">
        <v>36</v>
      </c>
      <c r="B20027" t="s">
        <v>51</v>
      </c>
      <c r="C20027" t="s">
        <v>307</v>
      </c>
      <c r="D20027" s="2">
        <v>5</v>
      </c>
      <c r="E20027" s="17">
        <v>6</v>
      </c>
      <c r="F20027" t="s">
        <v>68</v>
      </c>
      <c r="G20027">
        <v>19</v>
      </c>
      <c r="H20027">
        <v>370003.75</v>
      </c>
    </row>
    <row r="20028" spans="1:8" x14ac:dyDescent="0.25">
      <c r="A20028" s="2">
        <v>36</v>
      </c>
      <c r="B20028" t="s">
        <v>51</v>
      </c>
      <c r="C20028" t="s">
        <v>307</v>
      </c>
      <c r="D20028" s="2">
        <v>5</v>
      </c>
      <c r="E20028" s="17">
        <v>6</v>
      </c>
      <c r="F20028" t="s">
        <v>69</v>
      </c>
      <c r="G20028">
        <v>23</v>
      </c>
      <c r="H20028">
        <v>454685.25</v>
      </c>
    </row>
    <row r="20029" spans="1:8" x14ac:dyDescent="0.25">
      <c r="A20029" s="2">
        <v>36</v>
      </c>
      <c r="B20029" t="s">
        <v>51</v>
      </c>
      <c r="C20029" t="s">
        <v>307</v>
      </c>
      <c r="D20029" s="2">
        <v>5</v>
      </c>
      <c r="E20029" s="17">
        <v>6</v>
      </c>
      <c r="F20029" t="s">
        <v>78</v>
      </c>
      <c r="H20029">
        <v>98109.42</v>
      </c>
    </row>
    <row r="20030" spans="1:8" x14ac:dyDescent="0.25">
      <c r="A20030" s="2">
        <v>36</v>
      </c>
      <c r="B20030" t="s">
        <v>51</v>
      </c>
      <c r="C20030" t="s">
        <v>307</v>
      </c>
      <c r="D20030" s="2">
        <v>5</v>
      </c>
      <c r="E20030" s="17">
        <v>6</v>
      </c>
      <c r="F20030" t="s">
        <v>67</v>
      </c>
      <c r="G20030">
        <v>23</v>
      </c>
      <c r="H20030">
        <v>1405.0300000000002</v>
      </c>
    </row>
    <row r="20031" spans="1:8" x14ac:dyDescent="0.25">
      <c r="A20031" s="2">
        <v>36</v>
      </c>
      <c r="B20031" t="s">
        <v>51</v>
      </c>
      <c r="C20031" t="s">
        <v>307</v>
      </c>
      <c r="D20031" s="2">
        <v>5</v>
      </c>
      <c r="E20031" s="17">
        <v>6</v>
      </c>
      <c r="F20031" t="s">
        <v>73</v>
      </c>
      <c r="H20031">
        <v>263134.25</v>
      </c>
    </row>
    <row r="20032" spans="1:8" x14ac:dyDescent="0.25">
      <c r="A20032" s="2">
        <v>36</v>
      </c>
      <c r="B20032" t="s">
        <v>51</v>
      </c>
      <c r="C20032" t="s">
        <v>307</v>
      </c>
      <c r="D20032" s="2">
        <v>5</v>
      </c>
      <c r="E20032" s="17">
        <v>6</v>
      </c>
      <c r="F20032" t="s">
        <v>74</v>
      </c>
      <c r="G20032">
        <v>1</v>
      </c>
      <c r="H20032">
        <v>19918.97</v>
      </c>
    </row>
    <row r="20033" spans="1:8" x14ac:dyDescent="0.25">
      <c r="A20033" s="2">
        <v>36</v>
      </c>
      <c r="B20033" t="s">
        <v>51</v>
      </c>
      <c r="C20033" t="s">
        <v>307</v>
      </c>
      <c r="D20033" s="2">
        <v>5</v>
      </c>
      <c r="E20033" s="17">
        <v>6</v>
      </c>
      <c r="F20033" t="s">
        <v>71</v>
      </c>
      <c r="G20033">
        <v>1</v>
      </c>
      <c r="H20033">
        <v>34662.720000000001</v>
      </c>
    </row>
    <row r="20034" spans="1:8" x14ac:dyDescent="0.25">
      <c r="A20034" s="2">
        <v>36</v>
      </c>
      <c r="B20034" t="s">
        <v>51</v>
      </c>
      <c r="C20034" t="s">
        <v>307</v>
      </c>
      <c r="D20034" s="2">
        <v>5</v>
      </c>
      <c r="E20034" s="17">
        <v>7</v>
      </c>
      <c r="F20034" t="s">
        <v>70</v>
      </c>
      <c r="G20034">
        <v>56</v>
      </c>
      <c r="H20034">
        <v>9261699.4900000002</v>
      </c>
    </row>
    <row r="20035" spans="1:8" x14ac:dyDescent="0.25">
      <c r="A20035" s="2">
        <v>36</v>
      </c>
      <c r="B20035" t="s">
        <v>51</v>
      </c>
      <c r="C20035" t="s">
        <v>307</v>
      </c>
      <c r="D20035" s="2">
        <v>5</v>
      </c>
      <c r="E20035" s="17">
        <v>7</v>
      </c>
      <c r="F20035" t="s">
        <v>75</v>
      </c>
      <c r="G20035">
        <v>39</v>
      </c>
      <c r="H20035">
        <v>416400</v>
      </c>
    </row>
    <row r="20036" spans="1:8" x14ac:dyDescent="0.25">
      <c r="A20036" s="2">
        <v>36</v>
      </c>
      <c r="B20036" t="s">
        <v>51</v>
      </c>
      <c r="C20036" t="s">
        <v>307</v>
      </c>
      <c r="D20036" s="2">
        <v>5</v>
      </c>
      <c r="E20036" s="17">
        <v>7</v>
      </c>
      <c r="F20036" t="s">
        <v>68</v>
      </c>
      <c r="G20036">
        <v>35</v>
      </c>
      <c r="H20036">
        <v>524670.25</v>
      </c>
    </row>
    <row r="20037" spans="1:8" x14ac:dyDescent="0.25">
      <c r="A20037" s="2">
        <v>36</v>
      </c>
      <c r="B20037" t="s">
        <v>51</v>
      </c>
      <c r="C20037" t="s">
        <v>307</v>
      </c>
      <c r="D20037" s="2">
        <v>5</v>
      </c>
      <c r="E20037" s="17">
        <v>7</v>
      </c>
      <c r="F20037" t="s">
        <v>69</v>
      </c>
      <c r="G20037">
        <v>54</v>
      </c>
      <c r="H20037">
        <v>1151670.889999999</v>
      </c>
    </row>
    <row r="20038" spans="1:8" x14ac:dyDescent="0.25">
      <c r="A20038" s="2">
        <v>36</v>
      </c>
      <c r="B20038" t="s">
        <v>51</v>
      </c>
      <c r="C20038" t="s">
        <v>307</v>
      </c>
      <c r="D20038" s="2">
        <v>5</v>
      </c>
      <c r="E20038" s="17">
        <v>7</v>
      </c>
      <c r="F20038" t="s">
        <v>78</v>
      </c>
      <c r="H20038">
        <v>199989.38</v>
      </c>
    </row>
    <row r="20039" spans="1:8" x14ac:dyDescent="0.25">
      <c r="A20039" s="2">
        <v>36</v>
      </c>
      <c r="B20039" t="s">
        <v>51</v>
      </c>
      <c r="C20039" t="s">
        <v>307</v>
      </c>
      <c r="D20039" s="2">
        <v>5</v>
      </c>
      <c r="E20039" s="17">
        <v>7</v>
      </c>
      <c r="F20039" t="s">
        <v>67</v>
      </c>
      <c r="G20039">
        <v>56</v>
      </c>
      <c r="H20039">
        <v>3014.11</v>
      </c>
    </row>
    <row r="20040" spans="1:8" x14ac:dyDescent="0.25">
      <c r="A20040" s="2">
        <v>36</v>
      </c>
      <c r="B20040" t="s">
        <v>51</v>
      </c>
      <c r="C20040" t="s">
        <v>307</v>
      </c>
      <c r="D20040" s="2">
        <v>5</v>
      </c>
      <c r="E20040" s="17">
        <v>7</v>
      </c>
      <c r="F20040" t="s">
        <v>73</v>
      </c>
      <c r="G20040">
        <v>10</v>
      </c>
      <c r="H20040">
        <v>703899.51</v>
      </c>
    </row>
    <row r="20041" spans="1:8" x14ac:dyDescent="0.25">
      <c r="A20041" s="2">
        <v>36</v>
      </c>
      <c r="B20041" t="s">
        <v>51</v>
      </c>
      <c r="C20041" t="s">
        <v>307</v>
      </c>
      <c r="D20041" s="2">
        <v>5</v>
      </c>
      <c r="E20041" s="17">
        <v>7</v>
      </c>
      <c r="F20041" t="s">
        <v>79</v>
      </c>
      <c r="H20041">
        <v>8882</v>
      </c>
    </row>
    <row r="20042" spans="1:8" x14ac:dyDescent="0.25">
      <c r="A20042" s="2">
        <v>36</v>
      </c>
      <c r="B20042" t="s">
        <v>51</v>
      </c>
      <c r="C20042" t="s">
        <v>307</v>
      </c>
      <c r="D20042" s="2">
        <v>5</v>
      </c>
      <c r="E20042" s="17">
        <v>7</v>
      </c>
      <c r="F20042" t="s">
        <v>72</v>
      </c>
      <c r="G20042">
        <v>2</v>
      </c>
      <c r="H20042">
        <v>150319.28</v>
      </c>
    </row>
    <row r="20043" spans="1:8" x14ac:dyDescent="0.25">
      <c r="A20043" s="2">
        <v>36</v>
      </c>
      <c r="B20043" t="s">
        <v>51</v>
      </c>
      <c r="C20043" t="s">
        <v>307</v>
      </c>
      <c r="D20043" s="2">
        <v>5</v>
      </c>
      <c r="E20043" s="17">
        <v>7</v>
      </c>
      <c r="F20043" t="s">
        <v>74</v>
      </c>
      <c r="G20043">
        <v>3</v>
      </c>
      <c r="H20043">
        <v>206652.03</v>
      </c>
    </row>
    <row r="20044" spans="1:8" x14ac:dyDescent="0.25">
      <c r="A20044" s="2">
        <v>36</v>
      </c>
      <c r="B20044" t="s">
        <v>51</v>
      </c>
      <c r="C20044" t="s">
        <v>307</v>
      </c>
      <c r="D20044" s="2">
        <v>5</v>
      </c>
      <c r="E20044" s="17">
        <v>7</v>
      </c>
      <c r="F20044" t="s">
        <v>71</v>
      </c>
      <c r="G20044">
        <v>4</v>
      </c>
      <c r="H20044">
        <v>143354.44</v>
      </c>
    </row>
    <row r="20045" spans="1:8" x14ac:dyDescent="0.25">
      <c r="A20045" s="2">
        <v>36</v>
      </c>
      <c r="B20045" t="s">
        <v>51</v>
      </c>
      <c r="C20045" t="s">
        <v>307</v>
      </c>
      <c r="D20045" s="2">
        <v>5</v>
      </c>
      <c r="E20045" s="17">
        <v>8</v>
      </c>
      <c r="F20045" t="s">
        <v>70</v>
      </c>
      <c r="G20045">
        <v>40</v>
      </c>
      <c r="H20045">
        <v>8669574.25</v>
      </c>
    </row>
    <row r="20046" spans="1:8" x14ac:dyDescent="0.25">
      <c r="A20046" s="2">
        <v>36</v>
      </c>
      <c r="B20046" t="s">
        <v>51</v>
      </c>
      <c r="C20046" t="s">
        <v>307</v>
      </c>
      <c r="D20046" s="2">
        <v>5</v>
      </c>
      <c r="E20046" s="17">
        <v>8</v>
      </c>
      <c r="F20046" t="s">
        <v>75</v>
      </c>
      <c r="G20046">
        <v>37</v>
      </c>
      <c r="H20046">
        <v>438000</v>
      </c>
    </row>
    <row r="20047" spans="1:8" x14ac:dyDescent="0.25">
      <c r="A20047" s="2">
        <v>36</v>
      </c>
      <c r="B20047" t="s">
        <v>51</v>
      </c>
      <c r="C20047" t="s">
        <v>307</v>
      </c>
      <c r="D20047" s="2">
        <v>5</v>
      </c>
      <c r="E20047" s="17">
        <v>8</v>
      </c>
      <c r="F20047" t="s">
        <v>68</v>
      </c>
      <c r="G20047">
        <v>28</v>
      </c>
      <c r="H20047">
        <v>520355.25</v>
      </c>
    </row>
    <row r="20048" spans="1:8" x14ac:dyDescent="0.25">
      <c r="A20048" s="2">
        <v>36</v>
      </c>
      <c r="B20048" t="s">
        <v>51</v>
      </c>
      <c r="C20048" t="s">
        <v>307</v>
      </c>
      <c r="D20048" s="2">
        <v>5</v>
      </c>
      <c r="E20048" s="17">
        <v>8</v>
      </c>
      <c r="F20048" t="s">
        <v>69</v>
      </c>
      <c r="G20048">
        <v>40</v>
      </c>
      <c r="H20048">
        <v>1127037.6600000001</v>
      </c>
    </row>
    <row r="20049" spans="1:8" x14ac:dyDescent="0.25">
      <c r="A20049" s="2">
        <v>36</v>
      </c>
      <c r="B20049" t="s">
        <v>51</v>
      </c>
      <c r="C20049" t="s">
        <v>307</v>
      </c>
      <c r="D20049" s="2">
        <v>5</v>
      </c>
      <c r="E20049" s="17">
        <v>8</v>
      </c>
      <c r="F20049" t="s">
        <v>78</v>
      </c>
      <c r="H20049">
        <v>217779.83000000002</v>
      </c>
    </row>
    <row r="20050" spans="1:8" x14ac:dyDescent="0.25">
      <c r="A20050" s="2">
        <v>36</v>
      </c>
      <c r="B20050" t="s">
        <v>51</v>
      </c>
      <c r="C20050" t="s">
        <v>307</v>
      </c>
      <c r="D20050" s="2">
        <v>5</v>
      </c>
      <c r="E20050" s="17">
        <v>8</v>
      </c>
      <c r="F20050" t="s">
        <v>67</v>
      </c>
      <c r="G20050">
        <v>39</v>
      </c>
      <c r="H20050">
        <v>2244.5500000000002</v>
      </c>
    </row>
    <row r="20051" spans="1:8" x14ac:dyDescent="0.25">
      <c r="A20051" s="2">
        <v>36</v>
      </c>
      <c r="B20051" t="s">
        <v>51</v>
      </c>
      <c r="C20051" t="s">
        <v>307</v>
      </c>
      <c r="D20051" s="2">
        <v>5</v>
      </c>
      <c r="E20051" s="17">
        <v>8</v>
      </c>
      <c r="F20051" t="s">
        <v>73</v>
      </c>
      <c r="G20051">
        <v>5</v>
      </c>
      <c r="H20051">
        <v>722991.67</v>
      </c>
    </row>
    <row r="20052" spans="1:8" x14ac:dyDescent="0.25">
      <c r="A20052" s="2">
        <v>36</v>
      </c>
      <c r="B20052" t="s">
        <v>51</v>
      </c>
      <c r="C20052" t="s">
        <v>307</v>
      </c>
      <c r="D20052" s="2">
        <v>5</v>
      </c>
      <c r="E20052" s="17">
        <v>8</v>
      </c>
      <c r="F20052" t="s">
        <v>74</v>
      </c>
      <c r="G20052">
        <v>3</v>
      </c>
      <c r="H20052">
        <v>263504.69000000006</v>
      </c>
    </row>
    <row r="20053" spans="1:8" x14ac:dyDescent="0.25">
      <c r="A20053" s="2">
        <v>36</v>
      </c>
      <c r="B20053" t="s">
        <v>51</v>
      </c>
      <c r="C20053" t="s">
        <v>307</v>
      </c>
      <c r="D20053" s="2">
        <v>5</v>
      </c>
      <c r="E20053" s="17">
        <v>8</v>
      </c>
      <c r="F20053" t="s">
        <v>71</v>
      </c>
      <c r="G20053">
        <v>8</v>
      </c>
      <c r="H20053">
        <v>312516.57</v>
      </c>
    </row>
    <row r="20054" spans="1:8" x14ac:dyDescent="0.25">
      <c r="A20054" s="2">
        <v>36</v>
      </c>
      <c r="B20054" t="s">
        <v>51</v>
      </c>
      <c r="C20054" t="s">
        <v>307</v>
      </c>
      <c r="D20054" s="2">
        <v>5</v>
      </c>
      <c r="E20054" s="17">
        <v>9</v>
      </c>
      <c r="F20054" t="s">
        <v>70</v>
      </c>
      <c r="G20054">
        <v>26</v>
      </c>
      <c r="H20054">
        <v>6735908.75</v>
      </c>
    </row>
    <row r="20055" spans="1:8" x14ac:dyDescent="0.25">
      <c r="A20055" s="2">
        <v>36</v>
      </c>
      <c r="B20055" t="s">
        <v>51</v>
      </c>
      <c r="C20055" t="s">
        <v>307</v>
      </c>
      <c r="D20055" s="2">
        <v>5</v>
      </c>
      <c r="E20055" s="17">
        <v>9</v>
      </c>
      <c r="F20055" t="s">
        <v>75</v>
      </c>
      <c r="G20055">
        <v>25</v>
      </c>
      <c r="H20055">
        <v>284400</v>
      </c>
    </row>
    <row r="20056" spans="1:8" x14ac:dyDescent="0.25">
      <c r="A20056" s="2">
        <v>36</v>
      </c>
      <c r="B20056" t="s">
        <v>51</v>
      </c>
      <c r="C20056" t="s">
        <v>307</v>
      </c>
      <c r="D20056" s="2">
        <v>5</v>
      </c>
      <c r="E20056" s="17">
        <v>9</v>
      </c>
      <c r="F20056" t="s">
        <v>68</v>
      </c>
      <c r="G20056">
        <v>19</v>
      </c>
      <c r="H20056">
        <v>323149</v>
      </c>
    </row>
    <row r="20057" spans="1:8" x14ac:dyDescent="0.25">
      <c r="A20057" s="2">
        <v>36</v>
      </c>
      <c r="B20057" t="s">
        <v>51</v>
      </c>
      <c r="C20057" t="s">
        <v>307</v>
      </c>
      <c r="D20057" s="2">
        <v>5</v>
      </c>
      <c r="E20057" s="17">
        <v>9</v>
      </c>
      <c r="F20057" t="s">
        <v>69</v>
      </c>
      <c r="G20057">
        <v>26</v>
      </c>
      <c r="H20057">
        <v>875663.97</v>
      </c>
    </row>
    <row r="20058" spans="1:8" x14ac:dyDescent="0.25">
      <c r="A20058" s="2">
        <v>36</v>
      </c>
      <c r="B20058" t="s">
        <v>51</v>
      </c>
      <c r="C20058" t="s">
        <v>307</v>
      </c>
      <c r="D20058" s="2">
        <v>5</v>
      </c>
      <c r="E20058" s="17">
        <v>9</v>
      </c>
      <c r="F20058" t="s">
        <v>78</v>
      </c>
      <c r="H20058">
        <v>141550.16999999998</v>
      </c>
    </row>
    <row r="20059" spans="1:8" x14ac:dyDescent="0.25">
      <c r="A20059" s="2">
        <v>36</v>
      </c>
      <c r="B20059" t="s">
        <v>51</v>
      </c>
      <c r="C20059" t="s">
        <v>307</v>
      </c>
      <c r="D20059" s="2">
        <v>5</v>
      </c>
      <c r="E20059" s="17">
        <v>9</v>
      </c>
      <c r="F20059" t="s">
        <v>67</v>
      </c>
      <c r="G20059">
        <v>26</v>
      </c>
      <c r="H20059">
        <v>1498.31</v>
      </c>
    </row>
    <row r="20060" spans="1:8" x14ac:dyDescent="0.25">
      <c r="A20060" s="2">
        <v>36</v>
      </c>
      <c r="B20060" t="s">
        <v>51</v>
      </c>
      <c r="C20060" t="s">
        <v>307</v>
      </c>
      <c r="D20060" s="2">
        <v>5</v>
      </c>
      <c r="E20060" s="17">
        <v>9</v>
      </c>
      <c r="F20060" t="s">
        <v>73</v>
      </c>
      <c r="G20060">
        <v>3</v>
      </c>
      <c r="H20060">
        <v>578999.39</v>
      </c>
    </row>
    <row r="20061" spans="1:8" x14ac:dyDescent="0.25">
      <c r="A20061" s="2">
        <v>36</v>
      </c>
      <c r="B20061" t="s">
        <v>51</v>
      </c>
      <c r="C20061" t="s">
        <v>307</v>
      </c>
      <c r="D20061" s="2">
        <v>5</v>
      </c>
      <c r="E20061" s="17">
        <v>9</v>
      </c>
      <c r="F20061" t="s">
        <v>74</v>
      </c>
      <c r="G20061">
        <v>2</v>
      </c>
      <c r="H20061">
        <v>186244.47</v>
      </c>
    </row>
    <row r="20062" spans="1:8" x14ac:dyDescent="0.25">
      <c r="A20062" s="2">
        <v>36</v>
      </c>
      <c r="B20062" t="s">
        <v>51</v>
      </c>
      <c r="C20062" t="s">
        <v>307</v>
      </c>
      <c r="D20062" s="2">
        <v>5</v>
      </c>
      <c r="E20062" s="17">
        <v>9</v>
      </c>
      <c r="F20062" t="s">
        <v>71</v>
      </c>
      <c r="G20062">
        <v>6</v>
      </c>
      <c r="H20062">
        <v>231236.3</v>
      </c>
    </row>
    <row r="20063" spans="1:8" x14ac:dyDescent="0.25">
      <c r="A20063" s="2">
        <v>36</v>
      </c>
      <c r="B20063" t="s">
        <v>51</v>
      </c>
      <c r="C20063" t="s">
        <v>307</v>
      </c>
      <c r="D20063" s="2">
        <v>5</v>
      </c>
      <c r="E20063" s="17">
        <v>10</v>
      </c>
      <c r="F20063" t="s">
        <v>70</v>
      </c>
      <c r="G20063">
        <v>67</v>
      </c>
      <c r="H20063">
        <v>18776343.559999991</v>
      </c>
    </row>
    <row r="20064" spans="1:8" x14ac:dyDescent="0.25">
      <c r="A20064" s="2">
        <v>36</v>
      </c>
      <c r="B20064" t="s">
        <v>51</v>
      </c>
      <c r="C20064" t="s">
        <v>307</v>
      </c>
      <c r="D20064" s="2">
        <v>5</v>
      </c>
      <c r="E20064" s="17">
        <v>10</v>
      </c>
      <c r="F20064" t="s">
        <v>75</v>
      </c>
      <c r="G20064">
        <v>41</v>
      </c>
      <c r="H20064">
        <v>441700</v>
      </c>
    </row>
    <row r="20065" spans="1:8" x14ac:dyDescent="0.25">
      <c r="A20065" s="2">
        <v>36</v>
      </c>
      <c r="B20065" t="s">
        <v>51</v>
      </c>
      <c r="C20065" t="s">
        <v>307</v>
      </c>
      <c r="D20065" s="2">
        <v>5</v>
      </c>
      <c r="E20065" s="17">
        <v>10</v>
      </c>
      <c r="F20065" t="s">
        <v>68</v>
      </c>
      <c r="G20065">
        <v>38</v>
      </c>
      <c r="H20065">
        <v>658633.73</v>
      </c>
    </row>
    <row r="20066" spans="1:8" x14ac:dyDescent="0.25">
      <c r="A20066" s="2">
        <v>36</v>
      </c>
      <c r="B20066" t="s">
        <v>51</v>
      </c>
      <c r="C20066" t="s">
        <v>307</v>
      </c>
      <c r="D20066" s="2">
        <v>5</v>
      </c>
      <c r="E20066" s="17">
        <v>10</v>
      </c>
      <c r="F20066" t="s">
        <v>69</v>
      </c>
      <c r="G20066">
        <v>52</v>
      </c>
      <c r="H20066">
        <v>2068515.3200000003</v>
      </c>
    </row>
    <row r="20067" spans="1:8" x14ac:dyDescent="0.25">
      <c r="A20067" s="2">
        <v>36</v>
      </c>
      <c r="B20067" t="s">
        <v>51</v>
      </c>
      <c r="C20067" t="s">
        <v>307</v>
      </c>
      <c r="D20067" s="2">
        <v>5</v>
      </c>
      <c r="E20067" s="17">
        <v>10</v>
      </c>
      <c r="F20067" t="s">
        <v>78</v>
      </c>
      <c r="H20067">
        <v>415903.42000000004</v>
      </c>
    </row>
    <row r="20068" spans="1:8" x14ac:dyDescent="0.25">
      <c r="A20068" s="2">
        <v>36</v>
      </c>
      <c r="B20068" t="s">
        <v>51</v>
      </c>
      <c r="C20068" t="s">
        <v>307</v>
      </c>
      <c r="D20068" s="2">
        <v>5</v>
      </c>
      <c r="E20068" s="17">
        <v>10</v>
      </c>
      <c r="F20068" t="s">
        <v>67</v>
      </c>
      <c r="G20068">
        <v>66</v>
      </c>
      <c r="H20068">
        <v>3503.83</v>
      </c>
    </row>
    <row r="20069" spans="1:8" x14ac:dyDescent="0.25">
      <c r="A20069" s="2">
        <v>36</v>
      </c>
      <c r="B20069" t="s">
        <v>51</v>
      </c>
      <c r="C20069" t="s">
        <v>307</v>
      </c>
      <c r="D20069" s="2">
        <v>5</v>
      </c>
      <c r="E20069" s="17">
        <v>10</v>
      </c>
      <c r="F20069" t="s">
        <v>73</v>
      </c>
      <c r="G20069">
        <v>10</v>
      </c>
      <c r="H20069">
        <v>1454265.1</v>
      </c>
    </row>
    <row r="20070" spans="1:8" x14ac:dyDescent="0.25">
      <c r="A20070" s="2">
        <v>36</v>
      </c>
      <c r="B20070" t="s">
        <v>51</v>
      </c>
      <c r="C20070" t="s">
        <v>307</v>
      </c>
      <c r="D20070" s="2">
        <v>5</v>
      </c>
      <c r="E20070" s="17">
        <v>10</v>
      </c>
      <c r="F20070" t="s">
        <v>72</v>
      </c>
      <c r="G20070">
        <v>22</v>
      </c>
      <c r="H20070">
        <v>1571275.7700000003</v>
      </c>
    </row>
    <row r="20071" spans="1:8" x14ac:dyDescent="0.25">
      <c r="A20071" s="2">
        <v>36</v>
      </c>
      <c r="B20071" t="s">
        <v>51</v>
      </c>
      <c r="C20071" t="s">
        <v>307</v>
      </c>
      <c r="D20071" s="2">
        <v>5</v>
      </c>
      <c r="E20071" s="17">
        <v>10</v>
      </c>
      <c r="F20071" t="s">
        <v>74</v>
      </c>
      <c r="G20071">
        <v>8</v>
      </c>
      <c r="H20071">
        <v>565190.05999999994</v>
      </c>
    </row>
    <row r="20072" spans="1:8" x14ac:dyDescent="0.25">
      <c r="A20072" s="2">
        <v>36</v>
      </c>
      <c r="B20072" t="s">
        <v>51</v>
      </c>
      <c r="C20072" t="s">
        <v>307</v>
      </c>
      <c r="D20072" s="2">
        <v>5</v>
      </c>
      <c r="E20072" s="17">
        <v>10</v>
      </c>
      <c r="F20072" t="s">
        <v>71</v>
      </c>
      <c r="G20072">
        <v>11</v>
      </c>
      <c r="H20072">
        <v>516832.82</v>
      </c>
    </row>
    <row r="20073" spans="1:8" x14ac:dyDescent="0.25">
      <c r="A20073" s="2">
        <v>36</v>
      </c>
      <c r="B20073" t="s">
        <v>51</v>
      </c>
      <c r="C20073" t="s">
        <v>307</v>
      </c>
      <c r="D20073" s="2">
        <v>5</v>
      </c>
      <c r="E20073" s="17">
        <v>11</v>
      </c>
      <c r="F20073" t="s">
        <v>70</v>
      </c>
      <c r="G20073">
        <v>5</v>
      </c>
      <c r="H20073">
        <v>1898509.73</v>
      </c>
    </row>
    <row r="20074" spans="1:8" x14ac:dyDescent="0.25">
      <c r="A20074" s="2">
        <v>36</v>
      </c>
      <c r="B20074" t="s">
        <v>51</v>
      </c>
      <c r="C20074" t="s">
        <v>307</v>
      </c>
      <c r="D20074" s="2">
        <v>5</v>
      </c>
      <c r="E20074" s="17">
        <v>11</v>
      </c>
      <c r="F20074" t="s">
        <v>75</v>
      </c>
      <c r="G20074">
        <v>1</v>
      </c>
      <c r="H20074">
        <v>4167</v>
      </c>
    </row>
    <row r="20075" spans="1:8" x14ac:dyDescent="0.25">
      <c r="A20075" s="2">
        <v>36</v>
      </c>
      <c r="B20075" t="s">
        <v>51</v>
      </c>
      <c r="C20075" t="s">
        <v>307</v>
      </c>
      <c r="D20075" s="2">
        <v>5</v>
      </c>
      <c r="E20075" s="17">
        <v>11</v>
      </c>
      <c r="F20075" t="s">
        <v>68</v>
      </c>
      <c r="G20075">
        <v>3</v>
      </c>
      <c r="H20075">
        <v>46340</v>
      </c>
    </row>
    <row r="20076" spans="1:8" x14ac:dyDescent="0.25">
      <c r="A20076" s="2">
        <v>36</v>
      </c>
      <c r="B20076" t="s">
        <v>51</v>
      </c>
      <c r="C20076" t="s">
        <v>307</v>
      </c>
      <c r="D20076" s="2">
        <v>5</v>
      </c>
      <c r="E20076" s="17">
        <v>11</v>
      </c>
      <c r="F20076" t="s">
        <v>69</v>
      </c>
      <c r="G20076">
        <v>5</v>
      </c>
      <c r="H20076">
        <v>246805.41</v>
      </c>
    </row>
    <row r="20077" spans="1:8" x14ac:dyDescent="0.25">
      <c r="A20077" s="2">
        <v>36</v>
      </c>
      <c r="B20077" t="s">
        <v>51</v>
      </c>
      <c r="C20077" t="s">
        <v>307</v>
      </c>
      <c r="D20077" s="2">
        <v>5</v>
      </c>
      <c r="E20077" s="17">
        <v>11</v>
      </c>
      <c r="F20077" t="s">
        <v>78</v>
      </c>
      <c r="H20077">
        <v>82609.81</v>
      </c>
    </row>
    <row r="20078" spans="1:8" x14ac:dyDescent="0.25">
      <c r="A20078" s="2">
        <v>36</v>
      </c>
      <c r="B20078" t="s">
        <v>51</v>
      </c>
      <c r="C20078" t="s">
        <v>307</v>
      </c>
      <c r="D20078" s="2">
        <v>5</v>
      </c>
      <c r="E20078" s="17">
        <v>11</v>
      </c>
      <c r="F20078" t="s">
        <v>67</v>
      </c>
      <c r="G20078">
        <v>5</v>
      </c>
      <c r="H20078">
        <v>297.33</v>
      </c>
    </row>
    <row r="20079" spans="1:8" x14ac:dyDescent="0.25">
      <c r="A20079" s="2">
        <v>36</v>
      </c>
      <c r="B20079" t="s">
        <v>51</v>
      </c>
      <c r="C20079" t="s">
        <v>307</v>
      </c>
      <c r="D20079" s="2">
        <v>5</v>
      </c>
      <c r="E20079" s="17">
        <v>11</v>
      </c>
      <c r="F20079" t="s">
        <v>73</v>
      </c>
      <c r="H20079">
        <v>112665.99999999999</v>
      </c>
    </row>
    <row r="20080" spans="1:8" x14ac:dyDescent="0.25">
      <c r="A20080" s="2">
        <v>36</v>
      </c>
      <c r="B20080" t="s">
        <v>51</v>
      </c>
      <c r="C20080" t="s">
        <v>307</v>
      </c>
      <c r="D20080" s="2">
        <v>5</v>
      </c>
      <c r="E20080" s="17">
        <v>11</v>
      </c>
      <c r="F20080" t="s">
        <v>72</v>
      </c>
      <c r="G20080">
        <v>5</v>
      </c>
      <c r="H20080">
        <v>298694.29000000004</v>
      </c>
    </row>
    <row r="20081" spans="1:8" x14ac:dyDescent="0.25">
      <c r="A20081" s="2">
        <v>36</v>
      </c>
      <c r="B20081" t="s">
        <v>51</v>
      </c>
      <c r="C20081" t="s">
        <v>307</v>
      </c>
      <c r="D20081" s="2">
        <v>5</v>
      </c>
      <c r="E20081" s="17">
        <v>11</v>
      </c>
      <c r="F20081" t="s">
        <v>74</v>
      </c>
      <c r="G20081">
        <v>1</v>
      </c>
      <c r="H20081">
        <v>255789.19</v>
      </c>
    </row>
    <row r="20082" spans="1:8" x14ac:dyDescent="0.25">
      <c r="A20082" s="2">
        <v>36</v>
      </c>
      <c r="B20082" t="s">
        <v>51</v>
      </c>
      <c r="C20082" t="s">
        <v>307</v>
      </c>
      <c r="D20082" s="2">
        <v>5</v>
      </c>
      <c r="E20082" s="17">
        <v>11</v>
      </c>
      <c r="F20082" t="s">
        <v>71</v>
      </c>
      <c r="H20082">
        <v>19003.36</v>
      </c>
    </row>
    <row r="20083" spans="1:8" x14ac:dyDescent="0.25">
      <c r="A20083" s="2">
        <v>36</v>
      </c>
      <c r="B20083" t="s">
        <v>51</v>
      </c>
      <c r="C20083" t="s">
        <v>307</v>
      </c>
      <c r="D20083" s="2">
        <v>5</v>
      </c>
      <c r="E20083" s="17">
        <v>12</v>
      </c>
      <c r="F20083" t="s">
        <v>70</v>
      </c>
      <c r="G20083">
        <v>38</v>
      </c>
      <c r="H20083">
        <v>15941389.179999996</v>
      </c>
    </row>
    <row r="20084" spans="1:8" x14ac:dyDescent="0.25">
      <c r="A20084" s="2">
        <v>36</v>
      </c>
      <c r="B20084" t="s">
        <v>51</v>
      </c>
      <c r="C20084" t="s">
        <v>307</v>
      </c>
      <c r="D20084" s="2">
        <v>5</v>
      </c>
      <c r="E20084" s="17">
        <v>12</v>
      </c>
      <c r="F20084" t="s">
        <v>75</v>
      </c>
      <c r="G20084">
        <v>15</v>
      </c>
      <c r="H20084">
        <v>285314</v>
      </c>
    </row>
    <row r="20085" spans="1:8" x14ac:dyDescent="0.25">
      <c r="A20085" s="2">
        <v>36</v>
      </c>
      <c r="B20085" t="s">
        <v>51</v>
      </c>
      <c r="C20085" t="s">
        <v>307</v>
      </c>
      <c r="D20085" s="2">
        <v>5</v>
      </c>
      <c r="E20085" s="17">
        <v>12</v>
      </c>
      <c r="F20085" t="s">
        <v>68</v>
      </c>
      <c r="G20085">
        <v>28</v>
      </c>
      <c r="H20085">
        <v>439157.5</v>
      </c>
    </row>
    <row r="20086" spans="1:8" x14ac:dyDescent="0.25">
      <c r="A20086" s="2">
        <v>36</v>
      </c>
      <c r="B20086" t="s">
        <v>51</v>
      </c>
      <c r="C20086" t="s">
        <v>307</v>
      </c>
      <c r="D20086" s="2">
        <v>5</v>
      </c>
      <c r="E20086" s="17">
        <v>12</v>
      </c>
      <c r="F20086" t="s">
        <v>69</v>
      </c>
      <c r="G20086">
        <v>38</v>
      </c>
      <c r="H20086">
        <v>2072375.1400000004</v>
      </c>
    </row>
    <row r="20087" spans="1:8" x14ac:dyDescent="0.25">
      <c r="A20087" s="2">
        <v>36</v>
      </c>
      <c r="B20087" t="s">
        <v>51</v>
      </c>
      <c r="C20087" t="s">
        <v>307</v>
      </c>
      <c r="D20087" s="2">
        <v>5</v>
      </c>
      <c r="E20087" s="17">
        <v>12</v>
      </c>
      <c r="F20087" t="s">
        <v>78</v>
      </c>
      <c r="H20087">
        <v>528720.69999999995</v>
      </c>
    </row>
    <row r="20088" spans="1:8" x14ac:dyDescent="0.25">
      <c r="A20088" s="2">
        <v>36</v>
      </c>
      <c r="B20088" t="s">
        <v>51</v>
      </c>
      <c r="C20088" t="s">
        <v>307</v>
      </c>
      <c r="D20088" s="2">
        <v>5</v>
      </c>
      <c r="E20088" s="17">
        <v>12</v>
      </c>
      <c r="F20088" t="s">
        <v>67</v>
      </c>
      <c r="G20088">
        <v>38</v>
      </c>
      <c r="H20088">
        <v>2057.9899999999998</v>
      </c>
    </row>
    <row r="20089" spans="1:8" x14ac:dyDescent="0.25">
      <c r="A20089" s="2">
        <v>36</v>
      </c>
      <c r="B20089" t="s">
        <v>51</v>
      </c>
      <c r="C20089" t="s">
        <v>307</v>
      </c>
      <c r="D20089" s="2">
        <v>5</v>
      </c>
      <c r="E20089" s="17">
        <v>12</v>
      </c>
      <c r="F20089" t="s">
        <v>73</v>
      </c>
      <c r="G20089">
        <v>4</v>
      </c>
      <c r="H20089">
        <v>1113352.3800000001</v>
      </c>
    </row>
    <row r="20090" spans="1:8" x14ac:dyDescent="0.25">
      <c r="A20090" s="2">
        <v>36</v>
      </c>
      <c r="B20090" t="s">
        <v>51</v>
      </c>
      <c r="C20090" t="s">
        <v>307</v>
      </c>
      <c r="D20090" s="2">
        <v>5</v>
      </c>
      <c r="E20090" s="17">
        <v>12</v>
      </c>
      <c r="F20090" t="s">
        <v>79</v>
      </c>
      <c r="H20090">
        <v>23686</v>
      </c>
    </row>
    <row r="20091" spans="1:8" x14ac:dyDescent="0.25">
      <c r="A20091" s="2">
        <v>36</v>
      </c>
      <c r="B20091" t="s">
        <v>51</v>
      </c>
      <c r="C20091" t="s">
        <v>307</v>
      </c>
      <c r="D20091" s="2">
        <v>5</v>
      </c>
      <c r="E20091" s="17">
        <v>12</v>
      </c>
      <c r="F20091" t="s">
        <v>72</v>
      </c>
      <c r="G20091">
        <v>38</v>
      </c>
      <c r="H20091">
        <v>2102602.4099999997</v>
      </c>
    </row>
    <row r="20092" spans="1:8" x14ac:dyDescent="0.25">
      <c r="A20092" s="2">
        <v>36</v>
      </c>
      <c r="B20092" t="s">
        <v>51</v>
      </c>
      <c r="C20092" t="s">
        <v>307</v>
      </c>
      <c r="D20092" s="2">
        <v>5</v>
      </c>
      <c r="E20092" s="17">
        <v>12</v>
      </c>
      <c r="F20092" t="s">
        <v>74</v>
      </c>
      <c r="G20092">
        <v>4</v>
      </c>
      <c r="H20092">
        <v>451013.48</v>
      </c>
    </row>
    <row r="20093" spans="1:8" x14ac:dyDescent="0.25">
      <c r="A20093" s="2">
        <v>36</v>
      </c>
      <c r="B20093" t="s">
        <v>51</v>
      </c>
      <c r="C20093" t="s">
        <v>307</v>
      </c>
      <c r="D20093" s="2">
        <v>5</v>
      </c>
      <c r="E20093" s="17">
        <v>12</v>
      </c>
      <c r="F20093" t="s">
        <v>71</v>
      </c>
      <c r="G20093">
        <v>11</v>
      </c>
      <c r="H20093">
        <v>528587.99000000011</v>
      </c>
    </row>
    <row r="20094" spans="1:8" x14ac:dyDescent="0.25">
      <c r="A20094" s="2">
        <v>36</v>
      </c>
      <c r="B20094" t="s">
        <v>51</v>
      </c>
      <c r="C20094" t="s">
        <v>307</v>
      </c>
      <c r="D20094" s="2">
        <v>5</v>
      </c>
      <c r="E20094" s="17">
        <v>13</v>
      </c>
      <c r="F20094" t="s">
        <v>70</v>
      </c>
      <c r="G20094">
        <v>19</v>
      </c>
      <c r="H20094">
        <v>10808341.049999999</v>
      </c>
    </row>
    <row r="20095" spans="1:8" x14ac:dyDescent="0.25">
      <c r="A20095" s="2">
        <v>36</v>
      </c>
      <c r="B20095" t="s">
        <v>51</v>
      </c>
      <c r="C20095" t="s">
        <v>307</v>
      </c>
      <c r="D20095" s="2">
        <v>5</v>
      </c>
      <c r="E20095" s="17">
        <v>13</v>
      </c>
      <c r="F20095" t="s">
        <v>75</v>
      </c>
      <c r="G20095">
        <v>5</v>
      </c>
      <c r="H20095">
        <v>150320</v>
      </c>
    </row>
    <row r="20096" spans="1:8" x14ac:dyDescent="0.25">
      <c r="A20096" s="2">
        <v>36</v>
      </c>
      <c r="B20096" t="s">
        <v>51</v>
      </c>
      <c r="C20096" t="s">
        <v>307</v>
      </c>
      <c r="D20096" s="2">
        <v>5</v>
      </c>
      <c r="E20096" s="17">
        <v>13</v>
      </c>
      <c r="F20096" t="s">
        <v>68</v>
      </c>
      <c r="G20096">
        <v>15</v>
      </c>
      <c r="H20096">
        <v>299305</v>
      </c>
    </row>
    <row r="20097" spans="1:8" x14ac:dyDescent="0.25">
      <c r="A20097" s="2">
        <v>36</v>
      </c>
      <c r="B20097" t="s">
        <v>51</v>
      </c>
      <c r="C20097" t="s">
        <v>307</v>
      </c>
      <c r="D20097" s="2">
        <v>5</v>
      </c>
      <c r="E20097" s="17">
        <v>13</v>
      </c>
      <c r="F20097" t="s">
        <v>69</v>
      </c>
      <c r="G20097">
        <v>19</v>
      </c>
      <c r="H20097">
        <v>1344471.71</v>
      </c>
    </row>
    <row r="20098" spans="1:8" x14ac:dyDescent="0.25">
      <c r="A20098" s="2">
        <v>36</v>
      </c>
      <c r="B20098" t="s">
        <v>51</v>
      </c>
      <c r="C20098" t="s">
        <v>307</v>
      </c>
      <c r="D20098" s="2">
        <v>5</v>
      </c>
      <c r="E20098" s="17">
        <v>13</v>
      </c>
      <c r="F20098" t="s">
        <v>78</v>
      </c>
      <c r="G20098">
        <v>1</v>
      </c>
      <c r="H20098">
        <v>90538.61</v>
      </c>
    </row>
    <row r="20099" spans="1:8" x14ac:dyDescent="0.25">
      <c r="A20099" s="2">
        <v>36</v>
      </c>
      <c r="B20099" t="s">
        <v>51</v>
      </c>
      <c r="C20099" t="s">
        <v>307</v>
      </c>
      <c r="D20099" s="2">
        <v>5</v>
      </c>
      <c r="E20099" s="17">
        <v>13</v>
      </c>
      <c r="F20099" t="s">
        <v>67</v>
      </c>
      <c r="G20099">
        <v>19</v>
      </c>
      <c r="H20099">
        <v>1195.1500000000001</v>
      </c>
    </row>
    <row r="20100" spans="1:8" x14ac:dyDescent="0.25">
      <c r="A20100" s="2">
        <v>36</v>
      </c>
      <c r="B20100" t="s">
        <v>51</v>
      </c>
      <c r="C20100" t="s">
        <v>307</v>
      </c>
      <c r="D20100" s="2">
        <v>5</v>
      </c>
      <c r="E20100" s="17">
        <v>13</v>
      </c>
      <c r="F20100" t="s">
        <v>73</v>
      </c>
      <c r="G20100">
        <v>5</v>
      </c>
      <c r="H20100">
        <v>691479.23</v>
      </c>
    </row>
    <row r="20101" spans="1:8" x14ac:dyDescent="0.25">
      <c r="A20101" s="2">
        <v>36</v>
      </c>
      <c r="B20101" t="s">
        <v>51</v>
      </c>
      <c r="C20101" t="s">
        <v>307</v>
      </c>
      <c r="D20101" s="2">
        <v>5</v>
      </c>
      <c r="E20101" s="17">
        <v>13</v>
      </c>
      <c r="F20101" t="s">
        <v>79</v>
      </c>
      <c r="H20101">
        <v>32568</v>
      </c>
    </row>
    <row r="20102" spans="1:8" x14ac:dyDescent="0.25">
      <c r="A20102" s="2">
        <v>36</v>
      </c>
      <c r="B20102" t="s">
        <v>51</v>
      </c>
      <c r="C20102" t="s">
        <v>307</v>
      </c>
      <c r="D20102" s="2">
        <v>5</v>
      </c>
      <c r="E20102" s="17">
        <v>13</v>
      </c>
      <c r="F20102" t="s">
        <v>72</v>
      </c>
      <c r="G20102">
        <v>19</v>
      </c>
      <c r="H20102">
        <v>2375030.6899999995</v>
      </c>
    </row>
    <row r="20103" spans="1:8" x14ac:dyDescent="0.25">
      <c r="A20103" s="2">
        <v>36</v>
      </c>
      <c r="B20103" t="s">
        <v>51</v>
      </c>
      <c r="C20103" t="s">
        <v>307</v>
      </c>
      <c r="D20103" s="2">
        <v>5</v>
      </c>
      <c r="E20103" s="17">
        <v>13</v>
      </c>
      <c r="F20103" t="s">
        <v>74</v>
      </c>
      <c r="G20103">
        <v>2</v>
      </c>
      <c r="H20103">
        <v>382250.75</v>
      </c>
    </row>
    <row r="20104" spans="1:8" x14ac:dyDescent="0.25">
      <c r="A20104" s="2">
        <v>36</v>
      </c>
      <c r="B20104" t="s">
        <v>51</v>
      </c>
      <c r="C20104" t="s">
        <v>307</v>
      </c>
      <c r="D20104" s="2">
        <v>5</v>
      </c>
      <c r="E20104" s="17">
        <v>13</v>
      </c>
      <c r="F20104" t="s">
        <v>71</v>
      </c>
      <c r="G20104">
        <v>1</v>
      </c>
      <c r="H20104">
        <v>77344.600000000006</v>
      </c>
    </row>
    <row r="20105" spans="1:8" x14ac:dyDescent="0.25">
      <c r="A20105" s="2">
        <v>36</v>
      </c>
      <c r="B20105" t="s">
        <v>51</v>
      </c>
      <c r="C20105" t="s">
        <v>307</v>
      </c>
      <c r="D20105" s="2">
        <v>5</v>
      </c>
      <c r="E20105" s="17">
        <v>14</v>
      </c>
      <c r="F20105" t="s">
        <v>70</v>
      </c>
      <c r="G20105">
        <v>7</v>
      </c>
      <c r="H20105">
        <v>4501041.13</v>
      </c>
    </row>
    <row r="20106" spans="1:8" x14ac:dyDescent="0.25">
      <c r="A20106" s="2">
        <v>36</v>
      </c>
      <c r="B20106" t="s">
        <v>51</v>
      </c>
      <c r="C20106" t="s">
        <v>307</v>
      </c>
      <c r="D20106" s="2">
        <v>5</v>
      </c>
      <c r="E20106" s="17">
        <v>14</v>
      </c>
      <c r="F20106" t="s">
        <v>75</v>
      </c>
      <c r="G20106">
        <v>4</v>
      </c>
      <c r="H20106">
        <v>138870</v>
      </c>
    </row>
    <row r="20107" spans="1:8" x14ac:dyDescent="0.25">
      <c r="A20107" s="2">
        <v>36</v>
      </c>
      <c r="B20107" t="s">
        <v>51</v>
      </c>
      <c r="C20107" t="s">
        <v>307</v>
      </c>
      <c r="D20107" s="2">
        <v>5</v>
      </c>
      <c r="E20107" s="17">
        <v>14</v>
      </c>
      <c r="F20107" t="s">
        <v>68</v>
      </c>
      <c r="G20107">
        <v>7</v>
      </c>
      <c r="H20107">
        <v>103150</v>
      </c>
    </row>
    <row r="20108" spans="1:8" x14ac:dyDescent="0.25">
      <c r="A20108" s="2">
        <v>36</v>
      </c>
      <c r="B20108" t="s">
        <v>51</v>
      </c>
      <c r="C20108" t="s">
        <v>307</v>
      </c>
      <c r="D20108" s="2">
        <v>5</v>
      </c>
      <c r="E20108" s="17">
        <v>14</v>
      </c>
      <c r="F20108" t="s">
        <v>69</v>
      </c>
      <c r="G20108">
        <v>7</v>
      </c>
      <c r="H20108">
        <v>585134.34</v>
      </c>
    </row>
    <row r="20109" spans="1:8" x14ac:dyDescent="0.25">
      <c r="A20109" s="2">
        <v>36</v>
      </c>
      <c r="B20109" t="s">
        <v>51</v>
      </c>
      <c r="C20109" t="s">
        <v>307</v>
      </c>
      <c r="D20109" s="2">
        <v>5</v>
      </c>
      <c r="E20109" s="17">
        <v>14</v>
      </c>
      <c r="F20109" t="s">
        <v>67</v>
      </c>
      <c r="G20109">
        <v>7</v>
      </c>
      <c r="H20109">
        <v>396.44</v>
      </c>
    </row>
    <row r="20110" spans="1:8" x14ac:dyDescent="0.25">
      <c r="A20110" s="2">
        <v>36</v>
      </c>
      <c r="B20110" t="s">
        <v>51</v>
      </c>
      <c r="C20110" t="s">
        <v>307</v>
      </c>
      <c r="D20110" s="2">
        <v>5</v>
      </c>
      <c r="E20110" s="17">
        <v>14</v>
      </c>
      <c r="F20110" t="s">
        <v>73</v>
      </c>
      <c r="G20110">
        <v>3</v>
      </c>
      <c r="H20110">
        <v>318704.32999999996</v>
      </c>
    </row>
    <row r="20111" spans="1:8" x14ac:dyDescent="0.25">
      <c r="A20111" s="2">
        <v>36</v>
      </c>
      <c r="B20111" t="s">
        <v>51</v>
      </c>
      <c r="C20111" t="s">
        <v>307</v>
      </c>
      <c r="D20111" s="2">
        <v>5</v>
      </c>
      <c r="E20111" s="17">
        <v>14</v>
      </c>
      <c r="F20111" t="s">
        <v>72</v>
      </c>
      <c r="G20111">
        <v>7</v>
      </c>
      <c r="H20111">
        <v>1051722.9500000002</v>
      </c>
    </row>
    <row r="20112" spans="1:8" x14ac:dyDescent="0.25">
      <c r="A20112" s="2">
        <v>36</v>
      </c>
      <c r="B20112" t="s">
        <v>51</v>
      </c>
      <c r="C20112" t="s">
        <v>307</v>
      </c>
      <c r="D20112" s="2">
        <v>5</v>
      </c>
      <c r="E20112" s="17">
        <v>15</v>
      </c>
      <c r="F20112" t="s">
        <v>70</v>
      </c>
      <c r="G20112">
        <v>3</v>
      </c>
      <c r="H20112">
        <v>2854179.55</v>
      </c>
    </row>
    <row r="20113" spans="1:8" x14ac:dyDescent="0.25">
      <c r="A20113" s="2">
        <v>36</v>
      </c>
      <c r="B20113" t="s">
        <v>51</v>
      </c>
      <c r="C20113" t="s">
        <v>307</v>
      </c>
      <c r="D20113" s="2">
        <v>5</v>
      </c>
      <c r="E20113" s="17">
        <v>15</v>
      </c>
      <c r="F20113" t="s">
        <v>75</v>
      </c>
      <c r="H20113">
        <v>3000</v>
      </c>
    </row>
    <row r="20114" spans="1:8" x14ac:dyDescent="0.25">
      <c r="A20114" s="2">
        <v>36</v>
      </c>
      <c r="B20114" t="s">
        <v>51</v>
      </c>
      <c r="C20114" t="s">
        <v>307</v>
      </c>
      <c r="D20114" s="2">
        <v>5</v>
      </c>
      <c r="E20114" s="17">
        <v>15</v>
      </c>
      <c r="F20114" t="s">
        <v>68</v>
      </c>
      <c r="G20114">
        <v>1</v>
      </c>
      <c r="H20114">
        <v>24120</v>
      </c>
    </row>
    <row r="20115" spans="1:8" x14ac:dyDescent="0.25">
      <c r="A20115" s="2">
        <v>36</v>
      </c>
      <c r="B20115" t="s">
        <v>51</v>
      </c>
      <c r="C20115" t="s">
        <v>307</v>
      </c>
      <c r="D20115" s="2">
        <v>5</v>
      </c>
      <c r="E20115" s="17">
        <v>15</v>
      </c>
      <c r="F20115" t="s">
        <v>69</v>
      </c>
      <c r="G20115">
        <v>3</v>
      </c>
      <c r="H20115">
        <v>371042.69</v>
      </c>
    </row>
    <row r="20116" spans="1:8" x14ac:dyDescent="0.25">
      <c r="A20116" s="2">
        <v>36</v>
      </c>
      <c r="B20116" t="s">
        <v>51</v>
      </c>
      <c r="C20116" t="s">
        <v>307</v>
      </c>
      <c r="D20116" s="2">
        <v>5</v>
      </c>
      <c r="E20116" s="17">
        <v>15</v>
      </c>
      <c r="F20116" t="s">
        <v>67</v>
      </c>
      <c r="G20116">
        <v>3</v>
      </c>
      <c r="H20116">
        <v>221.54000000000002</v>
      </c>
    </row>
    <row r="20117" spans="1:8" x14ac:dyDescent="0.25">
      <c r="A20117" s="2">
        <v>36</v>
      </c>
      <c r="B20117" t="s">
        <v>51</v>
      </c>
      <c r="C20117" t="s">
        <v>307</v>
      </c>
      <c r="D20117" s="2">
        <v>5</v>
      </c>
      <c r="E20117" s="17">
        <v>15</v>
      </c>
      <c r="F20117" t="s">
        <v>73</v>
      </c>
      <c r="G20117">
        <v>1</v>
      </c>
      <c r="H20117">
        <v>138353.29999999999</v>
      </c>
    </row>
    <row r="20118" spans="1:8" x14ac:dyDescent="0.25">
      <c r="A20118" s="2">
        <v>36</v>
      </c>
      <c r="B20118" t="s">
        <v>51</v>
      </c>
      <c r="C20118" t="s">
        <v>307</v>
      </c>
      <c r="D20118" s="2">
        <v>5</v>
      </c>
      <c r="E20118" s="17">
        <v>15</v>
      </c>
      <c r="F20118" t="s">
        <v>72</v>
      </c>
      <c r="G20118">
        <v>3</v>
      </c>
      <c r="H20118">
        <v>860896.77</v>
      </c>
    </row>
    <row r="20119" spans="1:8" x14ac:dyDescent="0.25">
      <c r="A20119" s="2">
        <v>36</v>
      </c>
      <c r="B20119" t="s">
        <v>51</v>
      </c>
      <c r="C20119" t="s">
        <v>308</v>
      </c>
      <c r="D20119" s="2">
        <v>1</v>
      </c>
      <c r="E20119" s="17">
        <v>1</v>
      </c>
      <c r="F20119" t="s">
        <v>78</v>
      </c>
      <c r="H20119">
        <v>2885.28</v>
      </c>
    </row>
    <row r="20120" spans="1:8" x14ac:dyDescent="0.25">
      <c r="A20120" s="2">
        <v>36</v>
      </c>
      <c r="B20120" t="s">
        <v>51</v>
      </c>
      <c r="C20120" t="s">
        <v>308</v>
      </c>
      <c r="D20120" s="2">
        <v>1</v>
      </c>
      <c r="E20120" s="17">
        <v>1</v>
      </c>
      <c r="F20120" t="s">
        <v>74</v>
      </c>
      <c r="H20120">
        <v>1266.75</v>
      </c>
    </row>
    <row r="20121" spans="1:8" x14ac:dyDescent="0.25">
      <c r="A20121" s="2">
        <v>36</v>
      </c>
      <c r="B20121" t="s">
        <v>51</v>
      </c>
      <c r="C20121" t="s">
        <v>308</v>
      </c>
      <c r="D20121" s="2">
        <v>1</v>
      </c>
      <c r="E20121" s="17">
        <v>2</v>
      </c>
      <c r="F20121" t="s">
        <v>70</v>
      </c>
      <c r="G20121">
        <v>74</v>
      </c>
      <c r="H20121">
        <v>5512703.0199999996</v>
      </c>
    </row>
    <row r="20122" spans="1:8" x14ac:dyDescent="0.25">
      <c r="A20122" s="2">
        <v>36</v>
      </c>
      <c r="B20122" t="s">
        <v>51</v>
      </c>
      <c r="C20122" t="s">
        <v>308</v>
      </c>
      <c r="D20122" s="2">
        <v>1</v>
      </c>
      <c r="E20122" s="17">
        <v>2</v>
      </c>
      <c r="F20122" t="s">
        <v>75</v>
      </c>
      <c r="G20122">
        <v>69</v>
      </c>
      <c r="H20122">
        <v>809400</v>
      </c>
    </row>
    <row r="20123" spans="1:8" x14ac:dyDescent="0.25">
      <c r="A20123" s="2">
        <v>36</v>
      </c>
      <c r="B20123" t="s">
        <v>51</v>
      </c>
      <c r="C20123" t="s">
        <v>308</v>
      </c>
      <c r="D20123" s="2">
        <v>1</v>
      </c>
      <c r="E20123" s="17">
        <v>2</v>
      </c>
      <c r="F20123" t="s">
        <v>77</v>
      </c>
      <c r="G20123">
        <v>3</v>
      </c>
      <c r="H20123">
        <v>39475.379999999997</v>
      </c>
    </row>
    <row r="20124" spans="1:8" x14ac:dyDescent="0.25">
      <c r="A20124" s="2">
        <v>36</v>
      </c>
      <c r="B20124" t="s">
        <v>51</v>
      </c>
      <c r="C20124" t="s">
        <v>308</v>
      </c>
      <c r="D20124" s="2">
        <v>1</v>
      </c>
      <c r="E20124" s="17">
        <v>2</v>
      </c>
      <c r="F20124" t="s">
        <v>68</v>
      </c>
      <c r="G20124">
        <v>52</v>
      </c>
      <c r="H20124">
        <v>801279.75</v>
      </c>
    </row>
    <row r="20125" spans="1:8" x14ac:dyDescent="0.25">
      <c r="A20125" s="2">
        <v>36</v>
      </c>
      <c r="B20125" t="s">
        <v>51</v>
      </c>
      <c r="C20125" t="s">
        <v>308</v>
      </c>
      <c r="D20125" s="2">
        <v>1</v>
      </c>
      <c r="E20125" s="17">
        <v>2</v>
      </c>
      <c r="F20125" t="s">
        <v>69</v>
      </c>
      <c r="G20125">
        <v>74</v>
      </c>
      <c r="H20125">
        <v>717235.05999999982</v>
      </c>
    </row>
    <row r="20126" spans="1:8" x14ac:dyDescent="0.25">
      <c r="A20126" s="2">
        <v>36</v>
      </c>
      <c r="B20126" t="s">
        <v>51</v>
      </c>
      <c r="C20126" t="s">
        <v>308</v>
      </c>
      <c r="D20126" s="2">
        <v>1</v>
      </c>
      <c r="E20126" s="17">
        <v>2</v>
      </c>
      <c r="F20126" t="s">
        <v>78</v>
      </c>
      <c r="H20126">
        <v>279880.87999999989</v>
      </c>
    </row>
    <row r="20127" spans="1:8" x14ac:dyDescent="0.25">
      <c r="A20127" s="2">
        <v>36</v>
      </c>
      <c r="B20127" t="s">
        <v>51</v>
      </c>
      <c r="C20127" t="s">
        <v>308</v>
      </c>
      <c r="D20127" s="2">
        <v>1</v>
      </c>
      <c r="E20127" s="17">
        <v>2</v>
      </c>
      <c r="F20127" t="s">
        <v>67</v>
      </c>
      <c r="G20127">
        <v>74</v>
      </c>
      <c r="H20127">
        <v>4401.6499999999996</v>
      </c>
    </row>
    <row r="20128" spans="1:8" x14ac:dyDescent="0.25">
      <c r="A20128" s="2">
        <v>36</v>
      </c>
      <c r="B20128" t="s">
        <v>51</v>
      </c>
      <c r="C20128" t="s">
        <v>308</v>
      </c>
      <c r="D20128" s="2">
        <v>1</v>
      </c>
      <c r="E20128" s="17">
        <v>2</v>
      </c>
      <c r="F20128" t="s">
        <v>73</v>
      </c>
      <c r="G20128">
        <v>12</v>
      </c>
      <c r="H20128">
        <v>464160.92</v>
      </c>
    </row>
    <row r="20129" spans="1:8" x14ac:dyDescent="0.25">
      <c r="A20129" s="2">
        <v>36</v>
      </c>
      <c r="B20129" t="s">
        <v>51</v>
      </c>
      <c r="C20129" t="s">
        <v>308</v>
      </c>
      <c r="D20129" s="2">
        <v>1</v>
      </c>
      <c r="E20129" s="17">
        <v>2</v>
      </c>
      <c r="F20129" t="s">
        <v>79</v>
      </c>
      <c r="H20129">
        <v>26646</v>
      </c>
    </row>
    <row r="20130" spans="1:8" x14ac:dyDescent="0.25">
      <c r="A20130" s="2">
        <v>36</v>
      </c>
      <c r="B20130" t="s">
        <v>51</v>
      </c>
      <c r="C20130" t="s">
        <v>308</v>
      </c>
      <c r="D20130" s="2">
        <v>1</v>
      </c>
      <c r="E20130" s="17">
        <v>2</v>
      </c>
      <c r="F20130" t="s">
        <v>74</v>
      </c>
      <c r="G20130">
        <v>4</v>
      </c>
      <c r="H20130">
        <v>56698.64</v>
      </c>
    </row>
    <row r="20131" spans="1:8" x14ac:dyDescent="0.25">
      <c r="A20131" s="2">
        <v>36</v>
      </c>
      <c r="B20131" t="s">
        <v>51</v>
      </c>
      <c r="C20131" t="s">
        <v>308</v>
      </c>
      <c r="D20131" s="2">
        <v>1</v>
      </c>
      <c r="E20131" s="17">
        <v>3</v>
      </c>
      <c r="F20131" t="s">
        <v>70</v>
      </c>
      <c r="G20131">
        <v>87</v>
      </c>
      <c r="H20131">
        <v>7868184.6199999992</v>
      </c>
    </row>
    <row r="20132" spans="1:8" x14ac:dyDescent="0.25">
      <c r="A20132" s="2">
        <v>36</v>
      </c>
      <c r="B20132" t="s">
        <v>51</v>
      </c>
      <c r="C20132" t="s">
        <v>308</v>
      </c>
      <c r="D20132" s="2">
        <v>1</v>
      </c>
      <c r="E20132" s="17">
        <v>3</v>
      </c>
      <c r="F20132" t="s">
        <v>75</v>
      </c>
      <c r="G20132">
        <v>56</v>
      </c>
      <c r="H20132">
        <v>678600</v>
      </c>
    </row>
    <row r="20133" spans="1:8" x14ac:dyDescent="0.25">
      <c r="A20133" s="2">
        <v>36</v>
      </c>
      <c r="B20133" t="s">
        <v>51</v>
      </c>
      <c r="C20133" t="s">
        <v>308</v>
      </c>
      <c r="D20133" s="2">
        <v>1</v>
      </c>
      <c r="E20133" s="17">
        <v>3</v>
      </c>
      <c r="F20133" t="s">
        <v>77</v>
      </c>
      <c r="G20133">
        <v>3</v>
      </c>
      <c r="H20133">
        <v>32382.900000000005</v>
      </c>
    </row>
    <row r="20134" spans="1:8" x14ac:dyDescent="0.25">
      <c r="A20134" s="2">
        <v>36</v>
      </c>
      <c r="B20134" t="s">
        <v>51</v>
      </c>
      <c r="C20134" t="s">
        <v>308</v>
      </c>
      <c r="D20134" s="2">
        <v>1</v>
      </c>
      <c r="E20134" s="17">
        <v>3</v>
      </c>
      <c r="F20134" t="s">
        <v>68</v>
      </c>
      <c r="G20134">
        <v>44</v>
      </c>
      <c r="H20134">
        <v>782313.25</v>
      </c>
    </row>
    <row r="20135" spans="1:8" x14ac:dyDescent="0.25">
      <c r="A20135" s="2">
        <v>36</v>
      </c>
      <c r="B20135" t="s">
        <v>51</v>
      </c>
      <c r="C20135" t="s">
        <v>308</v>
      </c>
      <c r="D20135" s="2">
        <v>1</v>
      </c>
      <c r="E20135" s="17">
        <v>3</v>
      </c>
      <c r="F20135" t="s">
        <v>69</v>
      </c>
      <c r="G20135">
        <v>60</v>
      </c>
      <c r="H20135">
        <v>729595.72999999952</v>
      </c>
    </row>
    <row r="20136" spans="1:8" x14ac:dyDescent="0.25">
      <c r="A20136" s="2">
        <v>36</v>
      </c>
      <c r="B20136" t="s">
        <v>51</v>
      </c>
      <c r="C20136" t="s">
        <v>308</v>
      </c>
      <c r="D20136" s="2">
        <v>1</v>
      </c>
      <c r="E20136" s="17">
        <v>3</v>
      </c>
      <c r="F20136" t="s">
        <v>78</v>
      </c>
      <c r="H20136">
        <v>255090.31999999995</v>
      </c>
    </row>
    <row r="20137" spans="1:8" x14ac:dyDescent="0.25">
      <c r="A20137" s="2">
        <v>36</v>
      </c>
      <c r="B20137" t="s">
        <v>51</v>
      </c>
      <c r="C20137" t="s">
        <v>308</v>
      </c>
      <c r="D20137" s="2">
        <v>1</v>
      </c>
      <c r="E20137" s="17">
        <v>3</v>
      </c>
      <c r="F20137" t="s">
        <v>67</v>
      </c>
      <c r="G20137">
        <v>61</v>
      </c>
      <c r="H20137">
        <v>3976.0600000000004</v>
      </c>
    </row>
    <row r="20138" spans="1:8" x14ac:dyDescent="0.25">
      <c r="A20138" s="2">
        <v>36</v>
      </c>
      <c r="B20138" t="s">
        <v>51</v>
      </c>
      <c r="C20138" t="s">
        <v>308</v>
      </c>
      <c r="D20138" s="2">
        <v>1</v>
      </c>
      <c r="E20138" s="17">
        <v>3</v>
      </c>
      <c r="F20138" t="s">
        <v>73</v>
      </c>
      <c r="G20138">
        <v>11</v>
      </c>
      <c r="H20138">
        <v>516865.85999999993</v>
      </c>
    </row>
    <row r="20139" spans="1:8" x14ac:dyDescent="0.25">
      <c r="A20139" s="2">
        <v>36</v>
      </c>
      <c r="B20139" t="s">
        <v>51</v>
      </c>
      <c r="C20139" t="s">
        <v>308</v>
      </c>
      <c r="D20139" s="2">
        <v>1</v>
      </c>
      <c r="E20139" s="17">
        <v>3</v>
      </c>
      <c r="F20139" t="s">
        <v>79</v>
      </c>
      <c r="H20139">
        <v>88822.5</v>
      </c>
    </row>
    <row r="20140" spans="1:8" x14ac:dyDescent="0.25">
      <c r="A20140" s="2">
        <v>36</v>
      </c>
      <c r="B20140" t="s">
        <v>51</v>
      </c>
      <c r="C20140" t="s">
        <v>308</v>
      </c>
      <c r="D20140" s="2">
        <v>1</v>
      </c>
      <c r="E20140" s="17">
        <v>3</v>
      </c>
      <c r="F20140" t="s">
        <v>74</v>
      </c>
      <c r="G20140">
        <v>1</v>
      </c>
      <c r="H20140">
        <v>4684</v>
      </c>
    </row>
    <row r="20141" spans="1:8" x14ac:dyDescent="0.25">
      <c r="A20141" s="2">
        <v>36</v>
      </c>
      <c r="B20141" t="s">
        <v>51</v>
      </c>
      <c r="C20141" t="s">
        <v>308</v>
      </c>
      <c r="D20141" s="2">
        <v>1</v>
      </c>
      <c r="E20141" s="17">
        <v>4</v>
      </c>
      <c r="F20141" t="s">
        <v>70</v>
      </c>
      <c r="G20141">
        <v>56</v>
      </c>
      <c r="H20141">
        <v>5354467.57</v>
      </c>
    </row>
    <row r="20142" spans="1:8" x14ac:dyDescent="0.25">
      <c r="A20142" s="2">
        <v>36</v>
      </c>
      <c r="B20142" t="s">
        <v>51</v>
      </c>
      <c r="C20142" t="s">
        <v>308</v>
      </c>
      <c r="D20142" s="2">
        <v>1</v>
      </c>
      <c r="E20142" s="17">
        <v>4</v>
      </c>
      <c r="F20142" t="s">
        <v>75</v>
      </c>
      <c r="G20142">
        <v>50</v>
      </c>
      <c r="H20142">
        <v>566100</v>
      </c>
    </row>
    <row r="20143" spans="1:8" x14ac:dyDescent="0.25">
      <c r="A20143" s="2">
        <v>36</v>
      </c>
      <c r="B20143" t="s">
        <v>51</v>
      </c>
      <c r="C20143" t="s">
        <v>308</v>
      </c>
      <c r="D20143" s="2">
        <v>1</v>
      </c>
      <c r="E20143" s="17">
        <v>4</v>
      </c>
      <c r="F20143" t="s">
        <v>77</v>
      </c>
      <c r="G20143">
        <v>37</v>
      </c>
      <c r="H20143">
        <v>1358024.5700000003</v>
      </c>
    </row>
    <row r="20144" spans="1:8" x14ac:dyDescent="0.25">
      <c r="A20144" s="2">
        <v>36</v>
      </c>
      <c r="B20144" t="s">
        <v>51</v>
      </c>
      <c r="C20144" t="s">
        <v>308</v>
      </c>
      <c r="D20144" s="2">
        <v>1</v>
      </c>
      <c r="E20144" s="17">
        <v>4</v>
      </c>
      <c r="F20144" t="s">
        <v>68</v>
      </c>
      <c r="G20144">
        <v>35</v>
      </c>
      <c r="H20144">
        <v>652040.25</v>
      </c>
    </row>
    <row r="20145" spans="1:8" x14ac:dyDescent="0.25">
      <c r="A20145" s="2">
        <v>36</v>
      </c>
      <c r="B20145" t="s">
        <v>51</v>
      </c>
      <c r="C20145" t="s">
        <v>308</v>
      </c>
      <c r="D20145" s="2">
        <v>1</v>
      </c>
      <c r="E20145" s="17">
        <v>4</v>
      </c>
      <c r="F20145" t="s">
        <v>69</v>
      </c>
      <c r="G20145">
        <v>54</v>
      </c>
      <c r="H20145">
        <v>676498.13000000012</v>
      </c>
    </row>
    <row r="20146" spans="1:8" x14ac:dyDescent="0.25">
      <c r="A20146" s="2">
        <v>36</v>
      </c>
      <c r="B20146" t="s">
        <v>51</v>
      </c>
      <c r="C20146" t="s">
        <v>308</v>
      </c>
      <c r="D20146" s="2">
        <v>1</v>
      </c>
      <c r="E20146" s="17">
        <v>4</v>
      </c>
      <c r="F20146" t="s">
        <v>78</v>
      </c>
      <c r="H20146">
        <v>94637.51999999999</v>
      </c>
    </row>
    <row r="20147" spans="1:8" x14ac:dyDescent="0.25">
      <c r="A20147" s="2">
        <v>36</v>
      </c>
      <c r="B20147" t="s">
        <v>51</v>
      </c>
      <c r="C20147" t="s">
        <v>308</v>
      </c>
      <c r="D20147" s="2">
        <v>1</v>
      </c>
      <c r="E20147" s="17">
        <v>4</v>
      </c>
      <c r="F20147" t="s">
        <v>67</v>
      </c>
      <c r="G20147">
        <v>56</v>
      </c>
      <c r="H20147">
        <v>3142.37</v>
      </c>
    </row>
    <row r="20148" spans="1:8" x14ac:dyDescent="0.25">
      <c r="A20148" s="2">
        <v>36</v>
      </c>
      <c r="B20148" t="s">
        <v>51</v>
      </c>
      <c r="C20148" t="s">
        <v>308</v>
      </c>
      <c r="D20148" s="2">
        <v>1</v>
      </c>
      <c r="E20148" s="17">
        <v>4</v>
      </c>
      <c r="F20148" t="s">
        <v>73</v>
      </c>
      <c r="G20148">
        <v>2</v>
      </c>
      <c r="H20148">
        <v>427698.65</v>
      </c>
    </row>
    <row r="20149" spans="1:8" x14ac:dyDescent="0.25">
      <c r="A20149" s="2">
        <v>36</v>
      </c>
      <c r="B20149" t="s">
        <v>51</v>
      </c>
      <c r="C20149" t="s">
        <v>308</v>
      </c>
      <c r="D20149" s="2">
        <v>1</v>
      </c>
      <c r="E20149" s="17">
        <v>4</v>
      </c>
      <c r="F20149" t="s">
        <v>72</v>
      </c>
      <c r="G20149">
        <v>2</v>
      </c>
      <c r="H20149">
        <v>60952.469999999994</v>
      </c>
    </row>
    <row r="20150" spans="1:8" x14ac:dyDescent="0.25">
      <c r="A20150" s="2">
        <v>36</v>
      </c>
      <c r="B20150" t="s">
        <v>51</v>
      </c>
      <c r="C20150" t="s">
        <v>308</v>
      </c>
      <c r="D20150" s="2">
        <v>1</v>
      </c>
      <c r="E20150" s="17">
        <v>4</v>
      </c>
      <c r="F20150" t="s">
        <v>74</v>
      </c>
      <c r="G20150">
        <v>29</v>
      </c>
      <c r="H20150">
        <v>168898.04</v>
      </c>
    </row>
    <row r="20151" spans="1:8" x14ac:dyDescent="0.25">
      <c r="A20151" s="2">
        <v>36</v>
      </c>
      <c r="B20151" t="s">
        <v>51</v>
      </c>
      <c r="C20151" t="s">
        <v>308</v>
      </c>
      <c r="D20151" s="2">
        <v>1</v>
      </c>
      <c r="E20151" s="17">
        <v>5</v>
      </c>
      <c r="F20151" t="s">
        <v>70</v>
      </c>
      <c r="G20151">
        <v>170</v>
      </c>
      <c r="H20151">
        <v>19929686.800000001</v>
      </c>
    </row>
    <row r="20152" spans="1:8" x14ac:dyDescent="0.25">
      <c r="A20152" s="2">
        <v>36</v>
      </c>
      <c r="B20152" t="s">
        <v>51</v>
      </c>
      <c r="C20152" t="s">
        <v>308</v>
      </c>
      <c r="D20152" s="2">
        <v>1</v>
      </c>
      <c r="E20152" s="17">
        <v>5</v>
      </c>
      <c r="F20152" t="s">
        <v>75</v>
      </c>
      <c r="G20152">
        <v>98</v>
      </c>
      <c r="H20152">
        <v>1150800</v>
      </c>
    </row>
    <row r="20153" spans="1:8" x14ac:dyDescent="0.25">
      <c r="A20153" s="2">
        <v>36</v>
      </c>
      <c r="B20153" t="s">
        <v>51</v>
      </c>
      <c r="C20153" t="s">
        <v>308</v>
      </c>
      <c r="D20153" s="2">
        <v>1</v>
      </c>
      <c r="E20153" s="17">
        <v>5</v>
      </c>
      <c r="F20153" t="s">
        <v>77</v>
      </c>
      <c r="G20153">
        <v>11</v>
      </c>
      <c r="H20153">
        <v>183870.65000000002</v>
      </c>
    </row>
    <row r="20154" spans="1:8" x14ac:dyDescent="0.25">
      <c r="A20154" s="2">
        <v>36</v>
      </c>
      <c r="B20154" t="s">
        <v>51</v>
      </c>
      <c r="C20154" t="s">
        <v>308</v>
      </c>
      <c r="D20154" s="2">
        <v>1</v>
      </c>
      <c r="E20154" s="17">
        <v>5</v>
      </c>
      <c r="F20154" t="s">
        <v>68</v>
      </c>
      <c r="G20154">
        <v>71</v>
      </c>
      <c r="H20154">
        <v>983539</v>
      </c>
    </row>
    <row r="20155" spans="1:8" x14ac:dyDescent="0.25">
      <c r="A20155" s="2">
        <v>36</v>
      </c>
      <c r="B20155" t="s">
        <v>51</v>
      </c>
      <c r="C20155" t="s">
        <v>308</v>
      </c>
      <c r="D20155" s="2">
        <v>1</v>
      </c>
      <c r="E20155" s="17">
        <v>5</v>
      </c>
      <c r="F20155" t="s">
        <v>69</v>
      </c>
      <c r="G20155">
        <v>104</v>
      </c>
      <c r="H20155">
        <v>1577666.9899999998</v>
      </c>
    </row>
    <row r="20156" spans="1:8" x14ac:dyDescent="0.25">
      <c r="A20156" s="2">
        <v>36</v>
      </c>
      <c r="B20156" t="s">
        <v>51</v>
      </c>
      <c r="C20156" t="s">
        <v>308</v>
      </c>
      <c r="D20156" s="2">
        <v>1</v>
      </c>
      <c r="E20156" s="17">
        <v>5</v>
      </c>
      <c r="F20156" t="s">
        <v>78</v>
      </c>
      <c r="H20156">
        <v>251864.98000000007</v>
      </c>
    </row>
    <row r="20157" spans="1:8" x14ac:dyDescent="0.25">
      <c r="A20157" s="2">
        <v>36</v>
      </c>
      <c r="B20157" t="s">
        <v>51</v>
      </c>
      <c r="C20157" t="s">
        <v>308</v>
      </c>
      <c r="D20157" s="2">
        <v>1</v>
      </c>
      <c r="E20157" s="17">
        <v>5</v>
      </c>
      <c r="F20157" t="s">
        <v>67</v>
      </c>
      <c r="G20157">
        <v>117</v>
      </c>
      <c r="H20157">
        <v>7310.82</v>
      </c>
    </row>
    <row r="20158" spans="1:8" x14ac:dyDescent="0.25">
      <c r="A20158" s="2">
        <v>36</v>
      </c>
      <c r="B20158" t="s">
        <v>51</v>
      </c>
      <c r="C20158" t="s">
        <v>308</v>
      </c>
      <c r="D20158" s="2">
        <v>1</v>
      </c>
      <c r="E20158" s="17">
        <v>5</v>
      </c>
      <c r="F20158" t="s">
        <v>73</v>
      </c>
      <c r="G20158">
        <v>14</v>
      </c>
      <c r="H20158">
        <v>890392.31</v>
      </c>
    </row>
    <row r="20159" spans="1:8" x14ac:dyDescent="0.25">
      <c r="A20159" s="2">
        <v>36</v>
      </c>
      <c r="B20159" t="s">
        <v>51</v>
      </c>
      <c r="C20159" t="s">
        <v>308</v>
      </c>
      <c r="D20159" s="2">
        <v>1</v>
      </c>
      <c r="E20159" s="17">
        <v>5</v>
      </c>
      <c r="F20159" t="s">
        <v>79</v>
      </c>
      <c r="H20159">
        <v>26646.5</v>
      </c>
    </row>
    <row r="20160" spans="1:8" x14ac:dyDescent="0.25">
      <c r="A20160" s="2">
        <v>36</v>
      </c>
      <c r="B20160" t="s">
        <v>51</v>
      </c>
      <c r="C20160" t="s">
        <v>308</v>
      </c>
      <c r="D20160" s="2">
        <v>1</v>
      </c>
      <c r="E20160" s="17">
        <v>5</v>
      </c>
      <c r="F20160" t="s">
        <v>72</v>
      </c>
      <c r="G20160">
        <v>10</v>
      </c>
      <c r="H20160">
        <v>598356.76</v>
      </c>
    </row>
    <row r="20161" spans="1:8" x14ac:dyDescent="0.25">
      <c r="A20161" s="2">
        <v>36</v>
      </c>
      <c r="B20161" t="s">
        <v>51</v>
      </c>
      <c r="C20161" t="s">
        <v>308</v>
      </c>
      <c r="D20161" s="2">
        <v>1</v>
      </c>
      <c r="E20161" s="17">
        <v>5</v>
      </c>
      <c r="F20161" t="s">
        <v>74</v>
      </c>
      <c r="G20161">
        <v>4</v>
      </c>
      <c r="H20161">
        <v>176406.89</v>
      </c>
    </row>
    <row r="20162" spans="1:8" x14ac:dyDescent="0.25">
      <c r="A20162" s="2">
        <v>36</v>
      </c>
      <c r="B20162" t="s">
        <v>51</v>
      </c>
      <c r="C20162" t="s">
        <v>308</v>
      </c>
      <c r="D20162" s="2">
        <v>1</v>
      </c>
      <c r="E20162" s="17">
        <v>6</v>
      </c>
      <c r="F20162" t="s">
        <v>70</v>
      </c>
      <c r="G20162">
        <v>354</v>
      </c>
      <c r="H20162">
        <v>52122184.649999999</v>
      </c>
    </row>
    <row r="20163" spans="1:8" x14ac:dyDescent="0.25">
      <c r="A20163" s="2">
        <v>36</v>
      </c>
      <c r="B20163" t="s">
        <v>51</v>
      </c>
      <c r="C20163" t="s">
        <v>308</v>
      </c>
      <c r="D20163" s="2">
        <v>1</v>
      </c>
      <c r="E20163" s="17">
        <v>6</v>
      </c>
      <c r="F20163" t="s">
        <v>75</v>
      </c>
      <c r="G20163">
        <v>246</v>
      </c>
      <c r="H20163">
        <v>2926800</v>
      </c>
    </row>
    <row r="20164" spans="1:8" x14ac:dyDescent="0.25">
      <c r="A20164" s="2">
        <v>36</v>
      </c>
      <c r="B20164" t="s">
        <v>51</v>
      </c>
      <c r="C20164" t="s">
        <v>308</v>
      </c>
      <c r="D20164" s="2">
        <v>1</v>
      </c>
      <c r="E20164" s="17">
        <v>6</v>
      </c>
      <c r="F20164" t="s">
        <v>77</v>
      </c>
      <c r="G20164">
        <v>50</v>
      </c>
      <c r="H20164">
        <v>1139712.3500000001</v>
      </c>
    </row>
    <row r="20165" spans="1:8" x14ac:dyDescent="0.25">
      <c r="A20165" s="2">
        <v>36</v>
      </c>
      <c r="B20165" t="s">
        <v>51</v>
      </c>
      <c r="C20165" t="s">
        <v>308</v>
      </c>
      <c r="D20165" s="2">
        <v>1</v>
      </c>
      <c r="E20165" s="17">
        <v>6</v>
      </c>
      <c r="F20165" t="s">
        <v>68</v>
      </c>
      <c r="G20165">
        <v>196</v>
      </c>
      <c r="H20165">
        <v>3627852.97</v>
      </c>
    </row>
    <row r="20166" spans="1:8" x14ac:dyDescent="0.25">
      <c r="A20166" s="2">
        <v>36</v>
      </c>
      <c r="B20166" t="s">
        <v>51</v>
      </c>
      <c r="C20166" t="s">
        <v>308</v>
      </c>
      <c r="D20166" s="2">
        <v>1</v>
      </c>
      <c r="E20166" s="17">
        <v>6</v>
      </c>
      <c r="F20166" t="s">
        <v>69</v>
      </c>
      <c r="G20166">
        <v>265</v>
      </c>
      <c r="H20166">
        <v>5115444.5200000005</v>
      </c>
    </row>
    <row r="20167" spans="1:8" x14ac:dyDescent="0.25">
      <c r="A20167" s="2">
        <v>36</v>
      </c>
      <c r="B20167" t="s">
        <v>51</v>
      </c>
      <c r="C20167" t="s">
        <v>308</v>
      </c>
      <c r="D20167" s="2">
        <v>1</v>
      </c>
      <c r="E20167" s="17">
        <v>6</v>
      </c>
      <c r="F20167" t="s">
        <v>78</v>
      </c>
      <c r="H20167">
        <v>946225.14999999991</v>
      </c>
    </row>
    <row r="20168" spans="1:8" x14ac:dyDescent="0.25">
      <c r="A20168" s="2">
        <v>36</v>
      </c>
      <c r="B20168" t="s">
        <v>51</v>
      </c>
      <c r="C20168" t="s">
        <v>308</v>
      </c>
      <c r="D20168" s="2">
        <v>1</v>
      </c>
      <c r="E20168" s="17">
        <v>6</v>
      </c>
      <c r="F20168" t="s">
        <v>67</v>
      </c>
      <c r="G20168">
        <v>347</v>
      </c>
      <c r="H20168">
        <v>21197.88</v>
      </c>
    </row>
    <row r="20169" spans="1:8" x14ac:dyDescent="0.25">
      <c r="A20169" s="2">
        <v>36</v>
      </c>
      <c r="B20169" t="s">
        <v>51</v>
      </c>
      <c r="C20169" t="s">
        <v>308</v>
      </c>
      <c r="D20169" s="2">
        <v>1</v>
      </c>
      <c r="E20169" s="17">
        <v>6</v>
      </c>
      <c r="F20169" t="s">
        <v>73</v>
      </c>
      <c r="G20169">
        <v>38</v>
      </c>
      <c r="H20169">
        <v>3270699.6</v>
      </c>
    </row>
    <row r="20170" spans="1:8" x14ac:dyDescent="0.25">
      <c r="A20170" s="2">
        <v>36</v>
      </c>
      <c r="B20170" t="s">
        <v>51</v>
      </c>
      <c r="C20170" t="s">
        <v>308</v>
      </c>
      <c r="D20170" s="2">
        <v>1</v>
      </c>
      <c r="E20170" s="17">
        <v>6</v>
      </c>
      <c r="F20170" t="s">
        <v>79</v>
      </c>
      <c r="H20170">
        <v>62175</v>
      </c>
    </row>
    <row r="20171" spans="1:8" x14ac:dyDescent="0.25">
      <c r="A20171" s="2">
        <v>36</v>
      </c>
      <c r="B20171" t="s">
        <v>51</v>
      </c>
      <c r="C20171" t="s">
        <v>308</v>
      </c>
      <c r="D20171" s="2">
        <v>1</v>
      </c>
      <c r="E20171" s="17">
        <v>6</v>
      </c>
      <c r="F20171" t="s">
        <v>72</v>
      </c>
      <c r="G20171">
        <v>89</v>
      </c>
      <c r="H20171">
        <v>4736179.540000001</v>
      </c>
    </row>
    <row r="20172" spans="1:8" x14ac:dyDescent="0.25">
      <c r="A20172" s="2">
        <v>36</v>
      </c>
      <c r="B20172" t="s">
        <v>51</v>
      </c>
      <c r="C20172" t="s">
        <v>308</v>
      </c>
      <c r="D20172" s="2">
        <v>1</v>
      </c>
      <c r="E20172" s="17">
        <v>6</v>
      </c>
      <c r="F20172" t="s">
        <v>74</v>
      </c>
      <c r="G20172">
        <v>13</v>
      </c>
      <c r="H20172">
        <v>491841.88</v>
      </c>
    </row>
    <row r="20173" spans="1:8" x14ac:dyDescent="0.25">
      <c r="A20173" s="2">
        <v>36</v>
      </c>
      <c r="B20173" t="s">
        <v>51</v>
      </c>
      <c r="C20173" t="s">
        <v>308</v>
      </c>
      <c r="D20173" s="2">
        <v>1</v>
      </c>
      <c r="E20173" s="17">
        <v>6</v>
      </c>
      <c r="F20173" t="s">
        <v>71</v>
      </c>
      <c r="G20173">
        <v>7</v>
      </c>
      <c r="H20173">
        <v>240758.16999999998</v>
      </c>
    </row>
    <row r="20174" spans="1:8" x14ac:dyDescent="0.25">
      <c r="A20174" s="2">
        <v>36</v>
      </c>
      <c r="B20174" t="s">
        <v>51</v>
      </c>
      <c r="C20174" t="s">
        <v>308</v>
      </c>
      <c r="D20174" s="2">
        <v>1</v>
      </c>
      <c r="E20174" s="17">
        <v>7</v>
      </c>
      <c r="F20174" t="s">
        <v>70</v>
      </c>
      <c r="G20174">
        <v>277</v>
      </c>
      <c r="H20174">
        <v>50784621.57</v>
      </c>
    </row>
    <row r="20175" spans="1:8" x14ac:dyDescent="0.25">
      <c r="A20175" s="2">
        <v>36</v>
      </c>
      <c r="B20175" t="s">
        <v>51</v>
      </c>
      <c r="C20175" t="s">
        <v>308</v>
      </c>
      <c r="D20175" s="2">
        <v>1</v>
      </c>
      <c r="E20175" s="17">
        <v>7</v>
      </c>
      <c r="F20175" t="s">
        <v>75</v>
      </c>
      <c r="G20175">
        <v>185</v>
      </c>
      <c r="H20175">
        <v>2229000</v>
      </c>
    </row>
    <row r="20176" spans="1:8" x14ac:dyDescent="0.25">
      <c r="A20176" s="2">
        <v>36</v>
      </c>
      <c r="B20176" t="s">
        <v>51</v>
      </c>
      <c r="C20176" t="s">
        <v>308</v>
      </c>
      <c r="D20176" s="2">
        <v>1</v>
      </c>
      <c r="E20176" s="17">
        <v>7</v>
      </c>
      <c r="F20176" t="s">
        <v>77</v>
      </c>
      <c r="G20176">
        <v>28</v>
      </c>
      <c r="H20176">
        <v>543403.74</v>
      </c>
    </row>
    <row r="20177" spans="1:8" x14ac:dyDescent="0.25">
      <c r="A20177" s="2">
        <v>36</v>
      </c>
      <c r="B20177" t="s">
        <v>51</v>
      </c>
      <c r="C20177" t="s">
        <v>308</v>
      </c>
      <c r="D20177" s="2">
        <v>1</v>
      </c>
      <c r="E20177" s="17">
        <v>7</v>
      </c>
      <c r="F20177" t="s">
        <v>68</v>
      </c>
      <c r="G20177">
        <v>158</v>
      </c>
      <c r="H20177">
        <v>2802796.27</v>
      </c>
    </row>
    <row r="20178" spans="1:8" x14ac:dyDescent="0.25">
      <c r="A20178" s="2">
        <v>36</v>
      </c>
      <c r="B20178" t="s">
        <v>51</v>
      </c>
      <c r="C20178" t="s">
        <v>308</v>
      </c>
      <c r="D20178" s="2">
        <v>1</v>
      </c>
      <c r="E20178" s="17">
        <v>7</v>
      </c>
      <c r="F20178" t="s">
        <v>69</v>
      </c>
      <c r="G20178">
        <v>198</v>
      </c>
      <c r="H20178">
        <v>4725733.1400000025</v>
      </c>
    </row>
    <row r="20179" spans="1:8" x14ac:dyDescent="0.25">
      <c r="A20179" s="2">
        <v>36</v>
      </c>
      <c r="B20179" t="s">
        <v>51</v>
      </c>
      <c r="C20179" t="s">
        <v>308</v>
      </c>
      <c r="D20179" s="2">
        <v>1</v>
      </c>
      <c r="E20179" s="17">
        <v>7</v>
      </c>
      <c r="F20179" t="s">
        <v>78</v>
      </c>
      <c r="H20179">
        <v>952695.8899999999</v>
      </c>
    </row>
    <row r="20180" spans="1:8" x14ac:dyDescent="0.25">
      <c r="A20180" s="2">
        <v>36</v>
      </c>
      <c r="B20180" t="s">
        <v>51</v>
      </c>
      <c r="C20180" t="s">
        <v>308</v>
      </c>
      <c r="D20180" s="2">
        <v>1</v>
      </c>
      <c r="E20180" s="17">
        <v>7</v>
      </c>
      <c r="F20180" t="s">
        <v>67</v>
      </c>
      <c r="G20180">
        <v>272</v>
      </c>
      <c r="H20180">
        <v>17041.089999999997</v>
      </c>
    </row>
    <row r="20181" spans="1:8" x14ac:dyDescent="0.25">
      <c r="A20181" s="2">
        <v>36</v>
      </c>
      <c r="B20181" t="s">
        <v>51</v>
      </c>
      <c r="C20181" t="s">
        <v>308</v>
      </c>
      <c r="D20181" s="2">
        <v>1</v>
      </c>
      <c r="E20181" s="17">
        <v>7</v>
      </c>
      <c r="F20181" t="s">
        <v>73</v>
      </c>
      <c r="G20181">
        <v>31</v>
      </c>
      <c r="H20181">
        <v>3180691.9899999998</v>
      </c>
    </row>
    <row r="20182" spans="1:8" x14ac:dyDescent="0.25">
      <c r="A20182" s="2">
        <v>36</v>
      </c>
      <c r="B20182" t="s">
        <v>51</v>
      </c>
      <c r="C20182" t="s">
        <v>308</v>
      </c>
      <c r="D20182" s="2">
        <v>1</v>
      </c>
      <c r="E20182" s="17">
        <v>7</v>
      </c>
      <c r="F20182" t="s">
        <v>79</v>
      </c>
      <c r="G20182">
        <v>2</v>
      </c>
      <c r="H20182">
        <v>159879</v>
      </c>
    </row>
    <row r="20183" spans="1:8" x14ac:dyDescent="0.25">
      <c r="A20183" s="2">
        <v>36</v>
      </c>
      <c r="B20183" t="s">
        <v>51</v>
      </c>
      <c r="C20183" t="s">
        <v>308</v>
      </c>
      <c r="D20183" s="2">
        <v>1</v>
      </c>
      <c r="E20183" s="17">
        <v>7</v>
      </c>
      <c r="F20183" t="s">
        <v>72</v>
      </c>
      <c r="G20183">
        <v>80</v>
      </c>
      <c r="H20183">
        <v>5309900.580000001</v>
      </c>
    </row>
    <row r="20184" spans="1:8" x14ac:dyDescent="0.25">
      <c r="A20184" s="2">
        <v>36</v>
      </c>
      <c r="B20184" t="s">
        <v>51</v>
      </c>
      <c r="C20184" t="s">
        <v>308</v>
      </c>
      <c r="D20184" s="2">
        <v>1</v>
      </c>
      <c r="E20184" s="17">
        <v>7</v>
      </c>
      <c r="F20184" t="s">
        <v>74</v>
      </c>
      <c r="G20184">
        <v>9</v>
      </c>
      <c r="H20184">
        <v>547930.1</v>
      </c>
    </row>
    <row r="20185" spans="1:8" x14ac:dyDescent="0.25">
      <c r="A20185" s="2">
        <v>36</v>
      </c>
      <c r="B20185" t="s">
        <v>51</v>
      </c>
      <c r="C20185" t="s">
        <v>308</v>
      </c>
      <c r="D20185" s="2">
        <v>1</v>
      </c>
      <c r="E20185" s="17">
        <v>7</v>
      </c>
      <c r="F20185" t="s">
        <v>71</v>
      </c>
      <c r="G20185">
        <v>2</v>
      </c>
      <c r="H20185">
        <v>145608.13999999998</v>
      </c>
    </row>
    <row r="20186" spans="1:8" x14ac:dyDescent="0.25">
      <c r="A20186" s="2">
        <v>36</v>
      </c>
      <c r="B20186" t="s">
        <v>51</v>
      </c>
      <c r="C20186" t="s">
        <v>308</v>
      </c>
      <c r="D20186" s="2">
        <v>1</v>
      </c>
      <c r="E20186" s="17">
        <v>7</v>
      </c>
      <c r="F20186" t="s">
        <v>76</v>
      </c>
      <c r="H20186">
        <v>8110.39</v>
      </c>
    </row>
    <row r="20187" spans="1:8" x14ac:dyDescent="0.25">
      <c r="A20187" s="2">
        <v>36</v>
      </c>
      <c r="B20187" t="s">
        <v>51</v>
      </c>
      <c r="C20187" t="s">
        <v>308</v>
      </c>
      <c r="D20187" s="2">
        <v>1</v>
      </c>
      <c r="E20187" s="17">
        <v>8</v>
      </c>
      <c r="F20187" t="s">
        <v>70</v>
      </c>
      <c r="G20187">
        <v>196</v>
      </c>
      <c r="H20187">
        <v>44920837.510000005</v>
      </c>
    </row>
    <row r="20188" spans="1:8" x14ac:dyDescent="0.25">
      <c r="A20188" s="2">
        <v>36</v>
      </c>
      <c r="B20188" t="s">
        <v>51</v>
      </c>
      <c r="C20188" t="s">
        <v>308</v>
      </c>
      <c r="D20188" s="2">
        <v>1</v>
      </c>
      <c r="E20188" s="17">
        <v>8</v>
      </c>
      <c r="F20188" t="s">
        <v>75</v>
      </c>
      <c r="G20188">
        <v>170</v>
      </c>
      <c r="H20188">
        <v>2003100</v>
      </c>
    </row>
    <row r="20189" spans="1:8" x14ac:dyDescent="0.25">
      <c r="A20189" s="2">
        <v>36</v>
      </c>
      <c r="B20189" t="s">
        <v>51</v>
      </c>
      <c r="C20189" t="s">
        <v>308</v>
      </c>
      <c r="D20189" s="2">
        <v>1</v>
      </c>
      <c r="E20189" s="17">
        <v>8</v>
      </c>
      <c r="F20189" t="s">
        <v>77</v>
      </c>
      <c r="G20189">
        <v>22</v>
      </c>
      <c r="H20189">
        <v>763707.29</v>
      </c>
    </row>
    <row r="20190" spans="1:8" x14ac:dyDescent="0.25">
      <c r="A20190" s="2">
        <v>36</v>
      </c>
      <c r="B20190" t="s">
        <v>51</v>
      </c>
      <c r="C20190" t="s">
        <v>308</v>
      </c>
      <c r="D20190" s="2">
        <v>1</v>
      </c>
      <c r="E20190" s="17">
        <v>8</v>
      </c>
      <c r="F20190" t="s">
        <v>68</v>
      </c>
      <c r="G20190">
        <v>144</v>
      </c>
      <c r="H20190">
        <v>2490996</v>
      </c>
    </row>
    <row r="20191" spans="1:8" x14ac:dyDescent="0.25">
      <c r="A20191" s="2">
        <v>36</v>
      </c>
      <c r="B20191" t="s">
        <v>51</v>
      </c>
      <c r="C20191" t="s">
        <v>308</v>
      </c>
      <c r="D20191" s="2">
        <v>1</v>
      </c>
      <c r="E20191" s="17">
        <v>8</v>
      </c>
      <c r="F20191" t="s">
        <v>69</v>
      </c>
      <c r="G20191">
        <v>186</v>
      </c>
      <c r="H20191">
        <v>5514249.0100000044</v>
      </c>
    </row>
    <row r="20192" spans="1:8" x14ac:dyDescent="0.25">
      <c r="A20192" s="2">
        <v>36</v>
      </c>
      <c r="B20192" t="s">
        <v>51</v>
      </c>
      <c r="C20192" t="s">
        <v>308</v>
      </c>
      <c r="D20192" s="2">
        <v>1</v>
      </c>
      <c r="E20192" s="17">
        <v>8</v>
      </c>
      <c r="F20192" t="s">
        <v>78</v>
      </c>
      <c r="H20192">
        <v>1372399.2100000004</v>
      </c>
    </row>
    <row r="20193" spans="1:8" x14ac:dyDescent="0.25">
      <c r="A20193" s="2">
        <v>36</v>
      </c>
      <c r="B20193" t="s">
        <v>51</v>
      </c>
      <c r="C20193" t="s">
        <v>308</v>
      </c>
      <c r="D20193" s="2">
        <v>1</v>
      </c>
      <c r="E20193" s="17">
        <v>8</v>
      </c>
      <c r="F20193" t="s">
        <v>67</v>
      </c>
      <c r="G20193">
        <v>196</v>
      </c>
      <c r="H20193">
        <v>11998.14</v>
      </c>
    </row>
    <row r="20194" spans="1:8" x14ac:dyDescent="0.25">
      <c r="A20194" s="2">
        <v>36</v>
      </c>
      <c r="B20194" t="s">
        <v>51</v>
      </c>
      <c r="C20194" t="s">
        <v>308</v>
      </c>
      <c r="D20194" s="2">
        <v>1</v>
      </c>
      <c r="E20194" s="17">
        <v>8</v>
      </c>
      <c r="F20194" t="s">
        <v>73</v>
      </c>
      <c r="G20194">
        <v>27</v>
      </c>
      <c r="H20194">
        <v>3570175.7100000004</v>
      </c>
    </row>
    <row r="20195" spans="1:8" x14ac:dyDescent="0.25">
      <c r="A20195" s="2">
        <v>36</v>
      </c>
      <c r="B20195" t="s">
        <v>51</v>
      </c>
      <c r="C20195" t="s">
        <v>308</v>
      </c>
      <c r="D20195" s="2">
        <v>1</v>
      </c>
      <c r="E20195" s="17">
        <v>8</v>
      </c>
      <c r="F20195" t="s">
        <v>79</v>
      </c>
      <c r="H20195">
        <v>53293.5</v>
      </c>
    </row>
    <row r="20196" spans="1:8" x14ac:dyDescent="0.25">
      <c r="A20196" s="2">
        <v>36</v>
      </c>
      <c r="B20196" t="s">
        <v>51</v>
      </c>
      <c r="C20196" t="s">
        <v>308</v>
      </c>
      <c r="D20196" s="2">
        <v>1</v>
      </c>
      <c r="E20196" s="17">
        <v>8</v>
      </c>
      <c r="F20196" t="s">
        <v>72</v>
      </c>
      <c r="G20196">
        <v>12</v>
      </c>
      <c r="H20196">
        <v>963817.01</v>
      </c>
    </row>
    <row r="20197" spans="1:8" x14ac:dyDescent="0.25">
      <c r="A20197" s="2">
        <v>36</v>
      </c>
      <c r="B20197" t="s">
        <v>51</v>
      </c>
      <c r="C20197" t="s">
        <v>308</v>
      </c>
      <c r="D20197" s="2">
        <v>1</v>
      </c>
      <c r="E20197" s="17">
        <v>8</v>
      </c>
      <c r="F20197" t="s">
        <v>74</v>
      </c>
      <c r="G20197">
        <v>27</v>
      </c>
      <c r="H20197">
        <v>1015094.81</v>
      </c>
    </row>
    <row r="20198" spans="1:8" x14ac:dyDescent="0.25">
      <c r="A20198" s="2">
        <v>36</v>
      </c>
      <c r="B20198" t="s">
        <v>51</v>
      </c>
      <c r="C20198" t="s">
        <v>308</v>
      </c>
      <c r="D20198" s="2">
        <v>1</v>
      </c>
      <c r="E20198" s="17">
        <v>8</v>
      </c>
      <c r="F20198" t="s">
        <v>71</v>
      </c>
      <c r="G20198">
        <v>11</v>
      </c>
      <c r="H20198">
        <v>470734.05</v>
      </c>
    </row>
    <row r="20199" spans="1:8" x14ac:dyDescent="0.25">
      <c r="A20199" s="2">
        <v>36</v>
      </c>
      <c r="B20199" t="s">
        <v>51</v>
      </c>
      <c r="C20199" t="s">
        <v>308</v>
      </c>
      <c r="D20199" s="2">
        <v>1</v>
      </c>
      <c r="E20199" s="17">
        <v>8</v>
      </c>
      <c r="F20199" t="s">
        <v>76</v>
      </c>
      <c r="H20199">
        <v>12125.14</v>
      </c>
    </row>
    <row r="20200" spans="1:8" x14ac:dyDescent="0.25">
      <c r="A20200" s="2">
        <v>36</v>
      </c>
      <c r="B20200" t="s">
        <v>51</v>
      </c>
      <c r="C20200" t="s">
        <v>308</v>
      </c>
      <c r="D20200" s="2">
        <v>1</v>
      </c>
      <c r="E20200" s="17">
        <v>9</v>
      </c>
      <c r="F20200" t="s">
        <v>70</v>
      </c>
      <c r="G20200">
        <v>109</v>
      </c>
      <c r="H20200">
        <v>31966698.690000001</v>
      </c>
    </row>
    <row r="20201" spans="1:8" x14ac:dyDescent="0.25">
      <c r="A20201" s="2">
        <v>36</v>
      </c>
      <c r="B20201" t="s">
        <v>51</v>
      </c>
      <c r="C20201" t="s">
        <v>308</v>
      </c>
      <c r="D20201" s="2">
        <v>1</v>
      </c>
      <c r="E20201" s="17">
        <v>9</v>
      </c>
      <c r="F20201" t="s">
        <v>75</v>
      </c>
      <c r="G20201">
        <v>76</v>
      </c>
      <c r="H20201">
        <v>956100</v>
      </c>
    </row>
    <row r="20202" spans="1:8" x14ac:dyDescent="0.25">
      <c r="A20202" s="2">
        <v>36</v>
      </c>
      <c r="B20202" t="s">
        <v>51</v>
      </c>
      <c r="C20202" t="s">
        <v>308</v>
      </c>
      <c r="D20202" s="2">
        <v>1</v>
      </c>
      <c r="E20202" s="17">
        <v>9</v>
      </c>
      <c r="F20202" t="s">
        <v>77</v>
      </c>
      <c r="G20202">
        <v>1</v>
      </c>
      <c r="H20202">
        <v>83962.89</v>
      </c>
    </row>
    <row r="20203" spans="1:8" x14ac:dyDescent="0.25">
      <c r="A20203" s="2">
        <v>36</v>
      </c>
      <c r="B20203" t="s">
        <v>51</v>
      </c>
      <c r="C20203" t="s">
        <v>308</v>
      </c>
      <c r="D20203" s="2">
        <v>1</v>
      </c>
      <c r="E20203" s="17">
        <v>9</v>
      </c>
      <c r="F20203" t="s">
        <v>68</v>
      </c>
      <c r="G20203">
        <v>60</v>
      </c>
      <c r="H20203">
        <v>1250057.5</v>
      </c>
    </row>
    <row r="20204" spans="1:8" x14ac:dyDescent="0.25">
      <c r="A20204" s="2">
        <v>36</v>
      </c>
      <c r="B20204" t="s">
        <v>51</v>
      </c>
      <c r="C20204" t="s">
        <v>308</v>
      </c>
      <c r="D20204" s="2">
        <v>1</v>
      </c>
      <c r="E20204" s="17">
        <v>9</v>
      </c>
      <c r="F20204" t="s">
        <v>69</v>
      </c>
      <c r="G20204">
        <v>79</v>
      </c>
      <c r="H20204">
        <v>3185916.160000002</v>
      </c>
    </row>
    <row r="20205" spans="1:8" x14ac:dyDescent="0.25">
      <c r="A20205" s="2">
        <v>36</v>
      </c>
      <c r="B20205" t="s">
        <v>51</v>
      </c>
      <c r="C20205" t="s">
        <v>308</v>
      </c>
      <c r="D20205" s="2">
        <v>1</v>
      </c>
      <c r="E20205" s="17">
        <v>9</v>
      </c>
      <c r="F20205" t="s">
        <v>78</v>
      </c>
      <c r="H20205">
        <v>565987.63</v>
      </c>
    </row>
    <row r="20206" spans="1:8" x14ac:dyDescent="0.25">
      <c r="A20206" s="2">
        <v>36</v>
      </c>
      <c r="B20206" t="s">
        <v>51</v>
      </c>
      <c r="C20206" t="s">
        <v>308</v>
      </c>
      <c r="D20206" s="2">
        <v>1</v>
      </c>
      <c r="E20206" s="17">
        <v>9</v>
      </c>
      <c r="F20206" t="s">
        <v>67</v>
      </c>
      <c r="G20206">
        <v>108</v>
      </c>
      <c r="H20206">
        <v>7281.670000000001</v>
      </c>
    </row>
    <row r="20207" spans="1:8" x14ac:dyDescent="0.25">
      <c r="A20207" s="2">
        <v>36</v>
      </c>
      <c r="B20207" t="s">
        <v>51</v>
      </c>
      <c r="C20207" t="s">
        <v>308</v>
      </c>
      <c r="D20207" s="2">
        <v>1</v>
      </c>
      <c r="E20207" s="17">
        <v>9</v>
      </c>
      <c r="F20207" t="s">
        <v>73</v>
      </c>
      <c r="G20207">
        <v>9</v>
      </c>
      <c r="H20207">
        <v>2042203.9999999998</v>
      </c>
    </row>
    <row r="20208" spans="1:8" x14ac:dyDescent="0.25">
      <c r="A20208" s="2">
        <v>36</v>
      </c>
      <c r="B20208" t="s">
        <v>51</v>
      </c>
      <c r="C20208" t="s">
        <v>308</v>
      </c>
      <c r="D20208" s="2">
        <v>1</v>
      </c>
      <c r="E20208" s="17">
        <v>9</v>
      </c>
      <c r="F20208" t="s">
        <v>79</v>
      </c>
      <c r="H20208">
        <v>17764.5</v>
      </c>
    </row>
    <row r="20209" spans="1:8" x14ac:dyDescent="0.25">
      <c r="A20209" s="2">
        <v>36</v>
      </c>
      <c r="B20209" t="s">
        <v>51</v>
      </c>
      <c r="C20209" t="s">
        <v>308</v>
      </c>
      <c r="D20209" s="2">
        <v>1</v>
      </c>
      <c r="E20209" s="17">
        <v>9</v>
      </c>
      <c r="F20209" t="s">
        <v>72</v>
      </c>
      <c r="G20209">
        <v>30</v>
      </c>
      <c r="H20209">
        <v>2761231.3599999994</v>
      </c>
    </row>
    <row r="20210" spans="1:8" x14ac:dyDescent="0.25">
      <c r="A20210" s="2">
        <v>36</v>
      </c>
      <c r="B20210" t="s">
        <v>51</v>
      </c>
      <c r="C20210" t="s">
        <v>308</v>
      </c>
      <c r="D20210" s="2">
        <v>1</v>
      </c>
      <c r="E20210" s="17">
        <v>9</v>
      </c>
      <c r="F20210" t="s">
        <v>74</v>
      </c>
      <c r="G20210">
        <v>5</v>
      </c>
      <c r="H20210">
        <v>851905.65999999992</v>
      </c>
    </row>
    <row r="20211" spans="1:8" x14ac:dyDescent="0.25">
      <c r="A20211" s="2">
        <v>36</v>
      </c>
      <c r="B20211" t="s">
        <v>51</v>
      </c>
      <c r="C20211" t="s">
        <v>308</v>
      </c>
      <c r="D20211" s="2">
        <v>1</v>
      </c>
      <c r="E20211" s="17">
        <v>9</v>
      </c>
      <c r="F20211" t="s">
        <v>71</v>
      </c>
      <c r="G20211">
        <v>6</v>
      </c>
      <c r="H20211">
        <v>242074.78000000003</v>
      </c>
    </row>
    <row r="20212" spans="1:8" x14ac:dyDescent="0.25">
      <c r="A20212" s="2">
        <v>36</v>
      </c>
      <c r="B20212" t="s">
        <v>51</v>
      </c>
      <c r="C20212" t="s">
        <v>308</v>
      </c>
      <c r="D20212" s="2">
        <v>1</v>
      </c>
      <c r="E20212" s="17">
        <v>10</v>
      </c>
      <c r="F20212" t="s">
        <v>70</v>
      </c>
      <c r="G20212">
        <v>152</v>
      </c>
      <c r="H20212">
        <v>43696803.950000003</v>
      </c>
    </row>
    <row r="20213" spans="1:8" x14ac:dyDescent="0.25">
      <c r="A20213" s="2">
        <v>36</v>
      </c>
      <c r="B20213" t="s">
        <v>51</v>
      </c>
      <c r="C20213" t="s">
        <v>308</v>
      </c>
      <c r="D20213" s="2">
        <v>1</v>
      </c>
      <c r="E20213" s="17">
        <v>10</v>
      </c>
      <c r="F20213" t="s">
        <v>75</v>
      </c>
      <c r="G20213">
        <v>127</v>
      </c>
      <c r="H20213">
        <v>1346100</v>
      </c>
    </row>
    <row r="20214" spans="1:8" x14ac:dyDescent="0.25">
      <c r="A20214" s="2">
        <v>36</v>
      </c>
      <c r="B20214" t="s">
        <v>51</v>
      </c>
      <c r="C20214" t="s">
        <v>308</v>
      </c>
      <c r="D20214" s="2">
        <v>1</v>
      </c>
      <c r="E20214" s="17">
        <v>10</v>
      </c>
      <c r="F20214" t="s">
        <v>77</v>
      </c>
      <c r="G20214">
        <v>8</v>
      </c>
      <c r="H20214">
        <v>210849.21000000002</v>
      </c>
    </row>
    <row r="20215" spans="1:8" x14ac:dyDescent="0.25">
      <c r="A20215" s="2">
        <v>36</v>
      </c>
      <c r="B20215" t="s">
        <v>51</v>
      </c>
      <c r="C20215" t="s">
        <v>308</v>
      </c>
      <c r="D20215" s="2">
        <v>1</v>
      </c>
      <c r="E20215" s="17">
        <v>10</v>
      </c>
      <c r="F20215" t="s">
        <v>68</v>
      </c>
      <c r="G20215">
        <v>119</v>
      </c>
      <c r="H20215">
        <v>1856046.25</v>
      </c>
    </row>
    <row r="20216" spans="1:8" x14ac:dyDescent="0.25">
      <c r="A20216" s="2">
        <v>36</v>
      </c>
      <c r="B20216" t="s">
        <v>51</v>
      </c>
      <c r="C20216" t="s">
        <v>308</v>
      </c>
      <c r="D20216" s="2">
        <v>1</v>
      </c>
      <c r="E20216" s="17">
        <v>10</v>
      </c>
      <c r="F20216" t="s">
        <v>69</v>
      </c>
      <c r="G20216">
        <v>147</v>
      </c>
      <c r="H20216">
        <v>5556060.1199999964</v>
      </c>
    </row>
    <row r="20217" spans="1:8" x14ac:dyDescent="0.25">
      <c r="A20217" s="2">
        <v>36</v>
      </c>
      <c r="B20217" t="s">
        <v>51</v>
      </c>
      <c r="C20217" t="s">
        <v>308</v>
      </c>
      <c r="D20217" s="2">
        <v>1</v>
      </c>
      <c r="E20217" s="17">
        <v>10</v>
      </c>
      <c r="F20217" t="s">
        <v>78</v>
      </c>
      <c r="H20217">
        <v>1362765.3299999998</v>
      </c>
    </row>
    <row r="20218" spans="1:8" x14ac:dyDescent="0.25">
      <c r="A20218" s="2">
        <v>36</v>
      </c>
      <c r="B20218" t="s">
        <v>51</v>
      </c>
      <c r="C20218" t="s">
        <v>308</v>
      </c>
      <c r="D20218" s="2">
        <v>1</v>
      </c>
      <c r="E20218" s="17">
        <v>10</v>
      </c>
      <c r="F20218" t="s">
        <v>67</v>
      </c>
      <c r="G20218">
        <v>151</v>
      </c>
      <c r="H20218">
        <v>7713.09</v>
      </c>
    </row>
    <row r="20219" spans="1:8" x14ac:dyDescent="0.25">
      <c r="A20219" s="2">
        <v>36</v>
      </c>
      <c r="B20219" t="s">
        <v>51</v>
      </c>
      <c r="C20219" t="s">
        <v>308</v>
      </c>
      <c r="D20219" s="2">
        <v>1</v>
      </c>
      <c r="E20219" s="17">
        <v>10</v>
      </c>
      <c r="F20219" t="s">
        <v>73</v>
      </c>
      <c r="G20219">
        <v>11</v>
      </c>
      <c r="H20219">
        <v>3737172.34</v>
      </c>
    </row>
    <row r="20220" spans="1:8" x14ac:dyDescent="0.25">
      <c r="A20220" s="2">
        <v>36</v>
      </c>
      <c r="B20220" t="s">
        <v>51</v>
      </c>
      <c r="C20220" t="s">
        <v>308</v>
      </c>
      <c r="D20220" s="2">
        <v>1</v>
      </c>
      <c r="E20220" s="17">
        <v>10</v>
      </c>
      <c r="F20220" t="s">
        <v>79</v>
      </c>
      <c r="H20220">
        <v>8371</v>
      </c>
    </row>
    <row r="20221" spans="1:8" x14ac:dyDescent="0.25">
      <c r="A20221" s="2">
        <v>36</v>
      </c>
      <c r="B20221" t="s">
        <v>51</v>
      </c>
      <c r="C20221" t="s">
        <v>308</v>
      </c>
      <c r="D20221" s="2">
        <v>1</v>
      </c>
      <c r="E20221" s="17">
        <v>10</v>
      </c>
      <c r="F20221" t="s">
        <v>72</v>
      </c>
      <c r="G20221">
        <v>6</v>
      </c>
      <c r="H20221">
        <v>422986.45999999996</v>
      </c>
    </row>
    <row r="20222" spans="1:8" x14ac:dyDescent="0.25">
      <c r="A20222" s="2">
        <v>36</v>
      </c>
      <c r="B20222" t="s">
        <v>51</v>
      </c>
      <c r="C20222" t="s">
        <v>308</v>
      </c>
      <c r="D20222" s="2">
        <v>1</v>
      </c>
      <c r="E20222" s="17">
        <v>10</v>
      </c>
      <c r="F20222" t="s">
        <v>74</v>
      </c>
      <c r="G20222">
        <v>5</v>
      </c>
      <c r="H20222">
        <v>481948.17</v>
      </c>
    </row>
    <row r="20223" spans="1:8" x14ac:dyDescent="0.25">
      <c r="A20223" s="2">
        <v>36</v>
      </c>
      <c r="B20223" t="s">
        <v>51</v>
      </c>
      <c r="C20223" t="s">
        <v>308</v>
      </c>
      <c r="D20223" s="2">
        <v>1</v>
      </c>
      <c r="E20223" s="17">
        <v>10</v>
      </c>
      <c r="F20223" t="s">
        <v>71</v>
      </c>
      <c r="G20223">
        <v>11</v>
      </c>
      <c r="H20223">
        <v>592894.37</v>
      </c>
    </row>
    <row r="20224" spans="1:8" x14ac:dyDescent="0.25">
      <c r="A20224" s="2">
        <v>36</v>
      </c>
      <c r="B20224" t="s">
        <v>51</v>
      </c>
      <c r="C20224" t="s">
        <v>308</v>
      </c>
      <c r="D20224" s="2">
        <v>1</v>
      </c>
      <c r="E20224" s="17">
        <v>10</v>
      </c>
      <c r="F20224" t="s">
        <v>76</v>
      </c>
      <c r="H20224">
        <v>24969.360000000001</v>
      </c>
    </row>
    <row r="20225" spans="1:8" x14ac:dyDescent="0.25">
      <c r="A20225" s="2">
        <v>36</v>
      </c>
      <c r="B20225" t="s">
        <v>51</v>
      </c>
      <c r="C20225" t="s">
        <v>308</v>
      </c>
      <c r="D20225" s="2">
        <v>1</v>
      </c>
      <c r="E20225" s="17">
        <v>11</v>
      </c>
      <c r="F20225" t="s">
        <v>70</v>
      </c>
      <c r="G20225">
        <v>56</v>
      </c>
      <c r="H20225">
        <v>24126127.629999984</v>
      </c>
    </row>
    <row r="20226" spans="1:8" x14ac:dyDescent="0.25">
      <c r="A20226" s="2">
        <v>36</v>
      </c>
      <c r="B20226" t="s">
        <v>51</v>
      </c>
      <c r="C20226" t="s">
        <v>308</v>
      </c>
      <c r="D20226" s="2">
        <v>1</v>
      </c>
      <c r="E20226" s="17">
        <v>11</v>
      </c>
      <c r="F20226" t="s">
        <v>75</v>
      </c>
      <c r="G20226">
        <v>17</v>
      </c>
      <c r="H20226">
        <v>377661</v>
      </c>
    </row>
    <row r="20227" spans="1:8" x14ac:dyDescent="0.25">
      <c r="A20227" s="2">
        <v>36</v>
      </c>
      <c r="B20227" t="s">
        <v>51</v>
      </c>
      <c r="C20227" t="s">
        <v>308</v>
      </c>
      <c r="D20227" s="2">
        <v>1</v>
      </c>
      <c r="E20227" s="17">
        <v>11</v>
      </c>
      <c r="F20227" t="s">
        <v>77</v>
      </c>
      <c r="G20227">
        <v>1</v>
      </c>
      <c r="H20227">
        <v>50186.59</v>
      </c>
    </row>
    <row r="20228" spans="1:8" x14ac:dyDescent="0.25">
      <c r="A20228" s="2">
        <v>36</v>
      </c>
      <c r="B20228" t="s">
        <v>51</v>
      </c>
      <c r="C20228" t="s">
        <v>308</v>
      </c>
      <c r="D20228" s="2">
        <v>1</v>
      </c>
      <c r="E20228" s="17">
        <v>11</v>
      </c>
      <c r="F20228" t="s">
        <v>68</v>
      </c>
      <c r="G20228">
        <v>37</v>
      </c>
      <c r="H20228">
        <v>660108</v>
      </c>
    </row>
    <row r="20229" spans="1:8" x14ac:dyDescent="0.25">
      <c r="A20229" s="2">
        <v>36</v>
      </c>
      <c r="B20229" t="s">
        <v>51</v>
      </c>
      <c r="C20229" t="s">
        <v>308</v>
      </c>
      <c r="D20229" s="2">
        <v>1</v>
      </c>
      <c r="E20229" s="17">
        <v>11</v>
      </c>
      <c r="F20229" t="s">
        <v>69</v>
      </c>
      <c r="G20229">
        <v>54</v>
      </c>
      <c r="H20229">
        <v>3078424.2099999986</v>
      </c>
    </row>
    <row r="20230" spans="1:8" x14ac:dyDescent="0.25">
      <c r="A20230" s="2">
        <v>36</v>
      </c>
      <c r="B20230" t="s">
        <v>51</v>
      </c>
      <c r="C20230" t="s">
        <v>308</v>
      </c>
      <c r="D20230" s="2">
        <v>1</v>
      </c>
      <c r="E20230" s="17">
        <v>11</v>
      </c>
      <c r="F20230" t="s">
        <v>78</v>
      </c>
      <c r="H20230">
        <v>569718.00999999989</v>
      </c>
    </row>
    <row r="20231" spans="1:8" x14ac:dyDescent="0.25">
      <c r="A20231" s="2">
        <v>36</v>
      </c>
      <c r="B20231" t="s">
        <v>51</v>
      </c>
      <c r="C20231" t="s">
        <v>308</v>
      </c>
      <c r="D20231" s="2">
        <v>1</v>
      </c>
      <c r="E20231" s="17">
        <v>11</v>
      </c>
      <c r="F20231" t="s">
        <v>67</v>
      </c>
      <c r="G20231">
        <v>56</v>
      </c>
      <c r="H20231">
        <v>3795.3300000000004</v>
      </c>
    </row>
    <row r="20232" spans="1:8" x14ac:dyDescent="0.25">
      <c r="A20232" s="2">
        <v>36</v>
      </c>
      <c r="B20232" t="s">
        <v>51</v>
      </c>
      <c r="C20232" t="s">
        <v>308</v>
      </c>
      <c r="D20232" s="2">
        <v>1</v>
      </c>
      <c r="E20232" s="17">
        <v>11</v>
      </c>
      <c r="F20232" t="s">
        <v>73</v>
      </c>
      <c r="G20232">
        <v>4</v>
      </c>
      <c r="H20232">
        <v>1958419.8599999999</v>
      </c>
    </row>
    <row r="20233" spans="1:8" x14ac:dyDescent="0.25">
      <c r="A20233" s="2">
        <v>36</v>
      </c>
      <c r="B20233" t="s">
        <v>51</v>
      </c>
      <c r="C20233" t="s">
        <v>308</v>
      </c>
      <c r="D20233" s="2">
        <v>1</v>
      </c>
      <c r="E20233" s="17">
        <v>11</v>
      </c>
      <c r="F20233" t="s">
        <v>72</v>
      </c>
      <c r="G20233">
        <v>56</v>
      </c>
      <c r="H20233">
        <v>2767288.8499999992</v>
      </c>
    </row>
    <row r="20234" spans="1:8" x14ac:dyDescent="0.25">
      <c r="A20234" s="2">
        <v>36</v>
      </c>
      <c r="B20234" t="s">
        <v>51</v>
      </c>
      <c r="C20234" t="s">
        <v>308</v>
      </c>
      <c r="D20234" s="2">
        <v>1</v>
      </c>
      <c r="E20234" s="17">
        <v>11</v>
      </c>
      <c r="F20234" t="s">
        <v>74</v>
      </c>
      <c r="G20234">
        <v>2</v>
      </c>
      <c r="H20234">
        <v>273543.45</v>
      </c>
    </row>
    <row r="20235" spans="1:8" x14ac:dyDescent="0.25">
      <c r="A20235" s="2">
        <v>36</v>
      </c>
      <c r="B20235" t="s">
        <v>51</v>
      </c>
      <c r="C20235" t="s">
        <v>308</v>
      </c>
      <c r="D20235" s="2">
        <v>1</v>
      </c>
      <c r="E20235" s="17">
        <v>11</v>
      </c>
      <c r="F20235" t="s">
        <v>71</v>
      </c>
      <c r="G20235">
        <v>4</v>
      </c>
      <c r="H20235">
        <v>153599.44</v>
      </c>
    </row>
    <row r="20236" spans="1:8" x14ac:dyDescent="0.25">
      <c r="A20236" s="2">
        <v>36</v>
      </c>
      <c r="B20236" t="s">
        <v>51</v>
      </c>
      <c r="C20236" t="s">
        <v>308</v>
      </c>
      <c r="D20236" s="2">
        <v>1</v>
      </c>
      <c r="E20236" s="17">
        <v>12</v>
      </c>
      <c r="F20236" t="s">
        <v>70</v>
      </c>
      <c r="G20236">
        <v>100</v>
      </c>
      <c r="H20236">
        <v>42542635.339999989</v>
      </c>
    </row>
    <row r="20237" spans="1:8" x14ac:dyDescent="0.25">
      <c r="A20237" s="2">
        <v>36</v>
      </c>
      <c r="B20237" t="s">
        <v>51</v>
      </c>
      <c r="C20237" t="s">
        <v>308</v>
      </c>
      <c r="D20237" s="2">
        <v>1</v>
      </c>
      <c r="E20237" s="17">
        <v>12</v>
      </c>
      <c r="F20237" t="s">
        <v>75</v>
      </c>
      <c r="G20237">
        <v>39</v>
      </c>
      <c r="H20237">
        <v>602769.6</v>
      </c>
    </row>
    <row r="20238" spans="1:8" x14ac:dyDescent="0.25">
      <c r="A20238" s="2">
        <v>36</v>
      </c>
      <c r="B20238" t="s">
        <v>51</v>
      </c>
      <c r="C20238" t="s">
        <v>308</v>
      </c>
      <c r="D20238" s="2">
        <v>1</v>
      </c>
      <c r="E20238" s="17">
        <v>12</v>
      </c>
      <c r="F20238" t="s">
        <v>77</v>
      </c>
      <c r="G20238">
        <v>6</v>
      </c>
      <c r="H20238">
        <v>88754.919999999984</v>
      </c>
    </row>
    <row r="20239" spans="1:8" x14ac:dyDescent="0.25">
      <c r="A20239" s="2">
        <v>36</v>
      </c>
      <c r="B20239" t="s">
        <v>51</v>
      </c>
      <c r="C20239" t="s">
        <v>308</v>
      </c>
      <c r="D20239" s="2">
        <v>1</v>
      </c>
      <c r="E20239" s="17">
        <v>12</v>
      </c>
      <c r="F20239" t="s">
        <v>68</v>
      </c>
      <c r="G20239">
        <v>66</v>
      </c>
      <c r="H20239">
        <v>1050102.5</v>
      </c>
    </row>
    <row r="20240" spans="1:8" x14ac:dyDescent="0.25">
      <c r="A20240" s="2">
        <v>36</v>
      </c>
      <c r="B20240" t="s">
        <v>51</v>
      </c>
      <c r="C20240" t="s">
        <v>308</v>
      </c>
      <c r="D20240" s="2">
        <v>1</v>
      </c>
      <c r="E20240" s="17">
        <v>12</v>
      </c>
      <c r="F20240" t="s">
        <v>69</v>
      </c>
      <c r="G20240">
        <v>95</v>
      </c>
      <c r="H20240">
        <v>5291160.1999999946</v>
      </c>
    </row>
    <row r="20241" spans="1:8" x14ac:dyDescent="0.25">
      <c r="A20241" s="2">
        <v>36</v>
      </c>
      <c r="B20241" t="s">
        <v>51</v>
      </c>
      <c r="C20241" t="s">
        <v>308</v>
      </c>
      <c r="D20241" s="2">
        <v>1</v>
      </c>
      <c r="E20241" s="17">
        <v>12</v>
      </c>
      <c r="F20241" t="s">
        <v>78</v>
      </c>
      <c r="H20241">
        <v>1372196.4500000007</v>
      </c>
    </row>
    <row r="20242" spans="1:8" x14ac:dyDescent="0.25">
      <c r="A20242" s="2">
        <v>36</v>
      </c>
      <c r="B20242" t="s">
        <v>51</v>
      </c>
      <c r="C20242" t="s">
        <v>308</v>
      </c>
      <c r="D20242" s="2">
        <v>1</v>
      </c>
      <c r="E20242" s="17">
        <v>12</v>
      </c>
      <c r="F20242" t="s">
        <v>67</v>
      </c>
      <c r="G20242">
        <v>100</v>
      </c>
      <c r="H20242">
        <v>5468.5399999999991</v>
      </c>
    </row>
    <row r="20243" spans="1:8" x14ac:dyDescent="0.25">
      <c r="A20243" s="2">
        <v>36</v>
      </c>
      <c r="B20243" t="s">
        <v>51</v>
      </c>
      <c r="C20243" t="s">
        <v>308</v>
      </c>
      <c r="D20243" s="2">
        <v>1</v>
      </c>
      <c r="E20243" s="17">
        <v>12</v>
      </c>
      <c r="F20243" t="s">
        <v>73</v>
      </c>
      <c r="G20243">
        <v>9</v>
      </c>
      <c r="H20243">
        <v>2966211.46</v>
      </c>
    </row>
    <row r="20244" spans="1:8" x14ac:dyDescent="0.25">
      <c r="A20244" s="2">
        <v>36</v>
      </c>
      <c r="B20244" t="s">
        <v>51</v>
      </c>
      <c r="C20244" t="s">
        <v>308</v>
      </c>
      <c r="D20244" s="2">
        <v>1</v>
      </c>
      <c r="E20244" s="17">
        <v>12</v>
      </c>
      <c r="F20244" t="s">
        <v>79</v>
      </c>
      <c r="G20244">
        <v>1</v>
      </c>
      <c r="H20244">
        <v>53293.5</v>
      </c>
    </row>
    <row r="20245" spans="1:8" x14ac:dyDescent="0.25">
      <c r="A20245" s="2">
        <v>36</v>
      </c>
      <c r="B20245" t="s">
        <v>51</v>
      </c>
      <c r="C20245" t="s">
        <v>308</v>
      </c>
      <c r="D20245" s="2">
        <v>1</v>
      </c>
      <c r="E20245" s="17">
        <v>12</v>
      </c>
      <c r="F20245" t="s">
        <v>72</v>
      </c>
      <c r="G20245">
        <v>100</v>
      </c>
      <c r="H20245">
        <v>5034208.3</v>
      </c>
    </row>
    <row r="20246" spans="1:8" x14ac:dyDescent="0.25">
      <c r="A20246" s="2">
        <v>36</v>
      </c>
      <c r="B20246" t="s">
        <v>51</v>
      </c>
      <c r="C20246" t="s">
        <v>308</v>
      </c>
      <c r="D20246" s="2">
        <v>1</v>
      </c>
      <c r="E20246" s="17">
        <v>12</v>
      </c>
      <c r="F20246" t="s">
        <v>74</v>
      </c>
      <c r="G20246">
        <v>13</v>
      </c>
      <c r="H20246">
        <v>1416787.15</v>
      </c>
    </row>
    <row r="20247" spans="1:8" x14ac:dyDescent="0.25">
      <c r="A20247" s="2">
        <v>36</v>
      </c>
      <c r="B20247" t="s">
        <v>51</v>
      </c>
      <c r="C20247" t="s">
        <v>308</v>
      </c>
      <c r="D20247" s="2">
        <v>1</v>
      </c>
      <c r="E20247" s="17">
        <v>12</v>
      </c>
      <c r="F20247" t="s">
        <v>71</v>
      </c>
      <c r="G20247">
        <v>1</v>
      </c>
      <c r="H20247">
        <v>93691.790000000008</v>
      </c>
    </row>
    <row r="20248" spans="1:8" x14ac:dyDescent="0.25">
      <c r="A20248" s="2">
        <v>36</v>
      </c>
      <c r="B20248" t="s">
        <v>51</v>
      </c>
      <c r="C20248" t="s">
        <v>308</v>
      </c>
      <c r="D20248" s="2">
        <v>1</v>
      </c>
      <c r="E20248" s="17">
        <v>13</v>
      </c>
      <c r="F20248" t="s">
        <v>70</v>
      </c>
      <c r="G20248">
        <v>49</v>
      </c>
      <c r="H20248">
        <v>23724827.940000009</v>
      </c>
    </row>
    <row r="20249" spans="1:8" x14ac:dyDescent="0.25">
      <c r="A20249" s="2">
        <v>36</v>
      </c>
      <c r="B20249" t="s">
        <v>51</v>
      </c>
      <c r="C20249" t="s">
        <v>308</v>
      </c>
      <c r="D20249" s="2">
        <v>1</v>
      </c>
      <c r="E20249" s="17">
        <v>13</v>
      </c>
      <c r="F20249" t="s">
        <v>75</v>
      </c>
      <c r="G20249">
        <v>18</v>
      </c>
      <c r="H20249">
        <v>853178</v>
      </c>
    </row>
    <row r="20250" spans="1:8" x14ac:dyDescent="0.25">
      <c r="A20250" s="2">
        <v>36</v>
      </c>
      <c r="B20250" t="s">
        <v>51</v>
      </c>
      <c r="C20250" t="s">
        <v>308</v>
      </c>
      <c r="D20250" s="2">
        <v>1</v>
      </c>
      <c r="E20250" s="17">
        <v>13</v>
      </c>
      <c r="F20250" t="s">
        <v>68</v>
      </c>
      <c r="G20250">
        <v>23</v>
      </c>
      <c r="H20250">
        <v>387358.39999999991</v>
      </c>
    </row>
    <row r="20251" spans="1:8" x14ac:dyDescent="0.25">
      <c r="A20251" s="2">
        <v>36</v>
      </c>
      <c r="B20251" t="s">
        <v>51</v>
      </c>
      <c r="C20251" t="s">
        <v>308</v>
      </c>
      <c r="D20251" s="2">
        <v>1</v>
      </c>
      <c r="E20251" s="17">
        <v>13</v>
      </c>
      <c r="F20251" t="s">
        <v>69</v>
      </c>
      <c r="G20251">
        <v>49</v>
      </c>
      <c r="H20251">
        <v>3084484.06</v>
      </c>
    </row>
    <row r="20252" spans="1:8" x14ac:dyDescent="0.25">
      <c r="A20252" s="2">
        <v>36</v>
      </c>
      <c r="B20252" t="s">
        <v>51</v>
      </c>
      <c r="C20252" t="s">
        <v>308</v>
      </c>
      <c r="D20252" s="2">
        <v>1</v>
      </c>
      <c r="E20252" s="17">
        <v>13</v>
      </c>
      <c r="F20252" t="s">
        <v>78</v>
      </c>
      <c r="G20252">
        <v>1</v>
      </c>
      <c r="H20252">
        <v>51393.24</v>
      </c>
    </row>
    <row r="20253" spans="1:8" x14ac:dyDescent="0.25">
      <c r="A20253" s="2">
        <v>36</v>
      </c>
      <c r="B20253" t="s">
        <v>51</v>
      </c>
      <c r="C20253" t="s">
        <v>308</v>
      </c>
      <c r="D20253" s="2">
        <v>1</v>
      </c>
      <c r="E20253" s="17">
        <v>13</v>
      </c>
      <c r="F20253" t="s">
        <v>67</v>
      </c>
      <c r="G20253">
        <v>49</v>
      </c>
      <c r="H20253">
        <v>2728.44</v>
      </c>
    </row>
    <row r="20254" spans="1:8" x14ac:dyDescent="0.25">
      <c r="A20254" s="2">
        <v>36</v>
      </c>
      <c r="B20254" t="s">
        <v>51</v>
      </c>
      <c r="C20254" t="s">
        <v>308</v>
      </c>
      <c r="D20254" s="2">
        <v>1</v>
      </c>
      <c r="E20254" s="17">
        <v>13</v>
      </c>
      <c r="F20254" t="s">
        <v>73</v>
      </c>
      <c r="G20254">
        <v>17</v>
      </c>
      <c r="H20254">
        <v>2206970.29</v>
      </c>
    </row>
    <row r="20255" spans="1:8" x14ac:dyDescent="0.25">
      <c r="A20255" s="2">
        <v>36</v>
      </c>
      <c r="B20255" t="s">
        <v>51</v>
      </c>
      <c r="C20255" t="s">
        <v>308</v>
      </c>
      <c r="D20255" s="2">
        <v>1</v>
      </c>
      <c r="E20255" s="17">
        <v>13</v>
      </c>
      <c r="F20255" t="s">
        <v>79</v>
      </c>
      <c r="H20255">
        <v>8882</v>
      </c>
    </row>
    <row r="20256" spans="1:8" x14ac:dyDescent="0.25">
      <c r="A20256" s="2">
        <v>36</v>
      </c>
      <c r="B20256" t="s">
        <v>51</v>
      </c>
      <c r="C20256" t="s">
        <v>308</v>
      </c>
      <c r="D20256" s="2">
        <v>1</v>
      </c>
      <c r="E20256" s="17">
        <v>13</v>
      </c>
      <c r="F20256" t="s">
        <v>72</v>
      </c>
      <c r="G20256">
        <v>49</v>
      </c>
      <c r="H20256">
        <v>5947031.5999999996</v>
      </c>
    </row>
    <row r="20257" spans="1:8" x14ac:dyDescent="0.25">
      <c r="A20257" s="2">
        <v>36</v>
      </c>
      <c r="B20257" t="s">
        <v>51</v>
      </c>
      <c r="C20257" t="s">
        <v>308</v>
      </c>
      <c r="D20257" s="2">
        <v>1</v>
      </c>
      <c r="E20257" s="17">
        <v>13</v>
      </c>
      <c r="F20257" t="s">
        <v>74</v>
      </c>
      <c r="G20257">
        <v>5</v>
      </c>
      <c r="H20257">
        <v>432257.30000000005</v>
      </c>
    </row>
    <row r="20258" spans="1:8" x14ac:dyDescent="0.25">
      <c r="A20258" s="2">
        <v>36</v>
      </c>
      <c r="B20258" t="s">
        <v>51</v>
      </c>
      <c r="C20258" t="s">
        <v>308</v>
      </c>
      <c r="D20258" s="2">
        <v>1</v>
      </c>
      <c r="E20258" s="17">
        <v>14</v>
      </c>
      <c r="F20258" t="s">
        <v>70</v>
      </c>
      <c r="G20258">
        <v>23</v>
      </c>
      <c r="H20258">
        <v>14420503.629999995</v>
      </c>
    </row>
    <row r="20259" spans="1:8" x14ac:dyDescent="0.25">
      <c r="A20259" s="2">
        <v>36</v>
      </c>
      <c r="B20259" t="s">
        <v>51</v>
      </c>
      <c r="C20259" t="s">
        <v>308</v>
      </c>
      <c r="D20259" s="2">
        <v>1</v>
      </c>
      <c r="E20259" s="17">
        <v>14</v>
      </c>
      <c r="F20259" t="s">
        <v>75</v>
      </c>
      <c r="G20259">
        <v>8</v>
      </c>
      <c r="H20259">
        <v>361905</v>
      </c>
    </row>
    <row r="20260" spans="1:8" x14ac:dyDescent="0.25">
      <c r="A20260" s="2">
        <v>36</v>
      </c>
      <c r="B20260" t="s">
        <v>51</v>
      </c>
      <c r="C20260" t="s">
        <v>308</v>
      </c>
      <c r="D20260" s="2">
        <v>1</v>
      </c>
      <c r="E20260" s="17">
        <v>14</v>
      </c>
      <c r="F20260" t="s">
        <v>68</v>
      </c>
      <c r="G20260">
        <v>14</v>
      </c>
      <c r="H20260">
        <v>300050</v>
      </c>
    </row>
    <row r="20261" spans="1:8" x14ac:dyDescent="0.25">
      <c r="A20261" s="2">
        <v>36</v>
      </c>
      <c r="B20261" t="s">
        <v>51</v>
      </c>
      <c r="C20261" t="s">
        <v>308</v>
      </c>
      <c r="D20261" s="2">
        <v>1</v>
      </c>
      <c r="E20261" s="17">
        <v>14</v>
      </c>
      <c r="F20261" t="s">
        <v>69</v>
      </c>
      <c r="G20261">
        <v>23</v>
      </c>
      <c r="H20261">
        <v>1875105.7699999996</v>
      </c>
    </row>
    <row r="20262" spans="1:8" x14ac:dyDescent="0.25">
      <c r="A20262" s="2">
        <v>36</v>
      </c>
      <c r="B20262" t="s">
        <v>51</v>
      </c>
      <c r="C20262" t="s">
        <v>308</v>
      </c>
      <c r="D20262" s="2">
        <v>1</v>
      </c>
      <c r="E20262" s="17">
        <v>14</v>
      </c>
      <c r="F20262" t="s">
        <v>67</v>
      </c>
      <c r="G20262">
        <v>23</v>
      </c>
      <c r="H20262">
        <v>1358.3899999999999</v>
      </c>
    </row>
    <row r="20263" spans="1:8" x14ac:dyDescent="0.25">
      <c r="A20263" s="2">
        <v>36</v>
      </c>
      <c r="B20263" t="s">
        <v>51</v>
      </c>
      <c r="C20263" t="s">
        <v>308</v>
      </c>
      <c r="D20263" s="2">
        <v>1</v>
      </c>
      <c r="E20263" s="17">
        <v>14</v>
      </c>
      <c r="F20263" t="s">
        <v>73</v>
      </c>
      <c r="G20263">
        <v>6</v>
      </c>
      <c r="H20263">
        <v>969398.8600000001</v>
      </c>
    </row>
    <row r="20264" spans="1:8" x14ac:dyDescent="0.25">
      <c r="A20264" s="2">
        <v>36</v>
      </c>
      <c r="B20264" t="s">
        <v>51</v>
      </c>
      <c r="C20264" t="s">
        <v>308</v>
      </c>
      <c r="D20264" s="2">
        <v>1</v>
      </c>
      <c r="E20264" s="17">
        <v>14</v>
      </c>
      <c r="F20264" t="s">
        <v>79</v>
      </c>
      <c r="G20264">
        <v>1</v>
      </c>
      <c r="H20264">
        <v>17764.5</v>
      </c>
    </row>
    <row r="20265" spans="1:8" x14ac:dyDescent="0.25">
      <c r="A20265" s="2">
        <v>36</v>
      </c>
      <c r="B20265" t="s">
        <v>51</v>
      </c>
      <c r="C20265" t="s">
        <v>308</v>
      </c>
      <c r="D20265" s="2">
        <v>1</v>
      </c>
      <c r="E20265" s="17">
        <v>14</v>
      </c>
      <c r="F20265" t="s">
        <v>72</v>
      </c>
      <c r="G20265">
        <v>23</v>
      </c>
      <c r="H20265">
        <v>4093979.4</v>
      </c>
    </row>
    <row r="20266" spans="1:8" x14ac:dyDescent="0.25">
      <c r="A20266" s="2">
        <v>36</v>
      </c>
      <c r="B20266" t="s">
        <v>51</v>
      </c>
      <c r="C20266" t="s">
        <v>308</v>
      </c>
      <c r="D20266" s="2">
        <v>1</v>
      </c>
      <c r="E20266" s="17">
        <v>14</v>
      </c>
      <c r="F20266" t="s">
        <v>74</v>
      </c>
      <c r="G20266">
        <v>1</v>
      </c>
      <c r="H20266">
        <v>61070.280000000006</v>
      </c>
    </row>
    <row r="20267" spans="1:8" x14ac:dyDescent="0.25">
      <c r="A20267" s="2">
        <v>36</v>
      </c>
      <c r="B20267" t="s">
        <v>51</v>
      </c>
      <c r="C20267" t="s">
        <v>308</v>
      </c>
      <c r="D20267" s="2">
        <v>1</v>
      </c>
      <c r="E20267" s="17">
        <v>14</v>
      </c>
      <c r="F20267" t="s">
        <v>76</v>
      </c>
      <c r="H20267">
        <v>92259.03</v>
      </c>
    </row>
    <row r="20268" spans="1:8" x14ac:dyDescent="0.25">
      <c r="A20268" s="2">
        <v>36</v>
      </c>
      <c r="B20268" t="s">
        <v>51</v>
      </c>
      <c r="C20268" t="s">
        <v>308</v>
      </c>
      <c r="D20268" s="2">
        <v>1</v>
      </c>
      <c r="E20268" s="17">
        <v>15</v>
      </c>
      <c r="F20268" t="s">
        <v>70</v>
      </c>
      <c r="G20268">
        <v>6</v>
      </c>
      <c r="H20268">
        <v>3304557.44</v>
      </c>
    </row>
    <row r="20269" spans="1:8" x14ac:dyDescent="0.25">
      <c r="A20269" s="2">
        <v>36</v>
      </c>
      <c r="B20269" t="s">
        <v>51</v>
      </c>
      <c r="C20269" t="s">
        <v>308</v>
      </c>
      <c r="D20269" s="2">
        <v>1</v>
      </c>
      <c r="E20269" s="17">
        <v>15</v>
      </c>
      <c r="F20269" t="s">
        <v>75</v>
      </c>
      <c r="G20269">
        <v>2</v>
      </c>
      <c r="H20269">
        <v>158430</v>
      </c>
    </row>
    <row r="20270" spans="1:8" x14ac:dyDescent="0.25">
      <c r="A20270" s="2">
        <v>36</v>
      </c>
      <c r="B20270" t="s">
        <v>51</v>
      </c>
      <c r="C20270" t="s">
        <v>308</v>
      </c>
      <c r="D20270" s="2">
        <v>1</v>
      </c>
      <c r="E20270" s="17">
        <v>15</v>
      </c>
      <c r="F20270" t="s">
        <v>68</v>
      </c>
      <c r="G20270">
        <v>4</v>
      </c>
      <c r="H20270">
        <v>39880</v>
      </c>
    </row>
    <row r="20271" spans="1:8" x14ac:dyDescent="0.25">
      <c r="A20271" s="2">
        <v>36</v>
      </c>
      <c r="B20271" t="s">
        <v>51</v>
      </c>
      <c r="C20271" t="s">
        <v>308</v>
      </c>
      <c r="D20271" s="2">
        <v>1</v>
      </c>
      <c r="E20271" s="17">
        <v>15</v>
      </c>
      <c r="F20271" t="s">
        <v>69</v>
      </c>
      <c r="G20271">
        <v>6</v>
      </c>
      <c r="H20271">
        <v>429591.87</v>
      </c>
    </row>
    <row r="20272" spans="1:8" x14ac:dyDescent="0.25">
      <c r="A20272" s="2">
        <v>36</v>
      </c>
      <c r="B20272" t="s">
        <v>51</v>
      </c>
      <c r="C20272" t="s">
        <v>308</v>
      </c>
      <c r="D20272" s="2">
        <v>1</v>
      </c>
      <c r="E20272" s="17">
        <v>15</v>
      </c>
      <c r="F20272" t="s">
        <v>67</v>
      </c>
      <c r="G20272">
        <v>6</v>
      </c>
      <c r="H20272">
        <v>262.34999999999997</v>
      </c>
    </row>
    <row r="20273" spans="1:8" x14ac:dyDescent="0.25">
      <c r="A20273" s="2">
        <v>36</v>
      </c>
      <c r="B20273" t="s">
        <v>51</v>
      </c>
      <c r="C20273" t="s">
        <v>308</v>
      </c>
      <c r="D20273" s="2">
        <v>1</v>
      </c>
      <c r="E20273" s="17">
        <v>15</v>
      </c>
      <c r="F20273" t="s">
        <v>73</v>
      </c>
      <c r="G20273">
        <v>3</v>
      </c>
      <c r="H20273">
        <v>357825.65</v>
      </c>
    </row>
    <row r="20274" spans="1:8" x14ac:dyDescent="0.25">
      <c r="A20274" s="2">
        <v>36</v>
      </c>
      <c r="B20274" t="s">
        <v>51</v>
      </c>
      <c r="C20274" t="s">
        <v>308</v>
      </c>
      <c r="D20274" s="2">
        <v>1</v>
      </c>
      <c r="E20274" s="17">
        <v>15</v>
      </c>
      <c r="F20274" t="s">
        <v>72</v>
      </c>
      <c r="G20274">
        <v>6</v>
      </c>
      <c r="H20274">
        <v>918175.32000000007</v>
      </c>
    </row>
    <row r="20275" spans="1:8" x14ac:dyDescent="0.25">
      <c r="A20275" s="2">
        <v>36</v>
      </c>
      <c r="B20275" t="s">
        <v>51</v>
      </c>
      <c r="C20275" t="s">
        <v>308</v>
      </c>
      <c r="D20275" s="2">
        <v>1</v>
      </c>
      <c r="E20275" s="17">
        <v>15</v>
      </c>
      <c r="F20275" t="s">
        <v>76</v>
      </c>
      <c r="H20275">
        <v>95618.11</v>
      </c>
    </row>
    <row r="20276" spans="1:8" x14ac:dyDescent="0.25">
      <c r="A20276" s="2">
        <v>36</v>
      </c>
      <c r="B20276" t="s">
        <v>51</v>
      </c>
      <c r="C20276" t="s">
        <v>308</v>
      </c>
      <c r="D20276" s="2">
        <v>1</v>
      </c>
      <c r="E20276" s="17">
        <v>16</v>
      </c>
      <c r="F20276" t="s">
        <v>70</v>
      </c>
      <c r="G20276">
        <v>5</v>
      </c>
      <c r="H20276">
        <v>5185400.38</v>
      </c>
    </row>
    <row r="20277" spans="1:8" x14ac:dyDescent="0.25">
      <c r="A20277" s="2">
        <v>36</v>
      </c>
      <c r="B20277" t="s">
        <v>51</v>
      </c>
      <c r="C20277" t="s">
        <v>308</v>
      </c>
      <c r="D20277" s="2">
        <v>1</v>
      </c>
      <c r="E20277" s="17">
        <v>16</v>
      </c>
      <c r="F20277" t="s">
        <v>75</v>
      </c>
      <c r="G20277">
        <v>1</v>
      </c>
      <c r="H20277">
        <v>41670</v>
      </c>
    </row>
    <row r="20278" spans="1:8" x14ac:dyDescent="0.25">
      <c r="A20278" s="2">
        <v>36</v>
      </c>
      <c r="B20278" t="s">
        <v>51</v>
      </c>
      <c r="C20278" t="s">
        <v>308</v>
      </c>
      <c r="D20278" s="2">
        <v>1</v>
      </c>
      <c r="E20278" s="17">
        <v>16</v>
      </c>
      <c r="F20278" t="s">
        <v>68</v>
      </c>
      <c r="G20278">
        <v>3</v>
      </c>
      <c r="H20278">
        <v>64065</v>
      </c>
    </row>
    <row r="20279" spans="1:8" x14ac:dyDescent="0.25">
      <c r="A20279" s="2">
        <v>36</v>
      </c>
      <c r="B20279" t="s">
        <v>51</v>
      </c>
      <c r="C20279" t="s">
        <v>308</v>
      </c>
      <c r="D20279" s="2">
        <v>1</v>
      </c>
      <c r="E20279" s="17">
        <v>16</v>
      </c>
      <c r="F20279" t="s">
        <v>69</v>
      </c>
      <c r="G20279">
        <v>4</v>
      </c>
      <c r="H20279">
        <v>732815.04</v>
      </c>
    </row>
    <row r="20280" spans="1:8" x14ac:dyDescent="0.25">
      <c r="A20280" s="2">
        <v>36</v>
      </c>
      <c r="B20280" t="s">
        <v>51</v>
      </c>
      <c r="C20280" t="s">
        <v>308</v>
      </c>
      <c r="D20280" s="2">
        <v>1</v>
      </c>
      <c r="E20280" s="17">
        <v>16</v>
      </c>
      <c r="F20280" t="s">
        <v>67</v>
      </c>
      <c r="G20280">
        <v>4</v>
      </c>
      <c r="H20280">
        <v>233.2</v>
      </c>
    </row>
    <row r="20281" spans="1:8" x14ac:dyDescent="0.25">
      <c r="A20281" s="2">
        <v>36</v>
      </c>
      <c r="B20281" t="s">
        <v>51</v>
      </c>
      <c r="C20281" t="s">
        <v>308</v>
      </c>
      <c r="D20281" s="2">
        <v>1</v>
      </c>
      <c r="E20281" s="17">
        <v>16</v>
      </c>
      <c r="F20281" t="s">
        <v>73</v>
      </c>
      <c r="G20281">
        <v>2</v>
      </c>
      <c r="H20281">
        <v>193946.97999999998</v>
      </c>
    </row>
    <row r="20282" spans="1:8" x14ac:dyDescent="0.25">
      <c r="A20282" s="2">
        <v>36</v>
      </c>
      <c r="B20282" t="s">
        <v>51</v>
      </c>
      <c r="C20282" t="s">
        <v>308</v>
      </c>
      <c r="D20282" s="2">
        <v>1</v>
      </c>
      <c r="E20282" s="17">
        <v>16</v>
      </c>
      <c r="F20282" t="s">
        <v>72</v>
      </c>
      <c r="G20282">
        <v>6</v>
      </c>
      <c r="H20282">
        <v>3483403.1200000006</v>
      </c>
    </row>
    <row r="20283" spans="1:8" x14ac:dyDescent="0.25">
      <c r="A20283" s="2">
        <v>36</v>
      </c>
      <c r="B20283" t="s">
        <v>51</v>
      </c>
      <c r="C20283" t="s">
        <v>309</v>
      </c>
      <c r="D20283" s="2">
        <v>4</v>
      </c>
      <c r="E20283" s="17">
        <v>3</v>
      </c>
      <c r="F20283" t="s">
        <v>70</v>
      </c>
      <c r="G20283">
        <v>1</v>
      </c>
      <c r="H20283">
        <v>156077.75</v>
      </c>
    </row>
    <row r="20284" spans="1:8" x14ac:dyDescent="0.25">
      <c r="A20284" s="2">
        <v>36</v>
      </c>
      <c r="B20284" t="s">
        <v>51</v>
      </c>
      <c r="C20284" t="s">
        <v>309</v>
      </c>
      <c r="D20284" s="2">
        <v>4</v>
      </c>
      <c r="E20284" s="17">
        <v>3</v>
      </c>
      <c r="F20284" t="s">
        <v>75</v>
      </c>
      <c r="G20284">
        <v>1</v>
      </c>
      <c r="H20284">
        <v>18900</v>
      </c>
    </row>
    <row r="20285" spans="1:8" x14ac:dyDescent="0.25">
      <c r="A20285" s="2">
        <v>36</v>
      </c>
      <c r="B20285" t="s">
        <v>51</v>
      </c>
      <c r="C20285" t="s">
        <v>309</v>
      </c>
      <c r="D20285" s="2">
        <v>4</v>
      </c>
      <c r="E20285" s="17">
        <v>3</v>
      </c>
      <c r="F20285" t="s">
        <v>68</v>
      </c>
      <c r="G20285">
        <v>1</v>
      </c>
      <c r="H20285">
        <v>20430</v>
      </c>
    </row>
    <row r="20286" spans="1:8" x14ac:dyDescent="0.25">
      <c r="A20286" s="2">
        <v>36</v>
      </c>
      <c r="B20286" t="s">
        <v>51</v>
      </c>
      <c r="C20286" t="s">
        <v>309</v>
      </c>
      <c r="D20286" s="2">
        <v>4</v>
      </c>
      <c r="E20286" s="17">
        <v>3</v>
      </c>
      <c r="F20286" t="s">
        <v>69</v>
      </c>
      <c r="G20286">
        <v>1</v>
      </c>
      <c r="H20286">
        <v>20289.870000000003</v>
      </c>
    </row>
    <row r="20287" spans="1:8" x14ac:dyDescent="0.25">
      <c r="A20287" s="2">
        <v>36</v>
      </c>
      <c r="B20287" t="s">
        <v>51</v>
      </c>
      <c r="C20287" t="s">
        <v>309</v>
      </c>
      <c r="D20287" s="2">
        <v>4</v>
      </c>
      <c r="E20287" s="17">
        <v>3</v>
      </c>
      <c r="F20287" t="s">
        <v>67</v>
      </c>
      <c r="G20287">
        <v>1</v>
      </c>
      <c r="H20287">
        <v>104.93999999999998</v>
      </c>
    </row>
    <row r="20288" spans="1:8" x14ac:dyDescent="0.25">
      <c r="A20288" s="2">
        <v>36</v>
      </c>
      <c r="B20288" t="s">
        <v>51</v>
      </c>
      <c r="C20288" t="s">
        <v>309</v>
      </c>
      <c r="D20288" s="2">
        <v>4</v>
      </c>
      <c r="E20288" s="17">
        <v>3</v>
      </c>
      <c r="F20288" t="s">
        <v>73</v>
      </c>
      <c r="G20288">
        <v>1</v>
      </c>
      <c r="H20288">
        <v>18024.57</v>
      </c>
    </row>
    <row r="20289" spans="1:8" x14ac:dyDescent="0.25">
      <c r="A20289" s="2">
        <v>36</v>
      </c>
      <c r="B20289" t="s">
        <v>51</v>
      </c>
      <c r="C20289" t="s">
        <v>309</v>
      </c>
      <c r="D20289" s="2">
        <v>4</v>
      </c>
      <c r="E20289" s="17">
        <v>3</v>
      </c>
      <c r="F20289" t="s">
        <v>79</v>
      </c>
      <c r="H20289">
        <v>8882</v>
      </c>
    </row>
    <row r="20290" spans="1:8" x14ac:dyDescent="0.25">
      <c r="A20290" s="2">
        <v>36</v>
      </c>
      <c r="B20290" t="s">
        <v>51</v>
      </c>
      <c r="C20290" t="s">
        <v>309</v>
      </c>
      <c r="D20290" s="2">
        <v>4</v>
      </c>
      <c r="E20290" s="17">
        <v>4</v>
      </c>
      <c r="F20290" t="s">
        <v>70</v>
      </c>
      <c r="G20290">
        <v>2</v>
      </c>
      <c r="H20290">
        <v>346978.5</v>
      </c>
    </row>
    <row r="20291" spans="1:8" x14ac:dyDescent="0.25">
      <c r="A20291" s="2">
        <v>36</v>
      </c>
      <c r="B20291" t="s">
        <v>51</v>
      </c>
      <c r="C20291" t="s">
        <v>309</v>
      </c>
      <c r="D20291" s="2">
        <v>4</v>
      </c>
      <c r="E20291" s="17">
        <v>4</v>
      </c>
      <c r="F20291" t="s">
        <v>75</v>
      </c>
      <c r="G20291">
        <v>1</v>
      </c>
      <c r="H20291">
        <v>30600</v>
      </c>
    </row>
    <row r="20292" spans="1:8" x14ac:dyDescent="0.25">
      <c r="A20292" s="2">
        <v>36</v>
      </c>
      <c r="B20292" t="s">
        <v>51</v>
      </c>
      <c r="C20292" t="s">
        <v>309</v>
      </c>
      <c r="D20292" s="2">
        <v>4</v>
      </c>
      <c r="E20292" s="17">
        <v>4</v>
      </c>
      <c r="F20292" t="s">
        <v>68</v>
      </c>
      <c r="G20292">
        <v>1</v>
      </c>
      <c r="H20292">
        <v>13848</v>
      </c>
    </row>
    <row r="20293" spans="1:8" x14ac:dyDescent="0.25">
      <c r="A20293" s="2">
        <v>36</v>
      </c>
      <c r="B20293" t="s">
        <v>51</v>
      </c>
      <c r="C20293" t="s">
        <v>309</v>
      </c>
      <c r="D20293" s="2">
        <v>4</v>
      </c>
      <c r="E20293" s="17">
        <v>4</v>
      </c>
      <c r="F20293" t="s">
        <v>69</v>
      </c>
      <c r="G20293">
        <v>2</v>
      </c>
      <c r="H20293">
        <v>45107.040000000001</v>
      </c>
    </row>
    <row r="20294" spans="1:8" x14ac:dyDescent="0.25">
      <c r="A20294" s="2">
        <v>36</v>
      </c>
      <c r="B20294" t="s">
        <v>51</v>
      </c>
      <c r="C20294" t="s">
        <v>309</v>
      </c>
      <c r="D20294" s="2">
        <v>4</v>
      </c>
      <c r="E20294" s="17">
        <v>4</v>
      </c>
      <c r="F20294" t="s">
        <v>78</v>
      </c>
      <c r="H20294">
        <v>5753.14</v>
      </c>
    </row>
    <row r="20295" spans="1:8" x14ac:dyDescent="0.25">
      <c r="A20295" s="2">
        <v>36</v>
      </c>
      <c r="B20295" t="s">
        <v>51</v>
      </c>
      <c r="C20295" t="s">
        <v>309</v>
      </c>
      <c r="D20295" s="2">
        <v>4</v>
      </c>
      <c r="E20295" s="17">
        <v>4</v>
      </c>
      <c r="F20295" t="s">
        <v>67</v>
      </c>
      <c r="G20295">
        <v>1</v>
      </c>
      <c r="H20295">
        <v>69.959999999999994</v>
      </c>
    </row>
    <row r="20296" spans="1:8" x14ac:dyDescent="0.25">
      <c r="A20296" s="2">
        <v>36</v>
      </c>
      <c r="B20296" t="s">
        <v>51</v>
      </c>
      <c r="C20296" t="s">
        <v>309</v>
      </c>
      <c r="D20296" s="2">
        <v>4</v>
      </c>
      <c r="E20296" s="17">
        <v>4</v>
      </c>
      <c r="F20296" t="s">
        <v>73</v>
      </c>
      <c r="G20296">
        <v>1</v>
      </c>
      <c r="H20296">
        <v>30456.5</v>
      </c>
    </row>
    <row r="20297" spans="1:8" x14ac:dyDescent="0.25">
      <c r="A20297" s="2">
        <v>36</v>
      </c>
      <c r="B20297" t="s">
        <v>51</v>
      </c>
      <c r="C20297" t="s">
        <v>309</v>
      </c>
      <c r="D20297" s="2">
        <v>4</v>
      </c>
      <c r="E20297" s="17">
        <v>5</v>
      </c>
      <c r="F20297" t="s">
        <v>70</v>
      </c>
      <c r="G20297">
        <v>14</v>
      </c>
      <c r="H20297">
        <v>2059592.82</v>
      </c>
    </row>
    <row r="20298" spans="1:8" x14ac:dyDescent="0.25">
      <c r="A20298" s="2">
        <v>36</v>
      </c>
      <c r="B20298" t="s">
        <v>51</v>
      </c>
      <c r="C20298" t="s">
        <v>309</v>
      </c>
      <c r="D20298" s="2">
        <v>4</v>
      </c>
      <c r="E20298" s="17">
        <v>5</v>
      </c>
      <c r="F20298" t="s">
        <v>75</v>
      </c>
      <c r="G20298">
        <v>8</v>
      </c>
      <c r="H20298">
        <v>140400</v>
      </c>
    </row>
    <row r="20299" spans="1:8" x14ac:dyDescent="0.25">
      <c r="A20299" s="2">
        <v>36</v>
      </c>
      <c r="B20299" t="s">
        <v>51</v>
      </c>
      <c r="C20299" t="s">
        <v>309</v>
      </c>
      <c r="D20299" s="2">
        <v>4</v>
      </c>
      <c r="E20299" s="17">
        <v>5</v>
      </c>
      <c r="F20299" t="s">
        <v>68</v>
      </c>
      <c r="G20299">
        <v>9</v>
      </c>
      <c r="H20299">
        <v>200242.5</v>
      </c>
    </row>
    <row r="20300" spans="1:8" x14ac:dyDescent="0.25">
      <c r="A20300" s="2">
        <v>36</v>
      </c>
      <c r="B20300" t="s">
        <v>51</v>
      </c>
      <c r="C20300" t="s">
        <v>309</v>
      </c>
      <c r="D20300" s="2">
        <v>4</v>
      </c>
      <c r="E20300" s="17">
        <v>5</v>
      </c>
      <c r="F20300" t="s">
        <v>69</v>
      </c>
      <c r="G20300">
        <v>10</v>
      </c>
      <c r="H20300">
        <v>225451.63000000003</v>
      </c>
    </row>
    <row r="20301" spans="1:8" x14ac:dyDescent="0.25">
      <c r="A20301" s="2">
        <v>36</v>
      </c>
      <c r="B20301" t="s">
        <v>51</v>
      </c>
      <c r="C20301" t="s">
        <v>309</v>
      </c>
      <c r="D20301" s="2">
        <v>4</v>
      </c>
      <c r="E20301" s="17">
        <v>5</v>
      </c>
      <c r="F20301" t="s">
        <v>78</v>
      </c>
      <c r="H20301">
        <v>20550</v>
      </c>
    </row>
    <row r="20302" spans="1:8" x14ac:dyDescent="0.25">
      <c r="A20302" s="2">
        <v>36</v>
      </c>
      <c r="B20302" t="s">
        <v>51</v>
      </c>
      <c r="C20302" t="s">
        <v>309</v>
      </c>
      <c r="D20302" s="2">
        <v>4</v>
      </c>
      <c r="E20302" s="17">
        <v>5</v>
      </c>
      <c r="F20302" t="s">
        <v>67</v>
      </c>
      <c r="G20302">
        <v>10</v>
      </c>
      <c r="H20302">
        <v>938.41</v>
      </c>
    </row>
    <row r="20303" spans="1:8" x14ac:dyDescent="0.25">
      <c r="A20303" s="2">
        <v>36</v>
      </c>
      <c r="B20303" t="s">
        <v>51</v>
      </c>
      <c r="C20303" t="s">
        <v>309</v>
      </c>
      <c r="D20303" s="2">
        <v>4</v>
      </c>
      <c r="E20303" s="17">
        <v>5</v>
      </c>
      <c r="F20303" t="s">
        <v>73</v>
      </c>
      <c r="G20303">
        <v>1</v>
      </c>
      <c r="H20303">
        <v>115274.55</v>
      </c>
    </row>
    <row r="20304" spans="1:8" x14ac:dyDescent="0.25">
      <c r="A20304" s="2">
        <v>36</v>
      </c>
      <c r="B20304" t="s">
        <v>51</v>
      </c>
      <c r="C20304" t="s">
        <v>309</v>
      </c>
      <c r="D20304" s="2">
        <v>4</v>
      </c>
      <c r="E20304" s="17">
        <v>5</v>
      </c>
      <c r="F20304" t="s">
        <v>72</v>
      </c>
      <c r="H20304">
        <v>29510.45</v>
      </c>
    </row>
    <row r="20305" spans="1:8" x14ac:dyDescent="0.25">
      <c r="A20305" s="2">
        <v>36</v>
      </c>
      <c r="B20305" t="s">
        <v>51</v>
      </c>
      <c r="C20305" t="s">
        <v>309</v>
      </c>
      <c r="D20305" s="2">
        <v>4</v>
      </c>
      <c r="E20305" s="17">
        <v>5</v>
      </c>
      <c r="F20305" t="s">
        <v>74</v>
      </c>
      <c r="G20305">
        <v>1</v>
      </c>
      <c r="H20305">
        <v>39782.39</v>
      </c>
    </row>
    <row r="20306" spans="1:8" x14ac:dyDescent="0.25">
      <c r="A20306" s="2">
        <v>36</v>
      </c>
      <c r="B20306" t="s">
        <v>51</v>
      </c>
      <c r="C20306" t="s">
        <v>309</v>
      </c>
      <c r="D20306" s="2">
        <v>4</v>
      </c>
      <c r="E20306" s="17">
        <v>6</v>
      </c>
      <c r="F20306" t="s">
        <v>70</v>
      </c>
      <c r="G20306">
        <v>28</v>
      </c>
      <c r="H20306">
        <v>5390791.5</v>
      </c>
    </row>
    <row r="20307" spans="1:8" x14ac:dyDescent="0.25">
      <c r="A20307" s="2">
        <v>36</v>
      </c>
      <c r="B20307" t="s">
        <v>51</v>
      </c>
      <c r="C20307" t="s">
        <v>309</v>
      </c>
      <c r="D20307" s="2">
        <v>4</v>
      </c>
      <c r="E20307" s="17">
        <v>6</v>
      </c>
      <c r="F20307" t="s">
        <v>75</v>
      </c>
      <c r="G20307">
        <v>27</v>
      </c>
      <c r="H20307">
        <v>411600</v>
      </c>
    </row>
    <row r="20308" spans="1:8" x14ac:dyDescent="0.25">
      <c r="A20308" s="2">
        <v>36</v>
      </c>
      <c r="B20308" t="s">
        <v>51</v>
      </c>
      <c r="C20308" t="s">
        <v>309</v>
      </c>
      <c r="D20308" s="2">
        <v>4</v>
      </c>
      <c r="E20308" s="17">
        <v>6</v>
      </c>
      <c r="F20308" t="s">
        <v>68</v>
      </c>
      <c r="G20308">
        <v>20</v>
      </c>
      <c r="H20308">
        <v>485566.37</v>
      </c>
    </row>
    <row r="20309" spans="1:8" x14ac:dyDescent="0.25">
      <c r="A20309" s="2">
        <v>36</v>
      </c>
      <c r="B20309" t="s">
        <v>51</v>
      </c>
      <c r="C20309" t="s">
        <v>309</v>
      </c>
      <c r="D20309" s="2">
        <v>4</v>
      </c>
      <c r="E20309" s="17">
        <v>6</v>
      </c>
      <c r="F20309" t="s">
        <v>69</v>
      </c>
      <c r="G20309">
        <v>28</v>
      </c>
      <c r="H20309">
        <v>700797.07</v>
      </c>
    </row>
    <row r="20310" spans="1:8" x14ac:dyDescent="0.25">
      <c r="A20310" s="2">
        <v>36</v>
      </c>
      <c r="B20310" t="s">
        <v>51</v>
      </c>
      <c r="C20310" t="s">
        <v>309</v>
      </c>
      <c r="D20310" s="2">
        <v>4</v>
      </c>
      <c r="E20310" s="17">
        <v>6</v>
      </c>
      <c r="F20310" t="s">
        <v>78</v>
      </c>
      <c r="H20310">
        <v>128334.68000000001</v>
      </c>
    </row>
    <row r="20311" spans="1:8" x14ac:dyDescent="0.25">
      <c r="A20311" s="2">
        <v>36</v>
      </c>
      <c r="B20311" t="s">
        <v>51</v>
      </c>
      <c r="C20311" t="s">
        <v>309</v>
      </c>
      <c r="D20311" s="2">
        <v>4</v>
      </c>
      <c r="E20311" s="17">
        <v>6</v>
      </c>
      <c r="F20311" t="s">
        <v>67</v>
      </c>
      <c r="G20311">
        <v>28</v>
      </c>
      <c r="H20311">
        <v>2191.9800000000005</v>
      </c>
    </row>
    <row r="20312" spans="1:8" x14ac:dyDescent="0.25">
      <c r="A20312" s="2">
        <v>36</v>
      </c>
      <c r="B20312" t="s">
        <v>51</v>
      </c>
      <c r="C20312" t="s">
        <v>309</v>
      </c>
      <c r="D20312" s="2">
        <v>4</v>
      </c>
      <c r="E20312" s="17">
        <v>6</v>
      </c>
      <c r="F20312" t="s">
        <v>73</v>
      </c>
      <c r="G20312">
        <v>4</v>
      </c>
      <c r="H20312">
        <v>475769</v>
      </c>
    </row>
    <row r="20313" spans="1:8" x14ac:dyDescent="0.25">
      <c r="A20313" s="2">
        <v>36</v>
      </c>
      <c r="B20313" t="s">
        <v>51</v>
      </c>
      <c r="C20313" t="s">
        <v>309</v>
      </c>
      <c r="D20313" s="2">
        <v>4</v>
      </c>
      <c r="E20313" s="17">
        <v>6</v>
      </c>
      <c r="F20313" t="s">
        <v>79</v>
      </c>
      <c r="H20313">
        <v>8371</v>
      </c>
    </row>
    <row r="20314" spans="1:8" x14ac:dyDescent="0.25">
      <c r="A20314" s="2">
        <v>36</v>
      </c>
      <c r="B20314" t="s">
        <v>51</v>
      </c>
      <c r="C20314" t="s">
        <v>309</v>
      </c>
      <c r="D20314" s="2">
        <v>4</v>
      </c>
      <c r="E20314" s="17">
        <v>6</v>
      </c>
      <c r="F20314" t="s">
        <v>74</v>
      </c>
      <c r="G20314">
        <v>2</v>
      </c>
      <c r="H20314">
        <v>181131.09999999998</v>
      </c>
    </row>
    <row r="20315" spans="1:8" x14ac:dyDescent="0.25">
      <c r="A20315" s="2">
        <v>36</v>
      </c>
      <c r="B20315" t="s">
        <v>51</v>
      </c>
      <c r="C20315" t="s">
        <v>309</v>
      </c>
      <c r="D20315" s="2">
        <v>4</v>
      </c>
      <c r="E20315" s="17">
        <v>6</v>
      </c>
      <c r="F20315" t="s">
        <v>71</v>
      </c>
      <c r="H20315">
        <v>49532.06</v>
      </c>
    </row>
    <row r="20316" spans="1:8" x14ac:dyDescent="0.25">
      <c r="A20316" s="2">
        <v>36</v>
      </c>
      <c r="B20316" t="s">
        <v>51</v>
      </c>
      <c r="C20316" t="s">
        <v>309</v>
      </c>
      <c r="D20316" s="2">
        <v>4</v>
      </c>
      <c r="E20316" s="17">
        <v>7</v>
      </c>
      <c r="F20316" t="s">
        <v>70</v>
      </c>
      <c r="G20316">
        <v>52</v>
      </c>
      <c r="H20316">
        <v>10823087.5</v>
      </c>
    </row>
    <row r="20317" spans="1:8" x14ac:dyDescent="0.25">
      <c r="A20317" s="2">
        <v>36</v>
      </c>
      <c r="B20317" t="s">
        <v>51</v>
      </c>
      <c r="C20317" t="s">
        <v>309</v>
      </c>
      <c r="D20317" s="2">
        <v>4</v>
      </c>
      <c r="E20317" s="17">
        <v>7</v>
      </c>
      <c r="F20317" t="s">
        <v>75</v>
      </c>
      <c r="G20317">
        <v>42</v>
      </c>
      <c r="H20317">
        <v>581100</v>
      </c>
    </row>
    <row r="20318" spans="1:8" x14ac:dyDescent="0.25">
      <c r="A20318" s="2">
        <v>36</v>
      </c>
      <c r="B20318" t="s">
        <v>51</v>
      </c>
      <c r="C20318" t="s">
        <v>309</v>
      </c>
      <c r="D20318" s="2">
        <v>4</v>
      </c>
      <c r="E20318" s="17">
        <v>7</v>
      </c>
      <c r="F20318" t="s">
        <v>68</v>
      </c>
      <c r="G20318">
        <v>42</v>
      </c>
      <c r="H20318">
        <v>826350.25</v>
      </c>
    </row>
    <row r="20319" spans="1:8" x14ac:dyDescent="0.25">
      <c r="A20319" s="2">
        <v>36</v>
      </c>
      <c r="B20319" t="s">
        <v>51</v>
      </c>
      <c r="C20319" t="s">
        <v>309</v>
      </c>
      <c r="D20319" s="2">
        <v>4</v>
      </c>
      <c r="E20319" s="17">
        <v>7</v>
      </c>
      <c r="F20319" t="s">
        <v>69</v>
      </c>
      <c r="G20319">
        <v>49</v>
      </c>
      <c r="H20319">
        <v>1351376.3399999989</v>
      </c>
    </row>
    <row r="20320" spans="1:8" x14ac:dyDescent="0.25">
      <c r="A20320" s="2">
        <v>36</v>
      </c>
      <c r="B20320" t="s">
        <v>51</v>
      </c>
      <c r="C20320" t="s">
        <v>309</v>
      </c>
      <c r="D20320" s="2">
        <v>4</v>
      </c>
      <c r="E20320" s="17">
        <v>7</v>
      </c>
      <c r="F20320" t="s">
        <v>78</v>
      </c>
      <c r="H20320">
        <v>255484.06</v>
      </c>
    </row>
    <row r="20321" spans="1:8" x14ac:dyDescent="0.25">
      <c r="A20321" s="2">
        <v>36</v>
      </c>
      <c r="B20321" t="s">
        <v>51</v>
      </c>
      <c r="C20321" t="s">
        <v>309</v>
      </c>
      <c r="D20321" s="2">
        <v>4</v>
      </c>
      <c r="E20321" s="17">
        <v>7</v>
      </c>
      <c r="F20321" t="s">
        <v>67</v>
      </c>
      <c r="G20321">
        <v>52</v>
      </c>
      <c r="H20321">
        <v>3608.9700000000003</v>
      </c>
    </row>
    <row r="20322" spans="1:8" x14ac:dyDescent="0.25">
      <c r="A20322" s="2">
        <v>36</v>
      </c>
      <c r="B20322" t="s">
        <v>51</v>
      </c>
      <c r="C20322" t="s">
        <v>309</v>
      </c>
      <c r="D20322" s="2">
        <v>4</v>
      </c>
      <c r="E20322" s="17">
        <v>7</v>
      </c>
      <c r="F20322" t="s">
        <v>73</v>
      </c>
      <c r="G20322">
        <v>1</v>
      </c>
      <c r="H20322">
        <v>887970.21</v>
      </c>
    </row>
    <row r="20323" spans="1:8" x14ac:dyDescent="0.25">
      <c r="A20323" s="2">
        <v>36</v>
      </c>
      <c r="B20323" t="s">
        <v>51</v>
      </c>
      <c r="C20323" t="s">
        <v>309</v>
      </c>
      <c r="D20323" s="2">
        <v>4</v>
      </c>
      <c r="E20323" s="17">
        <v>7</v>
      </c>
      <c r="F20323" t="s">
        <v>79</v>
      </c>
      <c r="H20323">
        <v>17764.5</v>
      </c>
    </row>
    <row r="20324" spans="1:8" x14ac:dyDescent="0.25">
      <c r="A20324" s="2">
        <v>36</v>
      </c>
      <c r="B20324" t="s">
        <v>51</v>
      </c>
      <c r="C20324" t="s">
        <v>309</v>
      </c>
      <c r="D20324" s="2">
        <v>4</v>
      </c>
      <c r="E20324" s="17">
        <v>7</v>
      </c>
      <c r="F20324" t="s">
        <v>72</v>
      </c>
      <c r="G20324">
        <v>3</v>
      </c>
      <c r="H20324">
        <v>158292.11000000002</v>
      </c>
    </row>
    <row r="20325" spans="1:8" x14ac:dyDescent="0.25">
      <c r="A20325" s="2">
        <v>36</v>
      </c>
      <c r="B20325" t="s">
        <v>51</v>
      </c>
      <c r="C20325" t="s">
        <v>309</v>
      </c>
      <c r="D20325" s="2">
        <v>4</v>
      </c>
      <c r="E20325" s="17">
        <v>7</v>
      </c>
      <c r="F20325" t="s">
        <v>74</v>
      </c>
      <c r="H20325">
        <v>102974.19</v>
      </c>
    </row>
    <row r="20326" spans="1:8" x14ac:dyDescent="0.25">
      <c r="A20326" s="2">
        <v>36</v>
      </c>
      <c r="B20326" t="s">
        <v>51</v>
      </c>
      <c r="C20326" t="s">
        <v>309</v>
      </c>
      <c r="D20326" s="2">
        <v>4</v>
      </c>
      <c r="E20326" s="17">
        <v>7</v>
      </c>
      <c r="F20326" t="s">
        <v>71</v>
      </c>
      <c r="G20326">
        <v>1</v>
      </c>
      <c r="H20326">
        <v>91161.1</v>
      </c>
    </row>
    <row r="20327" spans="1:8" x14ac:dyDescent="0.25">
      <c r="A20327" s="2">
        <v>36</v>
      </c>
      <c r="B20327" t="s">
        <v>51</v>
      </c>
      <c r="C20327" t="s">
        <v>309</v>
      </c>
      <c r="D20327" s="2">
        <v>4</v>
      </c>
      <c r="E20327" s="17">
        <v>8</v>
      </c>
      <c r="F20327" t="s">
        <v>70</v>
      </c>
      <c r="G20327">
        <v>36</v>
      </c>
      <c r="H20327">
        <v>10806377.850000001</v>
      </c>
    </row>
    <row r="20328" spans="1:8" x14ac:dyDescent="0.25">
      <c r="A20328" s="2">
        <v>36</v>
      </c>
      <c r="B20328" t="s">
        <v>51</v>
      </c>
      <c r="C20328" t="s">
        <v>309</v>
      </c>
      <c r="D20328" s="2">
        <v>4</v>
      </c>
      <c r="E20328" s="17">
        <v>8</v>
      </c>
      <c r="F20328" t="s">
        <v>75</v>
      </c>
      <c r="G20328">
        <v>31</v>
      </c>
      <c r="H20328">
        <v>474300</v>
      </c>
    </row>
    <row r="20329" spans="1:8" x14ac:dyDescent="0.25">
      <c r="A20329" s="2">
        <v>36</v>
      </c>
      <c r="B20329" t="s">
        <v>51</v>
      </c>
      <c r="C20329" t="s">
        <v>309</v>
      </c>
      <c r="D20329" s="2">
        <v>4</v>
      </c>
      <c r="E20329" s="17">
        <v>8</v>
      </c>
      <c r="F20329" t="s">
        <v>68</v>
      </c>
      <c r="G20329">
        <v>27</v>
      </c>
      <c r="H20329">
        <v>588838</v>
      </c>
    </row>
    <row r="20330" spans="1:8" x14ac:dyDescent="0.25">
      <c r="A20330" s="2">
        <v>36</v>
      </c>
      <c r="B20330" t="s">
        <v>51</v>
      </c>
      <c r="C20330" t="s">
        <v>309</v>
      </c>
      <c r="D20330" s="2">
        <v>4</v>
      </c>
      <c r="E20330" s="17">
        <v>8</v>
      </c>
      <c r="F20330" t="s">
        <v>69</v>
      </c>
      <c r="G20330">
        <v>36</v>
      </c>
      <c r="H20330">
        <v>1404821.46</v>
      </c>
    </row>
    <row r="20331" spans="1:8" x14ac:dyDescent="0.25">
      <c r="A20331" s="2">
        <v>36</v>
      </c>
      <c r="B20331" t="s">
        <v>51</v>
      </c>
      <c r="C20331" t="s">
        <v>309</v>
      </c>
      <c r="D20331" s="2">
        <v>4</v>
      </c>
      <c r="E20331" s="17">
        <v>8</v>
      </c>
      <c r="F20331" t="s">
        <v>78</v>
      </c>
      <c r="H20331">
        <v>112273.11</v>
      </c>
    </row>
    <row r="20332" spans="1:8" x14ac:dyDescent="0.25">
      <c r="A20332" s="2">
        <v>36</v>
      </c>
      <c r="B20332" t="s">
        <v>51</v>
      </c>
      <c r="C20332" t="s">
        <v>309</v>
      </c>
      <c r="D20332" s="2">
        <v>4</v>
      </c>
      <c r="E20332" s="17">
        <v>8</v>
      </c>
      <c r="F20332" t="s">
        <v>67</v>
      </c>
      <c r="G20332">
        <v>36</v>
      </c>
      <c r="H20332">
        <v>2903.2399999999993</v>
      </c>
    </row>
    <row r="20333" spans="1:8" x14ac:dyDescent="0.25">
      <c r="A20333" s="2">
        <v>36</v>
      </c>
      <c r="B20333" t="s">
        <v>51</v>
      </c>
      <c r="C20333" t="s">
        <v>309</v>
      </c>
      <c r="D20333" s="2">
        <v>4</v>
      </c>
      <c r="E20333" s="17">
        <v>8</v>
      </c>
      <c r="F20333" t="s">
        <v>73</v>
      </c>
      <c r="G20333">
        <v>2</v>
      </c>
      <c r="H20333">
        <v>958724.54</v>
      </c>
    </row>
    <row r="20334" spans="1:8" x14ac:dyDescent="0.25">
      <c r="A20334" s="2">
        <v>36</v>
      </c>
      <c r="B20334" t="s">
        <v>51</v>
      </c>
      <c r="C20334" t="s">
        <v>309</v>
      </c>
      <c r="D20334" s="2">
        <v>4</v>
      </c>
      <c r="E20334" s="17">
        <v>8</v>
      </c>
      <c r="F20334" t="s">
        <v>74</v>
      </c>
      <c r="H20334">
        <v>142140.91</v>
      </c>
    </row>
    <row r="20335" spans="1:8" x14ac:dyDescent="0.25">
      <c r="A20335" s="2">
        <v>36</v>
      </c>
      <c r="B20335" t="s">
        <v>51</v>
      </c>
      <c r="C20335" t="s">
        <v>309</v>
      </c>
      <c r="D20335" s="2">
        <v>4</v>
      </c>
      <c r="E20335" s="17">
        <v>8</v>
      </c>
      <c r="F20335" t="s">
        <v>71</v>
      </c>
      <c r="G20335">
        <v>4</v>
      </c>
      <c r="H20335">
        <v>403116.73000000004</v>
      </c>
    </row>
    <row r="20336" spans="1:8" x14ac:dyDescent="0.25">
      <c r="A20336" s="2">
        <v>36</v>
      </c>
      <c r="B20336" t="s">
        <v>51</v>
      </c>
      <c r="C20336" t="s">
        <v>309</v>
      </c>
      <c r="D20336" s="2">
        <v>4</v>
      </c>
      <c r="E20336" s="17">
        <v>9</v>
      </c>
      <c r="F20336" t="s">
        <v>70</v>
      </c>
      <c r="G20336">
        <v>19</v>
      </c>
      <c r="H20336">
        <v>4864499.5</v>
      </c>
    </row>
    <row r="20337" spans="1:8" x14ac:dyDescent="0.25">
      <c r="A20337" s="2">
        <v>36</v>
      </c>
      <c r="B20337" t="s">
        <v>51</v>
      </c>
      <c r="C20337" t="s">
        <v>309</v>
      </c>
      <c r="D20337" s="2">
        <v>4</v>
      </c>
      <c r="E20337" s="17">
        <v>9</v>
      </c>
      <c r="F20337" t="s">
        <v>75</v>
      </c>
      <c r="G20337">
        <v>16</v>
      </c>
      <c r="H20337">
        <v>182100</v>
      </c>
    </row>
    <row r="20338" spans="1:8" x14ac:dyDescent="0.25">
      <c r="A20338" s="2">
        <v>36</v>
      </c>
      <c r="B20338" t="s">
        <v>51</v>
      </c>
      <c r="C20338" t="s">
        <v>309</v>
      </c>
      <c r="D20338" s="2">
        <v>4</v>
      </c>
      <c r="E20338" s="17">
        <v>9</v>
      </c>
      <c r="F20338" t="s">
        <v>68</v>
      </c>
      <c r="G20338">
        <v>15</v>
      </c>
      <c r="H20338">
        <v>238750.25</v>
      </c>
    </row>
    <row r="20339" spans="1:8" x14ac:dyDescent="0.25">
      <c r="A20339" s="2">
        <v>36</v>
      </c>
      <c r="B20339" t="s">
        <v>51</v>
      </c>
      <c r="C20339" t="s">
        <v>309</v>
      </c>
      <c r="D20339" s="2">
        <v>4</v>
      </c>
      <c r="E20339" s="17">
        <v>9</v>
      </c>
      <c r="F20339" t="s">
        <v>69</v>
      </c>
      <c r="G20339">
        <v>19</v>
      </c>
      <c r="H20339">
        <v>632381.94000000018</v>
      </c>
    </row>
    <row r="20340" spans="1:8" x14ac:dyDescent="0.25">
      <c r="A20340" s="2">
        <v>36</v>
      </c>
      <c r="B20340" t="s">
        <v>51</v>
      </c>
      <c r="C20340" t="s">
        <v>309</v>
      </c>
      <c r="D20340" s="2">
        <v>4</v>
      </c>
      <c r="E20340" s="17">
        <v>9</v>
      </c>
      <c r="F20340" t="s">
        <v>78</v>
      </c>
      <c r="H20340">
        <v>59992.61</v>
      </c>
    </row>
    <row r="20341" spans="1:8" x14ac:dyDescent="0.25">
      <c r="A20341" s="2">
        <v>36</v>
      </c>
      <c r="B20341" t="s">
        <v>51</v>
      </c>
      <c r="C20341" t="s">
        <v>309</v>
      </c>
      <c r="D20341" s="2">
        <v>4</v>
      </c>
      <c r="E20341" s="17">
        <v>9</v>
      </c>
      <c r="F20341" t="s">
        <v>67</v>
      </c>
      <c r="G20341">
        <v>19</v>
      </c>
      <c r="H20341">
        <v>1084.3799999999999</v>
      </c>
    </row>
    <row r="20342" spans="1:8" x14ac:dyDescent="0.25">
      <c r="A20342" s="2">
        <v>36</v>
      </c>
      <c r="B20342" t="s">
        <v>51</v>
      </c>
      <c r="C20342" t="s">
        <v>309</v>
      </c>
      <c r="D20342" s="2">
        <v>4</v>
      </c>
      <c r="E20342" s="17">
        <v>9</v>
      </c>
      <c r="F20342" t="s">
        <v>73</v>
      </c>
      <c r="G20342">
        <v>2</v>
      </c>
      <c r="H20342">
        <v>313466.5</v>
      </c>
    </row>
    <row r="20343" spans="1:8" x14ac:dyDescent="0.25">
      <c r="A20343" s="2">
        <v>36</v>
      </c>
      <c r="B20343" t="s">
        <v>51</v>
      </c>
      <c r="C20343" t="s">
        <v>309</v>
      </c>
      <c r="D20343" s="2">
        <v>4</v>
      </c>
      <c r="E20343" s="17">
        <v>9</v>
      </c>
      <c r="F20343" t="s">
        <v>74</v>
      </c>
      <c r="G20343">
        <v>2</v>
      </c>
      <c r="H20343">
        <v>66807.23000000001</v>
      </c>
    </row>
    <row r="20344" spans="1:8" x14ac:dyDescent="0.25">
      <c r="A20344" s="2">
        <v>36</v>
      </c>
      <c r="B20344" t="s">
        <v>51</v>
      </c>
      <c r="C20344" t="s">
        <v>309</v>
      </c>
      <c r="D20344" s="2">
        <v>4</v>
      </c>
      <c r="E20344" s="17">
        <v>9</v>
      </c>
      <c r="F20344" t="s">
        <v>71</v>
      </c>
      <c r="G20344">
        <v>5</v>
      </c>
      <c r="H20344">
        <v>226534.13999999998</v>
      </c>
    </row>
    <row r="20345" spans="1:8" x14ac:dyDescent="0.25">
      <c r="A20345" s="2">
        <v>36</v>
      </c>
      <c r="B20345" t="s">
        <v>51</v>
      </c>
      <c r="C20345" t="s">
        <v>309</v>
      </c>
      <c r="D20345" s="2">
        <v>4</v>
      </c>
      <c r="E20345" s="17">
        <v>10</v>
      </c>
      <c r="F20345" t="s">
        <v>70</v>
      </c>
      <c r="G20345">
        <v>62</v>
      </c>
      <c r="H20345">
        <v>24152164.07</v>
      </c>
    </row>
    <row r="20346" spans="1:8" x14ac:dyDescent="0.25">
      <c r="A20346" s="2">
        <v>36</v>
      </c>
      <c r="B20346" t="s">
        <v>51</v>
      </c>
      <c r="C20346" t="s">
        <v>309</v>
      </c>
      <c r="D20346" s="2">
        <v>4</v>
      </c>
      <c r="E20346" s="17">
        <v>10</v>
      </c>
      <c r="F20346" t="s">
        <v>75</v>
      </c>
      <c r="G20346">
        <v>45</v>
      </c>
      <c r="H20346">
        <v>644404</v>
      </c>
    </row>
    <row r="20347" spans="1:8" x14ac:dyDescent="0.25">
      <c r="A20347" s="2">
        <v>36</v>
      </c>
      <c r="B20347" t="s">
        <v>51</v>
      </c>
      <c r="C20347" t="s">
        <v>309</v>
      </c>
      <c r="D20347" s="2">
        <v>4</v>
      </c>
      <c r="E20347" s="17">
        <v>10</v>
      </c>
      <c r="F20347" t="s">
        <v>68</v>
      </c>
      <c r="G20347">
        <v>49</v>
      </c>
      <c r="H20347">
        <v>1054448.75</v>
      </c>
    </row>
    <row r="20348" spans="1:8" x14ac:dyDescent="0.25">
      <c r="A20348" s="2">
        <v>36</v>
      </c>
      <c r="B20348" t="s">
        <v>51</v>
      </c>
      <c r="C20348" t="s">
        <v>309</v>
      </c>
      <c r="D20348" s="2">
        <v>4</v>
      </c>
      <c r="E20348" s="17">
        <v>10</v>
      </c>
      <c r="F20348" t="s">
        <v>69</v>
      </c>
      <c r="G20348">
        <v>58</v>
      </c>
      <c r="H20348">
        <v>3037101.7899999996</v>
      </c>
    </row>
    <row r="20349" spans="1:8" x14ac:dyDescent="0.25">
      <c r="A20349" s="2">
        <v>36</v>
      </c>
      <c r="B20349" t="s">
        <v>51</v>
      </c>
      <c r="C20349" t="s">
        <v>309</v>
      </c>
      <c r="D20349" s="2">
        <v>4</v>
      </c>
      <c r="E20349" s="17">
        <v>10</v>
      </c>
      <c r="F20349" t="s">
        <v>78</v>
      </c>
      <c r="H20349">
        <v>498541.79000000004</v>
      </c>
    </row>
    <row r="20350" spans="1:8" x14ac:dyDescent="0.25">
      <c r="A20350" s="2">
        <v>36</v>
      </c>
      <c r="B20350" t="s">
        <v>51</v>
      </c>
      <c r="C20350" t="s">
        <v>309</v>
      </c>
      <c r="D20350" s="2">
        <v>4</v>
      </c>
      <c r="E20350" s="17">
        <v>10</v>
      </c>
      <c r="F20350" t="s">
        <v>67</v>
      </c>
      <c r="G20350">
        <v>62</v>
      </c>
      <c r="H20350">
        <v>4494.6799999999994</v>
      </c>
    </row>
    <row r="20351" spans="1:8" x14ac:dyDescent="0.25">
      <c r="A20351" s="2">
        <v>36</v>
      </c>
      <c r="B20351" t="s">
        <v>51</v>
      </c>
      <c r="C20351" t="s">
        <v>309</v>
      </c>
      <c r="D20351" s="2">
        <v>4</v>
      </c>
      <c r="E20351" s="17">
        <v>10</v>
      </c>
      <c r="F20351" t="s">
        <v>73</v>
      </c>
      <c r="G20351">
        <v>4</v>
      </c>
      <c r="H20351">
        <v>1996615.5300000003</v>
      </c>
    </row>
    <row r="20352" spans="1:8" x14ac:dyDescent="0.25">
      <c r="A20352" s="2">
        <v>36</v>
      </c>
      <c r="B20352" t="s">
        <v>51</v>
      </c>
      <c r="C20352" t="s">
        <v>309</v>
      </c>
      <c r="D20352" s="2">
        <v>4</v>
      </c>
      <c r="E20352" s="17">
        <v>10</v>
      </c>
      <c r="F20352" t="s">
        <v>79</v>
      </c>
      <c r="H20352">
        <v>8371</v>
      </c>
    </row>
    <row r="20353" spans="1:8" x14ac:dyDescent="0.25">
      <c r="A20353" s="2">
        <v>36</v>
      </c>
      <c r="B20353" t="s">
        <v>51</v>
      </c>
      <c r="C20353" t="s">
        <v>309</v>
      </c>
      <c r="D20353" s="2">
        <v>4</v>
      </c>
      <c r="E20353" s="17">
        <v>10</v>
      </c>
      <c r="F20353" t="s">
        <v>72</v>
      </c>
      <c r="G20353">
        <v>8</v>
      </c>
      <c r="H20353">
        <v>576831.88000000012</v>
      </c>
    </row>
    <row r="20354" spans="1:8" x14ac:dyDescent="0.25">
      <c r="A20354" s="2">
        <v>36</v>
      </c>
      <c r="B20354" t="s">
        <v>51</v>
      </c>
      <c r="C20354" t="s">
        <v>309</v>
      </c>
      <c r="D20354" s="2">
        <v>4</v>
      </c>
      <c r="E20354" s="17">
        <v>10</v>
      </c>
      <c r="F20354" t="s">
        <v>74</v>
      </c>
      <c r="G20354">
        <v>4</v>
      </c>
      <c r="H20354">
        <v>323731.64</v>
      </c>
    </row>
    <row r="20355" spans="1:8" x14ac:dyDescent="0.25">
      <c r="A20355" s="2">
        <v>36</v>
      </c>
      <c r="B20355" t="s">
        <v>51</v>
      </c>
      <c r="C20355" t="s">
        <v>309</v>
      </c>
      <c r="D20355" s="2">
        <v>4</v>
      </c>
      <c r="E20355" s="17">
        <v>10</v>
      </c>
      <c r="F20355" t="s">
        <v>71</v>
      </c>
      <c r="G20355">
        <v>16</v>
      </c>
      <c r="H20355">
        <v>913260.09</v>
      </c>
    </row>
    <row r="20356" spans="1:8" x14ac:dyDescent="0.25">
      <c r="A20356" s="2">
        <v>36</v>
      </c>
      <c r="B20356" t="s">
        <v>51</v>
      </c>
      <c r="C20356" t="s">
        <v>309</v>
      </c>
      <c r="D20356" s="2">
        <v>4</v>
      </c>
      <c r="E20356" s="17">
        <v>11</v>
      </c>
      <c r="F20356" t="s">
        <v>70</v>
      </c>
      <c r="G20356">
        <v>6</v>
      </c>
      <c r="H20356">
        <v>3028430.64</v>
      </c>
    </row>
    <row r="20357" spans="1:8" x14ac:dyDescent="0.25">
      <c r="A20357" s="2">
        <v>36</v>
      </c>
      <c r="B20357" t="s">
        <v>51</v>
      </c>
      <c r="C20357" t="s">
        <v>309</v>
      </c>
      <c r="D20357" s="2">
        <v>4</v>
      </c>
      <c r="E20357" s="17">
        <v>11</v>
      </c>
      <c r="F20357" t="s">
        <v>75</v>
      </c>
      <c r="G20357">
        <v>1</v>
      </c>
      <c r="H20357">
        <v>6000</v>
      </c>
    </row>
    <row r="20358" spans="1:8" x14ac:dyDescent="0.25">
      <c r="A20358" s="2">
        <v>36</v>
      </c>
      <c r="B20358" t="s">
        <v>51</v>
      </c>
      <c r="C20358" t="s">
        <v>309</v>
      </c>
      <c r="D20358" s="2">
        <v>4</v>
      </c>
      <c r="E20358" s="17">
        <v>11</v>
      </c>
      <c r="F20358" t="s">
        <v>68</v>
      </c>
      <c r="G20358">
        <v>3</v>
      </c>
      <c r="H20358">
        <v>79170</v>
      </c>
    </row>
    <row r="20359" spans="1:8" x14ac:dyDescent="0.25">
      <c r="A20359" s="2">
        <v>36</v>
      </c>
      <c r="B20359" t="s">
        <v>51</v>
      </c>
      <c r="C20359" t="s">
        <v>309</v>
      </c>
      <c r="D20359" s="2">
        <v>4</v>
      </c>
      <c r="E20359" s="17">
        <v>11</v>
      </c>
      <c r="F20359" t="s">
        <v>69</v>
      </c>
      <c r="G20359">
        <v>6</v>
      </c>
      <c r="H20359">
        <v>393694.40999999992</v>
      </c>
    </row>
    <row r="20360" spans="1:8" x14ac:dyDescent="0.25">
      <c r="A20360" s="2">
        <v>36</v>
      </c>
      <c r="B20360" t="s">
        <v>51</v>
      </c>
      <c r="C20360" t="s">
        <v>309</v>
      </c>
      <c r="D20360" s="2">
        <v>4</v>
      </c>
      <c r="E20360" s="17">
        <v>11</v>
      </c>
      <c r="F20360" t="s">
        <v>78</v>
      </c>
      <c r="H20360">
        <v>124017.66000000002</v>
      </c>
    </row>
    <row r="20361" spans="1:8" x14ac:dyDescent="0.25">
      <c r="A20361" s="2">
        <v>36</v>
      </c>
      <c r="B20361" t="s">
        <v>51</v>
      </c>
      <c r="C20361" t="s">
        <v>309</v>
      </c>
      <c r="D20361" s="2">
        <v>4</v>
      </c>
      <c r="E20361" s="17">
        <v>11</v>
      </c>
      <c r="F20361" t="s">
        <v>67</v>
      </c>
      <c r="G20361">
        <v>6</v>
      </c>
      <c r="H20361">
        <v>472.23</v>
      </c>
    </row>
    <row r="20362" spans="1:8" x14ac:dyDescent="0.25">
      <c r="A20362" s="2">
        <v>36</v>
      </c>
      <c r="B20362" t="s">
        <v>51</v>
      </c>
      <c r="C20362" t="s">
        <v>309</v>
      </c>
      <c r="D20362" s="2">
        <v>4</v>
      </c>
      <c r="E20362" s="17">
        <v>11</v>
      </c>
      <c r="F20362" t="s">
        <v>73</v>
      </c>
      <c r="G20362">
        <v>1</v>
      </c>
      <c r="H20362">
        <v>249861.47999999998</v>
      </c>
    </row>
    <row r="20363" spans="1:8" x14ac:dyDescent="0.25">
      <c r="A20363" s="2">
        <v>36</v>
      </c>
      <c r="B20363" t="s">
        <v>51</v>
      </c>
      <c r="C20363" t="s">
        <v>309</v>
      </c>
      <c r="D20363" s="2">
        <v>4</v>
      </c>
      <c r="E20363" s="17">
        <v>11</v>
      </c>
      <c r="F20363" t="s">
        <v>72</v>
      </c>
      <c r="G20363">
        <v>6</v>
      </c>
      <c r="H20363">
        <v>488038.10999999993</v>
      </c>
    </row>
    <row r="20364" spans="1:8" x14ac:dyDescent="0.25">
      <c r="A20364" s="2">
        <v>36</v>
      </c>
      <c r="B20364" t="s">
        <v>51</v>
      </c>
      <c r="C20364" t="s">
        <v>309</v>
      </c>
      <c r="D20364" s="2">
        <v>4</v>
      </c>
      <c r="E20364" s="17">
        <v>11</v>
      </c>
      <c r="F20364" t="s">
        <v>74</v>
      </c>
      <c r="G20364">
        <v>1</v>
      </c>
      <c r="H20364">
        <v>31547.16</v>
      </c>
    </row>
    <row r="20365" spans="1:8" x14ac:dyDescent="0.25">
      <c r="A20365" s="2">
        <v>36</v>
      </c>
      <c r="B20365" t="s">
        <v>51</v>
      </c>
      <c r="C20365" t="s">
        <v>309</v>
      </c>
      <c r="D20365" s="2">
        <v>4</v>
      </c>
      <c r="E20365" s="17">
        <v>11</v>
      </c>
      <c r="F20365" t="s">
        <v>71</v>
      </c>
      <c r="G20365">
        <v>1</v>
      </c>
      <c r="H20365">
        <v>58068.009999999995</v>
      </c>
    </row>
    <row r="20366" spans="1:8" x14ac:dyDescent="0.25">
      <c r="A20366" s="2">
        <v>36</v>
      </c>
      <c r="B20366" t="s">
        <v>51</v>
      </c>
      <c r="C20366" t="s">
        <v>309</v>
      </c>
      <c r="D20366" s="2">
        <v>4</v>
      </c>
      <c r="E20366" s="17">
        <v>12</v>
      </c>
      <c r="F20366" t="s">
        <v>70</v>
      </c>
      <c r="G20366">
        <v>42</v>
      </c>
      <c r="H20366">
        <v>22517999.519999996</v>
      </c>
    </row>
    <row r="20367" spans="1:8" x14ac:dyDescent="0.25">
      <c r="A20367" s="2">
        <v>36</v>
      </c>
      <c r="B20367" t="s">
        <v>51</v>
      </c>
      <c r="C20367" t="s">
        <v>309</v>
      </c>
      <c r="D20367" s="2">
        <v>4</v>
      </c>
      <c r="E20367" s="17">
        <v>12</v>
      </c>
      <c r="F20367" t="s">
        <v>75</v>
      </c>
      <c r="G20367">
        <v>16</v>
      </c>
      <c r="H20367">
        <v>250666</v>
      </c>
    </row>
    <row r="20368" spans="1:8" x14ac:dyDescent="0.25">
      <c r="A20368" s="2">
        <v>36</v>
      </c>
      <c r="B20368" t="s">
        <v>51</v>
      </c>
      <c r="C20368" t="s">
        <v>309</v>
      </c>
      <c r="D20368" s="2">
        <v>4</v>
      </c>
      <c r="E20368" s="17">
        <v>12</v>
      </c>
      <c r="F20368" t="s">
        <v>68</v>
      </c>
      <c r="G20368">
        <v>28</v>
      </c>
      <c r="H20368">
        <v>594190</v>
      </c>
    </row>
    <row r="20369" spans="1:8" x14ac:dyDescent="0.25">
      <c r="A20369" s="2">
        <v>36</v>
      </c>
      <c r="B20369" t="s">
        <v>51</v>
      </c>
      <c r="C20369" t="s">
        <v>309</v>
      </c>
      <c r="D20369" s="2">
        <v>4</v>
      </c>
      <c r="E20369" s="17">
        <v>12</v>
      </c>
      <c r="F20369" t="s">
        <v>69</v>
      </c>
      <c r="G20369">
        <v>42</v>
      </c>
      <c r="H20369">
        <v>2927331.4000000004</v>
      </c>
    </row>
    <row r="20370" spans="1:8" x14ac:dyDescent="0.25">
      <c r="A20370" s="2">
        <v>36</v>
      </c>
      <c r="B20370" t="s">
        <v>51</v>
      </c>
      <c r="C20370" t="s">
        <v>309</v>
      </c>
      <c r="D20370" s="2">
        <v>4</v>
      </c>
      <c r="E20370" s="17">
        <v>12</v>
      </c>
      <c r="F20370" t="s">
        <v>78</v>
      </c>
      <c r="H20370">
        <v>443770.49999999994</v>
      </c>
    </row>
    <row r="20371" spans="1:8" x14ac:dyDescent="0.25">
      <c r="A20371" s="2">
        <v>36</v>
      </c>
      <c r="B20371" t="s">
        <v>51</v>
      </c>
      <c r="C20371" t="s">
        <v>309</v>
      </c>
      <c r="D20371" s="2">
        <v>4</v>
      </c>
      <c r="E20371" s="17">
        <v>12</v>
      </c>
      <c r="F20371" t="s">
        <v>67</v>
      </c>
      <c r="G20371">
        <v>42</v>
      </c>
      <c r="H20371">
        <v>2979.23</v>
      </c>
    </row>
    <row r="20372" spans="1:8" x14ac:dyDescent="0.25">
      <c r="A20372" s="2">
        <v>36</v>
      </c>
      <c r="B20372" t="s">
        <v>51</v>
      </c>
      <c r="C20372" t="s">
        <v>309</v>
      </c>
      <c r="D20372" s="2">
        <v>4</v>
      </c>
      <c r="E20372" s="17">
        <v>12</v>
      </c>
      <c r="F20372" t="s">
        <v>73</v>
      </c>
      <c r="G20372">
        <v>1</v>
      </c>
      <c r="H20372">
        <v>1854029.6400000001</v>
      </c>
    </row>
    <row r="20373" spans="1:8" x14ac:dyDescent="0.25">
      <c r="A20373" s="2">
        <v>36</v>
      </c>
      <c r="B20373" t="s">
        <v>51</v>
      </c>
      <c r="C20373" t="s">
        <v>309</v>
      </c>
      <c r="D20373" s="2">
        <v>4</v>
      </c>
      <c r="E20373" s="17">
        <v>12</v>
      </c>
      <c r="F20373" t="s">
        <v>79</v>
      </c>
      <c r="H20373">
        <v>26646.5</v>
      </c>
    </row>
    <row r="20374" spans="1:8" x14ac:dyDescent="0.25">
      <c r="A20374" s="2">
        <v>36</v>
      </c>
      <c r="B20374" t="s">
        <v>51</v>
      </c>
      <c r="C20374" t="s">
        <v>309</v>
      </c>
      <c r="D20374" s="2">
        <v>4</v>
      </c>
      <c r="E20374" s="17">
        <v>12</v>
      </c>
      <c r="F20374" t="s">
        <v>72</v>
      </c>
      <c r="G20374">
        <v>42</v>
      </c>
      <c r="H20374">
        <v>2770320.6200000006</v>
      </c>
    </row>
    <row r="20375" spans="1:8" x14ac:dyDescent="0.25">
      <c r="A20375" s="2">
        <v>36</v>
      </c>
      <c r="B20375" t="s">
        <v>51</v>
      </c>
      <c r="C20375" t="s">
        <v>309</v>
      </c>
      <c r="D20375" s="2">
        <v>4</v>
      </c>
      <c r="E20375" s="17">
        <v>12</v>
      </c>
      <c r="F20375" t="s">
        <v>74</v>
      </c>
      <c r="G20375">
        <v>4</v>
      </c>
      <c r="H20375">
        <v>630087.62999999989</v>
      </c>
    </row>
    <row r="20376" spans="1:8" x14ac:dyDescent="0.25">
      <c r="A20376" s="2">
        <v>36</v>
      </c>
      <c r="B20376" t="s">
        <v>51</v>
      </c>
      <c r="C20376" t="s">
        <v>309</v>
      </c>
      <c r="D20376" s="2">
        <v>4</v>
      </c>
      <c r="E20376" s="17">
        <v>12</v>
      </c>
      <c r="F20376" t="s">
        <v>71</v>
      </c>
      <c r="G20376">
        <v>4</v>
      </c>
      <c r="H20376">
        <v>289964.17</v>
      </c>
    </row>
    <row r="20377" spans="1:8" x14ac:dyDescent="0.25">
      <c r="A20377" s="2">
        <v>36</v>
      </c>
      <c r="B20377" t="s">
        <v>51</v>
      </c>
      <c r="C20377" t="s">
        <v>309</v>
      </c>
      <c r="D20377" s="2">
        <v>4</v>
      </c>
      <c r="E20377" s="17">
        <v>13</v>
      </c>
      <c r="F20377" t="s">
        <v>70</v>
      </c>
      <c r="G20377">
        <v>11</v>
      </c>
      <c r="H20377">
        <v>8190119.629999999</v>
      </c>
    </row>
    <row r="20378" spans="1:8" x14ac:dyDescent="0.25">
      <c r="A20378" s="2">
        <v>36</v>
      </c>
      <c r="B20378" t="s">
        <v>51</v>
      </c>
      <c r="C20378" t="s">
        <v>309</v>
      </c>
      <c r="D20378" s="2">
        <v>4</v>
      </c>
      <c r="E20378" s="17">
        <v>13</v>
      </c>
      <c r="F20378" t="s">
        <v>75</v>
      </c>
      <c r="G20378">
        <v>6</v>
      </c>
      <c r="H20378">
        <v>327732.5</v>
      </c>
    </row>
    <row r="20379" spans="1:8" x14ac:dyDescent="0.25">
      <c r="A20379" s="2">
        <v>36</v>
      </c>
      <c r="B20379" t="s">
        <v>51</v>
      </c>
      <c r="C20379" t="s">
        <v>309</v>
      </c>
      <c r="D20379" s="2">
        <v>4</v>
      </c>
      <c r="E20379" s="17">
        <v>13</v>
      </c>
      <c r="F20379" t="s">
        <v>68</v>
      </c>
      <c r="G20379">
        <v>7</v>
      </c>
      <c r="H20379">
        <v>206297</v>
      </c>
    </row>
    <row r="20380" spans="1:8" x14ac:dyDescent="0.25">
      <c r="A20380" s="2">
        <v>36</v>
      </c>
      <c r="B20380" t="s">
        <v>51</v>
      </c>
      <c r="C20380" t="s">
        <v>309</v>
      </c>
      <c r="D20380" s="2">
        <v>4</v>
      </c>
      <c r="E20380" s="17">
        <v>13</v>
      </c>
      <c r="F20380" t="s">
        <v>69</v>
      </c>
      <c r="G20380">
        <v>11</v>
      </c>
      <c r="H20380">
        <v>1064712.8699999999</v>
      </c>
    </row>
    <row r="20381" spans="1:8" x14ac:dyDescent="0.25">
      <c r="A20381" s="2">
        <v>36</v>
      </c>
      <c r="B20381" t="s">
        <v>51</v>
      </c>
      <c r="C20381" t="s">
        <v>309</v>
      </c>
      <c r="D20381" s="2">
        <v>4</v>
      </c>
      <c r="E20381" s="17">
        <v>13</v>
      </c>
      <c r="F20381" t="s">
        <v>78</v>
      </c>
      <c r="H20381">
        <v>86555.1</v>
      </c>
    </row>
    <row r="20382" spans="1:8" x14ac:dyDescent="0.25">
      <c r="A20382" s="2">
        <v>36</v>
      </c>
      <c r="B20382" t="s">
        <v>51</v>
      </c>
      <c r="C20382" t="s">
        <v>309</v>
      </c>
      <c r="D20382" s="2">
        <v>4</v>
      </c>
      <c r="E20382" s="17">
        <v>13</v>
      </c>
      <c r="F20382" t="s">
        <v>67</v>
      </c>
      <c r="G20382">
        <v>11</v>
      </c>
      <c r="H20382">
        <v>956.17000000000007</v>
      </c>
    </row>
    <row r="20383" spans="1:8" x14ac:dyDescent="0.25">
      <c r="A20383" s="2">
        <v>36</v>
      </c>
      <c r="B20383" t="s">
        <v>51</v>
      </c>
      <c r="C20383" t="s">
        <v>309</v>
      </c>
      <c r="D20383" s="2">
        <v>4</v>
      </c>
      <c r="E20383" s="17">
        <v>13</v>
      </c>
      <c r="F20383" t="s">
        <v>73</v>
      </c>
      <c r="G20383">
        <v>7</v>
      </c>
      <c r="H20383">
        <v>736972.95000000007</v>
      </c>
    </row>
    <row r="20384" spans="1:8" x14ac:dyDescent="0.25">
      <c r="A20384" s="2">
        <v>36</v>
      </c>
      <c r="B20384" t="s">
        <v>51</v>
      </c>
      <c r="C20384" t="s">
        <v>309</v>
      </c>
      <c r="D20384" s="2">
        <v>4</v>
      </c>
      <c r="E20384" s="17">
        <v>13</v>
      </c>
      <c r="F20384" t="s">
        <v>72</v>
      </c>
      <c r="G20384">
        <v>11</v>
      </c>
      <c r="H20384">
        <v>1766649.8999999997</v>
      </c>
    </row>
    <row r="20385" spans="1:8" x14ac:dyDescent="0.25">
      <c r="A20385" s="2">
        <v>36</v>
      </c>
      <c r="B20385" t="s">
        <v>51</v>
      </c>
      <c r="C20385" t="s">
        <v>309</v>
      </c>
      <c r="D20385" s="2">
        <v>4</v>
      </c>
      <c r="E20385" s="17">
        <v>13</v>
      </c>
      <c r="F20385" t="s">
        <v>74</v>
      </c>
      <c r="H20385">
        <v>6630.75</v>
      </c>
    </row>
    <row r="20386" spans="1:8" x14ac:dyDescent="0.25">
      <c r="A20386" s="2">
        <v>36</v>
      </c>
      <c r="B20386" t="s">
        <v>51</v>
      </c>
      <c r="C20386" t="s">
        <v>309</v>
      </c>
      <c r="D20386" s="2">
        <v>4</v>
      </c>
      <c r="E20386" s="17">
        <v>13</v>
      </c>
      <c r="F20386" t="s">
        <v>71</v>
      </c>
      <c r="H20386">
        <v>26134.07</v>
      </c>
    </row>
    <row r="20387" spans="1:8" x14ac:dyDescent="0.25">
      <c r="A20387" s="2">
        <v>36</v>
      </c>
      <c r="B20387" t="s">
        <v>51</v>
      </c>
      <c r="C20387" t="s">
        <v>309</v>
      </c>
      <c r="D20387" s="2">
        <v>4</v>
      </c>
      <c r="E20387" s="17">
        <v>14</v>
      </c>
      <c r="F20387" t="s">
        <v>70</v>
      </c>
      <c r="G20387">
        <v>1</v>
      </c>
      <c r="H20387">
        <v>655030.96</v>
      </c>
    </row>
    <row r="20388" spans="1:8" x14ac:dyDescent="0.25">
      <c r="A20388" s="2">
        <v>36</v>
      </c>
      <c r="B20388" t="s">
        <v>51</v>
      </c>
      <c r="C20388" t="s">
        <v>309</v>
      </c>
      <c r="D20388" s="2">
        <v>4</v>
      </c>
      <c r="E20388" s="17">
        <v>14</v>
      </c>
      <c r="F20388" t="s">
        <v>68</v>
      </c>
      <c r="G20388">
        <v>1</v>
      </c>
      <c r="H20388">
        <v>6030</v>
      </c>
    </row>
    <row r="20389" spans="1:8" x14ac:dyDescent="0.25">
      <c r="A20389" s="2">
        <v>36</v>
      </c>
      <c r="B20389" t="s">
        <v>51</v>
      </c>
      <c r="C20389" t="s">
        <v>309</v>
      </c>
      <c r="D20389" s="2">
        <v>4</v>
      </c>
      <c r="E20389" s="17">
        <v>14</v>
      </c>
      <c r="F20389" t="s">
        <v>69</v>
      </c>
      <c r="G20389">
        <v>1</v>
      </c>
      <c r="H20389">
        <v>85153.859999999986</v>
      </c>
    </row>
    <row r="20390" spans="1:8" x14ac:dyDescent="0.25">
      <c r="A20390" s="2">
        <v>36</v>
      </c>
      <c r="B20390" t="s">
        <v>51</v>
      </c>
      <c r="C20390" t="s">
        <v>309</v>
      </c>
      <c r="D20390" s="2">
        <v>4</v>
      </c>
      <c r="E20390" s="17">
        <v>14</v>
      </c>
      <c r="F20390" t="s">
        <v>67</v>
      </c>
      <c r="G20390">
        <v>1</v>
      </c>
      <c r="H20390">
        <v>52.469999999999992</v>
      </c>
    </row>
    <row r="20391" spans="1:8" x14ac:dyDescent="0.25">
      <c r="A20391" s="2">
        <v>36</v>
      </c>
      <c r="B20391" t="s">
        <v>51</v>
      </c>
      <c r="C20391" t="s">
        <v>309</v>
      </c>
      <c r="D20391" s="2">
        <v>4</v>
      </c>
      <c r="E20391" s="17">
        <v>14</v>
      </c>
      <c r="F20391" t="s">
        <v>72</v>
      </c>
      <c r="G20391">
        <v>1</v>
      </c>
      <c r="H20391">
        <v>189543.49999999997</v>
      </c>
    </row>
    <row r="20392" spans="1:8" x14ac:dyDescent="0.25">
      <c r="A20392" s="2">
        <v>36</v>
      </c>
      <c r="B20392" t="s">
        <v>51</v>
      </c>
      <c r="C20392" t="s">
        <v>309</v>
      </c>
      <c r="D20392" s="2">
        <v>4</v>
      </c>
      <c r="E20392" s="17">
        <v>15</v>
      </c>
      <c r="F20392" t="s">
        <v>70</v>
      </c>
      <c r="G20392">
        <v>1</v>
      </c>
      <c r="H20392">
        <v>614710.93999999994</v>
      </c>
    </row>
    <row r="20393" spans="1:8" x14ac:dyDescent="0.25">
      <c r="A20393" s="2">
        <v>36</v>
      </c>
      <c r="B20393" t="s">
        <v>51</v>
      </c>
      <c r="C20393" t="s">
        <v>309</v>
      </c>
      <c r="D20393" s="2">
        <v>4</v>
      </c>
      <c r="E20393" s="17">
        <v>15</v>
      </c>
      <c r="F20393" t="s">
        <v>68</v>
      </c>
      <c r="G20393">
        <v>1</v>
      </c>
      <c r="H20393">
        <v>15470</v>
      </c>
    </row>
    <row r="20394" spans="1:8" x14ac:dyDescent="0.25">
      <c r="A20394" s="2">
        <v>36</v>
      </c>
      <c r="B20394" t="s">
        <v>51</v>
      </c>
      <c r="C20394" t="s">
        <v>309</v>
      </c>
      <c r="D20394" s="2">
        <v>4</v>
      </c>
      <c r="E20394" s="17">
        <v>15</v>
      </c>
      <c r="F20394" t="s">
        <v>69</v>
      </c>
      <c r="G20394">
        <v>1</v>
      </c>
      <c r="H20394">
        <v>79912.25</v>
      </c>
    </row>
    <row r="20395" spans="1:8" x14ac:dyDescent="0.25">
      <c r="A20395" s="2">
        <v>36</v>
      </c>
      <c r="B20395" t="s">
        <v>51</v>
      </c>
      <c r="C20395" t="s">
        <v>309</v>
      </c>
      <c r="D20395" s="2">
        <v>4</v>
      </c>
      <c r="E20395" s="17">
        <v>15</v>
      </c>
      <c r="F20395" t="s">
        <v>67</v>
      </c>
      <c r="G20395">
        <v>1</v>
      </c>
      <c r="H20395">
        <v>46.64</v>
      </c>
    </row>
    <row r="20396" spans="1:8" x14ac:dyDescent="0.25">
      <c r="A20396" s="2">
        <v>36</v>
      </c>
      <c r="B20396" t="s">
        <v>51</v>
      </c>
      <c r="C20396" t="s">
        <v>309</v>
      </c>
      <c r="D20396" s="2">
        <v>4</v>
      </c>
      <c r="E20396" s="17">
        <v>15</v>
      </c>
      <c r="F20396" t="s">
        <v>73</v>
      </c>
      <c r="H20396">
        <v>4334.05</v>
      </c>
    </row>
    <row r="20397" spans="1:8" x14ac:dyDescent="0.25">
      <c r="A20397" s="2">
        <v>36</v>
      </c>
      <c r="B20397" t="s">
        <v>51</v>
      </c>
      <c r="C20397" t="s">
        <v>309</v>
      </c>
      <c r="D20397" s="2">
        <v>4</v>
      </c>
      <c r="E20397" s="17">
        <v>15</v>
      </c>
      <c r="F20397" t="s">
        <v>72</v>
      </c>
      <c r="G20397">
        <v>1</v>
      </c>
      <c r="H20397">
        <v>136108.16999999998</v>
      </c>
    </row>
    <row r="20398" spans="1:8" x14ac:dyDescent="0.25">
      <c r="A20398" s="2">
        <v>36</v>
      </c>
      <c r="B20398" t="s">
        <v>51</v>
      </c>
      <c r="C20398" t="s">
        <v>310</v>
      </c>
      <c r="D20398" s="2">
        <v>3</v>
      </c>
      <c r="E20398" s="17">
        <v>2</v>
      </c>
      <c r="F20398" t="s">
        <v>70</v>
      </c>
      <c r="G20398">
        <v>36</v>
      </c>
      <c r="H20398">
        <v>3118932.59</v>
      </c>
    </row>
    <row r="20399" spans="1:8" x14ac:dyDescent="0.25">
      <c r="A20399" s="2">
        <v>36</v>
      </c>
      <c r="B20399" t="s">
        <v>51</v>
      </c>
      <c r="C20399" t="s">
        <v>310</v>
      </c>
      <c r="D20399" s="2">
        <v>3</v>
      </c>
      <c r="E20399" s="17">
        <v>2</v>
      </c>
      <c r="F20399" t="s">
        <v>75</v>
      </c>
      <c r="G20399">
        <v>35</v>
      </c>
      <c r="H20399">
        <v>421200</v>
      </c>
    </row>
    <row r="20400" spans="1:8" x14ac:dyDescent="0.25">
      <c r="A20400" s="2">
        <v>36</v>
      </c>
      <c r="B20400" t="s">
        <v>51</v>
      </c>
      <c r="C20400" t="s">
        <v>310</v>
      </c>
      <c r="D20400" s="2">
        <v>3</v>
      </c>
      <c r="E20400" s="17">
        <v>2</v>
      </c>
      <c r="F20400" t="s">
        <v>77</v>
      </c>
      <c r="G20400">
        <v>11</v>
      </c>
      <c r="H20400">
        <v>138521.25</v>
      </c>
    </row>
    <row r="20401" spans="1:8" x14ac:dyDescent="0.25">
      <c r="A20401" s="2">
        <v>36</v>
      </c>
      <c r="B20401" t="s">
        <v>51</v>
      </c>
      <c r="C20401" t="s">
        <v>310</v>
      </c>
      <c r="D20401" s="2">
        <v>3</v>
      </c>
      <c r="E20401" s="17">
        <v>2</v>
      </c>
      <c r="F20401" t="s">
        <v>68</v>
      </c>
      <c r="G20401">
        <v>14</v>
      </c>
      <c r="H20401">
        <v>199943</v>
      </c>
    </row>
    <row r="20402" spans="1:8" x14ac:dyDescent="0.25">
      <c r="A20402" s="2">
        <v>36</v>
      </c>
      <c r="B20402" t="s">
        <v>51</v>
      </c>
      <c r="C20402" t="s">
        <v>310</v>
      </c>
      <c r="D20402" s="2">
        <v>3</v>
      </c>
      <c r="E20402" s="17">
        <v>2</v>
      </c>
      <c r="F20402" t="s">
        <v>69</v>
      </c>
      <c r="G20402">
        <v>36</v>
      </c>
      <c r="H20402">
        <v>405516.92</v>
      </c>
    </row>
    <row r="20403" spans="1:8" x14ac:dyDescent="0.25">
      <c r="A20403" s="2">
        <v>36</v>
      </c>
      <c r="B20403" t="s">
        <v>51</v>
      </c>
      <c r="C20403" t="s">
        <v>310</v>
      </c>
      <c r="D20403" s="2">
        <v>3</v>
      </c>
      <c r="E20403" s="17">
        <v>2</v>
      </c>
      <c r="F20403" t="s">
        <v>78</v>
      </c>
      <c r="H20403">
        <v>76779.83</v>
      </c>
    </row>
    <row r="20404" spans="1:8" x14ac:dyDescent="0.25">
      <c r="A20404" s="2">
        <v>36</v>
      </c>
      <c r="B20404" t="s">
        <v>51</v>
      </c>
      <c r="C20404" t="s">
        <v>310</v>
      </c>
      <c r="D20404" s="2">
        <v>3</v>
      </c>
      <c r="E20404" s="17">
        <v>2</v>
      </c>
      <c r="F20404" t="s">
        <v>67</v>
      </c>
      <c r="G20404">
        <v>36</v>
      </c>
      <c r="H20404">
        <v>2349.4899999999998</v>
      </c>
    </row>
    <row r="20405" spans="1:8" x14ac:dyDescent="0.25">
      <c r="A20405" s="2">
        <v>36</v>
      </c>
      <c r="B20405" t="s">
        <v>51</v>
      </c>
      <c r="C20405" t="s">
        <v>310</v>
      </c>
      <c r="D20405" s="2">
        <v>3</v>
      </c>
      <c r="E20405" s="17">
        <v>2</v>
      </c>
      <c r="F20405" t="s">
        <v>73</v>
      </c>
      <c r="G20405">
        <v>4</v>
      </c>
      <c r="H20405">
        <v>293413.13999999996</v>
      </c>
    </row>
    <row r="20406" spans="1:8" x14ac:dyDescent="0.25">
      <c r="A20406" s="2">
        <v>36</v>
      </c>
      <c r="B20406" t="s">
        <v>51</v>
      </c>
      <c r="C20406" t="s">
        <v>310</v>
      </c>
      <c r="D20406" s="2">
        <v>3</v>
      </c>
      <c r="E20406" s="17">
        <v>2</v>
      </c>
      <c r="F20406" t="s">
        <v>79</v>
      </c>
      <c r="G20406">
        <v>3</v>
      </c>
      <c r="H20406">
        <v>97702</v>
      </c>
    </row>
    <row r="20407" spans="1:8" x14ac:dyDescent="0.25">
      <c r="A20407" s="2">
        <v>36</v>
      </c>
      <c r="B20407" t="s">
        <v>51</v>
      </c>
      <c r="C20407" t="s">
        <v>310</v>
      </c>
      <c r="D20407" s="2">
        <v>3</v>
      </c>
      <c r="E20407" s="17">
        <v>2</v>
      </c>
      <c r="F20407" t="s">
        <v>72</v>
      </c>
      <c r="H20407">
        <v>1004</v>
      </c>
    </row>
    <row r="20408" spans="1:8" x14ac:dyDescent="0.25">
      <c r="A20408" s="2">
        <v>36</v>
      </c>
      <c r="B20408" t="s">
        <v>51</v>
      </c>
      <c r="C20408" t="s">
        <v>310</v>
      </c>
      <c r="D20408" s="2">
        <v>3</v>
      </c>
      <c r="E20408" s="17">
        <v>2</v>
      </c>
      <c r="F20408" t="s">
        <v>74</v>
      </c>
      <c r="H20408">
        <v>4215.8999999999996</v>
      </c>
    </row>
    <row r="20409" spans="1:8" x14ac:dyDescent="0.25">
      <c r="A20409" s="2">
        <v>36</v>
      </c>
      <c r="B20409" t="s">
        <v>51</v>
      </c>
      <c r="C20409" t="s">
        <v>310</v>
      </c>
      <c r="D20409" s="2">
        <v>3</v>
      </c>
      <c r="E20409" s="17">
        <v>3</v>
      </c>
      <c r="F20409" t="s">
        <v>70</v>
      </c>
      <c r="G20409">
        <v>72</v>
      </c>
      <c r="H20409">
        <v>7318572.0999999996</v>
      </c>
    </row>
    <row r="20410" spans="1:8" x14ac:dyDescent="0.25">
      <c r="A20410" s="2">
        <v>36</v>
      </c>
      <c r="B20410" t="s">
        <v>51</v>
      </c>
      <c r="C20410" t="s">
        <v>310</v>
      </c>
      <c r="D20410" s="2">
        <v>3</v>
      </c>
      <c r="E20410" s="17">
        <v>3</v>
      </c>
      <c r="F20410" t="s">
        <v>75</v>
      </c>
      <c r="G20410">
        <v>71</v>
      </c>
      <c r="H20410">
        <v>871200</v>
      </c>
    </row>
    <row r="20411" spans="1:8" x14ac:dyDescent="0.25">
      <c r="A20411" s="2">
        <v>36</v>
      </c>
      <c r="B20411" t="s">
        <v>51</v>
      </c>
      <c r="C20411" t="s">
        <v>310</v>
      </c>
      <c r="D20411" s="2">
        <v>3</v>
      </c>
      <c r="E20411" s="17">
        <v>3</v>
      </c>
      <c r="F20411" t="s">
        <v>77</v>
      </c>
      <c r="G20411">
        <v>16</v>
      </c>
      <c r="H20411">
        <v>289954.44</v>
      </c>
    </row>
    <row r="20412" spans="1:8" x14ac:dyDescent="0.25">
      <c r="A20412" s="2">
        <v>36</v>
      </c>
      <c r="B20412" t="s">
        <v>51</v>
      </c>
      <c r="C20412" t="s">
        <v>310</v>
      </c>
      <c r="D20412" s="2">
        <v>3</v>
      </c>
      <c r="E20412" s="17">
        <v>3</v>
      </c>
      <c r="F20412" t="s">
        <v>68</v>
      </c>
      <c r="G20412">
        <v>24</v>
      </c>
      <c r="H20412">
        <v>287907.5</v>
      </c>
    </row>
    <row r="20413" spans="1:8" x14ac:dyDescent="0.25">
      <c r="A20413" s="2">
        <v>36</v>
      </c>
      <c r="B20413" t="s">
        <v>51</v>
      </c>
      <c r="C20413" t="s">
        <v>310</v>
      </c>
      <c r="D20413" s="2">
        <v>3</v>
      </c>
      <c r="E20413" s="17">
        <v>3</v>
      </c>
      <c r="F20413" t="s">
        <v>69</v>
      </c>
      <c r="G20413">
        <v>72</v>
      </c>
      <c r="H20413">
        <v>951627.3000000004</v>
      </c>
    </row>
    <row r="20414" spans="1:8" x14ac:dyDescent="0.25">
      <c r="A20414" s="2">
        <v>36</v>
      </c>
      <c r="B20414" t="s">
        <v>51</v>
      </c>
      <c r="C20414" t="s">
        <v>310</v>
      </c>
      <c r="D20414" s="2">
        <v>3</v>
      </c>
      <c r="E20414" s="17">
        <v>3</v>
      </c>
      <c r="F20414" t="s">
        <v>78</v>
      </c>
      <c r="H20414">
        <v>110756.96999999999</v>
      </c>
    </row>
    <row r="20415" spans="1:8" x14ac:dyDescent="0.25">
      <c r="A20415" s="2">
        <v>36</v>
      </c>
      <c r="B20415" t="s">
        <v>51</v>
      </c>
      <c r="C20415" t="s">
        <v>310</v>
      </c>
      <c r="D20415" s="2">
        <v>3</v>
      </c>
      <c r="E20415" s="17">
        <v>3</v>
      </c>
      <c r="F20415" t="s">
        <v>67</v>
      </c>
      <c r="G20415">
        <v>72</v>
      </c>
      <c r="H20415">
        <v>4763.1099999999997</v>
      </c>
    </row>
    <row r="20416" spans="1:8" x14ac:dyDescent="0.25">
      <c r="A20416" s="2">
        <v>36</v>
      </c>
      <c r="B20416" t="s">
        <v>51</v>
      </c>
      <c r="C20416" t="s">
        <v>310</v>
      </c>
      <c r="D20416" s="2">
        <v>3</v>
      </c>
      <c r="E20416" s="17">
        <v>3</v>
      </c>
      <c r="F20416" t="s">
        <v>73</v>
      </c>
      <c r="G20416">
        <v>12</v>
      </c>
      <c r="H20416">
        <v>697246.46000000008</v>
      </c>
    </row>
    <row r="20417" spans="1:8" x14ac:dyDescent="0.25">
      <c r="A20417" s="2">
        <v>36</v>
      </c>
      <c r="B20417" t="s">
        <v>51</v>
      </c>
      <c r="C20417" t="s">
        <v>310</v>
      </c>
      <c r="D20417" s="2">
        <v>3</v>
      </c>
      <c r="E20417" s="17">
        <v>3</v>
      </c>
      <c r="F20417" t="s">
        <v>79</v>
      </c>
      <c r="H20417">
        <v>133230.5</v>
      </c>
    </row>
    <row r="20418" spans="1:8" x14ac:dyDescent="0.25">
      <c r="A20418" s="2">
        <v>36</v>
      </c>
      <c r="B20418" t="s">
        <v>51</v>
      </c>
      <c r="C20418" t="s">
        <v>310</v>
      </c>
      <c r="D20418" s="2">
        <v>3</v>
      </c>
      <c r="E20418" s="17">
        <v>3</v>
      </c>
      <c r="F20418" t="s">
        <v>74</v>
      </c>
      <c r="H20418">
        <v>6598.8</v>
      </c>
    </row>
    <row r="20419" spans="1:8" x14ac:dyDescent="0.25">
      <c r="A20419" s="2">
        <v>36</v>
      </c>
      <c r="B20419" t="s">
        <v>51</v>
      </c>
      <c r="C20419" t="s">
        <v>310</v>
      </c>
      <c r="D20419" s="2">
        <v>3</v>
      </c>
      <c r="E20419" s="17">
        <v>4</v>
      </c>
      <c r="F20419" t="s">
        <v>70</v>
      </c>
      <c r="G20419">
        <v>5</v>
      </c>
      <c r="H20419">
        <v>535416.25</v>
      </c>
    </row>
    <row r="20420" spans="1:8" x14ac:dyDescent="0.25">
      <c r="A20420" s="2">
        <v>36</v>
      </c>
      <c r="B20420" t="s">
        <v>51</v>
      </c>
      <c r="C20420" t="s">
        <v>310</v>
      </c>
      <c r="D20420" s="2">
        <v>3</v>
      </c>
      <c r="E20420" s="17">
        <v>4</v>
      </c>
      <c r="F20420" t="s">
        <v>75</v>
      </c>
      <c r="G20420">
        <v>4</v>
      </c>
      <c r="H20420">
        <v>46800</v>
      </c>
    </row>
    <row r="20421" spans="1:8" x14ac:dyDescent="0.25">
      <c r="A20421" s="2">
        <v>36</v>
      </c>
      <c r="B20421" t="s">
        <v>51</v>
      </c>
      <c r="C20421" t="s">
        <v>310</v>
      </c>
      <c r="D20421" s="2">
        <v>3</v>
      </c>
      <c r="E20421" s="17">
        <v>4</v>
      </c>
      <c r="F20421" t="s">
        <v>77</v>
      </c>
      <c r="G20421">
        <v>4</v>
      </c>
      <c r="H20421">
        <v>84274.109999999986</v>
      </c>
    </row>
    <row r="20422" spans="1:8" x14ac:dyDescent="0.25">
      <c r="A20422" s="2">
        <v>36</v>
      </c>
      <c r="B20422" t="s">
        <v>51</v>
      </c>
      <c r="C20422" t="s">
        <v>310</v>
      </c>
      <c r="D20422" s="2">
        <v>3</v>
      </c>
      <c r="E20422" s="17">
        <v>4</v>
      </c>
      <c r="F20422" t="s">
        <v>69</v>
      </c>
      <c r="G20422">
        <v>5</v>
      </c>
      <c r="H20422">
        <v>69603.399999999994</v>
      </c>
    </row>
    <row r="20423" spans="1:8" x14ac:dyDescent="0.25">
      <c r="A20423" s="2">
        <v>36</v>
      </c>
      <c r="B20423" t="s">
        <v>51</v>
      </c>
      <c r="C20423" t="s">
        <v>310</v>
      </c>
      <c r="D20423" s="2">
        <v>3</v>
      </c>
      <c r="E20423" s="17">
        <v>4</v>
      </c>
      <c r="F20423" t="s">
        <v>78</v>
      </c>
      <c r="H20423">
        <v>18233.27</v>
      </c>
    </row>
    <row r="20424" spans="1:8" x14ac:dyDescent="0.25">
      <c r="A20424" s="2">
        <v>36</v>
      </c>
      <c r="B20424" t="s">
        <v>51</v>
      </c>
      <c r="C20424" t="s">
        <v>310</v>
      </c>
      <c r="D20424" s="2">
        <v>3</v>
      </c>
      <c r="E20424" s="17">
        <v>4</v>
      </c>
      <c r="F20424" t="s">
        <v>67</v>
      </c>
      <c r="G20424">
        <v>5</v>
      </c>
      <c r="H20424">
        <v>291.49999999999994</v>
      </c>
    </row>
    <row r="20425" spans="1:8" x14ac:dyDescent="0.25">
      <c r="A20425" s="2">
        <v>36</v>
      </c>
      <c r="B20425" t="s">
        <v>51</v>
      </c>
      <c r="C20425" t="s">
        <v>310</v>
      </c>
      <c r="D20425" s="2">
        <v>3</v>
      </c>
      <c r="E20425" s="17">
        <v>4</v>
      </c>
      <c r="F20425" t="s">
        <v>73</v>
      </c>
      <c r="G20425">
        <v>1</v>
      </c>
      <c r="H20425">
        <v>43078.5</v>
      </c>
    </row>
    <row r="20426" spans="1:8" x14ac:dyDescent="0.25">
      <c r="A20426" s="2">
        <v>36</v>
      </c>
      <c r="B20426" t="s">
        <v>51</v>
      </c>
      <c r="C20426" t="s">
        <v>310</v>
      </c>
      <c r="D20426" s="2">
        <v>3</v>
      </c>
      <c r="E20426" s="17">
        <v>4</v>
      </c>
      <c r="F20426" t="s">
        <v>79</v>
      </c>
      <c r="G20426">
        <v>1</v>
      </c>
      <c r="H20426">
        <v>32568</v>
      </c>
    </row>
    <row r="20427" spans="1:8" x14ac:dyDescent="0.25">
      <c r="A20427" s="2">
        <v>36</v>
      </c>
      <c r="B20427" t="s">
        <v>51</v>
      </c>
      <c r="C20427" t="s">
        <v>310</v>
      </c>
      <c r="D20427" s="2">
        <v>3</v>
      </c>
      <c r="E20427" s="17">
        <v>4</v>
      </c>
      <c r="F20427" t="s">
        <v>74</v>
      </c>
      <c r="H20427">
        <v>6881.85</v>
      </c>
    </row>
    <row r="20428" spans="1:8" x14ac:dyDescent="0.25">
      <c r="A20428" s="2">
        <v>36</v>
      </c>
      <c r="B20428" t="s">
        <v>51</v>
      </c>
      <c r="C20428" t="s">
        <v>310</v>
      </c>
      <c r="D20428" s="2">
        <v>3</v>
      </c>
      <c r="E20428" s="17">
        <v>5</v>
      </c>
      <c r="F20428" t="s">
        <v>70</v>
      </c>
      <c r="G20428">
        <v>32</v>
      </c>
      <c r="H20428">
        <v>3490022.7199999997</v>
      </c>
    </row>
    <row r="20429" spans="1:8" x14ac:dyDescent="0.25">
      <c r="A20429" s="2">
        <v>36</v>
      </c>
      <c r="B20429" t="s">
        <v>51</v>
      </c>
      <c r="C20429" t="s">
        <v>310</v>
      </c>
      <c r="D20429" s="2">
        <v>3</v>
      </c>
      <c r="E20429" s="17">
        <v>5</v>
      </c>
      <c r="F20429" t="s">
        <v>75</v>
      </c>
      <c r="G20429">
        <v>25</v>
      </c>
      <c r="H20429">
        <v>287700</v>
      </c>
    </row>
    <row r="20430" spans="1:8" x14ac:dyDescent="0.25">
      <c r="A20430" s="2">
        <v>36</v>
      </c>
      <c r="B20430" t="s">
        <v>51</v>
      </c>
      <c r="C20430" t="s">
        <v>310</v>
      </c>
      <c r="D20430" s="2">
        <v>3</v>
      </c>
      <c r="E20430" s="17">
        <v>5</v>
      </c>
      <c r="F20430" t="s">
        <v>77</v>
      </c>
      <c r="G20430">
        <v>1</v>
      </c>
      <c r="H20430">
        <v>76968.959999999992</v>
      </c>
    </row>
    <row r="20431" spans="1:8" x14ac:dyDescent="0.25">
      <c r="A20431" s="2">
        <v>36</v>
      </c>
      <c r="B20431" t="s">
        <v>51</v>
      </c>
      <c r="C20431" t="s">
        <v>310</v>
      </c>
      <c r="D20431" s="2">
        <v>3</v>
      </c>
      <c r="E20431" s="17">
        <v>5</v>
      </c>
      <c r="F20431" t="s">
        <v>68</v>
      </c>
      <c r="G20431">
        <v>18</v>
      </c>
      <c r="H20431">
        <v>262928</v>
      </c>
    </row>
    <row r="20432" spans="1:8" x14ac:dyDescent="0.25">
      <c r="A20432" s="2">
        <v>36</v>
      </c>
      <c r="B20432" t="s">
        <v>51</v>
      </c>
      <c r="C20432" t="s">
        <v>310</v>
      </c>
      <c r="D20432" s="2">
        <v>3</v>
      </c>
      <c r="E20432" s="17">
        <v>5</v>
      </c>
      <c r="F20432" t="s">
        <v>69</v>
      </c>
      <c r="G20432">
        <v>26</v>
      </c>
      <c r="H20432">
        <v>402666.35999999993</v>
      </c>
    </row>
    <row r="20433" spans="1:8" x14ac:dyDescent="0.25">
      <c r="A20433" s="2">
        <v>36</v>
      </c>
      <c r="B20433" t="s">
        <v>51</v>
      </c>
      <c r="C20433" t="s">
        <v>310</v>
      </c>
      <c r="D20433" s="2">
        <v>3</v>
      </c>
      <c r="E20433" s="17">
        <v>5</v>
      </c>
      <c r="F20433" t="s">
        <v>78</v>
      </c>
      <c r="H20433">
        <v>80248.69</v>
      </c>
    </row>
    <row r="20434" spans="1:8" x14ac:dyDescent="0.25">
      <c r="A20434" s="2">
        <v>36</v>
      </c>
      <c r="B20434" t="s">
        <v>51</v>
      </c>
      <c r="C20434" t="s">
        <v>310</v>
      </c>
      <c r="D20434" s="2">
        <v>3</v>
      </c>
      <c r="E20434" s="17">
        <v>5</v>
      </c>
      <c r="F20434" t="s">
        <v>67</v>
      </c>
      <c r="G20434">
        <v>26</v>
      </c>
      <c r="H20434">
        <v>1533.29</v>
      </c>
    </row>
    <row r="20435" spans="1:8" x14ac:dyDescent="0.25">
      <c r="A20435" s="2">
        <v>36</v>
      </c>
      <c r="B20435" t="s">
        <v>51</v>
      </c>
      <c r="C20435" t="s">
        <v>310</v>
      </c>
      <c r="D20435" s="2">
        <v>3</v>
      </c>
      <c r="E20435" s="17">
        <v>5</v>
      </c>
      <c r="F20435" t="s">
        <v>73</v>
      </c>
      <c r="G20435">
        <v>2</v>
      </c>
      <c r="H20435">
        <v>279550.86</v>
      </c>
    </row>
    <row r="20436" spans="1:8" x14ac:dyDescent="0.25">
      <c r="A20436" s="2">
        <v>36</v>
      </c>
      <c r="B20436" t="s">
        <v>51</v>
      </c>
      <c r="C20436" t="s">
        <v>310</v>
      </c>
      <c r="D20436" s="2">
        <v>3</v>
      </c>
      <c r="E20436" s="17">
        <v>5</v>
      </c>
      <c r="F20436" t="s">
        <v>79</v>
      </c>
      <c r="G20436">
        <v>1</v>
      </c>
      <c r="H20436">
        <v>17764</v>
      </c>
    </row>
    <row r="20437" spans="1:8" x14ac:dyDescent="0.25">
      <c r="A20437" s="2">
        <v>36</v>
      </c>
      <c r="B20437" t="s">
        <v>51</v>
      </c>
      <c r="C20437" t="s">
        <v>310</v>
      </c>
      <c r="D20437" s="2">
        <v>3</v>
      </c>
      <c r="E20437" s="17">
        <v>5</v>
      </c>
      <c r="F20437" t="s">
        <v>74</v>
      </c>
      <c r="H20437">
        <v>29300.32</v>
      </c>
    </row>
    <row r="20438" spans="1:8" x14ac:dyDescent="0.25">
      <c r="A20438" s="2">
        <v>36</v>
      </c>
      <c r="B20438" t="s">
        <v>51</v>
      </c>
      <c r="C20438" t="s">
        <v>310</v>
      </c>
      <c r="D20438" s="2">
        <v>3</v>
      </c>
      <c r="E20438" s="17">
        <v>5</v>
      </c>
      <c r="F20438" t="s">
        <v>71</v>
      </c>
      <c r="G20438">
        <v>1</v>
      </c>
      <c r="H20438">
        <v>50910.22</v>
      </c>
    </row>
    <row r="20439" spans="1:8" x14ac:dyDescent="0.25">
      <c r="A20439" s="2">
        <v>36</v>
      </c>
      <c r="B20439" t="s">
        <v>51</v>
      </c>
      <c r="C20439" t="s">
        <v>310</v>
      </c>
      <c r="D20439" s="2">
        <v>3</v>
      </c>
      <c r="E20439" s="17">
        <v>6</v>
      </c>
      <c r="F20439" t="s">
        <v>70</v>
      </c>
      <c r="G20439">
        <v>24</v>
      </c>
      <c r="H20439">
        <v>3841734.75</v>
      </c>
    </row>
    <row r="20440" spans="1:8" x14ac:dyDescent="0.25">
      <c r="A20440" s="2">
        <v>36</v>
      </c>
      <c r="B20440" t="s">
        <v>51</v>
      </c>
      <c r="C20440" t="s">
        <v>310</v>
      </c>
      <c r="D20440" s="2">
        <v>3</v>
      </c>
      <c r="E20440" s="17">
        <v>6</v>
      </c>
      <c r="F20440" t="s">
        <v>75</v>
      </c>
      <c r="G20440">
        <v>24</v>
      </c>
      <c r="H20440">
        <v>280800</v>
      </c>
    </row>
    <row r="20441" spans="1:8" x14ac:dyDescent="0.25">
      <c r="A20441" s="2">
        <v>36</v>
      </c>
      <c r="B20441" t="s">
        <v>51</v>
      </c>
      <c r="C20441" t="s">
        <v>310</v>
      </c>
      <c r="D20441" s="2">
        <v>3</v>
      </c>
      <c r="E20441" s="17">
        <v>6</v>
      </c>
      <c r="F20441" t="s">
        <v>77</v>
      </c>
      <c r="G20441">
        <v>2</v>
      </c>
      <c r="H20441">
        <v>42996.360000000008</v>
      </c>
    </row>
    <row r="20442" spans="1:8" x14ac:dyDescent="0.25">
      <c r="A20442" s="2">
        <v>36</v>
      </c>
      <c r="B20442" t="s">
        <v>51</v>
      </c>
      <c r="C20442" t="s">
        <v>310</v>
      </c>
      <c r="D20442" s="2">
        <v>3</v>
      </c>
      <c r="E20442" s="17">
        <v>6</v>
      </c>
      <c r="F20442" t="s">
        <v>68</v>
      </c>
      <c r="G20442">
        <v>15</v>
      </c>
      <c r="H20442">
        <v>220295.97</v>
      </c>
    </row>
    <row r="20443" spans="1:8" x14ac:dyDescent="0.25">
      <c r="A20443" s="2">
        <v>36</v>
      </c>
      <c r="B20443" t="s">
        <v>51</v>
      </c>
      <c r="C20443" t="s">
        <v>310</v>
      </c>
      <c r="D20443" s="2">
        <v>3</v>
      </c>
      <c r="E20443" s="17">
        <v>6</v>
      </c>
      <c r="F20443" t="s">
        <v>69</v>
      </c>
      <c r="G20443">
        <v>24</v>
      </c>
      <c r="H20443">
        <v>499420.83999999991</v>
      </c>
    </row>
    <row r="20444" spans="1:8" x14ac:dyDescent="0.25">
      <c r="A20444" s="2">
        <v>36</v>
      </c>
      <c r="B20444" t="s">
        <v>51</v>
      </c>
      <c r="C20444" t="s">
        <v>310</v>
      </c>
      <c r="D20444" s="2">
        <v>3</v>
      </c>
      <c r="E20444" s="17">
        <v>6</v>
      </c>
      <c r="F20444" t="s">
        <v>78</v>
      </c>
      <c r="H20444">
        <v>133742.74</v>
      </c>
    </row>
    <row r="20445" spans="1:8" x14ac:dyDescent="0.25">
      <c r="A20445" s="2">
        <v>36</v>
      </c>
      <c r="B20445" t="s">
        <v>51</v>
      </c>
      <c r="C20445" t="s">
        <v>310</v>
      </c>
      <c r="D20445" s="2">
        <v>3</v>
      </c>
      <c r="E20445" s="17">
        <v>6</v>
      </c>
      <c r="F20445" t="s">
        <v>67</v>
      </c>
      <c r="G20445">
        <v>24</v>
      </c>
      <c r="H20445">
        <v>1399.2000000000005</v>
      </c>
    </row>
    <row r="20446" spans="1:8" x14ac:dyDescent="0.25">
      <c r="A20446" s="2">
        <v>36</v>
      </c>
      <c r="B20446" t="s">
        <v>51</v>
      </c>
      <c r="C20446" t="s">
        <v>310</v>
      </c>
      <c r="D20446" s="2">
        <v>3</v>
      </c>
      <c r="E20446" s="17">
        <v>6</v>
      </c>
      <c r="F20446" t="s">
        <v>73</v>
      </c>
      <c r="G20446">
        <v>2</v>
      </c>
      <c r="H20446">
        <v>301027.48</v>
      </c>
    </row>
    <row r="20447" spans="1:8" x14ac:dyDescent="0.25">
      <c r="A20447" s="2">
        <v>36</v>
      </c>
      <c r="B20447" t="s">
        <v>51</v>
      </c>
      <c r="C20447" t="s">
        <v>310</v>
      </c>
      <c r="D20447" s="2">
        <v>3</v>
      </c>
      <c r="E20447" s="17">
        <v>6</v>
      </c>
      <c r="F20447" t="s">
        <v>79</v>
      </c>
      <c r="G20447">
        <v>1</v>
      </c>
      <c r="H20447">
        <v>26646.5</v>
      </c>
    </row>
    <row r="20448" spans="1:8" x14ac:dyDescent="0.25">
      <c r="A20448" s="2">
        <v>36</v>
      </c>
      <c r="B20448" t="s">
        <v>51</v>
      </c>
      <c r="C20448" t="s">
        <v>310</v>
      </c>
      <c r="D20448" s="2">
        <v>3</v>
      </c>
      <c r="E20448" s="17">
        <v>6</v>
      </c>
      <c r="F20448" t="s">
        <v>74</v>
      </c>
      <c r="G20448">
        <v>1</v>
      </c>
      <c r="H20448">
        <v>13642.02</v>
      </c>
    </row>
    <row r="20449" spans="1:8" x14ac:dyDescent="0.25">
      <c r="A20449" s="2">
        <v>36</v>
      </c>
      <c r="B20449" t="s">
        <v>51</v>
      </c>
      <c r="C20449" t="s">
        <v>310</v>
      </c>
      <c r="D20449" s="2">
        <v>3</v>
      </c>
      <c r="E20449" s="17">
        <v>6</v>
      </c>
      <c r="F20449" t="s">
        <v>71</v>
      </c>
      <c r="G20449">
        <v>4</v>
      </c>
      <c r="H20449">
        <v>130497.32</v>
      </c>
    </row>
    <row r="20450" spans="1:8" x14ac:dyDescent="0.25">
      <c r="A20450" s="2">
        <v>36</v>
      </c>
      <c r="B20450" t="s">
        <v>51</v>
      </c>
      <c r="C20450" t="s">
        <v>310</v>
      </c>
      <c r="D20450" s="2">
        <v>3</v>
      </c>
      <c r="E20450" s="17">
        <v>7</v>
      </c>
      <c r="F20450" t="s">
        <v>70</v>
      </c>
      <c r="G20450">
        <v>36</v>
      </c>
      <c r="H20450">
        <v>6521850.0999999996</v>
      </c>
    </row>
    <row r="20451" spans="1:8" x14ac:dyDescent="0.25">
      <c r="A20451" s="2">
        <v>36</v>
      </c>
      <c r="B20451" t="s">
        <v>51</v>
      </c>
      <c r="C20451" t="s">
        <v>310</v>
      </c>
      <c r="D20451" s="2">
        <v>3</v>
      </c>
      <c r="E20451" s="17">
        <v>7</v>
      </c>
      <c r="F20451" t="s">
        <v>75</v>
      </c>
      <c r="G20451">
        <v>35</v>
      </c>
      <c r="H20451">
        <v>405300</v>
      </c>
    </row>
    <row r="20452" spans="1:8" x14ac:dyDescent="0.25">
      <c r="A20452" s="2">
        <v>36</v>
      </c>
      <c r="B20452" t="s">
        <v>51</v>
      </c>
      <c r="C20452" t="s">
        <v>310</v>
      </c>
      <c r="D20452" s="2">
        <v>3</v>
      </c>
      <c r="E20452" s="17">
        <v>7</v>
      </c>
      <c r="F20452" t="s">
        <v>77</v>
      </c>
      <c r="G20452">
        <v>4</v>
      </c>
      <c r="H20452">
        <v>123642.09000000001</v>
      </c>
    </row>
    <row r="20453" spans="1:8" x14ac:dyDescent="0.25">
      <c r="A20453" s="2">
        <v>36</v>
      </c>
      <c r="B20453" t="s">
        <v>51</v>
      </c>
      <c r="C20453" t="s">
        <v>310</v>
      </c>
      <c r="D20453" s="2">
        <v>3</v>
      </c>
      <c r="E20453" s="17">
        <v>7</v>
      </c>
      <c r="F20453" t="s">
        <v>68</v>
      </c>
      <c r="G20453">
        <v>23</v>
      </c>
      <c r="H20453">
        <v>323188</v>
      </c>
    </row>
    <row r="20454" spans="1:8" x14ac:dyDescent="0.25">
      <c r="A20454" s="2">
        <v>36</v>
      </c>
      <c r="B20454" t="s">
        <v>51</v>
      </c>
      <c r="C20454" t="s">
        <v>310</v>
      </c>
      <c r="D20454" s="2">
        <v>3</v>
      </c>
      <c r="E20454" s="17">
        <v>7</v>
      </c>
      <c r="F20454" t="s">
        <v>69</v>
      </c>
      <c r="G20454">
        <v>35</v>
      </c>
      <c r="H20454">
        <v>836500.57999999973</v>
      </c>
    </row>
    <row r="20455" spans="1:8" x14ac:dyDescent="0.25">
      <c r="A20455" s="2">
        <v>36</v>
      </c>
      <c r="B20455" t="s">
        <v>51</v>
      </c>
      <c r="C20455" t="s">
        <v>310</v>
      </c>
      <c r="D20455" s="2">
        <v>3</v>
      </c>
      <c r="E20455" s="17">
        <v>7</v>
      </c>
      <c r="F20455" t="s">
        <v>78</v>
      </c>
      <c r="H20455">
        <v>208334.91</v>
      </c>
    </row>
    <row r="20456" spans="1:8" x14ac:dyDescent="0.25">
      <c r="A20456" s="2">
        <v>36</v>
      </c>
      <c r="B20456" t="s">
        <v>51</v>
      </c>
      <c r="C20456" t="s">
        <v>310</v>
      </c>
      <c r="D20456" s="2">
        <v>3</v>
      </c>
      <c r="E20456" s="17">
        <v>7</v>
      </c>
      <c r="F20456" t="s">
        <v>67</v>
      </c>
      <c r="G20456">
        <v>36</v>
      </c>
      <c r="H20456">
        <v>2133.7799999999997</v>
      </c>
    </row>
    <row r="20457" spans="1:8" x14ac:dyDescent="0.25">
      <c r="A20457" s="2">
        <v>36</v>
      </c>
      <c r="B20457" t="s">
        <v>51</v>
      </c>
      <c r="C20457" t="s">
        <v>310</v>
      </c>
      <c r="D20457" s="2">
        <v>3</v>
      </c>
      <c r="E20457" s="17">
        <v>7</v>
      </c>
      <c r="F20457" t="s">
        <v>73</v>
      </c>
      <c r="G20457">
        <v>5</v>
      </c>
      <c r="H20457">
        <v>569248.75</v>
      </c>
    </row>
    <row r="20458" spans="1:8" x14ac:dyDescent="0.25">
      <c r="A20458" s="2">
        <v>36</v>
      </c>
      <c r="B20458" t="s">
        <v>51</v>
      </c>
      <c r="C20458" t="s">
        <v>310</v>
      </c>
      <c r="D20458" s="2">
        <v>3</v>
      </c>
      <c r="E20458" s="17">
        <v>7</v>
      </c>
      <c r="F20458" t="s">
        <v>79</v>
      </c>
      <c r="H20458">
        <v>8882</v>
      </c>
    </row>
    <row r="20459" spans="1:8" x14ac:dyDescent="0.25">
      <c r="A20459" s="2">
        <v>36</v>
      </c>
      <c r="B20459" t="s">
        <v>51</v>
      </c>
      <c r="C20459" t="s">
        <v>310</v>
      </c>
      <c r="D20459" s="2">
        <v>3</v>
      </c>
      <c r="E20459" s="17">
        <v>7</v>
      </c>
      <c r="F20459" t="s">
        <v>72</v>
      </c>
      <c r="G20459">
        <v>1</v>
      </c>
      <c r="H20459">
        <v>32260.66</v>
      </c>
    </row>
    <row r="20460" spans="1:8" x14ac:dyDescent="0.25">
      <c r="A20460" s="2">
        <v>36</v>
      </c>
      <c r="B20460" t="s">
        <v>51</v>
      </c>
      <c r="C20460" t="s">
        <v>310</v>
      </c>
      <c r="D20460" s="2">
        <v>3</v>
      </c>
      <c r="E20460" s="17">
        <v>7</v>
      </c>
      <c r="F20460" t="s">
        <v>71</v>
      </c>
      <c r="G20460">
        <v>3</v>
      </c>
      <c r="H20460">
        <v>112626.8</v>
      </c>
    </row>
    <row r="20461" spans="1:8" x14ac:dyDescent="0.25">
      <c r="A20461" s="2">
        <v>36</v>
      </c>
      <c r="B20461" t="s">
        <v>51</v>
      </c>
      <c r="C20461" t="s">
        <v>310</v>
      </c>
      <c r="D20461" s="2">
        <v>3</v>
      </c>
      <c r="E20461" s="17">
        <v>8</v>
      </c>
      <c r="F20461" t="s">
        <v>70</v>
      </c>
      <c r="G20461">
        <v>30</v>
      </c>
      <c r="H20461">
        <v>6688306.75</v>
      </c>
    </row>
    <row r="20462" spans="1:8" x14ac:dyDescent="0.25">
      <c r="A20462" s="2">
        <v>36</v>
      </c>
      <c r="B20462" t="s">
        <v>51</v>
      </c>
      <c r="C20462" t="s">
        <v>310</v>
      </c>
      <c r="D20462" s="2">
        <v>3</v>
      </c>
      <c r="E20462" s="17">
        <v>8</v>
      </c>
      <c r="F20462" t="s">
        <v>75</v>
      </c>
      <c r="G20462">
        <v>27</v>
      </c>
      <c r="H20462">
        <v>312600</v>
      </c>
    </row>
    <row r="20463" spans="1:8" x14ac:dyDescent="0.25">
      <c r="A20463" s="2">
        <v>36</v>
      </c>
      <c r="B20463" t="s">
        <v>51</v>
      </c>
      <c r="C20463" t="s">
        <v>310</v>
      </c>
      <c r="D20463" s="2">
        <v>3</v>
      </c>
      <c r="E20463" s="17">
        <v>8</v>
      </c>
      <c r="F20463" t="s">
        <v>77</v>
      </c>
      <c r="H20463">
        <v>46227.39</v>
      </c>
    </row>
    <row r="20464" spans="1:8" x14ac:dyDescent="0.25">
      <c r="A20464" s="2">
        <v>36</v>
      </c>
      <c r="B20464" t="s">
        <v>51</v>
      </c>
      <c r="C20464" t="s">
        <v>310</v>
      </c>
      <c r="D20464" s="2">
        <v>3</v>
      </c>
      <c r="E20464" s="17">
        <v>8</v>
      </c>
      <c r="F20464" t="s">
        <v>68</v>
      </c>
      <c r="G20464">
        <v>23</v>
      </c>
      <c r="H20464">
        <v>407609.75</v>
      </c>
    </row>
    <row r="20465" spans="1:8" x14ac:dyDescent="0.25">
      <c r="A20465" s="2">
        <v>36</v>
      </c>
      <c r="B20465" t="s">
        <v>51</v>
      </c>
      <c r="C20465" t="s">
        <v>310</v>
      </c>
      <c r="D20465" s="2">
        <v>3</v>
      </c>
      <c r="E20465" s="17">
        <v>8</v>
      </c>
      <c r="F20465" t="s">
        <v>69</v>
      </c>
      <c r="G20465">
        <v>30</v>
      </c>
      <c r="H20465">
        <v>869474.58000000007</v>
      </c>
    </row>
    <row r="20466" spans="1:8" x14ac:dyDescent="0.25">
      <c r="A20466" s="2">
        <v>36</v>
      </c>
      <c r="B20466" t="s">
        <v>51</v>
      </c>
      <c r="C20466" t="s">
        <v>310</v>
      </c>
      <c r="D20466" s="2">
        <v>3</v>
      </c>
      <c r="E20466" s="17">
        <v>8</v>
      </c>
      <c r="F20466" t="s">
        <v>78</v>
      </c>
      <c r="H20466">
        <v>281970.22000000003</v>
      </c>
    </row>
    <row r="20467" spans="1:8" x14ac:dyDescent="0.25">
      <c r="A20467" s="2">
        <v>36</v>
      </c>
      <c r="B20467" t="s">
        <v>51</v>
      </c>
      <c r="C20467" t="s">
        <v>310</v>
      </c>
      <c r="D20467" s="2">
        <v>3</v>
      </c>
      <c r="E20467" s="17">
        <v>8</v>
      </c>
      <c r="F20467" t="s">
        <v>67</v>
      </c>
      <c r="G20467">
        <v>30</v>
      </c>
      <c r="H20467">
        <v>1749</v>
      </c>
    </row>
    <row r="20468" spans="1:8" x14ac:dyDescent="0.25">
      <c r="A20468" s="2">
        <v>36</v>
      </c>
      <c r="B20468" t="s">
        <v>51</v>
      </c>
      <c r="C20468" t="s">
        <v>310</v>
      </c>
      <c r="D20468" s="2">
        <v>3</v>
      </c>
      <c r="E20468" s="17">
        <v>8</v>
      </c>
      <c r="F20468" t="s">
        <v>73</v>
      </c>
      <c r="G20468">
        <v>10</v>
      </c>
      <c r="H20468">
        <v>542163</v>
      </c>
    </row>
    <row r="20469" spans="1:8" x14ac:dyDescent="0.25">
      <c r="A20469" s="2">
        <v>36</v>
      </c>
      <c r="B20469" t="s">
        <v>51</v>
      </c>
      <c r="C20469" t="s">
        <v>310</v>
      </c>
      <c r="D20469" s="2">
        <v>3</v>
      </c>
      <c r="E20469" s="17">
        <v>8</v>
      </c>
      <c r="F20469" t="s">
        <v>79</v>
      </c>
      <c r="G20469">
        <v>1</v>
      </c>
      <c r="H20469">
        <v>62175.5</v>
      </c>
    </row>
    <row r="20470" spans="1:8" x14ac:dyDescent="0.25">
      <c r="A20470" s="2">
        <v>36</v>
      </c>
      <c r="B20470" t="s">
        <v>51</v>
      </c>
      <c r="C20470" t="s">
        <v>310</v>
      </c>
      <c r="D20470" s="2">
        <v>3</v>
      </c>
      <c r="E20470" s="17">
        <v>8</v>
      </c>
      <c r="F20470" t="s">
        <v>71</v>
      </c>
      <c r="G20470">
        <v>8</v>
      </c>
      <c r="H20470">
        <v>338374.44000000006</v>
      </c>
    </row>
    <row r="20471" spans="1:8" x14ac:dyDescent="0.25">
      <c r="A20471" s="2">
        <v>36</v>
      </c>
      <c r="B20471" t="s">
        <v>51</v>
      </c>
      <c r="C20471" t="s">
        <v>310</v>
      </c>
      <c r="D20471" s="2">
        <v>3</v>
      </c>
      <c r="E20471" s="17">
        <v>9</v>
      </c>
      <c r="F20471" t="s">
        <v>70</v>
      </c>
      <c r="G20471">
        <v>9</v>
      </c>
      <c r="H20471">
        <v>2690974.75</v>
      </c>
    </row>
    <row r="20472" spans="1:8" x14ac:dyDescent="0.25">
      <c r="A20472" s="2">
        <v>36</v>
      </c>
      <c r="B20472" t="s">
        <v>51</v>
      </c>
      <c r="C20472" t="s">
        <v>310</v>
      </c>
      <c r="D20472" s="2">
        <v>3</v>
      </c>
      <c r="E20472" s="17">
        <v>9</v>
      </c>
      <c r="F20472" t="s">
        <v>75</v>
      </c>
      <c r="G20472">
        <v>7</v>
      </c>
      <c r="H20472">
        <v>77400</v>
      </c>
    </row>
    <row r="20473" spans="1:8" x14ac:dyDescent="0.25">
      <c r="A20473" s="2">
        <v>36</v>
      </c>
      <c r="B20473" t="s">
        <v>51</v>
      </c>
      <c r="C20473" t="s">
        <v>310</v>
      </c>
      <c r="D20473" s="2">
        <v>3</v>
      </c>
      <c r="E20473" s="17">
        <v>9</v>
      </c>
      <c r="F20473" t="s">
        <v>77</v>
      </c>
      <c r="H20473">
        <v>22280.880000000001</v>
      </c>
    </row>
    <row r="20474" spans="1:8" x14ac:dyDescent="0.25">
      <c r="A20474" s="2">
        <v>36</v>
      </c>
      <c r="B20474" t="s">
        <v>51</v>
      </c>
      <c r="C20474" t="s">
        <v>310</v>
      </c>
      <c r="D20474" s="2">
        <v>3</v>
      </c>
      <c r="E20474" s="17">
        <v>9</v>
      </c>
      <c r="F20474" t="s">
        <v>68</v>
      </c>
      <c r="G20474">
        <v>8</v>
      </c>
      <c r="H20474">
        <v>188281</v>
      </c>
    </row>
    <row r="20475" spans="1:8" x14ac:dyDescent="0.25">
      <c r="A20475" s="2">
        <v>36</v>
      </c>
      <c r="B20475" t="s">
        <v>51</v>
      </c>
      <c r="C20475" t="s">
        <v>310</v>
      </c>
      <c r="D20475" s="2">
        <v>3</v>
      </c>
      <c r="E20475" s="17">
        <v>9</v>
      </c>
      <c r="F20475" t="s">
        <v>69</v>
      </c>
      <c r="G20475">
        <v>9</v>
      </c>
      <c r="H20475">
        <v>349825.02999999997</v>
      </c>
    </row>
    <row r="20476" spans="1:8" x14ac:dyDescent="0.25">
      <c r="A20476" s="2">
        <v>36</v>
      </c>
      <c r="B20476" t="s">
        <v>51</v>
      </c>
      <c r="C20476" t="s">
        <v>310</v>
      </c>
      <c r="D20476" s="2">
        <v>3</v>
      </c>
      <c r="E20476" s="17">
        <v>9</v>
      </c>
      <c r="F20476" t="s">
        <v>78</v>
      </c>
      <c r="H20476">
        <v>93965.64</v>
      </c>
    </row>
    <row r="20477" spans="1:8" x14ac:dyDescent="0.25">
      <c r="A20477" s="2">
        <v>36</v>
      </c>
      <c r="B20477" t="s">
        <v>51</v>
      </c>
      <c r="C20477" t="s">
        <v>310</v>
      </c>
      <c r="D20477" s="2">
        <v>3</v>
      </c>
      <c r="E20477" s="17">
        <v>9</v>
      </c>
      <c r="F20477" t="s">
        <v>67</v>
      </c>
      <c r="G20477">
        <v>9</v>
      </c>
      <c r="H20477">
        <v>588.82999999999993</v>
      </c>
    </row>
    <row r="20478" spans="1:8" x14ac:dyDescent="0.25">
      <c r="A20478" s="2">
        <v>36</v>
      </c>
      <c r="B20478" t="s">
        <v>51</v>
      </c>
      <c r="C20478" t="s">
        <v>310</v>
      </c>
      <c r="D20478" s="2">
        <v>3</v>
      </c>
      <c r="E20478" s="17">
        <v>9</v>
      </c>
      <c r="F20478" t="s">
        <v>73</v>
      </c>
      <c r="G20478">
        <v>1</v>
      </c>
      <c r="H20478">
        <v>217765.57</v>
      </c>
    </row>
    <row r="20479" spans="1:8" x14ac:dyDescent="0.25">
      <c r="A20479" s="2">
        <v>36</v>
      </c>
      <c r="B20479" t="s">
        <v>51</v>
      </c>
      <c r="C20479" t="s">
        <v>310</v>
      </c>
      <c r="D20479" s="2">
        <v>3</v>
      </c>
      <c r="E20479" s="17">
        <v>9</v>
      </c>
      <c r="F20479" t="s">
        <v>74</v>
      </c>
      <c r="G20479">
        <v>1</v>
      </c>
      <c r="H20479">
        <v>202507.41999999998</v>
      </c>
    </row>
    <row r="20480" spans="1:8" x14ac:dyDescent="0.25">
      <c r="A20480" s="2">
        <v>36</v>
      </c>
      <c r="B20480" t="s">
        <v>51</v>
      </c>
      <c r="C20480" t="s">
        <v>310</v>
      </c>
      <c r="D20480" s="2">
        <v>3</v>
      </c>
      <c r="E20480" s="17">
        <v>9</v>
      </c>
      <c r="F20480" t="s">
        <v>71</v>
      </c>
      <c r="G20480">
        <v>3</v>
      </c>
      <c r="H20480">
        <v>115762.22</v>
      </c>
    </row>
    <row r="20481" spans="1:8" x14ac:dyDescent="0.25">
      <c r="A20481" s="2">
        <v>36</v>
      </c>
      <c r="B20481" t="s">
        <v>51</v>
      </c>
      <c r="C20481" t="s">
        <v>310</v>
      </c>
      <c r="D20481" s="2">
        <v>3</v>
      </c>
      <c r="E20481" s="17">
        <v>10</v>
      </c>
      <c r="F20481" t="s">
        <v>70</v>
      </c>
      <c r="G20481">
        <v>21</v>
      </c>
      <c r="H20481">
        <v>6673897.7899999991</v>
      </c>
    </row>
    <row r="20482" spans="1:8" x14ac:dyDescent="0.25">
      <c r="A20482" s="2">
        <v>36</v>
      </c>
      <c r="B20482" t="s">
        <v>51</v>
      </c>
      <c r="C20482" t="s">
        <v>310</v>
      </c>
      <c r="D20482" s="2">
        <v>3</v>
      </c>
      <c r="E20482" s="17">
        <v>10</v>
      </c>
      <c r="F20482" t="s">
        <v>75</v>
      </c>
      <c r="G20482">
        <v>19</v>
      </c>
      <c r="H20482">
        <v>231395</v>
      </c>
    </row>
    <row r="20483" spans="1:8" x14ac:dyDescent="0.25">
      <c r="A20483" s="2">
        <v>36</v>
      </c>
      <c r="B20483" t="s">
        <v>51</v>
      </c>
      <c r="C20483" t="s">
        <v>310</v>
      </c>
      <c r="D20483" s="2">
        <v>3</v>
      </c>
      <c r="E20483" s="17">
        <v>10</v>
      </c>
      <c r="F20483" t="s">
        <v>77</v>
      </c>
      <c r="G20483">
        <v>1</v>
      </c>
      <c r="H20483">
        <v>13024.49</v>
      </c>
    </row>
    <row r="20484" spans="1:8" x14ac:dyDescent="0.25">
      <c r="A20484" s="2">
        <v>36</v>
      </c>
      <c r="B20484" t="s">
        <v>51</v>
      </c>
      <c r="C20484" t="s">
        <v>310</v>
      </c>
      <c r="D20484" s="2">
        <v>3</v>
      </c>
      <c r="E20484" s="17">
        <v>10</v>
      </c>
      <c r="F20484" t="s">
        <v>68</v>
      </c>
      <c r="G20484">
        <v>18</v>
      </c>
      <c r="H20484">
        <v>308698</v>
      </c>
    </row>
    <row r="20485" spans="1:8" x14ac:dyDescent="0.25">
      <c r="A20485" s="2">
        <v>36</v>
      </c>
      <c r="B20485" t="s">
        <v>51</v>
      </c>
      <c r="C20485" t="s">
        <v>310</v>
      </c>
      <c r="D20485" s="2">
        <v>3</v>
      </c>
      <c r="E20485" s="17">
        <v>10</v>
      </c>
      <c r="F20485" t="s">
        <v>69</v>
      </c>
      <c r="G20485">
        <v>21</v>
      </c>
      <c r="H20485">
        <v>867603.41999999981</v>
      </c>
    </row>
    <row r="20486" spans="1:8" x14ac:dyDescent="0.25">
      <c r="A20486" s="2">
        <v>36</v>
      </c>
      <c r="B20486" t="s">
        <v>51</v>
      </c>
      <c r="C20486" t="s">
        <v>310</v>
      </c>
      <c r="D20486" s="2">
        <v>3</v>
      </c>
      <c r="E20486" s="17">
        <v>10</v>
      </c>
      <c r="F20486" t="s">
        <v>78</v>
      </c>
      <c r="H20486">
        <v>234551.74000000005</v>
      </c>
    </row>
    <row r="20487" spans="1:8" x14ac:dyDescent="0.25">
      <c r="A20487" s="2">
        <v>36</v>
      </c>
      <c r="B20487" t="s">
        <v>51</v>
      </c>
      <c r="C20487" t="s">
        <v>310</v>
      </c>
      <c r="D20487" s="2">
        <v>3</v>
      </c>
      <c r="E20487" s="17">
        <v>10</v>
      </c>
      <c r="F20487" t="s">
        <v>67</v>
      </c>
      <c r="G20487">
        <v>21</v>
      </c>
      <c r="H20487">
        <v>1212.6400000000001</v>
      </c>
    </row>
    <row r="20488" spans="1:8" x14ac:dyDescent="0.25">
      <c r="A20488" s="2">
        <v>36</v>
      </c>
      <c r="B20488" t="s">
        <v>51</v>
      </c>
      <c r="C20488" t="s">
        <v>310</v>
      </c>
      <c r="D20488" s="2">
        <v>3</v>
      </c>
      <c r="E20488" s="17">
        <v>10</v>
      </c>
      <c r="F20488" t="s">
        <v>73</v>
      </c>
      <c r="G20488">
        <v>2</v>
      </c>
      <c r="H20488">
        <v>559063.36</v>
      </c>
    </row>
    <row r="20489" spans="1:8" x14ac:dyDescent="0.25">
      <c r="A20489" s="2">
        <v>36</v>
      </c>
      <c r="B20489" t="s">
        <v>51</v>
      </c>
      <c r="C20489" t="s">
        <v>310</v>
      </c>
      <c r="D20489" s="2">
        <v>3</v>
      </c>
      <c r="E20489" s="17">
        <v>10</v>
      </c>
      <c r="F20489" t="s">
        <v>72</v>
      </c>
      <c r="G20489">
        <v>3</v>
      </c>
      <c r="H20489">
        <v>174710.31</v>
      </c>
    </row>
    <row r="20490" spans="1:8" x14ac:dyDescent="0.25">
      <c r="A20490" s="2">
        <v>36</v>
      </c>
      <c r="B20490" t="s">
        <v>51</v>
      </c>
      <c r="C20490" t="s">
        <v>310</v>
      </c>
      <c r="D20490" s="2">
        <v>3</v>
      </c>
      <c r="E20490" s="17">
        <v>10</v>
      </c>
      <c r="F20490" t="s">
        <v>71</v>
      </c>
      <c r="G20490">
        <v>8</v>
      </c>
      <c r="H20490">
        <v>349195.33999999997</v>
      </c>
    </row>
    <row r="20491" spans="1:8" x14ac:dyDescent="0.25">
      <c r="A20491" s="2">
        <v>36</v>
      </c>
      <c r="B20491" t="s">
        <v>51</v>
      </c>
      <c r="C20491" t="s">
        <v>310</v>
      </c>
      <c r="D20491" s="2">
        <v>3</v>
      </c>
      <c r="E20491" s="17">
        <v>11</v>
      </c>
      <c r="F20491" t="s">
        <v>70</v>
      </c>
      <c r="G20491">
        <v>5</v>
      </c>
      <c r="H20491">
        <v>1909927.8</v>
      </c>
    </row>
    <row r="20492" spans="1:8" x14ac:dyDescent="0.25">
      <c r="A20492" s="2">
        <v>36</v>
      </c>
      <c r="B20492" t="s">
        <v>51</v>
      </c>
      <c r="C20492" t="s">
        <v>310</v>
      </c>
      <c r="D20492" s="2">
        <v>3</v>
      </c>
      <c r="E20492" s="17">
        <v>11</v>
      </c>
      <c r="F20492" t="s">
        <v>75</v>
      </c>
      <c r="G20492">
        <v>4</v>
      </c>
      <c r="H20492">
        <v>66000</v>
      </c>
    </row>
    <row r="20493" spans="1:8" x14ac:dyDescent="0.25">
      <c r="A20493" s="2">
        <v>36</v>
      </c>
      <c r="B20493" t="s">
        <v>51</v>
      </c>
      <c r="C20493" t="s">
        <v>310</v>
      </c>
      <c r="D20493" s="2">
        <v>3</v>
      </c>
      <c r="E20493" s="17">
        <v>11</v>
      </c>
      <c r="F20493" t="s">
        <v>68</v>
      </c>
      <c r="G20493">
        <v>3</v>
      </c>
      <c r="H20493">
        <v>57626</v>
      </c>
    </row>
    <row r="20494" spans="1:8" x14ac:dyDescent="0.25">
      <c r="A20494" s="2">
        <v>36</v>
      </c>
      <c r="B20494" t="s">
        <v>51</v>
      </c>
      <c r="C20494" t="s">
        <v>310</v>
      </c>
      <c r="D20494" s="2">
        <v>3</v>
      </c>
      <c r="E20494" s="17">
        <v>11</v>
      </c>
      <c r="F20494" t="s">
        <v>69</v>
      </c>
      <c r="G20494">
        <v>5</v>
      </c>
      <c r="H20494">
        <v>248289.62000000002</v>
      </c>
    </row>
    <row r="20495" spans="1:8" x14ac:dyDescent="0.25">
      <c r="A20495" s="2">
        <v>36</v>
      </c>
      <c r="B20495" t="s">
        <v>51</v>
      </c>
      <c r="C20495" t="s">
        <v>310</v>
      </c>
      <c r="D20495" s="2">
        <v>3</v>
      </c>
      <c r="E20495" s="17">
        <v>11</v>
      </c>
      <c r="F20495" t="s">
        <v>78</v>
      </c>
      <c r="H20495">
        <v>112836.78</v>
      </c>
    </row>
    <row r="20496" spans="1:8" x14ac:dyDescent="0.25">
      <c r="A20496" s="2">
        <v>36</v>
      </c>
      <c r="B20496" t="s">
        <v>51</v>
      </c>
      <c r="C20496" t="s">
        <v>310</v>
      </c>
      <c r="D20496" s="2">
        <v>3</v>
      </c>
      <c r="E20496" s="17">
        <v>11</v>
      </c>
      <c r="F20496" t="s">
        <v>67</v>
      </c>
      <c r="G20496">
        <v>5</v>
      </c>
      <c r="H20496">
        <v>314.81999999999994</v>
      </c>
    </row>
    <row r="20497" spans="1:8" x14ac:dyDescent="0.25">
      <c r="A20497" s="2">
        <v>36</v>
      </c>
      <c r="B20497" t="s">
        <v>51</v>
      </c>
      <c r="C20497" t="s">
        <v>310</v>
      </c>
      <c r="D20497" s="2">
        <v>3</v>
      </c>
      <c r="E20497" s="17">
        <v>11</v>
      </c>
      <c r="F20497" t="s">
        <v>73</v>
      </c>
      <c r="G20497">
        <v>1</v>
      </c>
      <c r="H20497">
        <v>251013.28999999998</v>
      </c>
    </row>
    <row r="20498" spans="1:8" x14ac:dyDescent="0.25">
      <c r="A20498" s="2">
        <v>36</v>
      </c>
      <c r="B20498" t="s">
        <v>51</v>
      </c>
      <c r="C20498" t="s">
        <v>310</v>
      </c>
      <c r="D20498" s="2">
        <v>3</v>
      </c>
      <c r="E20498" s="17">
        <v>11</v>
      </c>
      <c r="F20498" t="s">
        <v>72</v>
      </c>
      <c r="G20498">
        <v>5</v>
      </c>
      <c r="H20498">
        <v>287462.90000000002</v>
      </c>
    </row>
    <row r="20499" spans="1:8" x14ac:dyDescent="0.25">
      <c r="A20499" s="2">
        <v>36</v>
      </c>
      <c r="B20499" t="s">
        <v>51</v>
      </c>
      <c r="C20499" t="s">
        <v>310</v>
      </c>
      <c r="D20499" s="2">
        <v>3</v>
      </c>
      <c r="E20499" s="17">
        <v>11</v>
      </c>
      <c r="F20499" t="s">
        <v>74</v>
      </c>
      <c r="G20499">
        <v>1</v>
      </c>
      <c r="H20499">
        <v>109089.72</v>
      </c>
    </row>
    <row r="20500" spans="1:8" x14ac:dyDescent="0.25">
      <c r="A20500" s="2">
        <v>36</v>
      </c>
      <c r="B20500" t="s">
        <v>51</v>
      </c>
      <c r="C20500" t="s">
        <v>310</v>
      </c>
      <c r="D20500" s="2">
        <v>3</v>
      </c>
      <c r="E20500" s="17">
        <v>11</v>
      </c>
      <c r="F20500" t="s">
        <v>71</v>
      </c>
      <c r="H20500">
        <v>13542.28</v>
      </c>
    </row>
    <row r="20501" spans="1:8" x14ac:dyDescent="0.25">
      <c r="A20501" s="2">
        <v>36</v>
      </c>
      <c r="B20501" t="s">
        <v>51</v>
      </c>
      <c r="C20501" t="s">
        <v>310</v>
      </c>
      <c r="D20501" s="2">
        <v>3</v>
      </c>
      <c r="E20501" s="17">
        <v>12</v>
      </c>
      <c r="F20501" t="s">
        <v>70</v>
      </c>
      <c r="G20501">
        <v>26</v>
      </c>
      <c r="H20501">
        <v>11268102.859999999</v>
      </c>
    </row>
    <row r="20502" spans="1:8" x14ac:dyDescent="0.25">
      <c r="A20502" s="2">
        <v>36</v>
      </c>
      <c r="B20502" t="s">
        <v>51</v>
      </c>
      <c r="C20502" t="s">
        <v>310</v>
      </c>
      <c r="D20502" s="2">
        <v>3</v>
      </c>
      <c r="E20502" s="17">
        <v>12</v>
      </c>
      <c r="F20502" t="s">
        <v>75</v>
      </c>
      <c r="G20502">
        <v>10</v>
      </c>
      <c r="H20502">
        <v>195436</v>
      </c>
    </row>
    <row r="20503" spans="1:8" x14ac:dyDescent="0.25">
      <c r="A20503" s="2">
        <v>36</v>
      </c>
      <c r="B20503" t="s">
        <v>51</v>
      </c>
      <c r="C20503" t="s">
        <v>310</v>
      </c>
      <c r="D20503" s="2">
        <v>3</v>
      </c>
      <c r="E20503" s="17">
        <v>12</v>
      </c>
      <c r="F20503" t="s">
        <v>77</v>
      </c>
      <c r="H20503">
        <v>14853.920000000002</v>
      </c>
    </row>
    <row r="20504" spans="1:8" x14ac:dyDescent="0.25">
      <c r="A20504" s="2">
        <v>36</v>
      </c>
      <c r="B20504" t="s">
        <v>51</v>
      </c>
      <c r="C20504" t="s">
        <v>310</v>
      </c>
      <c r="D20504" s="2">
        <v>3</v>
      </c>
      <c r="E20504" s="17">
        <v>12</v>
      </c>
      <c r="F20504" t="s">
        <v>68</v>
      </c>
      <c r="G20504">
        <v>16</v>
      </c>
      <c r="H20504">
        <v>292713</v>
      </c>
    </row>
    <row r="20505" spans="1:8" x14ac:dyDescent="0.25">
      <c r="A20505" s="2">
        <v>36</v>
      </c>
      <c r="B20505" t="s">
        <v>51</v>
      </c>
      <c r="C20505" t="s">
        <v>310</v>
      </c>
      <c r="D20505" s="2">
        <v>3</v>
      </c>
      <c r="E20505" s="17">
        <v>12</v>
      </c>
      <c r="F20505" t="s">
        <v>69</v>
      </c>
      <c r="G20505">
        <v>26</v>
      </c>
      <c r="H20505">
        <v>1452956.5100000002</v>
      </c>
    </row>
    <row r="20506" spans="1:8" x14ac:dyDescent="0.25">
      <c r="A20506" s="2">
        <v>36</v>
      </c>
      <c r="B20506" t="s">
        <v>51</v>
      </c>
      <c r="C20506" t="s">
        <v>310</v>
      </c>
      <c r="D20506" s="2">
        <v>3</v>
      </c>
      <c r="E20506" s="17">
        <v>12</v>
      </c>
      <c r="F20506" t="s">
        <v>78</v>
      </c>
      <c r="H20506">
        <v>234355.33</v>
      </c>
    </row>
    <row r="20507" spans="1:8" x14ac:dyDescent="0.25">
      <c r="A20507" s="2">
        <v>36</v>
      </c>
      <c r="B20507" t="s">
        <v>51</v>
      </c>
      <c r="C20507" t="s">
        <v>310</v>
      </c>
      <c r="D20507" s="2">
        <v>3</v>
      </c>
      <c r="E20507" s="17">
        <v>12</v>
      </c>
      <c r="F20507" t="s">
        <v>67</v>
      </c>
      <c r="G20507">
        <v>26</v>
      </c>
      <c r="H20507">
        <v>1504.1399999999999</v>
      </c>
    </row>
    <row r="20508" spans="1:8" x14ac:dyDescent="0.25">
      <c r="A20508" s="2">
        <v>36</v>
      </c>
      <c r="B20508" t="s">
        <v>51</v>
      </c>
      <c r="C20508" t="s">
        <v>310</v>
      </c>
      <c r="D20508" s="2">
        <v>3</v>
      </c>
      <c r="E20508" s="17">
        <v>12</v>
      </c>
      <c r="F20508" t="s">
        <v>73</v>
      </c>
      <c r="G20508">
        <v>2</v>
      </c>
      <c r="H20508">
        <v>596411.80000000005</v>
      </c>
    </row>
    <row r="20509" spans="1:8" x14ac:dyDescent="0.25">
      <c r="A20509" s="2">
        <v>36</v>
      </c>
      <c r="B20509" t="s">
        <v>51</v>
      </c>
      <c r="C20509" t="s">
        <v>310</v>
      </c>
      <c r="D20509" s="2">
        <v>3</v>
      </c>
      <c r="E20509" s="17">
        <v>12</v>
      </c>
      <c r="F20509" t="s">
        <v>79</v>
      </c>
      <c r="G20509">
        <v>1</v>
      </c>
      <c r="H20509">
        <v>23686</v>
      </c>
    </row>
    <row r="20510" spans="1:8" x14ac:dyDescent="0.25">
      <c r="A20510" s="2">
        <v>36</v>
      </c>
      <c r="B20510" t="s">
        <v>51</v>
      </c>
      <c r="C20510" t="s">
        <v>310</v>
      </c>
      <c r="D20510" s="2">
        <v>3</v>
      </c>
      <c r="E20510" s="17">
        <v>12</v>
      </c>
      <c r="F20510" t="s">
        <v>72</v>
      </c>
      <c r="G20510">
        <v>26</v>
      </c>
      <c r="H20510">
        <v>1236961.8299999998</v>
      </c>
    </row>
    <row r="20511" spans="1:8" x14ac:dyDescent="0.25">
      <c r="A20511" s="2">
        <v>36</v>
      </c>
      <c r="B20511" t="s">
        <v>51</v>
      </c>
      <c r="C20511" t="s">
        <v>310</v>
      </c>
      <c r="D20511" s="2">
        <v>3</v>
      </c>
      <c r="E20511" s="17">
        <v>12</v>
      </c>
      <c r="F20511" t="s">
        <v>74</v>
      </c>
      <c r="G20511">
        <v>3</v>
      </c>
      <c r="H20511">
        <v>490207.86</v>
      </c>
    </row>
    <row r="20512" spans="1:8" x14ac:dyDescent="0.25">
      <c r="A20512" s="2">
        <v>36</v>
      </c>
      <c r="B20512" t="s">
        <v>51</v>
      </c>
      <c r="C20512" t="s">
        <v>310</v>
      </c>
      <c r="D20512" s="2">
        <v>3</v>
      </c>
      <c r="E20512" s="17">
        <v>12</v>
      </c>
      <c r="F20512" t="s">
        <v>111</v>
      </c>
      <c r="H20512">
        <v>297.44</v>
      </c>
    </row>
    <row r="20513" spans="1:8" x14ac:dyDescent="0.25">
      <c r="A20513" s="2">
        <v>36</v>
      </c>
      <c r="B20513" t="s">
        <v>51</v>
      </c>
      <c r="C20513" t="s">
        <v>310</v>
      </c>
      <c r="D20513" s="2">
        <v>3</v>
      </c>
      <c r="E20513" s="17">
        <v>12</v>
      </c>
      <c r="F20513" t="s">
        <v>71</v>
      </c>
      <c r="G20513">
        <v>6</v>
      </c>
      <c r="H20513">
        <v>302918.47999999992</v>
      </c>
    </row>
    <row r="20514" spans="1:8" x14ac:dyDescent="0.25">
      <c r="A20514" s="2">
        <v>36</v>
      </c>
      <c r="B20514" t="s">
        <v>51</v>
      </c>
      <c r="C20514" t="s">
        <v>310</v>
      </c>
      <c r="D20514" s="2">
        <v>3</v>
      </c>
      <c r="E20514" s="17">
        <v>13</v>
      </c>
      <c r="F20514" t="s">
        <v>70</v>
      </c>
      <c r="G20514">
        <v>13</v>
      </c>
      <c r="H20514">
        <v>6747580.8900000006</v>
      </c>
    </row>
    <row r="20515" spans="1:8" x14ac:dyDescent="0.25">
      <c r="A20515" s="2">
        <v>36</v>
      </c>
      <c r="B20515" t="s">
        <v>51</v>
      </c>
      <c r="C20515" t="s">
        <v>310</v>
      </c>
      <c r="D20515" s="2">
        <v>3</v>
      </c>
      <c r="E20515" s="17">
        <v>13</v>
      </c>
      <c r="F20515" t="s">
        <v>75</v>
      </c>
      <c r="G20515">
        <v>11</v>
      </c>
      <c r="H20515">
        <v>412525.75</v>
      </c>
    </row>
    <row r="20516" spans="1:8" x14ac:dyDescent="0.25">
      <c r="A20516" s="2">
        <v>36</v>
      </c>
      <c r="B20516" t="s">
        <v>51</v>
      </c>
      <c r="C20516" t="s">
        <v>310</v>
      </c>
      <c r="D20516" s="2">
        <v>3</v>
      </c>
      <c r="E20516" s="17">
        <v>13</v>
      </c>
      <c r="F20516" t="s">
        <v>68</v>
      </c>
      <c r="G20516">
        <v>8</v>
      </c>
      <c r="H20516">
        <v>182505</v>
      </c>
    </row>
    <row r="20517" spans="1:8" x14ac:dyDescent="0.25">
      <c r="A20517" s="2">
        <v>36</v>
      </c>
      <c r="B20517" t="s">
        <v>51</v>
      </c>
      <c r="C20517" t="s">
        <v>310</v>
      </c>
      <c r="D20517" s="2">
        <v>3</v>
      </c>
      <c r="E20517" s="17">
        <v>13</v>
      </c>
      <c r="F20517" t="s">
        <v>69</v>
      </c>
      <c r="G20517">
        <v>13</v>
      </c>
      <c r="H20517">
        <v>877183.61999999988</v>
      </c>
    </row>
    <row r="20518" spans="1:8" x14ac:dyDescent="0.25">
      <c r="A20518" s="2">
        <v>36</v>
      </c>
      <c r="B20518" t="s">
        <v>51</v>
      </c>
      <c r="C20518" t="s">
        <v>310</v>
      </c>
      <c r="D20518" s="2">
        <v>3</v>
      </c>
      <c r="E20518" s="17">
        <v>13</v>
      </c>
      <c r="F20518" t="s">
        <v>67</v>
      </c>
      <c r="G20518">
        <v>13</v>
      </c>
      <c r="H20518">
        <v>757.9</v>
      </c>
    </row>
    <row r="20519" spans="1:8" x14ac:dyDescent="0.25">
      <c r="A20519" s="2">
        <v>36</v>
      </c>
      <c r="B20519" t="s">
        <v>51</v>
      </c>
      <c r="C20519" t="s">
        <v>310</v>
      </c>
      <c r="D20519" s="2">
        <v>3</v>
      </c>
      <c r="E20519" s="17">
        <v>13</v>
      </c>
      <c r="F20519" t="s">
        <v>73</v>
      </c>
      <c r="G20519">
        <v>7</v>
      </c>
      <c r="H20519">
        <v>807483.31</v>
      </c>
    </row>
    <row r="20520" spans="1:8" x14ac:dyDescent="0.25">
      <c r="A20520" s="2">
        <v>36</v>
      </c>
      <c r="B20520" t="s">
        <v>51</v>
      </c>
      <c r="C20520" t="s">
        <v>310</v>
      </c>
      <c r="D20520" s="2">
        <v>3</v>
      </c>
      <c r="E20520" s="17">
        <v>13</v>
      </c>
      <c r="F20520" t="s">
        <v>72</v>
      </c>
      <c r="G20520">
        <v>13</v>
      </c>
      <c r="H20520">
        <v>1115082.3100000003</v>
      </c>
    </row>
    <row r="20521" spans="1:8" x14ac:dyDescent="0.25">
      <c r="A20521" s="2">
        <v>36</v>
      </c>
      <c r="B20521" t="s">
        <v>51</v>
      </c>
      <c r="C20521" t="s">
        <v>310</v>
      </c>
      <c r="D20521" s="2">
        <v>3</v>
      </c>
      <c r="E20521" s="17">
        <v>13</v>
      </c>
      <c r="F20521" t="s">
        <v>74</v>
      </c>
      <c r="G20521">
        <v>1</v>
      </c>
      <c r="H20521">
        <v>126518.95</v>
      </c>
    </row>
    <row r="20522" spans="1:8" x14ac:dyDescent="0.25">
      <c r="A20522" s="2">
        <v>36</v>
      </c>
      <c r="B20522" t="s">
        <v>51</v>
      </c>
      <c r="C20522" t="s">
        <v>310</v>
      </c>
      <c r="D20522" s="2">
        <v>3</v>
      </c>
      <c r="E20522" s="17">
        <v>13</v>
      </c>
      <c r="F20522" t="s">
        <v>71</v>
      </c>
      <c r="H20522">
        <v>3746.99</v>
      </c>
    </row>
    <row r="20523" spans="1:8" x14ac:dyDescent="0.25">
      <c r="A20523" s="2">
        <v>36</v>
      </c>
      <c r="B20523" t="s">
        <v>51</v>
      </c>
      <c r="C20523" t="s">
        <v>310</v>
      </c>
      <c r="D20523" s="2">
        <v>3</v>
      </c>
      <c r="E20523" s="17">
        <v>14</v>
      </c>
      <c r="F20523" t="s">
        <v>70</v>
      </c>
      <c r="H20523">
        <v>274105.2</v>
      </c>
    </row>
    <row r="20524" spans="1:8" x14ac:dyDescent="0.25">
      <c r="A20524" s="2">
        <v>36</v>
      </c>
      <c r="B20524" t="s">
        <v>51</v>
      </c>
      <c r="C20524" t="s">
        <v>310</v>
      </c>
      <c r="D20524" s="2">
        <v>3</v>
      </c>
      <c r="E20524" s="17">
        <v>14</v>
      </c>
      <c r="F20524" t="s">
        <v>75</v>
      </c>
      <c r="H20524">
        <v>1870</v>
      </c>
    </row>
    <row r="20525" spans="1:8" x14ac:dyDescent="0.25">
      <c r="A20525" s="2">
        <v>36</v>
      </c>
      <c r="B20525" t="s">
        <v>51</v>
      </c>
      <c r="C20525" t="s">
        <v>310</v>
      </c>
      <c r="D20525" s="2">
        <v>3</v>
      </c>
      <c r="E20525" s="17">
        <v>14</v>
      </c>
      <c r="F20525" t="s">
        <v>68</v>
      </c>
      <c r="H20525">
        <v>6420</v>
      </c>
    </row>
    <row r="20526" spans="1:8" x14ac:dyDescent="0.25">
      <c r="A20526" s="2">
        <v>36</v>
      </c>
      <c r="B20526" t="s">
        <v>51</v>
      </c>
      <c r="C20526" t="s">
        <v>310</v>
      </c>
      <c r="D20526" s="2">
        <v>3</v>
      </c>
      <c r="E20526" s="17">
        <v>14</v>
      </c>
      <c r="F20526" t="s">
        <v>69</v>
      </c>
      <c r="H20526">
        <v>35633.629999999997</v>
      </c>
    </row>
    <row r="20527" spans="1:8" x14ac:dyDescent="0.25">
      <c r="A20527" s="2">
        <v>36</v>
      </c>
      <c r="B20527" t="s">
        <v>51</v>
      </c>
      <c r="C20527" t="s">
        <v>310</v>
      </c>
      <c r="D20527" s="2">
        <v>3</v>
      </c>
      <c r="E20527" s="17">
        <v>14</v>
      </c>
      <c r="F20527" t="s">
        <v>67</v>
      </c>
      <c r="H20527">
        <v>29.15</v>
      </c>
    </row>
    <row r="20528" spans="1:8" x14ac:dyDescent="0.25">
      <c r="A20528" s="2">
        <v>36</v>
      </c>
      <c r="B20528" t="s">
        <v>51</v>
      </c>
      <c r="C20528" t="s">
        <v>310</v>
      </c>
      <c r="D20528" s="2">
        <v>3</v>
      </c>
      <c r="E20528" s="17">
        <v>14</v>
      </c>
      <c r="F20528" t="s">
        <v>73</v>
      </c>
      <c r="H20528">
        <v>53701.2</v>
      </c>
    </row>
    <row r="20529" spans="1:8" x14ac:dyDescent="0.25">
      <c r="A20529" s="2">
        <v>36</v>
      </c>
      <c r="B20529" t="s">
        <v>51</v>
      </c>
      <c r="C20529" t="s">
        <v>310</v>
      </c>
      <c r="D20529" s="2">
        <v>3</v>
      </c>
      <c r="E20529" s="17">
        <v>14</v>
      </c>
      <c r="F20529" t="s">
        <v>72</v>
      </c>
      <c r="H20529">
        <v>115971</v>
      </c>
    </row>
    <row r="20530" spans="1:8" x14ac:dyDescent="0.25">
      <c r="A20530" s="2">
        <v>36</v>
      </c>
      <c r="B20530" t="s">
        <v>51</v>
      </c>
      <c r="C20530" t="s">
        <v>311</v>
      </c>
      <c r="D20530" s="2">
        <v>2</v>
      </c>
      <c r="E20530" s="17">
        <v>2</v>
      </c>
      <c r="F20530" t="s">
        <v>70</v>
      </c>
      <c r="G20530">
        <v>58</v>
      </c>
      <c r="H20530">
        <v>4198640.4400000004</v>
      </c>
    </row>
    <row r="20531" spans="1:8" x14ac:dyDescent="0.25">
      <c r="A20531" s="2">
        <v>36</v>
      </c>
      <c r="B20531" t="s">
        <v>51</v>
      </c>
      <c r="C20531" t="s">
        <v>311</v>
      </c>
      <c r="D20531" s="2">
        <v>2</v>
      </c>
      <c r="E20531" s="17">
        <v>2</v>
      </c>
      <c r="F20531" t="s">
        <v>75</v>
      </c>
      <c r="G20531">
        <v>55</v>
      </c>
      <c r="H20531">
        <v>644400</v>
      </c>
    </row>
    <row r="20532" spans="1:8" x14ac:dyDescent="0.25">
      <c r="A20532" s="2">
        <v>36</v>
      </c>
      <c r="B20532" t="s">
        <v>51</v>
      </c>
      <c r="C20532" t="s">
        <v>311</v>
      </c>
      <c r="D20532" s="2">
        <v>2</v>
      </c>
      <c r="E20532" s="17">
        <v>2</v>
      </c>
      <c r="F20532" t="s">
        <v>77</v>
      </c>
      <c r="G20532">
        <v>1</v>
      </c>
      <c r="H20532">
        <v>30706.440000000002</v>
      </c>
    </row>
    <row r="20533" spans="1:8" x14ac:dyDescent="0.25">
      <c r="A20533" s="2">
        <v>36</v>
      </c>
      <c r="B20533" t="s">
        <v>51</v>
      </c>
      <c r="C20533" t="s">
        <v>311</v>
      </c>
      <c r="D20533" s="2">
        <v>2</v>
      </c>
      <c r="E20533" s="17">
        <v>2</v>
      </c>
      <c r="F20533" t="s">
        <v>68</v>
      </c>
      <c r="G20533">
        <v>39</v>
      </c>
      <c r="H20533">
        <v>644551.25</v>
      </c>
    </row>
    <row r="20534" spans="1:8" x14ac:dyDescent="0.25">
      <c r="A20534" s="2">
        <v>36</v>
      </c>
      <c r="B20534" t="s">
        <v>51</v>
      </c>
      <c r="C20534" t="s">
        <v>311</v>
      </c>
      <c r="D20534" s="2">
        <v>2</v>
      </c>
      <c r="E20534" s="17">
        <v>2</v>
      </c>
      <c r="F20534" t="s">
        <v>69</v>
      </c>
      <c r="G20534">
        <v>58</v>
      </c>
      <c r="H20534">
        <v>549153.04999999981</v>
      </c>
    </row>
    <row r="20535" spans="1:8" x14ac:dyDescent="0.25">
      <c r="A20535" s="2">
        <v>36</v>
      </c>
      <c r="B20535" t="s">
        <v>51</v>
      </c>
      <c r="C20535" t="s">
        <v>311</v>
      </c>
      <c r="D20535" s="2">
        <v>2</v>
      </c>
      <c r="E20535" s="17">
        <v>2</v>
      </c>
      <c r="F20535" t="s">
        <v>78</v>
      </c>
      <c r="H20535">
        <v>30862.68</v>
      </c>
    </row>
    <row r="20536" spans="1:8" x14ac:dyDescent="0.25">
      <c r="A20536" s="2">
        <v>36</v>
      </c>
      <c r="B20536" t="s">
        <v>51</v>
      </c>
      <c r="C20536" t="s">
        <v>311</v>
      </c>
      <c r="D20536" s="2">
        <v>2</v>
      </c>
      <c r="E20536" s="17">
        <v>2</v>
      </c>
      <c r="F20536" t="s">
        <v>67</v>
      </c>
      <c r="G20536">
        <v>58</v>
      </c>
      <c r="H20536">
        <v>3416.3799999999997</v>
      </c>
    </row>
    <row r="20537" spans="1:8" x14ac:dyDescent="0.25">
      <c r="A20537" s="2">
        <v>36</v>
      </c>
      <c r="B20537" t="s">
        <v>51</v>
      </c>
      <c r="C20537" t="s">
        <v>311</v>
      </c>
      <c r="D20537" s="2">
        <v>2</v>
      </c>
      <c r="E20537" s="17">
        <v>2</v>
      </c>
      <c r="F20537" t="s">
        <v>73</v>
      </c>
      <c r="G20537">
        <v>10</v>
      </c>
      <c r="H20537">
        <v>348453.70999999996</v>
      </c>
    </row>
    <row r="20538" spans="1:8" x14ac:dyDescent="0.25">
      <c r="A20538" s="2">
        <v>36</v>
      </c>
      <c r="B20538" t="s">
        <v>51</v>
      </c>
      <c r="C20538" t="s">
        <v>311</v>
      </c>
      <c r="D20538" s="2">
        <v>2</v>
      </c>
      <c r="E20538" s="17">
        <v>2</v>
      </c>
      <c r="F20538" t="s">
        <v>79</v>
      </c>
      <c r="G20538">
        <v>3</v>
      </c>
      <c r="H20538">
        <v>35528</v>
      </c>
    </row>
    <row r="20539" spans="1:8" x14ac:dyDescent="0.25">
      <c r="A20539" s="2">
        <v>36</v>
      </c>
      <c r="B20539" t="s">
        <v>51</v>
      </c>
      <c r="C20539" t="s">
        <v>311</v>
      </c>
      <c r="D20539" s="2">
        <v>2</v>
      </c>
      <c r="E20539" s="17">
        <v>3</v>
      </c>
      <c r="F20539" t="s">
        <v>70</v>
      </c>
      <c r="G20539">
        <v>144</v>
      </c>
      <c r="H20539">
        <v>12601274.719999999</v>
      </c>
    </row>
    <row r="20540" spans="1:8" x14ac:dyDescent="0.25">
      <c r="A20540" s="2">
        <v>36</v>
      </c>
      <c r="B20540" t="s">
        <v>51</v>
      </c>
      <c r="C20540" t="s">
        <v>311</v>
      </c>
      <c r="D20540" s="2">
        <v>2</v>
      </c>
      <c r="E20540" s="17">
        <v>3</v>
      </c>
      <c r="F20540" t="s">
        <v>75</v>
      </c>
      <c r="G20540">
        <v>142</v>
      </c>
      <c r="H20540">
        <v>1642800</v>
      </c>
    </row>
    <row r="20541" spans="1:8" x14ac:dyDescent="0.25">
      <c r="A20541" s="2">
        <v>36</v>
      </c>
      <c r="B20541" t="s">
        <v>51</v>
      </c>
      <c r="C20541" t="s">
        <v>311</v>
      </c>
      <c r="D20541" s="2">
        <v>2</v>
      </c>
      <c r="E20541" s="17">
        <v>3</v>
      </c>
      <c r="F20541" t="s">
        <v>77</v>
      </c>
      <c r="G20541">
        <v>7</v>
      </c>
      <c r="H20541">
        <v>139475.91999999998</v>
      </c>
    </row>
    <row r="20542" spans="1:8" x14ac:dyDescent="0.25">
      <c r="A20542" s="2">
        <v>36</v>
      </c>
      <c r="B20542" t="s">
        <v>51</v>
      </c>
      <c r="C20542" t="s">
        <v>311</v>
      </c>
      <c r="D20542" s="2">
        <v>2</v>
      </c>
      <c r="E20542" s="17">
        <v>3</v>
      </c>
      <c r="F20542" t="s">
        <v>68</v>
      </c>
      <c r="G20542">
        <v>106</v>
      </c>
      <c r="H20542">
        <v>1841842.25</v>
      </c>
    </row>
    <row r="20543" spans="1:8" x14ac:dyDescent="0.25">
      <c r="A20543" s="2">
        <v>36</v>
      </c>
      <c r="B20543" t="s">
        <v>51</v>
      </c>
      <c r="C20543" t="s">
        <v>311</v>
      </c>
      <c r="D20543" s="2">
        <v>2</v>
      </c>
      <c r="E20543" s="17">
        <v>3</v>
      </c>
      <c r="F20543" t="s">
        <v>69</v>
      </c>
      <c r="G20543">
        <v>144</v>
      </c>
      <c r="H20543">
        <v>1639542.1199999985</v>
      </c>
    </row>
    <row r="20544" spans="1:8" x14ac:dyDescent="0.25">
      <c r="A20544" s="2">
        <v>36</v>
      </c>
      <c r="B20544" t="s">
        <v>51</v>
      </c>
      <c r="C20544" t="s">
        <v>311</v>
      </c>
      <c r="D20544" s="2">
        <v>2</v>
      </c>
      <c r="E20544" s="17">
        <v>3</v>
      </c>
      <c r="F20544" t="s">
        <v>78</v>
      </c>
      <c r="H20544">
        <v>131170.28</v>
      </c>
    </row>
    <row r="20545" spans="1:8" x14ac:dyDescent="0.25">
      <c r="A20545" s="2">
        <v>36</v>
      </c>
      <c r="B20545" t="s">
        <v>51</v>
      </c>
      <c r="C20545" t="s">
        <v>311</v>
      </c>
      <c r="D20545" s="2">
        <v>2</v>
      </c>
      <c r="E20545" s="17">
        <v>3</v>
      </c>
      <c r="F20545" t="s">
        <v>67</v>
      </c>
      <c r="G20545">
        <v>144</v>
      </c>
      <c r="H20545">
        <v>8680.869999999999</v>
      </c>
    </row>
    <row r="20546" spans="1:8" x14ac:dyDescent="0.25">
      <c r="A20546" s="2">
        <v>36</v>
      </c>
      <c r="B20546" t="s">
        <v>51</v>
      </c>
      <c r="C20546" t="s">
        <v>311</v>
      </c>
      <c r="D20546" s="2">
        <v>2</v>
      </c>
      <c r="E20546" s="17">
        <v>3</v>
      </c>
      <c r="F20546" t="s">
        <v>73</v>
      </c>
      <c r="G20546">
        <v>22</v>
      </c>
      <c r="H20546">
        <v>1120712.1000000001</v>
      </c>
    </row>
    <row r="20547" spans="1:8" x14ac:dyDescent="0.25">
      <c r="A20547" s="2">
        <v>36</v>
      </c>
      <c r="B20547" t="s">
        <v>51</v>
      </c>
      <c r="C20547" t="s">
        <v>311</v>
      </c>
      <c r="D20547" s="2">
        <v>2</v>
      </c>
      <c r="E20547" s="17">
        <v>3</v>
      </c>
      <c r="F20547" t="s">
        <v>79</v>
      </c>
      <c r="G20547">
        <v>2</v>
      </c>
      <c r="H20547">
        <v>103626</v>
      </c>
    </row>
    <row r="20548" spans="1:8" x14ac:dyDescent="0.25">
      <c r="A20548" s="2">
        <v>36</v>
      </c>
      <c r="B20548" t="s">
        <v>51</v>
      </c>
      <c r="C20548" t="s">
        <v>311</v>
      </c>
      <c r="D20548" s="2">
        <v>2</v>
      </c>
      <c r="E20548" s="17">
        <v>3</v>
      </c>
      <c r="F20548" t="s">
        <v>74</v>
      </c>
      <c r="G20548">
        <v>2</v>
      </c>
      <c r="H20548">
        <v>31255.570000000003</v>
      </c>
    </row>
    <row r="20549" spans="1:8" x14ac:dyDescent="0.25">
      <c r="A20549" s="2">
        <v>36</v>
      </c>
      <c r="B20549" t="s">
        <v>51</v>
      </c>
      <c r="C20549" t="s">
        <v>311</v>
      </c>
      <c r="D20549" s="2">
        <v>2</v>
      </c>
      <c r="E20549" s="17">
        <v>4</v>
      </c>
      <c r="F20549" t="s">
        <v>70</v>
      </c>
      <c r="G20549">
        <v>42</v>
      </c>
      <c r="H20549">
        <v>4478279.75</v>
      </c>
    </row>
    <row r="20550" spans="1:8" x14ac:dyDescent="0.25">
      <c r="A20550" s="2">
        <v>36</v>
      </c>
      <c r="B20550" t="s">
        <v>51</v>
      </c>
      <c r="C20550" t="s">
        <v>311</v>
      </c>
      <c r="D20550" s="2">
        <v>2</v>
      </c>
      <c r="E20550" s="17">
        <v>4</v>
      </c>
      <c r="F20550" t="s">
        <v>75</v>
      </c>
      <c r="G20550">
        <v>41</v>
      </c>
      <c r="H20550">
        <v>487500</v>
      </c>
    </row>
    <row r="20551" spans="1:8" x14ac:dyDescent="0.25">
      <c r="A20551" s="2">
        <v>36</v>
      </c>
      <c r="B20551" t="s">
        <v>51</v>
      </c>
      <c r="C20551" t="s">
        <v>311</v>
      </c>
      <c r="D20551" s="2">
        <v>2</v>
      </c>
      <c r="E20551" s="17">
        <v>4</v>
      </c>
      <c r="F20551" t="s">
        <v>77</v>
      </c>
      <c r="G20551">
        <v>3</v>
      </c>
      <c r="H20551">
        <v>29092.639999999999</v>
      </c>
    </row>
    <row r="20552" spans="1:8" x14ac:dyDescent="0.25">
      <c r="A20552" s="2">
        <v>36</v>
      </c>
      <c r="B20552" t="s">
        <v>51</v>
      </c>
      <c r="C20552" t="s">
        <v>311</v>
      </c>
      <c r="D20552" s="2">
        <v>2</v>
      </c>
      <c r="E20552" s="17">
        <v>4</v>
      </c>
      <c r="F20552" t="s">
        <v>68</v>
      </c>
      <c r="G20552">
        <v>33</v>
      </c>
      <c r="H20552">
        <v>602377.75</v>
      </c>
    </row>
    <row r="20553" spans="1:8" x14ac:dyDescent="0.25">
      <c r="A20553" s="2">
        <v>36</v>
      </c>
      <c r="B20553" t="s">
        <v>51</v>
      </c>
      <c r="C20553" t="s">
        <v>311</v>
      </c>
      <c r="D20553" s="2">
        <v>2</v>
      </c>
      <c r="E20553" s="17">
        <v>4</v>
      </c>
      <c r="F20553" t="s">
        <v>69</v>
      </c>
      <c r="G20553">
        <v>42</v>
      </c>
      <c r="H20553">
        <v>582169.6399999999</v>
      </c>
    </row>
    <row r="20554" spans="1:8" x14ac:dyDescent="0.25">
      <c r="A20554" s="2">
        <v>36</v>
      </c>
      <c r="B20554" t="s">
        <v>51</v>
      </c>
      <c r="C20554" t="s">
        <v>311</v>
      </c>
      <c r="D20554" s="2">
        <v>2</v>
      </c>
      <c r="E20554" s="17">
        <v>4</v>
      </c>
      <c r="F20554" t="s">
        <v>78</v>
      </c>
      <c r="H20554">
        <v>113893.73</v>
      </c>
    </row>
    <row r="20555" spans="1:8" x14ac:dyDescent="0.25">
      <c r="A20555" s="2">
        <v>36</v>
      </c>
      <c r="B20555" t="s">
        <v>51</v>
      </c>
      <c r="C20555" t="s">
        <v>311</v>
      </c>
      <c r="D20555" s="2">
        <v>2</v>
      </c>
      <c r="E20555" s="17">
        <v>4</v>
      </c>
      <c r="F20555" t="s">
        <v>67</v>
      </c>
      <c r="G20555">
        <v>42</v>
      </c>
      <c r="H20555">
        <v>2559.37</v>
      </c>
    </row>
    <row r="20556" spans="1:8" x14ac:dyDescent="0.25">
      <c r="A20556" s="2">
        <v>36</v>
      </c>
      <c r="B20556" t="s">
        <v>51</v>
      </c>
      <c r="C20556" t="s">
        <v>311</v>
      </c>
      <c r="D20556" s="2">
        <v>2</v>
      </c>
      <c r="E20556" s="17">
        <v>4</v>
      </c>
      <c r="F20556" t="s">
        <v>73</v>
      </c>
      <c r="G20556">
        <v>5</v>
      </c>
      <c r="H20556">
        <v>435274.48</v>
      </c>
    </row>
    <row r="20557" spans="1:8" x14ac:dyDescent="0.25">
      <c r="A20557" s="2">
        <v>36</v>
      </c>
      <c r="B20557" t="s">
        <v>51</v>
      </c>
      <c r="C20557" t="s">
        <v>311</v>
      </c>
      <c r="D20557" s="2">
        <v>2</v>
      </c>
      <c r="E20557" s="17">
        <v>4</v>
      </c>
      <c r="F20557" t="s">
        <v>79</v>
      </c>
      <c r="G20557">
        <v>2</v>
      </c>
      <c r="H20557">
        <v>44410.5</v>
      </c>
    </row>
    <row r="20558" spans="1:8" x14ac:dyDescent="0.25">
      <c r="A20558" s="2">
        <v>36</v>
      </c>
      <c r="B20558" t="s">
        <v>51</v>
      </c>
      <c r="C20558" t="s">
        <v>311</v>
      </c>
      <c r="D20558" s="2">
        <v>2</v>
      </c>
      <c r="E20558" s="17">
        <v>4</v>
      </c>
      <c r="F20558" t="s">
        <v>71</v>
      </c>
      <c r="G20558">
        <v>1</v>
      </c>
      <c r="H20558">
        <v>36276.090000000004</v>
      </c>
    </row>
    <row r="20559" spans="1:8" x14ac:dyDescent="0.25">
      <c r="A20559" s="2">
        <v>36</v>
      </c>
      <c r="B20559" t="s">
        <v>51</v>
      </c>
      <c r="C20559" t="s">
        <v>311</v>
      </c>
      <c r="D20559" s="2">
        <v>2</v>
      </c>
      <c r="E20559" s="17">
        <v>5</v>
      </c>
      <c r="F20559" t="s">
        <v>70</v>
      </c>
      <c r="G20559">
        <v>94</v>
      </c>
      <c r="H20559">
        <v>11800130.230000002</v>
      </c>
    </row>
    <row r="20560" spans="1:8" x14ac:dyDescent="0.25">
      <c r="A20560" s="2">
        <v>36</v>
      </c>
      <c r="B20560" t="s">
        <v>51</v>
      </c>
      <c r="C20560" t="s">
        <v>311</v>
      </c>
      <c r="D20560" s="2">
        <v>2</v>
      </c>
      <c r="E20560" s="17">
        <v>5</v>
      </c>
      <c r="F20560" t="s">
        <v>75</v>
      </c>
      <c r="G20560">
        <v>92</v>
      </c>
      <c r="H20560">
        <v>1058400</v>
      </c>
    </row>
    <row r="20561" spans="1:8" x14ac:dyDescent="0.25">
      <c r="A20561" s="2">
        <v>36</v>
      </c>
      <c r="B20561" t="s">
        <v>51</v>
      </c>
      <c r="C20561" t="s">
        <v>311</v>
      </c>
      <c r="D20561" s="2">
        <v>2</v>
      </c>
      <c r="E20561" s="17">
        <v>5</v>
      </c>
      <c r="F20561" t="s">
        <v>77</v>
      </c>
      <c r="G20561">
        <v>4</v>
      </c>
      <c r="H20561">
        <v>39318.410000000003</v>
      </c>
    </row>
    <row r="20562" spans="1:8" x14ac:dyDescent="0.25">
      <c r="A20562" s="2">
        <v>36</v>
      </c>
      <c r="B20562" t="s">
        <v>51</v>
      </c>
      <c r="C20562" t="s">
        <v>311</v>
      </c>
      <c r="D20562" s="2">
        <v>2</v>
      </c>
      <c r="E20562" s="17">
        <v>5</v>
      </c>
      <c r="F20562" t="s">
        <v>68</v>
      </c>
      <c r="G20562">
        <v>76</v>
      </c>
      <c r="H20562">
        <v>1365052</v>
      </c>
    </row>
    <row r="20563" spans="1:8" x14ac:dyDescent="0.25">
      <c r="A20563" s="2">
        <v>36</v>
      </c>
      <c r="B20563" t="s">
        <v>51</v>
      </c>
      <c r="C20563" t="s">
        <v>311</v>
      </c>
      <c r="D20563" s="2">
        <v>2</v>
      </c>
      <c r="E20563" s="17">
        <v>5</v>
      </c>
      <c r="F20563" t="s">
        <v>69</v>
      </c>
      <c r="G20563">
        <v>93</v>
      </c>
      <c r="H20563">
        <v>1527489.3199999998</v>
      </c>
    </row>
    <row r="20564" spans="1:8" x14ac:dyDescent="0.25">
      <c r="A20564" s="2">
        <v>36</v>
      </c>
      <c r="B20564" t="s">
        <v>51</v>
      </c>
      <c r="C20564" t="s">
        <v>311</v>
      </c>
      <c r="D20564" s="2">
        <v>2</v>
      </c>
      <c r="E20564" s="17">
        <v>5</v>
      </c>
      <c r="F20564" t="s">
        <v>78</v>
      </c>
      <c r="H20564">
        <v>280195.12999999995</v>
      </c>
    </row>
    <row r="20565" spans="1:8" x14ac:dyDescent="0.25">
      <c r="A20565" s="2">
        <v>36</v>
      </c>
      <c r="B20565" t="s">
        <v>51</v>
      </c>
      <c r="C20565" t="s">
        <v>311</v>
      </c>
      <c r="D20565" s="2">
        <v>2</v>
      </c>
      <c r="E20565" s="17">
        <v>5</v>
      </c>
      <c r="F20565" t="s">
        <v>67</v>
      </c>
      <c r="G20565">
        <v>93</v>
      </c>
      <c r="H20565">
        <v>5526.84</v>
      </c>
    </row>
    <row r="20566" spans="1:8" x14ac:dyDescent="0.25">
      <c r="A20566" s="2">
        <v>36</v>
      </c>
      <c r="B20566" t="s">
        <v>51</v>
      </c>
      <c r="C20566" t="s">
        <v>311</v>
      </c>
      <c r="D20566" s="2">
        <v>2</v>
      </c>
      <c r="E20566" s="17">
        <v>5</v>
      </c>
      <c r="F20566" t="s">
        <v>73</v>
      </c>
      <c r="G20566">
        <v>20</v>
      </c>
      <c r="H20566">
        <v>1007540.88</v>
      </c>
    </row>
    <row r="20567" spans="1:8" x14ac:dyDescent="0.25">
      <c r="A20567" s="2">
        <v>36</v>
      </c>
      <c r="B20567" t="s">
        <v>51</v>
      </c>
      <c r="C20567" t="s">
        <v>311</v>
      </c>
      <c r="D20567" s="2">
        <v>2</v>
      </c>
      <c r="E20567" s="17">
        <v>5</v>
      </c>
      <c r="F20567" t="s">
        <v>79</v>
      </c>
      <c r="G20567">
        <v>2</v>
      </c>
      <c r="H20567">
        <v>62175</v>
      </c>
    </row>
    <row r="20568" spans="1:8" x14ac:dyDescent="0.25">
      <c r="A20568" s="2">
        <v>36</v>
      </c>
      <c r="B20568" t="s">
        <v>51</v>
      </c>
      <c r="C20568" t="s">
        <v>311</v>
      </c>
      <c r="D20568" s="2">
        <v>2</v>
      </c>
      <c r="E20568" s="17">
        <v>5</v>
      </c>
      <c r="F20568" t="s">
        <v>74</v>
      </c>
      <c r="G20568">
        <v>1</v>
      </c>
      <c r="H20568">
        <v>86841.48</v>
      </c>
    </row>
    <row r="20569" spans="1:8" x14ac:dyDescent="0.25">
      <c r="A20569" s="2">
        <v>36</v>
      </c>
      <c r="B20569" t="s">
        <v>51</v>
      </c>
      <c r="C20569" t="s">
        <v>311</v>
      </c>
      <c r="D20569" s="2">
        <v>2</v>
      </c>
      <c r="E20569" s="17">
        <v>5</v>
      </c>
      <c r="F20569" t="s">
        <v>71</v>
      </c>
      <c r="G20569">
        <v>3</v>
      </c>
      <c r="H20569">
        <v>173622.00999999995</v>
      </c>
    </row>
    <row r="20570" spans="1:8" x14ac:dyDescent="0.25">
      <c r="A20570" s="2">
        <v>36</v>
      </c>
      <c r="B20570" t="s">
        <v>51</v>
      </c>
      <c r="C20570" t="s">
        <v>311</v>
      </c>
      <c r="D20570" s="2">
        <v>2</v>
      </c>
      <c r="E20570" s="17">
        <v>6</v>
      </c>
      <c r="F20570" t="s">
        <v>70</v>
      </c>
      <c r="G20570">
        <v>65</v>
      </c>
      <c r="H20570">
        <v>9521662</v>
      </c>
    </row>
    <row r="20571" spans="1:8" x14ac:dyDescent="0.25">
      <c r="A20571" s="2">
        <v>36</v>
      </c>
      <c r="B20571" t="s">
        <v>51</v>
      </c>
      <c r="C20571" t="s">
        <v>311</v>
      </c>
      <c r="D20571" s="2">
        <v>2</v>
      </c>
      <c r="E20571" s="17">
        <v>6</v>
      </c>
      <c r="F20571" t="s">
        <v>75</v>
      </c>
      <c r="G20571">
        <v>59</v>
      </c>
      <c r="H20571">
        <v>699000</v>
      </c>
    </row>
    <row r="20572" spans="1:8" x14ac:dyDescent="0.25">
      <c r="A20572" s="2">
        <v>36</v>
      </c>
      <c r="B20572" t="s">
        <v>51</v>
      </c>
      <c r="C20572" t="s">
        <v>311</v>
      </c>
      <c r="D20572" s="2">
        <v>2</v>
      </c>
      <c r="E20572" s="17">
        <v>6</v>
      </c>
      <c r="F20572" t="s">
        <v>77</v>
      </c>
      <c r="G20572">
        <v>3</v>
      </c>
      <c r="H20572">
        <v>44543.97</v>
      </c>
    </row>
    <row r="20573" spans="1:8" x14ac:dyDescent="0.25">
      <c r="A20573" s="2">
        <v>36</v>
      </c>
      <c r="B20573" t="s">
        <v>51</v>
      </c>
      <c r="C20573" t="s">
        <v>311</v>
      </c>
      <c r="D20573" s="2">
        <v>2</v>
      </c>
      <c r="E20573" s="17">
        <v>6</v>
      </c>
      <c r="F20573" t="s">
        <v>68</v>
      </c>
      <c r="G20573">
        <v>51</v>
      </c>
      <c r="H20573">
        <v>874754.25</v>
      </c>
    </row>
    <row r="20574" spans="1:8" x14ac:dyDescent="0.25">
      <c r="A20574" s="2">
        <v>36</v>
      </c>
      <c r="B20574" t="s">
        <v>51</v>
      </c>
      <c r="C20574" t="s">
        <v>311</v>
      </c>
      <c r="D20574" s="2">
        <v>2</v>
      </c>
      <c r="E20574" s="17">
        <v>6</v>
      </c>
      <c r="F20574" t="s">
        <v>69</v>
      </c>
      <c r="G20574">
        <v>65</v>
      </c>
      <c r="H20574">
        <v>1237635.3800000008</v>
      </c>
    </row>
    <row r="20575" spans="1:8" x14ac:dyDescent="0.25">
      <c r="A20575" s="2">
        <v>36</v>
      </c>
      <c r="B20575" t="s">
        <v>51</v>
      </c>
      <c r="C20575" t="s">
        <v>311</v>
      </c>
      <c r="D20575" s="2">
        <v>2</v>
      </c>
      <c r="E20575" s="17">
        <v>6</v>
      </c>
      <c r="F20575" t="s">
        <v>78</v>
      </c>
      <c r="H20575">
        <v>226222.66999999998</v>
      </c>
    </row>
    <row r="20576" spans="1:8" x14ac:dyDescent="0.25">
      <c r="A20576" s="2">
        <v>36</v>
      </c>
      <c r="B20576" t="s">
        <v>51</v>
      </c>
      <c r="C20576" t="s">
        <v>311</v>
      </c>
      <c r="D20576" s="2">
        <v>2</v>
      </c>
      <c r="E20576" s="17">
        <v>6</v>
      </c>
      <c r="F20576" t="s">
        <v>67</v>
      </c>
      <c r="G20576">
        <v>64</v>
      </c>
      <c r="H20576">
        <v>3830.3100000000004</v>
      </c>
    </row>
    <row r="20577" spans="1:8" x14ac:dyDescent="0.25">
      <c r="A20577" s="2">
        <v>36</v>
      </c>
      <c r="B20577" t="s">
        <v>51</v>
      </c>
      <c r="C20577" t="s">
        <v>311</v>
      </c>
      <c r="D20577" s="2">
        <v>2</v>
      </c>
      <c r="E20577" s="17">
        <v>6</v>
      </c>
      <c r="F20577" t="s">
        <v>73</v>
      </c>
      <c r="G20577">
        <v>11</v>
      </c>
      <c r="H20577">
        <v>860279.37</v>
      </c>
    </row>
    <row r="20578" spans="1:8" x14ac:dyDescent="0.25">
      <c r="A20578" s="2">
        <v>36</v>
      </c>
      <c r="B20578" t="s">
        <v>51</v>
      </c>
      <c r="C20578" t="s">
        <v>311</v>
      </c>
      <c r="D20578" s="2">
        <v>2</v>
      </c>
      <c r="E20578" s="17">
        <v>6</v>
      </c>
      <c r="F20578" t="s">
        <v>79</v>
      </c>
      <c r="G20578">
        <v>1</v>
      </c>
      <c r="H20578">
        <v>44410.5</v>
      </c>
    </row>
    <row r="20579" spans="1:8" x14ac:dyDescent="0.25">
      <c r="A20579" s="2">
        <v>36</v>
      </c>
      <c r="B20579" t="s">
        <v>51</v>
      </c>
      <c r="C20579" t="s">
        <v>311</v>
      </c>
      <c r="D20579" s="2">
        <v>2</v>
      </c>
      <c r="E20579" s="17">
        <v>6</v>
      </c>
      <c r="F20579" t="s">
        <v>72</v>
      </c>
      <c r="H20579">
        <v>826.22</v>
      </c>
    </row>
    <row r="20580" spans="1:8" x14ac:dyDescent="0.25">
      <c r="A20580" s="2">
        <v>36</v>
      </c>
      <c r="B20580" t="s">
        <v>51</v>
      </c>
      <c r="C20580" t="s">
        <v>311</v>
      </c>
      <c r="D20580" s="2">
        <v>2</v>
      </c>
      <c r="E20580" s="17">
        <v>6</v>
      </c>
      <c r="F20580" t="s">
        <v>71</v>
      </c>
      <c r="G20580">
        <v>3</v>
      </c>
      <c r="H20580">
        <v>169847.85</v>
      </c>
    </row>
    <row r="20581" spans="1:8" x14ac:dyDescent="0.25">
      <c r="A20581" s="2">
        <v>36</v>
      </c>
      <c r="B20581" t="s">
        <v>51</v>
      </c>
      <c r="C20581" t="s">
        <v>311</v>
      </c>
      <c r="D20581" s="2">
        <v>2</v>
      </c>
      <c r="E20581" s="17">
        <v>7</v>
      </c>
      <c r="F20581" t="s">
        <v>70</v>
      </c>
      <c r="G20581">
        <v>132</v>
      </c>
      <c r="H20581">
        <v>23873106.569999997</v>
      </c>
    </row>
    <row r="20582" spans="1:8" x14ac:dyDescent="0.25">
      <c r="A20582" s="2">
        <v>36</v>
      </c>
      <c r="B20582" t="s">
        <v>51</v>
      </c>
      <c r="C20582" t="s">
        <v>311</v>
      </c>
      <c r="D20582" s="2">
        <v>2</v>
      </c>
      <c r="E20582" s="17">
        <v>7</v>
      </c>
      <c r="F20582" t="s">
        <v>75</v>
      </c>
      <c r="G20582">
        <v>104</v>
      </c>
      <c r="H20582">
        <v>1236600</v>
      </c>
    </row>
    <row r="20583" spans="1:8" x14ac:dyDescent="0.25">
      <c r="A20583" s="2">
        <v>36</v>
      </c>
      <c r="B20583" t="s">
        <v>51</v>
      </c>
      <c r="C20583" t="s">
        <v>311</v>
      </c>
      <c r="D20583" s="2">
        <v>2</v>
      </c>
      <c r="E20583" s="17">
        <v>7</v>
      </c>
      <c r="F20583" t="s">
        <v>77</v>
      </c>
      <c r="G20583">
        <v>2</v>
      </c>
      <c r="H20583">
        <v>127444.1</v>
      </c>
    </row>
    <row r="20584" spans="1:8" x14ac:dyDescent="0.25">
      <c r="A20584" s="2">
        <v>36</v>
      </c>
      <c r="B20584" t="s">
        <v>51</v>
      </c>
      <c r="C20584" t="s">
        <v>311</v>
      </c>
      <c r="D20584" s="2">
        <v>2</v>
      </c>
      <c r="E20584" s="17">
        <v>7</v>
      </c>
      <c r="F20584" t="s">
        <v>68</v>
      </c>
      <c r="G20584">
        <v>80</v>
      </c>
      <c r="H20584">
        <v>1307498.5099999998</v>
      </c>
    </row>
    <row r="20585" spans="1:8" x14ac:dyDescent="0.25">
      <c r="A20585" s="2">
        <v>36</v>
      </c>
      <c r="B20585" t="s">
        <v>51</v>
      </c>
      <c r="C20585" t="s">
        <v>311</v>
      </c>
      <c r="D20585" s="2">
        <v>2</v>
      </c>
      <c r="E20585" s="17">
        <v>7</v>
      </c>
      <c r="F20585" t="s">
        <v>69</v>
      </c>
      <c r="G20585">
        <v>113</v>
      </c>
      <c r="H20585">
        <v>2740810.7900000005</v>
      </c>
    </row>
    <row r="20586" spans="1:8" x14ac:dyDescent="0.25">
      <c r="A20586" s="2">
        <v>36</v>
      </c>
      <c r="B20586" t="s">
        <v>51</v>
      </c>
      <c r="C20586" t="s">
        <v>311</v>
      </c>
      <c r="D20586" s="2">
        <v>2</v>
      </c>
      <c r="E20586" s="17">
        <v>7</v>
      </c>
      <c r="F20586" t="s">
        <v>78</v>
      </c>
      <c r="H20586">
        <v>494966.22000000003</v>
      </c>
    </row>
    <row r="20587" spans="1:8" x14ac:dyDescent="0.25">
      <c r="A20587" s="2">
        <v>36</v>
      </c>
      <c r="B20587" t="s">
        <v>51</v>
      </c>
      <c r="C20587" t="s">
        <v>311</v>
      </c>
      <c r="D20587" s="2">
        <v>2</v>
      </c>
      <c r="E20587" s="17">
        <v>7</v>
      </c>
      <c r="F20587" t="s">
        <v>67</v>
      </c>
      <c r="G20587">
        <v>132</v>
      </c>
      <c r="H20587">
        <v>7695.6</v>
      </c>
    </row>
    <row r="20588" spans="1:8" x14ac:dyDescent="0.25">
      <c r="A20588" s="2">
        <v>36</v>
      </c>
      <c r="B20588" t="s">
        <v>51</v>
      </c>
      <c r="C20588" t="s">
        <v>311</v>
      </c>
      <c r="D20588" s="2">
        <v>2</v>
      </c>
      <c r="E20588" s="17">
        <v>7</v>
      </c>
      <c r="F20588" t="s">
        <v>73</v>
      </c>
      <c r="G20588">
        <v>11</v>
      </c>
      <c r="H20588">
        <v>1833111.16</v>
      </c>
    </row>
    <row r="20589" spans="1:8" x14ac:dyDescent="0.25">
      <c r="A20589" s="2">
        <v>36</v>
      </c>
      <c r="B20589" t="s">
        <v>51</v>
      </c>
      <c r="C20589" t="s">
        <v>311</v>
      </c>
      <c r="D20589" s="2">
        <v>2</v>
      </c>
      <c r="E20589" s="17">
        <v>7</v>
      </c>
      <c r="F20589" t="s">
        <v>79</v>
      </c>
      <c r="G20589">
        <v>3</v>
      </c>
      <c r="H20589">
        <v>53293</v>
      </c>
    </row>
    <row r="20590" spans="1:8" x14ac:dyDescent="0.25">
      <c r="A20590" s="2">
        <v>36</v>
      </c>
      <c r="B20590" t="s">
        <v>51</v>
      </c>
      <c r="C20590" t="s">
        <v>311</v>
      </c>
      <c r="D20590" s="2">
        <v>2</v>
      </c>
      <c r="E20590" s="17">
        <v>7</v>
      </c>
      <c r="F20590" t="s">
        <v>72</v>
      </c>
      <c r="G20590">
        <v>19</v>
      </c>
      <c r="H20590">
        <v>1020054.7700000003</v>
      </c>
    </row>
    <row r="20591" spans="1:8" x14ac:dyDescent="0.25">
      <c r="A20591" s="2">
        <v>36</v>
      </c>
      <c r="B20591" t="s">
        <v>51</v>
      </c>
      <c r="C20591" t="s">
        <v>311</v>
      </c>
      <c r="D20591" s="2">
        <v>2</v>
      </c>
      <c r="E20591" s="17">
        <v>7</v>
      </c>
      <c r="F20591" t="s">
        <v>74</v>
      </c>
      <c r="G20591">
        <v>1</v>
      </c>
      <c r="H20591">
        <v>14877.6</v>
      </c>
    </row>
    <row r="20592" spans="1:8" x14ac:dyDescent="0.25">
      <c r="A20592" s="2">
        <v>36</v>
      </c>
      <c r="B20592" t="s">
        <v>51</v>
      </c>
      <c r="C20592" t="s">
        <v>311</v>
      </c>
      <c r="D20592" s="2">
        <v>2</v>
      </c>
      <c r="E20592" s="17">
        <v>7</v>
      </c>
      <c r="F20592" t="s">
        <v>71</v>
      </c>
      <c r="G20592">
        <v>10</v>
      </c>
      <c r="H20592">
        <v>488085.77</v>
      </c>
    </row>
    <row r="20593" spans="1:8" x14ac:dyDescent="0.25">
      <c r="A20593" s="2">
        <v>36</v>
      </c>
      <c r="B20593" t="s">
        <v>51</v>
      </c>
      <c r="C20593" t="s">
        <v>311</v>
      </c>
      <c r="D20593" s="2">
        <v>2</v>
      </c>
      <c r="E20593" s="17">
        <v>8</v>
      </c>
      <c r="F20593" t="s">
        <v>70</v>
      </c>
      <c r="G20593">
        <v>51</v>
      </c>
      <c r="H20593">
        <v>11342334.98</v>
      </c>
    </row>
    <row r="20594" spans="1:8" x14ac:dyDescent="0.25">
      <c r="A20594" s="2">
        <v>36</v>
      </c>
      <c r="B20594" t="s">
        <v>51</v>
      </c>
      <c r="C20594" t="s">
        <v>311</v>
      </c>
      <c r="D20594" s="2">
        <v>2</v>
      </c>
      <c r="E20594" s="17">
        <v>8</v>
      </c>
      <c r="F20594" t="s">
        <v>75</v>
      </c>
      <c r="G20594">
        <v>47</v>
      </c>
      <c r="H20594">
        <v>555300</v>
      </c>
    </row>
    <row r="20595" spans="1:8" x14ac:dyDescent="0.25">
      <c r="A20595" s="2">
        <v>36</v>
      </c>
      <c r="B20595" t="s">
        <v>51</v>
      </c>
      <c r="C20595" t="s">
        <v>311</v>
      </c>
      <c r="D20595" s="2">
        <v>2</v>
      </c>
      <c r="E20595" s="17">
        <v>8</v>
      </c>
      <c r="F20595" t="s">
        <v>77</v>
      </c>
      <c r="G20595">
        <v>2</v>
      </c>
      <c r="H20595">
        <v>34022.04</v>
      </c>
    </row>
    <row r="20596" spans="1:8" x14ac:dyDescent="0.25">
      <c r="A20596" s="2">
        <v>36</v>
      </c>
      <c r="B20596" t="s">
        <v>51</v>
      </c>
      <c r="C20596" t="s">
        <v>311</v>
      </c>
      <c r="D20596" s="2">
        <v>2</v>
      </c>
      <c r="E20596" s="17">
        <v>8</v>
      </c>
      <c r="F20596" t="s">
        <v>68</v>
      </c>
      <c r="G20596">
        <v>38</v>
      </c>
      <c r="H20596">
        <v>699629.75</v>
      </c>
    </row>
    <row r="20597" spans="1:8" x14ac:dyDescent="0.25">
      <c r="A20597" s="2">
        <v>36</v>
      </c>
      <c r="B20597" t="s">
        <v>51</v>
      </c>
      <c r="C20597" t="s">
        <v>311</v>
      </c>
      <c r="D20597" s="2">
        <v>2</v>
      </c>
      <c r="E20597" s="17">
        <v>8</v>
      </c>
      <c r="F20597" t="s">
        <v>69</v>
      </c>
      <c r="G20597">
        <v>51</v>
      </c>
      <c r="H20597">
        <v>1474942.6300000001</v>
      </c>
    </row>
    <row r="20598" spans="1:8" x14ac:dyDescent="0.25">
      <c r="A20598" s="2">
        <v>36</v>
      </c>
      <c r="B20598" t="s">
        <v>51</v>
      </c>
      <c r="C20598" t="s">
        <v>311</v>
      </c>
      <c r="D20598" s="2">
        <v>2</v>
      </c>
      <c r="E20598" s="17">
        <v>8</v>
      </c>
      <c r="F20598" t="s">
        <v>78</v>
      </c>
      <c r="H20598">
        <v>393592.31</v>
      </c>
    </row>
    <row r="20599" spans="1:8" x14ac:dyDescent="0.25">
      <c r="A20599" s="2">
        <v>36</v>
      </c>
      <c r="B20599" t="s">
        <v>51</v>
      </c>
      <c r="C20599" t="s">
        <v>311</v>
      </c>
      <c r="D20599" s="2">
        <v>2</v>
      </c>
      <c r="E20599" s="17">
        <v>8</v>
      </c>
      <c r="F20599" t="s">
        <v>67</v>
      </c>
      <c r="G20599">
        <v>51</v>
      </c>
      <c r="H20599">
        <v>3037.4300000000003</v>
      </c>
    </row>
    <row r="20600" spans="1:8" x14ac:dyDescent="0.25">
      <c r="A20600" s="2">
        <v>36</v>
      </c>
      <c r="B20600" t="s">
        <v>51</v>
      </c>
      <c r="C20600" t="s">
        <v>311</v>
      </c>
      <c r="D20600" s="2">
        <v>2</v>
      </c>
      <c r="E20600" s="17">
        <v>8</v>
      </c>
      <c r="F20600" t="s">
        <v>73</v>
      </c>
      <c r="G20600">
        <v>10</v>
      </c>
      <c r="H20600">
        <v>1121143.2999999998</v>
      </c>
    </row>
    <row r="20601" spans="1:8" x14ac:dyDescent="0.25">
      <c r="A20601" s="2">
        <v>36</v>
      </c>
      <c r="B20601" t="s">
        <v>51</v>
      </c>
      <c r="C20601" t="s">
        <v>311</v>
      </c>
      <c r="D20601" s="2">
        <v>2</v>
      </c>
      <c r="E20601" s="17">
        <v>8</v>
      </c>
      <c r="F20601" t="s">
        <v>79</v>
      </c>
      <c r="H20601">
        <v>26646.5</v>
      </c>
    </row>
    <row r="20602" spans="1:8" x14ac:dyDescent="0.25">
      <c r="A20602" s="2">
        <v>36</v>
      </c>
      <c r="B20602" t="s">
        <v>51</v>
      </c>
      <c r="C20602" t="s">
        <v>311</v>
      </c>
      <c r="D20602" s="2">
        <v>2</v>
      </c>
      <c r="E20602" s="17">
        <v>8</v>
      </c>
      <c r="F20602" t="s">
        <v>74</v>
      </c>
      <c r="G20602">
        <v>3</v>
      </c>
      <c r="H20602">
        <v>132597.51</v>
      </c>
    </row>
    <row r="20603" spans="1:8" x14ac:dyDescent="0.25">
      <c r="A20603" s="2">
        <v>36</v>
      </c>
      <c r="B20603" t="s">
        <v>51</v>
      </c>
      <c r="C20603" t="s">
        <v>311</v>
      </c>
      <c r="D20603" s="2">
        <v>2</v>
      </c>
      <c r="E20603" s="17">
        <v>8</v>
      </c>
      <c r="F20603" t="s">
        <v>71</v>
      </c>
      <c r="G20603">
        <v>9</v>
      </c>
      <c r="H20603">
        <v>461912.67000000004</v>
      </c>
    </row>
    <row r="20604" spans="1:8" x14ac:dyDescent="0.25">
      <c r="A20604" s="2">
        <v>36</v>
      </c>
      <c r="B20604" t="s">
        <v>51</v>
      </c>
      <c r="C20604" t="s">
        <v>311</v>
      </c>
      <c r="D20604" s="2">
        <v>2</v>
      </c>
      <c r="E20604" s="17">
        <v>9</v>
      </c>
      <c r="F20604" t="s">
        <v>70</v>
      </c>
      <c r="G20604">
        <v>16</v>
      </c>
      <c r="H20604">
        <v>4872454.75</v>
      </c>
    </row>
    <row r="20605" spans="1:8" x14ac:dyDescent="0.25">
      <c r="A20605" s="2">
        <v>36</v>
      </c>
      <c r="B20605" t="s">
        <v>51</v>
      </c>
      <c r="C20605" t="s">
        <v>311</v>
      </c>
      <c r="D20605" s="2">
        <v>2</v>
      </c>
      <c r="E20605" s="17">
        <v>9</v>
      </c>
      <c r="F20605" t="s">
        <v>75</v>
      </c>
      <c r="G20605">
        <v>14</v>
      </c>
      <c r="H20605">
        <v>179700</v>
      </c>
    </row>
    <row r="20606" spans="1:8" x14ac:dyDescent="0.25">
      <c r="A20606" s="2">
        <v>36</v>
      </c>
      <c r="B20606" t="s">
        <v>51</v>
      </c>
      <c r="C20606" t="s">
        <v>311</v>
      </c>
      <c r="D20606" s="2">
        <v>2</v>
      </c>
      <c r="E20606" s="17">
        <v>9</v>
      </c>
      <c r="F20606" t="s">
        <v>77</v>
      </c>
      <c r="G20606">
        <v>2</v>
      </c>
      <c r="H20606">
        <v>33639.759999999995</v>
      </c>
    </row>
    <row r="20607" spans="1:8" x14ac:dyDescent="0.25">
      <c r="A20607" s="2">
        <v>36</v>
      </c>
      <c r="B20607" t="s">
        <v>51</v>
      </c>
      <c r="C20607" t="s">
        <v>311</v>
      </c>
      <c r="D20607" s="2">
        <v>2</v>
      </c>
      <c r="E20607" s="17">
        <v>9</v>
      </c>
      <c r="F20607" t="s">
        <v>68</v>
      </c>
      <c r="G20607">
        <v>12</v>
      </c>
      <c r="H20607">
        <v>234073</v>
      </c>
    </row>
    <row r="20608" spans="1:8" x14ac:dyDescent="0.25">
      <c r="A20608" s="2">
        <v>36</v>
      </c>
      <c r="B20608" t="s">
        <v>51</v>
      </c>
      <c r="C20608" t="s">
        <v>311</v>
      </c>
      <c r="D20608" s="2">
        <v>2</v>
      </c>
      <c r="E20608" s="17">
        <v>9</v>
      </c>
      <c r="F20608" t="s">
        <v>69</v>
      </c>
      <c r="G20608">
        <v>16</v>
      </c>
      <c r="H20608">
        <v>633416.03999999992</v>
      </c>
    </row>
    <row r="20609" spans="1:8" x14ac:dyDescent="0.25">
      <c r="A20609" s="2">
        <v>36</v>
      </c>
      <c r="B20609" t="s">
        <v>51</v>
      </c>
      <c r="C20609" t="s">
        <v>311</v>
      </c>
      <c r="D20609" s="2">
        <v>2</v>
      </c>
      <c r="E20609" s="17">
        <v>9</v>
      </c>
      <c r="F20609" t="s">
        <v>78</v>
      </c>
      <c r="H20609">
        <v>125976.87999999999</v>
      </c>
    </row>
    <row r="20610" spans="1:8" x14ac:dyDescent="0.25">
      <c r="A20610" s="2">
        <v>36</v>
      </c>
      <c r="B20610" t="s">
        <v>51</v>
      </c>
      <c r="C20610" t="s">
        <v>311</v>
      </c>
      <c r="D20610" s="2">
        <v>2</v>
      </c>
      <c r="E20610" s="17">
        <v>9</v>
      </c>
      <c r="F20610" t="s">
        <v>67</v>
      </c>
      <c r="G20610">
        <v>16</v>
      </c>
      <c r="H20610">
        <v>1014.42</v>
      </c>
    </row>
    <row r="20611" spans="1:8" x14ac:dyDescent="0.25">
      <c r="A20611" s="2">
        <v>36</v>
      </c>
      <c r="B20611" t="s">
        <v>51</v>
      </c>
      <c r="C20611" t="s">
        <v>311</v>
      </c>
      <c r="D20611" s="2">
        <v>2</v>
      </c>
      <c r="E20611" s="17">
        <v>9</v>
      </c>
      <c r="F20611" t="s">
        <v>73</v>
      </c>
      <c r="G20611">
        <v>4</v>
      </c>
      <c r="H20611">
        <v>499107.5</v>
      </c>
    </row>
    <row r="20612" spans="1:8" x14ac:dyDescent="0.25">
      <c r="A20612" s="2">
        <v>36</v>
      </c>
      <c r="B20612" t="s">
        <v>51</v>
      </c>
      <c r="C20612" t="s">
        <v>311</v>
      </c>
      <c r="D20612" s="2">
        <v>2</v>
      </c>
      <c r="E20612" s="17">
        <v>9</v>
      </c>
      <c r="F20612" t="s">
        <v>71</v>
      </c>
      <c r="G20612">
        <v>1</v>
      </c>
      <c r="H20612">
        <v>97283.950000000012</v>
      </c>
    </row>
    <row r="20613" spans="1:8" x14ac:dyDescent="0.25">
      <c r="A20613" s="2">
        <v>36</v>
      </c>
      <c r="B20613" t="s">
        <v>51</v>
      </c>
      <c r="C20613" t="s">
        <v>311</v>
      </c>
      <c r="D20613" s="2">
        <v>2</v>
      </c>
      <c r="E20613" s="17">
        <v>10</v>
      </c>
      <c r="F20613" t="s">
        <v>70</v>
      </c>
      <c r="G20613">
        <v>144</v>
      </c>
      <c r="H20613">
        <v>42709123.980000012</v>
      </c>
    </row>
    <row r="20614" spans="1:8" x14ac:dyDescent="0.25">
      <c r="A20614" s="2">
        <v>36</v>
      </c>
      <c r="B20614" t="s">
        <v>51</v>
      </c>
      <c r="C20614" t="s">
        <v>311</v>
      </c>
      <c r="D20614" s="2">
        <v>2</v>
      </c>
      <c r="E20614" s="17">
        <v>10</v>
      </c>
      <c r="F20614" t="s">
        <v>75</v>
      </c>
      <c r="G20614">
        <v>86</v>
      </c>
      <c r="H20614">
        <v>1315781.4099999999</v>
      </c>
    </row>
    <row r="20615" spans="1:8" x14ac:dyDescent="0.25">
      <c r="A20615" s="2">
        <v>36</v>
      </c>
      <c r="B20615" t="s">
        <v>51</v>
      </c>
      <c r="C20615" t="s">
        <v>311</v>
      </c>
      <c r="D20615" s="2">
        <v>2</v>
      </c>
      <c r="E20615" s="17">
        <v>10</v>
      </c>
      <c r="F20615" t="s">
        <v>77</v>
      </c>
      <c r="G20615">
        <v>1</v>
      </c>
      <c r="H20615">
        <v>8300.7200000000012</v>
      </c>
    </row>
    <row r="20616" spans="1:8" x14ac:dyDescent="0.25">
      <c r="A20616" s="2">
        <v>36</v>
      </c>
      <c r="B20616" t="s">
        <v>51</v>
      </c>
      <c r="C20616" t="s">
        <v>311</v>
      </c>
      <c r="D20616" s="2">
        <v>2</v>
      </c>
      <c r="E20616" s="17">
        <v>10</v>
      </c>
      <c r="F20616" t="s">
        <v>68</v>
      </c>
      <c r="G20616">
        <v>66</v>
      </c>
      <c r="H20616">
        <v>1137446.75</v>
      </c>
    </row>
    <row r="20617" spans="1:8" x14ac:dyDescent="0.25">
      <c r="A20617" s="2">
        <v>36</v>
      </c>
      <c r="B20617" t="s">
        <v>51</v>
      </c>
      <c r="C20617" t="s">
        <v>311</v>
      </c>
      <c r="D20617" s="2">
        <v>2</v>
      </c>
      <c r="E20617" s="17">
        <v>10</v>
      </c>
      <c r="F20617" t="s">
        <v>69</v>
      </c>
      <c r="G20617">
        <v>130</v>
      </c>
      <c r="H20617">
        <v>5184655.1900000041</v>
      </c>
    </row>
    <row r="20618" spans="1:8" x14ac:dyDescent="0.25">
      <c r="A20618" s="2">
        <v>36</v>
      </c>
      <c r="B20618" t="s">
        <v>51</v>
      </c>
      <c r="C20618" t="s">
        <v>311</v>
      </c>
      <c r="D20618" s="2">
        <v>2</v>
      </c>
      <c r="E20618" s="17">
        <v>10</v>
      </c>
      <c r="F20618" t="s">
        <v>78</v>
      </c>
      <c r="H20618">
        <v>629218.07000000007</v>
      </c>
    </row>
    <row r="20619" spans="1:8" x14ac:dyDescent="0.25">
      <c r="A20619" s="2">
        <v>36</v>
      </c>
      <c r="B20619" t="s">
        <v>51</v>
      </c>
      <c r="C20619" t="s">
        <v>311</v>
      </c>
      <c r="D20619" s="2">
        <v>2</v>
      </c>
      <c r="E20619" s="17">
        <v>10</v>
      </c>
      <c r="F20619" t="s">
        <v>67</v>
      </c>
      <c r="G20619">
        <v>143</v>
      </c>
      <c r="H20619">
        <v>8342.73</v>
      </c>
    </row>
    <row r="20620" spans="1:8" x14ac:dyDescent="0.25">
      <c r="A20620" s="2">
        <v>36</v>
      </c>
      <c r="B20620" t="s">
        <v>51</v>
      </c>
      <c r="C20620" t="s">
        <v>311</v>
      </c>
      <c r="D20620" s="2">
        <v>2</v>
      </c>
      <c r="E20620" s="17">
        <v>10</v>
      </c>
      <c r="F20620" t="s">
        <v>73</v>
      </c>
      <c r="G20620">
        <v>14</v>
      </c>
      <c r="H20620">
        <v>3261522.3800000004</v>
      </c>
    </row>
    <row r="20621" spans="1:8" x14ac:dyDescent="0.25">
      <c r="A20621" s="2">
        <v>36</v>
      </c>
      <c r="B20621" t="s">
        <v>51</v>
      </c>
      <c r="C20621" t="s">
        <v>311</v>
      </c>
      <c r="D20621" s="2">
        <v>2</v>
      </c>
      <c r="E20621" s="17">
        <v>10</v>
      </c>
      <c r="F20621" t="s">
        <v>79</v>
      </c>
      <c r="H20621">
        <v>26646.5</v>
      </c>
    </row>
    <row r="20622" spans="1:8" x14ac:dyDescent="0.25">
      <c r="A20622" s="2">
        <v>36</v>
      </c>
      <c r="B20622" t="s">
        <v>51</v>
      </c>
      <c r="C20622" t="s">
        <v>311</v>
      </c>
      <c r="D20622" s="2">
        <v>2</v>
      </c>
      <c r="E20622" s="17">
        <v>10</v>
      </c>
      <c r="F20622" t="s">
        <v>72</v>
      </c>
      <c r="G20622">
        <v>85</v>
      </c>
      <c r="H20622">
        <v>5404550.9299999978</v>
      </c>
    </row>
    <row r="20623" spans="1:8" x14ac:dyDescent="0.25">
      <c r="A20623" s="2">
        <v>36</v>
      </c>
      <c r="B20623" t="s">
        <v>51</v>
      </c>
      <c r="C20623" t="s">
        <v>311</v>
      </c>
      <c r="D20623" s="2">
        <v>2</v>
      </c>
      <c r="E20623" s="17">
        <v>10</v>
      </c>
      <c r="F20623" t="s">
        <v>74</v>
      </c>
      <c r="G20623">
        <v>1</v>
      </c>
      <c r="H20623">
        <v>533450.92999999993</v>
      </c>
    </row>
    <row r="20624" spans="1:8" x14ac:dyDescent="0.25">
      <c r="A20624" s="2">
        <v>36</v>
      </c>
      <c r="B20624" t="s">
        <v>51</v>
      </c>
      <c r="C20624" t="s">
        <v>311</v>
      </c>
      <c r="D20624" s="2">
        <v>2</v>
      </c>
      <c r="E20624" s="17">
        <v>10</v>
      </c>
      <c r="F20624" t="s">
        <v>71</v>
      </c>
      <c r="G20624">
        <v>19</v>
      </c>
      <c r="H20624">
        <v>1104512.44</v>
      </c>
    </row>
    <row r="20625" spans="1:8" x14ac:dyDescent="0.25">
      <c r="A20625" s="2">
        <v>36</v>
      </c>
      <c r="B20625" t="s">
        <v>51</v>
      </c>
      <c r="C20625" t="s">
        <v>311</v>
      </c>
      <c r="D20625" s="2">
        <v>2</v>
      </c>
      <c r="E20625" s="17">
        <v>11</v>
      </c>
      <c r="F20625" t="s">
        <v>70</v>
      </c>
      <c r="G20625">
        <v>31</v>
      </c>
      <c r="H20625">
        <v>11255578.549999997</v>
      </c>
    </row>
    <row r="20626" spans="1:8" x14ac:dyDescent="0.25">
      <c r="A20626" s="2">
        <v>36</v>
      </c>
      <c r="B20626" t="s">
        <v>51</v>
      </c>
      <c r="C20626" t="s">
        <v>311</v>
      </c>
      <c r="D20626" s="2">
        <v>2</v>
      </c>
      <c r="E20626" s="17">
        <v>11</v>
      </c>
      <c r="F20626" t="s">
        <v>75</v>
      </c>
      <c r="G20626">
        <v>15</v>
      </c>
      <c r="H20626">
        <v>323895</v>
      </c>
    </row>
    <row r="20627" spans="1:8" x14ac:dyDescent="0.25">
      <c r="A20627" s="2">
        <v>36</v>
      </c>
      <c r="B20627" t="s">
        <v>51</v>
      </c>
      <c r="C20627" t="s">
        <v>311</v>
      </c>
      <c r="D20627" s="2">
        <v>2</v>
      </c>
      <c r="E20627" s="17">
        <v>11</v>
      </c>
      <c r="F20627" t="s">
        <v>68</v>
      </c>
      <c r="G20627">
        <v>22</v>
      </c>
      <c r="H20627">
        <v>370129</v>
      </c>
    </row>
    <row r="20628" spans="1:8" x14ac:dyDescent="0.25">
      <c r="A20628" s="2">
        <v>36</v>
      </c>
      <c r="B20628" t="s">
        <v>51</v>
      </c>
      <c r="C20628" t="s">
        <v>311</v>
      </c>
      <c r="D20628" s="2">
        <v>2</v>
      </c>
      <c r="E20628" s="17">
        <v>11</v>
      </c>
      <c r="F20628" t="s">
        <v>69</v>
      </c>
      <c r="G20628">
        <v>31</v>
      </c>
      <c r="H20628">
        <v>1463428.81</v>
      </c>
    </row>
    <row r="20629" spans="1:8" x14ac:dyDescent="0.25">
      <c r="A20629" s="2">
        <v>36</v>
      </c>
      <c r="B20629" t="s">
        <v>51</v>
      </c>
      <c r="C20629" t="s">
        <v>311</v>
      </c>
      <c r="D20629" s="2">
        <v>2</v>
      </c>
      <c r="E20629" s="17">
        <v>11</v>
      </c>
      <c r="F20629" t="s">
        <v>78</v>
      </c>
      <c r="H20629">
        <v>371618.16999999993</v>
      </c>
    </row>
    <row r="20630" spans="1:8" x14ac:dyDescent="0.25">
      <c r="A20630" s="2">
        <v>36</v>
      </c>
      <c r="B20630" t="s">
        <v>51</v>
      </c>
      <c r="C20630" t="s">
        <v>311</v>
      </c>
      <c r="D20630" s="2">
        <v>2</v>
      </c>
      <c r="E20630" s="17">
        <v>11</v>
      </c>
      <c r="F20630" t="s">
        <v>67</v>
      </c>
      <c r="G20630">
        <v>31</v>
      </c>
      <c r="H20630">
        <v>1836.45</v>
      </c>
    </row>
    <row r="20631" spans="1:8" x14ac:dyDescent="0.25">
      <c r="A20631" s="2">
        <v>36</v>
      </c>
      <c r="B20631" t="s">
        <v>51</v>
      </c>
      <c r="C20631" t="s">
        <v>311</v>
      </c>
      <c r="D20631" s="2">
        <v>2</v>
      </c>
      <c r="E20631" s="17">
        <v>11</v>
      </c>
      <c r="F20631" t="s">
        <v>73</v>
      </c>
      <c r="G20631">
        <v>1</v>
      </c>
      <c r="H20631">
        <v>708374.1</v>
      </c>
    </row>
    <row r="20632" spans="1:8" x14ac:dyDescent="0.25">
      <c r="A20632" s="2">
        <v>36</v>
      </c>
      <c r="B20632" t="s">
        <v>51</v>
      </c>
      <c r="C20632" t="s">
        <v>311</v>
      </c>
      <c r="D20632" s="2">
        <v>2</v>
      </c>
      <c r="E20632" s="17">
        <v>11</v>
      </c>
      <c r="F20632" t="s">
        <v>79</v>
      </c>
      <c r="H20632">
        <v>8882</v>
      </c>
    </row>
    <row r="20633" spans="1:8" x14ac:dyDescent="0.25">
      <c r="A20633" s="2">
        <v>36</v>
      </c>
      <c r="B20633" t="s">
        <v>51</v>
      </c>
      <c r="C20633" t="s">
        <v>311</v>
      </c>
      <c r="D20633" s="2">
        <v>2</v>
      </c>
      <c r="E20633" s="17">
        <v>11</v>
      </c>
      <c r="F20633" t="s">
        <v>72</v>
      </c>
      <c r="G20633">
        <v>31</v>
      </c>
      <c r="H20633">
        <v>1935493.0999999992</v>
      </c>
    </row>
    <row r="20634" spans="1:8" x14ac:dyDescent="0.25">
      <c r="A20634" s="2">
        <v>36</v>
      </c>
      <c r="B20634" t="s">
        <v>51</v>
      </c>
      <c r="C20634" t="s">
        <v>311</v>
      </c>
      <c r="D20634" s="2">
        <v>2</v>
      </c>
      <c r="E20634" s="17">
        <v>11</v>
      </c>
      <c r="F20634" t="s">
        <v>74</v>
      </c>
      <c r="H20634">
        <v>68133.5</v>
      </c>
    </row>
    <row r="20635" spans="1:8" x14ac:dyDescent="0.25">
      <c r="A20635" s="2">
        <v>36</v>
      </c>
      <c r="B20635" t="s">
        <v>51</v>
      </c>
      <c r="C20635" t="s">
        <v>311</v>
      </c>
      <c r="D20635" s="2">
        <v>2</v>
      </c>
      <c r="E20635" s="17">
        <v>11</v>
      </c>
      <c r="F20635" t="s">
        <v>71</v>
      </c>
      <c r="G20635">
        <v>1</v>
      </c>
      <c r="H20635">
        <v>99524.959999999992</v>
      </c>
    </row>
    <row r="20636" spans="1:8" x14ac:dyDescent="0.25">
      <c r="A20636" s="2">
        <v>36</v>
      </c>
      <c r="B20636" t="s">
        <v>51</v>
      </c>
      <c r="C20636" t="s">
        <v>311</v>
      </c>
      <c r="D20636" s="2">
        <v>2</v>
      </c>
      <c r="E20636" s="17">
        <v>12</v>
      </c>
      <c r="F20636" t="s">
        <v>70</v>
      </c>
      <c r="G20636">
        <v>56</v>
      </c>
      <c r="H20636">
        <v>23604792.919999998</v>
      </c>
    </row>
    <row r="20637" spans="1:8" x14ac:dyDescent="0.25">
      <c r="A20637" s="2">
        <v>36</v>
      </c>
      <c r="B20637" t="s">
        <v>51</v>
      </c>
      <c r="C20637" t="s">
        <v>311</v>
      </c>
      <c r="D20637" s="2">
        <v>2</v>
      </c>
      <c r="E20637" s="17">
        <v>12</v>
      </c>
      <c r="F20637" t="s">
        <v>75</v>
      </c>
      <c r="G20637">
        <v>24</v>
      </c>
      <c r="H20637">
        <v>470544</v>
      </c>
    </row>
    <row r="20638" spans="1:8" x14ac:dyDescent="0.25">
      <c r="A20638" s="2">
        <v>36</v>
      </c>
      <c r="B20638" t="s">
        <v>51</v>
      </c>
      <c r="C20638" t="s">
        <v>311</v>
      </c>
      <c r="D20638" s="2">
        <v>2</v>
      </c>
      <c r="E20638" s="17">
        <v>12</v>
      </c>
      <c r="F20638" t="s">
        <v>68</v>
      </c>
      <c r="G20638">
        <v>42</v>
      </c>
      <c r="H20638">
        <v>700315.29999999993</v>
      </c>
    </row>
    <row r="20639" spans="1:8" x14ac:dyDescent="0.25">
      <c r="A20639" s="2">
        <v>36</v>
      </c>
      <c r="B20639" t="s">
        <v>51</v>
      </c>
      <c r="C20639" t="s">
        <v>311</v>
      </c>
      <c r="D20639" s="2">
        <v>2</v>
      </c>
      <c r="E20639" s="17">
        <v>12</v>
      </c>
      <c r="F20639" t="s">
        <v>69</v>
      </c>
      <c r="G20639">
        <v>55</v>
      </c>
      <c r="H20639">
        <v>3005925.6899999995</v>
      </c>
    </row>
    <row r="20640" spans="1:8" x14ac:dyDescent="0.25">
      <c r="A20640" s="2">
        <v>36</v>
      </c>
      <c r="B20640" t="s">
        <v>51</v>
      </c>
      <c r="C20640" t="s">
        <v>311</v>
      </c>
      <c r="D20640" s="2">
        <v>2</v>
      </c>
      <c r="E20640" s="17">
        <v>12</v>
      </c>
      <c r="F20640" t="s">
        <v>78</v>
      </c>
      <c r="H20640">
        <v>778466.05</v>
      </c>
    </row>
    <row r="20641" spans="1:8" x14ac:dyDescent="0.25">
      <c r="A20641" s="2">
        <v>36</v>
      </c>
      <c r="B20641" t="s">
        <v>51</v>
      </c>
      <c r="C20641" t="s">
        <v>311</v>
      </c>
      <c r="D20641" s="2">
        <v>2</v>
      </c>
      <c r="E20641" s="17">
        <v>12</v>
      </c>
      <c r="F20641" t="s">
        <v>67</v>
      </c>
      <c r="G20641">
        <v>57</v>
      </c>
      <c r="H20641">
        <v>3200.6699999999992</v>
      </c>
    </row>
    <row r="20642" spans="1:8" x14ac:dyDescent="0.25">
      <c r="A20642" s="2">
        <v>36</v>
      </c>
      <c r="B20642" t="s">
        <v>51</v>
      </c>
      <c r="C20642" t="s">
        <v>311</v>
      </c>
      <c r="D20642" s="2">
        <v>2</v>
      </c>
      <c r="E20642" s="17">
        <v>12</v>
      </c>
      <c r="F20642" t="s">
        <v>73</v>
      </c>
      <c r="G20642">
        <v>4</v>
      </c>
      <c r="H20642">
        <v>1673057.6699999997</v>
      </c>
    </row>
    <row r="20643" spans="1:8" x14ac:dyDescent="0.25">
      <c r="A20643" s="2">
        <v>36</v>
      </c>
      <c r="B20643" t="s">
        <v>51</v>
      </c>
      <c r="C20643" t="s">
        <v>311</v>
      </c>
      <c r="D20643" s="2">
        <v>2</v>
      </c>
      <c r="E20643" s="17">
        <v>12</v>
      </c>
      <c r="F20643" t="s">
        <v>79</v>
      </c>
      <c r="G20643">
        <v>2</v>
      </c>
      <c r="H20643">
        <v>17764</v>
      </c>
    </row>
    <row r="20644" spans="1:8" x14ac:dyDescent="0.25">
      <c r="A20644" s="2">
        <v>36</v>
      </c>
      <c r="B20644" t="s">
        <v>51</v>
      </c>
      <c r="C20644" t="s">
        <v>311</v>
      </c>
      <c r="D20644" s="2">
        <v>2</v>
      </c>
      <c r="E20644" s="17">
        <v>12</v>
      </c>
      <c r="F20644" t="s">
        <v>72</v>
      </c>
      <c r="G20644">
        <v>57</v>
      </c>
      <c r="H20644">
        <v>4753409.1400000015</v>
      </c>
    </row>
    <row r="20645" spans="1:8" x14ac:dyDescent="0.25">
      <c r="A20645" s="2">
        <v>36</v>
      </c>
      <c r="B20645" t="s">
        <v>51</v>
      </c>
      <c r="C20645" t="s">
        <v>311</v>
      </c>
      <c r="D20645" s="2">
        <v>2</v>
      </c>
      <c r="E20645" s="17">
        <v>12</v>
      </c>
      <c r="F20645" t="s">
        <v>74</v>
      </c>
      <c r="G20645">
        <v>3</v>
      </c>
      <c r="H20645">
        <v>179988.5</v>
      </c>
    </row>
    <row r="20646" spans="1:8" x14ac:dyDescent="0.25">
      <c r="A20646" s="2">
        <v>36</v>
      </c>
      <c r="B20646" t="s">
        <v>51</v>
      </c>
      <c r="C20646" t="s">
        <v>311</v>
      </c>
      <c r="D20646" s="2">
        <v>2</v>
      </c>
      <c r="E20646" s="17">
        <v>12</v>
      </c>
      <c r="F20646" t="s">
        <v>71</v>
      </c>
      <c r="G20646">
        <v>9</v>
      </c>
      <c r="H20646">
        <v>357088.46</v>
      </c>
    </row>
    <row r="20647" spans="1:8" x14ac:dyDescent="0.25">
      <c r="A20647" s="2">
        <v>36</v>
      </c>
      <c r="B20647" t="s">
        <v>51</v>
      </c>
      <c r="C20647" t="s">
        <v>311</v>
      </c>
      <c r="D20647" s="2">
        <v>2</v>
      </c>
      <c r="E20647" s="17">
        <v>13</v>
      </c>
      <c r="F20647" t="s">
        <v>70</v>
      </c>
      <c r="G20647">
        <v>21</v>
      </c>
      <c r="H20647">
        <v>11600527.110000001</v>
      </c>
    </row>
    <row r="20648" spans="1:8" x14ac:dyDescent="0.25">
      <c r="A20648" s="2">
        <v>36</v>
      </c>
      <c r="B20648" t="s">
        <v>51</v>
      </c>
      <c r="C20648" t="s">
        <v>311</v>
      </c>
      <c r="D20648" s="2">
        <v>2</v>
      </c>
      <c r="E20648" s="17">
        <v>13</v>
      </c>
      <c r="F20648" t="s">
        <v>75</v>
      </c>
      <c r="G20648">
        <v>2</v>
      </c>
      <c r="H20648">
        <v>55022.999999999993</v>
      </c>
    </row>
    <row r="20649" spans="1:8" x14ac:dyDescent="0.25">
      <c r="A20649" s="2">
        <v>36</v>
      </c>
      <c r="B20649" t="s">
        <v>51</v>
      </c>
      <c r="C20649" t="s">
        <v>311</v>
      </c>
      <c r="D20649" s="2">
        <v>2</v>
      </c>
      <c r="E20649" s="17">
        <v>13</v>
      </c>
      <c r="F20649" t="s">
        <v>68</v>
      </c>
      <c r="G20649">
        <v>17</v>
      </c>
      <c r="H20649">
        <v>327611.19999999995</v>
      </c>
    </row>
    <row r="20650" spans="1:8" x14ac:dyDescent="0.25">
      <c r="A20650" s="2">
        <v>36</v>
      </c>
      <c r="B20650" t="s">
        <v>51</v>
      </c>
      <c r="C20650" t="s">
        <v>311</v>
      </c>
      <c r="D20650" s="2">
        <v>2</v>
      </c>
      <c r="E20650" s="17">
        <v>13</v>
      </c>
      <c r="F20650" t="s">
        <v>69</v>
      </c>
      <c r="G20650">
        <v>21</v>
      </c>
      <c r="H20650">
        <v>1508064.59</v>
      </c>
    </row>
    <row r="20651" spans="1:8" x14ac:dyDescent="0.25">
      <c r="A20651" s="2">
        <v>36</v>
      </c>
      <c r="B20651" t="s">
        <v>51</v>
      </c>
      <c r="C20651" t="s">
        <v>311</v>
      </c>
      <c r="D20651" s="2">
        <v>2</v>
      </c>
      <c r="E20651" s="17">
        <v>13</v>
      </c>
      <c r="F20651" t="s">
        <v>78</v>
      </c>
      <c r="H20651">
        <v>90509.4</v>
      </c>
    </row>
    <row r="20652" spans="1:8" x14ac:dyDescent="0.25">
      <c r="A20652" s="2">
        <v>36</v>
      </c>
      <c r="B20652" t="s">
        <v>51</v>
      </c>
      <c r="C20652" t="s">
        <v>311</v>
      </c>
      <c r="D20652" s="2">
        <v>2</v>
      </c>
      <c r="E20652" s="17">
        <v>13</v>
      </c>
      <c r="F20652" t="s">
        <v>67</v>
      </c>
      <c r="G20652">
        <v>21</v>
      </c>
      <c r="H20652">
        <v>1270.94</v>
      </c>
    </row>
    <row r="20653" spans="1:8" x14ac:dyDescent="0.25">
      <c r="A20653" s="2">
        <v>36</v>
      </c>
      <c r="B20653" t="s">
        <v>51</v>
      </c>
      <c r="C20653" t="s">
        <v>311</v>
      </c>
      <c r="D20653" s="2">
        <v>2</v>
      </c>
      <c r="E20653" s="17">
        <v>13</v>
      </c>
      <c r="F20653" t="s">
        <v>73</v>
      </c>
      <c r="G20653">
        <v>6</v>
      </c>
      <c r="H20653">
        <v>981420.23</v>
      </c>
    </row>
    <row r="20654" spans="1:8" x14ac:dyDescent="0.25">
      <c r="A20654" s="2">
        <v>36</v>
      </c>
      <c r="B20654" t="s">
        <v>51</v>
      </c>
      <c r="C20654" t="s">
        <v>311</v>
      </c>
      <c r="D20654" s="2">
        <v>2</v>
      </c>
      <c r="E20654" s="17">
        <v>13</v>
      </c>
      <c r="F20654" t="s">
        <v>79</v>
      </c>
      <c r="H20654">
        <v>26646.5</v>
      </c>
    </row>
    <row r="20655" spans="1:8" x14ac:dyDescent="0.25">
      <c r="A20655" s="2">
        <v>36</v>
      </c>
      <c r="B20655" t="s">
        <v>51</v>
      </c>
      <c r="C20655" t="s">
        <v>311</v>
      </c>
      <c r="D20655" s="2">
        <v>2</v>
      </c>
      <c r="E20655" s="17">
        <v>13</v>
      </c>
      <c r="F20655" t="s">
        <v>72</v>
      </c>
      <c r="G20655">
        <v>21</v>
      </c>
      <c r="H20655">
        <v>2588656.7600000002</v>
      </c>
    </row>
    <row r="20656" spans="1:8" x14ac:dyDescent="0.25">
      <c r="A20656" s="2">
        <v>36</v>
      </c>
      <c r="B20656" t="s">
        <v>51</v>
      </c>
      <c r="C20656" t="s">
        <v>311</v>
      </c>
      <c r="D20656" s="2">
        <v>2</v>
      </c>
      <c r="E20656" s="17">
        <v>13</v>
      </c>
      <c r="F20656" t="s">
        <v>74</v>
      </c>
      <c r="G20656">
        <v>2</v>
      </c>
      <c r="H20656">
        <v>131307.76</v>
      </c>
    </row>
    <row r="20657" spans="1:8" x14ac:dyDescent="0.25">
      <c r="A20657" s="2">
        <v>36</v>
      </c>
      <c r="B20657" t="s">
        <v>51</v>
      </c>
      <c r="C20657" t="s">
        <v>311</v>
      </c>
      <c r="D20657" s="2">
        <v>2</v>
      </c>
      <c r="E20657" s="17">
        <v>13</v>
      </c>
      <c r="F20657" t="s">
        <v>71</v>
      </c>
      <c r="G20657">
        <v>2</v>
      </c>
      <c r="H20657">
        <v>105022.85000000002</v>
      </c>
    </row>
    <row r="20658" spans="1:8" x14ac:dyDescent="0.25">
      <c r="A20658" s="2">
        <v>36</v>
      </c>
      <c r="B20658" t="s">
        <v>51</v>
      </c>
      <c r="C20658" t="s">
        <v>311</v>
      </c>
      <c r="D20658" s="2">
        <v>2</v>
      </c>
      <c r="E20658" s="17">
        <v>14</v>
      </c>
      <c r="F20658" t="s">
        <v>70</v>
      </c>
      <c r="G20658">
        <v>19</v>
      </c>
      <c r="H20658">
        <v>10665583.979999999</v>
      </c>
    </row>
    <row r="20659" spans="1:8" x14ac:dyDescent="0.25">
      <c r="A20659" s="2">
        <v>36</v>
      </c>
      <c r="B20659" t="s">
        <v>51</v>
      </c>
      <c r="C20659" t="s">
        <v>311</v>
      </c>
      <c r="D20659" s="2">
        <v>2</v>
      </c>
      <c r="E20659" s="17">
        <v>14</v>
      </c>
      <c r="F20659" t="s">
        <v>75</v>
      </c>
      <c r="G20659">
        <v>4</v>
      </c>
      <c r="H20659">
        <v>97091</v>
      </c>
    </row>
    <row r="20660" spans="1:8" x14ac:dyDescent="0.25">
      <c r="A20660" s="2">
        <v>36</v>
      </c>
      <c r="B20660" t="s">
        <v>51</v>
      </c>
      <c r="C20660" t="s">
        <v>311</v>
      </c>
      <c r="D20660" s="2">
        <v>2</v>
      </c>
      <c r="E20660" s="17">
        <v>14</v>
      </c>
      <c r="F20660" t="s">
        <v>68</v>
      </c>
      <c r="G20660">
        <v>14</v>
      </c>
      <c r="H20660">
        <v>213006</v>
      </c>
    </row>
    <row r="20661" spans="1:8" x14ac:dyDescent="0.25">
      <c r="A20661" s="2">
        <v>36</v>
      </c>
      <c r="B20661" t="s">
        <v>51</v>
      </c>
      <c r="C20661" t="s">
        <v>311</v>
      </c>
      <c r="D20661" s="2">
        <v>2</v>
      </c>
      <c r="E20661" s="17">
        <v>14</v>
      </c>
      <c r="F20661" t="s">
        <v>69</v>
      </c>
      <c r="G20661">
        <v>19</v>
      </c>
      <c r="H20661">
        <v>1386523.5999999999</v>
      </c>
    </row>
    <row r="20662" spans="1:8" x14ac:dyDescent="0.25">
      <c r="A20662" s="2">
        <v>36</v>
      </c>
      <c r="B20662" t="s">
        <v>51</v>
      </c>
      <c r="C20662" t="s">
        <v>311</v>
      </c>
      <c r="D20662" s="2">
        <v>2</v>
      </c>
      <c r="E20662" s="17">
        <v>14</v>
      </c>
      <c r="F20662" t="s">
        <v>67</v>
      </c>
      <c r="G20662">
        <v>19</v>
      </c>
      <c r="H20662">
        <v>886.16</v>
      </c>
    </row>
    <row r="20663" spans="1:8" x14ac:dyDescent="0.25">
      <c r="A20663" s="2">
        <v>36</v>
      </c>
      <c r="B20663" t="s">
        <v>51</v>
      </c>
      <c r="C20663" t="s">
        <v>311</v>
      </c>
      <c r="D20663" s="2">
        <v>2</v>
      </c>
      <c r="E20663" s="17">
        <v>14</v>
      </c>
      <c r="F20663" t="s">
        <v>73</v>
      </c>
      <c r="G20663">
        <v>3</v>
      </c>
      <c r="H20663">
        <v>757869.2</v>
      </c>
    </row>
    <row r="20664" spans="1:8" x14ac:dyDescent="0.25">
      <c r="A20664" s="2">
        <v>36</v>
      </c>
      <c r="B20664" t="s">
        <v>51</v>
      </c>
      <c r="C20664" t="s">
        <v>311</v>
      </c>
      <c r="D20664" s="2">
        <v>2</v>
      </c>
      <c r="E20664" s="17">
        <v>14</v>
      </c>
      <c r="F20664" t="s">
        <v>79</v>
      </c>
      <c r="G20664">
        <v>1</v>
      </c>
      <c r="H20664">
        <v>23686</v>
      </c>
    </row>
    <row r="20665" spans="1:8" x14ac:dyDescent="0.25">
      <c r="A20665" s="2">
        <v>36</v>
      </c>
      <c r="B20665" t="s">
        <v>51</v>
      </c>
      <c r="C20665" t="s">
        <v>311</v>
      </c>
      <c r="D20665" s="2">
        <v>2</v>
      </c>
      <c r="E20665" s="17">
        <v>14</v>
      </c>
      <c r="F20665" t="s">
        <v>72</v>
      </c>
      <c r="G20665">
        <v>19</v>
      </c>
      <c r="H20665">
        <v>2271976.9100000006</v>
      </c>
    </row>
    <row r="20666" spans="1:8" x14ac:dyDescent="0.25">
      <c r="A20666" s="2">
        <v>36</v>
      </c>
      <c r="B20666" t="s">
        <v>51</v>
      </c>
      <c r="C20666" t="s">
        <v>311</v>
      </c>
      <c r="D20666" s="2">
        <v>2</v>
      </c>
      <c r="E20666" s="17">
        <v>15</v>
      </c>
      <c r="F20666" t="s">
        <v>70</v>
      </c>
      <c r="G20666">
        <v>5</v>
      </c>
      <c r="H20666">
        <v>6125098.1499999994</v>
      </c>
    </row>
    <row r="20667" spans="1:8" x14ac:dyDescent="0.25">
      <c r="A20667" s="2">
        <v>36</v>
      </c>
      <c r="B20667" t="s">
        <v>51</v>
      </c>
      <c r="C20667" t="s">
        <v>311</v>
      </c>
      <c r="D20667" s="2">
        <v>2</v>
      </c>
      <c r="E20667" s="17">
        <v>15</v>
      </c>
      <c r="F20667" t="s">
        <v>75</v>
      </c>
      <c r="G20667">
        <v>1</v>
      </c>
      <c r="H20667">
        <v>13039</v>
      </c>
    </row>
    <row r="20668" spans="1:8" x14ac:dyDescent="0.25">
      <c r="A20668" s="2">
        <v>36</v>
      </c>
      <c r="B20668" t="s">
        <v>51</v>
      </c>
      <c r="C20668" t="s">
        <v>311</v>
      </c>
      <c r="D20668" s="2">
        <v>2</v>
      </c>
      <c r="E20668" s="17">
        <v>15</v>
      </c>
      <c r="F20668" t="s">
        <v>68</v>
      </c>
      <c r="G20668">
        <v>5</v>
      </c>
      <c r="H20668">
        <v>152369</v>
      </c>
    </row>
    <row r="20669" spans="1:8" x14ac:dyDescent="0.25">
      <c r="A20669" s="2">
        <v>36</v>
      </c>
      <c r="B20669" t="s">
        <v>51</v>
      </c>
      <c r="C20669" t="s">
        <v>311</v>
      </c>
      <c r="D20669" s="2">
        <v>2</v>
      </c>
      <c r="E20669" s="17">
        <v>15</v>
      </c>
      <c r="F20669" t="s">
        <v>69</v>
      </c>
      <c r="G20669">
        <v>5</v>
      </c>
      <c r="H20669">
        <v>796261.46</v>
      </c>
    </row>
    <row r="20670" spans="1:8" x14ac:dyDescent="0.25">
      <c r="A20670" s="2">
        <v>36</v>
      </c>
      <c r="B20670" t="s">
        <v>51</v>
      </c>
      <c r="C20670" t="s">
        <v>311</v>
      </c>
      <c r="D20670" s="2">
        <v>2</v>
      </c>
      <c r="E20670" s="17">
        <v>15</v>
      </c>
      <c r="F20670" t="s">
        <v>67</v>
      </c>
      <c r="G20670">
        <v>5</v>
      </c>
      <c r="H20670">
        <v>466.4</v>
      </c>
    </row>
    <row r="20671" spans="1:8" x14ac:dyDescent="0.25">
      <c r="A20671" s="2">
        <v>36</v>
      </c>
      <c r="B20671" t="s">
        <v>51</v>
      </c>
      <c r="C20671" t="s">
        <v>311</v>
      </c>
      <c r="D20671" s="2">
        <v>2</v>
      </c>
      <c r="E20671" s="17">
        <v>15</v>
      </c>
      <c r="F20671" t="s">
        <v>73</v>
      </c>
      <c r="H20671">
        <v>378203.35</v>
      </c>
    </row>
    <row r="20672" spans="1:8" x14ac:dyDescent="0.25">
      <c r="A20672" s="2">
        <v>36</v>
      </c>
      <c r="B20672" t="s">
        <v>51</v>
      </c>
      <c r="C20672" t="s">
        <v>311</v>
      </c>
      <c r="D20672" s="2">
        <v>2</v>
      </c>
      <c r="E20672" s="17">
        <v>15</v>
      </c>
      <c r="F20672" t="s">
        <v>72</v>
      </c>
      <c r="G20672">
        <v>5</v>
      </c>
      <c r="H20672">
        <v>1292182.42</v>
      </c>
    </row>
    <row r="20673" spans="1:8" x14ac:dyDescent="0.25">
      <c r="A20673" s="2">
        <v>13</v>
      </c>
      <c r="B20673" t="s">
        <v>38</v>
      </c>
      <c r="C20673" t="s">
        <v>312</v>
      </c>
      <c r="D20673" s="2" t="e">
        <v>#N/A</v>
      </c>
      <c r="E20673" s="17">
        <v>1</v>
      </c>
      <c r="F20673" t="s">
        <v>70</v>
      </c>
      <c r="H20673">
        <v>169739.98</v>
      </c>
    </row>
    <row r="20674" spans="1:8" x14ac:dyDescent="0.25">
      <c r="A20674" s="2">
        <v>13</v>
      </c>
      <c r="B20674" t="s">
        <v>38</v>
      </c>
      <c r="C20674" t="s">
        <v>312</v>
      </c>
      <c r="D20674" s="2" t="e">
        <v>#N/A</v>
      </c>
      <c r="E20674" s="17">
        <v>1</v>
      </c>
      <c r="F20674" t="s">
        <v>77</v>
      </c>
      <c r="H20674">
        <v>7786.1399999999994</v>
      </c>
    </row>
    <row r="20675" spans="1:8" x14ac:dyDescent="0.25">
      <c r="A20675" s="2">
        <v>13</v>
      </c>
      <c r="B20675" t="s">
        <v>38</v>
      </c>
      <c r="C20675" t="s">
        <v>312</v>
      </c>
      <c r="D20675" s="2" t="e">
        <v>#N/A</v>
      </c>
      <c r="E20675" s="17">
        <v>2</v>
      </c>
      <c r="F20675" t="s">
        <v>70</v>
      </c>
      <c r="H20675">
        <v>428263.86</v>
      </c>
    </row>
    <row r="20676" spans="1:8" x14ac:dyDescent="0.25">
      <c r="A20676" s="2">
        <v>13</v>
      </c>
      <c r="B20676" t="s">
        <v>38</v>
      </c>
      <c r="C20676" t="s">
        <v>312</v>
      </c>
      <c r="D20676" s="2" t="e">
        <v>#N/A</v>
      </c>
      <c r="E20676" s="17">
        <v>2</v>
      </c>
      <c r="F20676" t="s">
        <v>75</v>
      </c>
      <c r="H20676">
        <v>53400</v>
      </c>
    </row>
    <row r="20677" spans="1:8" x14ac:dyDescent="0.25">
      <c r="A20677" s="2">
        <v>13</v>
      </c>
      <c r="B20677" t="s">
        <v>38</v>
      </c>
      <c r="C20677" t="s">
        <v>312</v>
      </c>
      <c r="D20677" s="2" t="e">
        <v>#N/A</v>
      </c>
      <c r="E20677" s="17">
        <v>2</v>
      </c>
      <c r="F20677" t="s">
        <v>77</v>
      </c>
      <c r="H20677">
        <v>1840.08</v>
      </c>
    </row>
    <row r="20678" spans="1:8" x14ac:dyDescent="0.25">
      <c r="A20678" s="2">
        <v>13</v>
      </c>
      <c r="B20678" t="s">
        <v>38</v>
      </c>
      <c r="C20678" t="s">
        <v>312</v>
      </c>
      <c r="D20678" s="2" t="e">
        <v>#N/A</v>
      </c>
      <c r="E20678" s="17">
        <v>2</v>
      </c>
      <c r="F20678" t="s">
        <v>68</v>
      </c>
      <c r="H20678">
        <v>59250.5</v>
      </c>
    </row>
    <row r="20679" spans="1:8" x14ac:dyDescent="0.25">
      <c r="A20679" s="2">
        <v>13</v>
      </c>
      <c r="B20679" t="s">
        <v>38</v>
      </c>
      <c r="C20679" t="s">
        <v>312</v>
      </c>
      <c r="D20679" s="2" t="e">
        <v>#N/A</v>
      </c>
      <c r="E20679" s="17">
        <v>2</v>
      </c>
      <c r="F20679" t="s">
        <v>69</v>
      </c>
      <c r="H20679">
        <v>48219.409999999989</v>
      </c>
    </row>
    <row r="20680" spans="1:8" x14ac:dyDescent="0.25">
      <c r="A20680" s="2">
        <v>13</v>
      </c>
      <c r="B20680" t="s">
        <v>38</v>
      </c>
      <c r="C20680" t="s">
        <v>312</v>
      </c>
      <c r="D20680" s="2" t="e">
        <v>#N/A</v>
      </c>
      <c r="E20680" s="17">
        <v>2</v>
      </c>
      <c r="F20680" t="s">
        <v>67</v>
      </c>
      <c r="H20680">
        <v>378.95000000000005</v>
      </c>
    </row>
    <row r="20681" spans="1:8" x14ac:dyDescent="0.25">
      <c r="A20681" s="2">
        <v>13</v>
      </c>
      <c r="B20681" t="s">
        <v>38</v>
      </c>
      <c r="C20681" t="s">
        <v>312</v>
      </c>
      <c r="D20681" s="2" t="e">
        <v>#N/A</v>
      </c>
      <c r="E20681" s="17">
        <v>2</v>
      </c>
      <c r="F20681" t="s">
        <v>73</v>
      </c>
      <c r="H20681">
        <v>24602.48</v>
      </c>
    </row>
    <row r="20682" spans="1:8" x14ac:dyDescent="0.25">
      <c r="A20682" s="2">
        <v>13</v>
      </c>
      <c r="B20682" t="s">
        <v>38</v>
      </c>
      <c r="C20682" t="s">
        <v>312</v>
      </c>
      <c r="D20682" s="2" t="e">
        <v>#N/A</v>
      </c>
      <c r="E20682" s="17">
        <v>2</v>
      </c>
      <c r="F20682" t="s">
        <v>72</v>
      </c>
      <c r="H20682">
        <v>21215.429999999997</v>
      </c>
    </row>
    <row r="20683" spans="1:8" x14ac:dyDescent="0.25">
      <c r="A20683" s="2">
        <v>13</v>
      </c>
      <c r="B20683" t="s">
        <v>38</v>
      </c>
      <c r="C20683" t="s">
        <v>312</v>
      </c>
      <c r="D20683" s="2" t="e">
        <v>#N/A</v>
      </c>
      <c r="E20683" s="17">
        <v>5</v>
      </c>
      <c r="F20683" t="s">
        <v>70</v>
      </c>
      <c r="H20683">
        <v>1352750.88</v>
      </c>
    </row>
    <row r="20684" spans="1:8" x14ac:dyDescent="0.25">
      <c r="A20684" s="2">
        <v>13</v>
      </c>
      <c r="B20684" t="s">
        <v>38</v>
      </c>
      <c r="C20684" t="s">
        <v>312</v>
      </c>
      <c r="D20684" s="2" t="e">
        <v>#N/A</v>
      </c>
      <c r="E20684" s="17">
        <v>5</v>
      </c>
      <c r="F20684" t="s">
        <v>75</v>
      </c>
      <c r="H20684">
        <v>73800</v>
      </c>
    </row>
    <row r="20685" spans="1:8" x14ac:dyDescent="0.25">
      <c r="A20685" s="2">
        <v>13</v>
      </c>
      <c r="B20685" t="s">
        <v>38</v>
      </c>
      <c r="C20685" t="s">
        <v>312</v>
      </c>
      <c r="D20685" s="2" t="e">
        <v>#N/A</v>
      </c>
      <c r="E20685" s="17">
        <v>5</v>
      </c>
      <c r="F20685" t="s">
        <v>77</v>
      </c>
      <c r="H20685">
        <v>25968.13</v>
      </c>
    </row>
    <row r="20686" spans="1:8" x14ac:dyDescent="0.25">
      <c r="A20686" s="2">
        <v>13</v>
      </c>
      <c r="B20686" t="s">
        <v>38</v>
      </c>
      <c r="C20686" t="s">
        <v>312</v>
      </c>
      <c r="D20686" s="2" t="e">
        <v>#N/A</v>
      </c>
      <c r="E20686" s="17">
        <v>5</v>
      </c>
      <c r="F20686" t="s">
        <v>68</v>
      </c>
      <c r="H20686">
        <v>105081.5</v>
      </c>
    </row>
    <row r="20687" spans="1:8" x14ac:dyDescent="0.25">
      <c r="A20687" s="2">
        <v>13</v>
      </c>
      <c r="B20687" t="s">
        <v>38</v>
      </c>
      <c r="C20687" t="s">
        <v>312</v>
      </c>
      <c r="D20687" s="2" t="e">
        <v>#N/A</v>
      </c>
      <c r="E20687" s="17">
        <v>5</v>
      </c>
      <c r="F20687" t="s">
        <v>69</v>
      </c>
      <c r="H20687">
        <v>122203.11</v>
      </c>
    </row>
    <row r="20688" spans="1:8" x14ac:dyDescent="0.25">
      <c r="A20688" s="2">
        <v>13</v>
      </c>
      <c r="B20688" t="s">
        <v>38</v>
      </c>
      <c r="C20688" t="s">
        <v>312</v>
      </c>
      <c r="D20688" s="2" t="e">
        <v>#N/A</v>
      </c>
      <c r="E20688" s="17">
        <v>5</v>
      </c>
      <c r="F20688" t="s">
        <v>67</v>
      </c>
      <c r="H20688">
        <v>734.57999999999993</v>
      </c>
    </row>
    <row r="20689" spans="1:8" x14ac:dyDescent="0.25">
      <c r="A20689" s="2">
        <v>13</v>
      </c>
      <c r="B20689" t="s">
        <v>38</v>
      </c>
      <c r="C20689" t="s">
        <v>312</v>
      </c>
      <c r="D20689" s="2" t="e">
        <v>#N/A</v>
      </c>
      <c r="E20689" s="17">
        <v>5</v>
      </c>
      <c r="F20689" t="s">
        <v>73</v>
      </c>
      <c r="H20689">
        <v>62728.979999999996</v>
      </c>
    </row>
    <row r="20690" spans="1:8" x14ac:dyDescent="0.25">
      <c r="A20690" s="2">
        <v>13</v>
      </c>
      <c r="B20690" t="s">
        <v>38</v>
      </c>
      <c r="C20690" t="s">
        <v>312</v>
      </c>
      <c r="D20690" s="2" t="e">
        <v>#N/A</v>
      </c>
      <c r="E20690" s="17">
        <v>5</v>
      </c>
      <c r="F20690" t="s">
        <v>72</v>
      </c>
      <c r="H20690">
        <v>152705.72</v>
      </c>
    </row>
    <row r="20691" spans="1:8" x14ac:dyDescent="0.25">
      <c r="A20691" s="2">
        <v>13</v>
      </c>
      <c r="B20691" t="s">
        <v>38</v>
      </c>
      <c r="C20691" t="s">
        <v>312</v>
      </c>
      <c r="D20691" s="2" t="e">
        <v>#N/A</v>
      </c>
      <c r="E20691" s="17">
        <v>6</v>
      </c>
      <c r="F20691" t="s">
        <v>70</v>
      </c>
      <c r="H20691">
        <v>1937015.25</v>
      </c>
    </row>
    <row r="20692" spans="1:8" x14ac:dyDescent="0.25">
      <c r="A20692" s="2">
        <v>13</v>
      </c>
      <c r="B20692" t="s">
        <v>38</v>
      </c>
      <c r="C20692" t="s">
        <v>312</v>
      </c>
      <c r="D20692" s="2" t="e">
        <v>#N/A</v>
      </c>
      <c r="E20692" s="17">
        <v>6</v>
      </c>
      <c r="F20692" t="s">
        <v>75</v>
      </c>
      <c r="H20692">
        <v>128400</v>
      </c>
    </row>
    <row r="20693" spans="1:8" x14ac:dyDescent="0.25">
      <c r="A20693" s="2">
        <v>13</v>
      </c>
      <c r="B20693" t="s">
        <v>38</v>
      </c>
      <c r="C20693" t="s">
        <v>312</v>
      </c>
      <c r="D20693" s="2" t="e">
        <v>#N/A</v>
      </c>
      <c r="E20693" s="17">
        <v>6</v>
      </c>
      <c r="F20693" t="s">
        <v>77</v>
      </c>
      <c r="H20693">
        <v>49421.440000000002</v>
      </c>
    </row>
    <row r="20694" spans="1:8" x14ac:dyDescent="0.25">
      <c r="A20694" s="2">
        <v>13</v>
      </c>
      <c r="B20694" t="s">
        <v>38</v>
      </c>
      <c r="C20694" t="s">
        <v>312</v>
      </c>
      <c r="D20694" s="2" t="e">
        <v>#N/A</v>
      </c>
      <c r="E20694" s="17">
        <v>6</v>
      </c>
      <c r="F20694" t="s">
        <v>68</v>
      </c>
      <c r="H20694">
        <v>216793</v>
      </c>
    </row>
    <row r="20695" spans="1:8" x14ac:dyDescent="0.25">
      <c r="A20695" s="2">
        <v>13</v>
      </c>
      <c r="B20695" t="s">
        <v>38</v>
      </c>
      <c r="C20695" t="s">
        <v>312</v>
      </c>
      <c r="D20695" s="2" t="e">
        <v>#N/A</v>
      </c>
      <c r="E20695" s="17">
        <v>6</v>
      </c>
      <c r="F20695" t="s">
        <v>69</v>
      </c>
      <c r="H20695">
        <v>250175.93</v>
      </c>
    </row>
    <row r="20696" spans="1:8" x14ac:dyDescent="0.25">
      <c r="A20696" s="2">
        <v>13</v>
      </c>
      <c r="B20696" t="s">
        <v>38</v>
      </c>
      <c r="C20696" t="s">
        <v>312</v>
      </c>
      <c r="D20696" s="2" t="e">
        <v>#N/A</v>
      </c>
      <c r="E20696" s="17">
        <v>6</v>
      </c>
      <c r="F20696" t="s">
        <v>78</v>
      </c>
      <c r="H20696">
        <v>6622.56</v>
      </c>
    </row>
    <row r="20697" spans="1:8" x14ac:dyDescent="0.25">
      <c r="A20697" s="2">
        <v>13</v>
      </c>
      <c r="B20697" t="s">
        <v>38</v>
      </c>
      <c r="C20697" t="s">
        <v>312</v>
      </c>
      <c r="D20697" s="2" t="e">
        <v>#N/A</v>
      </c>
      <c r="E20697" s="17">
        <v>6</v>
      </c>
      <c r="F20697" t="s">
        <v>67</v>
      </c>
      <c r="H20697">
        <v>833.69</v>
      </c>
    </row>
    <row r="20698" spans="1:8" x14ac:dyDescent="0.25">
      <c r="A20698" s="2">
        <v>13</v>
      </c>
      <c r="B20698" t="s">
        <v>38</v>
      </c>
      <c r="C20698" t="s">
        <v>312</v>
      </c>
      <c r="D20698" s="2" t="e">
        <v>#N/A</v>
      </c>
      <c r="E20698" s="17">
        <v>6</v>
      </c>
      <c r="F20698" t="s">
        <v>73</v>
      </c>
      <c r="H20698">
        <v>144719.47999999998</v>
      </c>
    </row>
    <row r="20699" spans="1:8" x14ac:dyDescent="0.25">
      <c r="A20699" s="2">
        <v>13</v>
      </c>
      <c r="B20699" t="s">
        <v>38</v>
      </c>
      <c r="C20699" t="s">
        <v>312</v>
      </c>
      <c r="D20699" s="2" t="e">
        <v>#N/A</v>
      </c>
      <c r="E20699" s="17">
        <v>6</v>
      </c>
      <c r="F20699" t="s">
        <v>72</v>
      </c>
      <c r="H20699">
        <v>18290.25</v>
      </c>
    </row>
    <row r="20700" spans="1:8" x14ac:dyDescent="0.25">
      <c r="A20700" s="2">
        <v>13</v>
      </c>
      <c r="B20700" t="s">
        <v>38</v>
      </c>
      <c r="C20700" t="s">
        <v>312</v>
      </c>
      <c r="D20700" s="2" t="e">
        <v>#N/A</v>
      </c>
      <c r="E20700" s="17">
        <v>7</v>
      </c>
      <c r="F20700" t="s">
        <v>70</v>
      </c>
      <c r="H20700">
        <v>2493000.75</v>
      </c>
    </row>
    <row r="20701" spans="1:8" x14ac:dyDescent="0.25">
      <c r="A20701" s="2">
        <v>13</v>
      </c>
      <c r="B20701" t="s">
        <v>38</v>
      </c>
      <c r="C20701" t="s">
        <v>312</v>
      </c>
      <c r="D20701" s="2" t="e">
        <v>#N/A</v>
      </c>
      <c r="E20701" s="17">
        <v>7</v>
      </c>
      <c r="F20701" t="s">
        <v>75</v>
      </c>
      <c r="H20701">
        <v>129600</v>
      </c>
    </row>
    <row r="20702" spans="1:8" x14ac:dyDescent="0.25">
      <c r="A20702" s="2">
        <v>13</v>
      </c>
      <c r="B20702" t="s">
        <v>38</v>
      </c>
      <c r="C20702" t="s">
        <v>312</v>
      </c>
      <c r="D20702" s="2" t="e">
        <v>#N/A</v>
      </c>
      <c r="E20702" s="17">
        <v>7</v>
      </c>
      <c r="F20702" t="s">
        <v>77</v>
      </c>
      <c r="H20702">
        <v>18361.129999999997</v>
      </c>
    </row>
    <row r="20703" spans="1:8" x14ac:dyDescent="0.25">
      <c r="A20703" s="2">
        <v>13</v>
      </c>
      <c r="B20703" t="s">
        <v>38</v>
      </c>
      <c r="C20703" t="s">
        <v>312</v>
      </c>
      <c r="D20703" s="2" t="e">
        <v>#N/A</v>
      </c>
      <c r="E20703" s="17">
        <v>7</v>
      </c>
      <c r="F20703" t="s">
        <v>68</v>
      </c>
      <c r="H20703">
        <v>124325.5</v>
      </c>
    </row>
    <row r="20704" spans="1:8" x14ac:dyDescent="0.25">
      <c r="A20704" s="2">
        <v>13</v>
      </c>
      <c r="B20704" t="s">
        <v>38</v>
      </c>
      <c r="C20704" t="s">
        <v>312</v>
      </c>
      <c r="D20704" s="2" t="e">
        <v>#N/A</v>
      </c>
      <c r="E20704" s="17">
        <v>7</v>
      </c>
      <c r="F20704" t="s">
        <v>69</v>
      </c>
      <c r="H20704">
        <v>309313.01000000007</v>
      </c>
    </row>
    <row r="20705" spans="1:8" x14ac:dyDescent="0.25">
      <c r="A20705" s="2">
        <v>13</v>
      </c>
      <c r="B20705" t="s">
        <v>38</v>
      </c>
      <c r="C20705" t="s">
        <v>312</v>
      </c>
      <c r="D20705" s="2" t="e">
        <v>#N/A</v>
      </c>
      <c r="E20705" s="17">
        <v>7</v>
      </c>
      <c r="F20705" t="s">
        <v>78</v>
      </c>
      <c r="H20705">
        <v>11289.13</v>
      </c>
    </row>
    <row r="20706" spans="1:8" x14ac:dyDescent="0.25">
      <c r="A20706" s="2">
        <v>13</v>
      </c>
      <c r="B20706" t="s">
        <v>38</v>
      </c>
      <c r="C20706" t="s">
        <v>312</v>
      </c>
      <c r="D20706" s="2" t="e">
        <v>#N/A</v>
      </c>
      <c r="E20706" s="17">
        <v>7</v>
      </c>
      <c r="F20706" t="s">
        <v>67</v>
      </c>
      <c r="H20706">
        <v>868.67000000000007</v>
      </c>
    </row>
    <row r="20707" spans="1:8" x14ac:dyDescent="0.25">
      <c r="A20707" s="2">
        <v>13</v>
      </c>
      <c r="B20707" t="s">
        <v>38</v>
      </c>
      <c r="C20707" t="s">
        <v>312</v>
      </c>
      <c r="D20707" s="2" t="e">
        <v>#N/A</v>
      </c>
      <c r="E20707" s="17">
        <v>7</v>
      </c>
      <c r="F20707" t="s">
        <v>73</v>
      </c>
      <c r="H20707">
        <v>161657.01</v>
      </c>
    </row>
    <row r="20708" spans="1:8" x14ac:dyDescent="0.25">
      <c r="A20708" s="2">
        <v>13</v>
      </c>
      <c r="B20708" t="s">
        <v>38</v>
      </c>
      <c r="C20708" t="s">
        <v>312</v>
      </c>
      <c r="D20708" s="2" t="e">
        <v>#N/A</v>
      </c>
      <c r="E20708" s="17">
        <v>7</v>
      </c>
      <c r="F20708" t="s">
        <v>72</v>
      </c>
      <c r="H20708">
        <v>55692.319999999992</v>
      </c>
    </row>
    <row r="20709" spans="1:8" x14ac:dyDescent="0.25">
      <c r="A20709" s="2">
        <v>13</v>
      </c>
      <c r="B20709" t="s">
        <v>38</v>
      </c>
      <c r="C20709" t="s">
        <v>312</v>
      </c>
      <c r="D20709" s="2" t="e">
        <v>#N/A</v>
      </c>
      <c r="E20709" s="17">
        <v>8</v>
      </c>
      <c r="F20709" t="s">
        <v>70</v>
      </c>
      <c r="H20709">
        <v>1924322.17</v>
      </c>
    </row>
    <row r="20710" spans="1:8" x14ac:dyDescent="0.25">
      <c r="A20710" s="2">
        <v>13</v>
      </c>
      <c r="B20710" t="s">
        <v>38</v>
      </c>
      <c r="C20710" t="s">
        <v>312</v>
      </c>
      <c r="D20710" s="2" t="e">
        <v>#N/A</v>
      </c>
      <c r="E20710" s="17">
        <v>8</v>
      </c>
      <c r="F20710" t="s">
        <v>75</v>
      </c>
      <c r="H20710">
        <v>57300</v>
      </c>
    </row>
    <row r="20711" spans="1:8" x14ac:dyDescent="0.25">
      <c r="A20711" s="2">
        <v>13</v>
      </c>
      <c r="B20711" t="s">
        <v>38</v>
      </c>
      <c r="C20711" t="s">
        <v>312</v>
      </c>
      <c r="D20711" s="2" t="e">
        <v>#N/A</v>
      </c>
      <c r="E20711" s="17">
        <v>8</v>
      </c>
      <c r="F20711" t="s">
        <v>77</v>
      </c>
      <c r="H20711">
        <v>58009.48</v>
      </c>
    </row>
    <row r="20712" spans="1:8" x14ac:dyDescent="0.25">
      <c r="A20712" s="2">
        <v>13</v>
      </c>
      <c r="B20712" t="s">
        <v>38</v>
      </c>
      <c r="C20712" t="s">
        <v>312</v>
      </c>
      <c r="D20712" s="2" t="e">
        <v>#N/A</v>
      </c>
      <c r="E20712" s="17">
        <v>8</v>
      </c>
      <c r="F20712" t="s">
        <v>68</v>
      </c>
      <c r="H20712">
        <v>77162</v>
      </c>
    </row>
    <row r="20713" spans="1:8" x14ac:dyDescent="0.25">
      <c r="A20713" s="2">
        <v>13</v>
      </c>
      <c r="B20713" t="s">
        <v>38</v>
      </c>
      <c r="C20713" t="s">
        <v>312</v>
      </c>
      <c r="D20713" s="2" t="e">
        <v>#N/A</v>
      </c>
      <c r="E20713" s="17">
        <v>8</v>
      </c>
      <c r="F20713" t="s">
        <v>69</v>
      </c>
      <c r="H20713">
        <v>221114.29000000004</v>
      </c>
    </row>
    <row r="20714" spans="1:8" x14ac:dyDescent="0.25">
      <c r="A20714" s="2">
        <v>13</v>
      </c>
      <c r="B20714" t="s">
        <v>38</v>
      </c>
      <c r="C20714" t="s">
        <v>312</v>
      </c>
      <c r="D20714" s="2" t="e">
        <v>#N/A</v>
      </c>
      <c r="E20714" s="17">
        <v>8</v>
      </c>
      <c r="F20714" t="s">
        <v>78</v>
      </c>
      <c r="H20714">
        <v>18343.8</v>
      </c>
    </row>
    <row r="20715" spans="1:8" x14ac:dyDescent="0.25">
      <c r="A20715" s="2">
        <v>13</v>
      </c>
      <c r="B20715" t="s">
        <v>38</v>
      </c>
      <c r="C20715" t="s">
        <v>312</v>
      </c>
      <c r="D20715" s="2" t="e">
        <v>#N/A</v>
      </c>
      <c r="E20715" s="17">
        <v>8</v>
      </c>
      <c r="F20715" t="s">
        <v>67</v>
      </c>
      <c r="H20715">
        <v>524.69999999999993</v>
      </c>
    </row>
    <row r="20716" spans="1:8" x14ac:dyDescent="0.25">
      <c r="A20716" s="2">
        <v>13</v>
      </c>
      <c r="B20716" t="s">
        <v>38</v>
      </c>
      <c r="C20716" t="s">
        <v>312</v>
      </c>
      <c r="D20716" s="2" t="e">
        <v>#N/A</v>
      </c>
      <c r="E20716" s="17">
        <v>8</v>
      </c>
      <c r="F20716" t="s">
        <v>73</v>
      </c>
      <c r="H20716">
        <v>149773.25</v>
      </c>
    </row>
    <row r="20717" spans="1:8" x14ac:dyDescent="0.25">
      <c r="A20717" s="2">
        <v>13</v>
      </c>
      <c r="B20717" t="s">
        <v>38</v>
      </c>
      <c r="C20717" t="s">
        <v>312</v>
      </c>
      <c r="D20717" s="2" t="e">
        <v>#N/A</v>
      </c>
      <c r="E20717" s="17">
        <v>8</v>
      </c>
      <c r="F20717" t="s">
        <v>72</v>
      </c>
      <c r="H20717">
        <v>109950.82999999999</v>
      </c>
    </row>
    <row r="20718" spans="1:8" x14ac:dyDescent="0.25">
      <c r="A20718" s="2">
        <v>13</v>
      </c>
      <c r="B20718" t="s">
        <v>38</v>
      </c>
      <c r="C20718" t="s">
        <v>312</v>
      </c>
      <c r="D20718" s="2" t="e">
        <v>#N/A</v>
      </c>
      <c r="E20718" s="17">
        <v>8</v>
      </c>
      <c r="F20718" t="s">
        <v>74</v>
      </c>
      <c r="H20718">
        <v>50598.75</v>
      </c>
    </row>
    <row r="20719" spans="1:8" x14ac:dyDescent="0.25">
      <c r="A20719" s="2">
        <v>13</v>
      </c>
      <c r="B20719" t="s">
        <v>38</v>
      </c>
      <c r="C20719" t="s">
        <v>312</v>
      </c>
      <c r="D20719" s="2" t="e">
        <v>#N/A</v>
      </c>
      <c r="E20719" s="17">
        <v>9</v>
      </c>
      <c r="F20719" t="s">
        <v>70</v>
      </c>
      <c r="H20719">
        <v>2198811.5</v>
      </c>
    </row>
    <row r="20720" spans="1:8" x14ac:dyDescent="0.25">
      <c r="A20720" s="2">
        <v>13</v>
      </c>
      <c r="B20720" t="s">
        <v>38</v>
      </c>
      <c r="C20720" t="s">
        <v>312</v>
      </c>
      <c r="D20720" s="2" t="e">
        <v>#N/A</v>
      </c>
      <c r="E20720" s="17">
        <v>9</v>
      </c>
      <c r="F20720" t="s">
        <v>75</v>
      </c>
      <c r="H20720">
        <v>54900</v>
      </c>
    </row>
    <row r="20721" spans="1:8" x14ac:dyDescent="0.25">
      <c r="A20721" s="2">
        <v>13</v>
      </c>
      <c r="B20721" t="s">
        <v>38</v>
      </c>
      <c r="C20721" t="s">
        <v>312</v>
      </c>
      <c r="D20721" s="2" t="e">
        <v>#N/A</v>
      </c>
      <c r="E20721" s="17">
        <v>9</v>
      </c>
      <c r="F20721" t="s">
        <v>77</v>
      </c>
      <c r="H20721">
        <v>26298.36</v>
      </c>
    </row>
    <row r="20722" spans="1:8" x14ac:dyDescent="0.25">
      <c r="A20722" s="2">
        <v>13</v>
      </c>
      <c r="B20722" t="s">
        <v>38</v>
      </c>
      <c r="C20722" t="s">
        <v>312</v>
      </c>
      <c r="D20722" s="2" t="e">
        <v>#N/A</v>
      </c>
      <c r="E20722" s="17">
        <v>9</v>
      </c>
      <c r="F20722" t="s">
        <v>68</v>
      </c>
      <c r="H20722">
        <v>99134</v>
      </c>
    </row>
    <row r="20723" spans="1:8" x14ac:dyDescent="0.25">
      <c r="A20723" s="2">
        <v>13</v>
      </c>
      <c r="B20723" t="s">
        <v>38</v>
      </c>
      <c r="C20723" t="s">
        <v>312</v>
      </c>
      <c r="D20723" s="2" t="e">
        <v>#N/A</v>
      </c>
      <c r="E20723" s="17">
        <v>9</v>
      </c>
      <c r="F20723" t="s">
        <v>69</v>
      </c>
      <c r="H20723">
        <v>285844.06999999995</v>
      </c>
    </row>
    <row r="20724" spans="1:8" x14ac:dyDescent="0.25">
      <c r="A20724" s="2">
        <v>13</v>
      </c>
      <c r="B20724" t="s">
        <v>38</v>
      </c>
      <c r="C20724" t="s">
        <v>312</v>
      </c>
      <c r="D20724" s="2" t="e">
        <v>#N/A</v>
      </c>
      <c r="E20724" s="17">
        <v>9</v>
      </c>
      <c r="F20724" t="s">
        <v>78</v>
      </c>
      <c r="H20724">
        <v>7148.74</v>
      </c>
    </row>
    <row r="20725" spans="1:8" x14ac:dyDescent="0.25">
      <c r="A20725" s="2">
        <v>13</v>
      </c>
      <c r="B20725" t="s">
        <v>38</v>
      </c>
      <c r="C20725" t="s">
        <v>312</v>
      </c>
      <c r="D20725" s="2" t="e">
        <v>#N/A</v>
      </c>
      <c r="E20725" s="17">
        <v>9</v>
      </c>
      <c r="F20725" t="s">
        <v>67</v>
      </c>
      <c r="H20725">
        <v>513.04</v>
      </c>
    </row>
    <row r="20726" spans="1:8" x14ac:dyDescent="0.25">
      <c r="A20726" s="2">
        <v>13</v>
      </c>
      <c r="B20726" t="s">
        <v>38</v>
      </c>
      <c r="C20726" t="s">
        <v>312</v>
      </c>
      <c r="D20726" s="2" t="e">
        <v>#N/A</v>
      </c>
      <c r="E20726" s="17">
        <v>9</v>
      </c>
      <c r="F20726" t="s">
        <v>73</v>
      </c>
      <c r="H20726">
        <v>173417.75</v>
      </c>
    </row>
    <row r="20727" spans="1:8" x14ac:dyDescent="0.25">
      <c r="A20727" s="2">
        <v>13</v>
      </c>
      <c r="B20727" t="s">
        <v>38</v>
      </c>
      <c r="C20727" t="s">
        <v>312</v>
      </c>
      <c r="D20727" s="2" t="e">
        <v>#N/A</v>
      </c>
      <c r="E20727" s="17">
        <v>9</v>
      </c>
      <c r="F20727" t="s">
        <v>74</v>
      </c>
      <c r="H20727">
        <v>100626.95</v>
      </c>
    </row>
    <row r="20728" spans="1:8" x14ac:dyDescent="0.25">
      <c r="A20728" s="2">
        <v>13</v>
      </c>
      <c r="B20728" t="s">
        <v>38</v>
      </c>
      <c r="C20728" t="s">
        <v>312</v>
      </c>
      <c r="D20728" s="2" t="e">
        <v>#N/A</v>
      </c>
      <c r="E20728" s="17">
        <v>10</v>
      </c>
      <c r="F20728" t="s">
        <v>70</v>
      </c>
      <c r="H20728">
        <v>676783.75</v>
      </c>
    </row>
    <row r="20729" spans="1:8" x14ac:dyDescent="0.25">
      <c r="A20729" s="2">
        <v>13</v>
      </c>
      <c r="B20729" t="s">
        <v>38</v>
      </c>
      <c r="C20729" t="s">
        <v>312</v>
      </c>
      <c r="D20729" s="2" t="e">
        <v>#N/A</v>
      </c>
      <c r="E20729" s="17">
        <v>10</v>
      </c>
      <c r="F20729" t="s">
        <v>75</v>
      </c>
      <c r="H20729">
        <v>22200</v>
      </c>
    </row>
    <row r="20730" spans="1:8" x14ac:dyDescent="0.25">
      <c r="A20730" s="2">
        <v>13</v>
      </c>
      <c r="B20730" t="s">
        <v>38</v>
      </c>
      <c r="C20730" t="s">
        <v>312</v>
      </c>
      <c r="D20730" s="2" t="e">
        <v>#N/A</v>
      </c>
      <c r="E20730" s="17">
        <v>10</v>
      </c>
      <c r="F20730" t="s">
        <v>77</v>
      </c>
      <c r="H20730">
        <v>19741.52</v>
      </c>
    </row>
    <row r="20731" spans="1:8" x14ac:dyDescent="0.25">
      <c r="A20731" s="2">
        <v>13</v>
      </c>
      <c r="B20731" t="s">
        <v>38</v>
      </c>
      <c r="C20731" t="s">
        <v>312</v>
      </c>
      <c r="D20731" s="2" t="e">
        <v>#N/A</v>
      </c>
      <c r="E20731" s="17">
        <v>10</v>
      </c>
      <c r="F20731" t="s">
        <v>68</v>
      </c>
      <c r="H20731">
        <v>60720</v>
      </c>
    </row>
    <row r="20732" spans="1:8" x14ac:dyDescent="0.25">
      <c r="A20732" s="2">
        <v>13</v>
      </c>
      <c r="B20732" t="s">
        <v>38</v>
      </c>
      <c r="C20732" t="s">
        <v>312</v>
      </c>
      <c r="D20732" s="2" t="e">
        <v>#N/A</v>
      </c>
      <c r="E20732" s="17">
        <v>10</v>
      </c>
      <c r="F20732" t="s">
        <v>69</v>
      </c>
      <c r="H20732">
        <v>87981.54</v>
      </c>
    </row>
    <row r="20733" spans="1:8" x14ac:dyDescent="0.25">
      <c r="A20733" s="2">
        <v>13</v>
      </c>
      <c r="B20733" t="s">
        <v>38</v>
      </c>
      <c r="C20733" t="s">
        <v>312</v>
      </c>
      <c r="D20733" s="2" t="e">
        <v>#N/A</v>
      </c>
      <c r="E20733" s="17">
        <v>10</v>
      </c>
      <c r="F20733" t="s">
        <v>67</v>
      </c>
      <c r="H20733">
        <v>128.26</v>
      </c>
    </row>
    <row r="20734" spans="1:8" x14ac:dyDescent="0.25">
      <c r="A20734" s="2">
        <v>13</v>
      </c>
      <c r="B20734" t="s">
        <v>38</v>
      </c>
      <c r="C20734" t="s">
        <v>312</v>
      </c>
      <c r="D20734" s="2" t="e">
        <v>#N/A</v>
      </c>
      <c r="E20734" s="17">
        <v>10</v>
      </c>
      <c r="F20734" t="s">
        <v>73</v>
      </c>
      <c r="H20734">
        <v>31514.5</v>
      </c>
    </row>
    <row r="20735" spans="1:8" x14ac:dyDescent="0.25">
      <c r="A20735" s="2">
        <v>13</v>
      </c>
      <c r="B20735" t="s">
        <v>38</v>
      </c>
      <c r="C20735" t="s">
        <v>312</v>
      </c>
      <c r="D20735" s="2" t="e">
        <v>#N/A</v>
      </c>
      <c r="E20735" s="17">
        <v>10</v>
      </c>
      <c r="F20735" t="s">
        <v>74</v>
      </c>
      <c r="H20735">
        <v>2698.2</v>
      </c>
    </row>
    <row r="20736" spans="1:8" x14ac:dyDescent="0.25">
      <c r="A20736" s="2">
        <v>13</v>
      </c>
      <c r="B20736" t="s">
        <v>38</v>
      </c>
      <c r="C20736" t="s">
        <v>312</v>
      </c>
      <c r="D20736" s="2" t="e">
        <v>#N/A</v>
      </c>
      <c r="E20736" s="17">
        <v>11</v>
      </c>
      <c r="F20736" t="s">
        <v>70</v>
      </c>
      <c r="H20736">
        <v>4109473.5800000005</v>
      </c>
    </row>
    <row r="20737" spans="1:8" x14ac:dyDescent="0.25">
      <c r="A20737" s="2">
        <v>13</v>
      </c>
      <c r="B20737" t="s">
        <v>38</v>
      </c>
      <c r="C20737" t="s">
        <v>312</v>
      </c>
      <c r="D20737" s="2" t="e">
        <v>#N/A</v>
      </c>
      <c r="E20737" s="17">
        <v>11</v>
      </c>
      <c r="F20737" t="s">
        <v>75</v>
      </c>
      <c r="H20737">
        <v>1800</v>
      </c>
    </row>
    <row r="20738" spans="1:8" x14ac:dyDescent="0.25">
      <c r="A20738" s="2">
        <v>13</v>
      </c>
      <c r="B20738" t="s">
        <v>38</v>
      </c>
      <c r="C20738" t="s">
        <v>312</v>
      </c>
      <c r="D20738" s="2" t="e">
        <v>#N/A</v>
      </c>
      <c r="E20738" s="17">
        <v>11</v>
      </c>
      <c r="F20738" t="s">
        <v>77</v>
      </c>
      <c r="H20738">
        <v>53545.11</v>
      </c>
    </row>
    <row r="20739" spans="1:8" x14ac:dyDescent="0.25">
      <c r="A20739" s="2">
        <v>13</v>
      </c>
      <c r="B20739" t="s">
        <v>38</v>
      </c>
      <c r="C20739" t="s">
        <v>312</v>
      </c>
      <c r="D20739" s="2" t="e">
        <v>#N/A</v>
      </c>
      <c r="E20739" s="17">
        <v>11</v>
      </c>
      <c r="F20739" t="s">
        <v>68</v>
      </c>
      <c r="H20739">
        <v>171767</v>
      </c>
    </row>
    <row r="20740" spans="1:8" x14ac:dyDescent="0.25">
      <c r="A20740" s="2">
        <v>13</v>
      </c>
      <c r="B20740" t="s">
        <v>38</v>
      </c>
      <c r="C20740" t="s">
        <v>312</v>
      </c>
      <c r="D20740" s="2" t="e">
        <v>#N/A</v>
      </c>
      <c r="E20740" s="17">
        <v>11</v>
      </c>
      <c r="F20740" t="s">
        <v>69</v>
      </c>
      <c r="H20740">
        <v>519278.98</v>
      </c>
    </row>
    <row r="20741" spans="1:8" x14ac:dyDescent="0.25">
      <c r="A20741" s="2">
        <v>13</v>
      </c>
      <c r="B20741" t="s">
        <v>38</v>
      </c>
      <c r="C20741" t="s">
        <v>312</v>
      </c>
      <c r="D20741" s="2" t="e">
        <v>#N/A</v>
      </c>
      <c r="E20741" s="17">
        <v>11</v>
      </c>
      <c r="F20741" t="s">
        <v>78</v>
      </c>
      <c r="H20741">
        <v>108416.07</v>
      </c>
    </row>
    <row r="20742" spans="1:8" x14ac:dyDescent="0.25">
      <c r="A20742" s="2">
        <v>13</v>
      </c>
      <c r="B20742" t="s">
        <v>38</v>
      </c>
      <c r="C20742" t="s">
        <v>312</v>
      </c>
      <c r="D20742" s="2" t="e">
        <v>#N/A</v>
      </c>
      <c r="E20742" s="17">
        <v>11</v>
      </c>
      <c r="F20742" t="s">
        <v>67</v>
      </c>
      <c r="H20742">
        <v>647.13</v>
      </c>
    </row>
    <row r="20743" spans="1:8" x14ac:dyDescent="0.25">
      <c r="A20743" s="2">
        <v>13</v>
      </c>
      <c r="B20743" t="s">
        <v>38</v>
      </c>
      <c r="C20743" t="s">
        <v>312</v>
      </c>
      <c r="D20743" s="2" t="e">
        <v>#N/A</v>
      </c>
      <c r="E20743" s="17">
        <v>11</v>
      </c>
      <c r="F20743" t="s">
        <v>73</v>
      </c>
      <c r="H20743">
        <v>311918.11</v>
      </c>
    </row>
    <row r="20744" spans="1:8" x14ac:dyDescent="0.25">
      <c r="A20744" s="2">
        <v>13</v>
      </c>
      <c r="B20744" t="s">
        <v>38</v>
      </c>
      <c r="C20744" t="s">
        <v>312</v>
      </c>
      <c r="D20744" s="2" t="e">
        <v>#N/A</v>
      </c>
      <c r="E20744" s="17">
        <v>11</v>
      </c>
      <c r="F20744" t="s">
        <v>72</v>
      </c>
      <c r="H20744">
        <v>498216.57999999996</v>
      </c>
    </row>
    <row r="20745" spans="1:8" x14ac:dyDescent="0.25">
      <c r="A20745" s="2">
        <v>13</v>
      </c>
      <c r="B20745" t="s">
        <v>38</v>
      </c>
      <c r="C20745" t="s">
        <v>312</v>
      </c>
      <c r="D20745" s="2" t="e">
        <v>#N/A</v>
      </c>
      <c r="E20745" s="17">
        <v>11</v>
      </c>
      <c r="F20745" t="s">
        <v>74</v>
      </c>
      <c r="H20745">
        <v>202521.05</v>
      </c>
    </row>
    <row r="20746" spans="1:8" x14ac:dyDescent="0.25">
      <c r="A20746" s="2">
        <v>13</v>
      </c>
      <c r="B20746" t="s">
        <v>38</v>
      </c>
      <c r="C20746" t="s">
        <v>312</v>
      </c>
      <c r="D20746" s="2" t="e">
        <v>#N/A</v>
      </c>
      <c r="E20746" s="17">
        <v>12</v>
      </c>
      <c r="F20746" t="s">
        <v>70</v>
      </c>
      <c r="H20746">
        <v>1094962.75</v>
      </c>
    </row>
    <row r="20747" spans="1:8" x14ac:dyDescent="0.25">
      <c r="A20747" s="2">
        <v>13</v>
      </c>
      <c r="B20747" t="s">
        <v>38</v>
      </c>
      <c r="C20747" t="s">
        <v>312</v>
      </c>
      <c r="D20747" s="2" t="e">
        <v>#N/A</v>
      </c>
      <c r="E20747" s="17">
        <v>12</v>
      </c>
      <c r="F20747" t="s">
        <v>77</v>
      </c>
      <c r="H20747">
        <v>6730.68</v>
      </c>
    </row>
    <row r="20748" spans="1:8" x14ac:dyDescent="0.25">
      <c r="A20748" s="2">
        <v>13</v>
      </c>
      <c r="B20748" t="s">
        <v>38</v>
      </c>
      <c r="C20748" t="s">
        <v>312</v>
      </c>
      <c r="D20748" s="2" t="e">
        <v>#N/A</v>
      </c>
      <c r="E20748" s="17">
        <v>12</v>
      </c>
      <c r="F20748" t="s">
        <v>68</v>
      </c>
      <c r="H20748">
        <v>47803</v>
      </c>
    </row>
    <row r="20749" spans="1:8" x14ac:dyDescent="0.25">
      <c r="A20749" s="2">
        <v>13</v>
      </c>
      <c r="B20749" t="s">
        <v>38</v>
      </c>
      <c r="C20749" t="s">
        <v>312</v>
      </c>
      <c r="D20749" s="2" t="e">
        <v>#N/A</v>
      </c>
      <c r="E20749" s="17">
        <v>12</v>
      </c>
      <c r="F20749" t="s">
        <v>69</v>
      </c>
      <c r="H20749">
        <v>142344.88999999998</v>
      </c>
    </row>
    <row r="20750" spans="1:8" x14ac:dyDescent="0.25">
      <c r="A20750" s="2">
        <v>13</v>
      </c>
      <c r="B20750" t="s">
        <v>38</v>
      </c>
      <c r="C20750" t="s">
        <v>312</v>
      </c>
      <c r="D20750" s="2" t="e">
        <v>#N/A</v>
      </c>
      <c r="E20750" s="17">
        <v>12</v>
      </c>
      <c r="F20750" t="s">
        <v>67</v>
      </c>
      <c r="H20750">
        <v>145.75</v>
      </c>
    </row>
    <row r="20751" spans="1:8" x14ac:dyDescent="0.25">
      <c r="A20751" s="2">
        <v>13</v>
      </c>
      <c r="B20751" t="s">
        <v>38</v>
      </c>
      <c r="C20751" t="s">
        <v>312</v>
      </c>
      <c r="D20751" s="2" t="e">
        <v>#N/A</v>
      </c>
      <c r="E20751" s="17">
        <v>12</v>
      </c>
      <c r="F20751" t="s">
        <v>73</v>
      </c>
      <c r="H20751">
        <v>44700.92</v>
      </c>
    </row>
    <row r="20752" spans="1:8" x14ac:dyDescent="0.25">
      <c r="A20752" s="2">
        <v>13</v>
      </c>
      <c r="B20752" t="s">
        <v>38</v>
      </c>
      <c r="C20752" t="s">
        <v>312</v>
      </c>
      <c r="D20752" s="2" t="e">
        <v>#N/A</v>
      </c>
      <c r="E20752" s="17">
        <v>12</v>
      </c>
      <c r="F20752" t="s">
        <v>72</v>
      </c>
      <c r="H20752">
        <v>63690.770000000004</v>
      </c>
    </row>
    <row r="20753" spans="1:8" x14ac:dyDescent="0.25">
      <c r="A20753" s="2">
        <v>13</v>
      </c>
      <c r="B20753" t="s">
        <v>38</v>
      </c>
      <c r="C20753" t="s">
        <v>312</v>
      </c>
      <c r="D20753" s="2" t="e">
        <v>#N/A</v>
      </c>
      <c r="E20753" s="17">
        <v>13</v>
      </c>
      <c r="F20753" t="s">
        <v>70</v>
      </c>
      <c r="H20753">
        <v>8944759.2100000028</v>
      </c>
    </row>
    <row r="20754" spans="1:8" x14ac:dyDescent="0.25">
      <c r="A20754" s="2">
        <v>13</v>
      </c>
      <c r="B20754" t="s">
        <v>38</v>
      </c>
      <c r="C20754" t="s">
        <v>312</v>
      </c>
      <c r="D20754" s="2" t="e">
        <v>#N/A</v>
      </c>
      <c r="E20754" s="17">
        <v>13</v>
      </c>
      <c r="F20754" t="s">
        <v>68</v>
      </c>
      <c r="H20754">
        <v>263531</v>
      </c>
    </row>
    <row r="20755" spans="1:8" x14ac:dyDescent="0.25">
      <c r="A20755" s="2">
        <v>13</v>
      </c>
      <c r="B20755" t="s">
        <v>38</v>
      </c>
      <c r="C20755" t="s">
        <v>312</v>
      </c>
      <c r="D20755" s="2" t="e">
        <v>#N/A</v>
      </c>
      <c r="E20755" s="17">
        <v>13</v>
      </c>
      <c r="F20755" t="s">
        <v>69</v>
      </c>
      <c r="H20755">
        <v>1162815.93</v>
      </c>
    </row>
    <row r="20756" spans="1:8" x14ac:dyDescent="0.25">
      <c r="A20756" s="2">
        <v>13</v>
      </c>
      <c r="B20756" t="s">
        <v>38</v>
      </c>
      <c r="C20756" t="s">
        <v>312</v>
      </c>
      <c r="D20756" s="2" t="e">
        <v>#N/A</v>
      </c>
      <c r="E20756" s="17">
        <v>13</v>
      </c>
      <c r="F20756" t="s">
        <v>78</v>
      </c>
      <c r="H20756">
        <v>98724.92</v>
      </c>
    </row>
    <row r="20757" spans="1:8" x14ac:dyDescent="0.25">
      <c r="A20757" s="2">
        <v>13</v>
      </c>
      <c r="B20757" t="s">
        <v>38</v>
      </c>
      <c r="C20757" t="s">
        <v>312</v>
      </c>
      <c r="D20757" s="2" t="e">
        <v>#N/A</v>
      </c>
      <c r="E20757" s="17">
        <v>13</v>
      </c>
      <c r="F20757" t="s">
        <v>67</v>
      </c>
      <c r="H20757">
        <v>1090.1600000000001</v>
      </c>
    </row>
    <row r="20758" spans="1:8" x14ac:dyDescent="0.25">
      <c r="A20758" s="2">
        <v>13</v>
      </c>
      <c r="B20758" t="s">
        <v>38</v>
      </c>
      <c r="C20758" t="s">
        <v>312</v>
      </c>
      <c r="D20758" s="2" t="e">
        <v>#N/A</v>
      </c>
      <c r="E20758" s="17">
        <v>13</v>
      </c>
      <c r="F20758" t="s">
        <v>73</v>
      </c>
      <c r="H20758">
        <v>720686.60000000009</v>
      </c>
    </row>
    <row r="20759" spans="1:8" x14ac:dyDescent="0.25">
      <c r="A20759" s="2">
        <v>13</v>
      </c>
      <c r="B20759" t="s">
        <v>38</v>
      </c>
      <c r="C20759" t="s">
        <v>312</v>
      </c>
      <c r="D20759" s="2" t="e">
        <v>#N/A</v>
      </c>
      <c r="E20759" s="17">
        <v>13</v>
      </c>
      <c r="F20759" t="s">
        <v>79</v>
      </c>
      <c r="H20759">
        <v>24731.29</v>
      </c>
    </row>
    <row r="20760" spans="1:8" x14ac:dyDescent="0.25">
      <c r="A20760" s="2">
        <v>13</v>
      </c>
      <c r="B20760" t="s">
        <v>38</v>
      </c>
      <c r="C20760" t="s">
        <v>312</v>
      </c>
      <c r="D20760" s="2" t="e">
        <v>#N/A</v>
      </c>
      <c r="E20760" s="17">
        <v>13</v>
      </c>
      <c r="F20760" t="s">
        <v>72</v>
      </c>
      <c r="H20760">
        <v>2741010.9799999995</v>
      </c>
    </row>
    <row r="20761" spans="1:8" x14ac:dyDescent="0.25">
      <c r="A20761" s="2">
        <v>13</v>
      </c>
      <c r="B20761" t="s">
        <v>38</v>
      </c>
      <c r="C20761" t="s">
        <v>312</v>
      </c>
      <c r="D20761" s="2" t="e">
        <v>#N/A</v>
      </c>
      <c r="E20761" s="17">
        <v>13</v>
      </c>
      <c r="F20761" t="s">
        <v>74</v>
      </c>
      <c r="H20761">
        <v>273948</v>
      </c>
    </row>
    <row r="20762" spans="1:8" x14ac:dyDescent="0.25">
      <c r="A20762" s="2">
        <v>13</v>
      </c>
      <c r="B20762" t="s">
        <v>38</v>
      </c>
      <c r="C20762" t="s">
        <v>312</v>
      </c>
      <c r="D20762" s="2" t="e">
        <v>#N/A</v>
      </c>
      <c r="E20762" s="17">
        <v>14</v>
      </c>
      <c r="F20762" t="s">
        <v>70</v>
      </c>
      <c r="H20762">
        <v>7085050.9800000004</v>
      </c>
    </row>
    <row r="20763" spans="1:8" x14ac:dyDescent="0.25">
      <c r="A20763" s="2">
        <v>13</v>
      </c>
      <c r="B20763" t="s">
        <v>38</v>
      </c>
      <c r="C20763" t="s">
        <v>312</v>
      </c>
      <c r="D20763" s="2" t="e">
        <v>#N/A</v>
      </c>
      <c r="E20763" s="17">
        <v>14</v>
      </c>
      <c r="F20763" t="s">
        <v>75</v>
      </c>
      <c r="H20763">
        <v>22000</v>
      </c>
    </row>
    <row r="20764" spans="1:8" x14ac:dyDescent="0.25">
      <c r="A20764" s="2">
        <v>13</v>
      </c>
      <c r="B20764" t="s">
        <v>38</v>
      </c>
      <c r="C20764" t="s">
        <v>312</v>
      </c>
      <c r="D20764" s="2" t="e">
        <v>#N/A</v>
      </c>
      <c r="E20764" s="17">
        <v>14</v>
      </c>
      <c r="F20764" t="s">
        <v>68</v>
      </c>
      <c r="H20764">
        <v>179764</v>
      </c>
    </row>
    <row r="20765" spans="1:8" x14ac:dyDescent="0.25">
      <c r="A20765" s="2">
        <v>13</v>
      </c>
      <c r="B20765" t="s">
        <v>38</v>
      </c>
      <c r="C20765" t="s">
        <v>312</v>
      </c>
      <c r="D20765" s="2" t="e">
        <v>#N/A</v>
      </c>
      <c r="E20765" s="17">
        <v>14</v>
      </c>
      <c r="F20765" t="s">
        <v>69</v>
      </c>
      <c r="H20765">
        <v>921055.22</v>
      </c>
    </row>
    <row r="20766" spans="1:8" x14ac:dyDescent="0.25">
      <c r="A20766" s="2">
        <v>13</v>
      </c>
      <c r="B20766" t="s">
        <v>38</v>
      </c>
      <c r="C20766" t="s">
        <v>312</v>
      </c>
      <c r="D20766" s="2" t="e">
        <v>#N/A</v>
      </c>
      <c r="E20766" s="17">
        <v>14</v>
      </c>
      <c r="F20766" t="s">
        <v>78</v>
      </c>
      <c r="H20766">
        <v>130658.34999999999</v>
      </c>
    </row>
    <row r="20767" spans="1:8" x14ac:dyDescent="0.25">
      <c r="A20767" s="2">
        <v>13</v>
      </c>
      <c r="B20767" t="s">
        <v>38</v>
      </c>
      <c r="C20767" t="s">
        <v>312</v>
      </c>
      <c r="D20767" s="2" t="e">
        <v>#N/A</v>
      </c>
      <c r="E20767" s="17">
        <v>14</v>
      </c>
      <c r="F20767" t="s">
        <v>67</v>
      </c>
      <c r="H20767">
        <v>594.6099999999999</v>
      </c>
    </row>
    <row r="20768" spans="1:8" x14ac:dyDescent="0.25">
      <c r="A20768" s="2">
        <v>13</v>
      </c>
      <c r="B20768" t="s">
        <v>38</v>
      </c>
      <c r="C20768" t="s">
        <v>312</v>
      </c>
      <c r="D20768" s="2" t="e">
        <v>#N/A</v>
      </c>
      <c r="E20768" s="17">
        <v>14</v>
      </c>
      <c r="F20768" t="s">
        <v>73</v>
      </c>
      <c r="H20768">
        <v>344504.22</v>
      </c>
    </row>
    <row r="20769" spans="1:8" x14ac:dyDescent="0.25">
      <c r="A20769" s="2">
        <v>13</v>
      </c>
      <c r="B20769" t="s">
        <v>38</v>
      </c>
      <c r="C20769" t="s">
        <v>312</v>
      </c>
      <c r="D20769" s="2" t="e">
        <v>#N/A</v>
      </c>
      <c r="E20769" s="17">
        <v>14</v>
      </c>
      <c r="F20769" t="s">
        <v>72</v>
      </c>
      <c r="H20769">
        <v>2386406.7199999997</v>
      </c>
    </row>
    <row r="20770" spans="1:8" x14ac:dyDescent="0.25">
      <c r="A20770" s="2">
        <v>13</v>
      </c>
      <c r="B20770" t="s">
        <v>38</v>
      </c>
      <c r="C20770" t="s">
        <v>312</v>
      </c>
      <c r="D20770" s="2" t="e">
        <v>#N/A</v>
      </c>
      <c r="E20770" s="17">
        <v>14</v>
      </c>
      <c r="F20770" t="s">
        <v>74</v>
      </c>
      <c r="H20770">
        <v>208058.69999999998</v>
      </c>
    </row>
    <row r="20771" spans="1:8" x14ac:dyDescent="0.25">
      <c r="A20771" s="2">
        <v>13</v>
      </c>
      <c r="B20771" t="s">
        <v>38</v>
      </c>
      <c r="C20771" t="s">
        <v>312</v>
      </c>
      <c r="D20771" s="2" t="e">
        <v>#N/A</v>
      </c>
      <c r="E20771" s="17">
        <v>15</v>
      </c>
      <c r="F20771" t="s">
        <v>70</v>
      </c>
      <c r="H20771">
        <v>3870347.38</v>
      </c>
    </row>
    <row r="20772" spans="1:8" x14ac:dyDescent="0.25">
      <c r="A20772" s="2">
        <v>13</v>
      </c>
      <c r="B20772" t="s">
        <v>38</v>
      </c>
      <c r="C20772" t="s">
        <v>312</v>
      </c>
      <c r="D20772" s="2" t="e">
        <v>#N/A</v>
      </c>
      <c r="E20772" s="17">
        <v>15</v>
      </c>
      <c r="F20772" t="s">
        <v>69</v>
      </c>
      <c r="H20772">
        <v>234448.66</v>
      </c>
    </row>
    <row r="20773" spans="1:8" x14ac:dyDescent="0.25">
      <c r="A20773" s="2">
        <v>13</v>
      </c>
      <c r="B20773" t="s">
        <v>38</v>
      </c>
      <c r="C20773" t="s">
        <v>312</v>
      </c>
      <c r="D20773" s="2" t="e">
        <v>#N/A</v>
      </c>
      <c r="E20773" s="17">
        <v>15</v>
      </c>
      <c r="F20773" t="s">
        <v>67</v>
      </c>
      <c r="H20773">
        <v>303.10999999999996</v>
      </c>
    </row>
    <row r="20774" spans="1:8" x14ac:dyDescent="0.25">
      <c r="A20774" s="2">
        <v>13</v>
      </c>
      <c r="B20774" t="s">
        <v>38</v>
      </c>
      <c r="C20774" t="s">
        <v>312</v>
      </c>
      <c r="D20774" s="2" t="e">
        <v>#N/A</v>
      </c>
      <c r="E20774" s="17">
        <v>15</v>
      </c>
      <c r="F20774" t="s">
        <v>73</v>
      </c>
      <c r="H20774">
        <v>92596.15</v>
      </c>
    </row>
    <row r="20775" spans="1:8" x14ac:dyDescent="0.25">
      <c r="A20775" s="2">
        <v>13</v>
      </c>
      <c r="B20775" t="s">
        <v>38</v>
      </c>
      <c r="C20775" t="s">
        <v>312</v>
      </c>
      <c r="D20775" s="2" t="e">
        <v>#N/A</v>
      </c>
      <c r="E20775" s="17">
        <v>15</v>
      </c>
      <c r="F20775" t="s">
        <v>72</v>
      </c>
      <c r="H20775">
        <v>1305807.31</v>
      </c>
    </row>
    <row r="20776" spans="1:8" x14ac:dyDescent="0.25">
      <c r="A20776" s="2">
        <v>13</v>
      </c>
      <c r="B20776" t="s">
        <v>38</v>
      </c>
      <c r="C20776" t="s">
        <v>312</v>
      </c>
      <c r="D20776" s="2" t="e">
        <v>#N/A</v>
      </c>
      <c r="E20776" s="17">
        <v>15</v>
      </c>
      <c r="F20776" t="s">
        <v>74</v>
      </c>
      <c r="H20776">
        <v>30711.75</v>
      </c>
    </row>
    <row r="20777" spans="1:8" x14ac:dyDescent="0.25">
      <c r="A20777" s="2">
        <v>13</v>
      </c>
      <c r="B20777" t="s">
        <v>38</v>
      </c>
      <c r="C20777" t="s">
        <v>312</v>
      </c>
      <c r="D20777" s="2" t="e">
        <v>#N/A</v>
      </c>
      <c r="E20777" s="17">
        <v>16</v>
      </c>
      <c r="F20777" t="s">
        <v>70</v>
      </c>
      <c r="H20777">
        <v>2279561.9</v>
      </c>
    </row>
    <row r="20778" spans="1:8" x14ac:dyDescent="0.25">
      <c r="A20778" s="2">
        <v>13</v>
      </c>
      <c r="B20778" t="s">
        <v>38</v>
      </c>
      <c r="C20778" t="s">
        <v>312</v>
      </c>
      <c r="D20778" s="2" t="e">
        <v>#N/A</v>
      </c>
      <c r="E20778" s="17">
        <v>16</v>
      </c>
      <c r="F20778" t="s">
        <v>68</v>
      </c>
      <c r="H20778">
        <v>43450</v>
      </c>
    </row>
    <row r="20779" spans="1:8" x14ac:dyDescent="0.25">
      <c r="A20779" s="2">
        <v>13</v>
      </c>
      <c r="B20779" t="s">
        <v>38</v>
      </c>
      <c r="C20779" t="s">
        <v>312</v>
      </c>
      <c r="D20779" s="2" t="e">
        <v>#N/A</v>
      </c>
      <c r="E20779" s="17">
        <v>16</v>
      </c>
      <c r="F20779" t="s">
        <v>69</v>
      </c>
      <c r="H20779">
        <v>411916.48</v>
      </c>
    </row>
    <row r="20780" spans="1:8" x14ac:dyDescent="0.25">
      <c r="A20780" s="2">
        <v>13</v>
      </c>
      <c r="B20780" t="s">
        <v>38</v>
      </c>
      <c r="C20780" t="s">
        <v>312</v>
      </c>
      <c r="D20780" s="2" t="e">
        <v>#N/A</v>
      </c>
      <c r="E20780" s="17">
        <v>16</v>
      </c>
      <c r="F20780" t="s">
        <v>67</v>
      </c>
      <c r="H20780">
        <v>64.13</v>
      </c>
    </row>
    <row r="20781" spans="1:8" x14ac:dyDescent="0.25">
      <c r="A20781" s="2">
        <v>13</v>
      </c>
      <c r="B20781" t="s">
        <v>38</v>
      </c>
      <c r="C20781" t="s">
        <v>312</v>
      </c>
      <c r="D20781" s="2" t="e">
        <v>#N/A</v>
      </c>
      <c r="E20781" s="17">
        <v>16</v>
      </c>
      <c r="F20781" t="s">
        <v>73</v>
      </c>
      <c r="H20781">
        <v>96636.05</v>
      </c>
    </row>
    <row r="20782" spans="1:8" x14ac:dyDescent="0.25">
      <c r="A20782" s="2">
        <v>13</v>
      </c>
      <c r="B20782" t="s">
        <v>38</v>
      </c>
      <c r="C20782" t="s">
        <v>312</v>
      </c>
      <c r="D20782" s="2" t="e">
        <v>#N/A</v>
      </c>
      <c r="E20782" s="17">
        <v>16</v>
      </c>
      <c r="F20782" t="s">
        <v>72</v>
      </c>
      <c r="H20782">
        <v>874520.35</v>
      </c>
    </row>
    <row r="20783" spans="1:8" x14ac:dyDescent="0.25">
      <c r="A20783" s="2">
        <v>13</v>
      </c>
      <c r="B20783" t="s">
        <v>38</v>
      </c>
      <c r="C20783" t="s">
        <v>313</v>
      </c>
      <c r="D20783" s="2">
        <v>1</v>
      </c>
      <c r="E20783" s="17">
        <v>2</v>
      </c>
      <c r="F20783" t="s">
        <v>70</v>
      </c>
      <c r="G20783">
        <v>6</v>
      </c>
      <c r="H20783">
        <v>39769.75</v>
      </c>
    </row>
    <row r="20784" spans="1:8" x14ac:dyDescent="0.25">
      <c r="A20784" s="2">
        <v>13</v>
      </c>
      <c r="B20784" t="s">
        <v>38</v>
      </c>
      <c r="C20784" t="s">
        <v>313</v>
      </c>
      <c r="D20784" s="2">
        <v>1</v>
      </c>
      <c r="E20784" s="17">
        <v>2</v>
      </c>
      <c r="F20784" t="s">
        <v>75</v>
      </c>
      <c r="G20784">
        <v>6</v>
      </c>
      <c r="H20784">
        <v>9300</v>
      </c>
    </row>
    <row r="20785" spans="1:8" x14ac:dyDescent="0.25">
      <c r="A20785" s="2">
        <v>13</v>
      </c>
      <c r="B20785" t="s">
        <v>38</v>
      </c>
      <c r="C20785" t="s">
        <v>313</v>
      </c>
      <c r="D20785" s="2">
        <v>1</v>
      </c>
      <c r="E20785" s="17">
        <v>2</v>
      </c>
      <c r="F20785" t="s">
        <v>68</v>
      </c>
      <c r="G20785">
        <v>4</v>
      </c>
      <c r="H20785">
        <v>7273.75</v>
      </c>
    </row>
    <row r="20786" spans="1:8" x14ac:dyDescent="0.25">
      <c r="A20786" s="2">
        <v>13</v>
      </c>
      <c r="B20786" t="s">
        <v>38</v>
      </c>
      <c r="C20786" t="s">
        <v>313</v>
      </c>
      <c r="D20786" s="2">
        <v>1</v>
      </c>
      <c r="E20786" s="17">
        <v>2</v>
      </c>
      <c r="F20786" t="s">
        <v>69</v>
      </c>
      <c r="G20786">
        <v>6</v>
      </c>
      <c r="H20786">
        <v>5170</v>
      </c>
    </row>
    <row r="20787" spans="1:8" x14ac:dyDescent="0.25">
      <c r="A20787" s="2">
        <v>13</v>
      </c>
      <c r="B20787" t="s">
        <v>38</v>
      </c>
      <c r="C20787" t="s">
        <v>313</v>
      </c>
      <c r="D20787" s="2">
        <v>1</v>
      </c>
      <c r="E20787" s="17">
        <v>2</v>
      </c>
      <c r="F20787" t="s">
        <v>67</v>
      </c>
      <c r="G20787">
        <v>6</v>
      </c>
      <c r="H20787">
        <v>34.980000000000004</v>
      </c>
    </row>
    <row r="20788" spans="1:8" x14ac:dyDescent="0.25">
      <c r="A20788" s="2">
        <v>13</v>
      </c>
      <c r="B20788" t="s">
        <v>38</v>
      </c>
      <c r="C20788" t="s">
        <v>313</v>
      </c>
      <c r="D20788" s="2">
        <v>1</v>
      </c>
      <c r="E20788" s="17">
        <v>5</v>
      </c>
      <c r="F20788" t="s">
        <v>70</v>
      </c>
      <c r="G20788">
        <v>13</v>
      </c>
      <c r="H20788">
        <v>144774.75</v>
      </c>
    </row>
    <row r="20789" spans="1:8" x14ac:dyDescent="0.25">
      <c r="A20789" s="2">
        <v>13</v>
      </c>
      <c r="B20789" t="s">
        <v>38</v>
      </c>
      <c r="C20789" t="s">
        <v>313</v>
      </c>
      <c r="D20789" s="2">
        <v>1</v>
      </c>
      <c r="E20789" s="17">
        <v>5</v>
      </c>
      <c r="F20789" t="s">
        <v>75</v>
      </c>
      <c r="G20789">
        <v>7</v>
      </c>
      <c r="H20789">
        <v>25200</v>
      </c>
    </row>
    <row r="20790" spans="1:8" x14ac:dyDescent="0.25">
      <c r="A20790" s="2">
        <v>13</v>
      </c>
      <c r="B20790" t="s">
        <v>38</v>
      </c>
      <c r="C20790" t="s">
        <v>313</v>
      </c>
      <c r="D20790" s="2">
        <v>1</v>
      </c>
      <c r="E20790" s="17">
        <v>5</v>
      </c>
      <c r="F20790" t="s">
        <v>77</v>
      </c>
      <c r="G20790">
        <v>4</v>
      </c>
      <c r="H20790">
        <v>7277.04</v>
      </c>
    </row>
    <row r="20791" spans="1:8" x14ac:dyDescent="0.25">
      <c r="A20791" s="2">
        <v>13</v>
      </c>
      <c r="B20791" t="s">
        <v>38</v>
      </c>
      <c r="C20791" t="s">
        <v>313</v>
      </c>
      <c r="D20791" s="2">
        <v>1</v>
      </c>
      <c r="E20791" s="17">
        <v>5</v>
      </c>
      <c r="F20791" t="s">
        <v>68</v>
      </c>
      <c r="G20791">
        <v>6</v>
      </c>
      <c r="H20791">
        <v>9646.75</v>
      </c>
    </row>
    <row r="20792" spans="1:8" x14ac:dyDescent="0.25">
      <c r="A20792" s="2">
        <v>13</v>
      </c>
      <c r="B20792" t="s">
        <v>38</v>
      </c>
      <c r="C20792" t="s">
        <v>313</v>
      </c>
      <c r="D20792" s="2">
        <v>1</v>
      </c>
      <c r="E20792" s="17">
        <v>5</v>
      </c>
      <c r="F20792" t="s">
        <v>69</v>
      </c>
      <c r="G20792">
        <v>7</v>
      </c>
      <c r="H20792">
        <v>10214.709999999999</v>
      </c>
    </row>
    <row r="20793" spans="1:8" x14ac:dyDescent="0.25">
      <c r="A20793" s="2">
        <v>13</v>
      </c>
      <c r="B20793" t="s">
        <v>38</v>
      </c>
      <c r="C20793" t="s">
        <v>313</v>
      </c>
      <c r="D20793" s="2">
        <v>1</v>
      </c>
      <c r="E20793" s="17">
        <v>5</v>
      </c>
      <c r="F20793" t="s">
        <v>67</v>
      </c>
      <c r="G20793">
        <v>13</v>
      </c>
      <c r="H20793">
        <v>75.790000000000006</v>
      </c>
    </row>
    <row r="20794" spans="1:8" x14ac:dyDescent="0.25">
      <c r="A20794" s="2">
        <v>13</v>
      </c>
      <c r="B20794" t="s">
        <v>38</v>
      </c>
      <c r="C20794" t="s">
        <v>313</v>
      </c>
      <c r="D20794" s="2">
        <v>1</v>
      </c>
      <c r="E20794" s="17">
        <v>5</v>
      </c>
      <c r="F20794" t="s">
        <v>73</v>
      </c>
      <c r="G20794">
        <v>1</v>
      </c>
      <c r="H20794">
        <v>9219.56</v>
      </c>
    </row>
    <row r="20795" spans="1:8" x14ac:dyDescent="0.25">
      <c r="A20795" s="2">
        <v>13</v>
      </c>
      <c r="B20795" t="s">
        <v>38</v>
      </c>
      <c r="C20795" t="s">
        <v>313</v>
      </c>
      <c r="D20795" s="2">
        <v>1</v>
      </c>
      <c r="E20795" s="17">
        <v>5</v>
      </c>
      <c r="F20795" t="s">
        <v>72</v>
      </c>
      <c r="G20795">
        <v>6</v>
      </c>
      <c r="H20795">
        <v>24493.8</v>
      </c>
    </row>
    <row r="20796" spans="1:8" x14ac:dyDescent="0.25">
      <c r="A20796" s="2">
        <v>13</v>
      </c>
      <c r="B20796" t="s">
        <v>38</v>
      </c>
      <c r="C20796" t="s">
        <v>313</v>
      </c>
      <c r="D20796" s="2">
        <v>1</v>
      </c>
      <c r="E20796" s="17">
        <v>5</v>
      </c>
      <c r="F20796" t="s">
        <v>74</v>
      </c>
      <c r="G20796">
        <v>2</v>
      </c>
      <c r="H20796">
        <v>1283.0999999999999</v>
      </c>
    </row>
    <row r="20797" spans="1:8" x14ac:dyDescent="0.25">
      <c r="A20797" s="2">
        <v>13</v>
      </c>
      <c r="B20797" t="s">
        <v>38</v>
      </c>
      <c r="C20797" t="s">
        <v>313</v>
      </c>
      <c r="D20797" s="2">
        <v>1</v>
      </c>
      <c r="E20797" s="17">
        <v>6</v>
      </c>
      <c r="F20797" t="s">
        <v>70</v>
      </c>
      <c r="G20797">
        <v>13</v>
      </c>
      <c r="H20797">
        <v>185621.25</v>
      </c>
    </row>
    <row r="20798" spans="1:8" x14ac:dyDescent="0.25">
      <c r="A20798" s="2">
        <v>13</v>
      </c>
      <c r="B20798" t="s">
        <v>38</v>
      </c>
      <c r="C20798" t="s">
        <v>313</v>
      </c>
      <c r="D20798" s="2">
        <v>1</v>
      </c>
      <c r="E20798" s="17">
        <v>6</v>
      </c>
      <c r="F20798" t="s">
        <v>75</v>
      </c>
      <c r="G20798">
        <v>13</v>
      </c>
      <c r="H20798">
        <v>44400</v>
      </c>
    </row>
    <row r="20799" spans="1:8" x14ac:dyDescent="0.25">
      <c r="A20799" s="2">
        <v>13</v>
      </c>
      <c r="B20799" t="s">
        <v>38</v>
      </c>
      <c r="C20799" t="s">
        <v>313</v>
      </c>
      <c r="D20799" s="2">
        <v>1</v>
      </c>
      <c r="E20799" s="17">
        <v>6</v>
      </c>
      <c r="F20799" t="s">
        <v>77</v>
      </c>
      <c r="G20799">
        <v>2</v>
      </c>
      <c r="H20799">
        <v>224.25</v>
      </c>
    </row>
    <row r="20800" spans="1:8" x14ac:dyDescent="0.25">
      <c r="A20800" s="2">
        <v>13</v>
      </c>
      <c r="B20800" t="s">
        <v>38</v>
      </c>
      <c r="C20800" t="s">
        <v>313</v>
      </c>
      <c r="D20800" s="2">
        <v>1</v>
      </c>
      <c r="E20800" s="17">
        <v>6</v>
      </c>
      <c r="F20800" t="s">
        <v>68</v>
      </c>
      <c r="G20800">
        <v>12</v>
      </c>
      <c r="H20800">
        <v>26017.5</v>
      </c>
    </row>
    <row r="20801" spans="1:8" x14ac:dyDescent="0.25">
      <c r="A20801" s="2">
        <v>13</v>
      </c>
      <c r="B20801" t="s">
        <v>38</v>
      </c>
      <c r="C20801" t="s">
        <v>313</v>
      </c>
      <c r="D20801" s="2">
        <v>1</v>
      </c>
      <c r="E20801" s="17">
        <v>6</v>
      </c>
      <c r="F20801" t="s">
        <v>69</v>
      </c>
      <c r="G20801">
        <v>13</v>
      </c>
      <c r="H20801">
        <v>24130.57</v>
      </c>
    </row>
    <row r="20802" spans="1:8" x14ac:dyDescent="0.25">
      <c r="A20802" s="2">
        <v>13</v>
      </c>
      <c r="B20802" t="s">
        <v>38</v>
      </c>
      <c r="C20802" t="s">
        <v>313</v>
      </c>
      <c r="D20802" s="2">
        <v>1</v>
      </c>
      <c r="E20802" s="17">
        <v>6</v>
      </c>
      <c r="F20802" t="s">
        <v>67</v>
      </c>
      <c r="G20802">
        <v>13</v>
      </c>
      <c r="H20802">
        <v>75.790000000000006</v>
      </c>
    </row>
    <row r="20803" spans="1:8" x14ac:dyDescent="0.25">
      <c r="A20803" s="2">
        <v>13</v>
      </c>
      <c r="B20803" t="s">
        <v>38</v>
      </c>
      <c r="C20803" t="s">
        <v>313</v>
      </c>
      <c r="D20803" s="2">
        <v>1</v>
      </c>
      <c r="E20803" s="17">
        <v>6</v>
      </c>
      <c r="F20803" t="s">
        <v>73</v>
      </c>
      <c r="G20803">
        <v>6</v>
      </c>
      <c r="H20803">
        <v>27917.25</v>
      </c>
    </row>
    <row r="20804" spans="1:8" x14ac:dyDescent="0.25">
      <c r="A20804" s="2">
        <v>13</v>
      </c>
      <c r="B20804" t="s">
        <v>38</v>
      </c>
      <c r="C20804" t="s">
        <v>313</v>
      </c>
      <c r="D20804" s="2">
        <v>1</v>
      </c>
      <c r="E20804" s="17">
        <v>6</v>
      </c>
      <c r="F20804" t="s">
        <v>72</v>
      </c>
      <c r="G20804">
        <v>1</v>
      </c>
      <c r="H20804">
        <v>1240</v>
      </c>
    </row>
    <row r="20805" spans="1:8" x14ac:dyDescent="0.25">
      <c r="A20805" s="2">
        <v>13</v>
      </c>
      <c r="B20805" t="s">
        <v>38</v>
      </c>
      <c r="C20805" t="s">
        <v>313</v>
      </c>
      <c r="D20805" s="2">
        <v>1</v>
      </c>
      <c r="E20805" s="17">
        <v>7</v>
      </c>
      <c r="F20805" t="s">
        <v>70</v>
      </c>
      <c r="G20805">
        <v>13</v>
      </c>
      <c r="H20805">
        <v>429585.28</v>
      </c>
    </row>
    <row r="20806" spans="1:8" x14ac:dyDescent="0.25">
      <c r="A20806" s="2">
        <v>13</v>
      </c>
      <c r="B20806" t="s">
        <v>38</v>
      </c>
      <c r="C20806" t="s">
        <v>313</v>
      </c>
      <c r="D20806" s="2">
        <v>1</v>
      </c>
      <c r="E20806" s="17">
        <v>7</v>
      </c>
      <c r="F20806" t="s">
        <v>75</v>
      </c>
      <c r="G20806">
        <v>11</v>
      </c>
      <c r="H20806">
        <v>26400</v>
      </c>
    </row>
    <row r="20807" spans="1:8" x14ac:dyDescent="0.25">
      <c r="A20807" s="2">
        <v>13</v>
      </c>
      <c r="B20807" t="s">
        <v>38</v>
      </c>
      <c r="C20807" t="s">
        <v>313</v>
      </c>
      <c r="D20807" s="2">
        <v>1</v>
      </c>
      <c r="E20807" s="17">
        <v>7</v>
      </c>
      <c r="F20807" t="s">
        <v>77</v>
      </c>
      <c r="G20807">
        <v>1</v>
      </c>
      <c r="H20807">
        <v>98.55</v>
      </c>
    </row>
    <row r="20808" spans="1:8" x14ac:dyDescent="0.25">
      <c r="A20808" s="2">
        <v>13</v>
      </c>
      <c r="B20808" t="s">
        <v>38</v>
      </c>
      <c r="C20808" t="s">
        <v>313</v>
      </c>
      <c r="D20808" s="2">
        <v>1</v>
      </c>
      <c r="E20808" s="17">
        <v>7</v>
      </c>
      <c r="F20808" t="s">
        <v>68</v>
      </c>
      <c r="G20808">
        <v>7</v>
      </c>
      <c r="H20808">
        <v>13048.75</v>
      </c>
    </row>
    <row r="20809" spans="1:8" x14ac:dyDescent="0.25">
      <c r="A20809" s="2">
        <v>13</v>
      </c>
      <c r="B20809" t="s">
        <v>38</v>
      </c>
      <c r="C20809" t="s">
        <v>313</v>
      </c>
      <c r="D20809" s="2">
        <v>1</v>
      </c>
      <c r="E20809" s="17">
        <v>7</v>
      </c>
      <c r="F20809" t="s">
        <v>69</v>
      </c>
      <c r="G20809">
        <v>12</v>
      </c>
      <c r="H20809">
        <v>53719.510000000009</v>
      </c>
    </row>
    <row r="20810" spans="1:8" x14ac:dyDescent="0.25">
      <c r="A20810" s="2">
        <v>13</v>
      </c>
      <c r="B20810" t="s">
        <v>38</v>
      </c>
      <c r="C20810" t="s">
        <v>313</v>
      </c>
      <c r="D20810" s="2">
        <v>1</v>
      </c>
      <c r="E20810" s="17">
        <v>7</v>
      </c>
      <c r="F20810" t="s">
        <v>67</v>
      </c>
      <c r="G20810">
        <v>13</v>
      </c>
      <c r="H20810">
        <v>75.790000000000006</v>
      </c>
    </row>
    <row r="20811" spans="1:8" x14ac:dyDescent="0.25">
      <c r="A20811" s="2">
        <v>13</v>
      </c>
      <c r="B20811" t="s">
        <v>38</v>
      </c>
      <c r="C20811" t="s">
        <v>313</v>
      </c>
      <c r="D20811" s="2">
        <v>1</v>
      </c>
      <c r="E20811" s="17">
        <v>7</v>
      </c>
      <c r="F20811" t="s">
        <v>73</v>
      </c>
      <c r="G20811">
        <v>6</v>
      </c>
      <c r="H20811">
        <v>34713.5</v>
      </c>
    </row>
    <row r="20812" spans="1:8" x14ac:dyDescent="0.25">
      <c r="A20812" s="2">
        <v>13</v>
      </c>
      <c r="B20812" t="s">
        <v>38</v>
      </c>
      <c r="C20812" t="s">
        <v>313</v>
      </c>
      <c r="D20812" s="2">
        <v>1</v>
      </c>
      <c r="E20812" s="17">
        <v>7</v>
      </c>
      <c r="F20812" t="s">
        <v>72</v>
      </c>
      <c r="G20812">
        <v>2</v>
      </c>
      <c r="H20812">
        <v>7291.9</v>
      </c>
    </row>
    <row r="20813" spans="1:8" x14ac:dyDescent="0.25">
      <c r="A20813" s="2">
        <v>13</v>
      </c>
      <c r="B20813" t="s">
        <v>38</v>
      </c>
      <c r="C20813" t="s">
        <v>313</v>
      </c>
      <c r="D20813" s="2">
        <v>1</v>
      </c>
      <c r="E20813" s="17">
        <v>8</v>
      </c>
      <c r="F20813" t="s">
        <v>70</v>
      </c>
      <c r="G20813">
        <v>7</v>
      </c>
      <c r="H20813">
        <v>148845.25</v>
      </c>
    </row>
    <row r="20814" spans="1:8" x14ac:dyDescent="0.25">
      <c r="A20814" s="2">
        <v>13</v>
      </c>
      <c r="B20814" t="s">
        <v>38</v>
      </c>
      <c r="C20814" t="s">
        <v>313</v>
      </c>
      <c r="D20814" s="2">
        <v>1</v>
      </c>
      <c r="E20814" s="17">
        <v>8</v>
      </c>
      <c r="F20814" t="s">
        <v>75</v>
      </c>
      <c r="G20814">
        <v>4</v>
      </c>
      <c r="H20814">
        <v>14400</v>
      </c>
    </row>
    <row r="20815" spans="1:8" x14ac:dyDescent="0.25">
      <c r="A20815" s="2">
        <v>13</v>
      </c>
      <c r="B20815" t="s">
        <v>38</v>
      </c>
      <c r="C20815" t="s">
        <v>313</v>
      </c>
      <c r="D20815" s="2">
        <v>1</v>
      </c>
      <c r="E20815" s="17">
        <v>8</v>
      </c>
      <c r="F20815" t="s">
        <v>77</v>
      </c>
      <c r="G20815">
        <v>1</v>
      </c>
      <c r="H20815">
        <v>2293.62</v>
      </c>
    </row>
    <row r="20816" spans="1:8" x14ac:dyDescent="0.25">
      <c r="A20816" s="2">
        <v>13</v>
      </c>
      <c r="B20816" t="s">
        <v>38</v>
      </c>
      <c r="C20816" t="s">
        <v>313</v>
      </c>
      <c r="D20816" s="2">
        <v>1</v>
      </c>
      <c r="E20816" s="17">
        <v>8</v>
      </c>
      <c r="F20816" t="s">
        <v>68</v>
      </c>
      <c r="G20816">
        <v>4</v>
      </c>
      <c r="H20816">
        <v>8359</v>
      </c>
    </row>
    <row r="20817" spans="1:8" x14ac:dyDescent="0.25">
      <c r="A20817" s="2">
        <v>13</v>
      </c>
      <c r="B20817" t="s">
        <v>38</v>
      </c>
      <c r="C20817" t="s">
        <v>313</v>
      </c>
      <c r="D20817" s="2">
        <v>1</v>
      </c>
      <c r="E20817" s="17">
        <v>8</v>
      </c>
      <c r="F20817" t="s">
        <v>69</v>
      </c>
      <c r="G20817">
        <v>6</v>
      </c>
      <c r="H20817">
        <v>16709.18</v>
      </c>
    </row>
    <row r="20818" spans="1:8" x14ac:dyDescent="0.25">
      <c r="A20818" s="2">
        <v>13</v>
      </c>
      <c r="B20818" t="s">
        <v>38</v>
      </c>
      <c r="C20818" t="s">
        <v>313</v>
      </c>
      <c r="D20818" s="2">
        <v>1</v>
      </c>
      <c r="E20818" s="17">
        <v>8</v>
      </c>
      <c r="F20818" t="s">
        <v>67</v>
      </c>
      <c r="G20818">
        <v>7</v>
      </c>
      <c r="H20818">
        <v>40.81</v>
      </c>
    </row>
    <row r="20819" spans="1:8" x14ac:dyDescent="0.25">
      <c r="A20819" s="2">
        <v>13</v>
      </c>
      <c r="B20819" t="s">
        <v>38</v>
      </c>
      <c r="C20819" t="s">
        <v>313</v>
      </c>
      <c r="D20819" s="2">
        <v>1</v>
      </c>
      <c r="E20819" s="17">
        <v>8</v>
      </c>
      <c r="F20819" t="s">
        <v>72</v>
      </c>
      <c r="G20819">
        <v>2</v>
      </c>
      <c r="H20819">
        <v>9995.5299999999988</v>
      </c>
    </row>
    <row r="20820" spans="1:8" x14ac:dyDescent="0.25">
      <c r="A20820" s="2">
        <v>13</v>
      </c>
      <c r="B20820" t="s">
        <v>38</v>
      </c>
      <c r="C20820" t="s">
        <v>313</v>
      </c>
      <c r="D20820" s="2">
        <v>1</v>
      </c>
      <c r="E20820" s="17">
        <v>9</v>
      </c>
      <c r="F20820" t="s">
        <v>70</v>
      </c>
      <c r="G20820">
        <v>8</v>
      </c>
      <c r="H20820">
        <v>202709</v>
      </c>
    </row>
    <row r="20821" spans="1:8" x14ac:dyDescent="0.25">
      <c r="A20821" s="2">
        <v>13</v>
      </c>
      <c r="B20821" t="s">
        <v>38</v>
      </c>
      <c r="C20821" t="s">
        <v>313</v>
      </c>
      <c r="D20821" s="2">
        <v>1</v>
      </c>
      <c r="E20821" s="17">
        <v>9</v>
      </c>
      <c r="F20821" t="s">
        <v>75</v>
      </c>
      <c r="G20821">
        <v>5</v>
      </c>
      <c r="H20821">
        <v>8400</v>
      </c>
    </row>
    <row r="20822" spans="1:8" x14ac:dyDescent="0.25">
      <c r="A20822" s="2">
        <v>13</v>
      </c>
      <c r="B20822" t="s">
        <v>38</v>
      </c>
      <c r="C20822" t="s">
        <v>313</v>
      </c>
      <c r="D20822" s="2">
        <v>1</v>
      </c>
      <c r="E20822" s="17">
        <v>9</v>
      </c>
      <c r="F20822" t="s">
        <v>77</v>
      </c>
      <c r="G20822">
        <v>1</v>
      </c>
      <c r="H20822">
        <v>2293.62</v>
      </c>
    </row>
    <row r="20823" spans="1:8" x14ac:dyDescent="0.25">
      <c r="A20823" s="2">
        <v>13</v>
      </c>
      <c r="B20823" t="s">
        <v>38</v>
      </c>
      <c r="C20823" t="s">
        <v>313</v>
      </c>
      <c r="D20823" s="2">
        <v>1</v>
      </c>
      <c r="E20823" s="17">
        <v>9</v>
      </c>
      <c r="F20823" t="s">
        <v>68</v>
      </c>
      <c r="G20823">
        <v>6</v>
      </c>
      <c r="H20823">
        <v>10601</v>
      </c>
    </row>
    <row r="20824" spans="1:8" x14ac:dyDescent="0.25">
      <c r="A20824" s="2">
        <v>13</v>
      </c>
      <c r="B20824" t="s">
        <v>38</v>
      </c>
      <c r="C20824" t="s">
        <v>313</v>
      </c>
      <c r="D20824" s="2">
        <v>1</v>
      </c>
      <c r="E20824" s="17">
        <v>9</v>
      </c>
      <c r="F20824" t="s">
        <v>69</v>
      </c>
      <c r="G20824">
        <v>8</v>
      </c>
      <c r="H20824">
        <v>26352.05</v>
      </c>
    </row>
    <row r="20825" spans="1:8" x14ac:dyDescent="0.25">
      <c r="A20825" s="2">
        <v>13</v>
      </c>
      <c r="B20825" t="s">
        <v>38</v>
      </c>
      <c r="C20825" t="s">
        <v>313</v>
      </c>
      <c r="D20825" s="2">
        <v>1</v>
      </c>
      <c r="E20825" s="17">
        <v>9</v>
      </c>
      <c r="F20825" t="s">
        <v>67</v>
      </c>
      <c r="G20825">
        <v>8</v>
      </c>
      <c r="H20825">
        <v>46.64</v>
      </c>
    </row>
    <row r="20826" spans="1:8" x14ac:dyDescent="0.25">
      <c r="A20826" s="2">
        <v>13</v>
      </c>
      <c r="B20826" t="s">
        <v>38</v>
      </c>
      <c r="C20826" t="s">
        <v>313</v>
      </c>
      <c r="D20826" s="2">
        <v>1</v>
      </c>
      <c r="E20826" s="17">
        <v>9</v>
      </c>
      <c r="F20826" t="s">
        <v>73</v>
      </c>
      <c r="G20826">
        <v>2</v>
      </c>
      <c r="H20826">
        <v>25616.25</v>
      </c>
    </row>
    <row r="20827" spans="1:8" x14ac:dyDescent="0.25">
      <c r="A20827" s="2">
        <v>13</v>
      </c>
      <c r="B20827" t="s">
        <v>38</v>
      </c>
      <c r="C20827" t="s">
        <v>313</v>
      </c>
      <c r="D20827" s="2">
        <v>1</v>
      </c>
      <c r="E20827" s="17">
        <v>9</v>
      </c>
      <c r="F20827" t="s">
        <v>74</v>
      </c>
      <c r="G20827">
        <v>1</v>
      </c>
      <c r="H20827">
        <v>18276.45</v>
      </c>
    </row>
    <row r="20828" spans="1:8" x14ac:dyDescent="0.25">
      <c r="A20828" s="2">
        <v>13</v>
      </c>
      <c r="B20828" t="s">
        <v>38</v>
      </c>
      <c r="C20828" t="s">
        <v>313</v>
      </c>
      <c r="D20828" s="2">
        <v>1</v>
      </c>
      <c r="E20828" s="17">
        <v>10</v>
      </c>
      <c r="F20828" t="s">
        <v>70</v>
      </c>
      <c r="G20828">
        <v>2</v>
      </c>
      <c r="H20828">
        <v>65716.25</v>
      </c>
    </row>
    <row r="20829" spans="1:8" x14ac:dyDescent="0.25">
      <c r="A20829" s="2">
        <v>13</v>
      </c>
      <c r="B20829" t="s">
        <v>38</v>
      </c>
      <c r="C20829" t="s">
        <v>313</v>
      </c>
      <c r="D20829" s="2">
        <v>1</v>
      </c>
      <c r="E20829" s="17">
        <v>10</v>
      </c>
      <c r="F20829" t="s">
        <v>75</v>
      </c>
      <c r="G20829">
        <v>2</v>
      </c>
      <c r="H20829">
        <v>4800</v>
      </c>
    </row>
    <row r="20830" spans="1:8" x14ac:dyDescent="0.25">
      <c r="A20830" s="2">
        <v>13</v>
      </c>
      <c r="B20830" t="s">
        <v>38</v>
      </c>
      <c r="C20830" t="s">
        <v>313</v>
      </c>
      <c r="D20830" s="2">
        <v>1</v>
      </c>
      <c r="E20830" s="17">
        <v>10</v>
      </c>
      <c r="F20830" t="s">
        <v>68</v>
      </c>
      <c r="G20830">
        <v>2</v>
      </c>
      <c r="H20830">
        <v>6450</v>
      </c>
    </row>
    <row r="20831" spans="1:8" x14ac:dyDescent="0.25">
      <c r="A20831" s="2">
        <v>13</v>
      </c>
      <c r="B20831" t="s">
        <v>38</v>
      </c>
      <c r="C20831" t="s">
        <v>313</v>
      </c>
      <c r="D20831" s="2">
        <v>1</v>
      </c>
      <c r="E20831" s="17">
        <v>10</v>
      </c>
      <c r="F20831" t="s">
        <v>69</v>
      </c>
      <c r="G20831">
        <v>2</v>
      </c>
      <c r="H20831">
        <v>8543.08</v>
      </c>
    </row>
    <row r="20832" spans="1:8" x14ac:dyDescent="0.25">
      <c r="A20832" s="2">
        <v>13</v>
      </c>
      <c r="B20832" t="s">
        <v>38</v>
      </c>
      <c r="C20832" t="s">
        <v>313</v>
      </c>
      <c r="D20832" s="2">
        <v>1</v>
      </c>
      <c r="E20832" s="17">
        <v>10</v>
      </c>
      <c r="F20832" t="s">
        <v>67</v>
      </c>
      <c r="G20832">
        <v>2</v>
      </c>
      <c r="H20832">
        <v>11.66</v>
      </c>
    </row>
    <row r="20833" spans="1:8" x14ac:dyDescent="0.25">
      <c r="A20833" s="2">
        <v>13</v>
      </c>
      <c r="B20833" t="s">
        <v>38</v>
      </c>
      <c r="C20833" t="s">
        <v>313</v>
      </c>
      <c r="D20833" s="2">
        <v>1</v>
      </c>
      <c r="E20833" s="17">
        <v>10</v>
      </c>
      <c r="F20833" t="s">
        <v>73</v>
      </c>
      <c r="G20833">
        <v>1</v>
      </c>
      <c r="H20833">
        <v>30589.75</v>
      </c>
    </row>
    <row r="20834" spans="1:8" x14ac:dyDescent="0.25">
      <c r="A20834" s="2">
        <v>13</v>
      </c>
      <c r="B20834" t="s">
        <v>38</v>
      </c>
      <c r="C20834" t="s">
        <v>313</v>
      </c>
      <c r="D20834" s="2">
        <v>1</v>
      </c>
      <c r="E20834" s="17">
        <v>11</v>
      </c>
      <c r="F20834" t="s">
        <v>70</v>
      </c>
      <c r="G20834">
        <v>10</v>
      </c>
      <c r="H20834">
        <v>397910.19</v>
      </c>
    </row>
    <row r="20835" spans="1:8" x14ac:dyDescent="0.25">
      <c r="A20835" s="2">
        <v>13</v>
      </c>
      <c r="B20835" t="s">
        <v>38</v>
      </c>
      <c r="C20835" t="s">
        <v>313</v>
      </c>
      <c r="D20835" s="2">
        <v>1</v>
      </c>
      <c r="E20835" s="17">
        <v>11</v>
      </c>
      <c r="F20835" t="s">
        <v>77</v>
      </c>
      <c r="G20835">
        <v>1</v>
      </c>
      <c r="H20835">
        <v>300.36</v>
      </c>
    </row>
    <row r="20836" spans="1:8" x14ac:dyDescent="0.25">
      <c r="A20836" s="2">
        <v>13</v>
      </c>
      <c r="B20836" t="s">
        <v>38</v>
      </c>
      <c r="C20836" t="s">
        <v>313</v>
      </c>
      <c r="D20836" s="2">
        <v>1</v>
      </c>
      <c r="E20836" s="17">
        <v>11</v>
      </c>
      <c r="F20836" t="s">
        <v>68</v>
      </c>
      <c r="G20836">
        <v>5</v>
      </c>
      <c r="H20836">
        <v>13924</v>
      </c>
    </row>
    <row r="20837" spans="1:8" x14ac:dyDescent="0.25">
      <c r="A20837" s="2">
        <v>13</v>
      </c>
      <c r="B20837" t="s">
        <v>38</v>
      </c>
      <c r="C20837" t="s">
        <v>313</v>
      </c>
      <c r="D20837" s="2">
        <v>1</v>
      </c>
      <c r="E20837" s="17">
        <v>11</v>
      </c>
      <c r="F20837" t="s">
        <v>69</v>
      </c>
      <c r="G20837">
        <v>9</v>
      </c>
      <c r="H20837">
        <v>47100.65</v>
      </c>
    </row>
    <row r="20838" spans="1:8" x14ac:dyDescent="0.25">
      <c r="A20838" s="2">
        <v>13</v>
      </c>
      <c r="B20838" t="s">
        <v>38</v>
      </c>
      <c r="C20838" t="s">
        <v>313</v>
      </c>
      <c r="D20838" s="2">
        <v>1</v>
      </c>
      <c r="E20838" s="17">
        <v>11</v>
      </c>
      <c r="F20838" t="s">
        <v>67</v>
      </c>
      <c r="G20838">
        <v>10</v>
      </c>
      <c r="H20838">
        <v>58.3</v>
      </c>
    </row>
    <row r="20839" spans="1:8" x14ac:dyDescent="0.25">
      <c r="A20839" s="2">
        <v>13</v>
      </c>
      <c r="B20839" t="s">
        <v>38</v>
      </c>
      <c r="C20839" t="s">
        <v>313</v>
      </c>
      <c r="D20839" s="2">
        <v>1</v>
      </c>
      <c r="E20839" s="17">
        <v>11</v>
      </c>
      <c r="F20839" t="s">
        <v>73</v>
      </c>
      <c r="G20839">
        <v>1</v>
      </c>
      <c r="H20839">
        <v>2760.25</v>
      </c>
    </row>
    <row r="20840" spans="1:8" x14ac:dyDescent="0.25">
      <c r="A20840" s="2">
        <v>13</v>
      </c>
      <c r="B20840" t="s">
        <v>38</v>
      </c>
      <c r="C20840" t="s">
        <v>313</v>
      </c>
      <c r="D20840" s="2">
        <v>1</v>
      </c>
      <c r="E20840" s="17">
        <v>11</v>
      </c>
      <c r="F20840" t="s">
        <v>72</v>
      </c>
      <c r="G20840">
        <v>10</v>
      </c>
      <c r="H20840">
        <v>48499.82</v>
      </c>
    </row>
    <row r="20841" spans="1:8" x14ac:dyDescent="0.25">
      <c r="A20841" s="2">
        <v>13</v>
      </c>
      <c r="B20841" t="s">
        <v>38</v>
      </c>
      <c r="C20841" t="s">
        <v>313</v>
      </c>
      <c r="D20841" s="2">
        <v>1</v>
      </c>
      <c r="E20841" s="17">
        <v>12</v>
      </c>
      <c r="F20841" t="s">
        <v>70</v>
      </c>
      <c r="G20841">
        <v>3</v>
      </c>
      <c r="H20841">
        <v>130839.7</v>
      </c>
    </row>
    <row r="20842" spans="1:8" x14ac:dyDescent="0.25">
      <c r="A20842" s="2">
        <v>13</v>
      </c>
      <c r="B20842" t="s">
        <v>38</v>
      </c>
      <c r="C20842" t="s">
        <v>313</v>
      </c>
      <c r="D20842" s="2">
        <v>1</v>
      </c>
      <c r="E20842" s="17">
        <v>12</v>
      </c>
      <c r="F20842" t="s">
        <v>68</v>
      </c>
      <c r="G20842">
        <v>3</v>
      </c>
      <c r="H20842">
        <v>6446</v>
      </c>
    </row>
    <row r="20843" spans="1:8" x14ac:dyDescent="0.25">
      <c r="A20843" s="2">
        <v>13</v>
      </c>
      <c r="B20843" t="s">
        <v>38</v>
      </c>
      <c r="C20843" t="s">
        <v>313</v>
      </c>
      <c r="D20843" s="2">
        <v>1</v>
      </c>
      <c r="E20843" s="17">
        <v>12</v>
      </c>
      <c r="F20843" t="s">
        <v>69</v>
      </c>
      <c r="G20843">
        <v>3</v>
      </c>
      <c r="H20843">
        <v>17009.11</v>
      </c>
    </row>
    <row r="20844" spans="1:8" x14ac:dyDescent="0.25">
      <c r="A20844" s="2">
        <v>13</v>
      </c>
      <c r="B20844" t="s">
        <v>38</v>
      </c>
      <c r="C20844" t="s">
        <v>313</v>
      </c>
      <c r="D20844" s="2">
        <v>1</v>
      </c>
      <c r="E20844" s="17">
        <v>12</v>
      </c>
      <c r="F20844" t="s">
        <v>67</v>
      </c>
      <c r="G20844">
        <v>3</v>
      </c>
      <c r="H20844">
        <v>17.490000000000002</v>
      </c>
    </row>
    <row r="20845" spans="1:8" x14ac:dyDescent="0.25">
      <c r="A20845" s="2">
        <v>13</v>
      </c>
      <c r="B20845" t="s">
        <v>38</v>
      </c>
      <c r="C20845" t="s">
        <v>313</v>
      </c>
      <c r="D20845" s="2">
        <v>1</v>
      </c>
      <c r="E20845" s="17">
        <v>12</v>
      </c>
      <c r="F20845" t="s">
        <v>72</v>
      </c>
      <c r="G20845">
        <v>3</v>
      </c>
      <c r="H20845">
        <v>6959.32</v>
      </c>
    </row>
    <row r="20846" spans="1:8" x14ac:dyDescent="0.25">
      <c r="A20846" s="2">
        <v>13</v>
      </c>
      <c r="B20846" t="s">
        <v>38</v>
      </c>
      <c r="C20846" t="s">
        <v>313</v>
      </c>
      <c r="D20846" s="2">
        <v>1</v>
      </c>
      <c r="E20846" s="17">
        <v>13</v>
      </c>
      <c r="F20846" t="s">
        <v>70</v>
      </c>
      <c r="G20846">
        <v>20</v>
      </c>
      <c r="H20846">
        <v>1061575.2199999997</v>
      </c>
    </row>
    <row r="20847" spans="1:8" x14ac:dyDescent="0.25">
      <c r="A20847" s="2">
        <v>13</v>
      </c>
      <c r="B20847" t="s">
        <v>38</v>
      </c>
      <c r="C20847" t="s">
        <v>313</v>
      </c>
      <c r="D20847" s="2">
        <v>1</v>
      </c>
      <c r="E20847" s="17">
        <v>13</v>
      </c>
      <c r="F20847" t="s">
        <v>75</v>
      </c>
      <c r="G20847">
        <v>1</v>
      </c>
      <c r="H20847">
        <v>3001</v>
      </c>
    </row>
    <row r="20848" spans="1:8" x14ac:dyDescent="0.25">
      <c r="A20848" s="2">
        <v>13</v>
      </c>
      <c r="B20848" t="s">
        <v>38</v>
      </c>
      <c r="C20848" t="s">
        <v>313</v>
      </c>
      <c r="D20848" s="2">
        <v>1</v>
      </c>
      <c r="E20848" s="17">
        <v>13</v>
      </c>
      <c r="F20848" t="s">
        <v>68</v>
      </c>
      <c r="G20848">
        <v>14</v>
      </c>
      <c r="H20848">
        <v>28927</v>
      </c>
    </row>
    <row r="20849" spans="1:8" x14ac:dyDescent="0.25">
      <c r="A20849" s="2">
        <v>13</v>
      </c>
      <c r="B20849" t="s">
        <v>38</v>
      </c>
      <c r="C20849" t="s">
        <v>313</v>
      </c>
      <c r="D20849" s="2">
        <v>1</v>
      </c>
      <c r="E20849" s="17">
        <v>13</v>
      </c>
      <c r="F20849" t="s">
        <v>69</v>
      </c>
      <c r="G20849">
        <v>20</v>
      </c>
      <c r="H20849">
        <v>138004.32</v>
      </c>
    </row>
    <row r="20850" spans="1:8" x14ac:dyDescent="0.25">
      <c r="A20850" s="2">
        <v>13</v>
      </c>
      <c r="B20850" t="s">
        <v>38</v>
      </c>
      <c r="C20850" t="s">
        <v>313</v>
      </c>
      <c r="D20850" s="2">
        <v>1</v>
      </c>
      <c r="E20850" s="17">
        <v>13</v>
      </c>
      <c r="F20850" t="s">
        <v>67</v>
      </c>
      <c r="G20850">
        <v>20</v>
      </c>
      <c r="H20850">
        <v>116.6</v>
      </c>
    </row>
    <row r="20851" spans="1:8" x14ac:dyDescent="0.25">
      <c r="A20851" s="2">
        <v>13</v>
      </c>
      <c r="B20851" t="s">
        <v>38</v>
      </c>
      <c r="C20851" t="s">
        <v>313</v>
      </c>
      <c r="D20851" s="2">
        <v>1</v>
      </c>
      <c r="E20851" s="17">
        <v>13</v>
      </c>
      <c r="F20851" t="s">
        <v>73</v>
      </c>
      <c r="G20851">
        <v>10</v>
      </c>
      <c r="H20851">
        <v>93955.739999999991</v>
      </c>
    </row>
    <row r="20852" spans="1:8" x14ac:dyDescent="0.25">
      <c r="A20852" s="2">
        <v>13</v>
      </c>
      <c r="B20852" t="s">
        <v>38</v>
      </c>
      <c r="C20852" t="s">
        <v>313</v>
      </c>
      <c r="D20852" s="2">
        <v>1</v>
      </c>
      <c r="E20852" s="17">
        <v>13</v>
      </c>
      <c r="F20852" t="s">
        <v>72</v>
      </c>
      <c r="G20852">
        <v>20</v>
      </c>
      <c r="H20852">
        <v>325878.41000000003</v>
      </c>
    </row>
    <row r="20853" spans="1:8" x14ac:dyDescent="0.25">
      <c r="A20853" s="2">
        <v>13</v>
      </c>
      <c r="B20853" t="s">
        <v>38</v>
      </c>
      <c r="C20853" t="s">
        <v>313</v>
      </c>
      <c r="D20853" s="2">
        <v>1</v>
      </c>
      <c r="E20853" s="17">
        <v>13</v>
      </c>
      <c r="F20853" t="s">
        <v>74</v>
      </c>
      <c r="G20853">
        <v>3</v>
      </c>
      <c r="H20853">
        <v>49448.7</v>
      </c>
    </row>
    <row r="20854" spans="1:8" x14ac:dyDescent="0.25">
      <c r="A20854" s="2">
        <v>13</v>
      </c>
      <c r="B20854" t="s">
        <v>38</v>
      </c>
      <c r="C20854" t="s">
        <v>313</v>
      </c>
      <c r="D20854" s="2">
        <v>1</v>
      </c>
      <c r="E20854" s="17">
        <v>14</v>
      </c>
      <c r="F20854" t="s">
        <v>70</v>
      </c>
      <c r="G20854">
        <v>9</v>
      </c>
      <c r="H20854">
        <v>984609.25000000012</v>
      </c>
    </row>
    <row r="20855" spans="1:8" x14ac:dyDescent="0.25">
      <c r="A20855" s="2">
        <v>13</v>
      </c>
      <c r="B20855" t="s">
        <v>38</v>
      </c>
      <c r="C20855" t="s">
        <v>313</v>
      </c>
      <c r="D20855" s="2">
        <v>1</v>
      </c>
      <c r="E20855" s="17">
        <v>14</v>
      </c>
      <c r="F20855" t="s">
        <v>75</v>
      </c>
      <c r="G20855">
        <v>1</v>
      </c>
      <c r="H20855">
        <v>2000</v>
      </c>
    </row>
    <row r="20856" spans="1:8" x14ac:dyDescent="0.25">
      <c r="A20856" s="2">
        <v>13</v>
      </c>
      <c r="B20856" t="s">
        <v>38</v>
      </c>
      <c r="C20856" t="s">
        <v>313</v>
      </c>
      <c r="D20856" s="2">
        <v>1</v>
      </c>
      <c r="E20856" s="17">
        <v>14</v>
      </c>
      <c r="F20856" t="s">
        <v>68</v>
      </c>
      <c r="G20856">
        <v>6</v>
      </c>
      <c r="H20856">
        <v>18047</v>
      </c>
    </row>
    <row r="20857" spans="1:8" x14ac:dyDescent="0.25">
      <c r="A20857" s="2">
        <v>13</v>
      </c>
      <c r="B20857" t="s">
        <v>38</v>
      </c>
      <c r="C20857" t="s">
        <v>313</v>
      </c>
      <c r="D20857" s="2">
        <v>1</v>
      </c>
      <c r="E20857" s="17">
        <v>14</v>
      </c>
      <c r="F20857" t="s">
        <v>69</v>
      </c>
      <c r="G20857">
        <v>9</v>
      </c>
      <c r="H20857">
        <v>127999.01</v>
      </c>
    </row>
    <row r="20858" spans="1:8" x14ac:dyDescent="0.25">
      <c r="A20858" s="2">
        <v>13</v>
      </c>
      <c r="B20858" t="s">
        <v>38</v>
      </c>
      <c r="C20858" t="s">
        <v>313</v>
      </c>
      <c r="D20858" s="2">
        <v>1</v>
      </c>
      <c r="E20858" s="17">
        <v>14</v>
      </c>
      <c r="F20858" t="s">
        <v>67</v>
      </c>
      <c r="G20858">
        <v>9</v>
      </c>
      <c r="H20858">
        <v>52.47</v>
      </c>
    </row>
    <row r="20859" spans="1:8" x14ac:dyDescent="0.25">
      <c r="A20859" s="2">
        <v>13</v>
      </c>
      <c r="B20859" t="s">
        <v>38</v>
      </c>
      <c r="C20859" t="s">
        <v>313</v>
      </c>
      <c r="D20859" s="2">
        <v>1</v>
      </c>
      <c r="E20859" s="17">
        <v>14</v>
      </c>
      <c r="F20859" t="s">
        <v>73</v>
      </c>
      <c r="G20859">
        <v>3</v>
      </c>
      <c r="H20859">
        <v>2517.9</v>
      </c>
    </row>
    <row r="20860" spans="1:8" x14ac:dyDescent="0.25">
      <c r="A20860" s="2">
        <v>13</v>
      </c>
      <c r="B20860" t="s">
        <v>38</v>
      </c>
      <c r="C20860" t="s">
        <v>313</v>
      </c>
      <c r="D20860" s="2">
        <v>1</v>
      </c>
      <c r="E20860" s="17">
        <v>14</v>
      </c>
      <c r="F20860" t="s">
        <v>72</v>
      </c>
      <c r="G20860">
        <v>9</v>
      </c>
      <c r="H20860">
        <v>180290.95</v>
      </c>
    </row>
    <row r="20861" spans="1:8" x14ac:dyDescent="0.25">
      <c r="A20861" s="2">
        <v>13</v>
      </c>
      <c r="B20861" t="s">
        <v>38</v>
      </c>
      <c r="C20861" t="s">
        <v>313</v>
      </c>
      <c r="D20861" s="2">
        <v>1</v>
      </c>
      <c r="E20861" s="17">
        <v>14</v>
      </c>
      <c r="F20861" t="s">
        <v>74</v>
      </c>
      <c r="G20861">
        <v>1</v>
      </c>
      <c r="H20861">
        <v>12895.8</v>
      </c>
    </row>
    <row r="20862" spans="1:8" x14ac:dyDescent="0.25">
      <c r="A20862" s="2">
        <v>13</v>
      </c>
      <c r="B20862" t="s">
        <v>38</v>
      </c>
      <c r="C20862" t="s">
        <v>313</v>
      </c>
      <c r="D20862" s="2">
        <v>1</v>
      </c>
      <c r="E20862" s="17">
        <v>15</v>
      </c>
      <c r="F20862" t="s">
        <v>70</v>
      </c>
      <c r="G20862">
        <v>5</v>
      </c>
      <c r="H20862">
        <v>369776.75</v>
      </c>
    </row>
    <row r="20863" spans="1:8" x14ac:dyDescent="0.25">
      <c r="A20863" s="2">
        <v>13</v>
      </c>
      <c r="B20863" t="s">
        <v>38</v>
      </c>
      <c r="C20863" t="s">
        <v>313</v>
      </c>
      <c r="D20863" s="2">
        <v>1</v>
      </c>
      <c r="E20863" s="17">
        <v>15</v>
      </c>
      <c r="F20863" t="s">
        <v>69</v>
      </c>
      <c r="G20863">
        <v>3</v>
      </c>
      <c r="H20863">
        <v>28842.57</v>
      </c>
    </row>
    <row r="20864" spans="1:8" x14ac:dyDescent="0.25">
      <c r="A20864" s="2">
        <v>13</v>
      </c>
      <c r="B20864" t="s">
        <v>38</v>
      </c>
      <c r="C20864" t="s">
        <v>313</v>
      </c>
      <c r="D20864" s="2">
        <v>1</v>
      </c>
      <c r="E20864" s="17">
        <v>15</v>
      </c>
      <c r="F20864" t="s">
        <v>67</v>
      </c>
      <c r="G20864">
        <v>5</v>
      </c>
      <c r="H20864">
        <v>29.15</v>
      </c>
    </row>
    <row r="20865" spans="1:10" x14ac:dyDescent="0.25">
      <c r="A20865" s="2">
        <v>13</v>
      </c>
      <c r="B20865" t="s">
        <v>38</v>
      </c>
      <c r="C20865" t="s">
        <v>313</v>
      </c>
      <c r="D20865" s="2">
        <v>1</v>
      </c>
      <c r="E20865" s="17">
        <v>15</v>
      </c>
      <c r="F20865" t="s">
        <v>73</v>
      </c>
      <c r="G20865">
        <v>1</v>
      </c>
      <c r="H20865">
        <v>34242.339999999997</v>
      </c>
    </row>
    <row r="20866" spans="1:10" x14ac:dyDescent="0.25">
      <c r="A20866" s="2">
        <v>13</v>
      </c>
      <c r="B20866" t="s">
        <v>38</v>
      </c>
      <c r="C20866" t="s">
        <v>313</v>
      </c>
      <c r="D20866" s="2">
        <v>1</v>
      </c>
      <c r="E20866" s="17">
        <v>15</v>
      </c>
      <c r="F20866" t="s">
        <v>72</v>
      </c>
      <c r="G20866">
        <v>5</v>
      </c>
      <c r="H20866">
        <v>117307.26999999999</v>
      </c>
    </row>
    <row r="20867" spans="1:10" x14ac:dyDescent="0.25">
      <c r="A20867" s="2">
        <v>13</v>
      </c>
      <c r="B20867" t="s">
        <v>38</v>
      </c>
      <c r="C20867" t="s">
        <v>313</v>
      </c>
      <c r="D20867" s="2">
        <v>1</v>
      </c>
      <c r="E20867" s="17">
        <v>16</v>
      </c>
      <c r="F20867" t="s">
        <v>70</v>
      </c>
      <c r="G20867">
        <v>2</v>
      </c>
      <c r="H20867">
        <v>265627.90000000002</v>
      </c>
    </row>
    <row r="20868" spans="1:10" x14ac:dyDescent="0.25">
      <c r="A20868" s="2">
        <v>13</v>
      </c>
      <c r="B20868" t="s">
        <v>38</v>
      </c>
      <c r="C20868" t="s">
        <v>313</v>
      </c>
      <c r="D20868" s="2">
        <v>1</v>
      </c>
      <c r="E20868" s="17">
        <v>16</v>
      </c>
      <c r="F20868" t="s">
        <v>68</v>
      </c>
      <c r="G20868">
        <v>2</v>
      </c>
      <c r="H20868">
        <v>3950</v>
      </c>
    </row>
    <row r="20869" spans="1:10" x14ac:dyDescent="0.25">
      <c r="A20869" s="2">
        <v>13</v>
      </c>
      <c r="B20869" t="s">
        <v>38</v>
      </c>
      <c r="C20869" t="s">
        <v>313</v>
      </c>
      <c r="D20869" s="2">
        <v>1</v>
      </c>
      <c r="E20869" s="17">
        <v>16</v>
      </c>
      <c r="F20869" t="s">
        <v>69</v>
      </c>
      <c r="G20869">
        <v>2</v>
      </c>
      <c r="H20869">
        <v>50585.81</v>
      </c>
    </row>
    <row r="20870" spans="1:10" x14ac:dyDescent="0.25">
      <c r="A20870" s="2">
        <v>13</v>
      </c>
      <c r="B20870" t="s">
        <v>38</v>
      </c>
      <c r="C20870" t="s">
        <v>313</v>
      </c>
      <c r="D20870" s="2">
        <v>1</v>
      </c>
      <c r="E20870" s="17">
        <v>16</v>
      </c>
      <c r="F20870" t="s">
        <v>67</v>
      </c>
      <c r="G20870">
        <v>1</v>
      </c>
      <c r="H20870">
        <v>5.83</v>
      </c>
    </row>
    <row r="20871" spans="1:10" x14ac:dyDescent="0.25">
      <c r="A20871" s="2">
        <v>13</v>
      </c>
      <c r="B20871" t="s">
        <v>38</v>
      </c>
      <c r="C20871" t="s">
        <v>313</v>
      </c>
      <c r="D20871" s="2">
        <v>1</v>
      </c>
      <c r="E20871" s="17">
        <v>16</v>
      </c>
      <c r="F20871" t="s">
        <v>72</v>
      </c>
      <c r="G20871">
        <v>2</v>
      </c>
      <c r="H20871">
        <v>105292.96999999999</v>
      </c>
    </row>
    <row r="20872" spans="1:10" x14ac:dyDescent="0.25">
      <c r="H20872" s="33"/>
    </row>
    <row r="20875" spans="1:10" x14ac:dyDescent="0.25">
      <c r="J20875" s="33"/>
    </row>
  </sheetData>
  <autoFilter ref="A1:H20871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B3:F27"/>
  <sheetViews>
    <sheetView showGridLines="0" topLeftCell="A9" workbookViewId="0">
      <selection activeCell="N30" sqref="N30"/>
    </sheetView>
  </sheetViews>
  <sheetFormatPr defaultRowHeight="15" x14ac:dyDescent="0.25"/>
  <cols>
    <col min="1" max="1" width="2.42578125" style="2" customWidth="1"/>
    <col min="2" max="16384" width="9.140625" style="2"/>
  </cols>
  <sheetData>
    <row r="3" spans="2:6" ht="21" x14ac:dyDescent="0.35">
      <c r="B3" s="188" t="s">
        <v>683</v>
      </c>
      <c r="C3" s="189"/>
      <c r="D3" s="189"/>
      <c r="E3" s="189"/>
      <c r="F3" s="190"/>
    </row>
    <row r="4" spans="2:6" ht="18" x14ac:dyDescent="0.25">
      <c r="B4" s="152" t="s">
        <v>753</v>
      </c>
      <c r="C4" s="189"/>
      <c r="D4" s="189"/>
      <c r="E4" s="189"/>
      <c r="F4" s="190"/>
    </row>
    <row r="5" spans="2:6" ht="18" x14ac:dyDescent="0.25">
      <c r="B5" s="152" t="s">
        <v>690</v>
      </c>
      <c r="C5" s="189"/>
      <c r="D5" s="189"/>
      <c r="E5" s="189"/>
      <c r="F5" s="190"/>
    </row>
    <row r="6" spans="2:6" ht="18" x14ac:dyDescent="0.25">
      <c r="B6" s="152"/>
      <c r="C6" s="189"/>
      <c r="D6" s="189"/>
      <c r="E6" s="189"/>
      <c r="F6" s="190"/>
    </row>
    <row r="7" spans="2:6" ht="21" x14ac:dyDescent="0.35">
      <c r="B7" s="188" t="s">
        <v>684</v>
      </c>
      <c r="C7" s="189"/>
      <c r="D7" s="189"/>
      <c r="E7" s="189"/>
      <c r="F7" s="190"/>
    </row>
    <row r="8" spans="2:6" ht="18.75" x14ac:dyDescent="0.3">
      <c r="B8" s="154" t="s">
        <v>728</v>
      </c>
      <c r="C8" s="189"/>
      <c r="D8" s="189"/>
      <c r="E8" s="189"/>
      <c r="F8" s="190"/>
    </row>
    <row r="9" spans="2:6" ht="18" x14ac:dyDescent="0.25">
      <c r="B9" s="152" t="s">
        <v>680</v>
      </c>
      <c r="C9" s="189"/>
      <c r="D9" s="189"/>
      <c r="E9" s="189"/>
      <c r="F9" s="190"/>
    </row>
    <row r="10" spans="2:6" ht="18" x14ac:dyDescent="0.25">
      <c r="B10" s="152" t="s">
        <v>681</v>
      </c>
      <c r="C10" s="189"/>
      <c r="D10" s="189"/>
      <c r="E10" s="189"/>
      <c r="F10" s="190"/>
    </row>
    <row r="11" spans="2:6" ht="18" x14ac:dyDescent="0.25">
      <c r="B11" s="152" t="s">
        <v>682</v>
      </c>
      <c r="C11" s="189"/>
      <c r="D11" s="189"/>
      <c r="E11" s="189"/>
      <c r="F11" s="190"/>
    </row>
    <row r="12" spans="2:6" ht="18" x14ac:dyDescent="0.25">
      <c r="B12" s="152" t="s">
        <v>692</v>
      </c>
      <c r="C12" s="189"/>
      <c r="D12" s="189"/>
      <c r="E12" s="189"/>
      <c r="F12" s="190"/>
    </row>
    <row r="13" spans="2:6" ht="18" x14ac:dyDescent="0.25">
      <c r="B13" s="152" t="s">
        <v>729</v>
      </c>
      <c r="C13" s="189"/>
      <c r="D13" s="189"/>
      <c r="E13" s="189"/>
      <c r="F13" s="190"/>
    </row>
    <row r="14" spans="2:6" ht="18" x14ac:dyDescent="0.25">
      <c r="B14" s="189"/>
      <c r="C14" s="189"/>
      <c r="D14" s="189"/>
      <c r="E14" s="189"/>
      <c r="F14" s="190"/>
    </row>
    <row r="15" spans="2:6" ht="18.75" x14ac:dyDescent="0.3">
      <c r="B15" s="154" t="s">
        <v>677</v>
      </c>
      <c r="C15" s="189"/>
      <c r="D15" s="189"/>
      <c r="E15" s="189"/>
      <c r="F15" s="190"/>
    </row>
    <row r="16" spans="2:6" ht="18" x14ac:dyDescent="0.25">
      <c r="B16" s="152" t="s">
        <v>689</v>
      </c>
      <c r="C16" s="189"/>
      <c r="D16" s="189"/>
      <c r="E16" s="189"/>
      <c r="F16" s="190"/>
    </row>
    <row r="17" spans="2:6" ht="18" x14ac:dyDescent="0.25">
      <c r="B17" s="153"/>
      <c r="C17" s="189"/>
      <c r="D17" s="189"/>
      <c r="E17" s="189"/>
      <c r="F17" s="190"/>
    </row>
    <row r="18" spans="2:6" ht="18.75" x14ac:dyDescent="0.3">
      <c r="B18" s="154" t="s">
        <v>678</v>
      </c>
      <c r="C18" s="189"/>
      <c r="D18" s="189"/>
      <c r="E18" s="189"/>
      <c r="F18" s="190"/>
    </row>
    <row r="19" spans="2:6" ht="18" x14ac:dyDescent="0.25">
      <c r="B19" s="152" t="s">
        <v>685</v>
      </c>
      <c r="C19" s="189"/>
      <c r="D19" s="189"/>
      <c r="E19" s="189"/>
      <c r="F19" s="190"/>
    </row>
    <row r="20" spans="2:6" ht="18" x14ac:dyDescent="0.25">
      <c r="B20" s="152" t="s">
        <v>686</v>
      </c>
      <c r="C20" s="189"/>
      <c r="D20" s="189"/>
      <c r="E20" s="189"/>
      <c r="F20" s="190"/>
    </row>
    <row r="21" spans="2:6" ht="18" x14ac:dyDescent="0.25">
      <c r="B21" s="153"/>
      <c r="C21" s="189"/>
      <c r="D21" s="189"/>
      <c r="E21" s="189"/>
      <c r="F21" s="190"/>
    </row>
    <row r="22" spans="2:6" ht="18.75" x14ac:dyDescent="0.3">
      <c r="B22" s="154" t="s">
        <v>679</v>
      </c>
      <c r="C22" s="189"/>
      <c r="D22" s="189"/>
      <c r="E22" s="189"/>
      <c r="F22" s="190"/>
    </row>
    <row r="23" spans="2:6" ht="18" x14ac:dyDescent="0.25">
      <c r="B23" s="152" t="s">
        <v>687</v>
      </c>
      <c r="C23" s="189"/>
      <c r="D23" s="189"/>
      <c r="E23" s="189"/>
      <c r="F23" s="190"/>
    </row>
    <row r="24" spans="2:6" ht="18" x14ac:dyDescent="0.25">
      <c r="B24" s="152" t="s">
        <v>730</v>
      </c>
      <c r="C24" s="189"/>
      <c r="D24" s="189"/>
      <c r="E24" s="189"/>
      <c r="F24" s="190"/>
    </row>
    <row r="25" spans="2:6" ht="18" x14ac:dyDescent="0.25">
      <c r="B25" s="152" t="s">
        <v>688</v>
      </c>
      <c r="C25" s="189"/>
      <c r="D25" s="189"/>
      <c r="E25" s="189"/>
      <c r="F25" s="190"/>
    </row>
    <row r="26" spans="2:6" x14ac:dyDescent="0.25">
      <c r="B26" s="152"/>
    </row>
    <row r="27" spans="2:6" x14ac:dyDescent="0.25">
      <c r="B27" s="152"/>
    </row>
  </sheetData>
  <sheetProtection algorithmName="SHA-512" hashValue="Pszi4QmyphW0/4AMISgOjWQjR1x2or8Fa2NKIlD1MESNRjCQKMrXfXteinB0yj0yB9EoZutAll5Glq/uX0AvYA==" saltValue="/ZFnmYWszAhxZ6WH/mq7ZQ==" spinCount="100000" sheet="1" objects="1" scenarios="1"/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D231"/>
  <sheetViews>
    <sheetView workbookViewId="0">
      <selection activeCell="D21" sqref="D21"/>
    </sheetView>
  </sheetViews>
  <sheetFormatPr defaultRowHeight="15" x14ac:dyDescent="0.25"/>
  <cols>
    <col min="1" max="1" width="7.140625" bestFit="1" customWidth="1"/>
    <col min="2" max="2" width="39.7109375" bestFit="1" customWidth="1"/>
    <col min="3" max="3" width="12.140625" bestFit="1" customWidth="1"/>
    <col min="4" max="4" width="79.85546875" bestFit="1" customWidth="1"/>
  </cols>
  <sheetData>
    <row r="1" spans="1:4" x14ac:dyDescent="0.25">
      <c r="A1" s="208" t="s">
        <v>395</v>
      </c>
      <c r="B1" s="208" t="s">
        <v>52</v>
      </c>
      <c r="C1" s="208" t="s">
        <v>396</v>
      </c>
      <c r="D1" s="208" t="s">
        <v>10</v>
      </c>
    </row>
    <row r="2" spans="1:4" x14ac:dyDescent="0.25">
      <c r="A2" s="209">
        <v>1</v>
      </c>
      <c r="B2" s="209" t="s">
        <v>40</v>
      </c>
      <c r="C2" s="2">
        <v>1</v>
      </c>
      <c r="D2" s="2" t="s">
        <v>400</v>
      </c>
    </row>
    <row r="3" spans="1:4" x14ac:dyDescent="0.25">
      <c r="A3" s="209">
        <v>1</v>
      </c>
      <c r="B3" s="209" t="s">
        <v>40</v>
      </c>
      <c r="C3" s="2">
        <v>2</v>
      </c>
      <c r="D3" s="2" t="s">
        <v>401</v>
      </c>
    </row>
    <row r="4" spans="1:4" x14ac:dyDescent="0.25">
      <c r="A4" s="210">
        <v>1</v>
      </c>
      <c r="B4" s="209" t="s">
        <v>40</v>
      </c>
      <c r="C4" s="2">
        <v>16</v>
      </c>
      <c r="D4" s="2" t="s">
        <v>402</v>
      </c>
    </row>
    <row r="5" spans="1:4" x14ac:dyDescent="0.25">
      <c r="A5" s="209">
        <v>2</v>
      </c>
      <c r="B5" s="209" t="s">
        <v>403</v>
      </c>
      <c r="C5" s="2">
        <v>1</v>
      </c>
      <c r="D5" s="2" t="s">
        <v>404</v>
      </c>
    </row>
    <row r="6" spans="1:4" x14ac:dyDescent="0.25">
      <c r="A6" s="209">
        <v>2</v>
      </c>
      <c r="B6" s="209" t="s">
        <v>403</v>
      </c>
      <c r="C6" s="2">
        <v>2</v>
      </c>
      <c r="D6" s="2" t="s">
        <v>405</v>
      </c>
    </row>
    <row r="7" spans="1:4" x14ac:dyDescent="0.25">
      <c r="A7" s="209">
        <v>2</v>
      </c>
      <c r="B7" s="209" t="s">
        <v>403</v>
      </c>
      <c r="C7" s="2">
        <v>3</v>
      </c>
      <c r="D7" s="2" t="s">
        <v>406</v>
      </c>
    </row>
    <row r="8" spans="1:4" x14ac:dyDescent="0.25">
      <c r="A8" s="209">
        <v>2</v>
      </c>
      <c r="B8" s="209" t="s">
        <v>403</v>
      </c>
      <c r="C8" s="2">
        <v>4</v>
      </c>
      <c r="D8" s="2" t="s">
        <v>407</v>
      </c>
    </row>
    <row r="9" spans="1:4" x14ac:dyDescent="0.25">
      <c r="A9" s="209">
        <v>2</v>
      </c>
      <c r="B9" s="209" t="s">
        <v>403</v>
      </c>
      <c r="C9" s="2">
        <v>5</v>
      </c>
      <c r="D9" s="2" t="s">
        <v>408</v>
      </c>
    </row>
    <row r="10" spans="1:4" x14ac:dyDescent="0.25">
      <c r="A10" s="210">
        <v>2</v>
      </c>
      <c r="B10" s="209" t="s">
        <v>403</v>
      </c>
      <c r="C10" s="2">
        <v>16</v>
      </c>
      <c r="D10" s="2" t="s">
        <v>402</v>
      </c>
    </row>
    <row r="11" spans="1:4" x14ac:dyDescent="0.25">
      <c r="A11" s="209">
        <v>3</v>
      </c>
      <c r="B11" s="209" t="s">
        <v>16</v>
      </c>
      <c r="C11" s="2">
        <v>1</v>
      </c>
      <c r="D11" s="2" t="s">
        <v>400</v>
      </c>
    </row>
    <row r="12" spans="1:4" x14ac:dyDescent="0.25">
      <c r="A12" s="209">
        <v>3</v>
      </c>
      <c r="B12" s="209" t="s">
        <v>16</v>
      </c>
      <c r="C12" s="2">
        <v>2</v>
      </c>
      <c r="D12" s="2" t="s">
        <v>409</v>
      </c>
    </row>
    <row r="13" spans="1:4" x14ac:dyDescent="0.25">
      <c r="A13" s="209">
        <v>3</v>
      </c>
      <c r="B13" s="209" t="s">
        <v>16</v>
      </c>
      <c r="C13" s="2">
        <v>3</v>
      </c>
      <c r="D13" s="2" t="s">
        <v>410</v>
      </c>
    </row>
    <row r="14" spans="1:4" x14ac:dyDescent="0.25">
      <c r="A14" s="210">
        <v>3</v>
      </c>
      <c r="B14" s="209" t="s">
        <v>16</v>
      </c>
      <c r="C14" s="2">
        <v>4</v>
      </c>
      <c r="D14" s="2" t="s">
        <v>411</v>
      </c>
    </row>
    <row r="15" spans="1:4" x14ac:dyDescent="0.25">
      <c r="A15" s="209">
        <v>4</v>
      </c>
      <c r="B15" s="209" t="s">
        <v>412</v>
      </c>
      <c r="C15" s="2">
        <v>1</v>
      </c>
      <c r="D15" s="2" t="s">
        <v>400</v>
      </c>
    </row>
    <row r="16" spans="1:4" x14ac:dyDescent="0.25">
      <c r="A16" s="209">
        <v>4</v>
      </c>
      <c r="B16" s="209" t="s">
        <v>412</v>
      </c>
      <c r="C16" s="2">
        <v>2</v>
      </c>
      <c r="D16" s="2" t="s">
        <v>413</v>
      </c>
    </row>
    <row r="17" spans="1:4" x14ac:dyDescent="0.25">
      <c r="A17" s="209">
        <v>4</v>
      </c>
      <c r="B17" s="209" t="s">
        <v>412</v>
      </c>
      <c r="C17" s="2">
        <v>3</v>
      </c>
      <c r="D17" s="2" t="s">
        <v>414</v>
      </c>
    </row>
    <row r="18" spans="1:4" x14ac:dyDescent="0.25">
      <c r="A18" s="209">
        <v>4</v>
      </c>
      <c r="B18" s="209" t="s">
        <v>412</v>
      </c>
      <c r="C18" s="2">
        <v>4</v>
      </c>
      <c r="D18" s="2" t="s">
        <v>415</v>
      </c>
    </row>
    <row r="19" spans="1:4" x14ac:dyDescent="0.25">
      <c r="A19" s="209">
        <v>4</v>
      </c>
      <c r="B19" s="209" t="s">
        <v>412</v>
      </c>
      <c r="C19" s="2">
        <v>5</v>
      </c>
      <c r="D19" s="2" t="s">
        <v>416</v>
      </c>
    </row>
    <row r="20" spans="1:4" x14ac:dyDescent="0.25">
      <c r="A20" s="210">
        <v>4</v>
      </c>
      <c r="B20" s="209" t="s">
        <v>412</v>
      </c>
      <c r="C20" s="2">
        <v>6</v>
      </c>
      <c r="D20" s="2" t="s">
        <v>417</v>
      </c>
    </row>
    <row r="21" spans="1:4" x14ac:dyDescent="0.25">
      <c r="A21" s="209">
        <v>5</v>
      </c>
      <c r="B21" s="209" t="s">
        <v>26</v>
      </c>
      <c r="C21" s="2">
        <v>1</v>
      </c>
      <c r="D21" s="2" t="s">
        <v>400</v>
      </c>
    </row>
    <row r="22" spans="1:4" x14ac:dyDescent="0.25">
      <c r="A22" s="209">
        <v>5</v>
      </c>
      <c r="B22" s="209" t="s">
        <v>26</v>
      </c>
      <c r="C22" s="2">
        <v>2</v>
      </c>
      <c r="D22" s="2" t="s">
        <v>418</v>
      </c>
    </row>
    <row r="23" spans="1:4" x14ac:dyDescent="0.25">
      <c r="A23" s="210">
        <v>5</v>
      </c>
      <c r="B23" s="209" t="s">
        <v>26</v>
      </c>
      <c r="C23" s="2">
        <v>3</v>
      </c>
      <c r="D23" s="2" t="s">
        <v>419</v>
      </c>
    </row>
    <row r="24" spans="1:4" x14ac:dyDescent="0.25">
      <c r="A24" s="209">
        <v>6</v>
      </c>
      <c r="B24" s="209" t="s">
        <v>420</v>
      </c>
      <c r="C24" s="2">
        <v>1</v>
      </c>
      <c r="D24" s="2" t="s">
        <v>400</v>
      </c>
    </row>
    <row r="25" spans="1:4" x14ac:dyDescent="0.25">
      <c r="A25" s="209">
        <v>6</v>
      </c>
      <c r="B25" s="209" t="s">
        <v>420</v>
      </c>
      <c r="C25" s="2">
        <v>2</v>
      </c>
      <c r="D25" s="2" t="s">
        <v>421</v>
      </c>
    </row>
    <row r="26" spans="1:4" x14ac:dyDescent="0.25">
      <c r="A26" s="209">
        <v>6</v>
      </c>
      <c r="B26" s="209" t="s">
        <v>420</v>
      </c>
      <c r="C26" s="2">
        <v>3</v>
      </c>
      <c r="D26" s="2" t="s">
        <v>422</v>
      </c>
    </row>
    <row r="27" spans="1:4" x14ac:dyDescent="0.25">
      <c r="A27" s="209">
        <v>6</v>
      </c>
      <c r="B27" s="209" t="s">
        <v>420</v>
      </c>
      <c r="C27" s="2">
        <v>4</v>
      </c>
      <c r="D27" s="2" t="s">
        <v>423</v>
      </c>
    </row>
    <row r="28" spans="1:4" x14ac:dyDescent="0.25">
      <c r="A28" s="210">
        <v>6</v>
      </c>
      <c r="B28" s="209" t="s">
        <v>420</v>
      </c>
      <c r="C28" s="2">
        <v>5</v>
      </c>
      <c r="D28" s="2" t="s">
        <v>736</v>
      </c>
    </row>
    <row r="29" spans="1:4" x14ac:dyDescent="0.25">
      <c r="A29" s="209">
        <v>7</v>
      </c>
      <c r="B29" s="209" t="s">
        <v>23</v>
      </c>
      <c r="C29" s="2">
        <v>1</v>
      </c>
      <c r="D29" s="2" t="s">
        <v>400</v>
      </c>
    </row>
    <row r="30" spans="1:4" x14ac:dyDescent="0.25">
      <c r="A30" s="209">
        <v>7</v>
      </c>
      <c r="B30" s="209" t="s">
        <v>23</v>
      </c>
      <c r="C30" s="2">
        <v>2</v>
      </c>
      <c r="D30" s="2" t="s">
        <v>424</v>
      </c>
    </row>
    <row r="31" spans="1:4" x14ac:dyDescent="0.25">
      <c r="A31" s="209">
        <v>7</v>
      </c>
      <c r="B31" s="209" t="s">
        <v>23</v>
      </c>
      <c r="C31" s="2">
        <v>3</v>
      </c>
      <c r="D31" s="2" t="s">
        <v>425</v>
      </c>
    </row>
    <row r="32" spans="1:4" x14ac:dyDescent="0.25">
      <c r="A32" s="209">
        <v>7</v>
      </c>
      <c r="B32" s="209" t="s">
        <v>23</v>
      </c>
      <c r="C32" s="2">
        <v>4</v>
      </c>
      <c r="D32" s="2" t="s">
        <v>426</v>
      </c>
    </row>
    <row r="33" spans="1:4" x14ac:dyDescent="0.25">
      <c r="A33" s="209">
        <v>7</v>
      </c>
      <c r="B33" s="209" t="s">
        <v>23</v>
      </c>
      <c r="C33" s="2">
        <v>5</v>
      </c>
      <c r="D33" s="2" t="s">
        <v>427</v>
      </c>
    </row>
    <row r="34" spans="1:4" x14ac:dyDescent="0.25">
      <c r="A34" s="209">
        <v>7</v>
      </c>
      <c r="B34" s="209" t="s">
        <v>23</v>
      </c>
      <c r="C34" s="2">
        <v>6</v>
      </c>
      <c r="D34" s="2" t="s">
        <v>428</v>
      </c>
    </row>
    <row r="35" spans="1:4" x14ac:dyDescent="0.25">
      <c r="A35" s="209">
        <v>7</v>
      </c>
      <c r="B35" s="209" t="s">
        <v>23</v>
      </c>
      <c r="C35" s="2">
        <v>7</v>
      </c>
      <c r="D35" s="2" t="s">
        <v>737</v>
      </c>
    </row>
    <row r="36" spans="1:4" x14ac:dyDescent="0.25">
      <c r="A36" s="209">
        <v>7</v>
      </c>
      <c r="B36" s="209" t="s">
        <v>23</v>
      </c>
      <c r="C36" s="2">
        <v>8</v>
      </c>
      <c r="D36" s="2" t="s">
        <v>429</v>
      </c>
    </row>
    <row r="37" spans="1:4" x14ac:dyDescent="0.25">
      <c r="A37" s="209">
        <v>7</v>
      </c>
      <c r="B37" s="209" t="s">
        <v>23</v>
      </c>
      <c r="C37" s="2">
        <v>9</v>
      </c>
      <c r="D37" s="2" t="s">
        <v>738</v>
      </c>
    </row>
    <row r="38" spans="1:4" x14ac:dyDescent="0.25">
      <c r="A38" s="209">
        <v>7</v>
      </c>
      <c r="B38" s="209" t="s">
        <v>23</v>
      </c>
      <c r="C38" s="2">
        <v>10</v>
      </c>
      <c r="D38" s="2" t="s">
        <v>739</v>
      </c>
    </row>
    <row r="39" spans="1:4" x14ac:dyDescent="0.25">
      <c r="A39" s="210">
        <v>7</v>
      </c>
      <c r="B39" s="209" t="s">
        <v>23</v>
      </c>
      <c r="C39" s="2">
        <v>16</v>
      </c>
      <c r="D39" s="2" t="s">
        <v>402</v>
      </c>
    </row>
    <row r="40" spans="1:4" x14ac:dyDescent="0.25">
      <c r="A40" s="209">
        <v>8</v>
      </c>
      <c r="B40" s="209" t="s">
        <v>430</v>
      </c>
      <c r="C40" s="2">
        <v>1</v>
      </c>
      <c r="D40" s="2" t="s">
        <v>400</v>
      </c>
    </row>
    <row r="41" spans="1:4" x14ac:dyDescent="0.25">
      <c r="A41" s="209">
        <v>8</v>
      </c>
      <c r="B41" s="209" t="s">
        <v>430</v>
      </c>
      <c r="C41" s="2">
        <v>2</v>
      </c>
      <c r="D41" s="2" t="s">
        <v>743</v>
      </c>
    </row>
    <row r="42" spans="1:4" x14ac:dyDescent="0.25">
      <c r="A42" s="209">
        <v>8</v>
      </c>
      <c r="B42" s="209" t="s">
        <v>430</v>
      </c>
      <c r="C42" s="2">
        <v>3</v>
      </c>
      <c r="D42" s="2" t="s">
        <v>744</v>
      </c>
    </row>
    <row r="43" spans="1:4" x14ac:dyDescent="0.25">
      <c r="A43" s="209">
        <v>8</v>
      </c>
      <c r="B43" s="209" t="s">
        <v>430</v>
      </c>
      <c r="C43" s="2">
        <v>4</v>
      </c>
      <c r="D43" s="2" t="s">
        <v>745</v>
      </c>
    </row>
    <row r="44" spans="1:4" x14ac:dyDescent="0.25">
      <c r="A44" s="210">
        <v>8</v>
      </c>
      <c r="B44" s="209" t="s">
        <v>430</v>
      </c>
      <c r="C44" s="2">
        <v>5</v>
      </c>
      <c r="D44" s="2" t="s">
        <v>746</v>
      </c>
    </row>
    <row r="45" spans="1:4" x14ac:dyDescent="0.25">
      <c r="A45" s="209">
        <v>8</v>
      </c>
      <c r="B45" s="209" t="s">
        <v>430</v>
      </c>
      <c r="C45" s="2">
        <v>6</v>
      </c>
      <c r="D45" s="2" t="s">
        <v>747</v>
      </c>
    </row>
    <row r="46" spans="1:4" x14ac:dyDescent="0.25">
      <c r="A46" s="209">
        <v>8</v>
      </c>
      <c r="B46" s="209" t="s">
        <v>430</v>
      </c>
      <c r="C46" s="2">
        <v>7</v>
      </c>
      <c r="D46" s="2" t="s">
        <v>434</v>
      </c>
    </row>
    <row r="47" spans="1:4" x14ac:dyDescent="0.25">
      <c r="A47" s="210">
        <v>9</v>
      </c>
      <c r="B47" s="209" t="s">
        <v>41</v>
      </c>
      <c r="C47" s="2">
        <v>1</v>
      </c>
      <c r="D47" s="2" t="s">
        <v>400</v>
      </c>
    </row>
    <row r="48" spans="1:4" x14ac:dyDescent="0.25">
      <c r="A48" s="209">
        <v>9</v>
      </c>
      <c r="B48" s="209" t="s">
        <v>41</v>
      </c>
      <c r="C48" s="2">
        <v>2</v>
      </c>
      <c r="D48" s="2" t="s">
        <v>435</v>
      </c>
    </row>
    <row r="49" spans="1:4" x14ac:dyDescent="0.25">
      <c r="A49" s="209">
        <v>9</v>
      </c>
      <c r="B49" s="209" t="s">
        <v>41</v>
      </c>
      <c r="C49" s="2">
        <v>3</v>
      </c>
      <c r="D49" s="2" t="s">
        <v>436</v>
      </c>
    </row>
    <row r="50" spans="1:4" x14ac:dyDescent="0.25">
      <c r="A50" s="209">
        <v>10</v>
      </c>
      <c r="B50" s="209" t="s">
        <v>42</v>
      </c>
      <c r="C50" s="2">
        <v>1</v>
      </c>
      <c r="D50" s="2" t="s">
        <v>400</v>
      </c>
    </row>
    <row r="51" spans="1:4" x14ac:dyDescent="0.25">
      <c r="A51" s="209">
        <v>10</v>
      </c>
      <c r="B51" s="209" t="s">
        <v>42</v>
      </c>
      <c r="C51" s="2">
        <v>2</v>
      </c>
      <c r="D51" s="2" t="s">
        <v>437</v>
      </c>
    </row>
    <row r="52" spans="1:4" x14ac:dyDescent="0.25">
      <c r="A52" s="209">
        <v>10</v>
      </c>
      <c r="B52" s="209" t="s">
        <v>42</v>
      </c>
      <c r="C52" s="2">
        <v>3</v>
      </c>
      <c r="D52" s="2" t="s">
        <v>438</v>
      </c>
    </row>
    <row r="53" spans="1:4" x14ac:dyDescent="0.25">
      <c r="A53" s="210">
        <v>10</v>
      </c>
      <c r="B53" s="209" t="s">
        <v>42</v>
      </c>
      <c r="C53" s="2">
        <v>4</v>
      </c>
      <c r="D53" s="2" t="s">
        <v>439</v>
      </c>
    </row>
    <row r="54" spans="1:4" x14ac:dyDescent="0.25">
      <c r="A54" s="209">
        <v>10</v>
      </c>
      <c r="B54" s="209" t="s">
        <v>42</v>
      </c>
      <c r="C54" s="2">
        <v>5</v>
      </c>
      <c r="D54" s="2" t="s">
        <v>440</v>
      </c>
    </row>
    <row r="55" spans="1:4" x14ac:dyDescent="0.25">
      <c r="A55" s="209">
        <v>10</v>
      </c>
      <c r="B55" s="209" t="s">
        <v>42</v>
      </c>
      <c r="C55" s="2">
        <v>6</v>
      </c>
      <c r="D55" s="2" t="s">
        <v>441</v>
      </c>
    </row>
    <row r="56" spans="1:4" x14ac:dyDescent="0.25">
      <c r="A56" s="209">
        <v>11</v>
      </c>
      <c r="B56" s="209" t="s">
        <v>44</v>
      </c>
      <c r="C56" s="2">
        <v>1</v>
      </c>
      <c r="D56" s="2" t="s">
        <v>400</v>
      </c>
    </row>
    <row r="57" spans="1:4" x14ac:dyDescent="0.25">
      <c r="A57" s="209">
        <v>11</v>
      </c>
      <c r="B57" s="209" t="s">
        <v>44</v>
      </c>
      <c r="C57" s="2">
        <v>2</v>
      </c>
      <c r="D57" s="2" t="s">
        <v>442</v>
      </c>
    </row>
    <row r="58" spans="1:4" x14ac:dyDescent="0.25">
      <c r="A58" s="210">
        <v>11</v>
      </c>
      <c r="B58" s="209" t="s">
        <v>44</v>
      </c>
      <c r="C58" s="2">
        <v>3</v>
      </c>
      <c r="D58" s="2" t="s">
        <v>443</v>
      </c>
    </row>
    <row r="59" spans="1:4" x14ac:dyDescent="0.25">
      <c r="A59" s="209">
        <v>11</v>
      </c>
      <c r="B59" s="209" t="s">
        <v>44</v>
      </c>
      <c r="C59" s="2">
        <v>4</v>
      </c>
      <c r="D59" s="2" t="s">
        <v>444</v>
      </c>
    </row>
    <row r="60" spans="1:4" x14ac:dyDescent="0.25">
      <c r="A60" s="209">
        <v>11</v>
      </c>
      <c r="B60" s="209" t="s">
        <v>44</v>
      </c>
      <c r="C60" s="2">
        <v>5</v>
      </c>
      <c r="D60" s="2" t="s">
        <v>445</v>
      </c>
    </row>
    <row r="61" spans="1:4" x14ac:dyDescent="0.25">
      <c r="A61" s="209">
        <v>12</v>
      </c>
      <c r="B61" s="209" t="s">
        <v>48</v>
      </c>
      <c r="C61" s="2">
        <v>1</v>
      </c>
      <c r="D61" s="2" t="s">
        <v>400</v>
      </c>
    </row>
    <row r="62" spans="1:4" x14ac:dyDescent="0.25">
      <c r="A62" s="209">
        <v>12</v>
      </c>
      <c r="B62" s="209" t="s">
        <v>48</v>
      </c>
      <c r="C62" s="2">
        <v>2</v>
      </c>
      <c r="D62" s="2" t="s">
        <v>446</v>
      </c>
    </row>
    <row r="63" spans="1:4" x14ac:dyDescent="0.25">
      <c r="A63" s="209">
        <v>12</v>
      </c>
      <c r="B63" s="209" t="s">
        <v>48</v>
      </c>
      <c r="C63" s="2">
        <v>3</v>
      </c>
      <c r="D63" s="2" t="s">
        <v>447</v>
      </c>
    </row>
    <row r="64" spans="1:4" x14ac:dyDescent="0.25">
      <c r="A64" s="209">
        <v>12</v>
      </c>
      <c r="B64" s="209" t="s">
        <v>48</v>
      </c>
      <c r="C64" s="2">
        <v>4</v>
      </c>
      <c r="D64" s="2" t="s">
        <v>448</v>
      </c>
    </row>
    <row r="65" spans="1:4" x14ac:dyDescent="0.25">
      <c r="A65" s="210">
        <v>12</v>
      </c>
      <c r="B65" s="209" t="s">
        <v>48</v>
      </c>
      <c r="C65" s="2">
        <v>5</v>
      </c>
      <c r="D65" s="2" t="s">
        <v>449</v>
      </c>
    </row>
    <row r="66" spans="1:4" x14ac:dyDescent="0.25">
      <c r="A66" s="209">
        <v>12</v>
      </c>
      <c r="B66" s="209" t="s">
        <v>48</v>
      </c>
      <c r="C66" s="2">
        <v>6</v>
      </c>
      <c r="D66" s="2" t="s">
        <v>450</v>
      </c>
    </row>
    <row r="67" spans="1:4" x14ac:dyDescent="0.25">
      <c r="A67" s="209">
        <v>12</v>
      </c>
      <c r="B67" s="209" t="s">
        <v>48</v>
      </c>
      <c r="C67" s="2">
        <v>7</v>
      </c>
      <c r="D67" s="2" t="s">
        <v>451</v>
      </c>
    </row>
    <row r="68" spans="1:4" x14ac:dyDescent="0.25">
      <c r="A68" s="210">
        <v>13</v>
      </c>
      <c r="B68" s="209" t="s">
        <v>38</v>
      </c>
      <c r="C68" s="2">
        <v>1</v>
      </c>
      <c r="D68" s="2" t="s">
        <v>400</v>
      </c>
    </row>
    <row r="69" spans="1:4" x14ac:dyDescent="0.25">
      <c r="A69" s="209">
        <v>13</v>
      </c>
      <c r="B69" s="209" t="s">
        <v>38</v>
      </c>
      <c r="C69" s="2">
        <v>2</v>
      </c>
      <c r="D69" s="2" t="s">
        <v>452</v>
      </c>
    </row>
    <row r="70" spans="1:4" x14ac:dyDescent="0.25">
      <c r="A70" s="209">
        <v>13</v>
      </c>
      <c r="B70" s="209" t="s">
        <v>38</v>
      </c>
      <c r="C70" s="2">
        <v>3</v>
      </c>
      <c r="D70" s="2" t="s">
        <v>453</v>
      </c>
    </row>
    <row r="71" spans="1:4" x14ac:dyDescent="0.25">
      <c r="A71" s="209">
        <v>14</v>
      </c>
      <c r="B71" s="209" t="s">
        <v>13</v>
      </c>
      <c r="C71" s="2">
        <v>1</v>
      </c>
      <c r="D71" s="2" t="s">
        <v>400</v>
      </c>
    </row>
    <row r="72" spans="1:4" x14ac:dyDescent="0.25">
      <c r="A72" s="209">
        <v>14</v>
      </c>
      <c r="B72" s="209" t="s">
        <v>13</v>
      </c>
      <c r="C72" s="2">
        <v>2</v>
      </c>
      <c r="D72" s="2" t="s">
        <v>454</v>
      </c>
    </row>
    <row r="73" spans="1:4" x14ac:dyDescent="0.25">
      <c r="A73" s="210">
        <v>14</v>
      </c>
      <c r="B73" s="209" t="s">
        <v>13</v>
      </c>
      <c r="C73" s="2">
        <v>3</v>
      </c>
      <c r="D73" s="2" t="s">
        <v>455</v>
      </c>
    </row>
    <row r="74" spans="1:4" x14ac:dyDescent="0.25">
      <c r="A74" s="209">
        <v>14</v>
      </c>
      <c r="B74" s="209" t="s">
        <v>13</v>
      </c>
      <c r="C74" s="2">
        <v>4</v>
      </c>
      <c r="D74" s="2" t="s">
        <v>456</v>
      </c>
    </row>
    <row r="75" spans="1:4" x14ac:dyDescent="0.25">
      <c r="A75" s="209">
        <v>14</v>
      </c>
      <c r="B75" s="209" t="s">
        <v>13</v>
      </c>
      <c r="C75" s="2">
        <v>5</v>
      </c>
      <c r="D75" s="2" t="s">
        <v>457</v>
      </c>
    </row>
    <row r="76" spans="1:4" x14ac:dyDescent="0.25">
      <c r="A76" s="209">
        <v>15</v>
      </c>
      <c r="B76" s="209" t="s">
        <v>458</v>
      </c>
      <c r="C76" s="2">
        <v>1</v>
      </c>
      <c r="D76" s="2" t="s">
        <v>400</v>
      </c>
    </row>
    <row r="77" spans="1:4" x14ac:dyDescent="0.25">
      <c r="A77" s="209">
        <v>15</v>
      </c>
      <c r="B77" s="209" t="s">
        <v>458</v>
      </c>
      <c r="C77" s="2">
        <v>2</v>
      </c>
      <c r="D77" s="2" t="s">
        <v>459</v>
      </c>
    </row>
    <row r="78" spans="1:4" x14ac:dyDescent="0.25">
      <c r="A78" s="209">
        <v>15</v>
      </c>
      <c r="B78" s="209" t="s">
        <v>458</v>
      </c>
      <c r="C78" s="2">
        <v>3</v>
      </c>
      <c r="D78" s="2" t="s">
        <v>460</v>
      </c>
    </row>
    <row r="79" spans="1:4" x14ac:dyDescent="0.25">
      <c r="A79" s="209">
        <v>15</v>
      </c>
      <c r="B79" s="209" t="s">
        <v>458</v>
      </c>
      <c r="C79" s="2">
        <v>4</v>
      </c>
      <c r="D79" s="2" t="s">
        <v>461</v>
      </c>
    </row>
    <row r="80" spans="1:4" x14ac:dyDescent="0.25">
      <c r="A80" s="210">
        <v>15</v>
      </c>
      <c r="B80" s="209" t="s">
        <v>458</v>
      </c>
      <c r="C80" s="2">
        <v>5</v>
      </c>
      <c r="D80" s="2" t="s">
        <v>462</v>
      </c>
    </row>
    <row r="81" spans="1:4" x14ac:dyDescent="0.25">
      <c r="A81" s="209">
        <v>15</v>
      </c>
      <c r="B81" s="209" t="s">
        <v>458</v>
      </c>
      <c r="C81" s="2">
        <v>6</v>
      </c>
      <c r="D81" s="2" t="s">
        <v>463</v>
      </c>
    </row>
    <row r="82" spans="1:4" x14ac:dyDescent="0.25">
      <c r="A82" s="209">
        <v>15</v>
      </c>
      <c r="B82" s="209" t="s">
        <v>458</v>
      </c>
      <c r="C82" s="2">
        <v>16</v>
      </c>
      <c r="D82" s="2" t="s">
        <v>402</v>
      </c>
    </row>
    <row r="83" spans="1:4" x14ac:dyDescent="0.25">
      <c r="A83" s="209">
        <v>16</v>
      </c>
      <c r="B83" s="209" t="s">
        <v>24</v>
      </c>
      <c r="C83" s="2">
        <v>1</v>
      </c>
      <c r="D83" s="2" t="s">
        <v>400</v>
      </c>
    </row>
    <row r="84" spans="1:4" x14ac:dyDescent="0.25">
      <c r="A84" s="209">
        <v>16</v>
      </c>
      <c r="B84" s="209" t="s">
        <v>24</v>
      </c>
      <c r="C84" s="2">
        <v>2</v>
      </c>
      <c r="D84" s="2" t="s">
        <v>464</v>
      </c>
    </row>
    <row r="85" spans="1:4" x14ac:dyDescent="0.25">
      <c r="A85" s="209">
        <v>16</v>
      </c>
      <c r="B85" s="209" t="s">
        <v>24</v>
      </c>
      <c r="C85" s="2">
        <v>3</v>
      </c>
      <c r="D85" s="2" t="s">
        <v>465</v>
      </c>
    </row>
    <row r="86" spans="1:4" x14ac:dyDescent="0.25">
      <c r="A86" s="210">
        <v>16</v>
      </c>
      <c r="B86" s="209" t="s">
        <v>24</v>
      </c>
      <c r="C86" s="2">
        <v>4</v>
      </c>
      <c r="D86" s="2" t="s">
        <v>466</v>
      </c>
    </row>
    <row r="87" spans="1:4" x14ac:dyDescent="0.25">
      <c r="A87" s="209">
        <v>16</v>
      </c>
      <c r="B87" s="209" t="s">
        <v>24</v>
      </c>
      <c r="C87" s="2">
        <v>5</v>
      </c>
      <c r="D87" s="2" t="s">
        <v>467</v>
      </c>
    </row>
    <row r="88" spans="1:4" x14ac:dyDescent="0.25">
      <c r="A88" s="209">
        <v>16</v>
      </c>
      <c r="B88" s="209" t="s">
        <v>24</v>
      </c>
      <c r="C88" s="2">
        <v>6</v>
      </c>
      <c r="D88" s="2" t="s">
        <v>468</v>
      </c>
    </row>
    <row r="89" spans="1:4" x14ac:dyDescent="0.25">
      <c r="A89" s="209">
        <v>17</v>
      </c>
      <c r="B89" s="209" t="s">
        <v>46</v>
      </c>
      <c r="C89" s="2">
        <v>1</v>
      </c>
      <c r="D89" s="2" t="s">
        <v>400</v>
      </c>
    </row>
    <row r="90" spans="1:4" x14ac:dyDescent="0.25">
      <c r="A90" s="209">
        <v>17</v>
      </c>
      <c r="B90" s="209" t="s">
        <v>46</v>
      </c>
      <c r="C90" s="2">
        <v>2</v>
      </c>
      <c r="D90" s="2" t="s">
        <v>740</v>
      </c>
    </row>
    <row r="91" spans="1:4" x14ac:dyDescent="0.25">
      <c r="A91" s="210">
        <v>17</v>
      </c>
      <c r="B91" s="209" t="s">
        <v>46</v>
      </c>
      <c r="C91" s="2">
        <v>3</v>
      </c>
      <c r="D91" s="2" t="s">
        <v>469</v>
      </c>
    </row>
    <row r="92" spans="1:4" x14ac:dyDescent="0.25">
      <c r="A92" s="209">
        <v>17</v>
      </c>
      <c r="B92" s="209" t="s">
        <v>46</v>
      </c>
      <c r="C92" s="2">
        <v>4</v>
      </c>
      <c r="D92" s="2" t="s">
        <v>470</v>
      </c>
    </row>
    <row r="93" spans="1:4" x14ac:dyDescent="0.25">
      <c r="A93" s="209">
        <v>17</v>
      </c>
      <c r="B93" s="209" t="s">
        <v>46</v>
      </c>
      <c r="C93" s="2">
        <v>5</v>
      </c>
      <c r="D93" s="2" t="s">
        <v>471</v>
      </c>
    </row>
    <row r="94" spans="1:4" x14ac:dyDescent="0.25">
      <c r="A94" s="209">
        <v>18</v>
      </c>
      <c r="B94" s="209" t="s">
        <v>18</v>
      </c>
      <c r="C94" s="2">
        <v>1</v>
      </c>
      <c r="D94" s="2" t="s">
        <v>400</v>
      </c>
    </row>
    <row r="95" spans="1:4" x14ac:dyDescent="0.25">
      <c r="A95" s="209">
        <v>18</v>
      </c>
      <c r="B95" s="209" t="s">
        <v>18</v>
      </c>
      <c r="C95" s="2">
        <v>2</v>
      </c>
      <c r="D95" s="2" t="s">
        <v>472</v>
      </c>
    </row>
    <row r="96" spans="1:4" x14ac:dyDescent="0.25">
      <c r="A96" s="210">
        <v>18</v>
      </c>
      <c r="B96" s="209" t="s">
        <v>18</v>
      </c>
      <c r="C96" s="2">
        <v>3</v>
      </c>
      <c r="D96" s="2" t="s">
        <v>473</v>
      </c>
    </row>
    <row r="97" spans="1:4" x14ac:dyDescent="0.25">
      <c r="A97" s="209">
        <v>18</v>
      </c>
      <c r="B97" s="209" t="s">
        <v>18</v>
      </c>
      <c r="C97" s="2">
        <v>4</v>
      </c>
      <c r="D97" s="2" t="s">
        <v>474</v>
      </c>
    </row>
    <row r="98" spans="1:4" x14ac:dyDescent="0.25">
      <c r="A98" s="209">
        <v>18</v>
      </c>
      <c r="B98" s="209" t="s">
        <v>18</v>
      </c>
      <c r="C98" s="2">
        <v>5</v>
      </c>
      <c r="D98" s="2" t="s">
        <v>475</v>
      </c>
    </row>
    <row r="99" spans="1:4" x14ac:dyDescent="0.25">
      <c r="A99" s="209">
        <v>19</v>
      </c>
      <c r="B99" s="209" t="s">
        <v>476</v>
      </c>
      <c r="C99" s="2">
        <v>1</v>
      </c>
      <c r="D99" s="2" t="s">
        <v>400</v>
      </c>
    </row>
    <row r="100" spans="1:4" x14ac:dyDescent="0.25">
      <c r="A100" s="209">
        <v>19</v>
      </c>
      <c r="B100" s="209" t="s">
        <v>476</v>
      </c>
      <c r="C100" s="2">
        <v>2</v>
      </c>
      <c r="D100" s="2" t="s">
        <v>477</v>
      </c>
    </row>
    <row r="101" spans="1:4" x14ac:dyDescent="0.25">
      <c r="A101" s="209">
        <v>19</v>
      </c>
      <c r="B101" s="209" t="s">
        <v>476</v>
      </c>
      <c r="C101" s="2">
        <v>3</v>
      </c>
      <c r="D101" s="2" t="s">
        <v>478</v>
      </c>
    </row>
    <row r="102" spans="1:4" x14ac:dyDescent="0.25">
      <c r="A102" s="209">
        <v>19</v>
      </c>
      <c r="B102" s="209" t="s">
        <v>476</v>
      </c>
      <c r="C102" s="2">
        <v>4</v>
      </c>
      <c r="D102" s="2" t="s">
        <v>479</v>
      </c>
    </row>
    <row r="103" spans="1:4" x14ac:dyDescent="0.25">
      <c r="A103" s="209">
        <v>19</v>
      </c>
      <c r="B103" s="209" t="s">
        <v>476</v>
      </c>
      <c r="C103" s="2">
        <v>5</v>
      </c>
      <c r="D103" s="2" t="s">
        <v>480</v>
      </c>
    </row>
    <row r="104" spans="1:4" x14ac:dyDescent="0.25">
      <c r="A104" s="210">
        <v>19</v>
      </c>
      <c r="B104" s="209" t="s">
        <v>476</v>
      </c>
      <c r="C104" s="2">
        <v>6</v>
      </c>
      <c r="D104" s="2" t="s">
        <v>481</v>
      </c>
    </row>
    <row r="105" spans="1:4" x14ac:dyDescent="0.25">
      <c r="A105" s="209">
        <v>19</v>
      </c>
      <c r="B105" s="209" t="s">
        <v>476</v>
      </c>
      <c r="C105" s="2">
        <v>7</v>
      </c>
      <c r="D105" s="2" t="s">
        <v>482</v>
      </c>
    </row>
    <row r="106" spans="1:4" x14ac:dyDescent="0.25">
      <c r="A106" s="209">
        <v>19</v>
      </c>
      <c r="B106" s="209" t="s">
        <v>476</v>
      </c>
      <c r="C106" s="2">
        <v>8</v>
      </c>
      <c r="D106" s="2" t="s">
        <v>483</v>
      </c>
    </row>
    <row r="107" spans="1:4" x14ac:dyDescent="0.25">
      <c r="A107" s="209">
        <v>20</v>
      </c>
      <c r="B107" s="209" t="s">
        <v>28</v>
      </c>
      <c r="C107" s="2">
        <v>1</v>
      </c>
      <c r="D107" s="2" t="s">
        <v>400</v>
      </c>
    </row>
    <row r="108" spans="1:4" x14ac:dyDescent="0.25">
      <c r="A108" s="210">
        <v>20</v>
      </c>
      <c r="B108" s="209" t="s">
        <v>28</v>
      </c>
      <c r="C108" s="2">
        <v>2</v>
      </c>
      <c r="D108" s="2" t="s">
        <v>484</v>
      </c>
    </row>
    <row r="109" spans="1:4" x14ac:dyDescent="0.25">
      <c r="A109" s="209">
        <v>20</v>
      </c>
      <c r="B109" s="209" t="s">
        <v>28</v>
      </c>
      <c r="C109" s="2">
        <v>3</v>
      </c>
      <c r="D109" s="2" t="s">
        <v>485</v>
      </c>
    </row>
    <row r="110" spans="1:4" x14ac:dyDescent="0.25">
      <c r="A110" s="209">
        <v>20</v>
      </c>
      <c r="B110" s="209" t="s">
        <v>28</v>
      </c>
      <c r="C110" s="2">
        <v>4</v>
      </c>
      <c r="D110" s="2" t="s">
        <v>486</v>
      </c>
    </row>
    <row r="111" spans="1:4" x14ac:dyDescent="0.25">
      <c r="A111" s="209">
        <v>21</v>
      </c>
      <c r="B111" s="209" t="s">
        <v>29</v>
      </c>
      <c r="C111" s="2">
        <v>1</v>
      </c>
      <c r="D111" s="2" t="s">
        <v>400</v>
      </c>
    </row>
    <row r="112" spans="1:4" x14ac:dyDescent="0.25">
      <c r="A112" s="209">
        <v>21</v>
      </c>
      <c r="B112" s="209" t="s">
        <v>29</v>
      </c>
      <c r="C112" s="2">
        <v>2</v>
      </c>
      <c r="D112" s="2" t="s">
        <v>487</v>
      </c>
    </row>
    <row r="113" spans="1:4" x14ac:dyDescent="0.25">
      <c r="A113" s="209">
        <v>21</v>
      </c>
      <c r="B113" s="209" t="s">
        <v>29</v>
      </c>
      <c r="C113" s="2">
        <v>3</v>
      </c>
      <c r="D113" s="2" t="s">
        <v>488</v>
      </c>
    </row>
    <row r="114" spans="1:4" x14ac:dyDescent="0.25">
      <c r="A114" s="210">
        <v>21</v>
      </c>
      <c r="B114" s="209" t="s">
        <v>29</v>
      </c>
      <c r="C114" s="2">
        <v>4</v>
      </c>
      <c r="D114" s="2" t="s">
        <v>35</v>
      </c>
    </row>
    <row r="115" spans="1:4" x14ac:dyDescent="0.25">
      <c r="A115" s="209">
        <v>21</v>
      </c>
      <c r="B115" s="209" t="s">
        <v>29</v>
      </c>
      <c r="C115" s="2">
        <v>5</v>
      </c>
      <c r="D115" s="2" t="s">
        <v>741</v>
      </c>
    </row>
    <row r="116" spans="1:4" x14ac:dyDescent="0.25">
      <c r="A116" s="209">
        <v>21</v>
      </c>
      <c r="B116" s="209" t="s">
        <v>29</v>
      </c>
      <c r="C116" s="2">
        <v>16</v>
      </c>
      <c r="D116" s="2" t="s">
        <v>402</v>
      </c>
    </row>
    <row r="117" spans="1:4" x14ac:dyDescent="0.25">
      <c r="A117" s="209">
        <v>22</v>
      </c>
      <c r="B117" s="209" t="s">
        <v>489</v>
      </c>
      <c r="C117" s="2">
        <v>1</v>
      </c>
      <c r="D117" s="2" t="s">
        <v>400</v>
      </c>
    </row>
    <row r="118" spans="1:4" x14ac:dyDescent="0.25">
      <c r="A118" s="210">
        <v>22</v>
      </c>
      <c r="B118" s="209" t="s">
        <v>489</v>
      </c>
      <c r="C118" s="2">
        <v>2</v>
      </c>
      <c r="D118" s="2" t="s">
        <v>748</v>
      </c>
    </row>
    <row r="119" spans="1:4" x14ac:dyDescent="0.25">
      <c r="A119" s="209">
        <v>22</v>
      </c>
      <c r="B119" s="209" t="s">
        <v>489</v>
      </c>
      <c r="C119" s="2">
        <v>3</v>
      </c>
      <c r="D119" s="2" t="s">
        <v>749</v>
      </c>
    </row>
    <row r="120" spans="1:4" x14ac:dyDescent="0.25">
      <c r="A120" s="209">
        <v>22</v>
      </c>
      <c r="B120" s="209" t="s">
        <v>489</v>
      </c>
      <c r="C120" s="2">
        <v>16</v>
      </c>
      <c r="D120" s="2" t="s">
        <v>402</v>
      </c>
    </row>
    <row r="121" spans="1:4" x14ac:dyDescent="0.25">
      <c r="A121" s="209">
        <v>23</v>
      </c>
      <c r="B121" s="209" t="s">
        <v>492</v>
      </c>
      <c r="C121" s="2">
        <v>1</v>
      </c>
      <c r="D121" s="2" t="s">
        <v>400</v>
      </c>
    </row>
    <row r="122" spans="1:4" x14ac:dyDescent="0.25">
      <c r="A122" s="209">
        <v>23</v>
      </c>
      <c r="B122" s="209" t="s">
        <v>492</v>
      </c>
      <c r="C122" s="2">
        <v>2</v>
      </c>
      <c r="D122" s="2" t="s">
        <v>493</v>
      </c>
    </row>
    <row r="123" spans="1:4" x14ac:dyDescent="0.25">
      <c r="A123" s="210">
        <v>23</v>
      </c>
      <c r="B123" s="209" t="s">
        <v>492</v>
      </c>
      <c r="C123" s="2">
        <v>3</v>
      </c>
      <c r="D123" s="2" t="s">
        <v>494</v>
      </c>
    </row>
    <row r="124" spans="1:4" x14ac:dyDescent="0.25">
      <c r="A124" s="209">
        <v>23</v>
      </c>
      <c r="B124" s="209" t="s">
        <v>492</v>
      </c>
      <c r="C124" s="2">
        <v>4</v>
      </c>
      <c r="D124" s="2" t="s">
        <v>495</v>
      </c>
    </row>
    <row r="125" spans="1:4" x14ac:dyDescent="0.25">
      <c r="A125" s="209">
        <v>23</v>
      </c>
      <c r="B125" s="209" t="s">
        <v>492</v>
      </c>
      <c r="C125" s="2">
        <v>5</v>
      </c>
      <c r="D125" s="2" t="s">
        <v>496</v>
      </c>
    </row>
    <row r="126" spans="1:4" x14ac:dyDescent="0.25">
      <c r="A126" s="209">
        <v>24</v>
      </c>
      <c r="B126" s="209" t="s">
        <v>11</v>
      </c>
      <c r="C126" s="2">
        <v>1</v>
      </c>
      <c r="D126" s="2" t="s">
        <v>400</v>
      </c>
    </row>
    <row r="127" spans="1:4" x14ac:dyDescent="0.25">
      <c r="A127" s="209">
        <v>24</v>
      </c>
      <c r="B127" s="209" t="s">
        <v>11</v>
      </c>
      <c r="C127" s="2">
        <v>2</v>
      </c>
      <c r="D127" s="2" t="s">
        <v>497</v>
      </c>
    </row>
    <row r="128" spans="1:4" x14ac:dyDescent="0.25">
      <c r="A128" s="209">
        <v>24</v>
      </c>
      <c r="B128" s="209" t="s">
        <v>11</v>
      </c>
      <c r="C128" s="2">
        <v>3</v>
      </c>
      <c r="D128" s="2" t="s">
        <v>498</v>
      </c>
    </row>
    <row r="129" spans="1:4" x14ac:dyDescent="0.25">
      <c r="A129" s="210">
        <v>24</v>
      </c>
      <c r="B129" s="209" t="s">
        <v>11</v>
      </c>
      <c r="C129" s="2">
        <v>4</v>
      </c>
      <c r="D129" s="2" t="s">
        <v>499</v>
      </c>
    </row>
    <row r="130" spans="1:4" x14ac:dyDescent="0.25">
      <c r="A130" s="209">
        <v>24</v>
      </c>
      <c r="B130" s="209" t="s">
        <v>11</v>
      </c>
      <c r="C130" s="2">
        <v>5</v>
      </c>
      <c r="D130" s="2" t="s">
        <v>500</v>
      </c>
    </row>
    <row r="131" spans="1:4" x14ac:dyDescent="0.25">
      <c r="A131" s="209">
        <v>24</v>
      </c>
      <c r="B131" s="209" t="s">
        <v>11</v>
      </c>
      <c r="C131" s="2">
        <v>6</v>
      </c>
      <c r="D131" s="2" t="s">
        <v>501</v>
      </c>
    </row>
    <row r="132" spans="1:4" x14ac:dyDescent="0.25">
      <c r="A132" s="210">
        <v>25</v>
      </c>
      <c r="B132" s="209" t="s">
        <v>19</v>
      </c>
      <c r="C132" s="2">
        <v>1</v>
      </c>
      <c r="D132" s="2" t="s">
        <v>400</v>
      </c>
    </row>
    <row r="133" spans="1:4" x14ac:dyDescent="0.25">
      <c r="A133" s="209">
        <v>25</v>
      </c>
      <c r="B133" s="209" t="s">
        <v>19</v>
      </c>
      <c r="C133" s="2">
        <v>2</v>
      </c>
      <c r="D133" s="2" t="s">
        <v>502</v>
      </c>
    </row>
    <row r="134" spans="1:4" x14ac:dyDescent="0.25">
      <c r="A134" s="209">
        <v>25</v>
      </c>
      <c r="B134" s="209" t="s">
        <v>19</v>
      </c>
      <c r="C134" s="2">
        <v>3</v>
      </c>
      <c r="D134" s="2" t="s">
        <v>503</v>
      </c>
    </row>
    <row r="135" spans="1:4" x14ac:dyDescent="0.25">
      <c r="A135" s="209">
        <v>26</v>
      </c>
      <c r="B135" s="209" t="s">
        <v>20</v>
      </c>
      <c r="C135" s="2">
        <v>1</v>
      </c>
      <c r="D135" s="2" t="s">
        <v>400</v>
      </c>
    </row>
    <row r="136" spans="1:4" x14ac:dyDescent="0.25">
      <c r="A136" s="209">
        <v>26</v>
      </c>
      <c r="B136" s="209" t="s">
        <v>20</v>
      </c>
      <c r="C136" s="2">
        <v>2</v>
      </c>
      <c r="D136" s="2" t="s">
        <v>504</v>
      </c>
    </row>
    <row r="137" spans="1:4" x14ac:dyDescent="0.25">
      <c r="A137" s="209">
        <v>26</v>
      </c>
      <c r="B137" s="209" t="s">
        <v>20</v>
      </c>
      <c r="C137" s="2">
        <v>3</v>
      </c>
      <c r="D137" s="2" t="s">
        <v>505</v>
      </c>
    </row>
    <row r="138" spans="1:4" x14ac:dyDescent="0.25">
      <c r="A138" s="210">
        <v>26</v>
      </c>
      <c r="B138" s="209" t="s">
        <v>20</v>
      </c>
      <c r="C138" s="2">
        <v>4</v>
      </c>
      <c r="D138" s="2" t="s">
        <v>506</v>
      </c>
    </row>
    <row r="139" spans="1:4" x14ac:dyDescent="0.25">
      <c r="A139" s="209">
        <v>26</v>
      </c>
      <c r="B139" s="209" t="s">
        <v>20</v>
      </c>
      <c r="C139" s="2">
        <v>5</v>
      </c>
      <c r="D139" s="2" t="s">
        <v>507</v>
      </c>
    </row>
    <row r="140" spans="1:4" x14ac:dyDescent="0.25">
      <c r="A140" s="209">
        <v>26</v>
      </c>
      <c r="B140" s="209" t="s">
        <v>20</v>
      </c>
      <c r="C140" s="2">
        <v>6</v>
      </c>
      <c r="D140" s="2" t="s">
        <v>508</v>
      </c>
    </row>
    <row r="141" spans="1:4" x14ac:dyDescent="0.25">
      <c r="A141" s="209">
        <v>27</v>
      </c>
      <c r="B141" s="209" t="s">
        <v>21</v>
      </c>
      <c r="C141" s="2">
        <v>1</v>
      </c>
      <c r="D141" s="2" t="s">
        <v>400</v>
      </c>
    </row>
    <row r="142" spans="1:4" x14ac:dyDescent="0.25">
      <c r="A142" s="209">
        <v>27</v>
      </c>
      <c r="B142" s="209" t="s">
        <v>21</v>
      </c>
      <c r="C142" s="2">
        <v>2</v>
      </c>
      <c r="D142" s="2" t="s">
        <v>509</v>
      </c>
    </row>
    <row r="143" spans="1:4" x14ac:dyDescent="0.25">
      <c r="A143" s="209">
        <v>27</v>
      </c>
      <c r="B143" s="209" t="s">
        <v>21</v>
      </c>
      <c r="C143" s="2">
        <v>3</v>
      </c>
      <c r="D143" s="2" t="s">
        <v>510</v>
      </c>
    </row>
    <row r="144" spans="1:4" x14ac:dyDescent="0.25">
      <c r="A144" s="209">
        <v>27</v>
      </c>
      <c r="B144" s="209" t="s">
        <v>21</v>
      </c>
      <c r="C144" s="2">
        <v>4</v>
      </c>
      <c r="D144" s="2" t="s">
        <v>511</v>
      </c>
    </row>
    <row r="145" spans="1:4" x14ac:dyDescent="0.25">
      <c r="A145" s="210">
        <v>27</v>
      </c>
      <c r="B145" s="209" t="s">
        <v>21</v>
      </c>
      <c r="C145" s="2">
        <v>5</v>
      </c>
      <c r="D145" s="2" t="s">
        <v>512</v>
      </c>
    </row>
    <row r="146" spans="1:4" x14ac:dyDescent="0.25">
      <c r="A146" s="209">
        <v>27</v>
      </c>
      <c r="B146" s="209" t="s">
        <v>21</v>
      </c>
      <c r="C146" s="2">
        <v>6</v>
      </c>
      <c r="D146" s="2" t="s">
        <v>513</v>
      </c>
    </row>
    <row r="147" spans="1:4" x14ac:dyDescent="0.25">
      <c r="A147" s="209">
        <v>27</v>
      </c>
      <c r="B147" s="209" t="s">
        <v>21</v>
      </c>
      <c r="C147" s="2">
        <v>7</v>
      </c>
      <c r="D147" s="2" t="s">
        <v>514</v>
      </c>
    </row>
    <row r="148" spans="1:4" x14ac:dyDescent="0.25">
      <c r="A148" s="209">
        <v>28</v>
      </c>
      <c r="B148" s="209" t="s">
        <v>30</v>
      </c>
      <c r="C148" s="2">
        <v>1</v>
      </c>
      <c r="D148" s="2" t="s">
        <v>400</v>
      </c>
    </row>
    <row r="149" spans="1:4" x14ac:dyDescent="0.25">
      <c r="A149" s="210">
        <v>28</v>
      </c>
      <c r="B149" s="209" t="s">
        <v>30</v>
      </c>
      <c r="C149" s="2">
        <v>2</v>
      </c>
      <c r="D149" s="2" t="s">
        <v>515</v>
      </c>
    </row>
    <row r="150" spans="1:4" x14ac:dyDescent="0.25">
      <c r="A150" s="209">
        <v>28</v>
      </c>
      <c r="B150" s="209" t="s">
        <v>30</v>
      </c>
      <c r="C150" s="2">
        <v>3</v>
      </c>
      <c r="D150" s="2" t="s">
        <v>516</v>
      </c>
    </row>
    <row r="151" spans="1:4" x14ac:dyDescent="0.25">
      <c r="A151" s="209">
        <v>28</v>
      </c>
      <c r="B151" s="209" t="s">
        <v>30</v>
      </c>
      <c r="C151" s="2">
        <v>4</v>
      </c>
      <c r="D151" s="2" t="s">
        <v>517</v>
      </c>
    </row>
    <row r="152" spans="1:4" x14ac:dyDescent="0.25">
      <c r="A152" s="209">
        <v>29</v>
      </c>
      <c r="B152" s="209" t="s">
        <v>33</v>
      </c>
      <c r="C152" s="2">
        <v>1</v>
      </c>
      <c r="D152" s="2" t="s">
        <v>400</v>
      </c>
    </row>
    <row r="153" spans="1:4" x14ac:dyDescent="0.25">
      <c r="A153" s="210">
        <v>29</v>
      </c>
      <c r="B153" s="209" t="s">
        <v>33</v>
      </c>
      <c r="C153" s="2">
        <v>2</v>
      </c>
      <c r="D153" s="2" t="s">
        <v>518</v>
      </c>
    </row>
    <row r="154" spans="1:4" x14ac:dyDescent="0.25">
      <c r="A154" s="209">
        <v>29</v>
      </c>
      <c r="B154" s="209" t="s">
        <v>33</v>
      </c>
      <c r="C154" s="2">
        <v>3</v>
      </c>
      <c r="D154" s="2" t="s">
        <v>519</v>
      </c>
    </row>
    <row r="155" spans="1:4" x14ac:dyDescent="0.25">
      <c r="A155" s="209">
        <v>29</v>
      </c>
      <c r="B155" s="209" t="s">
        <v>33</v>
      </c>
      <c r="C155" s="2">
        <v>4</v>
      </c>
      <c r="D155" s="2" t="s">
        <v>520</v>
      </c>
    </row>
    <row r="156" spans="1:4" x14ac:dyDescent="0.25">
      <c r="A156" s="209">
        <v>30</v>
      </c>
      <c r="B156" s="209" t="s">
        <v>521</v>
      </c>
      <c r="C156" s="2">
        <v>1</v>
      </c>
      <c r="D156" s="2" t="s">
        <v>400</v>
      </c>
    </row>
    <row r="157" spans="1:4" x14ac:dyDescent="0.25">
      <c r="A157" s="209">
        <v>30</v>
      </c>
      <c r="B157" s="209" t="s">
        <v>521</v>
      </c>
      <c r="C157" s="2">
        <v>2</v>
      </c>
      <c r="D157" s="2" t="s">
        <v>522</v>
      </c>
    </row>
    <row r="158" spans="1:4" x14ac:dyDescent="0.25">
      <c r="A158" s="210">
        <v>30</v>
      </c>
      <c r="B158" s="209" t="s">
        <v>521</v>
      </c>
      <c r="C158" s="2">
        <v>3</v>
      </c>
      <c r="D158" s="2" t="s">
        <v>523</v>
      </c>
    </row>
    <row r="159" spans="1:4" x14ac:dyDescent="0.25">
      <c r="A159" s="209">
        <v>30</v>
      </c>
      <c r="B159" s="209" t="s">
        <v>521</v>
      </c>
      <c r="C159" s="2">
        <v>4</v>
      </c>
      <c r="D159" s="2" t="s">
        <v>524</v>
      </c>
    </row>
    <row r="160" spans="1:4" x14ac:dyDescent="0.25">
      <c r="A160" s="209">
        <v>30</v>
      </c>
      <c r="B160" s="209" t="s">
        <v>521</v>
      </c>
      <c r="C160" s="2">
        <v>5</v>
      </c>
      <c r="D160" s="2" t="s">
        <v>525</v>
      </c>
    </row>
    <row r="161" spans="1:4" x14ac:dyDescent="0.25">
      <c r="A161" s="210">
        <v>31</v>
      </c>
      <c r="B161" s="209" t="s">
        <v>526</v>
      </c>
      <c r="C161" s="2">
        <v>1</v>
      </c>
      <c r="D161" s="2" t="s">
        <v>400</v>
      </c>
    </row>
    <row r="162" spans="1:4" x14ac:dyDescent="0.25">
      <c r="A162" s="209">
        <v>31</v>
      </c>
      <c r="B162" s="209" t="s">
        <v>526</v>
      </c>
      <c r="C162" s="2">
        <v>2</v>
      </c>
      <c r="D162" s="2" t="s">
        <v>527</v>
      </c>
    </row>
    <row r="163" spans="1:4" x14ac:dyDescent="0.25">
      <c r="A163" s="209">
        <v>31</v>
      </c>
      <c r="B163" s="209" t="s">
        <v>526</v>
      </c>
      <c r="C163" s="2">
        <v>3</v>
      </c>
      <c r="D163" s="2" t="s">
        <v>528</v>
      </c>
    </row>
    <row r="164" spans="1:4" x14ac:dyDescent="0.25">
      <c r="A164" s="209">
        <v>32</v>
      </c>
      <c r="B164" s="209" t="s">
        <v>15</v>
      </c>
      <c r="C164" s="2">
        <v>1</v>
      </c>
      <c r="D164" s="2" t="s">
        <v>400</v>
      </c>
    </row>
    <row r="165" spans="1:4" x14ac:dyDescent="0.25">
      <c r="A165" s="209">
        <v>32</v>
      </c>
      <c r="B165" s="209" t="s">
        <v>15</v>
      </c>
      <c r="C165" s="2">
        <v>2</v>
      </c>
      <c r="D165" s="2" t="s">
        <v>529</v>
      </c>
    </row>
    <row r="166" spans="1:4" x14ac:dyDescent="0.25">
      <c r="A166" s="210">
        <v>32</v>
      </c>
      <c r="B166" s="209" t="s">
        <v>15</v>
      </c>
      <c r="C166" s="2">
        <v>3</v>
      </c>
      <c r="D166" s="2" t="s">
        <v>530</v>
      </c>
    </row>
    <row r="167" spans="1:4" x14ac:dyDescent="0.25">
      <c r="A167" s="209">
        <v>32</v>
      </c>
      <c r="B167" s="209" t="s">
        <v>15</v>
      </c>
      <c r="C167" s="2">
        <v>4</v>
      </c>
      <c r="D167" s="2" t="s">
        <v>531</v>
      </c>
    </row>
    <row r="168" spans="1:4" x14ac:dyDescent="0.25">
      <c r="A168" s="209">
        <v>32</v>
      </c>
      <c r="B168" s="209" t="s">
        <v>15</v>
      </c>
      <c r="C168" s="2">
        <v>5</v>
      </c>
      <c r="D168" s="2" t="s">
        <v>532</v>
      </c>
    </row>
    <row r="169" spans="1:4" x14ac:dyDescent="0.25">
      <c r="A169" s="209">
        <v>33</v>
      </c>
      <c r="B169" s="209" t="s">
        <v>49</v>
      </c>
      <c r="C169" s="2">
        <v>1</v>
      </c>
      <c r="D169" s="2" t="s">
        <v>400</v>
      </c>
    </row>
    <row r="170" spans="1:4" x14ac:dyDescent="0.25">
      <c r="A170" s="210">
        <v>33</v>
      </c>
      <c r="B170" s="209" t="s">
        <v>49</v>
      </c>
      <c r="C170" s="2">
        <v>2</v>
      </c>
      <c r="D170" s="2" t="s">
        <v>750</v>
      </c>
    </row>
    <row r="171" spans="1:4" x14ac:dyDescent="0.25">
      <c r="A171" s="209">
        <v>33</v>
      </c>
      <c r="B171" s="209" t="s">
        <v>49</v>
      </c>
      <c r="C171" s="2">
        <v>3</v>
      </c>
      <c r="D171" s="2" t="s">
        <v>751</v>
      </c>
    </row>
    <row r="172" spans="1:4" x14ac:dyDescent="0.25">
      <c r="A172" s="209">
        <v>33</v>
      </c>
      <c r="B172" s="209" t="s">
        <v>49</v>
      </c>
      <c r="C172" s="2">
        <v>4</v>
      </c>
      <c r="D172" s="2" t="s">
        <v>752</v>
      </c>
    </row>
    <row r="173" spans="1:4" x14ac:dyDescent="0.25">
      <c r="A173" s="209">
        <v>34</v>
      </c>
      <c r="B173" s="209" t="s">
        <v>37</v>
      </c>
      <c r="C173" s="2">
        <v>1</v>
      </c>
      <c r="D173" s="2" t="s">
        <v>400</v>
      </c>
    </row>
    <row r="174" spans="1:4" x14ac:dyDescent="0.25">
      <c r="A174" s="209">
        <v>34</v>
      </c>
      <c r="B174" s="209" t="s">
        <v>37</v>
      </c>
      <c r="C174" s="2">
        <v>2</v>
      </c>
      <c r="D174" s="2" t="s">
        <v>536</v>
      </c>
    </row>
    <row r="175" spans="1:4" x14ac:dyDescent="0.25">
      <c r="A175" s="209">
        <v>34</v>
      </c>
      <c r="B175" s="209" t="s">
        <v>37</v>
      </c>
      <c r="C175" s="2">
        <v>3</v>
      </c>
      <c r="D175" s="2" t="s">
        <v>537</v>
      </c>
    </row>
    <row r="176" spans="1:4" x14ac:dyDescent="0.25">
      <c r="A176" s="209">
        <v>34</v>
      </c>
      <c r="B176" s="209" t="s">
        <v>37</v>
      </c>
      <c r="C176" s="2">
        <v>4</v>
      </c>
      <c r="D176" s="2" t="s">
        <v>538</v>
      </c>
    </row>
    <row r="177" spans="1:4" x14ac:dyDescent="0.25">
      <c r="A177" s="209">
        <v>34</v>
      </c>
      <c r="B177" s="209" t="s">
        <v>37</v>
      </c>
      <c r="C177" s="2">
        <v>5</v>
      </c>
      <c r="D177" s="2" t="s">
        <v>539</v>
      </c>
    </row>
    <row r="178" spans="1:4" x14ac:dyDescent="0.25">
      <c r="A178" s="210">
        <v>34</v>
      </c>
      <c r="B178" s="209" t="s">
        <v>37</v>
      </c>
      <c r="C178" s="2">
        <v>6</v>
      </c>
      <c r="D178" s="2" t="s">
        <v>540</v>
      </c>
    </row>
    <row r="179" spans="1:4" x14ac:dyDescent="0.25">
      <c r="A179" s="209">
        <v>34</v>
      </c>
      <c r="B179" s="209" t="s">
        <v>37</v>
      </c>
      <c r="C179" s="2">
        <v>7</v>
      </c>
      <c r="D179" s="2" t="s">
        <v>541</v>
      </c>
    </row>
    <row r="180" spans="1:4" x14ac:dyDescent="0.25">
      <c r="A180" s="209">
        <v>34</v>
      </c>
      <c r="B180" s="209" t="s">
        <v>37</v>
      </c>
      <c r="C180" s="2">
        <v>8</v>
      </c>
      <c r="D180" s="2" t="s">
        <v>542</v>
      </c>
    </row>
    <row r="181" spans="1:4" x14ac:dyDescent="0.25">
      <c r="A181" s="209">
        <v>35</v>
      </c>
      <c r="B181" s="209" t="s">
        <v>50</v>
      </c>
      <c r="C181" s="2">
        <v>1</v>
      </c>
      <c r="D181" s="2" t="s">
        <v>400</v>
      </c>
    </row>
    <row r="182" spans="1:4" x14ac:dyDescent="0.25">
      <c r="A182" s="209">
        <v>35</v>
      </c>
      <c r="B182" s="209" t="s">
        <v>50</v>
      </c>
      <c r="C182" s="2">
        <v>2</v>
      </c>
      <c r="D182" s="2" t="s">
        <v>543</v>
      </c>
    </row>
    <row r="183" spans="1:4" x14ac:dyDescent="0.25">
      <c r="A183" s="209">
        <v>35</v>
      </c>
      <c r="B183" s="209" t="s">
        <v>50</v>
      </c>
      <c r="C183" s="2">
        <v>3</v>
      </c>
      <c r="D183" s="2" t="s">
        <v>544</v>
      </c>
    </row>
    <row r="184" spans="1:4" x14ac:dyDescent="0.25">
      <c r="A184" s="209">
        <v>35</v>
      </c>
      <c r="B184" s="209" t="s">
        <v>50</v>
      </c>
      <c r="C184" s="2">
        <v>4</v>
      </c>
      <c r="D184" s="2" t="s">
        <v>545</v>
      </c>
    </row>
    <row r="185" spans="1:4" x14ac:dyDescent="0.25">
      <c r="A185" s="210">
        <v>35</v>
      </c>
      <c r="B185" s="209" t="s">
        <v>50</v>
      </c>
      <c r="C185" s="2">
        <v>5</v>
      </c>
      <c r="D185" s="2" t="s">
        <v>546</v>
      </c>
    </row>
    <row r="186" spans="1:4" x14ac:dyDescent="0.25">
      <c r="A186" s="209">
        <v>35</v>
      </c>
      <c r="B186" s="209" t="s">
        <v>50</v>
      </c>
      <c r="C186" s="2">
        <v>6</v>
      </c>
      <c r="D186" s="2" t="s">
        <v>547</v>
      </c>
    </row>
    <row r="187" spans="1:4" x14ac:dyDescent="0.25">
      <c r="A187" s="209">
        <v>35</v>
      </c>
      <c r="B187" s="209" t="s">
        <v>50</v>
      </c>
      <c r="C187" s="2">
        <v>7</v>
      </c>
      <c r="D187" s="2" t="s">
        <v>548</v>
      </c>
    </row>
    <row r="188" spans="1:4" x14ac:dyDescent="0.25">
      <c r="A188" s="209">
        <v>36</v>
      </c>
      <c r="B188" s="209" t="s">
        <v>51</v>
      </c>
      <c r="C188" s="2">
        <v>1</v>
      </c>
      <c r="D188" s="2" t="s">
        <v>400</v>
      </c>
    </row>
    <row r="189" spans="1:4" x14ac:dyDescent="0.25">
      <c r="A189" s="209">
        <v>36</v>
      </c>
      <c r="B189" s="209" t="s">
        <v>51</v>
      </c>
      <c r="C189" s="2">
        <v>2</v>
      </c>
      <c r="D189" s="2" t="s">
        <v>549</v>
      </c>
    </row>
    <row r="190" spans="1:4" x14ac:dyDescent="0.25">
      <c r="A190" s="210">
        <v>36</v>
      </c>
      <c r="B190" s="209" t="s">
        <v>51</v>
      </c>
      <c r="C190" s="2">
        <v>3</v>
      </c>
      <c r="D190" s="2" t="s">
        <v>550</v>
      </c>
    </row>
    <row r="191" spans="1:4" x14ac:dyDescent="0.25">
      <c r="A191" s="209">
        <v>36</v>
      </c>
      <c r="B191" s="209" t="s">
        <v>51</v>
      </c>
      <c r="C191" s="2">
        <v>4</v>
      </c>
      <c r="D191" s="2" t="s">
        <v>551</v>
      </c>
    </row>
    <row r="192" spans="1:4" x14ac:dyDescent="0.25">
      <c r="A192" s="209">
        <v>36</v>
      </c>
      <c r="B192" s="209" t="s">
        <v>51</v>
      </c>
      <c r="C192" s="2">
        <v>5</v>
      </c>
      <c r="D192" s="2" t="s">
        <v>552</v>
      </c>
    </row>
    <row r="193" spans="1:4" x14ac:dyDescent="0.25">
      <c r="A193" s="209">
        <v>37</v>
      </c>
      <c r="B193" s="209" t="s">
        <v>12</v>
      </c>
      <c r="C193" s="2">
        <v>1</v>
      </c>
      <c r="D193" s="2" t="s">
        <v>400</v>
      </c>
    </row>
    <row r="194" spans="1:4" x14ac:dyDescent="0.25">
      <c r="A194" s="210">
        <v>37</v>
      </c>
      <c r="B194" s="209" t="s">
        <v>12</v>
      </c>
      <c r="C194" s="2">
        <v>2</v>
      </c>
      <c r="D194" s="2" t="s">
        <v>553</v>
      </c>
    </row>
    <row r="195" spans="1:4" x14ac:dyDescent="0.25">
      <c r="A195" s="209">
        <v>37</v>
      </c>
      <c r="B195" s="209" t="s">
        <v>12</v>
      </c>
      <c r="C195" s="2">
        <v>3</v>
      </c>
      <c r="D195" s="2" t="s">
        <v>554</v>
      </c>
    </row>
    <row r="196" spans="1:4" x14ac:dyDescent="0.25">
      <c r="A196" s="209">
        <v>37</v>
      </c>
      <c r="B196" s="209" t="s">
        <v>12</v>
      </c>
      <c r="C196" s="2">
        <v>4</v>
      </c>
      <c r="D196" s="2" t="s">
        <v>555</v>
      </c>
    </row>
    <row r="197" spans="1:4" x14ac:dyDescent="0.25">
      <c r="A197" s="209">
        <v>38</v>
      </c>
      <c r="B197" s="209" t="s">
        <v>27</v>
      </c>
      <c r="C197" s="2">
        <v>1</v>
      </c>
      <c r="D197" s="2" t="s">
        <v>400</v>
      </c>
    </row>
    <row r="198" spans="1:4" x14ac:dyDescent="0.25">
      <c r="A198" s="210">
        <v>38</v>
      </c>
      <c r="B198" s="209" t="s">
        <v>27</v>
      </c>
      <c r="C198" s="2">
        <v>2</v>
      </c>
      <c r="D198" s="2" t="s">
        <v>556</v>
      </c>
    </row>
    <row r="199" spans="1:4" x14ac:dyDescent="0.25">
      <c r="A199" s="209">
        <v>38</v>
      </c>
      <c r="B199" s="209" t="s">
        <v>27</v>
      </c>
      <c r="C199" s="2">
        <v>3</v>
      </c>
      <c r="D199" s="2" t="s">
        <v>557</v>
      </c>
    </row>
    <row r="200" spans="1:4" x14ac:dyDescent="0.25">
      <c r="A200" s="209">
        <v>38</v>
      </c>
      <c r="B200" s="209" t="s">
        <v>27</v>
      </c>
      <c r="C200" s="2">
        <v>4</v>
      </c>
      <c r="D200" s="2" t="s">
        <v>558</v>
      </c>
    </row>
    <row r="201" spans="1:4" x14ac:dyDescent="0.25">
      <c r="A201" s="209">
        <v>39</v>
      </c>
      <c r="B201" s="209" t="s">
        <v>31</v>
      </c>
      <c r="C201" s="2">
        <v>1</v>
      </c>
      <c r="D201" s="2" t="s">
        <v>400</v>
      </c>
    </row>
    <row r="202" spans="1:4" x14ac:dyDescent="0.25">
      <c r="A202" s="209">
        <v>39</v>
      </c>
      <c r="B202" s="209" t="s">
        <v>31</v>
      </c>
      <c r="C202" s="2">
        <v>2</v>
      </c>
      <c r="D202" s="2" t="s">
        <v>559</v>
      </c>
    </row>
    <row r="203" spans="1:4" x14ac:dyDescent="0.25">
      <c r="A203" s="210">
        <v>39</v>
      </c>
      <c r="B203" s="209" t="s">
        <v>31</v>
      </c>
      <c r="C203" s="2">
        <v>3</v>
      </c>
      <c r="D203" s="2" t="s">
        <v>560</v>
      </c>
    </row>
    <row r="204" spans="1:4" x14ac:dyDescent="0.25">
      <c r="A204" s="209">
        <v>39</v>
      </c>
      <c r="B204" s="209" t="s">
        <v>31</v>
      </c>
      <c r="C204" s="2">
        <v>4</v>
      </c>
      <c r="D204" s="2" t="s">
        <v>561</v>
      </c>
    </row>
    <row r="205" spans="1:4" x14ac:dyDescent="0.25">
      <c r="A205" s="209">
        <v>39</v>
      </c>
      <c r="B205" s="209" t="s">
        <v>31</v>
      </c>
      <c r="C205" s="2">
        <v>5</v>
      </c>
      <c r="D205" s="2" t="s">
        <v>562</v>
      </c>
    </row>
    <row r="206" spans="1:4" x14ac:dyDescent="0.25">
      <c r="A206" s="209">
        <v>40</v>
      </c>
      <c r="B206" s="209" t="s">
        <v>47</v>
      </c>
      <c r="C206" s="2">
        <v>1</v>
      </c>
      <c r="D206" s="2" t="s">
        <v>400</v>
      </c>
    </row>
    <row r="207" spans="1:4" x14ac:dyDescent="0.25">
      <c r="A207" s="209">
        <v>40</v>
      </c>
      <c r="B207" s="209" t="s">
        <v>47</v>
      </c>
      <c r="C207" s="2">
        <v>2</v>
      </c>
      <c r="D207" s="2" t="s">
        <v>563</v>
      </c>
    </row>
    <row r="208" spans="1:4" x14ac:dyDescent="0.25">
      <c r="A208" s="210">
        <v>40</v>
      </c>
      <c r="B208" s="209" t="s">
        <v>47</v>
      </c>
      <c r="C208" s="2">
        <v>3</v>
      </c>
      <c r="D208" s="2" t="s">
        <v>564</v>
      </c>
    </row>
    <row r="209" spans="1:4" x14ac:dyDescent="0.25">
      <c r="A209" s="209">
        <v>40</v>
      </c>
      <c r="B209" s="209" t="s">
        <v>47</v>
      </c>
      <c r="C209" s="2">
        <v>4</v>
      </c>
      <c r="D209" s="2" t="s">
        <v>565</v>
      </c>
    </row>
    <row r="210" spans="1:4" x14ac:dyDescent="0.25">
      <c r="A210" s="209">
        <v>40</v>
      </c>
      <c r="B210" s="209" t="s">
        <v>47</v>
      </c>
      <c r="C210" s="2">
        <v>5</v>
      </c>
      <c r="D210" s="2" t="s">
        <v>566</v>
      </c>
    </row>
    <row r="211" spans="1:4" x14ac:dyDescent="0.25">
      <c r="A211" s="209">
        <v>41</v>
      </c>
      <c r="B211" s="209" t="s">
        <v>567</v>
      </c>
      <c r="C211" s="2">
        <v>1</v>
      </c>
      <c r="D211" s="2" t="s">
        <v>400</v>
      </c>
    </row>
    <row r="212" spans="1:4" x14ac:dyDescent="0.25">
      <c r="A212" s="210">
        <v>41</v>
      </c>
      <c r="B212" s="209" t="s">
        <v>567</v>
      </c>
      <c r="C212" s="2">
        <v>2</v>
      </c>
      <c r="D212" s="2" t="s">
        <v>568</v>
      </c>
    </row>
    <row r="213" spans="1:4" x14ac:dyDescent="0.25">
      <c r="A213" s="209">
        <v>41</v>
      </c>
      <c r="B213" s="209" t="s">
        <v>567</v>
      </c>
      <c r="C213" s="2">
        <v>3</v>
      </c>
      <c r="D213" s="2" t="s">
        <v>569</v>
      </c>
    </row>
    <row r="214" spans="1:4" x14ac:dyDescent="0.25">
      <c r="A214" s="209">
        <v>41</v>
      </c>
      <c r="B214" s="209" t="s">
        <v>567</v>
      </c>
      <c r="C214" s="2">
        <v>4</v>
      </c>
      <c r="D214" s="2" t="s">
        <v>570</v>
      </c>
    </row>
    <row r="215" spans="1:4" x14ac:dyDescent="0.25">
      <c r="A215" s="210">
        <v>42</v>
      </c>
      <c r="B215" s="209" t="s">
        <v>32</v>
      </c>
      <c r="C215" s="2">
        <v>1</v>
      </c>
      <c r="D215" s="2" t="s">
        <v>400</v>
      </c>
    </row>
    <row r="216" spans="1:4" x14ac:dyDescent="0.25">
      <c r="A216" s="209">
        <v>42</v>
      </c>
      <c r="B216" s="209" t="s">
        <v>32</v>
      </c>
      <c r="C216" s="2">
        <v>2</v>
      </c>
      <c r="D216" s="2" t="s">
        <v>571</v>
      </c>
    </row>
    <row r="217" spans="1:4" x14ac:dyDescent="0.25">
      <c r="A217" s="209">
        <v>42</v>
      </c>
      <c r="B217" s="209" t="s">
        <v>32</v>
      </c>
      <c r="C217" s="2">
        <v>3</v>
      </c>
      <c r="D217" s="2" t="s">
        <v>572</v>
      </c>
    </row>
    <row r="218" spans="1:4" x14ac:dyDescent="0.25">
      <c r="A218" s="210">
        <v>43</v>
      </c>
      <c r="B218" s="209" t="s">
        <v>292</v>
      </c>
      <c r="C218" s="2">
        <v>1</v>
      </c>
      <c r="D218" s="2" t="s">
        <v>400</v>
      </c>
    </row>
    <row r="219" spans="1:4" x14ac:dyDescent="0.25">
      <c r="A219" s="209">
        <v>43</v>
      </c>
      <c r="B219" s="209" t="s">
        <v>292</v>
      </c>
      <c r="C219" s="2">
        <v>2</v>
      </c>
      <c r="D219" s="2" t="s">
        <v>573</v>
      </c>
    </row>
    <row r="220" spans="1:4" x14ac:dyDescent="0.25">
      <c r="A220" s="210">
        <v>43</v>
      </c>
      <c r="B220" s="209" t="s">
        <v>292</v>
      </c>
      <c r="C220" s="2">
        <v>3</v>
      </c>
      <c r="D220" s="2" t="s">
        <v>574</v>
      </c>
    </row>
    <row r="221" spans="1:4" x14ac:dyDescent="0.25">
      <c r="A221" s="209">
        <v>44</v>
      </c>
      <c r="B221" s="209" t="s">
        <v>36</v>
      </c>
      <c r="C221" s="2">
        <v>1</v>
      </c>
      <c r="D221" s="2" t="s">
        <v>400</v>
      </c>
    </row>
    <row r="222" spans="1:4" x14ac:dyDescent="0.25">
      <c r="A222" s="209">
        <v>44</v>
      </c>
      <c r="B222" s="209" t="s">
        <v>36</v>
      </c>
      <c r="C222" s="2">
        <v>2</v>
      </c>
      <c r="D222" s="2" t="s">
        <v>742</v>
      </c>
    </row>
    <row r="223" spans="1:4" x14ac:dyDescent="0.25">
      <c r="A223" s="209">
        <v>45</v>
      </c>
      <c r="B223" s="209" t="s">
        <v>43</v>
      </c>
      <c r="C223" s="2">
        <v>1</v>
      </c>
      <c r="D223" s="2" t="s">
        <v>400</v>
      </c>
    </row>
    <row r="224" spans="1:4" x14ac:dyDescent="0.25">
      <c r="A224" s="210">
        <v>45</v>
      </c>
      <c r="B224" s="209" t="s">
        <v>43</v>
      </c>
      <c r="C224" s="2">
        <v>2</v>
      </c>
      <c r="D224" s="2" t="s">
        <v>575</v>
      </c>
    </row>
    <row r="225" spans="1:4" x14ac:dyDescent="0.25">
      <c r="A225" s="209">
        <v>45</v>
      </c>
      <c r="B225" s="209" t="s">
        <v>43</v>
      </c>
      <c r="C225" s="2">
        <v>3</v>
      </c>
      <c r="D225" s="2" t="s">
        <v>576</v>
      </c>
    </row>
    <row r="226" spans="1:4" x14ac:dyDescent="0.25">
      <c r="A226" s="209">
        <v>45</v>
      </c>
      <c r="B226" s="209" t="s">
        <v>43</v>
      </c>
      <c r="C226" s="2">
        <v>4</v>
      </c>
      <c r="D226" s="2" t="s">
        <v>577</v>
      </c>
    </row>
    <row r="227" spans="1:4" x14ac:dyDescent="0.25">
      <c r="A227" s="210">
        <v>46</v>
      </c>
      <c r="B227" s="209" t="s">
        <v>578</v>
      </c>
      <c r="C227" s="2">
        <v>1</v>
      </c>
      <c r="D227" s="2" t="s">
        <v>400</v>
      </c>
    </row>
    <row r="228" spans="1:4" x14ac:dyDescent="0.25">
      <c r="A228" s="209">
        <v>46</v>
      </c>
      <c r="B228" s="209" t="s">
        <v>578</v>
      </c>
      <c r="C228" s="2">
        <v>2</v>
      </c>
      <c r="D228" s="2" t="s">
        <v>579</v>
      </c>
    </row>
    <row r="229" spans="1:4" x14ac:dyDescent="0.25">
      <c r="A229" s="210">
        <v>46</v>
      </c>
      <c r="B229" s="209" t="s">
        <v>578</v>
      </c>
      <c r="C229" s="2">
        <v>3</v>
      </c>
      <c r="D229" s="2" t="s">
        <v>580</v>
      </c>
    </row>
    <row r="230" spans="1:4" x14ac:dyDescent="0.25">
      <c r="A230" s="210">
        <v>47</v>
      </c>
      <c r="B230" s="209" t="s">
        <v>581</v>
      </c>
      <c r="C230">
        <v>1</v>
      </c>
      <c r="D230" t="s">
        <v>400</v>
      </c>
    </row>
    <row r="231" spans="1:4" x14ac:dyDescent="0.25">
      <c r="A231" s="210">
        <v>47</v>
      </c>
      <c r="B231" s="209" t="s">
        <v>581</v>
      </c>
      <c r="C231">
        <v>2</v>
      </c>
      <c r="D231" t="s">
        <v>582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fitToPage="1"/>
  </sheetPr>
  <dimension ref="B2:M68"/>
  <sheetViews>
    <sheetView showGridLines="0" zoomScale="85" zoomScaleNormal="85" workbookViewId="0">
      <selection activeCell="I30" sqref="I30"/>
    </sheetView>
  </sheetViews>
  <sheetFormatPr defaultRowHeight="15" x14ac:dyDescent="0.25"/>
  <cols>
    <col min="1" max="1" width="9.140625" style="113"/>
    <col min="2" max="2" width="37.5703125" style="113" customWidth="1"/>
    <col min="3" max="6" width="10" style="113" customWidth="1"/>
    <col min="7" max="7" width="8.28515625" style="114" customWidth="1"/>
    <col min="8" max="8" width="4.5703125" style="113" customWidth="1"/>
    <col min="9" max="9" width="36.42578125" style="113" customWidth="1"/>
    <col min="10" max="13" width="10.42578125" style="113" customWidth="1"/>
    <col min="14" max="16384" width="9.140625" style="113"/>
  </cols>
  <sheetData>
    <row r="2" spans="2:13" ht="18.75" x14ac:dyDescent="0.3">
      <c r="B2" s="115" t="s">
        <v>56</v>
      </c>
      <c r="C2" s="115"/>
      <c r="D2" s="115"/>
      <c r="E2" s="115"/>
      <c r="F2" s="115"/>
      <c r="G2" s="116"/>
      <c r="H2" s="115"/>
      <c r="I2" s="115" t="s">
        <v>55</v>
      </c>
    </row>
    <row r="4" spans="2:13" x14ac:dyDescent="0.25">
      <c r="B4" s="117" t="s">
        <v>9</v>
      </c>
      <c r="I4" s="117" t="s">
        <v>8</v>
      </c>
    </row>
    <row r="5" spans="2:13" x14ac:dyDescent="0.25">
      <c r="B5" s="118" t="s">
        <v>5</v>
      </c>
      <c r="C5" s="119" t="s">
        <v>1</v>
      </c>
      <c r="D5" s="119" t="s">
        <v>2</v>
      </c>
      <c r="E5" s="119" t="s">
        <v>3</v>
      </c>
      <c r="F5" s="119" t="s">
        <v>4</v>
      </c>
      <c r="I5" s="118" t="s">
        <v>5</v>
      </c>
      <c r="J5" s="119" t="s">
        <v>1</v>
      </c>
      <c r="K5" s="119" t="s">
        <v>2</v>
      </c>
      <c r="L5" s="119" t="s">
        <v>3</v>
      </c>
      <c r="M5" s="119" t="s">
        <v>4</v>
      </c>
    </row>
    <row r="6" spans="2:13" x14ac:dyDescent="0.25">
      <c r="B6" s="120" t="s">
        <v>70</v>
      </c>
      <c r="C6" s="121">
        <v>7.5999999999999998E-2</v>
      </c>
      <c r="D6" s="121">
        <v>7.0000000000000007E-2</v>
      </c>
      <c r="E6" s="121">
        <v>6.9000000000000006E-2</v>
      </c>
      <c r="F6" s="121">
        <v>6.7000000000000004E-2</v>
      </c>
      <c r="G6" s="122"/>
      <c r="I6" s="120" t="s">
        <v>70</v>
      </c>
      <c r="J6" s="121">
        <f>INDEX(MAPs!$AA$7:$AA$52,MATCH(Results!$D$3,MAPs!$Y$7:$Y$52,0))</f>
        <v>1.4999999999999999E-2</v>
      </c>
      <c r="K6" s="121">
        <f>INDEX(MAPs!$AA$7:$AA$52,MATCH(Results!$D$3,MAPs!$Y$7:$Y$52,0))</f>
        <v>1.4999999999999999E-2</v>
      </c>
      <c r="L6" s="121">
        <f>INDEX(MAPs!$AA$7:$AA$52,MATCH(Results!$D$3,MAPs!$Y$7:$Y$52,0))</f>
        <v>1.4999999999999999E-2</v>
      </c>
      <c r="M6" s="121">
        <f>INDEX(MAPs!$AA$7:$AA$52,MATCH(Results!$D$3,MAPs!$Y$7:$Y$52,0))</f>
        <v>1.4999999999999999E-2</v>
      </c>
    </row>
    <row r="7" spans="2:13" x14ac:dyDescent="0.25">
      <c r="B7" s="120" t="s">
        <v>73</v>
      </c>
      <c r="C7" s="121">
        <v>7.5999999999999998E-2</v>
      </c>
      <c r="D7" s="121">
        <v>7.0000000000000007E-2</v>
      </c>
      <c r="E7" s="121">
        <v>6.9000000000000006E-2</v>
      </c>
      <c r="F7" s="121">
        <v>6.7000000000000004E-2</v>
      </c>
      <c r="G7" s="122"/>
      <c r="I7" s="120" t="s">
        <v>73</v>
      </c>
      <c r="J7" s="121">
        <f>INDEX(MAPs!$AA$7:$AA$52,MATCH(Results!$D$3,MAPs!$Y$7:$Y$52,0))</f>
        <v>1.4999999999999999E-2</v>
      </c>
      <c r="K7" s="121">
        <f>INDEX(MAPs!$AA$7:$AA$52,MATCH(Results!$D$3,MAPs!$Y$7:$Y$52,0))</f>
        <v>1.4999999999999999E-2</v>
      </c>
      <c r="L7" s="121">
        <f>INDEX(MAPs!$AA$7:$AA$52,MATCH(Results!$D$3,MAPs!$Y$7:$Y$52,0))</f>
        <v>1.4999999999999999E-2</v>
      </c>
      <c r="M7" s="121">
        <f>INDEX(MAPs!$AA$7:$AA$52,MATCH(Results!$D$3,MAPs!$Y$7:$Y$52,0))</f>
        <v>1.4999999999999999E-2</v>
      </c>
    </row>
    <row r="8" spans="2:13" x14ac:dyDescent="0.25">
      <c r="B8" s="120" t="s">
        <v>75</v>
      </c>
      <c r="C8" s="121">
        <v>0</v>
      </c>
      <c r="D8" s="121">
        <v>0.06</v>
      </c>
      <c r="E8" s="121">
        <v>5.8999999999999997E-2</v>
      </c>
      <c r="F8" s="121">
        <v>5.7000000000000002E-2</v>
      </c>
      <c r="G8" s="122"/>
      <c r="I8" s="120" t="s">
        <v>75</v>
      </c>
      <c r="J8" s="121">
        <v>0</v>
      </c>
      <c r="K8" s="121">
        <v>0</v>
      </c>
      <c r="L8" s="121">
        <v>0</v>
      </c>
      <c r="M8" s="121">
        <v>0</v>
      </c>
    </row>
    <row r="9" spans="2:13" x14ac:dyDescent="0.25">
      <c r="B9" s="120" t="s">
        <v>77</v>
      </c>
      <c r="C9" s="128">
        <v>7.5999999999999998E-2</v>
      </c>
      <c r="D9" s="128">
        <v>7.0000000000000007E-2</v>
      </c>
      <c r="E9" s="128">
        <v>6.9000000000000006E-2</v>
      </c>
      <c r="F9" s="128">
        <v>6.7000000000000004E-2</v>
      </c>
      <c r="G9" s="123"/>
      <c r="I9" s="120" t="s">
        <v>77</v>
      </c>
      <c r="J9" s="121">
        <f>INDEX(MAPs!$AA$7:$AA$52,MATCH(Results!$D$3,MAPs!$Y$7:$Y$52,0))</f>
        <v>1.4999999999999999E-2</v>
      </c>
      <c r="K9" s="121">
        <f>INDEX(MAPs!$AA$7:$AA$52,MATCH(Results!$D$3,MAPs!$Y$7:$Y$52,0))</f>
        <v>1.4999999999999999E-2</v>
      </c>
      <c r="L9" s="121">
        <f>INDEX(MAPs!$AA$7:$AA$52,MATCH(Results!$D$3,MAPs!$Y$7:$Y$52,0))</f>
        <v>1.4999999999999999E-2</v>
      </c>
      <c r="M9" s="121">
        <f>INDEX(MAPs!$AA$7:$AA$52,MATCH(Results!$D$3,MAPs!$Y$7:$Y$52,0))</f>
        <v>1.4999999999999999E-2</v>
      </c>
    </row>
    <row r="10" spans="2:13" x14ac:dyDescent="0.25">
      <c r="B10" s="120" t="s">
        <v>68</v>
      </c>
      <c r="C10" s="121">
        <v>0.09</v>
      </c>
      <c r="D10" s="121">
        <v>8.5000000000000006E-2</v>
      </c>
      <c r="E10" s="121">
        <v>8.4000000000000005E-2</v>
      </c>
      <c r="F10" s="121">
        <v>8.2000000000000003E-2</v>
      </c>
      <c r="G10" s="123"/>
      <c r="I10" s="120" t="s">
        <v>68</v>
      </c>
      <c r="J10" s="121">
        <v>0</v>
      </c>
      <c r="K10" s="121">
        <v>0</v>
      </c>
      <c r="L10" s="121">
        <v>0</v>
      </c>
      <c r="M10" s="121">
        <v>0</v>
      </c>
    </row>
    <row r="11" spans="2:13" x14ac:dyDescent="0.25">
      <c r="B11" s="120" t="s">
        <v>69</v>
      </c>
      <c r="C11" s="121">
        <v>7.5999999999999998E-2</v>
      </c>
      <c r="D11" s="121">
        <v>7.0000000000000007E-2</v>
      </c>
      <c r="E11" s="121">
        <v>6.9000000000000006E-2</v>
      </c>
      <c r="F11" s="121">
        <v>6.7000000000000004E-2</v>
      </c>
      <c r="G11" s="123"/>
      <c r="I11" s="120" t="s">
        <v>69</v>
      </c>
      <c r="J11" s="121">
        <f>INDEX(MAPs!$AA$7:$AA$52,MATCH(Results!$D$3,MAPs!$Y$7:$Y$52,0))</f>
        <v>1.4999999999999999E-2</v>
      </c>
      <c r="K11" s="121">
        <f>INDEX(MAPs!$AA$7:$AA$52,MATCH(Results!$D$3,MAPs!$Y$7:$Y$52,0))</f>
        <v>1.4999999999999999E-2</v>
      </c>
      <c r="L11" s="121">
        <f>INDEX(MAPs!$AA$7:$AA$52,MATCH(Results!$D$3,MAPs!$Y$7:$Y$52,0))</f>
        <v>1.4999999999999999E-2</v>
      </c>
      <c r="M11" s="121">
        <f>INDEX(MAPs!$AA$7:$AA$52,MATCH(Results!$D$3,MAPs!$Y$7:$Y$52,0))</f>
        <v>1.4999999999999999E-2</v>
      </c>
    </row>
    <row r="12" spans="2:13" x14ac:dyDescent="0.25">
      <c r="B12" s="120" t="s">
        <v>78</v>
      </c>
      <c r="C12" s="128">
        <v>7.5999999999999998E-2</v>
      </c>
      <c r="D12" s="128">
        <v>7.0000000000000007E-2</v>
      </c>
      <c r="E12" s="128">
        <v>6.9000000000000006E-2</v>
      </c>
      <c r="F12" s="128">
        <v>6.7000000000000004E-2</v>
      </c>
      <c r="G12" s="123"/>
      <c r="I12" s="120" t="s">
        <v>78</v>
      </c>
      <c r="J12" s="121">
        <f>INDEX(MAPs!$AA$7:$AA$52,MATCH(Results!$D$3,MAPs!$Y$7:$Y$52,0))</f>
        <v>1.4999999999999999E-2</v>
      </c>
      <c r="K12" s="121">
        <f>INDEX(MAPs!$AA$7:$AA$52,MATCH(Results!$D$3,MAPs!$Y$7:$Y$52,0))</f>
        <v>1.4999999999999999E-2</v>
      </c>
      <c r="L12" s="121">
        <f>INDEX(MAPs!$AA$7:$AA$52,MATCH(Results!$D$3,MAPs!$Y$7:$Y$52,0))</f>
        <v>1.4999999999999999E-2</v>
      </c>
      <c r="M12" s="121">
        <f>INDEX(MAPs!$AA$7:$AA$52,MATCH(Results!$D$3,MAPs!$Y$7:$Y$52,0))</f>
        <v>1.4999999999999999E-2</v>
      </c>
    </row>
    <row r="13" spans="2:13" x14ac:dyDescent="0.25">
      <c r="B13" s="120" t="s">
        <v>67</v>
      </c>
      <c r="C13" s="121">
        <v>7.5999999999999998E-2</v>
      </c>
      <c r="D13" s="121">
        <v>7.0000000000000007E-2</v>
      </c>
      <c r="E13" s="121">
        <v>6.9000000000000006E-2</v>
      </c>
      <c r="F13" s="121">
        <v>6.7000000000000004E-2</v>
      </c>
      <c r="I13" s="120" t="s">
        <v>67</v>
      </c>
      <c r="J13" s="121">
        <v>0</v>
      </c>
      <c r="K13" s="121">
        <v>0</v>
      </c>
      <c r="L13" s="121">
        <v>0</v>
      </c>
      <c r="M13" s="121">
        <v>0</v>
      </c>
    </row>
    <row r="14" spans="2:13" x14ac:dyDescent="0.25">
      <c r="B14" s="120" t="s">
        <v>71</v>
      </c>
      <c r="C14" s="121">
        <v>7.5999999999999998E-2</v>
      </c>
      <c r="D14" s="121">
        <v>7.0000000000000007E-2</v>
      </c>
      <c r="E14" s="121">
        <v>6.9000000000000006E-2</v>
      </c>
      <c r="F14" s="121">
        <v>6.7000000000000004E-2</v>
      </c>
      <c r="I14" s="120" t="s">
        <v>71</v>
      </c>
      <c r="J14" s="121">
        <f>INDEX(MAPs!$AA$7:$AA$52,MATCH(Results!$D$3,MAPs!$Y$7:$Y$52,0))</f>
        <v>1.4999999999999999E-2</v>
      </c>
      <c r="K14" s="121">
        <f>INDEX(MAPs!$AA$7:$AA$52,MATCH(Results!$D$3,MAPs!$Y$7:$Y$52,0))</f>
        <v>1.4999999999999999E-2</v>
      </c>
      <c r="L14" s="121">
        <f>INDEX(MAPs!$AA$7:$AA$52,MATCH(Results!$D$3,MAPs!$Y$7:$Y$52,0))</f>
        <v>1.4999999999999999E-2</v>
      </c>
      <c r="M14" s="121">
        <f>INDEX(MAPs!$AA$7:$AA$52,MATCH(Results!$D$3,MAPs!$Y$7:$Y$52,0))</f>
        <v>1.4999999999999999E-2</v>
      </c>
    </row>
    <row r="15" spans="2:13" x14ac:dyDescent="0.25">
      <c r="B15" s="120" t="s">
        <v>72</v>
      </c>
      <c r="C15" s="121">
        <v>7.5999999999999998E-2</v>
      </c>
      <c r="D15" s="121">
        <v>7.0000000000000007E-2</v>
      </c>
      <c r="E15" s="121">
        <v>6.9000000000000006E-2</v>
      </c>
      <c r="F15" s="121">
        <v>6.7000000000000004E-2</v>
      </c>
      <c r="I15" s="120" t="s">
        <v>72</v>
      </c>
      <c r="J15" s="121">
        <f>INDEX(MAPs!$AA$7:$AA$52,MATCH(Results!$D$3,MAPs!$Y$7:$Y$52,0))</f>
        <v>1.4999999999999999E-2</v>
      </c>
      <c r="K15" s="121">
        <f>INDEX(MAPs!$AA$7:$AA$52,MATCH(Results!$D$3,MAPs!$Y$7:$Y$52,0))</f>
        <v>1.4999999999999999E-2</v>
      </c>
      <c r="L15" s="121">
        <f>INDEX(MAPs!$AA$7:$AA$52,MATCH(Results!$D$3,MAPs!$Y$7:$Y$52,0))</f>
        <v>1.4999999999999999E-2</v>
      </c>
      <c r="M15" s="121">
        <f>INDEX(MAPs!$AA$7:$AA$52,MATCH(Results!$D$3,MAPs!$Y$7:$Y$52,0))</f>
        <v>1.4999999999999999E-2</v>
      </c>
    </row>
    <row r="16" spans="2:13" x14ac:dyDescent="0.25">
      <c r="B16" s="120" t="s">
        <v>74</v>
      </c>
      <c r="C16" s="121">
        <v>7.5999999999999998E-2</v>
      </c>
      <c r="D16" s="121">
        <v>7.0000000000000007E-2</v>
      </c>
      <c r="E16" s="121">
        <v>6.9000000000000006E-2</v>
      </c>
      <c r="F16" s="121">
        <v>6.7000000000000004E-2</v>
      </c>
      <c r="I16" s="120" t="s">
        <v>74</v>
      </c>
      <c r="J16" s="121">
        <f>INDEX(MAPs!$AA$7:$AA$52,MATCH(Results!$D$3,MAPs!$Y$7:$Y$52,0))</f>
        <v>1.4999999999999999E-2</v>
      </c>
      <c r="K16" s="121">
        <f>INDEX(MAPs!$AA$7:$AA$52,MATCH(Results!$D$3,MAPs!$Y$7:$Y$52,0))</f>
        <v>1.4999999999999999E-2</v>
      </c>
      <c r="L16" s="121">
        <f>INDEX(MAPs!$AA$7:$AA$52,MATCH(Results!$D$3,MAPs!$Y$7:$Y$52,0))</f>
        <v>1.4999999999999999E-2</v>
      </c>
      <c r="M16" s="121">
        <f>INDEX(MAPs!$AA$7:$AA$52,MATCH(Results!$D$3,MAPs!$Y$7:$Y$52,0))</f>
        <v>1.4999999999999999E-2</v>
      </c>
    </row>
    <row r="17" spans="2:13" x14ac:dyDescent="0.25">
      <c r="B17" s="120" t="s">
        <v>76</v>
      </c>
      <c r="C17" s="121">
        <v>7.5999999999999998E-2</v>
      </c>
      <c r="D17" s="121">
        <v>7.0000000000000007E-2</v>
      </c>
      <c r="E17" s="121">
        <v>6.9000000000000006E-2</v>
      </c>
      <c r="F17" s="121">
        <v>6.7000000000000004E-2</v>
      </c>
      <c r="I17" s="120" t="s">
        <v>76</v>
      </c>
      <c r="J17" s="121">
        <f>INDEX(MAPs!$AA$7:$AA$52,MATCH(Results!$D$3,MAPs!$Y$7:$Y$52,0))</f>
        <v>1.4999999999999999E-2</v>
      </c>
      <c r="K17" s="121">
        <f>INDEX(MAPs!$AA$7:$AA$52,MATCH(Results!$D$3,MAPs!$Y$7:$Y$52,0))</f>
        <v>1.4999999999999999E-2</v>
      </c>
      <c r="L17" s="121">
        <f>INDEX(MAPs!$AA$7:$AA$52,MATCH(Results!$D$3,MAPs!$Y$7:$Y$52,0))</f>
        <v>1.4999999999999999E-2</v>
      </c>
      <c r="M17" s="121">
        <f>INDEX(MAPs!$AA$7:$AA$52,MATCH(Results!$D$3,MAPs!$Y$7:$Y$52,0))</f>
        <v>1.4999999999999999E-2</v>
      </c>
    </row>
    <row r="18" spans="2:13" x14ac:dyDescent="0.25">
      <c r="B18" s="120" t="s">
        <v>79</v>
      </c>
      <c r="C18" s="121">
        <v>7.5999999999999998E-2</v>
      </c>
      <c r="D18" s="121">
        <v>7.0000000000000007E-2</v>
      </c>
      <c r="E18" s="121">
        <v>6.9000000000000006E-2</v>
      </c>
      <c r="F18" s="121">
        <v>6.7000000000000004E-2</v>
      </c>
      <c r="I18" s="120" t="s">
        <v>79</v>
      </c>
      <c r="J18" s="121">
        <f>INDEX(MAPs!$AA$7:$AA$52,MATCH(Results!$D$3,MAPs!$Y$7:$Y$52,0))</f>
        <v>1.4999999999999999E-2</v>
      </c>
      <c r="K18" s="121">
        <f>INDEX(MAPs!$AA$7:$AA$52,MATCH(Results!$D$3,MAPs!$Y$7:$Y$52,0))</f>
        <v>1.4999999999999999E-2</v>
      </c>
      <c r="L18" s="121">
        <f>INDEX(MAPs!$AA$7:$AA$52,MATCH(Results!$D$3,MAPs!$Y$7:$Y$52,0))</f>
        <v>1.4999999999999999E-2</v>
      </c>
      <c r="M18" s="121">
        <f>INDEX(MAPs!$AA$7:$AA$52,MATCH(Results!$D$3,MAPs!$Y$7:$Y$52,0))</f>
        <v>1.4999999999999999E-2</v>
      </c>
    </row>
    <row r="19" spans="2:13" x14ac:dyDescent="0.25">
      <c r="B19" s="120" t="s">
        <v>87</v>
      </c>
      <c r="C19" s="121">
        <v>7.5999999999999998E-2</v>
      </c>
      <c r="D19" s="121">
        <v>7.0000000000000007E-2</v>
      </c>
      <c r="E19" s="121">
        <v>6.9000000000000006E-2</v>
      </c>
      <c r="F19" s="121">
        <v>6.7000000000000004E-2</v>
      </c>
      <c r="I19" s="120" t="s">
        <v>87</v>
      </c>
      <c r="J19" s="121">
        <f>INDEX(MAPs!$AA$7:$AA$52,MATCH(Results!$D$3,MAPs!$Y$7:$Y$52,0))</f>
        <v>1.4999999999999999E-2</v>
      </c>
      <c r="K19" s="121">
        <f>INDEX(MAPs!$AA$7:$AA$52,MATCH(Results!$D$3,MAPs!$Y$7:$Y$52,0))</f>
        <v>1.4999999999999999E-2</v>
      </c>
      <c r="L19" s="121">
        <f>INDEX(MAPs!$AA$7:$AA$52,MATCH(Results!$D$3,MAPs!$Y$7:$Y$52,0))</f>
        <v>1.4999999999999999E-2</v>
      </c>
      <c r="M19" s="121">
        <f>INDEX(MAPs!$AA$7:$AA$52,MATCH(Results!$D$3,MAPs!$Y$7:$Y$52,0))</f>
        <v>1.4999999999999999E-2</v>
      </c>
    </row>
    <row r="20" spans="2:13" x14ac:dyDescent="0.25">
      <c r="B20" s="120" t="s">
        <v>88</v>
      </c>
      <c r="C20" s="121">
        <v>7.5999999999999998E-2</v>
      </c>
      <c r="D20" s="121">
        <v>7.0000000000000007E-2</v>
      </c>
      <c r="E20" s="121">
        <v>6.9000000000000006E-2</v>
      </c>
      <c r="F20" s="121">
        <v>6.7000000000000004E-2</v>
      </c>
      <c r="I20" s="120" t="s">
        <v>88</v>
      </c>
      <c r="J20" s="121">
        <f>INDEX(MAPs!$AA$7:$AA$52,MATCH(Results!$D$3,MAPs!$Y$7:$Y$52,0))</f>
        <v>1.4999999999999999E-2</v>
      </c>
      <c r="K20" s="121">
        <f>INDEX(MAPs!$AA$7:$AA$52,MATCH(Results!$D$3,MAPs!$Y$7:$Y$52,0))</f>
        <v>1.4999999999999999E-2</v>
      </c>
      <c r="L20" s="121">
        <f>INDEX(MAPs!$AA$7:$AA$52,MATCH(Results!$D$3,MAPs!$Y$7:$Y$52,0))</f>
        <v>1.4999999999999999E-2</v>
      </c>
      <c r="M20" s="121">
        <f>INDEX(MAPs!$AA$7:$AA$52,MATCH(Results!$D$3,MAPs!$Y$7:$Y$52,0))</f>
        <v>1.4999999999999999E-2</v>
      </c>
    </row>
    <row r="21" spans="2:13" x14ac:dyDescent="0.25">
      <c r="B21" s="120" t="s">
        <v>93</v>
      </c>
      <c r="C21" s="121">
        <v>7.5999999999999998E-2</v>
      </c>
      <c r="D21" s="121">
        <v>7.0000000000000007E-2</v>
      </c>
      <c r="E21" s="121">
        <v>6.9000000000000006E-2</v>
      </c>
      <c r="F21" s="121">
        <v>6.7000000000000004E-2</v>
      </c>
      <c r="I21" s="120" t="s">
        <v>93</v>
      </c>
      <c r="J21" s="121">
        <v>0</v>
      </c>
      <c r="K21" s="121">
        <v>0</v>
      </c>
      <c r="L21" s="121">
        <v>0</v>
      </c>
      <c r="M21" s="121">
        <v>0</v>
      </c>
    </row>
    <row r="22" spans="2:13" x14ac:dyDescent="0.25">
      <c r="B22" s="120" t="s">
        <v>96</v>
      </c>
      <c r="C22" s="121">
        <v>7.5999999999999998E-2</v>
      </c>
      <c r="D22" s="121">
        <v>7.0000000000000007E-2</v>
      </c>
      <c r="E22" s="121">
        <v>6.9000000000000006E-2</v>
      </c>
      <c r="F22" s="121">
        <v>6.7000000000000004E-2</v>
      </c>
      <c r="I22" s="120" t="s">
        <v>96</v>
      </c>
      <c r="J22" s="121">
        <f>INDEX(MAPs!$AA$7:$AA$52,MATCH(Results!$D$3,MAPs!$Y$7:$Y$52,0))</f>
        <v>1.4999999999999999E-2</v>
      </c>
      <c r="K22" s="121">
        <f>INDEX(MAPs!$AA$7:$AA$52,MATCH(Results!$D$3,MAPs!$Y$7:$Y$52,0))</f>
        <v>1.4999999999999999E-2</v>
      </c>
      <c r="L22" s="121">
        <f>INDEX(MAPs!$AA$7:$AA$52,MATCH(Results!$D$3,MAPs!$Y$7:$Y$52,0))</f>
        <v>1.4999999999999999E-2</v>
      </c>
      <c r="M22" s="121">
        <f>INDEX(MAPs!$AA$7:$AA$52,MATCH(Results!$D$3,MAPs!$Y$7:$Y$52,0))</f>
        <v>1.4999999999999999E-2</v>
      </c>
    </row>
    <row r="23" spans="2:13" x14ac:dyDescent="0.25">
      <c r="B23" s="120" t="s">
        <v>111</v>
      </c>
      <c r="C23" s="121">
        <v>7.5999999999999998E-2</v>
      </c>
      <c r="D23" s="121">
        <v>7.0000000000000007E-2</v>
      </c>
      <c r="E23" s="121">
        <v>6.9000000000000006E-2</v>
      </c>
      <c r="F23" s="121">
        <v>6.7000000000000004E-2</v>
      </c>
      <c r="I23" s="120" t="s">
        <v>111</v>
      </c>
      <c r="J23" s="121">
        <v>0</v>
      </c>
      <c r="K23" s="121">
        <v>0</v>
      </c>
      <c r="L23" s="121">
        <v>0</v>
      </c>
      <c r="M23" s="121">
        <v>0</v>
      </c>
    </row>
    <row r="24" spans="2:13" x14ac:dyDescent="0.25">
      <c r="B24" s="120" t="s">
        <v>158</v>
      </c>
      <c r="C24" s="121">
        <v>7.5999999999999998E-2</v>
      </c>
      <c r="D24" s="121">
        <v>7.0000000000000007E-2</v>
      </c>
      <c r="E24" s="121">
        <v>6.9000000000000006E-2</v>
      </c>
      <c r="F24" s="121">
        <v>6.7000000000000004E-2</v>
      </c>
      <c r="I24" s="120" t="s">
        <v>158</v>
      </c>
      <c r="J24" s="121">
        <f>INDEX(MAPs!$AA$7:$AA$52,MATCH(Results!$D$3,MAPs!$Y$7:$Y$52,0))</f>
        <v>1.4999999999999999E-2</v>
      </c>
      <c r="K24" s="121">
        <f>INDEX(MAPs!$AA$7:$AA$52,MATCH(Results!$D$3,MAPs!$Y$7:$Y$52,0))</f>
        <v>1.4999999999999999E-2</v>
      </c>
      <c r="L24" s="121">
        <f>INDEX(MAPs!$AA$7:$AA$52,MATCH(Results!$D$3,MAPs!$Y$7:$Y$52,0))</f>
        <v>1.4999999999999999E-2</v>
      </c>
      <c r="M24" s="121">
        <f>INDEX(MAPs!$AA$7:$AA$52,MATCH(Results!$D$3,MAPs!$Y$7:$Y$52,0))</f>
        <v>1.4999999999999999E-2</v>
      </c>
    </row>
    <row r="25" spans="2:13" x14ac:dyDescent="0.25">
      <c r="B25" s="124"/>
      <c r="C25" s="125"/>
      <c r="D25" s="126"/>
      <c r="E25" s="126"/>
      <c r="F25" s="126"/>
    </row>
    <row r="26" spans="2:13" x14ac:dyDescent="0.25">
      <c r="B26" s="117" t="s">
        <v>7</v>
      </c>
      <c r="I26" s="124"/>
      <c r="J26" s="126"/>
      <c r="K26" s="126"/>
      <c r="L26" s="126"/>
      <c r="M26" s="126"/>
    </row>
    <row r="27" spans="2:13" x14ac:dyDescent="0.25">
      <c r="B27" s="118" t="s">
        <v>5</v>
      </c>
      <c r="C27" s="119" t="s">
        <v>1</v>
      </c>
      <c r="D27" s="119" t="s">
        <v>2</v>
      </c>
      <c r="E27" s="119" t="s">
        <v>3</v>
      </c>
      <c r="F27" s="119" t="s">
        <v>4</v>
      </c>
      <c r="I27" s="124"/>
      <c r="J27" s="126"/>
      <c r="K27" s="126"/>
      <c r="L27" s="126"/>
      <c r="M27" s="126"/>
    </row>
    <row r="28" spans="2:13" x14ac:dyDescent="0.25">
      <c r="B28" s="120" t="s">
        <v>70</v>
      </c>
      <c r="C28" s="121">
        <v>7.5999999999999998E-2</v>
      </c>
      <c r="D28" s="121">
        <v>7.0000000000000007E-2</v>
      </c>
      <c r="E28" s="121">
        <v>6.9000000000000006E-2</v>
      </c>
      <c r="F28" s="121">
        <v>6.7000000000000004E-2</v>
      </c>
      <c r="I28" s="124"/>
      <c r="J28" s="126"/>
      <c r="K28" s="126"/>
      <c r="L28" s="126"/>
      <c r="M28" s="126"/>
    </row>
    <row r="29" spans="2:13" x14ac:dyDescent="0.25">
      <c r="B29" s="120" t="s">
        <v>73</v>
      </c>
      <c r="C29" s="121">
        <v>7.5999999999999998E-2</v>
      </c>
      <c r="D29" s="121">
        <v>7.0000000000000007E-2</v>
      </c>
      <c r="E29" s="121">
        <v>6.9000000000000006E-2</v>
      </c>
      <c r="F29" s="121">
        <v>6.7000000000000004E-2</v>
      </c>
      <c r="I29" s="124"/>
      <c r="J29" s="126"/>
      <c r="K29" s="126"/>
      <c r="L29" s="126"/>
      <c r="M29" s="126"/>
    </row>
    <row r="30" spans="2:13" x14ac:dyDescent="0.25">
      <c r="B30" s="120" t="s">
        <v>75</v>
      </c>
      <c r="C30" s="121">
        <v>7.5999999999999998E-2</v>
      </c>
      <c r="D30" s="121">
        <v>7.0000000000000007E-2</v>
      </c>
      <c r="E30" s="121">
        <v>6.9000000000000006E-2</v>
      </c>
      <c r="F30" s="121">
        <v>6.7000000000000004E-2</v>
      </c>
      <c r="I30" s="124"/>
      <c r="J30" s="126"/>
      <c r="K30" s="126"/>
      <c r="L30" s="126"/>
      <c r="M30" s="126"/>
    </row>
    <row r="31" spans="2:13" x14ac:dyDescent="0.25">
      <c r="B31" s="120" t="s">
        <v>77</v>
      </c>
      <c r="C31" s="128">
        <v>7.5999999999999998E-2</v>
      </c>
      <c r="D31" s="128">
        <v>7.0000000000000007E-2</v>
      </c>
      <c r="E31" s="128">
        <v>6.9000000000000006E-2</v>
      </c>
      <c r="F31" s="128">
        <v>6.7000000000000004E-2</v>
      </c>
      <c r="I31" s="124"/>
      <c r="J31" s="126"/>
      <c r="K31" s="126"/>
      <c r="L31" s="126"/>
      <c r="M31" s="126"/>
    </row>
    <row r="32" spans="2:13" x14ac:dyDescent="0.25">
      <c r="B32" s="120" t="s">
        <v>68</v>
      </c>
      <c r="C32" s="121">
        <v>7.5999999999999998E-2</v>
      </c>
      <c r="D32" s="121">
        <v>7.0000000000000007E-2</v>
      </c>
      <c r="E32" s="121">
        <v>6.9000000000000006E-2</v>
      </c>
      <c r="F32" s="121">
        <v>6.7000000000000004E-2</v>
      </c>
      <c r="I32" s="127"/>
      <c r="J32" s="126"/>
      <c r="K32" s="126"/>
      <c r="L32" s="126"/>
      <c r="M32" s="126"/>
    </row>
    <row r="33" spans="2:6" x14ac:dyDescent="0.25">
      <c r="B33" s="120" t="s">
        <v>69</v>
      </c>
      <c r="C33" s="121">
        <v>7.5999999999999998E-2</v>
      </c>
      <c r="D33" s="121">
        <v>7.0000000000000007E-2</v>
      </c>
      <c r="E33" s="121">
        <v>6.9000000000000006E-2</v>
      </c>
      <c r="F33" s="121">
        <v>6.7000000000000004E-2</v>
      </c>
    </row>
    <row r="34" spans="2:6" x14ac:dyDescent="0.25">
      <c r="B34" s="120" t="s">
        <v>78</v>
      </c>
      <c r="C34" s="128">
        <v>7.5999999999999998E-2</v>
      </c>
      <c r="D34" s="128">
        <v>7.0000000000000007E-2</v>
      </c>
      <c r="E34" s="128">
        <v>6.9000000000000006E-2</v>
      </c>
      <c r="F34" s="128">
        <v>6.7000000000000004E-2</v>
      </c>
    </row>
    <row r="35" spans="2:6" x14ac:dyDescent="0.25">
      <c r="B35" s="120" t="s">
        <v>67</v>
      </c>
      <c r="C35" s="121">
        <v>7.5999999999999998E-2</v>
      </c>
      <c r="D35" s="121">
        <v>7.0000000000000007E-2</v>
      </c>
      <c r="E35" s="121">
        <v>6.9000000000000006E-2</v>
      </c>
      <c r="F35" s="121">
        <v>6.7000000000000004E-2</v>
      </c>
    </row>
    <row r="36" spans="2:6" x14ac:dyDescent="0.25">
      <c r="B36" s="120" t="s">
        <v>71</v>
      </c>
      <c r="C36" s="121">
        <v>7.5999999999999998E-2</v>
      </c>
      <c r="D36" s="121">
        <v>7.0000000000000007E-2</v>
      </c>
      <c r="E36" s="121">
        <v>6.9000000000000006E-2</v>
      </c>
      <c r="F36" s="121">
        <v>6.7000000000000004E-2</v>
      </c>
    </row>
    <row r="37" spans="2:6" x14ac:dyDescent="0.25">
      <c r="B37" s="120" t="s">
        <v>72</v>
      </c>
      <c r="C37" s="121">
        <v>7.5999999999999998E-2</v>
      </c>
      <c r="D37" s="121">
        <v>7.0000000000000007E-2</v>
      </c>
      <c r="E37" s="121">
        <v>6.9000000000000006E-2</v>
      </c>
      <c r="F37" s="121">
        <v>6.7000000000000004E-2</v>
      </c>
    </row>
    <row r="38" spans="2:6" x14ac:dyDescent="0.25">
      <c r="B38" s="120" t="s">
        <v>74</v>
      </c>
      <c r="C38" s="121">
        <v>7.5999999999999998E-2</v>
      </c>
      <c r="D38" s="121">
        <v>7.0000000000000007E-2</v>
      </c>
      <c r="E38" s="121">
        <v>6.9000000000000006E-2</v>
      </c>
      <c r="F38" s="121">
        <v>6.7000000000000004E-2</v>
      </c>
    </row>
    <row r="39" spans="2:6" x14ac:dyDescent="0.25">
      <c r="B39" s="120" t="s">
        <v>76</v>
      </c>
      <c r="C39" s="121">
        <v>7.5999999999999998E-2</v>
      </c>
      <c r="D39" s="121">
        <v>7.0000000000000007E-2</v>
      </c>
      <c r="E39" s="121">
        <v>6.9000000000000006E-2</v>
      </c>
      <c r="F39" s="121">
        <v>6.7000000000000004E-2</v>
      </c>
    </row>
    <row r="40" spans="2:6" x14ac:dyDescent="0.25">
      <c r="B40" s="120" t="s">
        <v>79</v>
      </c>
      <c r="C40" s="121">
        <v>7.5999999999999998E-2</v>
      </c>
      <c r="D40" s="121">
        <v>7.0000000000000007E-2</v>
      </c>
      <c r="E40" s="121">
        <v>6.9000000000000006E-2</v>
      </c>
      <c r="F40" s="121">
        <v>6.7000000000000004E-2</v>
      </c>
    </row>
    <row r="41" spans="2:6" x14ac:dyDescent="0.25">
      <c r="B41" s="120" t="s">
        <v>87</v>
      </c>
      <c r="C41" s="121">
        <v>7.5999999999999998E-2</v>
      </c>
      <c r="D41" s="121">
        <v>7.0000000000000007E-2</v>
      </c>
      <c r="E41" s="121">
        <v>6.9000000000000006E-2</v>
      </c>
      <c r="F41" s="121">
        <v>6.7000000000000004E-2</v>
      </c>
    </row>
    <row r="42" spans="2:6" x14ac:dyDescent="0.25">
      <c r="B42" s="120" t="s">
        <v>88</v>
      </c>
      <c r="C42" s="121">
        <v>7.5999999999999998E-2</v>
      </c>
      <c r="D42" s="121">
        <v>7.0000000000000007E-2</v>
      </c>
      <c r="E42" s="121">
        <v>6.9000000000000006E-2</v>
      </c>
      <c r="F42" s="121">
        <v>6.7000000000000004E-2</v>
      </c>
    </row>
    <row r="43" spans="2:6" x14ac:dyDescent="0.25">
      <c r="B43" s="120" t="s">
        <v>93</v>
      </c>
      <c r="C43" s="121">
        <v>7.5999999999999998E-2</v>
      </c>
      <c r="D43" s="121">
        <v>7.0000000000000007E-2</v>
      </c>
      <c r="E43" s="121">
        <v>6.9000000000000006E-2</v>
      </c>
      <c r="F43" s="121">
        <v>6.7000000000000004E-2</v>
      </c>
    </row>
    <row r="44" spans="2:6" x14ac:dyDescent="0.25">
      <c r="B44" s="120" t="s">
        <v>96</v>
      </c>
      <c r="C44" s="121">
        <v>7.5999999999999998E-2</v>
      </c>
      <c r="D44" s="121">
        <v>7.0000000000000007E-2</v>
      </c>
      <c r="E44" s="121">
        <v>6.9000000000000006E-2</v>
      </c>
      <c r="F44" s="121">
        <v>6.7000000000000004E-2</v>
      </c>
    </row>
    <row r="45" spans="2:6" x14ac:dyDescent="0.25">
      <c r="B45" s="120" t="s">
        <v>111</v>
      </c>
      <c r="C45" s="121">
        <v>7.5999999999999998E-2</v>
      </c>
      <c r="D45" s="121">
        <v>7.0000000000000007E-2</v>
      </c>
      <c r="E45" s="121">
        <v>6.9000000000000006E-2</v>
      </c>
      <c r="F45" s="121">
        <v>6.7000000000000004E-2</v>
      </c>
    </row>
    <row r="46" spans="2:6" x14ac:dyDescent="0.25">
      <c r="B46" s="120" t="s">
        <v>158</v>
      </c>
      <c r="C46" s="121">
        <v>7.5999999999999998E-2</v>
      </c>
      <c r="D46" s="121">
        <v>7.0000000000000007E-2</v>
      </c>
      <c r="E46" s="121">
        <v>6.9000000000000006E-2</v>
      </c>
      <c r="F46" s="121">
        <v>6.7000000000000004E-2</v>
      </c>
    </row>
    <row r="48" spans="2:6" x14ac:dyDescent="0.25">
      <c r="B48" s="117" t="s">
        <v>6</v>
      </c>
    </row>
    <row r="49" spans="2:6" x14ac:dyDescent="0.25">
      <c r="B49" s="118" t="s">
        <v>5</v>
      </c>
      <c r="C49" s="119" t="s">
        <v>1</v>
      </c>
      <c r="D49" s="119" t="s">
        <v>2</v>
      </c>
      <c r="E49" s="119" t="s">
        <v>3</v>
      </c>
      <c r="F49" s="119" t="s">
        <v>4</v>
      </c>
    </row>
    <row r="50" spans="2:6" x14ac:dyDescent="0.25">
      <c r="B50" s="120" t="s">
        <v>70</v>
      </c>
      <c r="C50" s="121">
        <v>3.3000000000000002E-2</v>
      </c>
      <c r="D50" s="121">
        <v>0.06</v>
      </c>
      <c r="E50" s="121">
        <v>5.8999999999999997E-2</v>
      </c>
      <c r="F50" s="121">
        <v>5.7000000000000002E-2</v>
      </c>
    </row>
    <row r="51" spans="2:6" x14ac:dyDescent="0.25">
      <c r="B51" s="120" t="s">
        <v>73</v>
      </c>
      <c r="C51" s="121">
        <v>3.3000000000000002E-2</v>
      </c>
      <c r="D51" s="121">
        <v>0.06</v>
      </c>
      <c r="E51" s="121">
        <v>5.8999999999999997E-2</v>
      </c>
      <c r="F51" s="121">
        <v>5.7000000000000002E-2</v>
      </c>
    </row>
    <row r="52" spans="2:6" x14ac:dyDescent="0.25">
      <c r="B52" s="120" t="s">
        <v>75</v>
      </c>
      <c r="C52" s="121">
        <v>3.3000000000000002E-2</v>
      </c>
      <c r="D52" s="121">
        <v>0.06</v>
      </c>
      <c r="E52" s="121">
        <v>5.8999999999999997E-2</v>
      </c>
      <c r="F52" s="121">
        <v>5.7000000000000002E-2</v>
      </c>
    </row>
    <row r="53" spans="2:6" x14ac:dyDescent="0.25">
      <c r="B53" s="120" t="s">
        <v>77</v>
      </c>
      <c r="C53" s="121">
        <v>3.3000000000000002E-2</v>
      </c>
      <c r="D53" s="121">
        <v>0.06</v>
      </c>
      <c r="E53" s="121">
        <v>5.8999999999999997E-2</v>
      </c>
      <c r="F53" s="121">
        <v>5.7000000000000002E-2</v>
      </c>
    </row>
    <row r="54" spans="2:6" x14ac:dyDescent="0.25">
      <c r="B54" s="120" t="s">
        <v>68</v>
      </c>
      <c r="C54" s="121">
        <v>3.3000000000000002E-2</v>
      </c>
      <c r="D54" s="121">
        <v>0.06</v>
      </c>
      <c r="E54" s="121">
        <v>5.8999999999999997E-2</v>
      </c>
      <c r="F54" s="121">
        <v>5.7000000000000002E-2</v>
      </c>
    </row>
    <row r="55" spans="2:6" x14ac:dyDescent="0.25">
      <c r="B55" s="120" t="s">
        <v>69</v>
      </c>
      <c r="C55" s="121">
        <v>3.3000000000000002E-2</v>
      </c>
      <c r="D55" s="121">
        <v>0.06</v>
      </c>
      <c r="E55" s="121">
        <v>5.8999999999999997E-2</v>
      </c>
      <c r="F55" s="121">
        <v>5.7000000000000002E-2</v>
      </c>
    </row>
    <row r="56" spans="2:6" x14ac:dyDescent="0.25">
      <c r="B56" s="120" t="s">
        <v>78</v>
      </c>
      <c r="C56" s="128">
        <v>3.3000000000000002E-2</v>
      </c>
      <c r="D56" s="128">
        <v>0.06</v>
      </c>
      <c r="E56" s="128">
        <v>5.8999999999999997E-2</v>
      </c>
      <c r="F56" s="128">
        <v>5.7000000000000002E-2</v>
      </c>
    </row>
    <row r="57" spans="2:6" x14ac:dyDescent="0.25">
      <c r="B57" s="120" t="s">
        <v>67</v>
      </c>
      <c r="C57" s="121">
        <v>3.3000000000000002E-2</v>
      </c>
      <c r="D57" s="121">
        <v>0.06</v>
      </c>
      <c r="E57" s="121">
        <v>5.8999999999999997E-2</v>
      </c>
      <c r="F57" s="121">
        <v>5.7000000000000002E-2</v>
      </c>
    </row>
    <row r="58" spans="2:6" x14ac:dyDescent="0.25">
      <c r="B58" s="120" t="s">
        <v>71</v>
      </c>
      <c r="C58" s="121">
        <v>3.3000000000000002E-2</v>
      </c>
      <c r="D58" s="121">
        <v>0.06</v>
      </c>
      <c r="E58" s="121">
        <v>5.8999999999999997E-2</v>
      </c>
      <c r="F58" s="121">
        <v>5.7000000000000002E-2</v>
      </c>
    </row>
    <row r="59" spans="2:6" x14ac:dyDescent="0.25">
      <c r="B59" s="120" t="s">
        <v>72</v>
      </c>
      <c r="C59" s="121">
        <v>3.3000000000000002E-2</v>
      </c>
      <c r="D59" s="121">
        <v>0.06</v>
      </c>
      <c r="E59" s="121">
        <v>5.8999999999999997E-2</v>
      </c>
      <c r="F59" s="121">
        <v>5.7000000000000002E-2</v>
      </c>
    </row>
    <row r="60" spans="2:6" x14ac:dyDescent="0.25">
      <c r="B60" s="120" t="s">
        <v>74</v>
      </c>
      <c r="C60" s="121">
        <v>3.3000000000000002E-2</v>
      </c>
      <c r="D60" s="121">
        <v>0.06</v>
      </c>
      <c r="E60" s="121">
        <v>5.8999999999999997E-2</v>
      </c>
      <c r="F60" s="121">
        <v>5.7000000000000002E-2</v>
      </c>
    </row>
    <row r="61" spans="2:6" x14ac:dyDescent="0.25">
      <c r="B61" s="120" t="s">
        <v>76</v>
      </c>
      <c r="C61" s="121">
        <v>3.3000000000000002E-2</v>
      </c>
      <c r="D61" s="121">
        <v>0.06</v>
      </c>
      <c r="E61" s="121">
        <v>5.8999999999999997E-2</v>
      </c>
      <c r="F61" s="121">
        <v>5.7000000000000002E-2</v>
      </c>
    </row>
    <row r="62" spans="2:6" x14ac:dyDescent="0.25">
      <c r="B62" s="120" t="s">
        <v>79</v>
      </c>
      <c r="C62" s="121">
        <v>3.3000000000000002E-2</v>
      </c>
      <c r="D62" s="121">
        <v>0.06</v>
      </c>
      <c r="E62" s="121">
        <v>5.8999999999999997E-2</v>
      </c>
      <c r="F62" s="121">
        <v>5.7000000000000002E-2</v>
      </c>
    </row>
    <row r="63" spans="2:6" x14ac:dyDescent="0.25">
      <c r="B63" s="120" t="s">
        <v>87</v>
      </c>
      <c r="C63" s="121">
        <v>3.3000000000000002E-2</v>
      </c>
      <c r="D63" s="121">
        <v>0.06</v>
      </c>
      <c r="E63" s="121">
        <v>5.8999999999999997E-2</v>
      </c>
      <c r="F63" s="121">
        <v>5.7000000000000002E-2</v>
      </c>
    </row>
    <row r="64" spans="2:6" x14ac:dyDescent="0.25">
      <c r="B64" s="120" t="s">
        <v>88</v>
      </c>
      <c r="C64" s="121">
        <v>3.3000000000000002E-2</v>
      </c>
      <c r="D64" s="121">
        <v>0.06</v>
      </c>
      <c r="E64" s="121">
        <v>5.8999999999999997E-2</v>
      </c>
      <c r="F64" s="121">
        <v>5.7000000000000002E-2</v>
      </c>
    </row>
    <row r="65" spans="2:6" x14ac:dyDescent="0.25">
      <c r="B65" s="120" t="s">
        <v>93</v>
      </c>
      <c r="C65" s="121">
        <v>3.3000000000000002E-2</v>
      </c>
      <c r="D65" s="121">
        <v>0.06</v>
      </c>
      <c r="E65" s="121">
        <v>5.8999999999999997E-2</v>
      </c>
      <c r="F65" s="121">
        <v>5.7000000000000002E-2</v>
      </c>
    </row>
    <row r="66" spans="2:6" x14ac:dyDescent="0.25">
      <c r="B66" s="120" t="s">
        <v>96</v>
      </c>
      <c r="C66" s="121">
        <v>3.3000000000000002E-2</v>
      </c>
      <c r="D66" s="121">
        <v>0.06</v>
      </c>
      <c r="E66" s="121">
        <v>5.8999999999999997E-2</v>
      </c>
      <c r="F66" s="121">
        <v>5.7000000000000002E-2</v>
      </c>
    </row>
    <row r="67" spans="2:6" x14ac:dyDescent="0.25">
      <c r="B67" s="120" t="s">
        <v>111</v>
      </c>
      <c r="C67" s="121">
        <v>3.3000000000000002E-2</v>
      </c>
      <c r="D67" s="121">
        <v>0.06</v>
      </c>
      <c r="E67" s="121">
        <v>5.8999999999999997E-2</v>
      </c>
      <c r="F67" s="121">
        <v>5.7000000000000002E-2</v>
      </c>
    </row>
    <row r="68" spans="2:6" x14ac:dyDescent="0.25">
      <c r="B68" s="120" t="s">
        <v>158</v>
      </c>
      <c r="C68" s="121">
        <v>3.3000000000000002E-2</v>
      </c>
      <c r="D68" s="121">
        <v>0.06</v>
      </c>
      <c r="E68" s="121">
        <v>5.8999999999999997E-2</v>
      </c>
      <c r="F68" s="121">
        <v>5.7000000000000002E-2</v>
      </c>
    </row>
  </sheetData>
  <sheetProtection algorithmName="SHA-512" hashValue="EpBqoTpXcGjGX6JAzR03hOvftCN12Uwqr90zI/jlJOpSXlkeI7QgGd+56jxqfgdbbILpLyu0/5ZJ+9eYAiucyQ==" saltValue="vK1OhdjWaafx029p/bZRyw==" spinCount="100000" sheet="1" objects="1" scenarios="1"/>
  <pageMargins left="0.7" right="0.7" top="0.75" bottom="0.75" header="0.3" footer="0.3"/>
  <pageSetup paperSize="9" scale="49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1">
    <tabColor rgb="FFFFC000"/>
    <pageSetUpPr fitToPage="1"/>
  </sheetPr>
  <dimension ref="A3:AR506"/>
  <sheetViews>
    <sheetView showGridLines="0" tabSelected="1" topLeftCell="C1" zoomScaleNormal="100" workbookViewId="0">
      <selection activeCell="E5" sqref="E5"/>
    </sheetView>
  </sheetViews>
  <sheetFormatPr defaultRowHeight="15" x14ac:dyDescent="0.25"/>
  <cols>
    <col min="1" max="1" width="9.140625" style="49" hidden="1" customWidth="1"/>
    <col min="2" max="2" width="6.28515625" style="49" hidden="1" customWidth="1"/>
    <col min="3" max="3" width="34.5703125" style="2" customWidth="1"/>
    <col min="4" max="5" width="19.28515625" style="2" customWidth="1"/>
    <col min="6" max="7" width="13.85546875" style="2" customWidth="1"/>
    <col min="8" max="8" width="11.5703125" style="2" customWidth="1"/>
    <col min="9" max="10" width="13.5703125" style="2" customWidth="1"/>
    <col min="11" max="11" width="12.5703125" style="2" customWidth="1"/>
    <col min="12" max="12" width="11.7109375" style="2" customWidth="1"/>
    <col min="13" max="13" width="11" style="2" customWidth="1"/>
    <col min="14" max="14" width="12.85546875" style="2" customWidth="1"/>
    <col min="15" max="15" width="13.28515625" style="2" customWidth="1"/>
    <col min="16" max="16" width="13.7109375" style="2" customWidth="1"/>
    <col min="17" max="18" width="13.5703125" style="2" customWidth="1"/>
    <col min="19" max="19" width="11.42578125" style="2" customWidth="1"/>
    <col min="20" max="20" width="11.5703125" style="2" customWidth="1"/>
    <col min="21" max="21" width="12.42578125" style="2" customWidth="1"/>
    <col min="22" max="23" width="12.7109375" style="2" customWidth="1"/>
    <col min="24" max="37" width="13.42578125" style="2" customWidth="1"/>
    <col min="38" max="38" width="13.140625" style="2" customWidth="1"/>
    <col min="39" max="39" width="13.85546875" style="2" customWidth="1"/>
    <col min="40" max="40" width="11.42578125" style="2" customWidth="1"/>
    <col min="41" max="41" width="12.85546875" style="2" customWidth="1"/>
    <col min="42" max="42" width="14.42578125" style="3" customWidth="1"/>
    <col min="43" max="43" width="12.7109375" style="3" customWidth="1"/>
    <col min="44" max="16384" width="9.140625" style="2"/>
  </cols>
  <sheetData>
    <row r="3" spans="3:43" ht="28.5" x14ac:dyDescent="0.45">
      <c r="D3" s="58">
        <v>18</v>
      </c>
      <c r="E3" s="74" t="str">
        <f>INDEX(MAPs!$I$7:$J$54,MATCH(Results!$D$3,MAPs!$I$7:$I$54,0),2)</f>
        <v>Correctional Services</v>
      </c>
      <c r="AO3" s="3"/>
      <c r="AQ3" s="2"/>
    </row>
    <row r="4" spans="3:43" x14ac:dyDescent="0.25">
      <c r="AO4" s="3"/>
      <c r="AQ4" s="2"/>
    </row>
    <row r="5" spans="3:43" ht="37.5" customHeight="1" x14ac:dyDescent="0.3">
      <c r="C5" s="75" t="s">
        <v>612</v>
      </c>
      <c r="D5" s="75"/>
      <c r="E5" s="75"/>
      <c r="L5" s="75" t="s">
        <v>654</v>
      </c>
      <c r="AO5" s="3"/>
      <c r="AQ5" s="2"/>
    </row>
    <row r="6" spans="3:43" ht="18.75" x14ac:dyDescent="0.25">
      <c r="C6" s="76"/>
      <c r="D6" s="76"/>
      <c r="E6" s="76"/>
      <c r="AO6" s="3"/>
      <c r="AQ6" s="2"/>
    </row>
    <row r="7" spans="3:43" x14ac:dyDescent="0.25">
      <c r="C7" s="4"/>
      <c r="D7" s="4"/>
      <c r="E7" s="4"/>
      <c r="F7" s="6"/>
      <c r="G7" s="77" t="s">
        <v>1</v>
      </c>
      <c r="H7" s="77" t="s">
        <v>2</v>
      </c>
      <c r="I7" s="77" t="s">
        <v>3</v>
      </c>
      <c r="J7" s="77" t="s">
        <v>4</v>
      </c>
      <c r="L7" s="264" t="s">
        <v>669</v>
      </c>
      <c r="M7" s="265"/>
      <c r="N7" s="266"/>
      <c r="O7" s="264" t="s">
        <v>670</v>
      </c>
      <c r="P7" s="265"/>
      <c r="Q7" s="266"/>
      <c r="R7" s="264" t="s">
        <v>671</v>
      </c>
      <c r="S7" s="265"/>
      <c r="T7" s="266"/>
      <c r="U7" s="264" t="s">
        <v>672</v>
      </c>
      <c r="V7" s="265"/>
      <c r="W7" s="266"/>
      <c r="X7" s="264" t="s">
        <v>673</v>
      </c>
      <c r="Y7" s="265"/>
      <c r="Z7" s="266"/>
      <c r="AA7" s="261" t="s">
        <v>674</v>
      </c>
      <c r="AB7" s="262"/>
      <c r="AC7" s="263"/>
      <c r="AP7" s="2"/>
      <c r="AQ7" s="2"/>
    </row>
    <row r="8" spans="3:43" ht="15" customHeight="1" x14ac:dyDescent="0.25">
      <c r="C8" s="267" t="s">
        <v>616</v>
      </c>
      <c r="D8" s="267"/>
      <c r="E8" s="267"/>
      <c r="F8" s="268"/>
      <c r="G8" s="79" t="s">
        <v>617</v>
      </c>
      <c r="H8" s="79" t="s">
        <v>617</v>
      </c>
      <c r="I8" s="79" t="s">
        <v>617</v>
      </c>
      <c r="J8" s="79" t="s">
        <v>617</v>
      </c>
      <c r="L8" s="146"/>
      <c r="M8" s="149" t="s">
        <v>321</v>
      </c>
      <c r="N8" s="149" t="s">
        <v>668</v>
      </c>
      <c r="O8" s="142"/>
      <c r="P8" s="149" t="s">
        <v>321</v>
      </c>
      <c r="Q8" s="149" t="s">
        <v>668</v>
      </c>
      <c r="R8" s="142"/>
      <c r="S8" s="149" t="s">
        <v>321</v>
      </c>
      <c r="T8" s="149" t="s">
        <v>668</v>
      </c>
      <c r="U8" s="142"/>
      <c r="V8" s="149" t="s">
        <v>321</v>
      </c>
      <c r="W8" s="149" t="s">
        <v>668</v>
      </c>
      <c r="X8" s="142"/>
      <c r="Y8" s="149" t="s">
        <v>321</v>
      </c>
      <c r="Z8" s="149" t="s">
        <v>668</v>
      </c>
      <c r="AA8" s="142"/>
      <c r="AB8" s="149" t="s">
        <v>321</v>
      </c>
      <c r="AC8" s="149" t="s">
        <v>668</v>
      </c>
      <c r="AP8" s="2"/>
      <c r="AQ8" s="2"/>
    </row>
    <row r="9" spans="3:43" ht="25.5" customHeight="1" x14ac:dyDescent="0.25">
      <c r="C9" s="235" t="s">
        <v>618</v>
      </c>
      <c r="D9" s="236"/>
      <c r="E9" s="236"/>
      <c r="F9" s="237"/>
      <c r="G9" s="158">
        <v>0</v>
      </c>
      <c r="H9" s="158">
        <v>0</v>
      </c>
      <c r="I9" s="158">
        <v>0</v>
      </c>
      <c r="J9" s="158">
        <v>0</v>
      </c>
      <c r="L9" s="150" t="s">
        <v>613</v>
      </c>
      <c r="M9" s="143">
        <f>IFERROR(INDEX('Employee Profile (2)'!$AC$4:$AC$50,MATCH(Results!$D$3,'Employee Profile (2)'!$B$4:$B$50,0))*$N9,"")</f>
        <v>7702.1582530446876</v>
      </c>
      <c r="N9" s="148">
        <f>IFERROR(SUMIFS('Employee Profile (2)'!C$4:C$50,'Employee Profile (2)'!$B$4:$B$50,Results!$D$3),"")</f>
        <v>0.19938281783703565</v>
      </c>
      <c r="O9" s="150" t="s">
        <v>620</v>
      </c>
      <c r="P9" s="143">
        <f>IFERROR(INDEX('Employee Profile (2)'!$AC$4:$AC$50,MATCH(Results!$D$3,'Employee Profile (2)'!$B$4:$B$50,0))*$Q9,"")</f>
        <v>16950.390096817508</v>
      </c>
      <c r="Q9" s="148">
        <f>IFERROR(SUMIFS('Employee Profile (2)'!J$4:J$50,'Employee Profile (2)'!$B$4:$B$50,Results!$D$3),"")</f>
        <v>0.43878824998233257</v>
      </c>
      <c r="R9" s="150" t="s">
        <v>627</v>
      </c>
      <c r="S9" s="144">
        <f>IFERROR(INDEX('Employee Profile (2)'!$AC$4:$AC$50,MATCH(Results!$D$3,'Employee Profile (2)'!$B$4:$B$50,0))*$T9,"")</f>
        <v>1243.9567972485922</v>
      </c>
      <c r="T9" s="147">
        <f>IFERROR(SUMIFS('Employee Profile (2)'!N$4:N$50,'Employee Profile (2)'!$B$4:$B$50,Results!$D$3),"")</f>
        <v>3.2201832701232003E-2</v>
      </c>
      <c r="U9" s="150" t="s">
        <v>632</v>
      </c>
      <c r="V9" s="144">
        <f>IFERROR(INDEX('Employee Profile (2)'!$AC$4:$AC$50,MATCH(Results!$D$3,'Employee Profile (2)'!$B$4:$B$50,0))*$W9,"")</f>
        <v>11837.154366210454</v>
      </c>
      <c r="W9" s="147">
        <f>IFERROR(SUMIFS('Employee Profile (2)'!S$4:S$50,'Employee Profile (2)'!$B$4:$B$50,Results!$D$3),"")</f>
        <v>0.30642387694047252</v>
      </c>
      <c r="X9" s="150" t="s">
        <v>635</v>
      </c>
      <c r="Y9" s="144">
        <f>IFERROR(INDEX('Employee Profile (2)'!$AC$4:$AC$50,MATCH(Results!$D$3,'Employee Profile (2)'!$B$4:$B$50,0))*$Z9,"")</f>
        <v>26089.423099573625</v>
      </c>
      <c r="Z9" s="147">
        <f>IFERROR(SUMIFS('Employee Profile (2)'!V$4:V$50,'Employee Profile (2)'!$B$4:$B$50,Results!$D$3),"")</f>
        <v>0.67536689359496827</v>
      </c>
      <c r="AA9" s="150" t="s">
        <v>675</v>
      </c>
      <c r="AB9" s="144">
        <f>IFERROR(SUMIFS('Employee Profile (2)'!$AD$4:$AD$50,'Employee Profile (2)'!$B$4:$B$50,Results!$D$3),"")</f>
        <v>6171</v>
      </c>
      <c r="AC9" s="147">
        <f>IFERROR(SUMIFS('Employee Profile (2)'!$AE$4:$AE$50,'Employee Profile (2)'!$B$4:$B$50,Results!$D$3),"")</f>
        <v>0.15974631115713175</v>
      </c>
      <c r="AP9" s="2"/>
      <c r="AQ9" s="2"/>
    </row>
    <row r="10" spans="3:43" ht="25.5" customHeight="1" x14ac:dyDescent="0.25">
      <c r="C10" s="238" t="s">
        <v>619</v>
      </c>
      <c r="D10" s="238"/>
      <c r="E10" s="238"/>
      <c r="F10" s="239"/>
      <c r="G10" s="158">
        <v>0</v>
      </c>
      <c r="H10" s="158">
        <v>0</v>
      </c>
      <c r="I10" s="158">
        <v>0</v>
      </c>
      <c r="J10" s="158">
        <v>0</v>
      </c>
      <c r="L10" s="150" t="s">
        <v>614</v>
      </c>
      <c r="M10" s="143">
        <f>IFERROR(INDEX('Employee Profile (2)'!$AC$4:$AC$50,MATCH(Results!$D$3,'Employee Profile (2)'!$B$4:$B$50,0))*$N10,"")</f>
        <v>22091.83552802054</v>
      </c>
      <c r="N10" s="148">
        <f>IFERROR(SUMIFS('Employee Profile (2)'!D$4:D$50,'Employee Profile (2)'!$B$4:$B$50,Results!$D$3),"")</f>
        <v>0.57188287672846339</v>
      </c>
      <c r="O10" s="150" t="s">
        <v>621</v>
      </c>
      <c r="P10" s="143">
        <f>IFERROR(INDEX('Employee Profile (2)'!$AC$4:$AC$50,MATCH(Results!$D$3,'Employee Profile (2)'!$B$4:$B$50,0))*$Q10,"")</f>
        <v>11848.98424065393</v>
      </c>
      <c r="Q10" s="148">
        <f>IFERROR(SUMIFS('Employee Profile (2)'!K$4:K$50,'Employee Profile (2)'!$B$4:$B$50,Results!$D$3),"")</f>
        <v>0.30673011236484415</v>
      </c>
      <c r="R10" s="150" t="s">
        <v>628</v>
      </c>
      <c r="S10" s="144">
        <f>IFERROR(INDEX('Employee Profile (2)'!$AC$4:$AC$50,MATCH(Results!$D$3,'Employee Profile (2)'!$B$4:$B$50,0))*$T10,"")</f>
        <v>14740.023556571106</v>
      </c>
      <c r="T10" s="147">
        <f>IFERROR(SUMIFS('Employee Profile (2)'!O$4:O$50,'Employee Profile (2)'!$B$4:$B$50,Results!$D$3),"")</f>
        <v>0.38156933876704907</v>
      </c>
      <c r="U10" s="150" t="s">
        <v>633</v>
      </c>
      <c r="V10" s="144">
        <f>IFERROR(INDEX('Employee Profile (2)'!$AC$4:$AC$50,MATCH(Results!$D$3,'Employee Profile (2)'!$B$4:$B$50,0))*$W10,"")</f>
        <v>23577.849756189491</v>
      </c>
      <c r="W10" s="147">
        <f>IFERROR(SUMIFS('Employee Profile (2)'!T$4:T$50,'Employee Profile (2)'!$B$4:$B$50,Results!$D$3),"")</f>
        <v>0.6103507573437611</v>
      </c>
      <c r="X10" s="150" t="s">
        <v>636</v>
      </c>
      <c r="Y10" s="144">
        <f>IFERROR(INDEX('Employee Profile (2)'!$AC$4:$AC$50,MATCH(Results!$D$3,'Employee Profile (2)'!$B$4:$B$50,0))*$Z10,"")</f>
        <v>4672.8004051730231</v>
      </c>
      <c r="Z10" s="147">
        <f>IFERROR(SUMIFS('Employee Profile (2)'!W$4:W$50,'Employee Profile (2)'!$B$4:$B$50,Results!$D$3),"")</f>
        <v>0.12096299262679325</v>
      </c>
      <c r="AA10" s="150" t="s">
        <v>676</v>
      </c>
      <c r="AB10" s="144">
        <f>IFERROR(INDEX('Employee Profile (2)'!$AC$4:$AC$50,MATCH(Results!$D$3,'Employee Profile (2)'!$B$4:$B$50))-$AB$9,"")</f>
        <v>32459</v>
      </c>
      <c r="AC10" s="147">
        <f>IFERROR(100%-$AC$9,"")</f>
        <v>0.84025368884286822</v>
      </c>
      <c r="AP10" s="2"/>
      <c r="AQ10" s="2"/>
    </row>
    <row r="11" spans="3:43" ht="25.5" customHeight="1" x14ac:dyDescent="0.25">
      <c r="C11" s="238" t="s">
        <v>624</v>
      </c>
      <c r="D11" s="238"/>
      <c r="E11" s="238"/>
      <c r="F11" s="239"/>
      <c r="G11" s="158">
        <v>0</v>
      </c>
      <c r="H11" s="158">
        <v>567</v>
      </c>
      <c r="I11" s="158">
        <v>677</v>
      </c>
      <c r="J11" s="158">
        <v>265</v>
      </c>
      <c r="L11" s="150" t="s">
        <v>658</v>
      </c>
      <c r="M11" s="143">
        <f>IFERROR(INDEX('Employee Profile (2)'!$AC$4:$AC$50,MATCH(Results!$D$3,'Employee Profile (2)'!$B$4:$B$50,0))*$N11,"")</f>
        <v>3941.1681703611225</v>
      </c>
      <c r="N11" s="148">
        <f>IFERROR(SUMIFS('Employee Profile (2)'!E$4:E$50,'Employee Profile (2)'!$B$4:$B$50,Results!$D$3),"")</f>
        <v>0.1020235094579633</v>
      </c>
      <c r="O11" s="150" t="s">
        <v>622</v>
      </c>
      <c r="P11" s="143">
        <f>IFERROR(INDEX('Employee Profile (2)'!$AC$4:$AC$50,MATCH(Results!$D$3,'Employee Profile (2)'!$B$4:$B$50,0))*$Q11,"")</f>
        <v>7104.2945984782455</v>
      </c>
      <c r="Q11" s="148">
        <f>IFERROR(SUMIFS('Employee Profile (2)'!L$4:L$50,'Employee Profile (2)'!$B$4:$B$50,Results!$D$3),"")</f>
        <v>0.18390615062071564</v>
      </c>
      <c r="R11" s="150" t="s">
        <v>629</v>
      </c>
      <c r="S11" s="144">
        <f>IFERROR(INDEX('Employee Profile (2)'!$AC$4:$AC$50,MATCH(Results!$D$3,'Employee Profile (2)'!$B$4:$B$50,0))*$T11,"")</f>
        <v>10125.462533273656</v>
      </c>
      <c r="T11" s="147">
        <f>IFERROR(SUMIFS('Employee Profile (2)'!P$4:P$50,'Employee Profile (2)'!$B$4:$B$50,Results!$D$3),"")</f>
        <v>0.26211396669100845</v>
      </c>
      <c r="U11" s="150" t="s">
        <v>53</v>
      </c>
      <c r="V11" s="144">
        <f>IFERROR(INDEX('Employee Profile (2)'!$AC$4:$AC$50,MATCH(Results!$D$3,'Employee Profile (2)'!$B$4:$B$50,0))*$W11,"")</f>
        <v>3214.9958776000567</v>
      </c>
      <c r="W11" s="147">
        <f>IFERROR(SUMIFS('Employee Profile (2)'!U$4:U$50,'Employee Profile (2)'!$B$4:$B$50,Results!$D$3),"")</f>
        <v>8.3225365715766414E-2</v>
      </c>
      <c r="X11" s="150" t="s">
        <v>637</v>
      </c>
      <c r="Y11" s="144">
        <f>IFERROR(INDEX('Employee Profile (2)'!$AC$4:$AC$50,MATCH(Results!$D$3,'Employee Profile (2)'!$B$4:$B$50,0))*$Z11,"")</f>
        <v>607.87354832630558</v>
      </c>
      <c r="Z11" s="147">
        <f>IFERROR(SUMIFS('Employee Profile (2)'!X$4:X$50,'Employee Profile (2)'!$B$4:$B$50,Results!$D$3),"")</f>
        <v>1.5735789498480601E-2</v>
      </c>
      <c r="AA11" s="3"/>
      <c r="AB11" s="3"/>
      <c r="AC11" s="3"/>
      <c r="AP11" s="2"/>
      <c r="AQ11" s="2"/>
    </row>
    <row r="12" spans="3:43" ht="25.5" customHeight="1" x14ac:dyDescent="0.25">
      <c r="C12" s="238" t="s">
        <v>625</v>
      </c>
      <c r="D12" s="238"/>
      <c r="E12" s="238"/>
      <c r="F12" s="239"/>
      <c r="G12" s="158">
        <v>0</v>
      </c>
      <c r="H12" s="158">
        <v>148</v>
      </c>
      <c r="I12" s="158">
        <v>283</v>
      </c>
      <c r="J12" s="158">
        <v>0</v>
      </c>
      <c r="L12" s="150" t="s">
        <v>659</v>
      </c>
      <c r="M12" s="143">
        <f>IFERROR(INDEX('Employee Profile (2)'!$AC$4:$AC$50,MATCH(Results!$D$3,'Employee Profile (2)'!$B$4:$B$50,0))*$N12,"")</f>
        <v>1633.432663541495</v>
      </c>
      <c r="N12" s="148">
        <f>IFERROR(SUMIFS('Employee Profile (2)'!F$4:F$50,'Employee Profile (2)'!$B$4:$B$50,Results!$D$3),"")</f>
        <v>4.2284045134390241E-2</v>
      </c>
      <c r="O12" s="150" t="s">
        <v>623</v>
      </c>
      <c r="P12" s="143">
        <f>IFERROR(INDEX('Employee Profile (2)'!$AC$4:$AC$50,MATCH(Results!$D$3,'Employee Profile (2)'!$B$4:$B$50,0))*$Q12,"")</f>
        <v>2726.3310640503164</v>
      </c>
      <c r="Q12" s="148">
        <f>IFERROR(SUMIFS('Employee Profile (2)'!M$4:M$50,'Employee Profile (2)'!$B$4:$B$50,Results!$D$3),"")</f>
        <v>7.0575487032107601E-2</v>
      </c>
      <c r="R12" s="150" t="s">
        <v>630</v>
      </c>
      <c r="S12" s="144">
        <f>IFERROR(INDEX('Employee Profile (2)'!$AC$4:$AC$50,MATCH(Results!$D$3,'Employee Profile (2)'!$B$4:$B$50,0))*$T12,"")</f>
        <v>831.73117241054399</v>
      </c>
      <c r="T12" s="147">
        <f>IFERROR(SUMIFS('Employee Profile (2)'!Q$4:Q$50,'Employee Profile (2)'!$B$4:$B$50,Results!$D$3),"")</f>
        <v>2.1530705990436032E-2</v>
      </c>
      <c r="U12" s="3"/>
      <c r="V12" s="3"/>
      <c r="W12" s="3"/>
      <c r="X12" s="150" t="s">
        <v>638</v>
      </c>
      <c r="Y12" s="144">
        <f>IFERROR(INDEX('Employee Profile (2)'!$AC$4:$AC$50,MATCH(Results!$D$3,'Employee Profile (2)'!$B$4:$B$50,0))*$Z12,"")</f>
        <v>4040.3571176179598</v>
      </c>
      <c r="Z12" s="147">
        <f>IFERROR(SUMIFS('Employee Profile (2)'!Y$4:Y$50,'Employee Profile (2)'!$B$4:$B$50,Results!$D$3),"")</f>
        <v>0.10459117570846388</v>
      </c>
      <c r="AA12" s="3"/>
      <c r="AB12" s="3"/>
      <c r="AC12" s="3"/>
      <c r="AP12" s="2"/>
      <c r="AQ12" s="2"/>
    </row>
    <row r="13" spans="3:43" ht="25.5" customHeight="1" x14ac:dyDescent="0.25">
      <c r="C13" s="238" t="s">
        <v>626</v>
      </c>
      <c r="D13" s="238"/>
      <c r="E13" s="238"/>
      <c r="F13" s="239"/>
      <c r="G13" s="158">
        <v>0</v>
      </c>
      <c r="H13" s="158">
        <v>0</v>
      </c>
      <c r="I13" s="158">
        <v>0</v>
      </c>
      <c r="J13" s="158">
        <v>0</v>
      </c>
      <c r="L13" s="150" t="s">
        <v>660</v>
      </c>
      <c r="M13" s="143">
        <f>IFERROR(INDEX('Employee Profile (2)'!$AC$4:$AC$50,MATCH(Results!$D$3,'Employee Profile (2)'!$B$4:$B$50,0))*$N13,"")</f>
        <v>36.399613672233869</v>
      </c>
      <c r="N13" s="148">
        <f>IFERROR(SUMIFS('Employee Profile (2)'!G$4:G$50,'Employee Profile (2)'!$B$4:$B$50,Results!$D$3),"")</f>
        <v>9.4226284422039533E-4</v>
      </c>
      <c r="O13" s="3"/>
      <c r="P13" s="3"/>
      <c r="Q13" s="3"/>
      <c r="R13" s="150" t="s">
        <v>53</v>
      </c>
      <c r="S13" s="144">
        <f>IFERROR(INDEX('Employee Profile (2)'!$AC$4:$AC$50,MATCH(Results!$D$3,'Employee Profile (2)'!$B$4:$B$50,0))*$T13,"")</f>
        <v>11688.825940496101</v>
      </c>
      <c r="T13" s="147">
        <f>IFERROR(SUMIFS('Employee Profile (2)'!R$4:R$50,'Employee Profile (2)'!$B$4:$B$50,Results!$D$3),"")</f>
        <v>0.30258415585027443</v>
      </c>
      <c r="U13" s="3"/>
      <c r="V13" s="3"/>
      <c r="W13" s="3"/>
      <c r="X13" s="150" t="s">
        <v>53</v>
      </c>
      <c r="Y13" s="144">
        <f>IFERROR(INDEX('Employee Profile (2)'!$AC$4:$AC$50,MATCH(Results!$D$3,'Employee Profile (2)'!$B$4:$B$50,0))*$Z13,"")</f>
        <v>3219.5458293090855</v>
      </c>
      <c r="Z13" s="147">
        <f>IFERROR(SUMIFS('Employee Profile (2)'!Z$4:Z$50,'Employee Profile (2)'!$B$4:$B$50,Results!$D$3),"")</f>
        <v>8.3343148571293962E-2</v>
      </c>
      <c r="AA13" s="3"/>
      <c r="AB13" s="3"/>
      <c r="AC13" s="3"/>
      <c r="AP13" s="2"/>
      <c r="AQ13" s="2"/>
    </row>
    <row r="14" spans="3:43" ht="25.5" customHeight="1" x14ac:dyDescent="0.25">
      <c r="C14" s="240" t="s">
        <v>631</v>
      </c>
      <c r="D14" s="240"/>
      <c r="E14" s="240"/>
      <c r="F14" s="241"/>
      <c r="G14" s="158">
        <v>0</v>
      </c>
      <c r="H14" s="158">
        <v>0</v>
      </c>
      <c r="I14" s="158">
        <v>0</v>
      </c>
      <c r="J14" s="158">
        <v>0</v>
      </c>
      <c r="L14" s="150" t="s">
        <v>615</v>
      </c>
      <c r="M14" s="143">
        <f>IFERROR(INDEX('Employee Profile (2)'!$AC$4:$AC$50,MATCH(Results!$D$3,'Employee Profile (2)'!$B$4:$B$50,0))*$N14,"")</f>
        <v>43.679536406680647</v>
      </c>
      <c r="N14" s="148">
        <f>IFERROR(SUMIFS('Employee Profile (2)'!H$4:H$50,'Employee Profile (2)'!$B$4:$B$50,Results!$D$3),"")</f>
        <v>1.1307154130644744E-3</v>
      </c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P14" s="2"/>
      <c r="AQ14" s="2"/>
    </row>
    <row r="15" spans="3:43" x14ac:dyDescent="0.25">
      <c r="C15" s="242" t="s">
        <v>0</v>
      </c>
      <c r="D15" s="242"/>
      <c r="E15" s="242"/>
      <c r="F15" s="243"/>
      <c r="G15" s="112">
        <f>SUM(G9:G14)</f>
        <v>0</v>
      </c>
      <c r="H15" s="112">
        <f t="shared" ref="H15:J15" si="0">SUM(H9:H14)</f>
        <v>715</v>
      </c>
      <c r="I15" s="112">
        <f t="shared" si="0"/>
        <v>960</v>
      </c>
      <c r="J15" s="112">
        <f t="shared" si="0"/>
        <v>265</v>
      </c>
      <c r="L15" s="150" t="s">
        <v>53</v>
      </c>
      <c r="M15" s="143">
        <f>IFERROR(INDEX('Employee Profile (2)'!$AC$4:$AC$50,MATCH(Results!$D$3,'Employee Profile (2)'!$B$4:$B$50,0))*$N15,"")</f>
        <v>3181.3262349532406</v>
      </c>
      <c r="N15" s="148">
        <f>IFERROR(SUMIFS('Employee Profile (2)'!I$4:I$50,'Employee Profile (2)'!$B$4:$B$50,Results!$D$3),"")</f>
        <v>8.2353772584862553E-2</v>
      </c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P15" s="2"/>
      <c r="AQ15" s="2"/>
    </row>
    <row r="16" spans="3:43" ht="18.75" customHeight="1" x14ac:dyDescent="0.3">
      <c r="C16" s="244" t="s">
        <v>655</v>
      </c>
      <c r="D16" s="244"/>
      <c r="E16" s="244"/>
      <c r="F16" s="245"/>
      <c r="G16" s="81">
        <f>SUMIFS($O$64:$O$509,$C$64:$C$509,"Total")</f>
        <v>0</v>
      </c>
      <c r="H16" s="82">
        <f>SUMIFS($W$64:$W$509,$C$64:$C$509,"Total")</f>
        <v>715</v>
      </c>
      <c r="I16" s="82">
        <f>SUMIFS($AE$64:$AE$509,$C$64:$C$509,"Total")</f>
        <v>960</v>
      </c>
      <c r="J16" s="82">
        <f>SUMIFS($AM$64:$AM$509,$C$64:$C$509,"Total")</f>
        <v>265</v>
      </c>
      <c r="L16" s="3"/>
      <c r="M16" s="145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F16" s="3"/>
      <c r="AG16" s="3"/>
      <c r="AP16" s="2"/>
      <c r="AQ16" s="2"/>
    </row>
    <row r="17" spans="2:44" ht="18" customHeight="1" x14ac:dyDescent="0.45">
      <c r="C17" s="246" t="s">
        <v>634</v>
      </c>
      <c r="D17" s="247"/>
      <c r="E17" s="247"/>
      <c r="F17" s="248"/>
      <c r="G17" s="80">
        <f>G16-G15</f>
        <v>0</v>
      </c>
      <c r="H17" s="80">
        <f t="shared" ref="H17:J17" si="1">H16-H15</f>
        <v>0</v>
      </c>
      <c r="I17" s="80">
        <f t="shared" si="1"/>
        <v>0</v>
      </c>
      <c r="J17" s="80">
        <f t="shared" si="1"/>
        <v>0</v>
      </c>
      <c r="K17" s="74"/>
      <c r="AF17" s="3"/>
      <c r="AG17" s="3"/>
      <c r="AP17" s="2"/>
      <c r="AQ17" s="2"/>
    </row>
    <row r="18" spans="2:44" ht="18" customHeight="1" x14ac:dyDescent="0.45">
      <c r="C18" s="83"/>
      <c r="D18" s="155"/>
      <c r="E18" s="155"/>
      <c r="F18" s="83"/>
      <c r="G18" s="80"/>
      <c r="H18" s="80"/>
      <c r="I18" s="80"/>
      <c r="J18" s="80"/>
      <c r="K18" s="74"/>
      <c r="AF18" s="3"/>
      <c r="AG18" s="3"/>
      <c r="AP18" s="2"/>
      <c r="AQ18" s="2"/>
    </row>
    <row r="19" spans="2:44" ht="18" customHeight="1" x14ac:dyDescent="0.45">
      <c r="C19" s="83"/>
      <c r="D19" s="155"/>
      <c r="E19" s="155"/>
      <c r="F19" s="83"/>
      <c r="G19" s="80"/>
      <c r="H19" s="80"/>
      <c r="I19" s="80"/>
      <c r="J19" s="80"/>
      <c r="K19" s="74"/>
      <c r="AF19" s="3"/>
      <c r="AG19" s="3"/>
      <c r="AP19" s="2"/>
      <c r="AQ19" s="2"/>
    </row>
    <row r="20" spans="2:44" ht="18" customHeight="1" x14ac:dyDescent="0.45">
      <c r="C20" s="83"/>
      <c r="D20" s="155"/>
      <c r="E20" s="155"/>
      <c r="F20" s="83"/>
      <c r="G20" s="80"/>
      <c r="H20" s="80"/>
      <c r="I20" s="80"/>
      <c r="J20" s="80"/>
      <c r="K20" s="74"/>
      <c r="AF20" s="3"/>
      <c r="AG20" s="3"/>
      <c r="AP20" s="2"/>
      <c r="AQ20" s="2"/>
    </row>
    <row r="21" spans="2:44" ht="18" customHeight="1" x14ac:dyDescent="0.45">
      <c r="C21" s="83"/>
      <c r="D21" s="155"/>
      <c r="E21" s="155"/>
      <c r="F21" s="83"/>
      <c r="G21" s="80"/>
      <c r="H21" s="80"/>
      <c r="I21" s="80"/>
      <c r="J21" s="80"/>
      <c r="K21" s="74"/>
      <c r="AF21" s="3"/>
      <c r="AG21" s="3"/>
      <c r="AP21" s="2"/>
      <c r="AQ21" s="2"/>
    </row>
    <row r="22" spans="2:44" ht="17.25" customHeight="1" x14ac:dyDescent="0.45">
      <c r="C22" s="83"/>
      <c r="D22" s="155"/>
      <c r="E22" s="155"/>
      <c r="F22" s="83"/>
      <c r="G22" s="80"/>
      <c r="H22" s="80"/>
      <c r="I22" s="80"/>
      <c r="J22" s="80"/>
      <c r="K22" s="74"/>
      <c r="M22" s="74"/>
      <c r="O22" s="18"/>
      <c r="P22" s="151"/>
      <c r="AO22" s="3"/>
      <c r="AQ22" s="2"/>
    </row>
    <row r="23" spans="2:44" ht="15.75" customHeight="1" x14ac:dyDescent="0.45">
      <c r="C23" s="83"/>
      <c r="D23" s="155"/>
      <c r="E23" s="155"/>
      <c r="F23" s="83"/>
      <c r="G23" s="80"/>
      <c r="H23" s="80"/>
      <c r="I23" s="80"/>
      <c r="J23" s="80"/>
      <c r="K23" s="74"/>
      <c r="M23" s="74"/>
      <c r="O23" s="18"/>
      <c r="AO23" s="3"/>
      <c r="AQ23" s="2"/>
    </row>
    <row r="24" spans="2:44" ht="28.5" x14ac:dyDescent="0.45">
      <c r="F24" s="58"/>
      <c r="G24" s="58"/>
      <c r="H24" s="58"/>
      <c r="I24" s="58"/>
      <c r="J24" s="58"/>
      <c r="K24" s="58"/>
      <c r="O24" s="18"/>
      <c r="AO24" s="3"/>
      <c r="AQ24" s="2"/>
    </row>
    <row r="25" spans="2:44" ht="18.75" x14ac:dyDescent="0.3">
      <c r="C25" s="18"/>
      <c r="D25" s="18"/>
      <c r="E25" s="18"/>
      <c r="F25" s="18"/>
      <c r="G25" s="18"/>
      <c r="H25" s="18"/>
      <c r="I25" s="18"/>
      <c r="J25" s="18"/>
      <c r="K25" s="18"/>
      <c r="L25" s="18"/>
      <c r="M25" s="18"/>
      <c r="N25" s="18"/>
      <c r="O25" s="18"/>
      <c r="P25" s="18"/>
      <c r="AO25" s="3"/>
      <c r="AQ25" s="2"/>
    </row>
    <row r="26" spans="2:44" ht="18.75" customHeight="1" x14ac:dyDescent="0.25">
      <c r="C26" s="26"/>
      <c r="D26" s="26"/>
      <c r="E26" s="26"/>
      <c r="F26" s="249" t="s">
        <v>641</v>
      </c>
      <c r="G26" s="250"/>
      <c r="H26" s="251"/>
      <c r="I26" s="258" t="s">
        <v>318</v>
      </c>
      <c r="J26" s="259"/>
      <c r="K26" s="259"/>
      <c r="L26" s="259"/>
      <c r="M26" s="259"/>
      <c r="N26" s="259"/>
      <c r="O26" s="260"/>
      <c r="P26" s="252" t="s">
        <v>319</v>
      </c>
      <c r="Q26" s="253"/>
      <c r="R26" s="253"/>
      <c r="S26" s="253"/>
      <c r="T26" s="253"/>
      <c r="U26" s="253"/>
      <c r="V26" s="253"/>
      <c r="W26" s="253"/>
      <c r="X26" s="253"/>
      <c r="Y26" s="253"/>
      <c r="Z26" s="253"/>
      <c r="AA26" s="253"/>
      <c r="AB26" s="253"/>
      <c r="AC26" s="253"/>
      <c r="AD26" s="253"/>
      <c r="AE26" s="253"/>
      <c r="AF26" s="253"/>
      <c r="AG26" s="253"/>
      <c r="AH26" s="253"/>
      <c r="AI26" s="253"/>
      <c r="AJ26" s="254"/>
      <c r="AP26" s="2"/>
      <c r="AR26" s="3"/>
    </row>
    <row r="27" spans="2:44" x14ac:dyDescent="0.25">
      <c r="C27" s="19"/>
      <c r="D27" s="232" t="s">
        <v>733</v>
      </c>
      <c r="E27" s="233"/>
      <c r="F27" s="255" t="s">
        <v>602</v>
      </c>
      <c r="G27" s="256"/>
      <c r="H27" s="257"/>
      <c r="I27" s="255" t="s">
        <v>1</v>
      </c>
      <c r="J27" s="256"/>
      <c r="K27" s="256"/>
      <c r="L27" s="256"/>
      <c r="M27" s="256"/>
      <c r="N27" s="256"/>
      <c r="O27" s="257"/>
      <c r="P27" s="255" t="s">
        <v>2</v>
      </c>
      <c r="Q27" s="256"/>
      <c r="R27" s="256"/>
      <c r="S27" s="256"/>
      <c r="T27" s="256"/>
      <c r="U27" s="256"/>
      <c r="V27" s="256"/>
      <c r="W27" s="255" t="s">
        <v>3</v>
      </c>
      <c r="X27" s="256"/>
      <c r="Y27" s="256"/>
      <c r="Z27" s="256"/>
      <c r="AA27" s="256"/>
      <c r="AB27" s="256"/>
      <c r="AC27" s="256"/>
      <c r="AD27" s="255" t="s">
        <v>4</v>
      </c>
      <c r="AE27" s="256"/>
      <c r="AF27" s="256"/>
      <c r="AG27" s="256"/>
      <c r="AH27" s="256"/>
      <c r="AI27" s="256"/>
      <c r="AJ27" s="257"/>
    </row>
    <row r="28" spans="2:44" ht="47.25" customHeight="1" x14ac:dyDescent="0.25">
      <c r="C28" s="27" t="s">
        <v>320</v>
      </c>
      <c r="D28" s="84" t="s">
        <v>731</v>
      </c>
      <c r="E28" s="27" t="s">
        <v>732</v>
      </c>
      <c r="F28" s="84" t="s">
        <v>321</v>
      </c>
      <c r="G28" s="84" t="s">
        <v>322</v>
      </c>
      <c r="H28" s="84" t="s">
        <v>323</v>
      </c>
      <c r="I28" s="59" t="s">
        <v>642</v>
      </c>
      <c r="J28" s="60" t="s">
        <v>643</v>
      </c>
      <c r="K28" s="20" t="s">
        <v>322</v>
      </c>
      <c r="L28" s="20" t="s">
        <v>644</v>
      </c>
      <c r="M28" s="20" t="s">
        <v>323</v>
      </c>
      <c r="N28" s="20" t="s">
        <v>601</v>
      </c>
      <c r="O28" s="20" t="s">
        <v>600</v>
      </c>
      <c r="P28" s="59" t="s">
        <v>642</v>
      </c>
      <c r="Q28" s="60" t="s">
        <v>643</v>
      </c>
      <c r="R28" s="20" t="s">
        <v>322</v>
      </c>
      <c r="S28" s="20" t="s">
        <v>644</v>
      </c>
      <c r="T28" s="20" t="s">
        <v>323</v>
      </c>
      <c r="U28" s="20" t="s">
        <v>601</v>
      </c>
      <c r="V28" s="20" t="s">
        <v>600</v>
      </c>
      <c r="W28" s="59" t="s">
        <v>642</v>
      </c>
      <c r="X28" s="60" t="s">
        <v>643</v>
      </c>
      <c r="Y28" s="20" t="s">
        <v>322</v>
      </c>
      <c r="Z28" s="20" t="s">
        <v>644</v>
      </c>
      <c r="AA28" s="20" t="s">
        <v>323</v>
      </c>
      <c r="AB28" s="20" t="s">
        <v>601</v>
      </c>
      <c r="AC28" s="20" t="s">
        <v>600</v>
      </c>
      <c r="AD28" s="59" t="s">
        <v>642</v>
      </c>
      <c r="AE28" s="60" t="s">
        <v>643</v>
      </c>
      <c r="AF28" s="20" t="s">
        <v>322</v>
      </c>
      <c r="AG28" s="20" t="s">
        <v>644</v>
      </c>
      <c r="AH28" s="20" t="s">
        <v>323</v>
      </c>
      <c r="AI28" s="20" t="s">
        <v>601</v>
      </c>
      <c r="AJ28" s="85" t="s">
        <v>600</v>
      </c>
    </row>
    <row r="29" spans="2:44" x14ac:dyDescent="0.25">
      <c r="B29" s="86">
        <v>1</v>
      </c>
      <c r="C29" s="219" t="str">
        <f>IF(LEFT($C$61,9)="Programme","",$C$61)</f>
        <v>Administration</v>
      </c>
      <c r="D29" s="222">
        <f t="shared" ref="D29:E44" si="2">SUMIFS(D$64:D$509,$A$64:$A$509,$B29,$C$64:$C$509,"Total")</f>
        <v>0</v>
      </c>
      <c r="E29" s="223">
        <f t="shared" si="2"/>
        <v>0</v>
      </c>
      <c r="F29" s="80">
        <f t="shared" ref="F29:F44" si="3">SUMIFS($I$64:$I$509,$A$64:$A$509,B29,$C$64:$C$509,"Total")</f>
        <v>6168</v>
      </c>
      <c r="G29" s="87">
        <f t="shared" ref="G29:G44" si="4">SUMIFS($K$64:$K$509,$A$64:$A$509,B29,$C$64:$C$509,"Total")</f>
        <v>455.16662657749674</v>
      </c>
      <c r="H29" s="83">
        <f t="shared" ref="H29:H44" si="5">SUMIFS($J$64:$J$509,$A$64:$A$509,B29,$C$64:$C$509,"Total")</f>
        <v>2807467.7527299998</v>
      </c>
      <c r="I29" s="21">
        <f t="shared" ref="I29:I44" si="6">-SUMIFS($O$64:$O$509,$A$64:$A$509,$B29,$C$64:$C$509,"Total")+SUMIFS($N$64:$N$509,$A$64:$A$509,$B29,$C$64:$C$509,"Total")</f>
        <v>348</v>
      </c>
      <c r="J29" s="88">
        <f t="shared" ref="J29:J44" si="7">SUMIFS($P$64:$P$509,$A$64:$A$509,$B29,$C$64:$C$509,"Total")</f>
        <v>6516</v>
      </c>
      <c r="K29" s="88">
        <f t="shared" ref="K29:K44" si="8">SUMIFS($M$64:$M$509,$A$64:$A$509,$B29,$C$64:$C$509,"Total")</f>
        <v>393.79557882792147</v>
      </c>
      <c r="L29" s="88">
        <f t="shared" ref="L29:L44" si="9">SUMIFS($R$64:$R$509,$A$64:$A$509,$B29,$C$64:$C$509,"Total")+SUMIFS($Q$64:$Q$509,$A$64:$A$509,$B29,$C$64:$C$509,"Total")</f>
        <v>161632.79868168905</v>
      </c>
      <c r="M29" s="88">
        <f t="shared" ref="M29:M44" si="10">SUMIFS($S$64:$S$509,$A$64:$A$509,$B29,$C$64:$C$509,"Total")</f>
        <v>2565971.9916427364</v>
      </c>
      <c r="N29" s="88">
        <f t="shared" ref="N29:N44" si="11">SUMIFS($S$64:$S$509,$A$64:$A$509,$B29,$C$64:$C$509,"Compensation Budget")</f>
        <v>2964573</v>
      </c>
      <c r="O29" s="89">
        <f t="shared" ref="O29:O44" si="12">SUMIFS($S$64:$S$509,$A$64:$A$509,$B29,$C$64:$C$509,"Under/(Over)")</f>
        <v>398601.00835726364</v>
      </c>
      <c r="P29" s="21">
        <f t="shared" ref="P29:P44" si="13">-SUMIFS($W$64:$W$509,$A$64:$A$509,$B29,$C$64:$C$509,"Total")+SUMIFS($V$64:$V$509,$A$64:$A$509,$B29,$C$64:$C$509,"Total")</f>
        <v>21</v>
      </c>
      <c r="Q29" s="88">
        <f t="shared" ref="Q29:Q44" si="14">SUMIFS($X$64:$X$509,$A$64:$A$509,$B29,$C$64:$C$509,"Total")</f>
        <v>6537</v>
      </c>
      <c r="R29" s="88">
        <f t="shared" ref="R29:R44" si="15">SUMIFS($U$64:$U$509,$A$64:$A$509,$B29,$C$64:$C$509,"Total")</f>
        <v>427.78920351488938</v>
      </c>
      <c r="S29" s="88">
        <f t="shared" ref="S29:S44" si="16">SUMIFS($Z$64:$Z$509,$A$64:$A$509,$B29,$C$64:$C$509,"Total")+SUMIFS($Y$64:$Y$509,$A$64:$A$509,$B29,$C$64:$C$509,"Total")</f>
        <v>13485.02005021122</v>
      </c>
      <c r="T29" s="88">
        <f t="shared" ref="T29:T44" si="17">SUMIFS($AA$64:$AA$509,$A$64:$A$509,$B29,$C$64:$C$509,"Total")</f>
        <v>2796458.0233768318</v>
      </c>
      <c r="U29" s="88">
        <f t="shared" ref="U29:U44" si="18">SUMIFS($AA$64:$AA$509,$A$64:$A$509,$B29,$C$64:$C$509,"Compensation Budget")</f>
        <v>3178853</v>
      </c>
      <c r="V29" s="89">
        <f t="shared" ref="V29:V44" si="19">SUMIFS($AA$64:$AA$509,$A$64:$A$509,$B29,$C$64:$C$509,"Under/(Over)")</f>
        <v>382394.97662316822</v>
      </c>
      <c r="W29" s="21">
        <f t="shared" ref="W29:W44" si="20">-SUMIFS($AE$64:$AE$509,$A$64:$A$509,$B29,$C$64:$C$509,"Total")+SUMIFS($AD$64:$AD$509,$A$64:$A$509,$B29,$C$64:$C$509,"Total")</f>
        <v>-674</v>
      </c>
      <c r="X29" s="88">
        <f t="shared" ref="X29:X44" si="21">SUMIFS($AF$64:$AF$509,$A$64:$A$509,$B29,$C$64:$C$509,"Total")</f>
        <v>5863</v>
      </c>
      <c r="Y29" s="88">
        <f t="shared" ref="Y29:Y44" si="22">SUMIFS($AC$64:$AC$509,$A$64:$A$509,$B29,$C$64:$C$509,"Total")</f>
        <v>444.73003048127492</v>
      </c>
      <c r="Z29" s="88">
        <f t="shared" ref="Z29:Z44" si="23">SUMIFS($AH$64:$AH$509,$A$64:$A$509,$B29,$C$64:$C$509,"Total")+SUMIFS($AG$64:$AG$509,$A$64:$A$509,$B29,$C$64:$C$509,"Total")</f>
        <v>-422639.25338370091</v>
      </c>
      <c r="AA29" s="88">
        <f t="shared" ref="AA29:AA44" si="24">SUMIFS($AI$64:$AI$509,$A$64:$A$509,$B29,$C$64:$C$509,"Total")</f>
        <v>2607452.1687117149</v>
      </c>
      <c r="AB29" s="88">
        <f t="shared" ref="AB29:AB44" si="25">SUMIFS($AI$64:$AI$509,$A$64:$A$509,$B29,$C$64:$C$509,"Compensation Budget")</f>
        <v>3362315</v>
      </c>
      <c r="AC29" s="89">
        <f t="shared" ref="AC29:AC44" si="26">SUMIFS($AI$64:$AI$509,$A$64:$A$509,$B29,$C$64:$C$509,"Under/(Over)")</f>
        <v>754862.83128828509</v>
      </c>
      <c r="AD29" s="21">
        <f t="shared" ref="AD29:AD44" si="27">-SUMIFS($AM$64:$AM$509,$A$64:$A$509,$B29,$C$64:$C$509,"Total")+SUMIFS($AL$64:$AL$509,$A$64:$A$509,$B29,$C$64:$C$509,"Total")</f>
        <v>-250</v>
      </c>
      <c r="AE29" s="88">
        <f t="shared" ref="AE29:AE44" si="28">SUMIFS($AN$64:$AN$509,$A$64:$A$509,$B29,$C$64:$C$509,"Total")</f>
        <v>5613</v>
      </c>
      <c r="AF29" s="88">
        <f t="shared" ref="AF29:AF44" si="29">SUMIFS($AK$64:$AK$509,$A$64:$A$509,$B29,$C$64:$C$509,"Total")</f>
        <v>484.10022437820476</v>
      </c>
      <c r="AG29" s="88">
        <f t="shared" ref="AG29:AG44" si="30">SUMIFS($AP$64:$AP$509,$A$64:$A$509,$B29,$C$64:$C$509,"Total")+SUMIFS($AO$64:$AO$509,$A$64:$A$509,$B29,$C$64:$C$509,"Total")</f>
        <v>-102971.43846028097</v>
      </c>
      <c r="AH29" s="88">
        <f t="shared" ref="AH29:AH44" si="31">SUMIFS($AQ$64:$AQ$509,$A$64:$A$509,$B29,$C$64:$C$509,"Total")</f>
        <v>2717254.5594348633</v>
      </c>
      <c r="AI29" s="88">
        <f t="shared" ref="AI29:AI44" si="32">SUMIFS($AQ$64:$AQ$509,$A$64:$A$509,$B29,$C$64:$C$509,"Compensation Budget")</f>
        <v>3617850.9400000004</v>
      </c>
      <c r="AJ29" s="89">
        <f t="shared" ref="AJ29:AJ44" si="33">SUMIFS($AQ$64:$AQ$509,$A$64:$A$509,$B29,$C$64:$C$509,"Under/(Over)")</f>
        <v>900596.38056513714</v>
      </c>
      <c r="AO29" s="3"/>
      <c r="AQ29" s="2"/>
    </row>
    <row r="30" spans="2:44" x14ac:dyDescent="0.25">
      <c r="B30" s="220">
        <v>2</v>
      </c>
      <c r="C30" s="221" t="str">
        <f>IF(LEFT($C$89,9)="Programme","",$C$89)</f>
        <v>Incarceration</v>
      </c>
      <c r="D30" s="222">
        <f t="shared" si="2"/>
        <v>0</v>
      </c>
      <c r="E30" s="223">
        <f t="shared" si="2"/>
        <v>0</v>
      </c>
      <c r="F30" s="80">
        <f t="shared" si="3"/>
        <v>26414</v>
      </c>
      <c r="G30" s="155">
        <f t="shared" si="4"/>
        <v>305.60991568827143</v>
      </c>
      <c r="H30" s="155">
        <f t="shared" si="5"/>
        <v>8072380.3129900014</v>
      </c>
      <c r="I30" s="23">
        <f t="shared" si="6"/>
        <v>391</v>
      </c>
      <c r="J30" s="22">
        <f t="shared" si="7"/>
        <v>26805</v>
      </c>
      <c r="K30" s="22">
        <f t="shared" si="8"/>
        <v>329.58827211148008</v>
      </c>
      <c r="L30" s="22">
        <f t="shared" si="9"/>
        <v>184679.46801167208</v>
      </c>
      <c r="M30" s="22">
        <f t="shared" si="10"/>
        <v>8834613.6339482237</v>
      </c>
      <c r="N30" s="22">
        <f t="shared" si="11"/>
        <v>9584610</v>
      </c>
      <c r="O30" s="91">
        <f t="shared" si="12"/>
        <v>749996.36605177633</v>
      </c>
      <c r="P30" s="23">
        <f t="shared" si="13"/>
        <v>-625</v>
      </c>
      <c r="Q30" s="22">
        <f t="shared" si="14"/>
        <v>26180</v>
      </c>
      <c r="R30" s="22">
        <f t="shared" si="15"/>
        <v>357.90424172875777</v>
      </c>
      <c r="S30" s="22">
        <f t="shared" si="16"/>
        <v>-218959.12212021925</v>
      </c>
      <c r="T30" s="22">
        <f t="shared" si="17"/>
        <v>9369933.048458878</v>
      </c>
      <c r="U30" s="22">
        <f t="shared" si="18"/>
        <v>10203808</v>
      </c>
      <c r="V30" s="91">
        <f t="shared" si="19"/>
        <v>833874.95154112205</v>
      </c>
      <c r="W30" s="23">
        <f t="shared" si="20"/>
        <v>81</v>
      </c>
      <c r="X30" s="22">
        <f t="shared" si="21"/>
        <v>26261</v>
      </c>
      <c r="Y30" s="22">
        <f t="shared" si="22"/>
        <v>389.77336607377794</v>
      </c>
      <c r="Z30" s="22">
        <f t="shared" si="23"/>
        <v>75483.964532348473</v>
      </c>
      <c r="AA30" s="22">
        <f t="shared" si="24"/>
        <v>10235838.366463482</v>
      </c>
      <c r="AB30" s="22">
        <f t="shared" si="25"/>
        <v>11150441</v>
      </c>
      <c r="AC30" s="91">
        <f t="shared" si="26"/>
        <v>914602.63353651762</v>
      </c>
      <c r="AD30" s="23">
        <f t="shared" si="27"/>
        <v>41</v>
      </c>
      <c r="AE30" s="22">
        <f t="shared" si="28"/>
        <v>26302</v>
      </c>
      <c r="AF30" s="22">
        <f t="shared" si="29"/>
        <v>421.81222591218716</v>
      </c>
      <c r="AG30" s="22">
        <f t="shared" si="30"/>
        <v>15991.01951964344</v>
      </c>
      <c r="AH30" s="22">
        <f t="shared" si="31"/>
        <v>11094505.165942347</v>
      </c>
      <c r="AI30" s="22">
        <f t="shared" si="32"/>
        <v>11997874.516000001</v>
      </c>
      <c r="AJ30" s="91">
        <f t="shared" si="33"/>
        <v>903369.35005765408</v>
      </c>
      <c r="AO30" s="3"/>
      <c r="AQ30" s="2"/>
    </row>
    <row r="31" spans="2:44" x14ac:dyDescent="0.25">
      <c r="B31" s="220">
        <v>3</v>
      </c>
      <c r="C31" s="221" t="str">
        <f>IF(LEFT($C$117,9)="Programme","",$C$117)</f>
        <v>Rehabilitation</v>
      </c>
      <c r="D31" s="222">
        <f t="shared" si="2"/>
        <v>0</v>
      </c>
      <c r="E31" s="223">
        <f t="shared" si="2"/>
        <v>0</v>
      </c>
      <c r="F31" s="80">
        <f t="shared" si="3"/>
        <v>2207</v>
      </c>
      <c r="G31" s="155">
        <f t="shared" si="4"/>
        <v>366.02736109198008</v>
      </c>
      <c r="H31" s="155">
        <f t="shared" si="5"/>
        <v>807822.38592999999</v>
      </c>
      <c r="I31" s="23">
        <f t="shared" si="6"/>
        <v>757</v>
      </c>
      <c r="J31" s="22">
        <f t="shared" si="7"/>
        <v>2964</v>
      </c>
      <c r="K31" s="22">
        <f t="shared" si="8"/>
        <v>357.25043170050469</v>
      </c>
      <c r="L31" s="22">
        <f t="shared" si="9"/>
        <v>230623.68507331362</v>
      </c>
      <c r="M31" s="22">
        <f t="shared" si="10"/>
        <v>1058890.2795602959</v>
      </c>
      <c r="N31" s="22">
        <f t="shared" si="11"/>
        <v>844531</v>
      </c>
      <c r="O31" s="91">
        <f t="shared" si="12"/>
        <v>-214359.27956029586</v>
      </c>
      <c r="P31" s="23">
        <f t="shared" si="13"/>
        <v>91</v>
      </c>
      <c r="Q31" s="22">
        <f t="shared" si="14"/>
        <v>3055</v>
      </c>
      <c r="R31" s="22">
        <f t="shared" si="15"/>
        <v>386.69003361591768</v>
      </c>
      <c r="S31" s="22">
        <f t="shared" si="16"/>
        <v>32070.060242981581</v>
      </c>
      <c r="T31" s="22">
        <f t="shared" si="17"/>
        <v>1181338.0526966285</v>
      </c>
      <c r="U31" s="22">
        <f t="shared" si="18"/>
        <v>999558</v>
      </c>
      <c r="V31" s="91">
        <f t="shared" si="19"/>
        <v>-181780.0526966285</v>
      </c>
      <c r="W31" s="23">
        <f t="shared" si="20"/>
        <v>184</v>
      </c>
      <c r="X31" s="22">
        <f t="shared" si="21"/>
        <v>3239</v>
      </c>
      <c r="Y31" s="22">
        <f t="shared" si="22"/>
        <v>425.72428266198739</v>
      </c>
      <c r="Z31" s="22">
        <f t="shared" si="23"/>
        <v>97957.54305689453</v>
      </c>
      <c r="AA31" s="22">
        <f t="shared" si="24"/>
        <v>1378920.9515421772</v>
      </c>
      <c r="AB31" s="22">
        <f t="shared" si="25"/>
        <v>1055061</v>
      </c>
      <c r="AC31" s="91">
        <f t="shared" si="26"/>
        <v>-323859.95154217724</v>
      </c>
      <c r="AD31" s="23">
        <f t="shared" si="27"/>
        <v>71</v>
      </c>
      <c r="AE31" s="22">
        <f t="shared" si="28"/>
        <v>3310</v>
      </c>
      <c r="AF31" s="22">
        <f t="shared" si="29"/>
        <v>455.60514426080249</v>
      </c>
      <c r="AG31" s="22">
        <f t="shared" si="30"/>
        <v>15649.056600619833</v>
      </c>
      <c r="AH31" s="22">
        <f t="shared" si="31"/>
        <v>1508053.0275032562</v>
      </c>
      <c r="AI31" s="22">
        <f t="shared" si="32"/>
        <v>1135245.6360000002</v>
      </c>
      <c r="AJ31" s="91">
        <f t="shared" si="33"/>
        <v>-372807.39150325605</v>
      </c>
      <c r="AO31" s="3"/>
      <c r="AQ31" s="2"/>
    </row>
    <row r="32" spans="2:44" x14ac:dyDescent="0.25">
      <c r="B32" s="220">
        <v>4</v>
      </c>
      <c r="C32" s="221" t="str">
        <f>IF(LEFT($C$145,9)="Programme","",$C$145)</f>
        <v>Care</v>
      </c>
      <c r="D32" s="222">
        <f t="shared" si="2"/>
        <v>0</v>
      </c>
      <c r="E32" s="223">
        <f t="shared" si="2"/>
        <v>0</v>
      </c>
      <c r="F32" s="80">
        <f t="shared" si="3"/>
        <v>1798</v>
      </c>
      <c r="G32" s="155">
        <f t="shared" si="4"/>
        <v>421.1744705561735</v>
      </c>
      <c r="H32" s="155">
        <f t="shared" si="5"/>
        <v>757271.69805999997</v>
      </c>
      <c r="I32" s="23">
        <f t="shared" si="6"/>
        <v>160</v>
      </c>
      <c r="J32" s="22">
        <f t="shared" si="7"/>
        <v>1958</v>
      </c>
      <c r="K32" s="22">
        <f t="shared" si="8"/>
        <v>452.45993805869102</v>
      </c>
      <c r="L32" s="22">
        <f t="shared" si="9"/>
        <v>65723.623495381238</v>
      </c>
      <c r="M32" s="22">
        <f t="shared" si="10"/>
        <v>885916.55871891708</v>
      </c>
      <c r="N32" s="22">
        <f t="shared" si="11"/>
        <v>738385</v>
      </c>
      <c r="O32" s="91">
        <f t="shared" si="12"/>
        <v>-147531.55871891708</v>
      </c>
      <c r="P32" s="23">
        <f t="shared" si="13"/>
        <v>33</v>
      </c>
      <c r="Q32" s="22">
        <f t="shared" si="14"/>
        <v>1991</v>
      </c>
      <c r="R32" s="22">
        <f t="shared" si="15"/>
        <v>492.56905534609228</v>
      </c>
      <c r="S32" s="22">
        <f t="shared" si="16"/>
        <v>19032.63808373535</v>
      </c>
      <c r="T32" s="22">
        <f t="shared" si="17"/>
        <v>980704.98919406976</v>
      </c>
      <c r="U32" s="22">
        <f t="shared" si="18"/>
        <v>801463</v>
      </c>
      <c r="V32" s="91">
        <f t="shared" si="19"/>
        <v>-179241.98919406976</v>
      </c>
      <c r="W32" s="23">
        <f t="shared" si="20"/>
        <v>214</v>
      </c>
      <c r="X32" s="22">
        <f t="shared" si="21"/>
        <v>2205</v>
      </c>
      <c r="Y32" s="22">
        <f t="shared" si="22"/>
        <v>533.35784484426881</v>
      </c>
      <c r="Z32" s="22">
        <f t="shared" si="23"/>
        <v>112480.4304903343</v>
      </c>
      <c r="AA32" s="22">
        <f t="shared" si="24"/>
        <v>1176054.0478816128</v>
      </c>
      <c r="AB32" s="22">
        <f t="shared" si="25"/>
        <v>847592</v>
      </c>
      <c r="AC32" s="91">
        <f t="shared" si="26"/>
        <v>-328462.04788161279</v>
      </c>
      <c r="AD32" s="23">
        <f t="shared" si="27"/>
        <v>0</v>
      </c>
      <c r="AE32" s="22">
        <f t="shared" si="28"/>
        <v>2205</v>
      </c>
      <c r="AF32" s="22">
        <f t="shared" si="29"/>
        <v>577.34898885147277</v>
      </c>
      <c r="AG32" s="22">
        <f t="shared" si="30"/>
        <v>0</v>
      </c>
      <c r="AH32" s="22">
        <f t="shared" si="31"/>
        <v>1273054.5204174975</v>
      </c>
      <c r="AI32" s="22">
        <f t="shared" si="32"/>
        <v>912008.99200000009</v>
      </c>
      <c r="AJ32" s="91">
        <f t="shared" si="33"/>
        <v>-361045.52841749741</v>
      </c>
      <c r="AO32" s="3"/>
      <c r="AQ32" s="2"/>
    </row>
    <row r="33" spans="2:43" x14ac:dyDescent="0.25">
      <c r="B33" s="220">
        <v>5</v>
      </c>
      <c r="C33" s="221" t="str">
        <f>IF(LEFT($C$173,9)="Programme","",$C$173)</f>
        <v>Social Reintegration</v>
      </c>
      <c r="D33" s="222">
        <f t="shared" si="2"/>
        <v>0</v>
      </c>
      <c r="E33" s="223">
        <f t="shared" si="2"/>
        <v>0</v>
      </c>
      <c r="F33" s="80">
        <f t="shared" si="3"/>
        <v>2038</v>
      </c>
      <c r="G33" s="155">
        <f t="shared" si="4"/>
        <v>365.33347274288525</v>
      </c>
      <c r="H33" s="155">
        <f t="shared" si="5"/>
        <v>744549.61745000014</v>
      </c>
      <c r="I33" s="23">
        <f t="shared" si="6"/>
        <v>114</v>
      </c>
      <c r="J33" s="22">
        <f t="shared" si="7"/>
        <v>2152</v>
      </c>
      <c r="K33" s="22">
        <f t="shared" si="8"/>
        <v>382.03516434575965</v>
      </c>
      <c r="L33" s="22">
        <f t="shared" si="9"/>
        <v>36641.355914790372</v>
      </c>
      <c r="M33" s="22">
        <f t="shared" si="10"/>
        <v>822139.6736720748</v>
      </c>
      <c r="N33" s="22">
        <f t="shared" si="11"/>
        <v>689317</v>
      </c>
      <c r="O33" s="91">
        <f t="shared" si="12"/>
        <v>-132822.6736720748</v>
      </c>
      <c r="P33" s="23">
        <f t="shared" si="13"/>
        <v>32</v>
      </c>
      <c r="Q33" s="22">
        <f t="shared" si="14"/>
        <v>2184</v>
      </c>
      <c r="R33" s="22">
        <f t="shared" si="15"/>
        <v>412.77726681840517</v>
      </c>
      <c r="S33" s="22">
        <f t="shared" si="16"/>
        <v>9239.2213093173414</v>
      </c>
      <c r="T33" s="22">
        <f t="shared" si="17"/>
        <v>901505.55073139688</v>
      </c>
      <c r="U33" s="22">
        <f t="shared" si="18"/>
        <v>768470</v>
      </c>
      <c r="V33" s="91">
        <f t="shared" si="19"/>
        <v>-133035.55073139688</v>
      </c>
      <c r="W33" s="23">
        <f t="shared" si="20"/>
        <v>248</v>
      </c>
      <c r="X33" s="22">
        <f t="shared" si="21"/>
        <v>2432</v>
      </c>
      <c r="Y33" s="22">
        <f t="shared" si="22"/>
        <v>438.21598996114125</v>
      </c>
      <c r="Z33" s="22">
        <f t="shared" si="23"/>
        <v>88249.618536835202</v>
      </c>
      <c r="AA33" s="22">
        <f t="shared" si="24"/>
        <v>1065741.2875854955</v>
      </c>
      <c r="AB33" s="22">
        <f t="shared" si="25"/>
        <v>812594</v>
      </c>
      <c r="AC33" s="91">
        <f t="shared" si="26"/>
        <v>-253147.28758549551</v>
      </c>
      <c r="AD33" s="23">
        <f t="shared" si="27"/>
        <v>0</v>
      </c>
      <c r="AE33" s="22">
        <f t="shared" si="28"/>
        <v>2432</v>
      </c>
      <c r="AF33" s="22">
        <f t="shared" si="29"/>
        <v>474.26623208712522</v>
      </c>
      <c r="AG33" s="22">
        <f t="shared" si="30"/>
        <v>0</v>
      </c>
      <c r="AH33" s="22">
        <f t="shared" si="31"/>
        <v>1153415.4764358886</v>
      </c>
      <c r="AI33" s="22">
        <f t="shared" si="32"/>
        <v>874351.14400000009</v>
      </c>
      <c r="AJ33" s="91">
        <f t="shared" si="33"/>
        <v>-279064.33243588847</v>
      </c>
      <c r="AO33" s="3"/>
      <c r="AQ33" s="2"/>
    </row>
    <row r="34" spans="2:43" x14ac:dyDescent="0.25">
      <c r="B34" s="220">
        <v>6</v>
      </c>
      <c r="C34" s="221" t="str">
        <f>IF(LEFT($C$201,9)="Programme","",$C$201)</f>
        <v/>
      </c>
      <c r="D34" s="222">
        <f t="shared" si="2"/>
        <v>0</v>
      </c>
      <c r="E34" s="223">
        <f t="shared" si="2"/>
        <v>0</v>
      </c>
      <c r="F34" s="80">
        <f t="shared" si="3"/>
        <v>0</v>
      </c>
      <c r="G34" s="155">
        <f t="shared" si="4"/>
        <v>0</v>
      </c>
      <c r="H34" s="155">
        <f t="shared" si="5"/>
        <v>3.3674400000000002</v>
      </c>
      <c r="I34" s="23">
        <f t="shared" si="6"/>
        <v>0</v>
      </c>
      <c r="J34" s="22">
        <f t="shared" si="7"/>
        <v>0</v>
      </c>
      <c r="K34" s="22">
        <f t="shared" si="8"/>
        <v>0</v>
      </c>
      <c r="L34" s="22">
        <f t="shared" si="9"/>
        <v>0</v>
      </c>
      <c r="M34" s="22">
        <f t="shared" si="10"/>
        <v>0</v>
      </c>
      <c r="N34" s="22">
        <f t="shared" si="11"/>
        <v>0</v>
      </c>
      <c r="O34" s="91">
        <f t="shared" si="12"/>
        <v>0</v>
      </c>
      <c r="P34" s="23">
        <f t="shared" si="13"/>
        <v>0</v>
      </c>
      <c r="Q34" s="22">
        <f t="shared" si="14"/>
        <v>0</v>
      </c>
      <c r="R34" s="22">
        <f t="shared" si="15"/>
        <v>0</v>
      </c>
      <c r="S34" s="22">
        <f t="shared" si="16"/>
        <v>0</v>
      </c>
      <c r="T34" s="22">
        <f t="shared" si="17"/>
        <v>0</v>
      </c>
      <c r="U34" s="22">
        <f t="shared" si="18"/>
        <v>0</v>
      </c>
      <c r="V34" s="91">
        <f t="shared" si="19"/>
        <v>0</v>
      </c>
      <c r="W34" s="23">
        <f t="shared" si="20"/>
        <v>0</v>
      </c>
      <c r="X34" s="22">
        <f t="shared" si="21"/>
        <v>0</v>
      </c>
      <c r="Y34" s="22">
        <f t="shared" si="22"/>
        <v>0</v>
      </c>
      <c r="Z34" s="22">
        <f t="shared" si="23"/>
        <v>0</v>
      </c>
      <c r="AA34" s="22">
        <f t="shared" si="24"/>
        <v>0</v>
      </c>
      <c r="AB34" s="22">
        <f t="shared" si="25"/>
        <v>0</v>
      </c>
      <c r="AC34" s="91">
        <f t="shared" si="26"/>
        <v>0</v>
      </c>
      <c r="AD34" s="23">
        <f t="shared" si="27"/>
        <v>0</v>
      </c>
      <c r="AE34" s="22">
        <f t="shared" si="28"/>
        <v>0</v>
      </c>
      <c r="AF34" s="22">
        <f t="shared" si="29"/>
        <v>0</v>
      </c>
      <c r="AG34" s="22">
        <f t="shared" si="30"/>
        <v>0</v>
      </c>
      <c r="AH34" s="22">
        <f t="shared" si="31"/>
        <v>0</v>
      </c>
      <c r="AI34" s="22">
        <f t="shared" si="32"/>
        <v>0</v>
      </c>
      <c r="AJ34" s="91">
        <f t="shared" si="33"/>
        <v>0</v>
      </c>
      <c r="AO34" s="3"/>
      <c r="AQ34" s="2"/>
    </row>
    <row r="35" spans="2:43" x14ac:dyDescent="0.25">
      <c r="B35" s="220">
        <v>7</v>
      </c>
      <c r="C35" s="221" t="str">
        <f>IF(LEFT($C$229,9)="Programme","",$C$229)</f>
        <v/>
      </c>
      <c r="D35" s="222">
        <f t="shared" si="2"/>
        <v>0</v>
      </c>
      <c r="E35" s="223">
        <f t="shared" si="2"/>
        <v>0</v>
      </c>
      <c r="F35" s="80">
        <f t="shared" si="3"/>
        <v>0</v>
      </c>
      <c r="G35" s="155">
        <f t="shared" si="4"/>
        <v>0</v>
      </c>
      <c r="H35" s="155">
        <f t="shared" si="5"/>
        <v>0</v>
      </c>
      <c r="I35" s="23">
        <f t="shared" si="6"/>
        <v>0</v>
      </c>
      <c r="J35" s="22">
        <f t="shared" si="7"/>
        <v>0</v>
      </c>
      <c r="K35" s="22">
        <f t="shared" si="8"/>
        <v>0</v>
      </c>
      <c r="L35" s="22">
        <f t="shared" si="9"/>
        <v>0</v>
      </c>
      <c r="M35" s="22">
        <f t="shared" si="10"/>
        <v>0</v>
      </c>
      <c r="N35" s="22">
        <f t="shared" si="11"/>
        <v>0</v>
      </c>
      <c r="O35" s="91">
        <f t="shared" si="12"/>
        <v>0</v>
      </c>
      <c r="P35" s="23">
        <f t="shared" si="13"/>
        <v>0</v>
      </c>
      <c r="Q35" s="22">
        <f t="shared" si="14"/>
        <v>0</v>
      </c>
      <c r="R35" s="22">
        <f t="shared" si="15"/>
        <v>0</v>
      </c>
      <c r="S35" s="22">
        <f t="shared" si="16"/>
        <v>0</v>
      </c>
      <c r="T35" s="22">
        <f t="shared" si="17"/>
        <v>0</v>
      </c>
      <c r="U35" s="22">
        <f t="shared" si="18"/>
        <v>0</v>
      </c>
      <c r="V35" s="91">
        <f t="shared" si="19"/>
        <v>0</v>
      </c>
      <c r="W35" s="23">
        <f t="shared" si="20"/>
        <v>0</v>
      </c>
      <c r="X35" s="22">
        <f t="shared" si="21"/>
        <v>0</v>
      </c>
      <c r="Y35" s="22">
        <f t="shared" si="22"/>
        <v>0</v>
      </c>
      <c r="Z35" s="22">
        <f t="shared" si="23"/>
        <v>0</v>
      </c>
      <c r="AA35" s="22">
        <f t="shared" si="24"/>
        <v>0</v>
      </c>
      <c r="AB35" s="22">
        <f t="shared" si="25"/>
        <v>0</v>
      </c>
      <c r="AC35" s="91">
        <f t="shared" si="26"/>
        <v>0</v>
      </c>
      <c r="AD35" s="23">
        <f t="shared" si="27"/>
        <v>0</v>
      </c>
      <c r="AE35" s="22">
        <f t="shared" si="28"/>
        <v>0</v>
      </c>
      <c r="AF35" s="22">
        <f t="shared" si="29"/>
        <v>0</v>
      </c>
      <c r="AG35" s="22">
        <f t="shared" si="30"/>
        <v>0</v>
      </c>
      <c r="AH35" s="22">
        <f t="shared" si="31"/>
        <v>0</v>
      </c>
      <c r="AI35" s="22">
        <f t="shared" si="32"/>
        <v>0</v>
      </c>
      <c r="AJ35" s="91">
        <f t="shared" si="33"/>
        <v>0</v>
      </c>
      <c r="AO35" s="3"/>
      <c r="AQ35" s="2"/>
    </row>
    <row r="36" spans="2:43" x14ac:dyDescent="0.25">
      <c r="B36" s="220">
        <v>8</v>
      </c>
      <c r="C36" s="221" t="str">
        <f>IF(LEFT($C$257,9)="Programme","",$C$257)</f>
        <v/>
      </c>
      <c r="D36" s="222">
        <f t="shared" si="2"/>
        <v>0</v>
      </c>
      <c r="E36" s="223">
        <f t="shared" si="2"/>
        <v>0</v>
      </c>
      <c r="F36" s="80">
        <f t="shared" si="3"/>
        <v>0</v>
      </c>
      <c r="G36" s="155">
        <f t="shared" si="4"/>
        <v>0</v>
      </c>
      <c r="H36" s="155">
        <f t="shared" si="5"/>
        <v>0</v>
      </c>
      <c r="I36" s="23">
        <f t="shared" si="6"/>
        <v>0</v>
      </c>
      <c r="J36" s="22">
        <f t="shared" si="7"/>
        <v>0</v>
      </c>
      <c r="K36" s="22">
        <f t="shared" si="8"/>
        <v>0</v>
      </c>
      <c r="L36" s="22">
        <f t="shared" si="9"/>
        <v>0</v>
      </c>
      <c r="M36" s="22">
        <f t="shared" si="10"/>
        <v>0</v>
      </c>
      <c r="N36" s="22">
        <f t="shared" si="11"/>
        <v>0</v>
      </c>
      <c r="O36" s="91">
        <f t="shared" si="12"/>
        <v>0</v>
      </c>
      <c r="P36" s="23">
        <f t="shared" si="13"/>
        <v>0</v>
      </c>
      <c r="Q36" s="22">
        <f t="shared" si="14"/>
        <v>0</v>
      </c>
      <c r="R36" s="22">
        <f t="shared" si="15"/>
        <v>0</v>
      </c>
      <c r="S36" s="22">
        <f t="shared" si="16"/>
        <v>0</v>
      </c>
      <c r="T36" s="22">
        <f t="shared" si="17"/>
        <v>0</v>
      </c>
      <c r="U36" s="22">
        <f t="shared" si="18"/>
        <v>0</v>
      </c>
      <c r="V36" s="91">
        <f t="shared" si="19"/>
        <v>0</v>
      </c>
      <c r="W36" s="23">
        <f t="shared" si="20"/>
        <v>0</v>
      </c>
      <c r="X36" s="22">
        <f t="shared" si="21"/>
        <v>0</v>
      </c>
      <c r="Y36" s="22">
        <f t="shared" si="22"/>
        <v>0</v>
      </c>
      <c r="Z36" s="22">
        <f t="shared" si="23"/>
        <v>0</v>
      </c>
      <c r="AA36" s="22">
        <f t="shared" si="24"/>
        <v>0</v>
      </c>
      <c r="AB36" s="22">
        <f t="shared" si="25"/>
        <v>0</v>
      </c>
      <c r="AC36" s="91">
        <f t="shared" si="26"/>
        <v>0</v>
      </c>
      <c r="AD36" s="23">
        <f t="shared" si="27"/>
        <v>0</v>
      </c>
      <c r="AE36" s="22">
        <f t="shared" si="28"/>
        <v>0</v>
      </c>
      <c r="AF36" s="22">
        <f t="shared" si="29"/>
        <v>0</v>
      </c>
      <c r="AG36" s="22">
        <f t="shared" si="30"/>
        <v>0</v>
      </c>
      <c r="AH36" s="22">
        <f t="shared" si="31"/>
        <v>0</v>
      </c>
      <c r="AI36" s="22">
        <f t="shared" si="32"/>
        <v>0</v>
      </c>
      <c r="AJ36" s="91">
        <f t="shared" si="33"/>
        <v>0</v>
      </c>
      <c r="AO36" s="3"/>
      <c r="AQ36" s="2"/>
    </row>
    <row r="37" spans="2:43" ht="19.5" customHeight="1" x14ac:dyDescent="0.25">
      <c r="B37" s="220">
        <v>9</v>
      </c>
      <c r="C37" s="221" t="str">
        <f>IF(LEFT($C$285,9)="Programme","",$C$285)</f>
        <v/>
      </c>
      <c r="D37" s="222">
        <f t="shared" si="2"/>
        <v>0</v>
      </c>
      <c r="E37" s="223">
        <f t="shared" si="2"/>
        <v>0</v>
      </c>
      <c r="F37" s="80">
        <f t="shared" si="3"/>
        <v>0</v>
      </c>
      <c r="G37" s="155">
        <f t="shared" si="4"/>
        <v>0</v>
      </c>
      <c r="H37" s="155">
        <f t="shared" si="5"/>
        <v>0</v>
      </c>
      <c r="I37" s="23">
        <f t="shared" si="6"/>
        <v>0</v>
      </c>
      <c r="J37" s="22">
        <f t="shared" si="7"/>
        <v>0</v>
      </c>
      <c r="K37" s="22">
        <f t="shared" si="8"/>
        <v>0</v>
      </c>
      <c r="L37" s="22">
        <f t="shared" si="9"/>
        <v>0</v>
      </c>
      <c r="M37" s="22">
        <f t="shared" si="10"/>
        <v>0</v>
      </c>
      <c r="N37" s="22">
        <f t="shared" si="11"/>
        <v>0</v>
      </c>
      <c r="O37" s="91">
        <f t="shared" si="12"/>
        <v>0</v>
      </c>
      <c r="P37" s="23">
        <f t="shared" si="13"/>
        <v>0</v>
      </c>
      <c r="Q37" s="22">
        <f t="shared" si="14"/>
        <v>0</v>
      </c>
      <c r="R37" s="22">
        <f t="shared" si="15"/>
        <v>0</v>
      </c>
      <c r="S37" s="22">
        <f t="shared" si="16"/>
        <v>0</v>
      </c>
      <c r="T37" s="22">
        <f t="shared" si="17"/>
        <v>0</v>
      </c>
      <c r="U37" s="22">
        <f t="shared" si="18"/>
        <v>0</v>
      </c>
      <c r="V37" s="91">
        <f t="shared" si="19"/>
        <v>0</v>
      </c>
      <c r="W37" s="23">
        <f t="shared" si="20"/>
        <v>0</v>
      </c>
      <c r="X37" s="22">
        <f t="shared" si="21"/>
        <v>0</v>
      </c>
      <c r="Y37" s="22">
        <f t="shared" si="22"/>
        <v>0</v>
      </c>
      <c r="Z37" s="22">
        <f t="shared" si="23"/>
        <v>0</v>
      </c>
      <c r="AA37" s="22">
        <f t="shared" si="24"/>
        <v>0</v>
      </c>
      <c r="AB37" s="22">
        <f t="shared" si="25"/>
        <v>0</v>
      </c>
      <c r="AC37" s="91">
        <f t="shared" si="26"/>
        <v>0</v>
      </c>
      <c r="AD37" s="23">
        <f t="shared" si="27"/>
        <v>0</v>
      </c>
      <c r="AE37" s="22">
        <f t="shared" si="28"/>
        <v>0</v>
      </c>
      <c r="AF37" s="22">
        <f t="shared" si="29"/>
        <v>0</v>
      </c>
      <c r="AG37" s="22">
        <f t="shared" si="30"/>
        <v>0</v>
      </c>
      <c r="AH37" s="22">
        <f t="shared" si="31"/>
        <v>0</v>
      </c>
      <c r="AI37" s="22">
        <f t="shared" si="32"/>
        <v>0</v>
      </c>
      <c r="AJ37" s="91">
        <f t="shared" si="33"/>
        <v>0</v>
      </c>
      <c r="AO37" s="3"/>
      <c r="AQ37" s="2"/>
    </row>
    <row r="38" spans="2:43" ht="19.5" customHeight="1" x14ac:dyDescent="0.25">
      <c r="B38" s="220">
        <v>10</v>
      </c>
      <c r="C38" s="221" t="str">
        <f>IF(LEFT($C$313,9)="Programme","",$C$313)</f>
        <v/>
      </c>
      <c r="D38" s="222">
        <f t="shared" si="2"/>
        <v>0</v>
      </c>
      <c r="E38" s="223">
        <f t="shared" si="2"/>
        <v>0</v>
      </c>
      <c r="F38" s="80">
        <f t="shared" si="3"/>
        <v>0</v>
      </c>
      <c r="G38" s="155">
        <f t="shared" si="4"/>
        <v>0</v>
      </c>
      <c r="H38" s="155">
        <f t="shared" si="5"/>
        <v>0</v>
      </c>
      <c r="I38" s="23">
        <f t="shared" si="6"/>
        <v>0</v>
      </c>
      <c r="J38" s="22">
        <f t="shared" si="7"/>
        <v>0</v>
      </c>
      <c r="K38" s="22">
        <f t="shared" si="8"/>
        <v>0</v>
      </c>
      <c r="L38" s="22">
        <f t="shared" si="9"/>
        <v>0</v>
      </c>
      <c r="M38" s="22">
        <f t="shared" si="10"/>
        <v>0</v>
      </c>
      <c r="N38" s="22">
        <f t="shared" si="11"/>
        <v>0</v>
      </c>
      <c r="O38" s="91">
        <f t="shared" si="12"/>
        <v>0</v>
      </c>
      <c r="P38" s="23">
        <f t="shared" si="13"/>
        <v>0</v>
      </c>
      <c r="Q38" s="22">
        <f t="shared" si="14"/>
        <v>0</v>
      </c>
      <c r="R38" s="22">
        <f t="shared" si="15"/>
        <v>0</v>
      </c>
      <c r="S38" s="22">
        <f t="shared" si="16"/>
        <v>0</v>
      </c>
      <c r="T38" s="22">
        <f t="shared" si="17"/>
        <v>0</v>
      </c>
      <c r="U38" s="22">
        <f t="shared" si="18"/>
        <v>0</v>
      </c>
      <c r="V38" s="91">
        <f t="shared" si="19"/>
        <v>0</v>
      </c>
      <c r="W38" s="23">
        <f t="shared" si="20"/>
        <v>0</v>
      </c>
      <c r="X38" s="22">
        <f t="shared" si="21"/>
        <v>0</v>
      </c>
      <c r="Y38" s="22">
        <f t="shared" si="22"/>
        <v>0</v>
      </c>
      <c r="Z38" s="22">
        <f t="shared" si="23"/>
        <v>0</v>
      </c>
      <c r="AA38" s="22">
        <f t="shared" si="24"/>
        <v>0</v>
      </c>
      <c r="AB38" s="22">
        <f t="shared" si="25"/>
        <v>0</v>
      </c>
      <c r="AC38" s="91">
        <f t="shared" si="26"/>
        <v>0</v>
      </c>
      <c r="AD38" s="23">
        <f t="shared" si="27"/>
        <v>0</v>
      </c>
      <c r="AE38" s="22">
        <f t="shared" si="28"/>
        <v>0</v>
      </c>
      <c r="AF38" s="22">
        <f t="shared" si="29"/>
        <v>0</v>
      </c>
      <c r="AG38" s="22">
        <f t="shared" si="30"/>
        <v>0</v>
      </c>
      <c r="AH38" s="22">
        <f t="shared" si="31"/>
        <v>0</v>
      </c>
      <c r="AI38" s="22">
        <f t="shared" si="32"/>
        <v>0</v>
      </c>
      <c r="AJ38" s="91">
        <f t="shared" si="33"/>
        <v>0</v>
      </c>
      <c r="AO38" s="3"/>
      <c r="AQ38" s="2"/>
    </row>
    <row r="39" spans="2:43" ht="19.5" hidden="1" customHeight="1" x14ac:dyDescent="0.25">
      <c r="B39" s="220">
        <v>11</v>
      </c>
      <c r="C39" s="221" t="str">
        <f>IF(LEFT($C$341,9)="Programme","",$C$341)</f>
        <v/>
      </c>
      <c r="D39" s="222">
        <f t="shared" si="2"/>
        <v>0</v>
      </c>
      <c r="E39" s="223">
        <f t="shared" si="2"/>
        <v>0</v>
      </c>
      <c r="F39" s="80">
        <f t="shared" si="3"/>
        <v>0</v>
      </c>
      <c r="G39" s="155">
        <f t="shared" si="4"/>
        <v>0</v>
      </c>
      <c r="H39" s="155">
        <f t="shared" si="5"/>
        <v>0</v>
      </c>
      <c r="I39" s="23">
        <f t="shared" si="6"/>
        <v>0</v>
      </c>
      <c r="J39" s="22">
        <f t="shared" si="7"/>
        <v>0</v>
      </c>
      <c r="K39" s="22">
        <f t="shared" si="8"/>
        <v>0</v>
      </c>
      <c r="L39" s="22">
        <f t="shared" si="9"/>
        <v>0</v>
      </c>
      <c r="M39" s="22">
        <f t="shared" si="10"/>
        <v>0</v>
      </c>
      <c r="N39" s="22">
        <f t="shared" si="11"/>
        <v>0</v>
      </c>
      <c r="O39" s="91">
        <f t="shared" si="12"/>
        <v>0</v>
      </c>
      <c r="P39" s="23">
        <f t="shared" si="13"/>
        <v>0</v>
      </c>
      <c r="Q39" s="22">
        <f t="shared" si="14"/>
        <v>0</v>
      </c>
      <c r="R39" s="22">
        <f t="shared" si="15"/>
        <v>0</v>
      </c>
      <c r="S39" s="22">
        <f t="shared" si="16"/>
        <v>0</v>
      </c>
      <c r="T39" s="22">
        <f t="shared" si="17"/>
        <v>0</v>
      </c>
      <c r="U39" s="22">
        <f t="shared" si="18"/>
        <v>0</v>
      </c>
      <c r="V39" s="91">
        <f t="shared" si="19"/>
        <v>0</v>
      </c>
      <c r="W39" s="23">
        <f t="shared" si="20"/>
        <v>0</v>
      </c>
      <c r="X39" s="22">
        <f t="shared" si="21"/>
        <v>0</v>
      </c>
      <c r="Y39" s="22">
        <f t="shared" si="22"/>
        <v>0</v>
      </c>
      <c r="Z39" s="22">
        <f t="shared" si="23"/>
        <v>0</v>
      </c>
      <c r="AA39" s="22">
        <f t="shared" si="24"/>
        <v>0</v>
      </c>
      <c r="AB39" s="22">
        <f t="shared" si="25"/>
        <v>0</v>
      </c>
      <c r="AC39" s="91">
        <f t="shared" si="26"/>
        <v>0</v>
      </c>
      <c r="AD39" s="23">
        <f t="shared" si="27"/>
        <v>0</v>
      </c>
      <c r="AE39" s="22">
        <f t="shared" si="28"/>
        <v>0</v>
      </c>
      <c r="AF39" s="22">
        <f t="shared" si="29"/>
        <v>0</v>
      </c>
      <c r="AG39" s="22">
        <f t="shared" si="30"/>
        <v>0</v>
      </c>
      <c r="AH39" s="22">
        <f t="shared" si="31"/>
        <v>0</v>
      </c>
      <c r="AI39" s="22">
        <f t="shared" si="32"/>
        <v>0</v>
      </c>
      <c r="AJ39" s="91">
        <f t="shared" si="33"/>
        <v>0</v>
      </c>
      <c r="AO39" s="3"/>
      <c r="AQ39" s="2"/>
    </row>
    <row r="40" spans="2:43" ht="19.5" hidden="1" customHeight="1" x14ac:dyDescent="0.25">
      <c r="B40" s="220">
        <v>12</v>
      </c>
      <c r="C40" s="221" t="str">
        <f>IF(LEFT($C$369,9)="Programme","",$C$369)</f>
        <v/>
      </c>
      <c r="D40" s="222">
        <f t="shared" si="2"/>
        <v>0</v>
      </c>
      <c r="E40" s="223">
        <f t="shared" si="2"/>
        <v>0</v>
      </c>
      <c r="F40" s="80">
        <f t="shared" si="3"/>
        <v>0</v>
      </c>
      <c r="G40" s="155">
        <f t="shared" si="4"/>
        <v>0</v>
      </c>
      <c r="H40" s="155">
        <f t="shared" si="5"/>
        <v>0</v>
      </c>
      <c r="I40" s="23">
        <f t="shared" si="6"/>
        <v>0</v>
      </c>
      <c r="J40" s="22">
        <f t="shared" si="7"/>
        <v>0</v>
      </c>
      <c r="K40" s="22">
        <f t="shared" si="8"/>
        <v>0</v>
      </c>
      <c r="L40" s="22">
        <f t="shared" si="9"/>
        <v>0</v>
      </c>
      <c r="M40" s="22">
        <f t="shared" si="10"/>
        <v>0</v>
      </c>
      <c r="N40" s="22">
        <f t="shared" si="11"/>
        <v>0</v>
      </c>
      <c r="O40" s="91">
        <f t="shared" si="12"/>
        <v>0</v>
      </c>
      <c r="P40" s="23">
        <f t="shared" si="13"/>
        <v>0</v>
      </c>
      <c r="Q40" s="22">
        <f t="shared" si="14"/>
        <v>0</v>
      </c>
      <c r="R40" s="22">
        <f t="shared" si="15"/>
        <v>0</v>
      </c>
      <c r="S40" s="22">
        <f t="shared" si="16"/>
        <v>0</v>
      </c>
      <c r="T40" s="22">
        <f t="shared" si="17"/>
        <v>0</v>
      </c>
      <c r="U40" s="22">
        <f t="shared" si="18"/>
        <v>0</v>
      </c>
      <c r="V40" s="91">
        <f t="shared" si="19"/>
        <v>0</v>
      </c>
      <c r="W40" s="23">
        <f t="shared" si="20"/>
        <v>0</v>
      </c>
      <c r="X40" s="22">
        <f t="shared" si="21"/>
        <v>0</v>
      </c>
      <c r="Y40" s="22">
        <f t="shared" si="22"/>
        <v>0</v>
      </c>
      <c r="Z40" s="22">
        <f t="shared" si="23"/>
        <v>0</v>
      </c>
      <c r="AA40" s="22">
        <f t="shared" si="24"/>
        <v>0</v>
      </c>
      <c r="AB40" s="22">
        <f t="shared" si="25"/>
        <v>0</v>
      </c>
      <c r="AC40" s="91">
        <f t="shared" si="26"/>
        <v>0</v>
      </c>
      <c r="AD40" s="23">
        <f t="shared" si="27"/>
        <v>0</v>
      </c>
      <c r="AE40" s="22">
        <f t="shared" si="28"/>
        <v>0</v>
      </c>
      <c r="AF40" s="22">
        <f t="shared" si="29"/>
        <v>0</v>
      </c>
      <c r="AG40" s="22">
        <f t="shared" si="30"/>
        <v>0</v>
      </c>
      <c r="AH40" s="22">
        <f t="shared" si="31"/>
        <v>0</v>
      </c>
      <c r="AI40" s="22">
        <f t="shared" si="32"/>
        <v>0</v>
      </c>
      <c r="AJ40" s="91">
        <f t="shared" si="33"/>
        <v>0</v>
      </c>
      <c r="AO40" s="3"/>
      <c r="AQ40" s="2"/>
    </row>
    <row r="41" spans="2:43" ht="19.5" hidden="1" customHeight="1" x14ac:dyDescent="0.25">
      <c r="B41" s="220">
        <v>13</v>
      </c>
      <c r="C41" s="221" t="str">
        <f>IF(LEFT($C$397,9)="Programme","",$C$397)</f>
        <v/>
      </c>
      <c r="D41" s="222">
        <f t="shared" si="2"/>
        <v>0</v>
      </c>
      <c r="E41" s="223">
        <f t="shared" si="2"/>
        <v>0</v>
      </c>
      <c r="F41" s="80">
        <f t="shared" si="3"/>
        <v>0</v>
      </c>
      <c r="G41" s="155">
        <f t="shared" si="4"/>
        <v>0</v>
      </c>
      <c r="H41" s="155">
        <f t="shared" si="5"/>
        <v>0</v>
      </c>
      <c r="I41" s="23">
        <f t="shared" si="6"/>
        <v>0</v>
      </c>
      <c r="J41" s="22">
        <f t="shared" si="7"/>
        <v>0</v>
      </c>
      <c r="K41" s="22">
        <f t="shared" si="8"/>
        <v>0</v>
      </c>
      <c r="L41" s="22">
        <f t="shared" si="9"/>
        <v>0</v>
      </c>
      <c r="M41" s="22">
        <f t="shared" si="10"/>
        <v>0</v>
      </c>
      <c r="N41" s="22">
        <f t="shared" si="11"/>
        <v>0</v>
      </c>
      <c r="O41" s="91">
        <f t="shared" si="12"/>
        <v>0</v>
      </c>
      <c r="P41" s="23">
        <f t="shared" si="13"/>
        <v>0</v>
      </c>
      <c r="Q41" s="22">
        <f t="shared" si="14"/>
        <v>0</v>
      </c>
      <c r="R41" s="22">
        <f t="shared" si="15"/>
        <v>0</v>
      </c>
      <c r="S41" s="22">
        <f t="shared" si="16"/>
        <v>0</v>
      </c>
      <c r="T41" s="22">
        <f t="shared" si="17"/>
        <v>0</v>
      </c>
      <c r="U41" s="22">
        <f t="shared" si="18"/>
        <v>0</v>
      </c>
      <c r="V41" s="91">
        <f t="shared" si="19"/>
        <v>0</v>
      </c>
      <c r="W41" s="23">
        <f t="shared" si="20"/>
        <v>0</v>
      </c>
      <c r="X41" s="22">
        <f t="shared" si="21"/>
        <v>0</v>
      </c>
      <c r="Y41" s="22">
        <f t="shared" si="22"/>
        <v>0</v>
      </c>
      <c r="Z41" s="22">
        <f t="shared" si="23"/>
        <v>0</v>
      </c>
      <c r="AA41" s="22">
        <f t="shared" si="24"/>
        <v>0</v>
      </c>
      <c r="AB41" s="22">
        <f t="shared" si="25"/>
        <v>0</v>
      </c>
      <c r="AC41" s="91">
        <f t="shared" si="26"/>
        <v>0</v>
      </c>
      <c r="AD41" s="23">
        <f t="shared" si="27"/>
        <v>0</v>
      </c>
      <c r="AE41" s="22">
        <f t="shared" si="28"/>
        <v>0</v>
      </c>
      <c r="AF41" s="22">
        <f t="shared" si="29"/>
        <v>0</v>
      </c>
      <c r="AG41" s="22">
        <f t="shared" si="30"/>
        <v>0</v>
      </c>
      <c r="AH41" s="22">
        <f t="shared" si="31"/>
        <v>0</v>
      </c>
      <c r="AI41" s="22">
        <f t="shared" si="32"/>
        <v>0</v>
      </c>
      <c r="AJ41" s="91">
        <f t="shared" si="33"/>
        <v>0</v>
      </c>
      <c r="AO41" s="3"/>
      <c r="AQ41" s="2"/>
    </row>
    <row r="42" spans="2:43" ht="19.5" hidden="1" customHeight="1" x14ac:dyDescent="0.25">
      <c r="B42" s="220">
        <v>14</v>
      </c>
      <c r="C42" s="221" t="str">
        <f>IF(LEFT($C$425,9)="Programme","",$C$425)</f>
        <v/>
      </c>
      <c r="D42" s="222">
        <f t="shared" si="2"/>
        <v>0</v>
      </c>
      <c r="E42" s="223">
        <f t="shared" si="2"/>
        <v>0</v>
      </c>
      <c r="F42" s="80">
        <f t="shared" si="3"/>
        <v>0</v>
      </c>
      <c r="G42" s="155">
        <f t="shared" si="4"/>
        <v>0</v>
      </c>
      <c r="H42" s="155">
        <f t="shared" si="5"/>
        <v>0</v>
      </c>
      <c r="I42" s="23">
        <f t="shared" si="6"/>
        <v>0</v>
      </c>
      <c r="J42" s="22">
        <f t="shared" si="7"/>
        <v>0</v>
      </c>
      <c r="K42" s="22">
        <f t="shared" si="8"/>
        <v>0</v>
      </c>
      <c r="L42" s="22">
        <f t="shared" si="9"/>
        <v>0</v>
      </c>
      <c r="M42" s="22">
        <f t="shared" si="10"/>
        <v>0</v>
      </c>
      <c r="N42" s="22">
        <f t="shared" si="11"/>
        <v>0</v>
      </c>
      <c r="O42" s="91">
        <f t="shared" si="12"/>
        <v>0</v>
      </c>
      <c r="P42" s="23">
        <f t="shared" si="13"/>
        <v>0</v>
      </c>
      <c r="Q42" s="22">
        <f t="shared" si="14"/>
        <v>0</v>
      </c>
      <c r="R42" s="22">
        <f t="shared" si="15"/>
        <v>0</v>
      </c>
      <c r="S42" s="22">
        <f t="shared" si="16"/>
        <v>0</v>
      </c>
      <c r="T42" s="22">
        <f t="shared" si="17"/>
        <v>0</v>
      </c>
      <c r="U42" s="22">
        <f t="shared" si="18"/>
        <v>0</v>
      </c>
      <c r="V42" s="91">
        <f t="shared" si="19"/>
        <v>0</v>
      </c>
      <c r="W42" s="23">
        <f t="shared" si="20"/>
        <v>0</v>
      </c>
      <c r="X42" s="22">
        <f t="shared" si="21"/>
        <v>0</v>
      </c>
      <c r="Y42" s="22">
        <f t="shared" si="22"/>
        <v>0</v>
      </c>
      <c r="Z42" s="22">
        <f t="shared" si="23"/>
        <v>0</v>
      </c>
      <c r="AA42" s="22">
        <f t="shared" si="24"/>
        <v>0</v>
      </c>
      <c r="AB42" s="22">
        <f t="shared" si="25"/>
        <v>0</v>
      </c>
      <c r="AC42" s="91">
        <f t="shared" si="26"/>
        <v>0</v>
      </c>
      <c r="AD42" s="23">
        <f t="shared" si="27"/>
        <v>0</v>
      </c>
      <c r="AE42" s="22">
        <f t="shared" si="28"/>
        <v>0</v>
      </c>
      <c r="AF42" s="22">
        <f t="shared" si="29"/>
        <v>0</v>
      </c>
      <c r="AG42" s="22">
        <f t="shared" si="30"/>
        <v>0</v>
      </c>
      <c r="AH42" s="22">
        <f t="shared" si="31"/>
        <v>0</v>
      </c>
      <c r="AI42" s="22">
        <f t="shared" si="32"/>
        <v>0</v>
      </c>
      <c r="AJ42" s="91">
        <f t="shared" si="33"/>
        <v>0</v>
      </c>
      <c r="AO42" s="3"/>
      <c r="AQ42" s="2"/>
    </row>
    <row r="43" spans="2:43" ht="19.5" hidden="1" customHeight="1" x14ac:dyDescent="0.25">
      <c r="B43" s="220">
        <v>15</v>
      </c>
      <c r="C43" s="221" t="str">
        <f>IF(LEFT($C$453,9)="Programme","",$C$453)</f>
        <v/>
      </c>
      <c r="D43" s="222">
        <f t="shared" si="2"/>
        <v>0</v>
      </c>
      <c r="E43" s="223">
        <f t="shared" si="2"/>
        <v>0</v>
      </c>
      <c r="F43" s="80">
        <f t="shared" si="3"/>
        <v>0</v>
      </c>
      <c r="G43" s="155">
        <f t="shared" si="4"/>
        <v>0</v>
      </c>
      <c r="H43" s="155">
        <f t="shared" si="5"/>
        <v>0</v>
      </c>
      <c r="I43" s="23">
        <f t="shared" si="6"/>
        <v>0</v>
      </c>
      <c r="J43" s="22">
        <f t="shared" si="7"/>
        <v>0</v>
      </c>
      <c r="K43" s="22">
        <f t="shared" si="8"/>
        <v>0</v>
      </c>
      <c r="L43" s="22">
        <f t="shared" si="9"/>
        <v>0</v>
      </c>
      <c r="M43" s="22">
        <f t="shared" si="10"/>
        <v>0</v>
      </c>
      <c r="N43" s="22">
        <f t="shared" si="11"/>
        <v>0</v>
      </c>
      <c r="O43" s="91">
        <f t="shared" si="12"/>
        <v>0</v>
      </c>
      <c r="P43" s="23">
        <f t="shared" si="13"/>
        <v>0</v>
      </c>
      <c r="Q43" s="22">
        <f t="shared" si="14"/>
        <v>0</v>
      </c>
      <c r="R43" s="22">
        <f t="shared" si="15"/>
        <v>0</v>
      </c>
      <c r="S43" s="22">
        <f t="shared" si="16"/>
        <v>0</v>
      </c>
      <c r="T43" s="22">
        <f t="shared" si="17"/>
        <v>0</v>
      </c>
      <c r="U43" s="22">
        <f t="shared" si="18"/>
        <v>0</v>
      </c>
      <c r="V43" s="91">
        <f t="shared" si="19"/>
        <v>0</v>
      </c>
      <c r="W43" s="23">
        <f t="shared" si="20"/>
        <v>0</v>
      </c>
      <c r="X43" s="22">
        <f t="shared" si="21"/>
        <v>0</v>
      </c>
      <c r="Y43" s="22">
        <f t="shared" si="22"/>
        <v>0</v>
      </c>
      <c r="Z43" s="22">
        <f t="shared" si="23"/>
        <v>0</v>
      </c>
      <c r="AA43" s="22">
        <f t="shared" si="24"/>
        <v>0</v>
      </c>
      <c r="AB43" s="22">
        <f t="shared" si="25"/>
        <v>0</v>
      </c>
      <c r="AC43" s="91">
        <f t="shared" si="26"/>
        <v>0</v>
      </c>
      <c r="AD43" s="23">
        <f t="shared" si="27"/>
        <v>0</v>
      </c>
      <c r="AE43" s="22">
        <f t="shared" si="28"/>
        <v>0</v>
      </c>
      <c r="AF43" s="22">
        <f t="shared" si="29"/>
        <v>0</v>
      </c>
      <c r="AG43" s="22">
        <f t="shared" si="30"/>
        <v>0</v>
      </c>
      <c r="AH43" s="22">
        <f t="shared" si="31"/>
        <v>0</v>
      </c>
      <c r="AI43" s="22">
        <f t="shared" si="32"/>
        <v>0</v>
      </c>
      <c r="AJ43" s="91">
        <f t="shared" si="33"/>
        <v>0</v>
      </c>
      <c r="AO43" s="3"/>
      <c r="AQ43" s="2"/>
    </row>
    <row r="44" spans="2:43" ht="19.5" customHeight="1" x14ac:dyDescent="0.25">
      <c r="B44" s="90">
        <v>16</v>
      </c>
      <c r="C44" s="221" t="str">
        <f>IF(LEFT($C$481,9)="Programme","",$C$481)</f>
        <v/>
      </c>
      <c r="D44" s="222">
        <f t="shared" si="2"/>
        <v>0</v>
      </c>
      <c r="E44" s="223">
        <f t="shared" si="2"/>
        <v>0</v>
      </c>
      <c r="F44" s="80">
        <f t="shared" si="3"/>
        <v>0</v>
      </c>
      <c r="G44" s="155">
        <f t="shared" si="4"/>
        <v>0</v>
      </c>
      <c r="H44" s="155">
        <f t="shared" si="5"/>
        <v>0</v>
      </c>
      <c r="I44" s="23">
        <f t="shared" si="6"/>
        <v>0</v>
      </c>
      <c r="J44" s="22">
        <f t="shared" si="7"/>
        <v>0</v>
      </c>
      <c r="K44" s="22">
        <f t="shared" si="8"/>
        <v>0</v>
      </c>
      <c r="L44" s="22">
        <f t="shared" si="9"/>
        <v>0</v>
      </c>
      <c r="M44" s="22">
        <f t="shared" si="10"/>
        <v>0</v>
      </c>
      <c r="N44" s="22">
        <f t="shared" si="11"/>
        <v>0</v>
      </c>
      <c r="O44" s="91">
        <f t="shared" si="12"/>
        <v>0</v>
      </c>
      <c r="P44" s="23">
        <f t="shared" si="13"/>
        <v>0</v>
      </c>
      <c r="Q44" s="22">
        <f t="shared" si="14"/>
        <v>0</v>
      </c>
      <c r="R44" s="22">
        <f t="shared" si="15"/>
        <v>0</v>
      </c>
      <c r="S44" s="22">
        <f t="shared" si="16"/>
        <v>0</v>
      </c>
      <c r="T44" s="22">
        <f t="shared" si="17"/>
        <v>0</v>
      </c>
      <c r="U44" s="22">
        <f t="shared" si="18"/>
        <v>0</v>
      </c>
      <c r="V44" s="91">
        <f t="shared" si="19"/>
        <v>0</v>
      </c>
      <c r="W44" s="23">
        <f t="shared" si="20"/>
        <v>0</v>
      </c>
      <c r="X44" s="22">
        <f t="shared" si="21"/>
        <v>0</v>
      </c>
      <c r="Y44" s="22">
        <f t="shared" si="22"/>
        <v>0</v>
      </c>
      <c r="Z44" s="22">
        <f t="shared" si="23"/>
        <v>0</v>
      </c>
      <c r="AA44" s="22">
        <f t="shared" si="24"/>
        <v>0</v>
      </c>
      <c r="AB44" s="22">
        <f t="shared" si="25"/>
        <v>0</v>
      </c>
      <c r="AC44" s="91">
        <f t="shared" si="26"/>
        <v>0</v>
      </c>
      <c r="AD44" s="23">
        <f t="shared" si="27"/>
        <v>0</v>
      </c>
      <c r="AE44" s="22">
        <f t="shared" si="28"/>
        <v>0</v>
      </c>
      <c r="AF44" s="22">
        <f t="shared" si="29"/>
        <v>0</v>
      </c>
      <c r="AG44" s="22">
        <f t="shared" si="30"/>
        <v>0</v>
      </c>
      <c r="AH44" s="22">
        <f t="shared" si="31"/>
        <v>0</v>
      </c>
      <c r="AI44" s="22">
        <f t="shared" si="32"/>
        <v>0</v>
      </c>
      <c r="AJ44" s="91">
        <f t="shared" si="33"/>
        <v>0</v>
      </c>
      <c r="AO44" s="3"/>
      <c r="AQ44" s="2"/>
    </row>
    <row r="45" spans="2:43" ht="19.5" customHeight="1" x14ac:dyDescent="0.25">
      <c r="C45" s="27" t="s">
        <v>0</v>
      </c>
      <c r="D45" s="224">
        <f>SUM(D29:D44)</f>
        <v>0</v>
      </c>
      <c r="E45" s="225">
        <f>SUM(E29:E44)</f>
        <v>0</v>
      </c>
      <c r="F45" s="92">
        <f>SUM(F29:F38)</f>
        <v>38625</v>
      </c>
      <c r="G45" s="92">
        <f>IFERROR(H45/F45,0)</f>
        <v>341.47560219029134</v>
      </c>
      <c r="H45" s="92">
        <f>SUM(H29:H38)</f>
        <v>13189495.134600002</v>
      </c>
      <c r="I45" s="25">
        <f>SUM(I29:I38)</f>
        <v>1770</v>
      </c>
      <c r="J45" s="92">
        <f>SUM(J29:J38)</f>
        <v>40395</v>
      </c>
      <c r="K45" s="92">
        <f>IFERROR(M45/J45,0)</f>
        <v>350.72489509944916</v>
      </c>
      <c r="L45" s="92">
        <f t="shared" ref="L45:Q45" si="34">SUM(L29:L38)</f>
        <v>679300.93117684638</v>
      </c>
      <c r="M45" s="92">
        <f t="shared" si="34"/>
        <v>14167532.137542248</v>
      </c>
      <c r="N45" s="92">
        <f>INDEX('ENE17'!$C$2:$C$48,MATCH(Results!$D$3,'ENE17'!$A$2:$A$48,0))</f>
        <v>14821416</v>
      </c>
      <c r="O45" s="129">
        <f>N45-M45</f>
        <v>653883.86245775223</v>
      </c>
      <c r="P45" s="25">
        <f t="shared" si="34"/>
        <v>-448</v>
      </c>
      <c r="Q45" s="24">
        <f t="shared" si="34"/>
        <v>39947</v>
      </c>
      <c r="R45" s="92">
        <f>IFERROR(T45/Q45,0)</f>
        <v>381.25365270127429</v>
      </c>
      <c r="S45" s="24">
        <f>SUM(S29:S38)</f>
        <v>-145132.18243397377</v>
      </c>
      <c r="T45" s="24">
        <f>SUM(T29:T38)</f>
        <v>15229939.664457804</v>
      </c>
      <c r="U45" s="207">
        <f>INDEX('ENE17'!$D$2:$D$48,MATCH(Results!$D$3,'ENE17'!$A$2:$A$48,0))</f>
        <v>15776687</v>
      </c>
      <c r="V45" s="24">
        <f>U45-T45</f>
        <v>546747.33554219641</v>
      </c>
      <c r="W45" s="25">
        <f t="shared" ref="W45:X45" si="35">SUM(W29:W38)</f>
        <v>53</v>
      </c>
      <c r="X45" s="24">
        <f t="shared" si="35"/>
        <v>40000</v>
      </c>
      <c r="Y45" s="92">
        <f>IFERROR(AA45/X45,0)</f>
        <v>411.60017055461202</v>
      </c>
      <c r="Z45" s="24">
        <f t="shared" ref="Z45:AA45" si="36">SUM(Z29:Z38)</f>
        <v>-48467.696767288362</v>
      </c>
      <c r="AA45" s="24">
        <f t="shared" si="36"/>
        <v>16464006.822184481</v>
      </c>
      <c r="AB45" s="207">
        <f>INDEX('ENE17'!$E$2:$E$48,MATCH(Results!$D$3,'ENE17'!$A$2:$A$48,0))</f>
        <v>17034941</v>
      </c>
      <c r="AC45" s="24">
        <f>AB45-AA45</f>
        <v>570934.17781551927</v>
      </c>
      <c r="AD45" s="25">
        <f t="shared" ref="AD45:AE45" si="37">SUM(AD29:AD38)</f>
        <v>-138</v>
      </c>
      <c r="AE45" s="24">
        <f t="shared" si="37"/>
        <v>39862</v>
      </c>
      <c r="AF45" s="92">
        <f>IFERROR(AH45/AE45,0)</f>
        <v>445.19298454000926</v>
      </c>
      <c r="AG45" s="24">
        <f t="shared" ref="AG45:AH45" si="38">SUM(AG29:AG38)</f>
        <v>-71331.362340017702</v>
      </c>
      <c r="AH45" s="24">
        <f t="shared" si="38"/>
        <v>17746282.74973385</v>
      </c>
      <c r="AI45" s="207">
        <f>INDEX('ENE17'!$F$2:$F$48,MATCH(Results!$D$3,'ENE17'!$A$2:$A$48,0))</f>
        <v>18333576</v>
      </c>
      <c r="AJ45" s="24">
        <f>AI45-AH45</f>
        <v>587293.25026614964</v>
      </c>
      <c r="AO45" s="3"/>
      <c r="AQ45" s="2"/>
    </row>
    <row r="46" spans="2:43" ht="19.5" customHeight="1" x14ac:dyDescent="0.25">
      <c r="C46" s="55"/>
      <c r="D46" s="55"/>
      <c r="E46" s="55"/>
      <c r="F46" s="55"/>
      <c r="G46" s="55"/>
      <c r="H46" s="55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AO46" s="3"/>
      <c r="AQ46" s="2"/>
    </row>
    <row r="47" spans="2:43" ht="19.5" customHeight="1" x14ac:dyDescent="0.25">
      <c r="C47" s="55"/>
      <c r="D47" s="55"/>
      <c r="E47" s="55"/>
      <c r="F47" s="55"/>
      <c r="G47" s="55"/>
      <c r="H47" s="55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AC47" s="73"/>
      <c r="AD47" s="73"/>
      <c r="AE47" s="73"/>
      <c r="AF47" s="73"/>
      <c r="AG47" s="73"/>
      <c r="AH47" s="73"/>
      <c r="AI47" s="73"/>
      <c r="AO47" s="3"/>
      <c r="AQ47" s="2"/>
    </row>
    <row r="48" spans="2:43" ht="19.5" customHeight="1" x14ac:dyDescent="0.25">
      <c r="C48" s="26"/>
      <c r="D48" s="26"/>
      <c r="E48" s="26"/>
      <c r="F48" s="249" t="s">
        <v>641</v>
      </c>
      <c r="G48" s="250"/>
      <c r="H48" s="251"/>
      <c r="I48" s="258" t="s">
        <v>318</v>
      </c>
      <c r="J48" s="259"/>
      <c r="K48" s="259"/>
      <c r="L48" s="259"/>
      <c r="M48" s="260"/>
      <c r="N48" s="253" t="s">
        <v>319</v>
      </c>
      <c r="O48" s="253"/>
      <c r="P48" s="253"/>
      <c r="Q48" s="253"/>
      <c r="R48" s="253"/>
      <c r="S48" s="253"/>
      <c r="T48" s="253"/>
      <c r="U48" s="253"/>
      <c r="V48" s="253"/>
      <c r="W48" s="253"/>
      <c r="X48" s="253"/>
      <c r="Y48" s="253"/>
      <c r="Z48" s="253"/>
      <c r="AA48" s="253"/>
      <c r="AB48" s="254"/>
      <c r="AC48" s="93"/>
      <c r="AI48" s="73"/>
      <c r="AM48" s="28"/>
      <c r="AN48" s="28"/>
      <c r="AP48" s="2"/>
      <c r="AQ48" s="2"/>
    </row>
    <row r="49" spans="1:43" ht="19.5" customHeight="1" x14ac:dyDescent="0.25">
      <c r="C49" s="19"/>
      <c r="D49" s="232" t="s">
        <v>733</v>
      </c>
      <c r="E49" s="233"/>
      <c r="F49" s="255" t="s">
        <v>602</v>
      </c>
      <c r="G49" s="256"/>
      <c r="H49" s="257"/>
      <c r="I49" s="255" t="s">
        <v>1</v>
      </c>
      <c r="J49" s="256"/>
      <c r="K49" s="256"/>
      <c r="L49" s="256"/>
      <c r="M49" s="257"/>
      <c r="N49" s="255" t="s">
        <v>2</v>
      </c>
      <c r="O49" s="256"/>
      <c r="P49" s="256"/>
      <c r="Q49" s="256"/>
      <c r="R49" s="256"/>
      <c r="S49" s="255" t="s">
        <v>3</v>
      </c>
      <c r="T49" s="256"/>
      <c r="U49" s="256"/>
      <c r="V49" s="256"/>
      <c r="W49" s="257"/>
      <c r="X49" s="256" t="s">
        <v>4</v>
      </c>
      <c r="Y49" s="256"/>
      <c r="Z49" s="256"/>
      <c r="AA49" s="256"/>
      <c r="AB49" s="257"/>
      <c r="AC49" s="94"/>
      <c r="AI49" s="73"/>
      <c r="AM49" s="28"/>
      <c r="AN49" s="28"/>
      <c r="AP49" s="2"/>
      <c r="AQ49" s="2"/>
    </row>
    <row r="50" spans="1:43" ht="48" customHeight="1" x14ac:dyDescent="0.25">
      <c r="C50" s="27" t="s">
        <v>645</v>
      </c>
      <c r="D50" s="84" t="s">
        <v>731</v>
      </c>
      <c r="E50" s="27" t="s">
        <v>732</v>
      </c>
      <c r="F50" s="84" t="s">
        <v>321</v>
      </c>
      <c r="G50" s="84" t="s">
        <v>322</v>
      </c>
      <c r="H50" s="84" t="s">
        <v>323</v>
      </c>
      <c r="I50" s="59" t="s">
        <v>642</v>
      </c>
      <c r="J50" s="60" t="s">
        <v>643</v>
      </c>
      <c r="K50" s="20" t="s">
        <v>322</v>
      </c>
      <c r="L50" s="20" t="s">
        <v>644</v>
      </c>
      <c r="M50" s="85" t="s">
        <v>323</v>
      </c>
      <c r="N50" s="60" t="s">
        <v>642</v>
      </c>
      <c r="O50" s="60" t="s">
        <v>643</v>
      </c>
      <c r="P50" s="20" t="s">
        <v>322</v>
      </c>
      <c r="Q50" s="20" t="s">
        <v>644</v>
      </c>
      <c r="R50" s="20" t="s">
        <v>323</v>
      </c>
      <c r="S50" s="59" t="s">
        <v>642</v>
      </c>
      <c r="T50" s="60" t="s">
        <v>643</v>
      </c>
      <c r="U50" s="20" t="s">
        <v>322</v>
      </c>
      <c r="V50" s="20" t="s">
        <v>644</v>
      </c>
      <c r="W50" s="85" t="s">
        <v>323</v>
      </c>
      <c r="X50" s="60" t="s">
        <v>642</v>
      </c>
      <c r="Y50" s="60" t="s">
        <v>643</v>
      </c>
      <c r="Z50" s="20" t="s">
        <v>322</v>
      </c>
      <c r="AA50" s="20" t="s">
        <v>644</v>
      </c>
      <c r="AB50" s="85" t="s">
        <v>323</v>
      </c>
      <c r="AC50" s="95"/>
      <c r="AI50" s="73"/>
      <c r="AM50" s="28"/>
      <c r="AN50" s="28"/>
      <c r="AP50" s="2"/>
      <c r="AQ50" s="2"/>
    </row>
    <row r="51" spans="1:43" ht="19.5" customHeight="1" x14ac:dyDescent="0.25">
      <c r="B51" s="49">
        <v>1</v>
      </c>
      <c r="C51" s="96" t="s">
        <v>646</v>
      </c>
      <c r="D51" s="226">
        <f>SUMIFS(D$64:D$509,$B$64:$B$509,$B51)</f>
        <v>0</v>
      </c>
      <c r="E51" s="227">
        <f>SUMIFS(E$64:E$509,$B$64:$B$509,$B51)</f>
        <v>0</v>
      </c>
      <c r="F51" s="192">
        <f>IF(I64="",F64,I64)+IF(I65="",F65,I65)+IF(I66="",F66,I66)+IF(I67="",F67,I67)+IF(I68="",F68,I68)+IF(I69="",F69,I69)+IF(I92="",F92,I92)+IF(I93="",F93,I93)+IF(I94="",F94,I94)+IF(I95="",F95,I95)+IF(I96="",F96,I96)+IF(I97="",F97,I97)+IF(I120="",F120,I120)+IF(I121="",F121,I121)+IF(I122="",F122,I122)+IF(I123="",F123,I123)+IF(I124="",F124,I124)+IF(I125="",F125,I125)+IF(I148="",F148,I148)+IF(I149="",F149,I149)+IF(I150="",F150,I150)+IF(I151="",F151,I151)+IF(I152="",F152,I152)+IF(I153="",F153,I153)+IF(I176="",F176,I176)+IF(I177="",F177,I177)+IF(I178="",F178,I178)+IF(I179="",F179,I179)+IF(I180="",F180,I180)+IF(I181="",F181,I181)+IF(I204="",F204,I204)+IF(I205="",F205,I205)+IF(I206="",F206,I206)+IF(I207="",F207,I207)+IF(I208="",F208,I208)+IF(I209="",F209,I209)+IF(I232="",F232,I232)+IF(I233="",F233,I233)+IF(I234="",F234,I234)+IF(I235="",F235,I235)+IF(I236="",F236,I236)+IF(I237="",F237,I237)+IF(I260="",F260,I260)+IF(I261="",F261,I261)+IF(I262="",F262,I262)+IF(I263="",F263,I263)+IF(I264="",F264,I264)+IF(I265="",F265,I265)+IF(I288="",F288,I288)+IF(I289="",F289,I289)+IF(I290="",F290,I290)+IF(I291="",F291,I291)+IF(I292="",F292,I292)+IF(I293="",F293,I293)+IF(I316="",F316,I316)+IF(I317="",F317,I317)+IF(I318="",F318,I318)+IF(I319="",F319,I319)+IF(I320="",F320,I320)+IF(I321="",F321,I321)+IF(I484="",F484,I484)+IF(I485="",F485,I485)+IF(I486="",F486,I486)+IF(I487="",F487,I487)+IF(I488="",F488,I488)+IF(I489="",F489,I489)</f>
        <v>16907</v>
      </c>
      <c r="G51" s="193">
        <f>IFERROR(H51/F51,"")</f>
        <v>238.3955521346189</v>
      </c>
      <c r="H51" s="192">
        <f>IF(J64="",G64,J64)+IF(J65="",G65,J65)+IF(J66="",G66,J66)+IF(J67="",G67,J67)+IF(J68="",G68,J68)+IF(J69="",G69,J69)+IF(J92="",G92,J92)+IF(J93="",G93,J93)+IF(J94="",G94,J94)+IF(J95="",G95,J95)+IF(J96="",G96,J96)+IF(J97="",G97,J97)+IF(J120="",G120,J120)+IF(J121="",G121,J121)+IF(J122="",G122,J122)+IF(J123="",G123,J123)+IF(J124="",G124,J124)+IF(J125="",G125,J125)+IF(J148="",G148,J148)+IF(J149="",G149,J149)+IF(J150="",G150,J150)+IF(J151="",G151,J151)+IF(J152="",G152,J152)+IF(J153="",G153,J153)+IF(J176="",G176,J176)+IF(J177="",G177,J177)+IF(J178="",G178,J178)+IF(J179="",G179,J179)+IF(J180="",G180,J180)+IF(J181="",G181,J181)+IF(J204="",G204,J204)+IF(J205="",G205,J205)+IF(J206="",G206,J206)+IF(J207="",G207,J207)+IF(J208="",G208,J208)+IF(J209="",G209,J209)+IF(J232="",G232,J232)+IF(J233="",G233,J233)+IF(J234="",G234,J234)+IF(J235="",G235,J235)+IF(J236="",G236,J236)+IF(J237="",G237,J237)+IF(J260="",G260,J260)+IF(J261="",G261,J261)+IF(J262="",G262,J262)+IF(J263="",G263,J263)+IF(J264="",G264,J264)+IF(J265="",G265,J265)+IF(J288="",G288,J288)+IF(J289="",G289,J289)+IF(J290="",G290,J290)+IF(J291="",G291,J291)+IF(J292="",G292,J292)+IF(J293="",G293,J293)+IF(J316="",G316,J316)+IF(J317="",G317,J317)+IF(J318="",G318,J318)+IF(J319="",G319,J319)+IF(J320="",G320,J320)+IF(J321="",G321,J321)+IF(J484="",G484,J484)+IF(J485="",G485,J485)+IF(J486="",G486,J486)+IF(J487="",G487,J487)+IF(J488="",G488,J488)+IF(J489="",G489,J489)</f>
        <v>4030553.5999400015</v>
      </c>
      <c r="I51" s="97">
        <f>SUMIFS($N$64:$N$509,$B$64:$B$509,$B51)-SUMIFS($O$64:$O$509,$B$64:$B$509,$B51)</f>
        <v>850</v>
      </c>
      <c r="J51" s="80">
        <f>SUMIFS($P$64:$P$509,$B$64:$B$509,$B51)</f>
        <v>17757</v>
      </c>
      <c r="K51" s="80">
        <f>IFERROR(M51/J51,0)</f>
        <v>245.18395601604473</v>
      </c>
      <c r="L51" s="80">
        <f>SUMIFS($R$64:$R$509,$B$64:$B$509,$B51)+SUMIFS($Q$64:$Q$509,$B$64:$B$509,$B51)</f>
        <v>183872.84753229018</v>
      </c>
      <c r="M51" s="98">
        <f>SUMIFS($S$64:$S$509,$B$64:$B$509,$B51)</f>
        <v>4353731.5069769062</v>
      </c>
      <c r="N51" s="80">
        <f>SUMIFS($V$64:$V$509,$B$64:$B$509,$B51)-SUMIFS($W$64:$W$509,$B$64:$B$509,$B51)</f>
        <v>-242</v>
      </c>
      <c r="O51" s="80">
        <f>SUMIFS($X$64:$X$509,$B$64:$B$509,$B51)</f>
        <v>17515</v>
      </c>
      <c r="P51" s="80">
        <f>IFERROR(R51/O51,0)</f>
        <v>265.14249788661863</v>
      </c>
      <c r="Q51" s="80">
        <f>SUMIFS($Z$64:$Z$509,$B$64:$B$509,$B51)+SUMIFS($Y$64:$Y$509,$B$64:$B$509,$B51)</f>
        <v>-80778.812637620169</v>
      </c>
      <c r="R51" s="80">
        <f>SUMIFS($AA$64:$AA$509,$B$64:$B$509,$B51)</f>
        <v>4643970.8504841253</v>
      </c>
      <c r="S51" s="97">
        <f>SUMIFS($AD$64:$AD$509,$B$64:$B$509,$B51)-SUMIFS($AE$64:$AE$509,$B$64:$B$509,$B51)</f>
        <v>251</v>
      </c>
      <c r="T51" s="80">
        <f>SUMIFS($AF$64:$AF$509,$B$64:$B$509,$B51)</f>
        <v>17766</v>
      </c>
      <c r="U51" s="80">
        <f>IFERROR(W51/T51,0)</f>
        <v>287.46449950315127</v>
      </c>
      <c r="V51" s="80">
        <f>SUMIFS($AH$64:$AH$509,$B$64:$B$509,$B51)+SUMIFS($AG$64:$AG$509,$B$64:$B$509,$B51)</f>
        <v>72080.66488394505</v>
      </c>
      <c r="W51" s="98">
        <f>SUMIFS($AI$64:$AI$509,$B$64:$B$509,$B51)</f>
        <v>5107094.2981729852</v>
      </c>
      <c r="X51" s="80">
        <f>SUMIFS($AL$64:$AL$509,$B$64:$B$509,$B51)-SUMIFS($AM$64:$AM$509,$B$64:$B$509,$B51)</f>
        <v>91</v>
      </c>
      <c r="Y51" s="80">
        <f>SUMIFS($AN$64:$AN$509,$B$64:$B$509,$B51)</f>
        <v>17857</v>
      </c>
      <c r="Z51" s="80">
        <f>IFERROR(AB51/Y51,0)</f>
        <v>310.66970457255877</v>
      </c>
      <c r="AA51" s="80">
        <f>SUMIFS($AP$64:$AP$509,$B$64:$B$509,$B51)+SUMIFS($AO$64:$AO$509,$B$64:$B$509,$B51)</f>
        <v>20847.310959403316</v>
      </c>
      <c r="AB51" s="98">
        <f>SUMIFS($AQ$64:$AQ$509,$B$64:$B$509,$B51)</f>
        <v>5547628.914552182</v>
      </c>
      <c r="AC51" s="80"/>
      <c r="AI51" s="73"/>
      <c r="AM51" s="28"/>
      <c r="AN51" s="28"/>
      <c r="AP51" s="2"/>
      <c r="AQ51" s="2"/>
    </row>
    <row r="52" spans="1:43" ht="19.5" customHeight="1" x14ac:dyDescent="0.25">
      <c r="B52" s="49">
        <v>2</v>
      </c>
      <c r="C52" s="99" t="s">
        <v>647</v>
      </c>
      <c r="D52" s="226">
        <f t="shared" ref="D52:E55" si="39">SUMIFS(D$64:D$509,$B$64:$B$509,$B52)</f>
        <v>0</v>
      </c>
      <c r="E52" s="227">
        <f t="shared" si="39"/>
        <v>0</v>
      </c>
      <c r="F52" s="80">
        <f>IF(I70="",F70,I70)+IF(I71="",F71,I71)+IF(I72="",F72,I72)+IF(I73="",F73,I73)+IF(I98="",F98,I98)+IF(I99="",F99,I99)+IF(I100="",F100,I100)+IF(I101="",F101,I101)+IF(I126="",F126,I126)+IF(I127="",F127,I127)+IF(I128="",F128,I128)+IF(I129="",F129,I129)+IF(I154="",F154,I154)+IF(I155="",F155,I155)+IF(I156="",F156,I156)+IF(I157="",F157,I157)+IF(I182="",F182,I182)+IF(I183="",F183,I183)+IF(I184="",F184,I184)+IF(I185="",F185,I185)+IF(I210="",F210,I210)+IF(I211="",F211,I211)+IF(I212="",F212,I212)+IF(I213="",F213,I213)+IF(I238="",F238,I238)+IF(I239="",F239,I239)+IF(I240="",F240,I240)+IF(I241="",F241,I241)+IF(I266="",F266,I266)+IF(I267="",F267,I267)+IF(I268="",F268,I268)+IF(I269="",F269,I269)+IF(I294="",F294,I294)+IF(I295="",F295,I295)+IF(I296="",F296,I296)+IF(I297="",F297,I297)+IF(I322="",F322,I322)+IF(I323="",F323,I323)+IF(I324="",F324,I324)+IF(I325="",F325,I325)+IF(I490="",F490,I490)+IF(I491="",F491,I491)+IF(I492="",F492,I492)+IF(I493="",F493,I493)</f>
        <v>20855</v>
      </c>
      <c r="G52" s="192">
        <f t="shared" ref="G52:G55" si="40">IFERROR(H52/F52,"")</f>
        <v>379.90016357803887</v>
      </c>
      <c r="H52" s="192">
        <f>IF(J70="",G70,J70)+IF(J71="",G71,J71)+IF(J72="",G72,J72)+IF(J73="",G73,J73)+IF(J98="",G98,J98)+IF(J99="",G99,J99)+IF(J100="",G100,J100)+IF(J101="",G101,J101)+IF(J126="",G126,J126)+IF(J127="",G127,J127)+IF(J128="",G128,J128)+IF(J129="",G129,J129)+IF(J154="",G154,J154)+IF(J155="",G155,J155)+IF(J156="",G156,J156)+IF(J157="",G157,J157)+IF(J182="",G182,J182)+IF(J183="",G183,J183)+IF(J184="",G184,J184)+IF(J185="",G185,J185)+IF(J210="",G210,J210)+IF(J211="",G211,J211)+IF(J212="",G212,J212)+IF(J213="",G213,J213)+IF(J238="",G238,J238)+IF(J239="",G239,J239)+IF(J240="",G240,J240)+IF(J241="",G241,J241)+IF(J266="",G266,J266)+IF(J267="",G267,J267)+IF(J268="",G268,J268)+IF(J269="",G269,J269)+IF(J294="",G294,J294)+IF(J295="",G295,J295)+IF(J296="",G296,J296)+IF(J297="",G297,J297)+IF(J322="",G322,J322)+IF(J323="",G323,J323)+IF(J324="",G324,J324)+IF(J325="",G325,J325)+IF(J490="",G490,J490)+IF(J491="",G491,J491)+IF(J492="",G492,J492)+IF(J493="",G493,J493)</f>
        <v>7922817.9114200007</v>
      </c>
      <c r="I52" s="97">
        <f>SUMIFS($N$64:$N$509,$B$64:$B$509,$B52)-SUMIFS($O$64:$O$509,$B$64:$B$509,$B52)</f>
        <v>731</v>
      </c>
      <c r="J52" s="80">
        <f>SUMIFS($P$64:$P$509,$B$64:$B$509,$B52)</f>
        <v>21586</v>
      </c>
      <c r="K52" s="80">
        <f t="shared" ref="K52:K56" si="41">IFERROR(M52/J52,0)</f>
        <v>415.71781080287195</v>
      </c>
      <c r="L52" s="80">
        <f>SUMIFS($R$64:$R$509,$B$64:$B$509,$B52)+SUMIFS($Q$64:$Q$509,$B$64:$B$509,$B52)</f>
        <v>336200.68495043914</v>
      </c>
      <c r="M52" s="98">
        <f>SUMIFS($S$64:$S$509,$B$64:$B$509,$B52)</f>
        <v>8973684.6639907937</v>
      </c>
      <c r="N52" s="80">
        <f>SUMIFS($V$64:$V$509,$B$64:$B$509,$B52)-SUMIFS($W$64:$W$509,$B$64:$B$509,$B52)</f>
        <v>-247</v>
      </c>
      <c r="O52" s="80">
        <f>SUMIFS($X$64:$X$509,$B$64:$B$509,$B52)</f>
        <v>21339</v>
      </c>
      <c r="P52" s="80">
        <f t="shared" ref="P52:P55" si="42">IFERROR(R52/O52,0)</f>
        <v>451.67735369886361</v>
      </c>
      <c r="Q52" s="80">
        <f>SUMIFS($Z$64:$Z$509,$B$64:$B$509,$B52)+SUMIFS($Y$64:$Y$509,$B$64:$B$509,$B52)</f>
        <v>-102520.24196831732</v>
      </c>
      <c r="R52" s="80">
        <f>SUMIFS($AA$64:$AA$509,$B$64:$B$509,$B52)</f>
        <v>9638343.0505800508</v>
      </c>
      <c r="S52" s="97">
        <f>SUMIFS($AD$64:$AD$509,$B$64:$B$509,$B52)-SUMIFS($AE$64:$AE$509,$B$64:$B$509,$B52)</f>
        <v>-66</v>
      </c>
      <c r="T52" s="80">
        <f>SUMIFS($AF$64:$AF$509,$B$64:$B$509,$B52)</f>
        <v>21273</v>
      </c>
      <c r="U52" s="80">
        <f t="shared" ref="U52:U55" si="43">IFERROR(W52/T52,0)</f>
        <v>491.39669730879541</v>
      </c>
      <c r="V52" s="80">
        <f>SUMIFS($AH$64:$AH$509,$B$64:$B$509,$B52)+SUMIFS($AG$64:$AG$509,$B$64:$B$509,$B52)</f>
        <v>904.07734012007131</v>
      </c>
      <c r="W52" s="98">
        <f>SUMIFS($AI$64:$AI$509,$B$64:$B$509,$B52)</f>
        <v>10453481.941850005</v>
      </c>
      <c r="X52" s="80">
        <f>SUMIFS($AL$64:$AL$509,$B$64:$B$509,$B52)-SUMIFS($AM$64:$AM$509,$B$64:$B$509,$B52)</f>
        <v>-235</v>
      </c>
      <c r="Y52" s="80">
        <f>SUMIFS($AN$64:$AN$509,$B$64:$B$509,$B52)</f>
        <v>21038</v>
      </c>
      <c r="Z52" s="80">
        <f t="shared" ref="Z52:Z55" si="44">IFERROR(AB52/Y52,0)</f>
        <v>533.1451033009912</v>
      </c>
      <c r="AA52" s="80">
        <f>SUMIFS($AP$64:$AP$509,$B$64:$B$509,$B52)+SUMIFS($AO$64:$AO$509,$B$64:$B$509,$B52)</f>
        <v>-99103.284987695559</v>
      </c>
      <c r="AB52" s="98">
        <f>SUMIFS($AQ$64:$AQ$509,$B$64:$B$509,$B52)</f>
        <v>11216306.683246253</v>
      </c>
      <c r="AC52" s="80"/>
      <c r="AI52" s="73"/>
      <c r="AM52" s="28"/>
      <c r="AN52" s="28"/>
      <c r="AP52" s="2"/>
      <c r="AQ52" s="2"/>
    </row>
    <row r="53" spans="1:43" ht="19.5" customHeight="1" x14ac:dyDescent="0.25">
      <c r="B53" s="49">
        <v>3</v>
      </c>
      <c r="C53" s="99" t="s">
        <v>648</v>
      </c>
      <c r="D53" s="226">
        <f t="shared" si="39"/>
        <v>0</v>
      </c>
      <c r="E53" s="227">
        <f t="shared" si="39"/>
        <v>0</v>
      </c>
      <c r="F53" s="80">
        <f>+IF(I74="",F74,I74)+IF(I75="",F75,I75)+IF(I102="",F102,I102)+IF(I103="",F103,I103)+IF(I130="",F130,I130)+IF(I131="",F131,I131)+IF(I158="",F158,I158)+IF(I159="",F159,I159)+IF(I186="",F186,I186)+IF(I187="",F187,I187)+IF(I214="",F214,I214)+IF(I215="",F215,I215)+IF(I242="",F242,I242)+IF(I243="",F243,I243)+IF(I270="",F270,I270)+IF(I271="",F271,I271)+IF(I298="",F298,I298)+IF(I299="",F299,I299)+IF(I326="",F326,I326)+IF(I327="",F327,I327)+IF(I494="",F494,I494)+IF(I495="",F495,I495)</f>
        <v>667</v>
      </c>
      <c r="G53" s="192">
        <f t="shared" si="40"/>
        <v>645.15984481259386</v>
      </c>
      <c r="H53" s="192">
        <f>+IF(J74="",G74,J74)+IF(J75="",G75,J75)+IF(J102="",G102,J102)+IF(J103="",G103,J103)+IF(J130="",G130,J130)+IF(J131="",G131,J131)+IF(J158="",G158,J158)+IF(J159="",G159,J159)+IF(J186="",G186,J186)+IF(J187="",G187,J187)+IF(J214="",G214,J214)+IF(J215="",G215,J215)+IF(J242="",G242,J242)+IF(J243="",G243,J243)+IF(J270="",G270,J270)+IF(J271="",G271,J271)+IF(J298="",G298,J298)+IF(J299="",G299,J299)+IF(J326="",G326,J326)+IF(J327="",G327,J327)+IF(J494="",G494,J494)+IF(J495="",G495,J495)</f>
        <v>430321.6164900001</v>
      </c>
      <c r="I53" s="97">
        <f>SUMIFS($N$64:$N$509,$B$64:$B$509,$B53)-SUMIFS($O$64:$O$509,$B$64:$B$509,$B53)</f>
        <v>144</v>
      </c>
      <c r="J53" s="80">
        <f>SUMIFS($P$64:$P$509,$B$64:$B$509,$B53)</f>
        <v>811</v>
      </c>
      <c r="K53" s="80">
        <f t="shared" si="41"/>
        <v>710.62969945895065</v>
      </c>
      <c r="L53" s="80">
        <f>SUMIFS($R$64:$R$509,$B$64:$B$509,$B53)+SUMIFS($Q$64:$Q$509,$B$64:$B$509,$B53)</f>
        <v>106493.6018506766</v>
      </c>
      <c r="M53" s="98">
        <f>SUMIFS($S$64:$S$509,$B$64:$B$509,$B53)</f>
        <v>576320.68626120896</v>
      </c>
      <c r="N53" s="80">
        <f>SUMIFS($V$64:$V$509,$B$64:$B$509,$B53)-SUMIFS($W$64:$W$509,$B$64:$B$509,$B53)</f>
        <v>31</v>
      </c>
      <c r="O53" s="80">
        <f>SUMIFS($X$64:$X$509,$B$64:$B$509,$B53)</f>
        <v>842</v>
      </c>
      <c r="P53" s="80">
        <f t="shared" si="42"/>
        <v>771.99455944178135</v>
      </c>
      <c r="Q53" s="80">
        <f>SUMIFS($Z$64:$Z$509,$B$64:$B$509,$B53)+SUMIFS($Y$64:$Y$509,$B$64:$B$509,$B53)</f>
        <v>24297.736325474041</v>
      </c>
      <c r="R53" s="80">
        <f>SUMIFS($AA$64:$AA$509,$B$64:$B$509,$B53)</f>
        <v>650019.41904997989</v>
      </c>
      <c r="S53" s="97">
        <f>SUMIFS($AD$64:$AD$509,$B$64:$B$509,$B53)-SUMIFS($AE$64:$AE$509,$B$64:$B$509,$B53)</f>
        <v>-78</v>
      </c>
      <c r="T53" s="80">
        <f>SUMIFS($AF$64:$AF$509,$B$64:$B$509,$B53)</f>
        <v>764</v>
      </c>
      <c r="U53" s="80">
        <f t="shared" si="43"/>
        <v>832.10515745488362</v>
      </c>
      <c r="V53" s="80">
        <f>SUMIFS($AH$64:$AH$509,$B$64:$B$509,$B53)+SUMIFS($AG$64:$AG$509,$B$64:$B$509,$B53)</f>
        <v>-69350.407079054246</v>
      </c>
      <c r="W53" s="98">
        <f>SUMIFS($AI$64:$AI$509,$B$64:$B$509,$B53)</f>
        <v>635728.34029553109</v>
      </c>
      <c r="X53" s="80">
        <f>SUMIFS($AL$64:$AL$509,$B$64:$B$509,$B53)-SUMIFS($AM$64:$AM$509,$B$64:$B$509,$B53)</f>
        <v>3</v>
      </c>
      <c r="Y53" s="80">
        <f>SUMIFS($AN$64:$AN$509,$B$64:$B$509,$B53)</f>
        <v>767</v>
      </c>
      <c r="Z53" s="80">
        <f t="shared" si="44"/>
        <v>900.63553960099694</v>
      </c>
      <c r="AA53" s="80">
        <f>SUMIFS($AP$64:$AP$509,$B$64:$B$509,$B53)+SUMIFS($AO$64:$AO$509,$B$64:$B$509,$B53)</f>
        <v>2495.009272285668</v>
      </c>
      <c r="AB53" s="98">
        <f>SUMIFS($AQ$64:$AQ$509,$B$64:$B$509,$B53)</f>
        <v>690787.45887396461</v>
      </c>
      <c r="AC53" s="80"/>
      <c r="AI53" s="73"/>
      <c r="AM53" s="28"/>
      <c r="AN53" s="28"/>
      <c r="AP53" s="2"/>
      <c r="AQ53" s="2"/>
    </row>
    <row r="54" spans="1:43" ht="19.5" customHeight="1" x14ac:dyDescent="0.25">
      <c r="B54" s="49">
        <v>4</v>
      </c>
      <c r="C54" s="99" t="s">
        <v>649</v>
      </c>
      <c r="D54" s="226">
        <f t="shared" si="39"/>
        <v>0</v>
      </c>
      <c r="E54" s="227">
        <f t="shared" si="39"/>
        <v>0</v>
      </c>
      <c r="F54" s="80">
        <f>+IF(I76="",F76,I76)+IF(I77="",F77,I77)+IF(I78="",F78,I78)+IF(I79="",F79,I79)+IF(I104="",F104,I104)+IF(I105="",F105,I105)+IF(I106="",F106,I106)+IF(I107="",F107,I107)+IF(I132="",F132,I132)+IF(I133="",F133,I133)+IF(I134="",F134,I134)+IF(I135="",F135,I135)+IF(I160="",F160,I160)+IF(I161="",F161,I161)+IF(I162="",F162,I162)+IF(I163="",F163,I163)+IF(I188="",F188,I188)+IF(I189="",F189,I189)+IF(I190="",F190,I190)+IF(I191="",F191,I191)+IF(I216="",F216,I216)+IF(I217="",F217,I217)+IF(I218="",F218,I218)+IF(I219="",F219,I219)+IF(I244="",F244,I244)+IF(I245="",F245,I245)+IF(I246="",F246,I246)+IF(I247="",F247,I247)+IF(I272="",F272,I272)+IF(I273="",F273,I273)+IF(I274="",F274,I274)+IF(I275="",F275,I275)+IF(I300="",F300,I300)+IF(I301="",F301,I301)+IF(I302="",F302,I302)+IF(I303="",F303,I303)+IF(I328="",F328,I328)+IF(I329="",F329,I329)+IF(I330="",F330,I330)+IF(I331="",F331,I331)+IF(I496="",F496,I496)+IF(I497="",F497,I497)+IF(I498="",F498,I498)+IF(I499="",F499,I499)</f>
        <v>196</v>
      </c>
      <c r="G54" s="192">
        <f t="shared" si="40"/>
        <v>1027.9796262755101</v>
      </c>
      <c r="H54" s="192">
        <f>+IF(J76="",G76,J76)+IF(J77="",G77,J77)+IF(J78="",G78,J78)+IF(J79="",G79,J79)+IF(J104="",G104,J104)+IF(J105="",G105,J105)+IF(J106="",G106,J106)+IF(J107="",G107,J107)+IF(J132="",G132,J132)+IF(J133="",G133,J133)+IF(J134="",G134,J134)+IF(J135="",G135,J135)+IF(J160="",G160,J160)+IF(J161="",G161,J161)+IF(J162="",G162,J162)+IF(J163="",G163,J163)+IF(J188="",G188,J188)+IF(J189="",G189,J189)+IF(J190="",G190,J190)+IF(J191="",G191,J191)+IF(J216="",G216,J216)+IF(J217="",G217,J217)+IF(J218="",G218,J218)+IF(J219="",G219,J219)+IF(J244="",G244,J244)+IF(J245="",G245,J245)+IF(J246="",G246,J246)+IF(J247="",G247,J247)+IF(J272="",G272,J272)+IF(J273="",G273,J273)+IF(J274="",G274,J274)+IF(J275="",G275,J275)+IF(J300="",G300,J300)+IF(J301="",G301,J301)+IF(J302="",G302,J302)+IF(J303="",G303,J303)+IF(J328="",G328,J328)+IF(J329="",G329,J329)+IF(J330="",G330,J330)+IF(J331="",G331,J331)+IF(J496="",G496,J496)+IF(J497="",G497,J497)+IF(J498="",G498,J498)+IF(J499="",G499,J499)</f>
        <v>201484.00675</v>
      </c>
      <c r="I54" s="97">
        <f>SUMIFS($N$64:$N$509,$B$64:$B$509,$B54)-SUMIFS($O$64:$O$509,$B$64:$B$509,$B54)</f>
        <v>45</v>
      </c>
      <c r="J54" s="80">
        <f>SUMIFS($P$64:$P$509,$B$64:$B$509,$B54)</f>
        <v>241</v>
      </c>
      <c r="K54" s="80">
        <f t="shared" si="41"/>
        <v>1094.586225366543</v>
      </c>
      <c r="L54" s="80">
        <f>SUMIFS($R$64:$R$509,$B$64:$B$509,$B54)+SUMIFS($Q$64:$Q$509,$B$64:$B$509,$B54)</f>
        <v>52733.796843440381</v>
      </c>
      <c r="M54" s="98">
        <f>SUMIFS($S$64:$S$509,$B$64:$B$509,$B54)</f>
        <v>263795.28031333687</v>
      </c>
      <c r="N54" s="80">
        <f>SUMIFS($V$64:$V$509,$B$64:$B$509,$B54)-SUMIFS($W$64:$W$509,$B$64:$B$509,$B54)</f>
        <v>10</v>
      </c>
      <c r="O54" s="80">
        <f>SUMIFS($X$64:$X$509,$B$64:$B$509,$B54)</f>
        <v>251</v>
      </c>
      <c r="P54" s="80">
        <f t="shared" si="42"/>
        <v>1185.682646787445</v>
      </c>
      <c r="Q54" s="80">
        <f>SUMIFS($Z$64:$Z$509,$B$64:$B$509,$B54)+SUMIFS($Y$64:$Y$509,$B$64:$B$509,$B54)</f>
        <v>13869.135846489678</v>
      </c>
      <c r="R54" s="80">
        <f>SUMIFS($AA$64:$AA$509,$B$64:$B$509,$B54)</f>
        <v>297606.3443436487</v>
      </c>
      <c r="S54" s="97">
        <f>SUMIFS($AD$64:$AD$509,$B$64:$B$509,$B54)-SUMIFS($AE$64:$AE$509,$B$64:$B$509,$B54)</f>
        <v>-54</v>
      </c>
      <c r="T54" s="80">
        <f>SUMIFS($AF$64:$AF$509,$B$64:$B$509,$B54)</f>
        <v>197</v>
      </c>
      <c r="U54" s="80">
        <f t="shared" si="43"/>
        <v>1358.8946287612071</v>
      </c>
      <c r="V54" s="80">
        <f>SUMIFS($AH$64:$AH$509,$B$64:$B$509,$B54)+SUMIFS($AG$64:$AG$509,$B$64:$B$509,$B54)</f>
        <v>-52102.031912299339</v>
      </c>
      <c r="W54" s="98">
        <f>SUMIFS($AI$64:$AI$509,$B$64:$B$509,$B54)</f>
        <v>267702.2418659578</v>
      </c>
      <c r="X54" s="80">
        <f>SUMIFS($AL$64:$AL$509,$B$64:$B$509,$B54)-SUMIFS($AM$64:$AM$509,$B$64:$B$509,$B54)</f>
        <v>3</v>
      </c>
      <c r="Y54" s="80">
        <f>SUMIFS($AN$64:$AN$509,$B$64:$B$509,$B54)</f>
        <v>200</v>
      </c>
      <c r="Z54" s="80">
        <f t="shared" si="44"/>
        <v>1457.7984653072529</v>
      </c>
      <c r="AA54" s="80">
        <f>SUMIFS($AP$64:$AP$509,$B$64:$B$509,$B54)+SUMIFS($AO$64:$AO$509,$B$64:$B$509,$B54)</f>
        <v>4429.6024159888602</v>
      </c>
      <c r="AB54" s="98">
        <f>SUMIFS($AQ$64:$AQ$509,$B$64:$B$509,$B54)</f>
        <v>291559.69306145055</v>
      </c>
      <c r="AC54" s="80"/>
      <c r="AI54" s="73"/>
      <c r="AM54" s="28"/>
      <c r="AN54" s="28"/>
      <c r="AP54" s="2"/>
      <c r="AQ54" s="2"/>
    </row>
    <row r="55" spans="1:43" ht="19.5" customHeight="1" x14ac:dyDescent="0.25">
      <c r="B55" s="49">
        <v>5</v>
      </c>
      <c r="C55" s="100" t="s">
        <v>57</v>
      </c>
      <c r="D55" s="226">
        <f t="shared" si="39"/>
        <v>0</v>
      </c>
      <c r="E55" s="227">
        <f t="shared" si="39"/>
        <v>0</v>
      </c>
      <c r="F55" s="80">
        <f>+IF(I80="",F80,I80)+IF(I81="",F81,I81)+IF(I82="",F82,I82)+IF(I83="",F83,I83)+IF(I108="",F108,I108)+IF(I109="",F109,I109)+IF(I110="",F110,I110)+IF(I111="",F111,I111)+IF(I136="",F136,I136)+IF(I137="",F137,I137)+IF(I138="",F138,I138)+IF(I139="",F139,I139)+IF(I164="",F164,I164)+IF(I165="",F165,I165)+IF(I166="",F166,I166)+IF(I167="",F167,I167)+IF(I192="",F192,I192)+IF(I193="",F193,I193)+IF(I194="",F194,I194)+IF(I195="",F195,I195)+IF(I220="",F220,I220)+IF(I221="",F221,I221)+IF(I222="",F222,I222)+IF(I223="",F223,I223)+IF(I248="",F248,I248)+IF(I249="",F249,I249)+IF(I250="",F250,I250)+IF(I251="",F251,I251)+IF(I276="",F276,I276)+IF(I277="",F277,I277)+IF(I278="",F278,I278)+IF(I279="",F279,I279)+IF(I304="",F304,I304)+IF(I305="",F305,I305)+IF(I306="",F306,I306)+IF(I307="",F307,I307)+IF(I332="",F332,I332)+IF(I333="",F333,I333)+IF(I334="",F334,I334)+IF(I335="",F335,I335)+IF(I500="",F500,I500)+IF(I501="",F501,I501)+IF(I502="",F502,I502)+IF(I503="",F503,I503)</f>
        <v>0</v>
      </c>
      <c r="G55" s="192" t="str">
        <f t="shared" si="40"/>
        <v/>
      </c>
      <c r="H55" s="192">
        <f>+IF(J80="",G80,J80)+IF(J81="",G81,J81)+IF(J82="",G82,J82)+IF(J83="",G83,J83)+IF(J108="",G108,J108)+IF(J109="",G109,J109)+IF(J110="",G110,J110)+IF(J111="",G111,J111)+IF(J136="",G136,J136)+IF(J137="",G137,J137)+IF(J138="",G138,J138)+IF(J139="",G139,J139)+IF(J164="",G164,J164)+IF(J165="",G165,J165)+IF(J166="",G166,J166)+IF(J167="",G167,J167)+IF(J192="",G192,J192)+IF(J193="",G193,J193)+IF(J194="",G194,J194)+IF(J195="",G195,J195)+IF(J220="",G220,J220)+IF(J221="",G221,J221)+IF(J222="",G222,J222)+IF(J223="",G223,J223)+IF(J248="",G248,J248)+IF(J249="",G249,J249)+IF(J250="",G250,J250)+IF(J251="",G251,J251)+IF(J276="",G276,J276)+IF(J277="",G277,J277)+IF(J278="",G278,J278)+IF(J279="",G279,J279)+IF(J304="",G304,J304)+IF(J305="",G305,J305)+IF(J306="",G306,J306)+IF(J307="",G307,J307)+IF(J332="",G332,J332)+IF(J333="",G333,J333)+IF(J334="",G334,J334)+IF(J335="",G335,J335)+IF(J500="",G500,J500)+IF(J501="",G501,J501)+IF(J502="",G502,J502)+IF(J503="",G503,J503)</f>
        <v>604318</v>
      </c>
      <c r="I55" s="101">
        <f>SUMIFS($N$64:$N$509,$B$64:$B$509,$B55)-SUMIFS($O$64:$O$509,$B$64:$B$509,$B55)</f>
        <v>0</v>
      </c>
      <c r="J55" s="102">
        <f>SUMIFS($P$64:$P$509,$B$64:$B$509,$B55)</f>
        <v>0</v>
      </c>
      <c r="K55" s="102">
        <f t="shared" si="41"/>
        <v>0</v>
      </c>
      <c r="L55" s="102">
        <f>SUMIFS($R$64:$R$509,$B$64:$B$509,$B55)+SUMIFS($Q$64:$Q$509,$B$64:$B$509,$B55)</f>
        <v>0</v>
      </c>
      <c r="M55" s="103">
        <f>SUMIFS($S$64:$S$509,$B$64:$B$509,$B55)</f>
        <v>0</v>
      </c>
      <c r="N55" s="80">
        <f>SUMIFS($V$64:$V$509,$B$64:$B$509,$B55)-SUMIFS($W$64:$W$509,$B$64:$B$509,$B55)</f>
        <v>0</v>
      </c>
      <c r="O55" s="80">
        <f>SUMIFS($X$64:$X$509,$B$64:$B$509,$B55)</f>
        <v>0</v>
      </c>
      <c r="P55" s="80">
        <f t="shared" si="42"/>
        <v>0</v>
      </c>
      <c r="Q55" s="80">
        <f>SUMIFS($Z$64:$Z$509,$B$64:$B$509,$B55)+SUMIFS($Y$64:$Y$509,$B$64:$B$509,$B55)</f>
        <v>0</v>
      </c>
      <c r="R55" s="80">
        <f>SUMIFS($AA$64:$AA$509,$B$64:$B$509,$B55)</f>
        <v>0</v>
      </c>
      <c r="S55" s="101">
        <f>SUMIFS($AD$64:$AD$509,$B$64:$B$509,$B55)-SUMIFS($AE$64:$AE$509,$B$64:$B$509,$B55)</f>
        <v>0</v>
      </c>
      <c r="T55" s="102">
        <f>SUMIFS($AF$64:$AF$509,$B$64:$B$509,$B55)</f>
        <v>0</v>
      </c>
      <c r="U55" s="102">
        <f t="shared" si="43"/>
        <v>0</v>
      </c>
      <c r="V55" s="102">
        <f>SUMIFS($AH$64:$AH$509,$B$64:$B$509,$B55)+SUMIFS($AG$64:$AG$509,$B$64:$B$509,$B55)</f>
        <v>0</v>
      </c>
      <c r="W55" s="103">
        <f>SUMIFS($AI$64:$AI$509,$B$64:$B$509,$B55)</f>
        <v>0</v>
      </c>
      <c r="X55" s="80">
        <f>SUMIFS($AL$64:$AL$509,$B$64:$B$509,$B55)-SUMIFS($AM$64:$AM$509,$B$64:$B$509,$B55)</f>
        <v>0</v>
      </c>
      <c r="Y55" s="80">
        <f>SUMIFS($AN$64:$AN$509,$B$64:$B$509,$B55)</f>
        <v>0</v>
      </c>
      <c r="Z55" s="80">
        <f t="shared" si="44"/>
        <v>0</v>
      </c>
      <c r="AA55" s="80">
        <f>SUMIFS($AP$64:$AP$509,$B$64:$B$509,$B55)+SUMIFS($AO$64:$AO$509,$B$64:$B$509,$B55)</f>
        <v>0</v>
      </c>
      <c r="AB55" s="98">
        <f>SUMIFS($AQ$64:$AQ$509,$B$64:$B$509,$B55)</f>
        <v>0</v>
      </c>
      <c r="AC55" s="80"/>
      <c r="AI55" s="73"/>
      <c r="AM55" s="28"/>
      <c r="AN55" s="28"/>
      <c r="AP55" s="2"/>
      <c r="AQ55" s="2"/>
    </row>
    <row r="56" spans="1:43" ht="19.5" customHeight="1" x14ac:dyDescent="0.25">
      <c r="C56" s="27" t="s">
        <v>0</v>
      </c>
      <c r="D56" s="224">
        <f>SUM(D51:D55)</f>
        <v>0</v>
      </c>
      <c r="E56" s="225">
        <f>SUM(E51:E55)</f>
        <v>0</v>
      </c>
      <c r="F56" s="92">
        <f>SUM(F51:F55)</f>
        <v>38625</v>
      </c>
      <c r="G56" s="92">
        <f t="shared" ref="G56" si="45">IFERROR(H56/F56,0)</f>
        <v>341.4756021902914</v>
      </c>
      <c r="H56" s="92">
        <f>SUM(H51:H55)</f>
        <v>13189495.134600004</v>
      </c>
      <c r="I56" s="92">
        <f>SUM(I51:I55)</f>
        <v>1770</v>
      </c>
      <c r="J56" s="92">
        <f>SUM(J51:J55)</f>
        <v>40395</v>
      </c>
      <c r="K56" s="92">
        <f t="shared" si="41"/>
        <v>350.7248950994491</v>
      </c>
      <c r="L56" s="92">
        <f>SUM(L51:L55)</f>
        <v>679300.93117684626</v>
      </c>
      <c r="M56" s="92">
        <f>SUM(M51:M55)</f>
        <v>14167532.137542246</v>
      </c>
      <c r="N56" s="92">
        <f t="shared" ref="N56:O56" si="46">SUM(N51:N55)</f>
        <v>-448</v>
      </c>
      <c r="O56" s="92">
        <f t="shared" si="46"/>
        <v>39947</v>
      </c>
      <c r="P56" s="92">
        <f>IFERROR(R56/O56,0)</f>
        <v>381.25365270127435</v>
      </c>
      <c r="Q56" s="92">
        <f t="shared" ref="Q56" si="47">SUM(Q51:Q55)</f>
        <v>-145132.18243397377</v>
      </c>
      <c r="R56" s="92">
        <f t="shared" ref="R56:T56" si="48">SUM(R51:R55)</f>
        <v>15229939.664457805</v>
      </c>
      <c r="S56" s="92">
        <f t="shared" si="48"/>
        <v>53</v>
      </c>
      <c r="T56" s="92">
        <f t="shared" si="48"/>
        <v>40000</v>
      </c>
      <c r="U56" s="92">
        <f>IFERROR(W56/T56,0)</f>
        <v>411.60017055461196</v>
      </c>
      <c r="V56" s="92">
        <f t="shared" ref="V56" si="49">SUM(V51:V55)</f>
        <v>-48467.696767288464</v>
      </c>
      <c r="W56" s="92">
        <f t="shared" ref="W56:Y56" si="50">SUM(W51:W55)</f>
        <v>16464006.822184479</v>
      </c>
      <c r="X56" s="92">
        <f t="shared" si="50"/>
        <v>-138</v>
      </c>
      <c r="Y56" s="92">
        <f t="shared" si="50"/>
        <v>39862</v>
      </c>
      <c r="Z56" s="92">
        <f>IFERROR(AB56/Y56,0)</f>
        <v>445.19298454000926</v>
      </c>
      <c r="AA56" s="92">
        <f t="shared" ref="AA56" si="51">SUM(AA51:AA55)</f>
        <v>-71331.362340017717</v>
      </c>
      <c r="AB56" s="104">
        <f t="shared" ref="AB56" si="52">SUM(AB51:AB55)</f>
        <v>17746282.74973385</v>
      </c>
      <c r="AC56" s="105"/>
      <c r="AI56" s="73"/>
      <c r="AM56" s="28"/>
      <c r="AN56" s="28"/>
      <c r="AP56" s="2"/>
      <c r="AQ56" s="2"/>
    </row>
    <row r="57" spans="1:43" ht="19.5" customHeight="1" x14ac:dyDescent="0.25">
      <c r="C57" s="55"/>
      <c r="D57" s="55"/>
      <c r="E57" s="55"/>
      <c r="F57" s="55"/>
      <c r="G57" s="55"/>
      <c r="H57" s="55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AC57" s="73"/>
      <c r="AI57" s="73"/>
      <c r="AO57" s="28"/>
      <c r="AP57" s="28"/>
      <c r="AQ57" s="2"/>
    </row>
    <row r="58" spans="1:43" ht="19.5" customHeight="1" x14ac:dyDescent="0.25">
      <c r="C58" s="55"/>
      <c r="D58" s="55"/>
      <c r="E58" s="55"/>
      <c r="P58" s="56"/>
      <c r="Q58" s="56"/>
      <c r="R58" s="56"/>
      <c r="S58" s="56"/>
      <c r="T58" s="56"/>
      <c r="U58" s="56"/>
      <c r="AO58" s="28"/>
      <c r="AP58" s="28"/>
      <c r="AQ58" s="2"/>
    </row>
    <row r="59" spans="1:43" ht="19.5" customHeight="1" x14ac:dyDescent="0.3">
      <c r="C59" s="8" t="s">
        <v>58</v>
      </c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</row>
    <row r="60" spans="1:43" ht="19.5" customHeight="1" x14ac:dyDescent="0.3">
      <c r="AP60" s="38"/>
    </row>
    <row r="61" spans="1:43" ht="19.5" customHeight="1" x14ac:dyDescent="0.25">
      <c r="A61" s="49">
        <v>1</v>
      </c>
      <c r="C61" s="1" t="str">
        <f t="array" ref="C61">IFERROR(INDEX(MTEC17_PROG!$D$2:$D$231,MATCH(1,(MTEC17_PROG!$A$2:$A$231=Results!$D$3)*(MTEC17_PROG!$C$2:$C$231=Results!A61),0)),"Programme "&amp;A61)</f>
        <v>Administration</v>
      </c>
      <c r="D61" s="1"/>
      <c r="E61" s="1"/>
      <c r="F61" s="1"/>
      <c r="G61" s="1"/>
      <c r="H61" s="1"/>
      <c r="I61" s="1"/>
      <c r="J61" s="1"/>
      <c r="K61" s="1"/>
      <c r="AP61" s="26"/>
      <c r="AQ61" s="106"/>
    </row>
    <row r="62" spans="1:43" ht="19.5" customHeight="1" x14ac:dyDescent="0.25">
      <c r="C62" s="14"/>
      <c r="D62" s="230" t="s">
        <v>733</v>
      </c>
      <c r="E62" s="231"/>
      <c r="F62" s="230" t="s">
        <v>602</v>
      </c>
      <c r="G62" s="234"/>
      <c r="H62" s="234"/>
      <c r="I62" s="234"/>
      <c r="J62" s="234"/>
      <c r="K62" s="231"/>
      <c r="L62" s="234" t="s">
        <v>1</v>
      </c>
      <c r="M62" s="234"/>
      <c r="N62" s="234"/>
      <c r="O62" s="234"/>
      <c r="P62" s="234"/>
      <c r="Q62" s="234"/>
      <c r="R62" s="234"/>
      <c r="S62" s="231"/>
      <c r="T62" s="230" t="s">
        <v>2</v>
      </c>
      <c r="U62" s="234"/>
      <c r="V62" s="234"/>
      <c r="W62" s="234"/>
      <c r="X62" s="234"/>
      <c r="Y62" s="234"/>
      <c r="Z62" s="234"/>
      <c r="AA62" s="231"/>
      <c r="AB62" s="230" t="s">
        <v>3</v>
      </c>
      <c r="AC62" s="234"/>
      <c r="AD62" s="234"/>
      <c r="AE62" s="234"/>
      <c r="AF62" s="234"/>
      <c r="AG62" s="234"/>
      <c r="AH62" s="234"/>
      <c r="AI62" s="231"/>
      <c r="AJ62" s="230" t="s">
        <v>4</v>
      </c>
      <c r="AK62" s="234"/>
      <c r="AL62" s="234"/>
      <c r="AM62" s="234"/>
      <c r="AN62" s="234"/>
      <c r="AO62" s="234"/>
      <c r="AP62" s="234"/>
      <c r="AQ62" s="231"/>
    </row>
    <row r="63" spans="1:43" s="9" customFormat="1" ht="58.5" customHeight="1" x14ac:dyDescent="0.25">
      <c r="A63" s="9" t="s">
        <v>317</v>
      </c>
      <c r="B63" s="107" t="s">
        <v>650</v>
      </c>
      <c r="C63" s="11" t="s">
        <v>59</v>
      </c>
      <c r="D63" s="11" t="s">
        <v>731</v>
      </c>
      <c r="E63" s="11" t="s">
        <v>732</v>
      </c>
      <c r="F63" s="214" t="s">
        <v>651</v>
      </c>
      <c r="G63" s="215" t="s">
        <v>652</v>
      </c>
      <c r="H63" s="215" t="s">
        <v>653</v>
      </c>
      <c r="I63" s="216" t="s">
        <v>694</v>
      </c>
      <c r="J63" s="216" t="s">
        <v>693</v>
      </c>
      <c r="K63" s="216" t="s">
        <v>695</v>
      </c>
      <c r="L63" s="12" t="s">
        <v>604</v>
      </c>
      <c r="M63" s="10" t="s">
        <v>322</v>
      </c>
      <c r="N63" s="12" t="s">
        <v>54</v>
      </c>
      <c r="O63" s="10" t="s">
        <v>697</v>
      </c>
      <c r="P63" s="10" t="s">
        <v>392</v>
      </c>
      <c r="Q63" s="10" t="s">
        <v>393</v>
      </c>
      <c r="R63" s="10" t="s">
        <v>390</v>
      </c>
      <c r="S63" s="43" t="s">
        <v>394</v>
      </c>
      <c r="T63" s="10" t="s">
        <v>391</v>
      </c>
      <c r="U63" s="10" t="s">
        <v>322</v>
      </c>
      <c r="V63" s="12" t="s">
        <v>54</v>
      </c>
      <c r="W63" s="10" t="s">
        <v>697</v>
      </c>
      <c r="X63" s="10" t="s">
        <v>392</v>
      </c>
      <c r="Y63" s="10" t="s">
        <v>393</v>
      </c>
      <c r="Z63" s="10" t="s">
        <v>390</v>
      </c>
      <c r="AA63" s="43" t="s">
        <v>394</v>
      </c>
      <c r="AB63" s="10" t="s">
        <v>391</v>
      </c>
      <c r="AC63" s="10" t="s">
        <v>322</v>
      </c>
      <c r="AD63" s="12" t="s">
        <v>54</v>
      </c>
      <c r="AE63" s="10" t="s">
        <v>697</v>
      </c>
      <c r="AF63" s="10" t="s">
        <v>392</v>
      </c>
      <c r="AG63" s="10" t="s">
        <v>393</v>
      </c>
      <c r="AH63" s="10" t="s">
        <v>390</v>
      </c>
      <c r="AI63" s="43" t="s">
        <v>394</v>
      </c>
      <c r="AJ63" s="10" t="s">
        <v>391</v>
      </c>
      <c r="AK63" s="10" t="s">
        <v>322</v>
      </c>
      <c r="AL63" s="12" t="s">
        <v>54</v>
      </c>
      <c r="AM63" s="10" t="s">
        <v>697</v>
      </c>
      <c r="AN63" s="10" t="s">
        <v>392</v>
      </c>
      <c r="AO63" s="10" t="s">
        <v>393</v>
      </c>
      <c r="AP63" s="10" t="s">
        <v>390</v>
      </c>
      <c r="AQ63" s="43" t="s">
        <v>394</v>
      </c>
    </row>
    <row r="64" spans="1:43" x14ac:dyDescent="0.25">
      <c r="A64" s="49">
        <v>1</v>
      </c>
      <c r="B64" s="49">
        <f t="shared" ref="B64:B133" si="53">IF(C64&lt;7,1,IF(C64&lt;11,2,IF(C64&lt;13,3,IF(C64&lt;17,4,IF(C64="Other",5,6)))))</f>
        <v>1</v>
      </c>
      <c r="C64" s="7">
        <v>1</v>
      </c>
      <c r="D64" s="228"/>
      <c r="E64" s="228"/>
      <c r="F64" s="40">
        <f>SUMIFS(WORKING!$AB$3:$AB$6802,WORKING!$A$3:$A$6802,Results!$D$3,WORKING!$B$3:$B$6802,Results!A64,WORKING!$C$3:$C$6802,Results!C64)</f>
        <v>3</v>
      </c>
      <c r="G64" s="35">
        <f>SUMIFS(WORKING!$AC$3:$AC$6802,WORKING!$A$3:$A$6802,Results!$D$3,WORKING!$B$3:$B$6802,Results!A64,WORKING!$C$3:$C$6802,Results!C64)/1000</f>
        <v>59555.387539999996</v>
      </c>
      <c r="H64" s="35">
        <f>IFERROR(G64/F64,0)</f>
        <v>19851.795846666664</v>
      </c>
      <c r="I64" s="156">
        <v>0</v>
      </c>
      <c r="J64" s="211" t="s">
        <v>754</v>
      </c>
      <c r="K64" s="217" t="str">
        <f>IFERROR(IF(J64="",G64,J64)/IF(I64="",F64,I64),"")</f>
        <v/>
      </c>
      <c r="L64" s="34">
        <f t="shared" ref="L64:L80" si="54">IF(I64="",F64,I64)</f>
        <v>0</v>
      </c>
      <c r="M64" s="40">
        <f>IF(K64="",H64*(1+SUMIFS(WORKING!$W$3:$W$6802,WORKING!$A$3:$A$6802,$D$3,WORKING!$B$3:$B$6802,A64,WORKING!$C$3:$C$6802,C64))*(1+SUMIFS(WORKING!$AA$3:$AA$6802,WORKING!$A$3:$A$6802,$D$3,WORKING!$B$3:$B$6802,A64,WORKING!$C$3:$C$6802,C64)),K64*(1+SUMIFS(WORKING!$W$3:$W$6802,WORKING!$A$3:$A$6802,$D$3,WORKING!$B$3:$B$6802,A64,WORKING!$C$3:$C$6802,C64))*(1+SUMIFS(WORKING!$AA$3:$AA$6802,WORKING!$A$3:$A$6802,$D$3,WORKING!$B$3:$B$6802,A64,WORKING!$C$3:$C$6802,C64)))</f>
        <v>21680.930682819533</v>
      </c>
      <c r="N64" s="57">
        <v>0</v>
      </c>
      <c r="O64" s="57">
        <v>0</v>
      </c>
      <c r="P64" s="61">
        <f t="shared" ref="P64:P80" si="55">-O64+L64+N64</f>
        <v>0</v>
      </c>
      <c r="Q64" s="40">
        <f>M64*N64</f>
        <v>0</v>
      </c>
      <c r="R64" s="40">
        <f>-M64*O64</f>
        <v>0</v>
      </c>
      <c r="S64" s="44">
        <f>M64*P64</f>
        <v>0</v>
      </c>
      <c r="T64" s="35">
        <f>P64</f>
        <v>0</v>
      </c>
      <c r="U64" s="40">
        <f>M64*(1+SUMIFS(WORKING!$X$3:$X$6802,WORKING!$A$3:$A$6802,$D$3,WORKING!$B$3:$B$6802,A64,WORKING!$C$3:$C$6802,C64))*(1+SUMIFS(WORKING!$AA$3:$AA$6802,WORKING!$A$3:$A$6802,$D$3,WORKING!$B$3:$B$6802,A64,WORKING!$C$3:$C$6802,C64))</f>
        <v>23546.564305988471</v>
      </c>
      <c r="V64" s="57">
        <v>0</v>
      </c>
      <c r="W64" s="57">
        <v>0</v>
      </c>
      <c r="X64" s="61">
        <f t="shared" ref="X64:X80" si="56">-W64+T64+V64</f>
        <v>0</v>
      </c>
      <c r="Y64" s="40">
        <f>U64*V64</f>
        <v>0</v>
      </c>
      <c r="Z64" s="40">
        <f>-U64*W64</f>
        <v>0</v>
      </c>
      <c r="AA64" s="44">
        <f>U64*X64</f>
        <v>0</v>
      </c>
      <c r="AB64" s="35">
        <f>X64</f>
        <v>0</v>
      </c>
      <c r="AC64" s="40">
        <f>U64*(1+SUMIFS(WORKING!$Y$3:$Y$6802,WORKING!$A$3:$A$6802,$D$3,WORKING!$B$3:$B$6802,A64,WORKING!$C$3:$C$6802,C64))*(1+SUMIFS(WORKING!$AA$3:$AA$6802,WORKING!$A$3:$A$6802,$D$3,WORKING!$B$3:$B$6802,A64,WORKING!$C$3:$C$6802,C64))</f>
        <v>25548.835050021935</v>
      </c>
      <c r="AD64" s="57">
        <v>0</v>
      </c>
      <c r="AE64" s="57">
        <v>0</v>
      </c>
      <c r="AF64" s="61">
        <f t="shared" ref="AF64:AF80" si="57">-AE64+AB64+AD64</f>
        <v>0</v>
      </c>
      <c r="AG64" s="40">
        <f>AC64*AD64</f>
        <v>0</v>
      </c>
      <c r="AH64" s="40">
        <f>-AC64*AE64</f>
        <v>0</v>
      </c>
      <c r="AI64" s="44">
        <f>AC64*AF64</f>
        <v>0</v>
      </c>
      <c r="AJ64" s="35">
        <f t="shared" ref="AJ64:AJ80" si="58">AF64</f>
        <v>0</v>
      </c>
      <c r="AK64" s="40">
        <f>AC64*(1+SUMIFS(WORKING!$Z$3:$Z$6802,WORKING!$A$3:$A$6802,$D$3,WORKING!$B$3:$B$6802,A64,WORKING!$C$3:$C$6802,C64))*(1+SUMIFS(WORKING!$AA$3:$AA$6802,WORKING!$A$3:$A$6802,$D$3,WORKING!$B$3:$B$6802,A64,WORKING!$C$3:$C$6802,C64))</f>
        <v>27669.503809378162</v>
      </c>
      <c r="AL64" s="57">
        <v>0</v>
      </c>
      <c r="AM64" s="57">
        <v>0</v>
      </c>
      <c r="AN64" s="61">
        <f t="shared" ref="AN64:AN80" si="59">-AM64+AJ64+AL64</f>
        <v>0</v>
      </c>
      <c r="AO64" s="40">
        <f>AK64*AL64</f>
        <v>0</v>
      </c>
      <c r="AP64" s="40">
        <f>-AK64*AM64</f>
        <v>0</v>
      </c>
      <c r="AQ64" s="44">
        <f>AK64*AN64</f>
        <v>0</v>
      </c>
    </row>
    <row r="65" spans="1:43" x14ac:dyDescent="0.25">
      <c r="A65" s="49">
        <v>1</v>
      </c>
      <c r="B65" s="49">
        <f t="shared" si="53"/>
        <v>1</v>
      </c>
      <c r="C65" s="7">
        <v>2</v>
      </c>
      <c r="D65" s="228"/>
      <c r="E65" s="228"/>
      <c r="F65" s="40">
        <f>SUMIFS(WORKING!$AB$3:$AB$6802,WORKING!$A$3:$A$6802,Results!$D$3,WORKING!$B$3:$B$6802,Results!A65,WORKING!$C$3:$C$6802,Results!C65)</f>
        <v>1</v>
      </c>
      <c r="G65" s="35">
        <f>SUMIFS(WORKING!$AC$3:$AC$6802,WORKING!$A$3:$A$6802,Results!$D$3,WORKING!$B$3:$B$6802,Results!A65,WORKING!$C$3:$C$6802,Results!C65)/1000</f>
        <v>152.37406999999999</v>
      </c>
      <c r="H65" s="35">
        <f t="shared" ref="H65:H80" si="60">IFERROR(G65/F65,0)</f>
        <v>152.37406999999999</v>
      </c>
      <c r="I65" s="187">
        <v>1</v>
      </c>
      <c r="J65" s="212" t="s">
        <v>754</v>
      </c>
      <c r="K65" s="217">
        <f t="shared" ref="K65:K80" si="61">IFERROR(IF(J65="",G65,J65)/IF(I65="",F65,I65),"")</f>
        <v>152.37406999999999</v>
      </c>
      <c r="L65" s="34">
        <f t="shared" si="54"/>
        <v>1</v>
      </c>
      <c r="M65" s="40">
        <f>IF(K65="",H65*(1+SUMIFS(WORKING!$W$3:$W$6802,WORKING!$A$3:$A$6802,$D$3,WORKING!$B$3:$B$6802,A65,WORKING!$C$3:$C$6802,C65))*(1+SUMIFS(WORKING!$AA$3:$AA$6802,WORKING!$A$3:$A$6802,$D$3,WORKING!$B$3:$B$6802,A65,WORKING!$C$3:$C$6802,C65)),K65*(1+SUMIFS(WORKING!$W$3:$W$6802,WORKING!$A$3:$A$6802,$D$3,WORKING!$B$3:$B$6802,A65,WORKING!$C$3:$C$6802,C65))*(1+SUMIFS(WORKING!$AA$3:$AA$6802,WORKING!$A$3:$A$6802,$D$3,WORKING!$B$3:$B$6802,A65,WORKING!$C$3:$C$6802,C65)))</f>
        <v>165.15477824085721</v>
      </c>
      <c r="N65" s="57">
        <v>0</v>
      </c>
      <c r="O65" s="57">
        <v>0</v>
      </c>
      <c r="P65" s="61">
        <f t="shared" si="55"/>
        <v>1</v>
      </c>
      <c r="Q65" s="40">
        <f t="shared" ref="Q65:Q80" si="62">M65*N65</f>
        <v>0</v>
      </c>
      <c r="R65" s="40">
        <f t="shared" ref="R65:R80" si="63">-M65*O65</f>
        <v>0</v>
      </c>
      <c r="S65" s="44">
        <f t="shared" ref="S65:S80" si="64">M65*P65</f>
        <v>165.15477824085721</v>
      </c>
      <c r="T65" s="35">
        <f t="shared" ref="T65:T80" si="65">P65</f>
        <v>1</v>
      </c>
      <c r="U65" s="40">
        <f>M65*(1+SUMIFS(WORKING!$X$3:$X$6802,WORKING!$A$3:$A$6802,$D$3,WORKING!$B$3:$B$6802,A65,WORKING!$C$3:$C$6802,C65))*(1+SUMIFS(WORKING!$AA$3:$AA$6802,WORKING!$A$3:$A$6802,$D$3,WORKING!$B$3:$B$6802,A65,WORKING!$C$3:$C$6802,C65))</f>
        <v>178.9819579741754</v>
      </c>
      <c r="V65" s="57">
        <v>0</v>
      </c>
      <c r="W65" s="57">
        <v>0</v>
      </c>
      <c r="X65" s="61">
        <f t="shared" si="56"/>
        <v>1</v>
      </c>
      <c r="Y65" s="40">
        <f t="shared" ref="Y65:Y80" si="66">U65*V65</f>
        <v>0</v>
      </c>
      <c r="Z65" s="40">
        <f t="shared" ref="Z65:Z80" si="67">-U65*W65</f>
        <v>0</v>
      </c>
      <c r="AA65" s="44">
        <f t="shared" ref="AA65:AA80" si="68">U65*X65</f>
        <v>178.9819579741754</v>
      </c>
      <c r="AB65" s="35">
        <f t="shared" ref="AB65:AB80" si="69">X65</f>
        <v>1</v>
      </c>
      <c r="AC65" s="40">
        <f>U65*(1+SUMIFS(WORKING!$Y$3:$Y$6802,WORKING!$A$3:$A$6802,$D$3,WORKING!$B$3:$B$6802,A65,WORKING!$C$3:$C$6802,C65))*(1+SUMIFS(WORKING!$AA$3:$AA$6802,WORKING!$A$3:$A$6802,$D$3,WORKING!$B$3:$B$6802,A65,WORKING!$C$3:$C$6802,C65))</f>
        <v>193.78535690677393</v>
      </c>
      <c r="AD65" s="57">
        <v>0</v>
      </c>
      <c r="AE65" s="57">
        <v>0</v>
      </c>
      <c r="AF65" s="61">
        <f t="shared" si="57"/>
        <v>1</v>
      </c>
      <c r="AG65" s="40">
        <f t="shared" ref="AG65:AG80" si="70">AC65*AD65</f>
        <v>0</v>
      </c>
      <c r="AH65" s="40">
        <f t="shared" ref="AH65:AH80" si="71">-AC65*AE65</f>
        <v>0</v>
      </c>
      <c r="AI65" s="44">
        <f t="shared" ref="AI65:AI80" si="72">AC65*AF65</f>
        <v>193.78535690677393</v>
      </c>
      <c r="AJ65" s="35">
        <f t="shared" si="58"/>
        <v>1</v>
      </c>
      <c r="AK65" s="40">
        <f>AC65*(1+SUMIFS(WORKING!$Z$3:$Z$6802,WORKING!$A$3:$A$6802,$D$3,WORKING!$B$3:$B$6802,A65,WORKING!$C$3:$C$6802,C65))*(1+SUMIFS(WORKING!$AA$3:$AA$6802,WORKING!$A$3:$A$6802,$D$3,WORKING!$B$3:$B$6802,A65,WORKING!$C$3:$C$6802,C65))</f>
        <v>209.42026198469935</v>
      </c>
      <c r="AL65" s="57">
        <v>0</v>
      </c>
      <c r="AM65" s="57">
        <v>0</v>
      </c>
      <c r="AN65" s="61">
        <f t="shared" si="59"/>
        <v>1</v>
      </c>
      <c r="AO65" s="40">
        <f t="shared" ref="AO65:AO80" si="73">AK65*AL65</f>
        <v>0</v>
      </c>
      <c r="AP65" s="40">
        <f t="shared" ref="AP65:AP80" si="74">-AK65*AM65</f>
        <v>0</v>
      </c>
      <c r="AQ65" s="44">
        <f t="shared" ref="AQ65:AQ80" si="75">AK65*AN65</f>
        <v>209.42026198469935</v>
      </c>
    </row>
    <row r="66" spans="1:43" x14ac:dyDescent="0.25">
      <c r="A66" s="49">
        <v>1</v>
      </c>
      <c r="B66" s="49">
        <f t="shared" si="53"/>
        <v>1</v>
      </c>
      <c r="C66" s="7">
        <v>3</v>
      </c>
      <c r="D66" s="228"/>
      <c r="E66" s="228"/>
      <c r="F66" s="40">
        <f>SUMIFS(WORKING!$AB$3:$AB$6802,WORKING!$A$3:$A$6802,Results!$D$3,WORKING!$B$3:$B$6802,Results!A66,WORKING!$C$3:$C$6802,Results!C66)</f>
        <v>84</v>
      </c>
      <c r="G66" s="35">
        <f>SUMIFS(WORKING!$AC$3:$AC$6802,WORKING!$A$3:$A$6802,Results!$D$3,WORKING!$B$3:$B$6802,Results!A66,WORKING!$C$3:$C$6802,Results!C66)/1000</f>
        <v>13050.05442</v>
      </c>
      <c r="H66" s="35">
        <f t="shared" si="60"/>
        <v>155.35779071428573</v>
      </c>
      <c r="I66" s="187" t="s">
        <v>754</v>
      </c>
      <c r="J66" s="212" t="s">
        <v>754</v>
      </c>
      <c r="K66" s="217">
        <f t="shared" si="61"/>
        <v>155.35779071428573</v>
      </c>
      <c r="L66" s="34">
        <f t="shared" si="54"/>
        <v>84</v>
      </c>
      <c r="M66" s="40">
        <f>IF(K66="",H66*(1+SUMIFS(WORKING!$W$3:$W$6802,WORKING!$A$3:$A$6802,$D$3,WORKING!$B$3:$B$6802,A66,WORKING!$C$3:$C$6802,C66))*(1+SUMIFS(WORKING!$AA$3:$AA$6802,WORKING!$A$3:$A$6802,$D$3,WORKING!$B$3:$B$6802,A66,WORKING!$C$3:$C$6802,C66)),K66*(1+SUMIFS(WORKING!$W$3:$W$6802,WORKING!$A$3:$A$6802,$D$3,WORKING!$B$3:$B$6802,A66,WORKING!$C$3:$C$6802,C66))*(1+SUMIFS(WORKING!$AA$3:$AA$6802,WORKING!$A$3:$A$6802,$D$3,WORKING!$B$3:$B$6802,A66,WORKING!$C$3:$C$6802,C66)))</f>
        <v>169.34984760001927</v>
      </c>
      <c r="N66" s="57">
        <v>17</v>
      </c>
      <c r="O66" s="57">
        <v>0</v>
      </c>
      <c r="P66" s="61">
        <f t="shared" si="55"/>
        <v>101</v>
      </c>
      <c r="Q66" s="40">
        <f t="shared" si="62"/>
        <v>2878.9474092003275</v>
      </c>
      <c r="R66" s="40">
        <f t="shared" si="63"/>
        <v>0</v>
      </c>
      <c r="S66" s="44">
        <f t="shared" si="64"/>
        <v>17104.334607601948</v>
      </c>
      <c r="T66" s="35">
        <f t="shared" si="65"/>
        <v>101</v>
      </c>
      <c r="U66" s="40">
        <f>M66*(1+SUMIFS(WORKING!$X$3:$X$6802,WORKING!$A$3:$A$6802,$D$3,WORKING!$B$3:$B$6802,A66,WORKING!$C$3:$C$6802,C66))*(1+SUMIFS(WORKING!$AA$3:$AA$6802,WORKING!$A$3:$A$6802,$D$3,WORKING!$B$3:$B$6802,A66,WORKING!$C$3:$C$6802,C66))</f>
        <v>183.82091946336456</v>
      </c>
      <c r="V66" s="57">
        <v>0</v>
      </c>
      <c r="W66" s="57">
        <v>0</v>
      </c>
      <c r="X66" s="61">
        <f t="shared" si="56"/>
        <v>101</v>
      </c>
      <c r="Y66" s="40">
        <f t="shared" si="66"/>
        <v>0</v>
      </c>
      <c r="Z66" s="40">
        <f t="shared" si="67"/>
        <v>0</v>
      </c>
      <c r="AA66" s="44">
        <f t="shared" si="68"/>
        <v>18565.912865799819</v>
      </c>
      <c r="AB66" s="35">
        <f t="shared" si="69"/>
        <v>101</v>
      </c>
      <c r="AC66" s="40">
        <f>U66*(1+SUMIFS(WORKING!$Y$3:$Y$6802,WORKING!$A$3:$A$6802,$D$3,WORKING!$B$3:$B$6802,A66,WORKING!$C$3:$C$6802,C66))*(1+SUMIFS(WORKING!$AA$3:$AA$6802,WORKING!$A$3:$A$6802,$D$3,WORKING!$B$3:$B$6802,A66,WORKING!$C$3:$C$6802,C66))</f>
        <v>199.34212545863502</v>
      </c>
      <c r="AD66" s="57">
        <v>9</v>
      </c>
      <c r="AE66" s="57">
        <v>0</v>
      </c>
      <c r="AF66" s="61">
        <f t="shared" si="57"/>
        <v>110</v>
      </c>
      <c r="AG66" s="40">
        <f t="shared" si="70"/>
        <v>1794.0791291277153</v>
      </c>
      <c r="AH66" s="40">
        <f t="shared" si="71"/>
        <v>0</v>
      </c>
      <c r="AI66" s="44">
        <f t="shared" si="72"/>
        <v>21927.633800449854</v>
      </c>
      <c r="AJ66" s="35">
        <f t="shared" si="58"/>
        <v>110</v>
      </c>
      <c r="AK66" s="40">
        <f>AC66*(1+SUMIFS(WORKING!$Z$3:$Z$6802,WORKING!$A$3:$A$6802,$D$3,WORKING!$B$3:$B$6802,A66,WORKING!$C$3:$C$6802,C66))*(1+SUMIFS(WORKING!$AA$3:$AA$6802,WORKING!$A$3:$A$6802,$D$3,WORKING!$B$3:$B$6802,A66,WORKING!$C$3:$C$6802,C66))</f>
        <v>215.76954600947369</v>
      </c>
      <c r="AL66" s="57">
        <v>0</v>
      </c>
      <c r="AM66" s="57">
        <v>0</v>
      </c>
      <c r="AN66" s="61">
        <f t="shared" si="59"/>
        <v>110</v>
      </c>
      <c r="AO66" s="40">
        <f t="shared" si="73"/>
        <v>0</v>
      </c>
      <c r="AP66" s="40">
        <f t="shared" si="74"/>
        <v>0</v>
      </c>
      <c r="AQ66" s="44">
        <f t="shared" si="75"/>
        <v>23734.650061042106</v>
      </c>
    </row>
    <row r="67" spans="1:43" x14ac:dyDescent="0.25">
      <c r="A67" s="49">
        <v>1</v>
      </c>
      <c r="B67" s="49">
        <f t="shared" si="53"/>
        <v>1</v>
      </c>
      <c r="C67" s="7">
        <v>4</v>
      </c>
      <c r="D67" s="228"/>
      <c r="E67" s="228"/>
      <c r="F67" s="40">
        <f>SUMIFS(WORKING!$AB$3:$AB$6802,WORKING!$A$3:$A$6802,Results!$D$3,WORKING!$B$3:$B$6802,Results!A67,WORKING!$C$3:$C$6802,Results!C67)</f>
        <v>321</v>
      </c>
      <c r="G67" s="35">
        <f>SUMIFS(WORKING!$AC$3:$AC$6802,WORKING!$A$3:$A$6802,Results!$D$3,WORKING!$B$3:$B$6802,Results!A67,WORKING!$C$3:$C$6802,Results!C67)/1000</f>
        <v>54661.210320000006</v>
      </c>
      <c r="H67" s="35">
        <f t="shared" si="60"/>
        <v>170.28414429906545</v>
      </c>
      <c r="I67" s="187" t="s">
        <v>754</v>
      </c>
      <c r="J67" s="212" t="s">
        <v>754</v>
      </c>
      <c r="K67" s="217">
        <f t="shared" si="61"/>
        <v>170.28414429906545</v>
      </c>
      <c r="L67" s="34">
        <f t="shared" si="54"/>
        <v>321</v>
      </c>
      <c r="M67" s="40">
        <f>IF(K67="",H67*(1+SUMIFS(WORKING!$W$3:$W$6802,WORKING!$A$3:$A$6802,$D$3,WORKING!$B$3:$B$6802,A67,WORKING!$C$3:$C$6802,C67))*(1+SUMIFS(WORKING!$AA$3:$AA$6802,WORKING!$A$3:$A$6802,$D$3,WORKING!$B$3:$B$6802,A67,WORKING!$C$3:$C$6802,C67)),K67*(1+SUMIFS(WORKING!$W$3:$W$6802,WORKING!$A$3:$A$6802,$D$3,WORKING!$B$3:$B$6802,A67,WORKING!$C$3:$C$6802,C67))*(1+SUMIFS(WORKING!$AA$3:$AA$6802,WORKING!$A$3:$A$6802,$D$3,WORKING!$B$3:$B$6802,A67,WORKING!$C$3:$C$6802,C67)))</f>
        <v>185.38712200497162</v>
      </c>
      <c r="N67" s="57">
        <v>30</v>
      </c>
      <c r="O67" s="57">
        <v>0</v>
      </c>
      <c r="P67" s="61">
        <f t="shared" si="55"/>
        <v>351</v>
      </c>
      <c r="Q67" s="40">
        <f t="shared" si="62"/>
        <v>5561.6136601491489</v>
      </c>
      <c r="R67" s="40">
        <f t="shared" si="63"/>
        <v>0</v>
      </c>
      <c r="S67" s="44">
        <f t="shared" si="64"/>
        <v>65070.879823745039</v>
      </c>
      <c r="T67" s="35">
        <f t="shared" si="65"/>
        <v>351</v>
      </c>
      <c r="U67" s="40">
        <f>M67*(1+SUMIFS(WORKING!$X$3:$X$6802,WORKING!$A$3:$A$6802,$D$3,WORKING!$B$3:$B$6802,A67,WORKING!$C$3:$C$6802,C67))*(1+SUMIFS(WORKING!$AA$3:$AA$6802,WORKING!$A$3:$A$6802,$D$3,WORKING!$B$3:$B$6802,A67,WORKING!$C$3:$C$6802,C67))</f>
        <v>201.15529442321744</v>
      </c>
      <c r="V67" s="57">
        <v>0</v>
      </c>
      <c r="W67" s="57">
        <v>0</v>
      </c>
      <c r="X67" s="61">
        <f t="shared" si="56"/>
        <v>351</v>
      </c>
      <c r="Y67" s="40">
        <f t="shared" si="66"/>
        <v>0</v>
      </c>
      <c r="Z67" s="40">
        <f t="shared" si="67"/>
        <v>0</v>
      </c>
      <c r="AA67" s="44">
        <f t="shared" si="68"/>
        <v>70605.508342549321</v>
      </c>
      <c r="AB67" s="35">
        <f t="shared" si="69"/>
        <v>351</v>
      </c>
      <c r="AC67" s="40">
        <f>U67*(1+SUMIFS(WORKING!$Y$3:$Y$6802,WORKING!$A$3:$A$6802,$D$3,WORKING!$B$3:$B$6802,A67,WORKING!$C$3:$C$6802,C67))*(1+SUMIFS(WORKING!$AA$3:$AA$6802,WORKING!$A$3:$A$6802,$D$3,WORKING!$B$3:$B$6802,A67,WORKING!$C$3:$C$6802,C67))</f>
        <v>218.06078453305554</v>
      </c>
      <c r="AD67" s="57">
        <v>6</v>
      </c>
      <c r="AE67" s="57">
        <v>0</v>
      </c>
      <c r="AF67" s="61">
        <f t="shared" si="57"/>
        <v>357</v>
      </c>
      <c r="AG67" s="40">
        <f t="shared" si="70"/>
        <v>1308.3647071983332</v>
      </c>
      <c r="AH67" s="40">
        <f t="shared" si="71"/>
        <v>0</v>
      </c>
      <c r="AI67" s="44">
        <f t="shared" si="72"/>
        <v>77847.700078300826</v>
      </c>
      <c r="AJ67" s="35">
        <f t="shared" si="58"/>
        <v>357</v>
      </c>
      <c r="AK67" s="40">
        <f>AC67*(1+SUMIFS(WORKING!$Z$3:$Z$6802,WORKING!$A$3:$A$6802,$D$3,WORKING!$B$3:$B$6802,A67,WORKING!$C$3:$C$6802,C67))*(1+SUMIFS(WORKING!$AA$3:$AA$6802,WORKING!$A$3:$A$6802,$D$3,WORKING!$B$3:$B$6802,A67,WORKING!$C$3:$C$6802,C67))</f>
        <v>235.94508115924972</v>
      </c>
      <c r="AL67" s="57">
        <v>0</v>
      </c>
      <c r="AM67" s="57">
        <v>0</v>
      </c>
      <c r="AN67" s="61">
        <f t="shared" si="59"/>
        <v>357</v>
      </c>
      <c r="AO67" s="40">
        <f t="shared" si="73"/>
        <v>0</v>
      </c>
      <c r="AP67" s="40">
        <f t="shared" si="74"/>
        <v>0</v>
      </c>
      <c r="AQ67" s="44">
        <f t="shared" si="75"/>
        <v>84232.393973852159</v>
      </c>
    </row>
    <row r="68" spans="1:43" x14ac:dyDescent="0.25">
      <c r="A68" s="49">
        <v>1</v>
      </c>
      <c r="B68" s="49">
        <f t="shared" si="53"/>
        <v>1</v>
      </c>
      <c r="C68" s="7">
        <v>5</v>
      </c>
      <c r="D68" s="228"/>
      <c r="E68" s="228"/>
      <c r="F68" s="40">
        <f>SUMIFS(WORKING!$AB$3:$AB$6802,WORKING!$A$3:$A$6802,Results!$D$3,WORKING!$B$3:$B$6802,Results!A68,WORKING!$C$3:$C$6802,Results!C68)</f>
        <v>351</v>
      </c>
      <c r="G68" s="35">
        <f>SUMIFS(WORKING!$AC$3:$AC$6802,WORKING!$A$3:$A$6802,Results!$D$3,WORKING!$B$3:$B$6802,Results!A68,WORKING!$C$3:$C$6802,Results!C68)/1000</f>
        <v>61468.614999999998</v>
      </c>
      <c r="H68" s="35">
        <f t="shared" si="60"/>
        <v>175.12425925925925</v>
      </c>
      <c r="I68" s="187" t="s">
        <v>754</v>
      </c>
      <c r="J68" s="212" t="s">
        <v>754</v>
      </c>
      <c r="K68" s="217">
        <f t="shared" si="61"/>
        <v>175.12425925925925</v>
      </c>
      <c r="L68" s="34">
        <f t="shared" si="54"/>
        <v>351</v>
      </c>
      <c r="M68" s="40">
        <f>IF(K68="",H68*(1+SUMIFS(WORKING!$W$3:$W$6802,WORKING!$A$3:$A$6802,$D$3,WORKING!$B$3:$B$6802,A68,WORKING!$C$3:$C$6802,C68))*(1+SUMIFS(WORKING!$AA$3:$AA$6802,WORKING!$A$3:$A$6802,$D$3,WORKING!$B$3:$B$6802,A68,WORKING!$C$3:$C$6802,C68)),K68*(1+SUMIFS(WORKING!$W$3:$W$6802,WORKING!$A$3:$A$6802,$D$3,WORKING!$B$3:$B$6802,A68,WORKING!$C$3:$C$6802,C68))*(1+SUMIFS(WORKING!$AA$3:$AA$6802,WORKING!$A$3:$A$6802,$D$3,WORKING!$B$3:$B$6802,A68,WORKING!$C$3:$C$6802,C68)))</f>
        <v>190.67791668120199</v>
      </c>
      <c r="N68" s="57">
        <v>45</v>
      </c>
      <c r="O68" s="57">
        <v>0</v>
      </c>
      <c r="P68" s="61">
        <f t="shared" si="55"/>
        <v>396</v>
      </c>
      <c r="Q68" s="40">
        <f t="shared" si="62"/>
        <v>8580.5062506540889</v>
      </c>
      <c r="R68" s="40">
        <f t="shared" si="63"/>
        <v>0</v>
      </c>
      <c r="S68" s="44">
        <f t="shared" si="64"/>
        <v>75508.455005755983</v>
      </c>
      <c r="T68" s="35">
        <f t="shared" si="65"/>
        <v>396</v>
      </c>
      <c r="U68" s="40">
        <f>M68*(1+SUMIFS(WORKING!$X$3:$X$6802,WORKING!$A$3:$A$6802,$D$3,WORKING!$B$3:$B$6802,A68,WORKING!$C$3:$C$6802,C68))*(1+SUMIFS(WORKING!$AA$3:$AA$6802,WORKING!$A$3:$A$6802,$D$3,WORKING!$B$3:$B$6802,A68,WORKING!$C$3:$C$6802,C68))</f>
        <v>206.90340362696392</v>
      </c>
      <c r="V68" s="57">
        <v>0</v>
      </c>
      <c r="W68" s="57">
        <v>0</v>
      </c>
      <c r="X68" s="61">
        <f t="shared" si="56"/>
        <v>396</v>
      </c>
      <c r="Y68" s="40">
        <f t="shared" si="66"/>
        <v>0</v>
      </c>
      <c r="Z68" s="40">
        <f t="shared" si="67"/>
        <v>0</v>
      </c>
      <c r="AA68" s="44">
        <f t="shared" si="68"/>
        <v>81933.747836277718</v>
      </c>
      <c r="AB68" s="35">
        <f t="shared" si="69"/>
        <v>396</v>
      </c>
      <c r="AC68" s="40">
        <f>U68*(1+SUMIFS(WORKING!$Y$3:$Y$6802,WORKING!$A$3:$A$6802,$D$3,WORKING!$B$3:$B$6802,A68,WORKING!$C$3:$C$6802,C68))*(1+SUMIFS(WORKING!$AA$3:$AA$6802,WORKING!$A$3:$A$6802,$D$3,WORKING!$B$3:$B$6802,A68,WORKING!$C$3:$C$6802,C68))</f>
        <v>224.29986113801914</v>
      </c>
      <c r="AD68" s="57">
        <v>4</v>
      </c>
      <c r="AE68" s="57">
        <v>0</v>
      </c>
      <c r="AF68" s="61">
        <f t="shared" si="57"/>
        <v>400</v>
      </c>
      <c r="AG68" s="40">
        <f t="shared" si="70"/>
        <v>897.19944455207656</v>
      </c>
      <c r="AH68" s="40">
        <f t="shared" si="71"/>
        <v>0</v>
      </c>
      <c r="AI68" s="44">
        <f t="shared" si="72"/>
        <v>89719.94445520766</v>
      </c>
      <c r="AJ68" s="35">
        <f t="shared" si="58"/>
        <v>400</v>
      </c>
      <c r="AK68" s="40">
        <f>AC68*(1+SUMIFS(WORKING!$Z$3:$Z$6802,WORKING!$A$3:$A$6802,$D$3,WORKING!$B$3:$B$6802,A68,WORKING!$C$3:$C$6802,C68))*(1+SUMIFS(WORKING!$AA$3:$AA$6802,WORKING!$A$3:$A$6802,$D$3,WORKING!$B$3:$B$6802,A68,WORKING!$C$3:$C$6802,C68))</f>
        <v>242.70431666818828</v>
      </c>
      <c r="AL68" s="57">
        <v>0</v>
      </c>
      <c r="AM68" s="57">
        <v>0</v>
      </c>
      <c r="AN68" s="61">
        <f t="shared" si="59"/>
        <v>400</v>
      </c>
      <c r="AO68" s="40">
        <f t="shared" si="73"/>
        <v>0</v>
      </c>
      <c r="AP68" s="40">
        <f t="shared" si="74"/>
        <v>0</v>
      </c>
      <c r="AQ68" s="44">
        <f t="shared" si="75"/>
        <v>97081.726667275318</v>
      </c>
    </row>
    <row r="69" spans="1:43" x14ac:dyDescent="0.25">
      <c r="A69" s="49">
        <v>1</v>
      </c>
      <c r="B69" s="49">
        <f t="shared" si="53"/>
        <v>1</v>
      </c>
      <c r="C69" s="7">
        <v>6</v>
      </c>
      <c r="D69" s="228"/>
      <c r="E69" s="228"/>
      <c r="F69" s="40">
        <f>SUMIFS(WORKING!$AB$3:$AB$6802,WORKING!$A$3:$A$6802,Results!$D$3,WORKING!$B$3:$B$6802,Results!A69,WORKING!$C$3:$C$6802,Results!C69)</f>
        <v>935</v>
      </c>
      <c r="G69" s="35">
        <f>SUMIFS(WORKING!$AC$3:$AC$6802,WORKING!$A$3:$A$6802,Results!$D$3,WORKING!$B$3:$B$6802,Results!A69,WORKING!$C$3:$C$6802,Results!C69)/1000</f>
        <v>243478.22054000001</v>
      </c>
      <c r="H69" s="35">
        <f t="shared" si="60"/>
        <v>260.40451394652405</v>
      </c>
      <c r="I69" s="187" t="s">
        <v>754</v>
      </c>
      <c r="J69" s="212" t="s">
        <v>754</v>
      </c>
      <c r="K69" s="217">
        <f t="shared" si="61"/>
        <v>260.40451394652405</v>
      </c>
      <c r="L69" s="34">
        <f t="shared" si="54"/>
        <v>935</v>
      </c>
      <c r="M69" s="40">
        <f>IF(K69="",H69*(1+SUMIFS(WORKING!$W$3:$W$6802,WORKING!$A$3:$A$6802,$D$3,WORKING!$B$3:$B$6802,A69,WORKING!$C$3:$C$6802,C69))*(1+SUMIFS(WORKING!$AA$3:$AA$6802,WORKING!$A$3:$A$6802,$D$3,WORKING!$B$3:$B$6802,A69,WORKING!$C$3:$C$6802,C69)),K69*(1+SUMIFS(WORKING!$W$3:$W$6802,WORKING!$A$3:$A$6802,$D$3,WORKING!$B$3:$B$6802,A69,WORKING!$C$3:$C$6802,C69))*(1+SUMIFS(WORKING!$AA$3:$AA$6802,WORKING!$A$3:$A$6802,$D$3,WORKING!$B$3:$B$6802,A69,WORKING!$C$3:$C$6802,C69)))</f>
        <v>283.65927769544436</v>
      </c>
      <c r="N69" s="57">
        <v>36</v>
      </c>
      <c r="O69" s="57">
        <v>0</v>
      </c>
      <c r="P69" s="61">
        <f t="shared" si="55"/>
        <v>971</v>
      </c>
      <c r="Q69" s="40">
        <f t="shared" si="62"/>
        <v>10211.733997035997</v>
      </c>
      <c r="R69" s="40">
        <f t="shared" si="63"/>
        <v>0</v>
      </c>
      <c r="S69" s="44">
        <f t="shared" si="64"/>
        <v>275433.15864227648</v>
      </c>
      <c r="T69" s="35">
        <f t="shared" si="65"/>
        <v>971</v>
      </c>
      <c r="U69" s="40">
        <f>M69*(1+SUMIFS(WORKING!$X$3:$X$6802,WORKING!$A$3:$A$6802,$D$3,WORKING!$B$3:$B$6802,A69,WORKING!$C$3:$C$6802,C69))*(1+SUMIFS(WORKING!$AA$3:$AA$6802,WORKING!$A$3:$A$6802,$D$3,WORKING!$B$3:$B$6802,A69,WORKING!$C$3:$C$6802,C69))</f>
        <v>307.8350476978477</v>
      </c>
      <c r="V69" s="57">
        <v>0</v>
      </c>
      <c r="W69" s="57">
        <v>0</v>
      </c>
      <c r="X69" s="61">
        <f t="shared" si="56"/>
        <v>971</v>
      </c>
      <c r="Y69" s="40">
        <f t="shared" si="66"/>
        <v>0</v>
      </c>
      <c r="Z69" s="40">
        <f t="shared" si="67"/>
        <v>0</v>
      </c>
      <c r="AA69" s="44">
        <f t="shared" si="68"/>
        <v>298907.83131461014</v>
      </c>
      <c r="AB69" s="35">
        <f t="shared" si="69"/>
        <v>971</v>
      </c>
      <c r="AC69" s="40">
        <f>U69*(1+SUMIFS(WORKING!$Y$3:$Y$6802,WORKING!$A$3:$A$6802,$D$3,WORKING!$B$3:$B$6802,A69,WORKING!$C$3:$C$6802,C69))*(1+SUMIFS(WORKING!$AA$3:$AA$6802,WORKING!$A$3:$A$6802,$D$3,WORKING!$B$3:$B$6802,A69,WORKING!$C$3:$C$6802,C69))</f>
        <v>333.75928301324183</v>
      </c>
      <c r="AD69" s="57">
        <v>3</v>
      </c>
      <c r="AE69" s="57">
        <v>5</v>
      </c>
      <c r="AF69" s="61">
        <f t="shared" si="57"/>
        <v>969</v>
      </c>
      <c r="AG69" s="40">
        <f t="shared" si="70"/>
        <v>1001.2778490397254</v>
      </c>
      <c r="AH69" s="40">
        <f t="shared" si="71"/>
        <v>-1668.7964150662092</v>
      </c>
      <c r="AI69" s="44">
        <f t="shared" si="72"/>
        <v>323412.74523983133</v>
      </c>
      <c r="AJ69" s="35">
        <f t="shared" si="58"/>
        <v>969</v>
      </c>
      <c r="AK69" s="40">
        <f>AC69*(1+SUMIFS(WORKING!$Z$3:$Z$6802,WORKING!$A$3:$A$6802,$D$3,WORKING!$B$3:$B$6802,A69,WORKING!$C$3:$C$6802,C69))*(1+SUMIFS(WORKING!$AA$3:$AA$6802,WORKING!$A$3:$A$6802,$D$3,WORKING!$B$3:$B$6802,A69,WORKING!$C$3:$C$6802,C69))</f>
        <v>361.19018716227305</v>
      </c>
      <c r="AL69" s="57">
        <v>0</v>
      </c>
      <c r="AM69" s="57">
        <v>0</v>
      </c>
      <c r="AN69" s="61">
        <f t="shared" si="59"/>
        <v>969</v>
      </c>
      <c r="AO69" s="40">
        <f t="shared" si="73"/>
        <v>0</v>
      </c>
      <c r="AP69" s="40">
        <f t="shared" si="74"/>
        <v>0</v>
      </c>
      <c r="AQ69" s="44">
        <f t="shared" si="75"/>
        <v>349993.29136024258</v>
      </c>
    </row>
    <row r="70" spans="1:43" x14ac:dyDescent="0.25">
      <c r="A70" s="49">
        <v>1</v>
      </c>
      <c r="B70" s="49">
        <f t="shared" si="53"/>
        <v>2</v>
      </c>
      <c r="C70" s="7">
        <v>7</v>
      </c>
      <c r="D70" s="228"/>
      <c r="E70" s="228"/>
      <c r="F70" s="40">
        <f>SUMIFS(WORKING!$AB$3:$AB$6802,WORKING!$A$3:$A$6802,Results!$D$3,WORKING!$B$3:$B$6802,Results!A70,WORKING!$C$3:$C$6802,Results!C70)</f>
        <v>1418</v>
      </c>
      <c r="G70" s="35">
        <f>SUMIFS(WORKING!$AC$3:$AC$6802,WORKING!$A$3:$A$6802,Results!$D$3,WORKING!$B$3:$B$6802,Results!A70,WORKING!$C$3:$C$6802,Results!C70)/1000</f>
        <v>411407.17843000009</v>
      </c>
      <c r="H70" s="35">
        <f t="shared" si="60"/>
        <v>290.13200171368129</v>
      </c>
      <c r="I70" s="187" t="s">
        <v>754</v>
      </c>
      <c r="J70" s="212" t="s">
        <v>754</v>
      </c>
      <c r="K70" s="217">
        <f t="shared" si="61"/>
        <v>290.13200171368129</v>
      </c>
      <c r="L70" s="34">
        <f t="shared" si="54"/>
        <v>1418</v>
      </c>
      <c r="M70" s="40">
        <f>IF(K70="",H70*(1+SUMIFS(WORKING!$W$3:$W$6802,WORKING!$A$3:$A$6802,$D$3,WORKING!$B$3:$B$6802,A70,WORKING!$C$3:$C$6802,C70))*(1+SUMIFS(WORKING!$AA$3:$AA$6802,WORKING!$A$3:$A$6802,$D$3,WORKING!$B$3:$B$6802,A70,WORKING!$C$3:$C$6802,C70)),K70*(1+SUMIFS(WORKING!$W$3:$W$6802,WORKING!$A$3:$A$6802,$D$3,WORKING!$B$3:$B$6802,A70,WORKING!$C$3:$C$6802,C70))*(1+SUMIFS(WORKING!$AA$3:$AA$6802,WORKING!$A$3:$A$6802,$D$3,WORKING!$B$3:$B$6802,A70,WORKING!$C$3:$C$6802,C70)))</f>
        <v>316.15132585737621</v>
      </c>
      <c r="N70" s="57">
        <v>15</v>
      </c>
      <c r="O70" s="57">
        <v>0</v>
      </c>
      <c r="P70" s="61">
        <f t="shared" si="55"/>
        <v>1433</v>
      </c>
      <c r="Q70" s="40">
        <f t="shared" si="62"/>
        <v>4742.2698878606434</v>
      </c>
      <c r="R70" s="40">
        <f t="shared" si="63"/>
        <v>0</v>
      </c>
      <c r="S70" s="44">
        <f t="shared" si="64"/>
        <v>453044.84995362011</v>
      </c>
      <c r="T70" s="35">
        <f t="shared" si="65"/>
        <v>1433</v>
      </c>
      <c r="U70" s="40">
        <f>M70*(1+SUMIFS(WORKING!$X$3:$X$6802,WORKING!$A$3:$A$6802,$D$3,WORKING!$B$3:$B$6802,A70,WORKING!$C$3:$C$6802,C70))*(1+SUMIFS(WORKING!$AA$3:$AA$6802,WORKING!$A$3:$A$6802,$D$3,WORKING!$B$3:$B$6802,A70,WORKING!$C$3:$C$6802,C70))</f>
        <v>343.13131505883814</v>
      </c>
      <c r="V70" s="57">
        <v>7</v>
      </c>
      <c r="W70" s="57">
        <v>0</v>
      </c>
      <c r="X70" s="61">
        <f t="shared" si="56"/>
        <v>1440</v>
      </c>
      <c r="Y70" s="40">
        <f t="shared" si="66"/>
        <v>2401.9192054118671</v>
      </c>
      <c r="Z70" s="40">
        <f t="shared" si="67"/>
        <v>0</v>
      </c>
      <c r="AA70" s="44">
        <f t="shared" si="68"/>
        <v>494109.09368472692</v>
      </c>
      <c r="AB70" s="35">
        <f t="shared" si="69"/>
        <v>1440</v>
      </c>
      <c r="AC70" s="40">
        <f>U70*(1+SUMIFS(WORKING!$Y$3:$Y$6802,WORKING!$A$3:$A$6802,$D$3,WORKING!$B$3:$B$6802,A70,WORKING!$C$3:$C$6802,C70))*(1+SUMIFS(WORKING!$AA$3:$AA$6802,WORKING!$A$3:$A$6802,$D$3,WORKING!$B$3:$B$6802,A70,WORKING!$C$3:$C$6802,C70))</f>
        <v>372.06589981177808</v>
      </c>
      <c r="AD70" s="57">
        <v>7</v>
      </c>
      <c r="AE70" s="57">
        <v>170</v>
      </c>
      <c r="AF70" s="61">
        <f t="shared" si="57"/>
        <v>1277</v>
      </c>
      <c r="AG70" s="40">
        <f t="shared" si="70"/>
        <v>2604.4612986824468</v>
      </c>
      <c r="AH70" s="40">
        <f t="shared" si="71"/>
        <v>-63251.202968002275</v>
      </c>
      <c r="AI70" s="44">
        <f t="shared" si="72"/>
        <v>475128.1540596406</v>
      </c>
      <c r="AJ70" s="35">
        <f t="shared" si="58"/>
        <v>1277</v>
      </c>
      <c r="AK70" s="40">
        <f>AC70*(1+SUMIFS(WORKING!$Z$3:$Z$6802,WORKING!$A$3:$A$6802,$D$3,WORKING!$B$3:$B$6802,A70,WORKING!$C$3:$C$6802,C70))*(1+SUMIFS(WORKING!$AA$3:$AA$6802,WORKING!$A$3:$A$6802,$D$3,WORKING!$B$3:$B$6802,A70,WORKING!$C$3:$C$6802,C70))</f>
        <v>402.6860411138332</v>
      </c>
      <c r="AL70" s="57">
        <v>4</v>
      </c>
      <c r="AM70" s="57">
        <v>200</v>
      </c>
      <c r="AN70" s="61">
        <f t="shared" si="59"/>
        <v>1081</v>
      </c>
      <c r="AO70" s="40">
        <f t="shared" si="73"/>
        <v>1610.7441644553328</v>
      </c>
      <c r="AP70" s="40">
        <f t="shared" si="74"/>
        <v>-80537.20822276664</v>
      </c>
      <c r="AQ70" s="44">
        <f t="shared" si="75"/>
        <v>435303.61044405366</v>
      </c>
    </row>
    <row r="71" spans="1:43" x14ac:dyDescent="0.25">
      <c r="A71" s="49">
        <v>1</v>
      </c>
      <c r="B71" s="49">
        <f t="shared" si="53"/>
        <v>2</v>
      </c>
      <c r="C71" s="7">
        <v>8</v>
      </c>
      <c r="D71" s="228"/>
      <c r="E71" s="228"/>
      <c r="F71" s="40">
        <f>SUMIFS(WORKING!$AB$3:$AB$6802,WORKING!$A$3:$A$6802,Results!$D$3,WORKING!$B$3:$B$6802,Results!A71,WORKING!$C$3:$C$6802,Results!C71)</f>
        <v>1421</v>
      </c>
      <c r="G71" s="35">
        <f>SUMIFS(WORKING!$AC$3:$AC$6802,WORKING!$A$3:$A$6802,Results!$D$3,WORKING!$B$3:$B$6802,Results!A71,WORKING!$C$3:$C$6802,Results!C71)/1000</f>
        <v>532478.73739000002</v>
      </c>
      <c r="H71" s="35">
        <f>IFERROR(G71/F71,0)</f>
        <v>374.72113820548913</v>
      </c>
      <c r="I71" s="187" t="s">
        <v>754</v>
      </c>
      <c r="J71" s="212" t="s">
        <v>754</v>
      </c>
      <c r="K71" s="217">
        <f t="shared" si="61"/>
        <v>374.72113820548913</v>
      </c>
      <c r="L71" s="34">
        <f t="shared" si="54"/>
        <v>1421</v>
      </c>
      <c r="M71" s="40">
        <f>IF(K71="",H71*(1+SUMIFS(WORKING!$W$3:$W$6802,WORKING!$A$3:$A$6802,$D$3,WORKING!$B$3:$B$6802,A71,WORKING!$C$3:$C$6802,C71))*(1+SUMIFS(WORKING!$AA$3:$AA$6802,WORKING!$A$3:$A$6802,$D$3,WORKING!$B$3:$B$6802,A71,WORKING!$C$3:$C$6802,C71)),K71*(1+SUMIFS(WORKING!$W$3:$W$6802,WORKING!$A$3:$A$6802,$D$3,WORKING!$B$3:$B$6802,A71,WORKING!$C$3:$C$6802,C71))*(1+SUMIFS(WORKING!$AA$3:$AA$6802,WORKING!$A$3:$A$6802,$D$3,WORKING!$B$3:$B$6802,A71,WORKING!$C$3:$C$6802,C71)))</f>
        <v>408.40548891180504</v>
      </c>
      <c r="N71" s="57">
        <v>80</v>
      </c>
      <c r="O71" s="57">
        <v>0</v>
      </c>
      <c r="P71" s="61">
        <f t="shared" si="55"/>
        <v>1501</v>
      </c>
      <c r="Q71" s="40">
        <f t="shared" si="62"/>
        <v>32672.439112944405</v>
      </c>
      <c r="R71" s="40">
        <f t="shared" si="63"/>
        <v>0</v>
      </c>
      <c r="S71" s="44">
        <f t="shared" si="64"/>
        <v>613016.63885661936</v>
      </c>
      <c r="T71" s="35">
        <f t="shared" si="65"/>
        <v>1501</v>
      </c>
      <c r="U71" s="40">
        <f>M71*(1+SUMIFS(WORKING!$X$3:$X$6802,WORKING!$A$3:$A$6802,$D$3,WORKING!$B$3:$B$6802,A71,WORKING!$C$3:$C$6802,C71))*(1+SUMIFS(WORKING!$AA$3:$AA$6802,WORKING!$A$3:$A$6802,$D$3,WORKING!$B$3:$B$6802,A71,WORKING!$C$3:$C$6802,C71))</f>
        <v>443.28352292154045</v>
      </c>
      <c r="V71" s="57">
        <v>6</v>
      </c>
      <c r="W71" s="57">
        <v>0</v>
      </c>
      <c r="X71" s="61">
        <f t="shared" si="56"/>
        <v>1507</v>
      </c>
      <c r="Y71" s="40">
        <f t="shared" si="66"/>
        <v>2659.7011375292427</v>
      </c>
      <c r="Z71" s="40">
        <f t="shared" si="67"/>
        <v>0</v>
      </c>
      <c r="AA71" s="44">
        <f t="shared" si="68"/>
        <v>668028.26904276141</v>
      </c>
      <c r="AB71" s="35">
        <f t="shared" si="69"/>
        <v>1507</v>
      </c>
      <c r="AC71" s="40">
        <f>U71*(1+SUMIFS(WORKING!$Y$3:$Y$6802,WORKING!$A$3:$A$6802,$D$3,WORKING!$B$3:$B$6802,A71,WORKING!$C$3:$C$6802,C71))*(1+SUMIFS(WORKING!$AA$3:$AA$6802,WORKING!$A$3:$A$6802,$D$3,WORKING!$B$3:$B$6802,A71,WORKING!$C$3:$C$6802,C71))</f>
        <v>480.69072998408114</v>
      </c>
      <c r="AD71" s="57">
        <v>6</v>
      </c>
      <c r="AE71" s="57">
        <v>97</v>
      </c>
      <c r="AF71" s="61">
        <f t="shared" si="57"/>
        <v>1416</v>
      </c>
      <c r="AG71" s="40">
        <f t="shared" si="70"/>
        <v>2884.1443799044869</v>
      </c>
      <c r="AH71" s="40">
        <f t="shared" si="71"/>
        <v>-46627.000808455872</v>
      </c>
      <c r="AI71" s="44">
        <f t="shared" si="72"/>
        <v>680658.07365745888</v>
      </c>
      <c r="AJ71" s="35">
        <f t="shared" si="58"/>
        <v>1416</v>
      </c>
      <c r="AK71" s="40">
        <f>AC71*(1+SUMIFS(WORKING!$Z$3:$Z$6802,WORKING!$A$3:$A$6802,$D$3,WORKING!$B$3:$B$6802,A71,WORKING!$C$3:$C$6802,C71))*(1+SUMIFS(WORKING!$AA$3:$AA$6802,WORKING!$A$3:$A$6802,$D$3,WORKING!$B$3:$B$6802,A71,WORKING!$C$3:$C$6802,C71))</f>
        <v>520.27989686509136</v>
      </c>
      <c r="AL71" s="57">
        <v>0</v>
      </c>
      <c r="AM71" s="57">
        <v>65</v>
      </c>
      <c r="AN71" s="61">
        <f t="shared" si="59"/>
        <v>1351</v>
      </c>
      <c r="AO71" s="40">
        <f t="shared" si="73"/>
        <v>0</v>
      </c>
      <c r="AP71" s="40">
        <f t="shared" si="74"/>
        <v>-33818.193296230937</v>
      </c>
      <c r="AQ71" s="44">
        <f t="shared" si="75"/>
        <v>702898.14066473837</v>
      </c>
    </row>
    <row r="72" spans="1:43" x14ac:dyDescent="0.25">
      <c r="A72" s="49">
        <v>1</v>
      </c>
      <c r="B72" s="49">
        <f t="shared" si="53"/>
        <v>2</v>
      </c>
      <c r="C72" s="7">
        <v>9</v>
      </c>
      <c r="D72" s="228"/>
      <c r="E72" s="228"/>
      <c r="F72" s="40">
        <f>SUMIFS(WORKING!$AB$3:$AB$6802,WORKING!$A$3:$A$6802,Results!$D$3,WORKING!$B$3:$B$6802,Results!A72,WORKING!$C$3:$C$6802,Results!C72)</f>
        <v>938</v>
      </c>
      <c r="G72" s="35">
        <f>SUMIFS(WORKING!$AC$3:$AC$6802,WORKING!$A$3:$A$6802,Results!$D$3,WORKING!$B$3:$B$6802,Results!A72,WORKING!$C$3:$C$6802,Results!C72)/1000</f>
        <v>384564.33299999998</v>
      </c>
      <c r="H72" s="35">
        <f t="shared" si="60"/>
        <v>409.98329744136458</v>
      </c>
      <c r="I72" s="187" t="s">
        <v>754</v>
      </c>
      <c r="J72" s="212" t="s">
        <v>754</v>
      </c>
      <c r="K72" s="217">
        <f>IFERROR(IF(J72="",G72,J72)/IF(I72="",F72,I72),"")</f>
        <v>409.98329744136458</v>
      </c>
      <c r="L72" s="34">
        <f t="shared" si="54"/>
        <v>938</v>
      </c>
      <c r="M72" s="40">
        <f>IF(K72="",H72*(1+SUMIFS(WORKING!$W$3:$W$6802,WORKING!$A$3:$A$6802,$D$3,WORKING!$B$3:$B$6802,A72,WORKING!$C$3:$C$6802,C72))*(1+SUMIFS(WORKING!$AA$3:$AA$6802,WORKING!$A$3:$A$6802,$D$3,WORKING!$B$3:$B$6802,A72,WORKING!$C$3:$C$6802,C72)),K72*(1+SUMIFS(WORKING!$W$3:$W$6802,WORKING!$A$3:$A$6802,$D$3,WORKING!$B$3:$B$6802,A72,WORKING!$C$3:$C$6802,C72))*(1+SUMIFS(WORKING!$AA$3:$AA$6802,WORKING!$A$3:$A$6802,$D$3,WORKING!$B$3:$B$6802,A72,WORKING!$C$3:$C$6802,C72)))</f>
        <v>447.04021335268948</v>
      </c>
      <c r="N72" s="57">
        <v>38</v>
      </c>
      <c r="O72" s="57">
        <v>0</v>
      </c>
      <c r="P72" s="61">
        <f t="shared" si="55"/>
        <v>976</v>
      </c>
      <c r="Q72" s="40">
        <f t="shared" si="62"/>
        <v>16987.528107402199</v>
      </c>
      <c r="R72" s="40">
        <f t="shared" si="63"/>
        <v>0</v>
      </c>
      <c r="S72" s="44">
        <f t="shared" si="64"/>
        <v>436311.24823222496</v>
      </c>
      <c r="T72" s="35">
        <f t="shared" si="65"/>
        <v>976</v>
      </c>
      <c r="U72" s="40">
        <f>M72*(1+SUMIFS(WORKING!$X$3:$X$6802,WORKING!$A$3:$A$6802,$D$3,WORKING!$B$3:$B$6802,A72,WORKING!$C$3:$C$6802,C72))*(1+SUMIFS(WORKING!$AA$3:$AA$6802,WORKING!$A$3:$A$6802,$D$3,WORKING!$B$3:$B$6802,A72,WORKING!$C$3:$C$6802,C72))</f>
        <v>485.28122130792258</v>
      </c>
      <c r="V72" s="57">
        <v>4</v>
      </c>
      <c r="W72" s="57">
        <v>0</v>
      </c>
      <c r="X72" s="61">
        <f t="shared" si="56"/>
        <v>980</v>
      </c>
      <c r="Y72" s="40">
        <f t="shared" si="66"/>
        <v>1941.1248852316903</v>
      </c>
      <c r="Z72" s="40">
        <f t="shared" si="67"/>
        <v>0</v>
      </c>
      <c r="AA72" s="44">
        <f t="shared" si="68"/>
        <v>475575.59688176413</v>
      </c>
      <c r="AB72" s="35">
        <f t="shared" si="69"/>
        <v>980</v>
      </c>
      <c r="AC72" s="40">
        <f>U72*(1+SUMIFS(WORKING!$Y$3:$Y$6802,WORKING!$A$3:$A$6802,$D$3,WORKING!$B$3:$B$6802,A72,WORKING!$C$3:$C$6802,C72))*(1+SUMIFS(WORKING!$AA$3:$AA$6802,WORKING!$A$3:$A$6802,$D$3,WORKING!$B$3:$B$6802,A72,WORKING!$C$3:$C$6802,C72))</f>
        <v>526.30135435462341</v>
      </c>
      <c r="AD72" s="57">
        <v>2</v>
      </c>
      <c r="AE72" s="57">
        <v>179</v>
      </c>
      <c r="AF72" s="61">
        <f t="shared" si="57"/>
        <v>803</v>
      </c>
      <c r="AG72" s="40">
        <f t="shared" si="70"/>
        <v>1052.6027087092468</v>
      </c>
      <c r="AH72" s="40">
        <f t="shared" si="71"/>
        <v>-94207.942429477596</v>
      </c>
      <c r="AI72" s="44">
        <f t="shared" si="72"/>
        <v>422619.98754676263</v>
      </c>
      <c r="AJ72" s="35">
        <f t="shared" si="58"/>
        <v>803</v>
      </c>
      <c r="AK72" s="40">
        <f>AC72*(1+SUMIFS(WORKING!$Z$3:$Z$6802,WORKING!$A$3:$A$6802,$D$3,WORKING!$B$3:$B$6802,A72,WORKING!$C$3:$C$6802,C72))*(1+SUMIFS(WORKING!$AA$3:$AA$6802,WORKING!$A$3:$A$6802,$D$3,WORKING!$B$3:$B$6802,A72,WORKING!$C$3:$C$6802,C72))</f>
        <v>569.72144119734673</v>
      </c>
      <c r="AL72" s="57">
        <v>5</v>
      </c>
      <c r="AM72" s="57">
        <v>0</v>
      </c>
      <c r="AN72" s="61">
        <f t="shared" si="59"/>
        <v>808</v>
      </c>
      <c r="AO72" s="40">
        <f t="shared" si="73"/>
        <v>2848.6072059867338</v>
      </c>
      <c r="AP72" s="40">
        <f t="shared" si="74"/>
        <v>0</v>
      </c>
      <c r="AQ72" s="44">
        <f t="shared" si="75"/>
        <v>460334.92448745616</v>
      </c>
    </row>
    <row r="73" spans="1:43" x14ac:dyDescent="0.25">
      <c r="A73" s="49">
        <v>1</v>
      </c>
      <c r="B73" s="49">
        <f t="shared" si="53"/>
        <v>2</v>
      </c>
      <c r="C73" s="7">
        <v>10</v>
      </c>
      <c r="D73" s="228"/>
      <c r="E73" s="228"/>
      <c r="F73" s="40">
        <f>SUMIFS(WORKING!$AB$3:$AB$6802,WORKING!$A$3:$A$6802,Results!$D$3,WORKING!$B$3:$B$6802,Results!A73,WORKING!$C$3:$C$6802,Results!C73)</f>
        <v>140</v>
      </c>
      <c r="G73" s="35">
        <f>SUMIFS(WORKING!$AC$3:$AC$6802,WORKING!$A$3:$A$6802,Results!$D$3,WORKING!$B$3:$B$6802,Results!A73,WORKING!$C$3:$C$6802,Results!C73)/1000</f>
        <v>82704.275529999999</v>
      </c>
      <c r="H73" s="35">
        <f t="shared" si="60"/>
        <v>590.7448252142857</v>
      </c>
      <c r="I73" s="187" t="s">
        <v>754</v>
      </c>
      <c r="J73" s="212" t="s">
        <v>754</v>
      </c>
      <c r="K73" s="217">
        <f t="shared" si="61"/>
        <v>590.7448252142857</v>
      </c>
      <c r="L73" s="34">
        <f t="shared" si="54"/>
        <v>140</v>
      </c>
      <c r="M73" s="40">
        <f>IF(K73="",H73*(1+SUMIFS(WORKING!$W$3:$W$6802,WORKING!$A$3:$A$6802,$D$3,WORKING!$B$3:$B$6802,A73,WORKING!$C$3:$C$6802,C73))*(1+SUMIFS(WORKING!$AA$3:$AA$6802,WORKING!$A$3:$A$6802,$D$3,WORKING!$B$3:$B$6802,A73,WORKING!$C$3:$C$6802,C73)),K73*(1+SUMIFS(WORKING!$W$3:$W$6802,WORKING!$A$3:$A$6802,$D$3,WORKING!$B$3:$B$6802,A73,WORKING!$C$3:$C$6802,C73))*(1+SUMIFS(WORKING!$AA$3:$AA$6802,WORKING!$A$3:$A$6802,$D$3,WORKING!$B$3:$B$6802,A73,WORKING!$C$3:$C$6802,C73)))</f>
        <v>644.35993693784076</v>
      </c>
      <c r="N73" s="57">
        <v>20</v>
      </c>
      <c r="O73" s="57">
        <v>0</v>
      </c>
      <c r="P73" s="61">
        <f t="shared" si="55"/>
        <v>160</v>
      </c>
      <c r="Q73" s="40">
        <f t="shared" si="62"/>
        <v>12887.198738756815</v>
      </c>
      <c r="R73" s="40">
        <f t="shared" si="63"/>
        <v>0</v>
      </c>
      <c r="S73" s="44">
        <f t="shared" si="64"/>
        <v>103097.58991005452</v>
      </c>
      <c r="T73" s="35">
        <f t="shared" si="65"/>
        <v>160</v>
      </c>
      <c r="U73" s="40">
        <f>M73*(1+SUMIFS(WORKING!$X$3:$X$6802,WORKING!$A$3:$A$6802,$D$3,WORKING!$B$3:$B$6802,A73,WORKING!$C$3:$C$6802,C73))*(1+SUMIFS(WORKING!$AA$3:$AA$6802,WORKING!$A$3:$A$6802,$D$3,WORKING!$B$3:$B$6802,A73,WORKING!$C$3:$C$6802,C73))</f>
        <v>699.54985605786908</v>
      </c>
      <c r="V73" s="57">
        <v>1</v>
      </c>
      <c r="W73" s="57">
        <v>0</v>
      </c>
      <c r="X73" s="61">
        <f t="shared" si="56"/>
        <v>161</v>
      </c>
      <c r="Y73" s="40">
        <f t="shared" si="66"/>
        <v>699.54985605786908</v>
      </c>
      <c r="Z73" s="40">
        <f t="shared" si="67"/>
        <v>0</v>
      </c>
      <c r="AA73" s="44">
        <f t="shared" si="68"/>
        <v>112627.52682531692</v>
      </c>
      <c r="AB73" s="35">
        <f t="shared" si="69"/>
        <v>161</v>
      </c>
      <c r="AC73" s="40">
        <f>U73*(1+SUMIFS(WORKING!$Y$3:$Y$6802,WORKING!$A$3:$A$6802,$D$3,WORKING!$B$3:$B$6802,A73,WORKING!$C$3:$C$6802,C73))*(1+SUMIFS(WORKING!$AA$3:$AA$6802,WORKING!$A$3:$A$6802,$D$3,WORKING!$B$3:$B$6802,A73,WORKING!$C$3:$C$6802,C73))</f>
        <v>758.75729028558919</v>
      </c>
      <c r="AD73" s="57">
        <v>0</v>
      </c>
      <c r="AE73" s="57">
        <v>25</v>
      </c>
      <c r="AF73" s="61">
        <f t="shared" si="57"/>
        <v>136</v>
      </c>
      <c r="AG73" s="40">
        <f t="shared" si="70"/>
        <v>0</v>
      </c>
      <c r="AH73" s="40">
        <f t="shared" si="71"/>
        <v>-18968.932257139732</v>
      </c>
      <c r="AI73" s="44">
        <f t="shared" si="72"/>
        <v>103190.99147884014</v>
      </c>
      <c r="AJ73" s="35">
        <f t="shared" si="58"/>
        <v>136</v>
      </c>
      <c r="AK73" s="40">
        <f>AC73*(1+SUMIFS(WORKING!$Z$3:$Z$6802,WORKING!$A$3:$A$6802,$D$3,WORKING!$B$3:$B$6802,A73,WORKING!$C$3:$C$6802,C73))*(1+SUMIFS(WORKING!$AA$3:$AA$6802,WORKING!$A$3:$A$6802,$D$3,WORKING!$B$3:$B$6802,A73,WORKING!$C$3:$C$6802,C73))</f>
        <v>821.43663959224614</v>
      </c>
      <c r="AL73" s="57">
        <v>0</v>
      </c>
      <c r="AM73" s="57">
        <v>0</v>
      </c>
      <c r="AN73" s="61">
        <f t="shared" si="59"/>
        <v>136</v>
      </c>
      <c r="AO73" s="40">
        <f t="shared" si="73"/>
        <v>0</v>
      </c>
      <c r="AP73" s="40">
        <f t="shared" si="74"/>
        <v>0</v>
      </c>
      <c r="AQ73" s="44">
        <f t="shared" si="75"/>
        <v>111715.38298454547</v>
      </c>
    </row>
    <row r="74" spans="1:43" x14ac:dyDescent="0.25">
      <c r="A74" s="49">
        <v>1</v>
      </c>
      <c r="B74" s="49">
        <f t="shared" si="53"/>
        <v>3</v>
      </c>
      <c r="C74" s="7">
        <v>11</v>
      </c>
      <c r="D74" s="228"/>
      <c r="E74" s="228"/>
      <c r="F74" s="40">
        <f>SUMIFS(WORKING!$AB$3:$AB$6802,WORKING!$A$3:$A$6802,Results!$D$3,WORKING!$B$3:$B$6802,Results!A74,WORKING!$C$3:$C$6802,Results!C74)</f>
        <v>232</v>
      </c>
      <c r="G74" s="35">
        <f>SUMIFS(WORKING!$AC$3:$AC$6802,WORKING!$A$3:$A$6802,Results!$D$3,WORKING!$B$3:$B$6802,Results!A74,WORKING!$C$3:$C$6802,Results!C74)/1000</f>
        <v>162573.44354000015</v>
      </c>
      <c r="H74" s="35">
        <f t="shared" si="60"/>
        <v>700.74760146551785</v>
      </c>
      <c r="I74" s="187" t="s">
        <v>754</v>
      </c>
      <c r="J74" s="212" t="s">
        <v>754</v>
      </c>
      <c r="K74" s="217">
        <f t="shared" si="61"/>
        <v>700.74760146551785</v>
      </c>
      <c r="L74" s="34">
        <f t="shared" si="54"/>
        <v>232</v>
      </c>
      <c r="M74" s="40">
        <f>IF(K74="",H74*(1+SUMIFS(WORKING!$W$3:$W$6802,WORKING!$A$3:$A$6802,$D$3,WORKING!$B$3:$B$6802,A74,WORKING!$C$3:$C$6802,C74))*(1+SUMIFS(WORKING!$AA$3:$AA$6802,WORKING!$A$3:$A$6802,$D$3,WORKING!$B$3:$B$6802,A74,WORKING!$C$3:$C$6802,C74)),K74*(1+SUMIFS(WORKING!$W$3:$W$6802,WORKING!$A$3:$A$6802,$D$3,WORKING!$B$3:$B$6802,A74,WORKING!$C$3:$C$6802,C74))*(1+SUMIFS(WORKING!$AA$3:$AA$6802,WORKING!$A$3:$A$6802,$D$3,WORKING!$B$3:$B$6802,A74,WORKING!$C$3:$C$6802,C74)))</f>
        <v>765.03610164536099</v>
      </c>
      <c r="N74" s="57">
        <v>32</v>
      </c>
      <c r="O74" s="57">
        <v>0</v>
      </c>
      <c r="P74" s="61">
        <f t="shared" si="55"/>
        <v>264</v>
      </c>
      <c r="Q74" s="40">
        <f t="shared" si="62"/>
        <v>24481.155252651552</v>
      </c>
      <c r="R74" s="40">
        <f t="shared" si="63"/>
        <v>0</v>
      </c>
      <c r="S74" s="44">
        <f t="shared" si="64"/>
        <v>201969.5308343753</v>
      </c>
      <c r="T74" s="35">
        <f t="shared" si="65"/>
        <v>264</v>
      </c>
      <c r="U74" s="40">
        <f>M74*(1+SUMIFS(WORKING!$X$3:$X$6802,WORKING!$A$3:$A$6802,$D$3,WORKING!$B$3:$B$6802,A74,WORKING!$C$3:$C$6802,C74))*(1+SUMIFS(WORKING!$AA$3:$AA$6802,WORKING!$A$3:$A$6802,$D$3,WORKING!$B$3:$B$6802,A74,WORKING!$C$3:$C$6802,C74))</f>
        <v>830.56522942109916</v>
      </c>
      <c r="V74" s="57">
        <v>0</v>
      </c>
      <c r="W74" s="57">
        <v>0</v>
      </c>
      <c r="X74" s="61">
        <f t="shared" si="56"/>
        <v>264</v>
      </c>
      <c r="Y74" s="40">
        <f t="shared" si="66"/>
        <v>0</v>
      </c>
      <c r="Z74" s="40">
        <f t="shared" si="67"/>
        <v>0</v>
      </c>
      <c r="AA74" s="44">
        <f t="shared" si="68"/>
        <v>219269.22056717018</v>
      </c>
      <c r="AB74" s="35">
        <f t="shared" si="69"/>
        <v>264</v>
      </c>
      <c r="AC74" s="40">
        <f>U74*(1+SUMIFS(WORKING!$Y$3:$Y$6802,WORKING!$A$3:$A$6802,$D$3,WORKING!$B$3:$B$6802,A74,WORKING!$C$3:$C$6802,C74))*(1+SUMIFS(WORKING!$AA$3:$AA$6802,WORKING!$A$3:$A$6802,$D$3,WORKING!$B$3:$B$6802,A74,WORKING!$C$3:$C$6802,C74))</f>
        <v>900.86453419493648</v>
      </c>
      <c r="AD74" s="57">
        <v>3</v>
      </c>
      <c r="AE74" s="57">
        <v>114</v>
      </c>
      <c r="AF74" s="61">
        <f t="shared" si="57"/>
        <v>153</v>
      </c>
      <c r="AG74" s="40">
        <f t="shared" si="70"/>
        <v>2702.5936025848096</v>
      </c>
      <c r="AH74" s="40">
        <f t="shared" si="71"/>
        <v>-102698.55689822276</v>
      </c>
      <c r="AI74" s="44">
        <f t="shared" si="72"/>
        <v>137832.27373182529</v>
      </c>
      <c r="AJ74" s="35">
        <f t="shared" si="58"/>
        <v>153</v>
      </c>
      <c r="AK74" s="40">
        <f>AC74*(1+SUMIFS(WORKING!$Z$3:$Z$6802,WORKING!$A$3:$A$6802,$D$3,WORKING!$B$3:$B$6802,A74,WORKING!$C$3:$C$6802,C74))*(1+SUMIFS(WORKING!$AA$3:$AA$6802,WORKING!$A$3:$A$6802,$D$3,WORKING!$B$3:$B$6802,A74,WORKING!$C$3:$C$6802,C74))</f>
        <v>975.28590465602258</v>
      </c>
      <c r="AL74" s="57">
        <v>0</v>
      </c>
      <c r="AM74" s="57">
        <v>0</v>
      </c>
      <c r="AN74" s="61">
        <f t="shared" si="59"/>
        <v>153</v>
      </c>
      <c r="AO74" s="40">
        <f t="shared" si="73"/>
        <v>0</v>
      </c>
      <c r="AP74" s="40">
        <f t="shared" si="74"/>
        <v>0</v>
      </c>
      <c r="AQ74" s="44">
        <f t="shared" si="75"/>
        <v>149218.74341237146</v>
      </c>
    </row>
    <row r="75" spans="1:43" x14ac:dyDescent="0.25">
      <c r="A75" s="49">
        <v>1</v>
      </c>
      <c r="B75" s="49">
        <f t="shared" si="53"/>
        <v>3</v>
      </c>
      <c r="C75" s="7">
        <v>12</v>
      </c>
      <c r="D75" s="228"/>
      <c r="E75" s="228"/>
      <c r="F75" s="40">
        <f>SUMIFS(WORKING!$AB$3:$AB$6802,WORKING!$A$3:$A$6802,Results!$D$3,WORKING!$B$3:$B$6802,Results!A75,WORKING!$C$3:$C$6802,Results!C75)</f>
        <v>156</v>
      </c>
      <c r="G75" s="35">
        <f>SUMIFS(WORKING!$AC$3:$AC$6802,WORKING!$A$3:$A$6802,Results!$D$3,WORKING!$B$3:$B$6802,Results!A75,WORKING!$C$3:$C$6802,Results!C75)/1000</f>
        <v>93181.342450000055</v>
      </c>
      <c r="H75" s="35">
        <f t="shared" si="60"/>
        <v>597.31629775641056</v>
      </c>
      <c r="I75" s="187" t="s">
        <v>754</v>
      </c>
      <c r="J75" s="212" t="s">
        <v>754</v>
      </c>
      <c r="K75" s="217">
        <f t="shared" si="61"/>
        <v>597.31629775641056</v>
      </c>
      <c r="L75" s="34">
        <f t="shared" si="54"/>
        <v>156</v>
      </c>
      <c r="M75" s="40">
        <f>IF(K75="",H75*(1+SUMIFS(WORKING!$W$3:$W$6802,WORKING!$A$3:$A$6802,$D$3,WORKING!$B$3:$B$6802,A75,WORKING!$C$3:$C$6802,C75))*(1+SUMIFS(WORKING!$AA$3:$AA$6802,WORKING!$A$3:$A$6802,$D$3,WORKING!$B$3:$B$6802,A75,WORKING!$C$3:$C$6802,C75)),K75*(1+SUMIFS(WORKING!$W$3:$W$6802,WORKING!$A$3:$A$6802,$D$3,WORKING!$B$3:$B$6802,A75,WORKING!$C$3:$C$6802,C75))*(1+SUMIFS(WORKING!$AA$3:$AA$6802,WORKING!$A$3:$A$6802,$D$3,WORKING!$B$3:$B$6802,A75,WORKING!$C$3:$C$6802,C75)))</f>
        <v>652.18188051439029</v>
      </c>
      <c r="N75" s="57">
        <v>0</v>
      </c>
      <c r="O75" s="57">
        <v>0</v>
      </c>
      <c r="P75" s="61">
        <f t="shared" si="55"/>
        <v>156</v>
      </c>
      <c r="Q75" s="40">
        <f t="shared" si="62"/>
        <v>0</v>
      </c>
      <c r="R75" s="40">
        <f t="shared" si="63"/>
        <v>0</v>
      </c>
      <c r="S75" s="44">
        <f t="shared" si="64"/>
        <v>101740.37336024488</v>
      </c>
      <c r="T75" s="35">
        <f t="shared" si="65"/>
        <v>156</v>
      </c>
      <c r="U75" s="40">
        <f>M75*(1+SUMIFS(WORKING!$X$3:$X$6802,WORKING!$A$3:$A$6802,$D$3,WORKING!$B$3:$B$6802,A75,WORKING!$C$3:$C$6802,C75))*(1+SUMIFS(WORKING!$AA$3:$AA$6802,WORKING!$A$3:$A$6802,$D$3,WORKING!$B$3:$B$6802,A75,WORKING!$C$3:$C$6802,C75))</f>
        <v>708.11631250067671</v>
      </c>
      <c r="V75" s="57">
        <v>0</v>
      </c>
      <c r="W75" s="57">
        <v>0</v>
      </c>
      <c r="X75" s="61">
        <f t="shared" si="56"/>
        <v>156</v>
      </c>
      <c r="Y75" s="40">
        <f t="shared" si="66"/>
        <v>0</v>
      </c>
      <c r="Z75" s="40">
        <f t="shared" si="67"/>
        <v>0</v>
      </c>
      <c r="AA75" s="44">
        <f t="shared" si="68"/>
        <v>110466.14475010557</v>
      </c>
      <c r="AB75" s="35">
        <f t="shared" si="69"/>
        <v>156</v>
      </c>
      <c r="AC75" s="40">
        <f>U75*(1+SUMIFS(WORKING!$Y$3:$Y$6802,WORKING!$A$3:$A$6802,$D$3,WORKING!$B$3:$B$6802,A75,WORKING!$C$3:$C$6802,C75))*(1+SUMIFS(WORKING!$AA$3:$AA$6802,WORKING!$A$3:$A$6802,$D$3,WORKING!$B$3:$B$6802,A75,WORKING!$C$3:$C$6802,C75))</f>
        <v>768.12941609160328</v>
      </c>
      <c r="AD75" s="57">
        <v>0</v>
      </c>
      <c r="AE75" s="57">
        <v>62</v>
      </c>
      <c r="AF75" s="61">
        <f t="shared" si="57"/>
        <v>94</v>
      </c>
      <c r="AG75" s="40">
        <f t="shared" si="70"/>
        <v>0</v>
      </c>
      <c r="AH75" s="40">
        <f t="shared" si="71"/>
        <v>-47624.023797679401</v>
      </c>
      <c r="AI75" s="44">
        <f t="shared" si="72"/>
        <v>72204.165112610703</v>
      </c>
      <c r="AJ75" s="35">
        <f t="shared" si="58"/>
        <v>94</v>
      </c>
      <c r="AK75" s="40">
        <f>AC75*(1+SUMIFS(WORKING!$Z$3:$Z$6802,WORKING!$A$3:$A$6802,$D$3,WORKING!$B$3:$B$6802,A75,WORKING!$C$3:$C$6802,C75))*(1+SUMIFS(WORKING!$AA$3:$AA$6802,WORKING!$A$3:$A$6802,$D$3,WORKING!$B$3:$B$6802,A75,WORKING!$C$3:$C$6802,C75))</f>
        <v>831.66975742855595</v>
      </c>
      <c r="AL75" s="57">
        <v>3</v>
      </c>
      <c r="AM75" s="57">
        <v>0</v>
      </c>
      <c r="AN75" s="61">
        <f t="shared" si="59"/>
        <v>97</v>
      </c>
      <c r="AO75" s="40">
        <f t="shared" si="73"/>
        <v>2495.009272285668</v>
      </c>
      <c r="AP75" s="40">
        <f t="shared" si="74"/>
        <v>0</v>
      </c>
      <c r="AQ75" s="44">
        <f t="shared" si="75"/>
        <v>80671.966470569925</v>
      </c>
    </row>
    <row r="76" spans="1:43" ht="15" customHeight="1" x14ac:dyDescent="0.25">
      <c r="A76" s="49">
        <v>1</v>
      </c>
      <c r="B76" s="49">
        <f t="shared" si="53"/>
        <v>4</v>
      </c>
      <c r="C76" s="7">
        <v>13</v>
      </c>
      <c r="D76" s="228"/>
      <c r="E76" s="228"/>
      <c r="F76" s="40">
        <f>SUMIFS(WORKING!$AB$3:$AB$6802,WORKING!$A$3:$A$6802,Results!$D$3,WORKING!$B$3:$B$6802,Results!A76,WORKING!$C$3:$C$6802,Results!C76)</f>
        <v>125</v>
      </c>
      <c r="G76" s="35">
        <f>SUMIFS(WORKING!$AC$3:$AC$6802,WORKING!$A$3:$A$6802,Results!$D$3,WORKING!$B$3:$B$6802,Results!A76,WORKING!$C$3:$C$6802,Results!C76)/1000</f>
        <v>114698.77407000001</v>
      </c>
      <c r="H76" s="35">
        <f t="shared" si="60"/>
        <v>917.59019256000011</v>
      </c>
      <c r="I76" s="187" t="s">
        <v>754</v>
      </c>
      <c r="J76" s="212" t="s">
        <v>754</v>
      </c>
      <c r="K76" s="217">
        <f t="shared" si="61"/>
        <v>917.59019256000011</v>
      </c>
      <c r="L76" s="34">
        <f t="shared" si="54"/>
        <v>125</v>
      </c>
      <c r="M76" s="40">
        <f>IF(K76="",H76*(1+SUMIFS(WORKING!$W$3:$W$6802,WORKING!$A$3:$A$6802,$D$3,WORKING!$B$3:$B$6802,A76,WORKING!$C$3:$C$6802,C76))*(1+SUMIFS(WORKING!$AA$3:$AA$6802,WORKING!$A$3:$A$6802,$D$3,WORKING!$B$3:$B$6802,A76,WORKING!$C$3:$C$6802,C76)),K76*(1+SUMIFS(WORKING!$W$3:$W$6802,WORKING!$A$3:$A$6802,$D$3,WORKING!$B$3:$B$6802,A76,WORKING!$C$3:$C$6802,C76))*(1+SUMIFS(WORKING!$AA$3:$AA$6802,WORKING!$A$3:$A$6802,$D$3,WORKING!$B$3:$B$6802,A76,WORKING!$C$3:$C$6802,C76)))</f>
        <v>961.79773990895887</v>
      </c>
      <c r="N76" s="57">
        <v>17</v>
      </c>
      <c r="O76" s="57">
        <v>0</v>
      </c>
      <c r="P76" s="61">
        <f t="shared" si="55"/>
        <v>142</v>
      </c>
      <c r="Q76" s="40">
        <f t="shared" si="62"/>
        <v>16350.561578452302</v>
      </c>
      <c r="R76" s="40">
        <f t="shared" si="63"/>
        <v>0</v>
      </c>
      <c r="S76" s="44">
        <f t="shared" si="64"/>
        <v>136575.27906707217</v>
      </c>
      <c r="T76" s="35">
        <f t="shared" si="65"/>
        <v>142</v>
      </c>
      <c r="U76" s="40">
        <f>M76*(1+SUMIFS(WORKING!$X$3:$X$6802,WORKING!$A$3:$A$6802,$D$3,WORKING!$B$3:$B$6802,A76,WORKING!$C$3:$C$6802,C76))*(1+SUMIFS(WORKING!$AA$3:$AA$6802,WORKING!$A$3:$A$6802,$D$3,WORKING!$B$3:$B$6802,A76,WORKING!$C$3:$C$6802,C76))</f>
        <v>1034.4852079520242</v>
      </c>
      <c r="V76" s="57">
        <v>0</v>
      </c>
      <c r="W76" s="57">
        <v>0</v>
      </c>
      <c r="X76" s="61">
        <f t="shared" si="56"/>
        <v>142</v>
      </c>
      <c r="Y76" s="40">
        <f t="shared" si="66"/>
        <v>0</v>
      </c>
      <c r="Z76" s="40">
        <f t="shared" si="67"/>
        <v>0</v>
      </c>
      <c r="AA76" s="44">
        <f t="shared" si="68"/>
        <v>146896.89952918745</v>
      </c>
      <c r="AB76" s="35">
        <f t="shared" si="69"/>
        <v>142</v>
      </c>
      <c r="AC76" s="40">
        <f>U76*(1+SUMIFS(WORKING!$Y$3:$Y$6802,WORKING!$A$3:$A$6802,$D$3,WORKING!$B$3:$B$6802,A76,WORKING!$C$3:$C$6802,C76))*(1+SUMIFS(WORKING!$AA$3:$AA$6802,WORKING!$A$3:$A$6802,$D$3,WORKING!$B$3:$B$6802,A76,WORKING!$C$3:$C$6802,C76))</f>
        <v>1111.6163165464975</v>
      </c>
      <c r="AD76" s="57">
        <v>3</v>
      </c>
      <c r="AE76" s="57">
        <v>78</v>
      </c>
      <c r="AF76" s="61">
        <f t="shared" si="57"/>
        <v>67</v>
      </c>
      <c r="AG76" s="40">
        <f t="shared" si="70"/>
        <v>3334.8489496394923</v>
      </c>
      <c r="AH76" s="40">
        <f t="shared" si="71"/>
        <v>-86706.07269062681</v>
      </c>
      <c r="AI76" s="44">
        <f t="shared" si="72"/>
        <v>74478.293208615331</v>
      </c>
      <c r="AJ76" s="35">
        <f t="shared" si="58"/>
        <v>67</v>
      </c>
      <c r="AK76" s="40">
        <f>AC76*(1+SUMIFS(WORKING!$Z$3:$Z$6802,WORKING!$A$3:$A$6802,$D$3,WORKING!$B$3:$B$6802,A76,WORKING!$C$3:$C$6802,C76))*(1+SUMIFS(WORKING!$AA$3:$AA$6802,WORKING!$A$3:$A$6802,$D$3,WORKING!$B$3:$B$6802,A76,WORKING!$C$3:$C$6802,C76))</f>
        <v>1192.2424139000582</v>
      </c>
      <c r="AL76" s="57">
        <v>0</v>
      </c>
      <c r="AM76" s="57">
        <v>0</v>
      </c>
      <c r="AN76" s="61">
        <f t="shared" si="59"/>
        <v>67</v>
      </c>
      <c r="AO76" s="40">
        <f t="shared" si="73"/>
        <v>0</v>
      </c>
      <c r="AP76" s="40">
        <f t="shared" si="74"/>
        <v>0</v>
      </c>
      <c r="AQ76" s="44">
        <f t="shared" si="75"/>
        <v>79880.241731303904</v>
      </c>
    </row>
    <row r="77" spans="1:43" x14ac:dyDescent="0.25">
      <c r="A77" s="49">
        <v>1</v>
      </c>
      <c r="B77" s="49">
        <f t="shared" si="53"/>
        <v>4</v>
      </c>
      <c r="C77" s="7">
        <v>14</v>
      </c>
      <c r="D77" s="228"/>
      <c r="E77" s="228"/>
      <c r="F77" s="40">
        <f>SUMIFS(WORKING!$AB$3:$AB$6802,WORKING!$A$3:$A$6802,Results!$D$3,WORKING!$B$3:$B$6802,Results!A77,WORKING!$C$3:$C$6802,Results!C77)</f>
        <v>33</v>
      </c>
      <c r="G77" s="35">
        <f>SUMIFS(WORKING!$AC$3:$AC$6802,WORKING!$A$3:$A$6802,Results!$D$3,WORKING!$B$3:$B$6802,Results!A77,WORKING!$C$3:$C$6802,Results!C77)/1000</f>
        <v>37501.888939999997</v>
      </c>
      <c r="H77" s="35">
        <f t="shared" si="60"/>
        <v>1136.4208769696968</v>
      </c>
      <c r="I77" s="187" t="s">
        <v>754</v>
      </c>
      <c r="J77" s="212" t="s">
        <v>754</v>
      </c>
      <c r="K77" s="217">
        <f t="shared" si="61"/>
        <v>1136.4208769696968</v>
      </c>
      <c r="L77" s="34">
        <f t="shared" si="54"/>
        <v>33</v>
      </c>
      <c r="M77" s="40">
        <f>IF(K77="",H77*(1+SUMIFS(WORKING!$W$3:$W$6802,WORKING!$A$3:$A$6802,$D$3,WORKING!$B$3:$B$6802,A77,WORKING!$C$3:$C$6802,C77))*(1+SUMIFS(WORKING!$AA$3:$AA$6802,WORKING!$A$3:$A$6802,$D$3,WORKING!$B$3:$B$6802,A77,WORKING!$C$3:$C$6802,C77)),K77*(1+SUMIFS(WORKING!$W$3:$W$6802,WORKING!$A$3:$A$6802,$D$3,WORKING!$B$3:$B$6802,A77,WORKING!$C$3:$C$6802,C77))*(1+SUMIFS(WORKING!$AA$3:$AA$6802,WORKING!$A$3:$A$6802,$D$3,WORKING!$B$3:$B$6802,A77,WORKING!$C$3:$C$6802,C77)))</f>
        <v>1191.1633260275739</v>
      </c>
      <c r="N77" s="57">
        <v>7</v>
      </c>
      <c r="O77" s="57">
        <v>0</v>
      </c>
      <c r="P77" s="61">
        <f t="shared" si="55"/>
        <v>40</v>
      </c>
      <c r="Q77" s="40">
        <f t="shared" si="62"/>
        <v>8338.1432821930175</v>
      </c>
      <c r="R77" s="40">
        <f t="shared" si="63"/>
        <v>0</v>
      </c>
      <c r="S77" s="44">
        <f t="shared" si="64"/>
        <v>47646.533041102957</v>
      </c>
      <c r="T77" s="35">
        <f t="shared" si="65"/>
        <v>40</v>
      </c>
      <c r="U77" s="40">
        <f>M77*(1+SUMIFS(WORKING!$X$3:$X$6802,WORKING!$A$3:$A$6802,$D$3,WORKING!$B$3:$B$6802,A77,WORKING!$C$3:$C$6802,C77))*(1+SUMIFS(WORKING!$AA$3:$AA$6802,WORKING!$A$3:$A$6802,$D$3,WORKING!$B$3:$B$6802,A77,WORKING!$C$3:$C$6802,C77))</f>
        <v>1281.1765110151646</v>
      </c>
      <c r="V77" s="57">
        <v>0</v>
      </c>
      <c r="W77" s="57">
        <v>0</v>
      </c>
      <c r="X77" s="61">
        <f t="shared" si="56"/>
        <v>40</v>
      </c>
      <c r="Y77" s="40">
        <f t="shared" si="66"/>
        <v>0</v>
      </c>
      <c r="Z77" s="40">
        <f t="shared" si="67"/>
        <v>0</v>
      </c>
      <c r="AA77" s="44">
        <f t="shared" si="68"/>
        <v>51247.060440606583</v>
      </c>
      <c r="AB77" s="35">
        <f t="shared" si="69"/>
        <v>40</v>
      </c>
      <c r="AC77" s="40">
        <f>U77*(1+SUMIFS(WORKING!$Y$3:$Y$6802,WORKING!$A$3:$A$6802,$D$3,WORKING!$B$3:$B$6802,A77,WORKING!$C$3:$C$6802,C77))*(1+SUMIFS(WORKING!$AA$3:$AA$6802,WORKING!$A$3:$A$6802,$D$3,WORKING!$B$3:$B$6802,A77,WORKING!$C$3:$C$6802,C77))</f>
        <v>1376.6917713774112</v>
      </c>
      <c r="AD77" s="57">
        <v>6</v>
      </c>
      <c r="AE77" s="57">
        <v>0</v>
      </c>
      <c r="AF77" s="61">
        <f t="shared" si="57"/>
        <v>46</v>
      </c>
      <c r="AG77" s="40">
        <f t="shared" si="70"/>
        <v>8260.1506282644677</v>
      </c>
      <c r="AH77" s="40">
        <f t="shared" si="71"/>
        <v>0</v>
      </c>
      <c r="AI77" s="44">
        <f t="shared" si="72"/>
        <v>63327.821483360916</v>
      </c>
      <c r="AJ77" s="35">
        <f t="shared" si="58"/>
        <v>46</v>
      </c>
      <c r="AK77" s="40">
        <f>AC77*(1+SUMIFS(WORKING!$Z$3:$Z$6802,WORKING!$A$3:$A$6802,$D$3,WORKING!$B$3:$B$6802,A77,WORKING!$C$3:$C$6802,C77))*(1+SUMIFS(WORKING!$AA$3:$AA$6802,WORKING!$A$3:$A$6802,$D$3,WORKING!$B$3:$B$6802,A77,WORKING!$C$3:$C$6802,C77))</f>
        <v>1476.5341386629534</v>
      </c>
      <c r="AL77" s="57">
        <v>3</v>
      </c>
      <c r="AM77" s="57">
        <v>0</v>
      </c>
      <c r="AN77" s="61">
        <f t="shared" si="59"/>
        <v>49</v>
      </c>
      <c r="AO77" s="40">
        <f t="shared" si="73"/>
        <v>4429.6024159888602</v>
      </c>
      <c r="AP77" s="40">
        <f t="shared" si="74"/>
        <v>0</v>
      </c>
      <c r="AQ77" s="44">
        <f t="shared" si="75"/>
        <v>72350.172794484723</v>
      </c>
    </row>
    <row r="78" spans="1:43" x14ac:dyDescent="0.25">
      <c r="A78" s="49">
        <v>1</v>
      </c>
      <c r="B78" s="49">
        <f t="shared" si="53"/>
        <v>4</v>
      </c>
      <c r="C78" s="7">
        <v>15</v>
      </c>
      <c r="D78" s="228"/>
      <c r="E78" s="228"/>
      <c r="F78" s="40">
        <f>SUMIFS(WORKING!$AB$3:$AB$6802,WORKING!$A$3:$A$6802,Results!$D$3,WORKING!$B$3:$B$6802,Results!A78,WORKING!$C$3:$C$6802,Results!C78)</f>
        <v>11</v>
      </c>
      <c r="G78" s="35">
        <f>SUMIFS(WORKING!$AC$3:$AC$6802,WORKING!$A$3:$A$6802,Results!$D$3,WORKING!$B$3:$B$6802,Results!A78,WORKING!$C$3:$C$6802,Results!C78)/1000</f>
        <v>16945.211589999995</v>
      </c>
      <c r="H78" s="35">
        <f t="shared" si="60"/>
        <v>1540.4737809090905</v>
      </c>
      <c r="I78" s="187" t="s">
        <v>754</v>
      </c>
      <c r="J78" s="212" t="s">
        <v>754</v>
      </c>
      <c r="K78" s="217">
        <f t="shared" si="61"/>
        <v>1540.4737809090905</v>
      </c>
      <c r="L78" s="34">
        <f t="shared" si="54"/>
        <v>11</v>
      </c>
      <c r="M78" s="40">
        <f>IF(K78="",H78*(1+SUMIFS(WORKING!$W$3:$W$6802,WORKING!$A$3:$A$6802,$D$3,WORKING!$B$3:$B$6802,A78,WORKING!$C$3:$C$6802,C78))*(1+SUMIFS(WORKING!$AA$3:$AA$6802,WORKING!$A$3:$A$6802,$D$3,WORKING!$B$3:$B$6802,A78,WORKING!$C$3:$C$6802,C78)),K78*(1+SUMIFS(WORKING!$W$3:$W$6802,WORKING!$A$3:$A$6802,$D$3,WORKING!$B$3:$B$6802,A78,WORKING!$C$3:$C$6802,C78))*(1+SUMIFS(WORKING!$AA$3:$AA$6802,WORKING!$A$3:$A$6802,$D$3,WORKING!$B$3:$B$6802,A78,WORKING!$C$3:$C$6802,C78)))</f>
        <v>1614.9042981515538</v>
      </c>
      <c r="N78" s="57">
        <v>10</v>
      </c>
      <c r="O78" s="57">
        <v>0</v>
      </c>
      <c r="P78" s="61">
        <f t="shared" si="55"/>
        <v>21</v>
      </c>
      <c r="Q78" s="40">
        <f t="shared" si="62"/>
        <v>16149.042981515538</v>
      </c>
      <c r="R78" s="40">
        <f t="shared" si="63"/>
        <v>0</v>
      </c>
      <c r="S78" s="44">
        <f t="shared" si="64"/>
        <v>33912.990261182633</v>
      </c>
      <c r="T78" s="35">
        <f t="shared" si="65"/>
        <v>21</v>
      </c>
      <c r="U78" s="40">
        <f>M78*(1+SUMIFS(WORKING!$X$3:$X$6802,WORKING!$A$3:$A$6802,$D$3,WORKING!$B$3:$B$6802,A78,WORKING!$C$3:$C$6802,C78))*(1+SUMIFS(WORKING!$AA$3:$AA$6802,WORKING!$A$3:$A$6802,$D$3,WORKING!$B$3:$B$6802,A78,WORKING!$C$3:$C$6802,C78))</f>
        <v>1737.1799717152824</v>
      </c>
      <c r="V78" s="57">
        <v>0</v>
      </c>
      <c r="W78" s="57">
        <v>0</v>
      </c>
      <c r="X78" s="61">
        <f t="shared" si="56"/>
        <v>21</v>
      </c>
      <c r="Y78" s="40">
        <f t="shared" si="66"/>
        <v>0</v>
      </c>
      <c r="Z78" s="40">
        <f t="shared" si="67"/>
        <v>0</v>
      </c>
      <c r="AA78" s="44">
        <f t="shared" si="68"/>
        <v>36480.779406020927</v>
      </c>
      <c r="AB78" s="35">
        <f t="shared" si="69"/>
        <v>21</v>
      </c>
      <c r="AC78" s="40">
        <f>U78*(1+SUMIFS(WORKING!$Y$3:$Y$6802,WORKING!$A$3:$A$6802,$D$3,WORKING!$B$3:$B$6802,A78,WORKING!$C$3:$C$6802,C78))*(1+SUMIFS(WORKING!$AA$3:$AA$6802,WORKING!$A$3:$A$6802,$D$3,WORKING!$B$3:$B$6802,A78,WORKING!$C$3:$C$6802,C78))</f>
        <v>1866.9510520643391</v>
      </c>
      <c r="AD78" s="57">
        <v>6</v>
      </c>
      <c r="AE78" s="57">
        <v>0</v>
      </c>
      <c r="AF78" s="61">
        <f t="shared" si="57"/>
        <v>27</v>
      </c>
      <c r="AG78" s="40">
        <f t="shared" si="70"/>
        <v>11201.706312386035</v>
      </c>
      <c r="AH78" s="40">
        <f t="shared" si="71"/>
        <v>0</v>
      </c>
      <c r="AI78" s="44">
        <f t="shared" si="72"/>
        <v>50407.678405737155</v>
      </c>
      <c r="AJ78" s="35">
        <f t="shared" si="58"/>
        <v>27</v>
      </c>
      <c r="AK78" s="40">
        <f>AC78*(1+SUMIFS(WORKING!$Z$3:$Z$6802,WORKING!$A$3:$A$6802,$D$3,WORKING!$B$3:$B$6802,A78,WORKING!$C$3:$C$6802,C78))*(1+SUMIFS(WORKING!$AA$3:$AA$6802,WORKING!$A$3:$A$6802,$D$3,WORKING!$B$3:$B$6802,A78,WORKING!$C$3:$C$6802,C78))</f>
        <v>2002.6270453047539</v>
      </c>
      <c r="AL78" s="57">
        <v>0</v>
      </c>
      <c r="AM78" s="57">
        <v>0</v>
      </c>
      <c r="AN78" s="61">
        <f t="shared" si="59"/>
        <v>27</v>
      </c>
      <c r="AO78" s="40">
        <f t="shared" si="73"/>
        <v>0</v>
      </c>
      <c r="AP78" s="40">
        <f t="shared" si="74"/>
        <v>0</v>
      </c>
      <c r="AQ78" s="44">
        <f t="shared" si="75"/>
        <v>54070.930223228352</v>
      </c>
    </row>
    <row r="79" spans="1:43" ht="15" customHeight="1" x14ac:dyDescent="0.25">
      <c r="A79" s="49">
        <v>1</v>
      </c>
      <c r="B79" s="49">
        <f t="shared" si="53"/>
        <v>4</v>
      </c>
      <c r="C79" s="7">
        <v>16</v>
      </c>
      <c r="D79" s="228"/>
      <c r="E79" s="228"/>
      <c r="F79" s="40">
        <f>SUMIFS(WORKING!$AB$3:$AB$6802,WORKING!$A$3:$A$6802,Results!$D$3,WORKING!$B$3:$B$6802,Results!A79,WORKING!$C$3:$C$6802,Results!C79)</f>
        <v>2</v>
      </c>
      <c r="G79" s="35">
        <f>SUMIFS(WORKING!$AC$3:$AC$6802,WORKING!$A$3:$A$6802,Results!$D$3,WORKING!$B$3:$B$6802,Results!A79,WORKING!$C$3:$C$6802,Results!C79)/1000</f>
        <v>3417.7058999999999</v>
      </c>
      <c r="H79" s="35">
        <f t="shared" si="60"/>
        <v>1708.85295</v>
      </c>
      <c r="I79" s="187" t="s">
        <v>754</v>
      </c>
      <c r="J79" s="212" t="s">
        <v>754</v>
      </c>
      <c r="K79" s="217">
        <f t="shared" si="61"/>
        <v>1708.85295</v>
      </c>
      <c r="L79" s="34">
        <f t="shared" si="54"/>
        <v>2</v>
      </c>
      <c r="M79" s="40">
        <f>IF(K79="",H79*(1+SUMIFS(WORKING!$W$3:$W$6802,WORKING!$A$3:$A$6802,$D$3,WORKING!$B$3:$B$6802,A79,WORKING!$C$3:$C$6802,C79))*(1+SUMIFS(WORKING!$AA$3:$AA$6802,WORKING!$A$3:$A$6802,$D$3,WORKING!$B$3:$B$6802,A79,WORKING!$C$3:$C$6802,C79)),K79*(1+SUMIFS(WORKING!$W$3:$W$6802,WORKING!$A$3:$A$6802,$D$3,WORKING!$B$3:$B$6802,A79,WORKING!$C$3:$C$6802,C79))*(1+SUMIFS(WORKING!$AA$3:$AA$6802,WORKING!$A$3:$A$6802,$D$3,WORKING!$B$3:$B$6802,A79,WORKING!$C$3:$C$6802,C79)))</f>
        <v>1791.6584228730001</v>
      </c>
      <c r="N79" s="57">
        <v>1</v>
      </c>
      <c r="O79" s="57">
        <v>0</v>
      </c>
      <c r="P79" s="61">
        <f t="shared" si="55"/>
        <v>3</v>
      </c>
      <c r="Q79" s="40">
        <f t="shared" si="62"/>
        <v>1791.6584228730001</v>
      </c>
      <c r="R79" s="40">
        <f t="shared" si="63"/>
        <v>0</v>
      </c>
      <c r="S79" s="44">
        <f t="shared" si="64"/>
        <v>5374.9752686190004</v>
      </c>
      <c r="T79" s="35">
        <f t="shared" si="65"/>
        <v>3</v>
      </c>
      <c r="U79" s="40">
        <f>M79*(1+SUMIFS(WORKING!$X$3:$X$6802,WORKING!$A$3:$A$6802,$D$3,WORKING!$B$3:$B$6802,A79,WORKING!$C$3:$C$6802,C79))*(1+SUMIFS(WORKING!$AA$3:$AA$6802,WORKING!$A$3:$A$6802,$D$3,WORKING!$B$3:$B$6802,A79,WORKING!$C$3:$C$6802,C79))</f>
        <v>1927.5749886601841</v>
      </c>
      <c r="V79" s="57">
        <v>3</v>
      </c>
      <c r="W79" s="57">
        <v>0</v>
      </c>
      <c r="X79" s="61">
        <f t="shared" si="56"/>
        <v>6</v>
      </c>
      <c r="Y79" s="40">
        <f t="shared" si="66"/>
        <v>5782.724965980552</v>
      </c>
      <c r="Z79" s="40">
        <f t="shared" si="67"/>
        <v>0</v>
      </c>
      <c r="AA79" s="44">
        <f t="shared" si="68"/>
        <v>11565.449931961104</v>
      </c>
      <c r="AB79" s="35">
        <f t="shared" si="69"/>
        <v>6</v>
      </c>
      <c r="AC79" s="40">
        <f>U79*(1+SUMIFS(WORKING!$Y$3:$Y$6802,WORKING!$A$3:$A$6802,$D$3,WORKING!$B$3:$B$6802,A79,WORKING!$C$3:$C$6802,C79))*(1+SUMIFS(WORKING!$AA$3:$AA$6802,WORKING!$A$3:$A$6802,$D$3,WORKING!$B$3:$B$6802,A79,WORKING!$C$3:$C$6802,C79))</f>
        <v>2071.8458708808917</v>
      </c>
      <c r="AD79" s="57">
        <v>1</v>
      </c>
      <c r="AE79" s="57">
        <v>0</v>
      </c>
      <c r="AF79" s="61">
        <f t="shared" si="57"/>
        <v>7</v>
      </c>
      <c r="AG79" s="40">
        <f t="shared" si="70"/>
        <v>2071.8458708808917</v>
      </c>
      <c r="AH79" s="40">
        <f t="shared" si="71"/>
        <v>0</v>
      </c>
      <c r="AI79" s="44">
        <f t="shared" si="72"/>
        <v>14502.921096166241</v>
      </c>
      <c r="AJ79" s="35">
        <f t="shared" si="58"/>
        <v>7</v>
      </c>
      <c r="AK79" s="40">
        <f>AC79*(1+SUMIFS(WORKING!$Z$3:$Z$6802,WORKING!$A$3:$A$6802,$D$3,WORKING!$B$3:$B$6802,A79,WORKING!$C$3:$C$6802,C79))*(1+SUMIFS(WORKING!$AA$3:$AA$6802,WORKING!$A$3:$A$6802,$D$3,WORKING!$B$3:$B$6802,A79,WORKING!$C$3:$C$6802,C79))</f>
        <v>2222.7091282449687</v>
      </c>
      <c r="AL79" s="57">
        <v>0</v>
      </c>
      <c r="AM79" s="57">
        <v>0</v>
      </c>
      <c r="AN79" s="61">
        <f t="shared" si="59"/>
        <v>7</v>
      </c>
      <c r="AO79" s="40">
        <f t="shared" si="73"/>
        <v>0</v>
      </c>
      <c r="AP79" s="40">
        <f t="shared" si="74"/>
        <v>0</v>
      </c>
      <c r="AQ79" s="44">
        <f t="shared" si="75"/>
        <v>15558.963897714781</v>
      </c>
    </row>
    <row r="80" spans="1:43" x14ac:dyDescent="0.25">
      <c r="A80" s="49">
        <v>1</v>
      </c>
      <c r="B80" s="49">
        <f>IF(C80&lt;7,1,IF(C80&lt;11,2,IF(C80&lt;13,3,IF(C80&lt;17,4,5))))</f>
        <v>5</v>
      </c>
      <c r="C80" s="191" t="s">
        <v>755</v>
      </c>
      <c r="D80" s="229"/>
      <c r="E80" s="229"/>
      <c r="F80" s="40">
        <f>SUMIFS(WORKING!$AB$3:$AB$6802,WORKING!$A$3:$A$6802,Results!$D$3,WORKING!$B$3:$B$6802,Results!A80,WORKING!$C$3:$C$6802,Results!C80)</f>
        <v>0</v>
      </c>
      <c r="G80" s="35">
        <f>SUMIFS(WORKING!$AC$3:$AC$6802,WORKING!$A$3:$A$6802,Results!$D$3,WORKING!$B$3:$B$6802,Results!A80,WORKING!$C$3:$C$6802,Results!C80)/1000</f>
        <v>0</v>
      </c>
      <c r="H80" s="35">
        <f t="shared" si="60"/>
        <v>0</v>
      </c>
      <c r="I80" s="187" t="s">
        <v>754</v>
      </c>
      <c r="J80" s="212">
        <v>59555</v>
      </c>
      <c r="K80" s="217" t="str">
        <f t="shared" si="61"/>
        <v/>
      </c>
      <c r="L80" s="34">
        <f t="shared" si="54"/>
        <v>0</v>
      </c>
      <c r="M80" s="40">
        <f>IF(K80="",H80*(1+SUMIFS(WORKING!$W$3:$W$6802,WORKING!$A$3:$A$6802,$D$3,WORKING!$B$3:$B$6802,A80,WORKING!$C$3:$C$6802,"Other"))*(1+SUMIFS(WORKING!$AA$3:$AA$6802,WORKING!$A$3:$A$6802,$D$3,WORKING!$B$3:$B$6802,A80,WORKING!$C$3:$C$6802,"Other")),K80*(1+SUMIFS(WORKING!$W$3:$W$6802,WORKING!$A$3:$A$6802,$D$3,WORKING!$B$3:$B$6802,A80,WORKING!$C$3:$C$6802,"Other"))*(1+SUMIFS(WORKING!$AA$3:$AA$6802,WORKING!$A$3:$A$6802,$D$3,WORKING!$B$3:$B$6802,A80,WORKING!$C$3:$C$6802,"Other")))</f>
        <v>0</v>
      </c>
      <c r="N80" s="57">
        <v>0</v>
      </c>
      <c r="O80" s="57">
        <v>0</v>
      </c>
      <c r="P80" s="61">
        <f t="shared" si="55"/>
        <v>0</v>
      </c>
      <c r="Q80" s="40">
        <f t="shared" si="62"/>
        <v>0</v>
      </c>
      <c r="R80" s="40">
        <f t="shared" si="63"/>
        <v>0</v>
      </c>
      <c r="S80" s="44">
        <f t="shared" si="64"/>
        <v>0</v>
      </c>
      <c r="T80" s="35">
        <f t="shared" si="65"/>
        <v>0</v>
      </c>
      <c r="U80" s="40">
        <f>M80*(1+SUMIFS(WORKING!$X$3:$X$6802,WORKING!$A$3:$A$6802,$D$3,WORKING!$B$3:$B$6802,A80,WORKING!$C$3:$C$6802,"Other"))*(1+SUMIFS(WORKING!$AA$3:$AA$6802,WORKING!$A$3:$A$6802,$D$3,WORKING!$B$3:$B$6802,A80,WORKING!$C$3:$C$6802,"Other"))</f>
        <v>0</v>
      </c>
      <c r="V80" s="57">
        <v>0</v>
      </c>
      <c r="W80" s="57">
        <v>0</v>
      </c>
      <c r="X80" s="61">
        <f t="shared" si="56"/>
        <v>0</v>
      </c>
      <c r="Y80" s="40">
        <f t="shared" si="66"/>
        <v>0</v>
      </c>
      <c r="Z80" s="40">
        <f t="shared" si="67"/>
        <v>0</v>
      </c>
      <c r="AA80" s="44">
        <f t="shared" si="68"/>
        <v>0</v>
      </c>
      <c r="AB80" s="35">
        <f t="shared" si="69"/>
        <v>0</v>
      </c>
      <c r="AC80" s="40">
        <f>U80*(1+SUMIFS(WORKING!$Y$3:$Y$6802,WORKING!$A$3:$A$6802,$D$3,WORKING!$B$3:$B$6802,A80,WORKING!$C$3:$C$6802,"Other"))*(1+SUMIFS(WORKING!$AA$3:$AA$6802,WORKING!$A$3:$A$6802,$D$3,WORKING!$B$3:$B$6802,A80,WORKING!$C$3:$C$6802,"Other"))</f>
        <v>0</v>
      </c>
      <c r="AD80" s="57">
        <v>0</v>
      </c>
      <c r="AE80" s="57">
        <v>0</v>
      </c>
      <c r="AF80" s="61">
        <f t="shared" si="57"/>
        <v>0</v>
      </c>
      <c r="AG80" s="40">
        <f t="shared" si="70"/>
        <v>0</v>
      </c>
      <c r="AH80" s="40">
        <f t="shared" si="71"/>
        <v>0</v>
      </c>
      <c r="AI80" s="44">
        <f t="shared" si="72"/>
        <v>0</v>
      </c>
      <c r="AJ80" s="35">
        <f t="shared" si="58"/>
        <v>0</v>
      </c>
      <c r="AK80" s="40">
        <f>AC80*(1+SUMIFS(WORKING!$Z$3:$Z$6802,WORKING!$A$3:$A$6802,$D$3,WORKING!$B$3:$B$6802,A80,WORKING!$C$3:$C$6802,"Other"))*(1+SUMIFS(WORKING!$AA$3:$AA$6802,WORKING!$A$3:$A$6802,$D$3,WORKING!$B$3:$B$6802,A80,WORKING!$C$3:$C$6802,"Other"))</f>
        <v>0</v>
      </c>
      <c r="AL80" s="57">
        <v>0</v>
      </c>
      <c r="AM80" s="57">
        <v>0</v>
      </c>
      <c r="AN80" s="61">
        <f t="shared" si="59"/>
        <v>0</v>
      </c>
      <c r="AO80" s="40">
        <f t="shared" si="73"/>
        <v>0</v>
      </c>
      <c r="AP80" s="40">
        <f t="shared" si="74"/>
        <v>0</v>
      </c>
      <c r="AQ80" s="44">
        <f t="shared" si="75"/>
        <v>0</v>
      </c>
    </row>
    <row r="81" spans="1:43" x14ac:dyDescent="0.25">
      <c r="A81" s="49">
        <v>1</v>
      </c>
      <c r="B81" s="49">
        <f>IF(C81&lt;7,1,IF(C81&lt;11,2,IF(C81&lt;13,3,IF(C81&lt;17,4,5))))</f>
        <v>5</v>
      </c>
      <c r="C81" s="191" t="s">
        <v>756</v>
      </c>
      <c r="D81" s="229"/>
      <c r="E81" s="229"/>
      <c r="F81" s="40">
        <f>SUMIFS(WORKING!$AB$3:$AB$6802,WORKING!$A$3:$A$6802,Results!$D$3,WORKING!$B$3:$B$6802,Results!A81,WORKING!$C$3:$C$6802,Results!C81)</f>
        <v>0</v>
      </c>
      <c r="G81" s="35">
        <f>SUMIFS(WORKING!$AC$3:$AC$6802,WORKING!$A$3:$A$6802,Results!$D$3,WORKING!$B$3:$B$6802,Results!A81,WORKING!$C$3:$C$6802,Results!C81)/1000</f>
        <v>0</v>
      </c>
      <c r="H81" s="35">
        <f t="shared" ref="H81:H83" si="76">IFERROR(G81/F81,0)</f>
        <v>0</v>
      </c>
      <c r="I81" s="187" t="s">
        <v>754</v>
      </c>
      <c r="J81" s="212">
        <v>332000</v>
      </c>
      <c r="K81" s="217" t="str">
        <f t="shared" ref="K81:K83" si="77">IFERROR(IF(J81="",G81,J81)/IF(I81="",F81,I81),"")</f>
        <v/>
      </c>
      <c r="L81" s="34">
        <f t="shared" ref="L81:L83" si="78">IF(I81="",F81,I81)</f>
        <v>0</v>
      </c>
      <c r="M81" s="40">
        <f>IF(K81="",H81*(1+SUMIFS(WORKING!$W$3:$W$6802,WORKING!$A$3:$A$6802,$D$3,WORKING!$B$3:$B$6802,A81,WORKING!$C$3:$C$6802,"Other"))*(1+SUMIFS(WORKING!$AA$3:$AA$6802,WORKING!$A$3:$A$6802,$D$3,WORKING!$B$3:$B$6802,A81,WORKING!$C$3:$C$6802,"Other")),K81*(1+SUMIFS(WORKING!$W$3:$W$6802,WORKING!$A$3:$A$6802,$D$3,WORKING!$B$3:$B$6802,A81,WORKING!$C$3:$C$6802,"Other"))*(1+SUMIFS(WORKING!$AA$3:$AA$6802,WORKING!$A$3:$A$6802,$D$3,WORKING!$B$3:$B$6802,A81,WORKING!$C$3:$C$6802,"Other")))</f>
        <v>0</v>
      </c>
      <c r="N81" s="57">
        <v>0</v>
      </c>
      <c r="O81" s="57">
        <v>0</v>
      </c>
      <c r="P81" s="61">
        <f t="shared" ref="P81:P83" si="79">-O81+L81+N81</f>
        <v>0</v>
      </c>
      <c r="Q81" s="40">
        <f t="shared" ref="Q81:Q83" si="80">M81*N81</f>
        <v>0</v>
      </c>
      <c r="R81" s="40">
        <f t="shared" ref="R81:R83" si="81">-M81*O81</f>
        <v>0</v>
      </c>
      <c r="S81" s="44">
        <f t="shared" ref="S81:S83" si="82">M81*P81</f>
        <v>0</v>
      </c>
      <c r="T81" s="35">
        <f t="shared" ref="T81:T83" si="83">P81</f>
        <v>0</v>
      </c>
      <c r="U81" s="40">
        <f>M81*(1+SUMIFS(WORKING!$X$3:$X$6802,WORKING!$A$3:$A$6802,$D$3,WORKING!$B$3:$B$6802,A81,WORKING!$C$3:$C$6802,"Other"))*(1+SUMIFS(WORKING!$AA$3:$AA$6802,WORKING!$A$3:$A$6802,$D$3,WORKING!$B$3:$B$6802,A81,WORKING!$C$3:$C$6802,"Other"))</f>
        <v>0</v>
      </c>
      <c r="V81" s="57">
        <v>0</v>
      </c>
      <c r="W81" s="57">
        <v>0</v>
      </c>
      <c r="X81" s="61">
        <f t="shared" ref="X81:X83" si="84">-W81+T81+V81</f>
        <v>0</v>
      </c>
      <c r="Y81" s="40">
        <f t="shared" ref="Y81:Y83" si="85">U81*V81</f>
        <v>0</v>
      </c>
      <c r="Z81" s="40">
        <f t="shared" ref="Z81:Z83" si="86">-U81*W81</f>
        <v>0</v>
      </c>
      <c r="AA81" s="44">
        <f t="shared" ref="AA81:AA83" si="87">U81*X81</f>
        <v>0</v>
      </c>
      <c r="AB81" s="35">
        <f t="shared" ref="AB81:AB83" si="88">X81</f>
        <v>0</v>
      </c>
      <c r="AC81" s="40">
        <f>U81*(1+SUMIFS(WORKING!$Y$3:$Y$6802,WORKING!$A$3:$A$6802,$D$3,WORKING!$B$3:$B$6802,A81,WORKING!$C$3:$C$6802,"Other"))*(1+SUMIFS(WORKING!$AA$3:$AA$6802,WORKING!$A$3:$A$6802,$D$3,WORKING!$B$3:$B$6802,A81,WORKING!$C$3:$C$6802,"Other"))</f>
        <v>0</v>
      </c>
      <c r="AD81" s="57">
        <v>0</v>
      </c>
      <c r="AE81" s="57">
        <v>0</v>
      </c>
      <c r="AF81" s="61">
        <f t="shared" ref="AF81:AF83" si="89">-AE81+AB81+AD81</f>
        <v>0</v>
      </c>
      <c r="AG81" s="40">
        <f t="shared" ref="AG81:AG83" si="90">AC81*AD81</f>
        <v>0</v>
      </c>
      <c r="AH81" s="40">
        <f t="shared" ref="AH81:AH83" si="91">-AC81*AE81</f>
        <v>0</v>
      </c>
      <c r="AI81" s="44">
        <f t="shared" ref="AI81:AI83" si="92">AC81*AF81</f>
        <v>0</v>
      </c>
      <c r="AJ81" s="35">
        <f t="shared" ref="AJ81:AJ83" si="93">AF81</f>
        <v>0</v>
      </c>
      <c r="AK81" s="40">
        <f>AC81*(1+SUMIFS(WORKING!$Z$3:$Z$6802,WORKING!$A$3:$A$6802,$D$3,WORKING!$B$3:$B$6802,A81,WORKING!$C$3:$C$6802,"Other"))*(1+SUMIFS(WORKING!$AA$3:$AA$6802,WORKING!$A$3:$A$6802,$D$3,WORKING!$B$3:$B$6802,A81,WORKING!$C$3:$C$6802,"Other"))</f>
        <v>0</v>
      </c>
      <c r="AL81" s="57">
        <v>0</v>
      </c>
      <c r="AM81" s="57">
        <v>0</v>
      </c>
      <c r="AN81" s="61">
        <f t="shared" ref="AN81:AN83" si="94">-AM81+AJ81+AL81</f>
        <v>0</v>
      </c>
      <c r="AO81" s="40">
        <f t="shared" ref="AO81:AO83" si="95">AK81*AL81</f>
        <v>0</v>
      </c>
      <c r="AP81" s="40">
        <f t="shared" ref="AP81:AP83" si="96">-AK81*AM81</f>
        <v>0</v>
      </c>
      <c r="AQ81" s="44">
        <f t="shared" ref="AQ81:AQ83" si="97">AK81*AN81</f>
        <v>0</v>
      </c>
    </row>
    <row r="82" spans="1:43" x14ac:dyDescent="0.25">
      <c r="A82" s="49">
        <v>1</v>
      </c>
      <c r="B82" s="49">
        <f>IF(C82&lt;7,1,IF(C82&lt;11,2,IF(C82&lt;13,3,IF(C82&lt;17,4,5))))</f>
        <v>5</v>
      </c>
      <c r="C82" s="191" t="s">
        <v>757</v>
      </c>
      <c r="D82" s="229"/>
      <c r="E82" s="229"/>
      <c r="F82" s="40">
        <f>SUMIFS(WORKING!$AB$3:$AB$6802,WORKING!$A$3:$A$6802,Results!$D$3,WORKING!$B$3:$B$6802,Results!A82,WORKING!$C$3:$C$6802,Results!C82)</f>
        <v>0</v>
      </c>
      <c r="G82" s="35">
        <f>SUMIFS(WORKING!$AC$3:$AC$6802,WORKING!$A$3:$A$6802,Results!$D$3,WORKING!$B$3:$B$6802,Results!A82,WORKING!$C$3:$C$6802,Results!C82)/1000</f>
        <v>0</v>
      </c>
      <c r="H82" s="35">
        <f t="shared" si="76"/>
        <v>0</v>
      </c>
      <c r="I82" s="187" t="s">
        <v>754</v>
      </c>
      <c r="J82" s="212">
        <v>144074</v>
      </c>
      <c r="K82" s="217" t="str">
        <f t="shared" si="77"/>
        <v/>
      </c>
      <c r="L82" s="34">
        <f t="shared" si="78"/>
        <v>0</v>
      </c>
      <c r="M82" s="40">
        <f>IF(K82="",H82*(1+SUMIFS(WORKING!$W$3:$W$6802,WORKING!$A$3:$A$6802,$D$3,WORKING!$B$3:$B$6802,A82,WORKING!$C$3:$C$6802,"Other"))*(1+SUMIFS(WORKING!$AA$3:$AA$6802,WORKING!$A$3:$A$6802,$D$3,WORKING!$B$3:$B$6802,A82,WORKING!$C$3:$C$6802,"Other")),K82*(1+SUMIFS(WORKING!$W$3:$W$6802,WORKING!$A$3:$A$6802,$D$3,WORKING!$B$3:$B$6802,A82,WORKING!$C$3:$C$6802,"Other"))*(1+SUMIFS(WORKING!$AA$3:$AA$6802,WORKING!$A$3:$A$6802,$D$3,WORKING!$B$3:$B$6802,A82,WORKING!$C$3:$C$6802,"Other")))</f>
        <v>0</v>
      </c>
      <c r="N82" s="57">
        <v>0</v>
      </c>
      <c r="O82" s="57">
        <v>0</v>
      </c>
      <c r="P82" s="61">
        <f t="shared" si="79"/>
        <v>0</v>
      </c>
      <c r="Q82" s="40">
        <f t="shared" si="80"/>
        <v>0</v>
      </c>
      <c r="R82" s="40">
        <f t="shared" si="81"/>
        <v>0</v>
      </c>
      <c r="S82" s="44">
        <f t="shared" si="82"/>
        <v>0</v>
      </c>
      <c r="T82" s="35">
        <f t="shared" si="83"/>
        <v>0</v>
      </c>
      <c r="U82" s="40">
        <f>M82*(1+SUMIFS(WORKING!$X$3:$X$6802,WORKING!$A$3:$A$6802,$D$3,WORKING!$B$3:$B$6802,A82,WORKING!$C$3:$C$6802,"Other"))*(1+SUMIFS(WORKING!$AA$3:$AA$6802,WORKING!$A$3:$A$6802,$D$3,WORKING!$B$3:$B$6802,A82,WORKING!$C$3:$C$6802,"Other"))</f>
        <v>0</v>
      </c>
      <c r="V82" s="57">
        <v>0</v>
      </c>
      <c r="W82" s="57">
        <v>0</v>
      </c>
      <c r="X82" s="61">
        <f t="shared" si="84"/>
        <v>0</v>
      </c>
      <c r="Y82" s="40">
        <f t="shared" si="85"/>
        <v>0</v>
      </c>
      <c r="Z82" s="40">
        <f t="shared" si="86"/>
        <v>0</v>
      </c>
      <c r="AA82" s="44">
        <f t="shared" si="87"/>
        <v>0</v>
      </c>
      <c r="AB82" s="35">
        <f t="shared" si="88"/>
        <v>0</v>
      </c>
      <c r="AC82" s="40">
        <f>U82*(1+SUMIFS(WORKING!$Y$3:$Y$6802,WORKING!$A$3:$A$6802,$D$3,WORKING!$B$3:$B$6802,A82,WORKING!$C$3:$C$6802,"Other"))*(1+SUMIFS(WORKING!$AA$3:$AA$6802,WORKING!$A$3:$A$6802,$D$3,WORKING!$B$3:$B$6802,A82,WORKING!$C$3:$C$6802,"Other"))</f>
        <v>0</v>
      </c>
      <c r="AD82" s="57">
        <v>0</v>
      </c>
      <c r="AE82" s="57">
        <v>0</v>
      </c>
      <c r="AF82" s="61">
        <f t="shared" si="89"/>
        <v>0</v>
      </c>
      <c r="AG82" s="40">
        <f t="shared" si="90"/>
        <v>0</v>
      </c>
      <c r="AH82" s="40">
        <f t="shared" si="91"/>
        <v>0</v>
      </c>
      <c r="AI82" s="44">
        <f t="shared" si="92"/>
        <v>0</v>
      </c>
      <c r="AJ82" s="35">
        <f t="shared" si="93"/>
        <v>0</v>
      </c>
      <c r="AK82" s="40">
        <f>AC82*(1+SUMIFS(WORKING!$Z$3:$Z$6802,WORKING!$A$3:$A$6802,$D$3,WORKING!$B$3:$B$6802,A82,WORKING!$C$3:$C$6802,"Other"))*(1+SUMIFS(WORKING!$AA$3:$AA$6802,WORKING!$A$3:$A$6802,$D$3,WORKING!$B$3:$B$6802,A82,WORKING!$C$3:$C$6802,"Other"))</f>
        <v>0</v>
      </c>
      <c r="AL82" s="57">
        <v>0</v>
      </c>
      <c r="AM82" s="57">
        <v>0</v>
      </c>
      <c r="AN82" s="61">
        <f t="shared" si="94"/>
        <v>0</v>
      </c>
      <c r="AO82" s="40">
        <f t="shared" si="95"/>
        <v>0</v>
      </c>
      <c r="AP82" s="40">
        <f t="shared" si="96"/>
        <v>0</v>
      </c>
      <c r="AQ82" s="44">
        <f t="shared" si="97"/>
        <v>0</v>
      </c>
    </row>
    <row r="83" spans="1:43" x14ac:dyDescent="0.25">
      <c r="A83" s="49">
        <v>1</v>
      </c>
      <c r="B83" s="49">
        <f>IF(C83&lt;7,1,IF(C83&lt;11,2,IF(C83&lt;13,3,IF(C83&lt;17,4,5))))</f>
        <v>5</v>
      </c>
      <c r="C83" s="191" t="s">
        <v>758</v>
      </c>
      <c r="D83" s="229"/>
      <c r="E83" s="229"/>
      <c r="F83" s="40">
        <f>SUMIFS(WORKING!$AB$3:$AB$6802,WORKING!$A$3:$A$6802,Results!$D$3,WORKING!$B$3:$B$6802,Results!A83,WORKING!$C$3:$C$6802,Results!C83)</f>
        <v>0</v>
      </c>
      <c r="G83" s="35">
        <f>SUMIFS(WORKING!$AC$3:$AC$6802,WORKING!$A$3:$A$6802,Results!$D$3,WORKING!$B$3:$B$6802,Results!A83,WORKING!$C$3:$C$6802,Results!C83)/1000</f>
        <v>0</v>
      </c>
      <c r="H83" s="35">
        <f t="shared" si="76"/>
        <v>0</v>
      </c>
      <c r="I83" s="157" t="s">
        <v>754</v>
      </c>
      <c r="J83" s="213" t="s">
        <v>754</v>
      </c>
      <c r="K83" s="217" t="str">
        <f t="shared" si="77"/>
        <v/>
      </c>
      <c r="L83" s="34">
        <f t="shared" si="78"/>
        <v>0</v>
      </c>
      <c r="M83" s="40">
        <f>IF(K83="",H83*(1+SUMIFS(WORKING!$W$3:$W$6802,WORKING!$A$3:$A$6802,$D$3,WORKING!$B$3:$B$6802,A83,WORKING!$C$3:$C$6802,"Other"))*(1+SUMIFS(WORKING!$AA$3:$AA$6802,WORKING!$A$3:$A$6802,$D$3,WORKING!$B$3:$B$6802,A83,WORKING!$C$3:$C$6802,"Other")),K83*(1+SUMIFS(WORKING!$W$3:$W$6802,WORKING!$A$3:$A$6802,$D$3,WORKING!$B$3:$B$6802,A83,WORKING!$C$3:$C$6802,"Other"))*(1+SUMIFS(WORKING!$AA$3:$AA$6802,WORKING!$A$3:$A$6802,$D$3,WORKING!$B$3:$B$6802,A83,WORKING!$C$3:$C$6802,"Other")))</f>
        <v>0</v>
      </c>
      <c r="N83" s="57">
        <v>0</v>
      </c>
      <c r="O83" s="57">
        <v>0</v>
      </c>
      <c r="P83" s="61">
        <f t="shared" si="79"/>
        <v>0</v>
      </c>
      <c r="Q83" s="40">
        <f t="shared" si="80"/>
        <v>0</v>
      </c>
      <c r="R83" s="40">
        <f t="shared" si="81"/>
        <v>0</v>
      </c>
      <c r="S83" s="44">
        <f t="shared" si="82"/>
        <v>0</v>
      </c>
      <c r="T83" s="35">
        <f t="shared" si="83"/>
        <v>0</v>
      </c>
      <c r="U83" s="40">
        <f>M83*(1+SUMIFS(WORKING!$X$3:$X$6802,WORKING!$A$3:$A$6802,$D$3,WORKING!$B$3:$B$6802,A83,WORKING!$C$3:$C$6802,"Other"))*(1+SUMIFS(WORKING!$AA$3:$AA$6802,WORKING!$A$3:$A$6802,$D$3,WORKING!$B$3:$B$6802,A83,WORKING!$C$3:$C$6802,"Other"))</f>
        <v>0</v>
      </c>
      <c r="V83" s="57">
        <v>0</v>
      </c>
      <c r="W83" s="57">
        <v>0</v>
      </c>
      <c r="X83" s="61">
        <f t="shared" si="84"/>
        <v>0</v>
      </c>
      <c r="Y83" s="40">
        <f t="shared" si="85"/>
        <v>0</v>
      </c>
      <c r="Z83" s="40">
        <f t="shared" si="86"/>
        <v>0</v>
      </c>
      <c r="AA83" s="44">
        <f t="shared" si="87"/>
        <v>0</v>
      </c>
      <c r="AB83" s="35">
        <f t="shared" si="88"/>
        <v>0</v>
      </c>
      <c r="AC83" s="40">
        <f>U83*(1+SUMIFS(WORKING!$Y$3:$Y$6802,WORKING!$A$3:$A$6802,$D$3,WORKING!$B$3:$B$6802,A83,WORKING!$C$3:$C$6802,"Other"))*(1+SUMIFS(WORKING!$AA$3:$AA$6802,WORKING!$A$3:$A$6802,$D$3,WORKING!$B$3:$B$6802,A83,WORKING!$C$3:$C$6802,"Other"))</f>
        <v>0</v>
      </c>
      <c r="AD83" s="57">
        <v>0</v>
      </c>
      <c r="AE83" s="57">
        <v>0</v>
      </c>
      <c r="AF83" s="61">
        <f t="shared" si="89"/>
        <v>0</v>
      </c>
      <c r="AG83" s="40">
        <f t="shared" si="90"/>
        <v>0</v>
      </c>
      <c r="AH83" s="40">
        <f t="shared" si="91"/>
        <v>0</v>
      </c>
      <c r="AI83" s="44">
        <f t="shared" si="92"/>
        <v>0</v>
      </c>
      <c r="AJ83" s="35">
        <f t="shared" si="93"/>
        <v>0</v>
      </c>
      <c r="AK83" s="40">
        <f>AC83*(1+SUMIFS(WORKING!$Z$3:$Z$6802,WORKING!$A$3:$A$6802,$D$3,WORKING!$B$3:$B$6802,A83,WORKING!$C$3:$C$6802,"Other"))*(1+SUMIFS(WORKING!$AA$3:$AA$6802,WORKING!$A$3:$A$6802,$D$3,WORKING!$B$3:$B$6802,A83,WORKING!$C$3:$C$6802,"Other"))</f>
        <v>0</v>
      </c>
      <c r="AL83" s="57">
        <v>0</v>
      </c>
      <c r="AM83" s="57">
        <v>0</v>
      </c>
      <c r="AN83" s="61">
        <f t="shared" si="94"/>
        <v>0</v>
      </c>
      <c r="AO83" s="40">
        <f t="shared" si="95"/>
        <v>0</v>
      </c>
      <c r="AP83" s="40">
        <f t="shared" si="96"/>
        <v>0</v>
      </c>
      <c r="AQ83" s="44">
        <f t="shared" si="97"/>
        <v>0</v>
      </c>
    </row>
    <row r="84" spans="1:43" ht="15.75" thickBot="1" x14ac:dyDescent="0.3">
      <c r="A84" s="49">
        <v>1</v>
      </c>
      <c r="B84" s="49">
        <f t="shared" si="53"/>
        <v>6</v>
      </c>
      <c r="C84" s="13" t="s">
        <v>0</v>
      </c>
      <c r="D84" s="41">
        <f>SUM(D64:D83)</f>
        <v>0</v>
      </c>
      <c r="E84" s="41">
        <f>SUM(E64:E83)</f>
        <v>0</v>
      </c>
      <c r="F84" s="42">
        <f>SUM(F64:F83)</f>
        <v>6171</v>
      </c>
      <c r="G84" s="41">
        <f>SUM(G64:G83)</f>
        <v>2271838.7527299998</v>
      </c>
      <c r="H84" s="41">
        <f>IFERROR(G84/F84,0)</f>
        <v>368.14758592286501</v>
      </c>
      <c r="I84" s="41">
        <f>IF(I64="",F64,I64)+IF(I65="",F65,I65)+IF(I66="",F66,I66)+IF(I67="",F67,I67)+IF(I68="",F68,I68)+IF(I69="",F69,I69)+IF(I70="",F70,I70)+IF(I71="",F71,I71)+IF(I72="",F72,I72)+IF(I73="",F73,I73)+IF(I74="",F74,I74)+IF(I75="",F75,I75)+IF(I76="",F76,I76)+IF(I77="",F77,I77)+IF(I78="",F78,I78)+IF(I79="",F79,I79)+IF(I80="",F80,I80)+IF(I81="",F81,I81)+IF(I82="",F82,I82)+IF(I83="",F83,I83)</f>
        <v>6168</v>
      </c>
      <c r="J84" s="41">
        <f>IF(J64="",G64,J64)+IF(J65="",G65,J65)+IF(J66="",G66,J66)+IF(J67="",G67,J67)+IF(J68="",G68,J68)+IF(J69="",G69,J69)+IF(J70="",G70,J70)+IF(J71="",G71,J71)+IF(J72="",G72,J72)+IF(J73="",G73,J73)+IF(J74="",G74,J74)+IF(J75="",G75,J75)+IF(J76="",G76,J76)+IF(J77="",G77,J77)+IF(J78="",G78,J78)+IF(J79="",G79,J79)+IF(J80="",G80,J80)+IF(J81="",G81,J81)+IF(J82="",G82,J82)+IF(J83="",G83,J83)</f>
        <v>2807467.7527299998</v>
      </c>
      <c r="K84" s="41">
        <f>IFERROR(J84/I84,"")</f>
        <v>455.16662657749674</v>
      </c>
      <c r="L84" s="41">
        <f>SUM(L64:L83)</f>
        <v>6168</v>
      </c>
      <c r="M84" s="41">
        <f>IFERROR(S84/P84,0)</f>
        <v>393.79557882792147</v>
      </c>
      <c r="N84" s="41">
        <f t="shared" ref="N84:T84" si="98">SUM(N64:N83)</f>
        <v>348</v>
      </c>
      <c r="O84" s="41">
        <f t="shared" si="98"/>
        <v>0</v>
      </c>
      <c r="P84" s="41">
        <f t="shared" si="98"/>
        <v>6516</v>
      </c>
      <c r="Q84" s="41">
        <f t="shared" si="98"/>
        <v>161632.79868168905</v>
      </c>
      <c r="R84" s="41">
        <f t="shared" si="98"/>
        <v>0</v>
      </c>
      <c r="S84" s="45">
        <f t="shared" si="98"/>
        <v>2565971.9916427364</v>
      </c>
      <c r="T84" s="41">
        <f t="shared" si="98"/>
        <v>6516</v>
      </c>
      <c r="U84" s="41">
        <f>IFERROR(AA84/X84,0)</f>
        <v>427.78920351488938</v>
      </c>
      <c r="V84" s="41">
        <f t="shared" ref="V84:AB84" si="99">SUM(V64:V83)</f>
        <v>21</v>
      </c>
      <c r="W84" s="41">
        <f t="shared" si="99"/>
        <v>0</v>
      </c>
      <c r="X84" s="41">
        <f t="shared" si="99"/>
        <v>6537</v>
      </c>
      <c r="Y84" s="41">
        <f t="shared" si="99"/>
        <v>13485.02005021122</v>
      </c>
      <c r="Z84" s="41">
        <f t="shared" si="99"/>
        <v>0</v>
      </c>
      <c r="AA84" s="45">
        <f t="shared" si="99"/>
        <v>2796458.0233768318</v>
      </c>
      <c r="AB84" s="41">
        <f t="shared" si="99"/>
        <v>6537</v>
      </c>
      <c r="AC84" s="41">
        <f>IFERROR(AI84/AF84,0)</f>
        <v>444.73003048127492</v>
      </c>
      <c r="AD84" s="41">
        <f t="shared" ref="AD84:AJ84" si="100">SUM(AD64:AD83)</f>
        <v>56</v>
      </c>
      <c r="AE84" s="41">
        <f t="shared" si="100"/>
        <v>730</v>
      </c>
      <c r="AF84" s="41">
        <f t="shared" si="100"/>
        <v>5863</v>
      </c>
      <c r="AG84" s="41">
        <f t="shared" si="100"/>
        <v>39113.27488096973</v>
      </c>
      <c r="AH84" s="41">
        <f t="shared" si="100"/>
        <v>-461752.52826467063</v>
      </c>
      <c r="AI84" s="45">
        <f t="shared" si="100"/>
        <v>2607452.1687117149</v>
      </c>
      <c r="AJ84" s="41">
        <f t="shared" si="100"/>
        <v>5863</v>
      </c>
      <c r="AK84" s="41">
        <f>IFERROR(AQ84/AN84,0)</f>
        <v>484.10022437820476</v>
      </c>
      <c r="AL84" s="41">
        <f t="shared" ref="AL84:AQ84" si="101">SUM(AL64:AL83)</f>
        <v>15</v>
      </c>
      <c r="AM84" s="41">
        <f t="shared" si="101"/>
        <v>265</v>
      </c>
      <c r="AN84" s="41">
        <f t="shared" si="101"/>
        <v>5613</v>
      </c>
      <c r="AO84" s="41">
        <f t="shared" si="101"/>
        <v>11383.963058716596</v>
      </c>
      <c r="AP84" s="41">
        <f t="shared" si="101"/>
        <v>-114355.40151899758</v>
      </c>
      <c r="AQ84" s="45">
        <f t="shared" si="101"/>
        <v>2717254.5594348633</v>
      </c>
    </row>
    <row r="85" spans="1:43" ht="15.75" thickTop="1" x14ac:dyDescent="0.25">
      <c r="A85" s="49">
        <v>1</v>
      </c>
      <c r="B85" s="49">
        <f t="shared" si="53"/>
        <v>6</v>
      </c>
      <c r="C85" s="50" t="s">
        <v>696</v>
      </c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1"/>
      <c r="P85" s="51"/>
      <c r="R85" s="50"/>
      <c r="S85" s="194">
        <f>SUMIFS(ENEData!$E$2:$E$220,ENEData!$A$2:$A$220,$D$3,ENEData!$C$2:$C$220,A85)</f>
        <v>2964573</v>
      </c>
      <c r="T85" s="50"/>
      <c r="U85" s="50"/>
      <c r="V85" s="51"/>
      <c r="W85" s="51"/>
      <c r="X85" s="108"/>
      <c r="Y85" s="50"/>
      <c r="Z85" s="50"/>
      <c r="AA85" s="194">
        <f>SUMIFS(ENEData!$F$2:$F$220,ENEData!$A$2:$A$220,$D$3,ENEData!$C$2:$C$220,A85)</f>
        <v>3178853</v>
      </c>
      <c r="AB85" s="50"/>
      <c r="AC85" s="51"/>
      <c r="AD85" s="51"/>
      <c r="AE85" s="108"/>
      <c r="AF85" s="50"/>
      <c r="AG85" s="50"/>
      <c r="AH85" s="50"/>
      <c r="AI85" s="194">
        <f>SUMIFS(ENEData!$G$2:$G$220,ENEData!$A$2:$A$220,$D$3,ENEData!$C$2:$C$220,A85)</f>
        <v>3362315</v>
      </c>
      <c r="AJ85" s="51"/>
      <c r="AK85" s="51"/>
      <c r="AL85" s="108"/>
      <c r="AM85" s="108"/>
      <c r="AN85" s="108"/>
      <c r="AO85" s="108"/>
      <c r="AP85" s="109"/>
      <c r="AQ85" s="194">
        <f>SUMIFS(ENEData!$H$2:$H$220,ENEData!$A$2:$A$220,$D$3,ENEData!$C$2:$C$220,A85)</f>
        <v>3617850.9400000004</v>
      </c>
    </row>
    <row r="86" spans="1:43" x14ac:dyDescent="0.25">
      <c r="A86" s="49">
        <v>1</v>
      </c>
      <c r="B86" s="49">
        <f t="shared" si="53"/>
        <v>6</v>
      </c>
      <c r="C86" s="39" t="s">
        <v>600</v>
      </c>
      <c r="D86" s="39"/>
      <c r="E86" s="39"/>
      <c r="F86" s="39"/>
      <c r="G86" s="39"/>
      <c r="H86" s="39"/>
      <c r="I86" s="39"/>
      <c r="J86" s="39"/>
      <c r="K86" s="39"/>
      <c r="L86" s="39"/>
      <c r="M86" s="39"/>
      <c r="N86" s="39"/>
      <c r="O86" s="53"/>
      <c r="P86" s="53"/>
      <c r="Q86" s="110"/>
      <c r="R86" s="39"/>
      <c r="S86" s="54">
        <f>S85-S84</f>
        <v>398601.00835726364</v>
      </c>
      <c r="T86" s="39"/>
      <c r="U86" s="39"/>
      <c r="V86" s="53"/>
      <c r="W86" s="53"/>
      <c r="X86" s="110"/>
      <c r="Y86" s="39"/>
      <c r="Z86" s="39"/>
      <c r="AA86" s="54">
        <f>AA85-AA84</f>
        <v>382394.97662316822</v>
      </c>
      <c r="AB86" s="39"/>
      <c r="AC86" s="53"/>
      <c r="AD86" s="53"/>
      <c r="AE86" s="110"/>
      <c r="AF86" s="39"/>
      <c r="AG86" s="39"/>
      <c r="AH86" s="39"/>
      <c r="AI86" s="54">
        <f>AI85-AI84</f>
        <v>754862.83128828509</v>
      </c>
      <c r="AJ86" s="53"/>
      <c r="AK86" s="53"/>
      <c r="AL86" s="110"/>
      <c r="AM86" s="110"/>
      <c r="AN86" s="110"/>
      <c r="AO86" s="110"/>
      <c r="AP86" s="111"/>
      <c r="AQ86" s="54">
        <f>AQ85-AQ84</f>
        <v>900596.38056513714</v>
      </c>
    </row>
    <row r="87" spans="1:43" ht="16.5" customHeight="1" x14ac:dyDescent="0.25">
      <c r="B87" s="49">
        <f t="shared" si="53"/>
        <v>1</v>
      </c>
      <c r="AO87" s="4"/>
      <c r="AP87" s="29"/>
      <c r="AQ87" s="22"/>
    </row>
    <row r="88" spans="1:43" ht="18.75" x14ac:dyDescent="0.3">
      <c r="B88" s="49">
        <f t="shared" si="53"/>
        <v>1</v>
      </c>
      <c r="AP88" s="38"/>
    </row>
    <row r="89" spans="1:43" x14ac:dyDescent="0.25">
      <c r="A89" s="49">
        <v>2</v>
      </c>
      <c r="B89" s="49">
        <f t="shared" si="53"/>
        <v>6</v>
      </c>
      <c r="C89" s="1" t="str">
        <f t="array" ref="C89">IFERROR(INDEX(MTEC17_PROG!$D$2:$D$231,MATCH(1,(MTEC17_PROG!$A$2:$A$231=Results!$D$3)*(MTEC17_PROG!$C$2:$C$231=Results!A89),0)),"Programme "&amp;A89)</f>
        <v>Incarceration</v>
      </c>
      <c r="D89" s="1"/>
      <c r="E89" s="1"/>
      <c r="F89" s="1"/>
      <c r="G89" s="1"/>
      <c r="H89" s="1"/>
      <c r="I89" s="1"/>
      <c r="J89" s="1"/>
      <c r="K89" s="1"/>
      <c r="AP89" s="26"/>
      <c r="AQ89" s="106"/>
    </row>
    <row r="90" spans="1:43" x14ac:dyDescent="0.25">
      <c r="A90" s="49">
        <v>2</v>
      </c>
      <c r="B90" s="49">
        <f t="shared" si="53"/>
        <v>1</v>
      </c>
      <c r="C90" s="14"/>
      <c r="D90" s="230" t="s">
        <v>733</v>
      </c>
      <c r="E90" s="231"/>
      <c r="F90" s="230" t="s">
        <v>602</v>
      </c>
      <c r="G90" s="234"/>
      <c r="H90" s="234"/>
      <c r="I90" s="234"/>
      <c r="J90" s="234"/>
      <c r="K90" s="231"/>
      <c r="L90" s="234" t="s">
        <v>1</v>
      </c>
      <c r="M90" s="234"/>
      <c r="N90" s="234"/>
      <c r="O90" s="234"/>
      <c r="P90" s="234"/>
      <c r="Q90" s="234"/>
      <c r="R90" s="234"/>
      <c r="S90" s="231"/>
      <c r="T90" s="230" t="s">
        <v>2</v>
      </c>
      <c r="U90" s="234"/>
      <c r="V90" s="234"/>
      <c r="W90" s="234"/>
      <c r="X90" s="234"/>
      <c r="Y90" s="234"/>
      <c r="Z90" s="234"/>
      <c r="AA90" s="231"/>
      <c r="AB90" s="230" t="s">
        <v>3</v>
      </c>
      <c r="AC90" s="234"/>
      <c r="AD90" s="234"/>
      <c r="AE90" s="234"/>
      <c r="AF90" s="234"/>
      <c r="AG90" s="234"/>
      <c r="AH90" s="234"/>
      <c r="AI90" s="231"/>
      <c r="AJ90" s="230" t="s">
        <v>4</v>
      </c>
      <c r="AK90" s="234"/>
      <c r="AL90" s="234"/>
      <c r="AM90" s="234"/>
      <c r="AN90" s="234"/>
      <c r="AO90" s="234"/>
      <c r="AP90" s="234"/>
      <c r="AQ90" s="231"/>
    </row>
    <row r="91" spans="1:43" ht="60" x14ac:dyDescent="0.25">
      <c r="A91" s="9">
        <v>2</v>
      </c>
      <c r="B91" s="49">
        <f t="shared" si="53"/>
        <v>6</v>
      </c>
      <c r="C91" s="11" t="s">
        <v>59</v>
      </c>
      <c r="D91" s="11" t="s">
        <v>731</v>
      </c>
      <c r="E91" s="11" t="s">
        <v>732</v>
      </c>
      <c r="F91" s="214" t="s">
        <v>651</v>
      </c>
      <c r="G91" s="215" t="s">
        <v>652</v>
      </c>
      <c r="H91" s="215" t="s">
        <v>653</v>
      </c>
      <c r="I91" s="216" t="s">
        <v>694</v>
      </c>
      <c r="J91" s="216" t="s">
        <v>693</v>
      </c>
      <c r="K91" s="216" t="s">
        <v>695</v>
      </c>
      <c r="L91" s="12" t="s">
        <v>604</v>
      </c>
      <c r="M91" s="10" t="s">
        <v>322</v>
      </c>
      <c r="N91" s="12" t="s">
        <v>54</v>
      </c>
      <c r="O91" s="10" t="s">
        <v>697</v>
      </c>
      <c r="P91" s="10" t="s">
        <v>392</v>
      </c>
      <c r="Q91" s="10" t="s">
        <v>393</v>
      </c>
      <c r="R91" s="10" t="s">
        <v>390</v>
      </c>
      <c r="S91" s="43" t="s">
        <v>394</v>
      </c>
      <c r="T91" s="10" t="s">
        <v>391</v>
      </c>
      <c r="U91" s="10" t="s">
        <v>322</v>
      </c>
      <c r="V91" s="12" t="s">
        <v>54</v>
      </c>
      <c r="W91" s="10" t="s">
        <v>697</v>
      </c>
      <c r="X91" s="10" t="s">
        <v>392</v>
      </c>
      <c r="Y91" s="10" t="s">
        <v>393</v>
      </c>
      <c r="Z91" s="10" t="s">
        <v>390</v>
      </c>
      <c r="AA91" s="43" t="s">
        <v>394</v>
      </c>
      <c r="AB91" s="10" t="s">
        <v>391</v>
      </c>
      <c r="AC91" s="10" t="s">
        <v>322</v>
      </c>
      <c r="AD91" s="12" t="s">
        <v>54</v>
      </c>
      <c r="AE91" s="10" t="s">
        <v>697</v>
      </c>
      <c r="AF91" s="10" t="s">
        <v>392</v>
      </c>
      <c r="AG91" s="10" t="s">
        <v>393</v>
      </c>
      <c r="AH91" s="10" t="s">
        <v>390</v>
      </c>
      <c r="AI91" s="43" t="s">
        <v>394</v>
      </c>
      <c r="AJ91" s="10" t="s">
        <v>391</v>
      </c>
      <c r="AK91" s="10" t="s">
        <v>322</v>
      </c>
      <c r="AL91" s="12" t="s">
        <v>54</v>
      </c>
      <c r="AM91" s="10" t="s">
        <v>697</v>
      </c>
      <c r="AN91" s="10" t="s">
        <v>392</v>
      </c>
      <c r="AO91" s="10" t="s">
        <v>393</v>
      </c>
      <c r="AP91" s="10" t="s">
        <v>390</v>
      </c>
      <c r="AQ91" s="43" t="s">
        <v>394</v>
      </c>
    </row>
    <row r="92" spans="1:43" x14ac:dyDescent="0.25">
      <c r="A92" s="49">
        <v>2</v>
      </c>
      <c r="B92" s="49">
        <f t="shared" si="53"/>
        <v>1</v>
      </c>
      <c r="C92" s="7">
        <v>1</v>
      </c>
      <c r="D92" s="228"/>
      <c r="E92" s="228"/>
      <c r="F92" s="40">
        <f>SUMIFS(WORKING!$AB$3:$AB$6802,WORKING!$A$3:$A$6802,Results!$D$3,WORKING!$B$3:$B$6802,Results!A92,WORKING!$C$3:$C$6802,Results!C92)</f>
        <v>0</v>
      </c>
      <c r="G92" s="35">
        <f>SUMIFS(WORKING!$AC$3:$AC$6802,WORKING!$A$3:$A$6802,Results!$D$3,WORKING!$B$3:$B$6802,Results!A92,WORKING!$C$3:$C$6802,Results!C92)/1000</f>
        <v>30531.626610000007</v>
      </c>
      <c r="H92" s="35">
        <f>IFERROR(G92/F92,0)</f>
        <v>0</v>
      </c>
      <c r="I92" s="156">
        <v>0</v>
      </c>
      <c r="J92" s="211" t="s">
        <v>754</v>
      </c>
      <c r="K92" s="217" t="str">
        <f>IFERROR(IF(J92="",G92,J92)/IF(I92="",F92,I92),"")</f>
        <v/>
      </c>
      <c r="L92" s="34">
        <f t="shared" ref="L92:L111" si="102">IF(I92="",F92,I92)</f>
        <v>0</v>
      </c>
      <c r="M92" s="40">
        <f>IF(K92="",H92*(1+SUMIFS(WORKING!$W$3:$W$6802,WORKING!$A$3:$A$6802,$D$3,WORKING!$B$3:$B$6802,A92,WORKING!$C$3:$C$6802,C92))*(1+SUMIFS(WORKING!$AA$3:$AA$6802,WORKING!$A$3:$A$6802,$D$3,WORKING!$B$3:$B$6802,A92,WORKING!$C$3:$C$6802,C92)),K92*(1+SUMIFS(WORKING!$W$3:$W$6802,WORKING!$A$3:$A$6802,$D$3,WORKING!$B$3:$B$6802,A92,WORKING!$C$3:$C$6802,C92))*(1+SUMIFS(WORKING!$AA$3:$AA$6802,WORKING!$A$3:$A$6802,$D$3,WORKING!$B$3:$B$6802,A92,WORKING!$C$3:$C$6802,C92)))</f>
        <v>0</v>
      </c>
      <c r="N92" s="57">
        <v>0</v>
      </c>
      <c r="O92" s="57">
        <v>0</v>
      </c>
      <c r="P92" s="61">
        <f t="shared" ref="P92:P111" si="103">-O92+L92+N92</f>
        <v>0</v>
      </c>
      <c r="Q92" s="40">
        <f>M92*N92</f>
        <v>0</v>
      </c>
      <c r="R92" s="40">
        <f>-M92*O92</f>
        <v>0</v>
      </c>
      <c r="S92" s="44">
        <f>M92*P92</f>
        <v>0</v>
      </c>
      <c r="T92" s="35">
        <f>P92</f>
        <v>0</v>
      </c>
      <c r="U92" s="40">
        <f>M92*(1+SUMIFS(WORKING!$X$3:$X$6802,WORKING!$A$3:$A$6802,$D$3,WORKING!$B$3:$B$6802,A92,WORKING!$C$3:$C$6802,C92))*(1+SUMIFS(WORKING!$AA$3:$AA$6802,WORKING!$A$3:$A$6802,$D$3,WORKING!$B$3:$B$6802,A92,WORKING!$C$3:$C$6802,C92))</f>
        <v>0</v>
      </c>
      <c r="V92" s="57">
        <v>0</v>
      </c>
      <c r="W92" s="57">
        <v>0</v>
      </c>
      <c r="X92" s="61">
        <f t="shared" ref="X92:X111" si="104">-W92+T92+V92</f>
        <v>0</v>
      </c>
      <c r="Y92" s="40">
        <f>U92*V92</f>
        <v>0</v>
      </c>
      <c r="Z92" s="40">
        <f>-U92*W92</f>
        <v>0</v>
      </c>
      <c r="AA92" s="44">
        <f>U92*X92</f>
        <v>0</v>
      </c>
      <c r="AB92" s="35">
        <f>X92</f>
        <v>0</v>
      </c>
      <c r="AC92" s="40">
        <f>U92*(1+SUMIFS(WORKING!$Y$3:$Y$6802,WORKING!$A$3:$A$6802,$D$3,WORKING!$B$3:$B$6802,A92,WORKING!$C$3:$C$6802,C92))*(1+SUMIFS(WORKING!$AA$3:$AA$6802,WORKING!$A$3:$A$6802,$D$3,WORKING!$B$3:$B$6802,A92,WORKING!$C$3:$C$6802,C92))</f>
        <v>0</v>
      </c>
      <c r="AD92" s="57">
        <v>0</v>
      </c>
      <c r="AE92" s="57">
        <v>0</v>
      </c>
      <c r="AF92" s="61">
        <f t="shared" ref="AF92:AF111" si="105">-AE92+AB92+AD92</f>
        <v>0</v>
      </c>
      <c r="AG92" s="40">
        <f>AC92*AD92</f>
        <v>0</v>
      </c>
      <c r="AH92" s="40">
        <f>-AC92*AE92</f>
        <v>0</v>
      </c>
      <c r="AI92" s="44">
        <f>AC92*AF92</f>
        <v>0</v>
      </c>
      <c r="AJ92" s="35">
        <f t="shared" ref="AJ92:AJ111" si="106">AF92</f>
        <v>0</v>
      </c>
      <c r="AK92" s="40">
        <f>AC92*(1+SUMIFS(WORKING!$Z$3:$Z$6802,WORKING!$A$3:$A$6802,$D$3,WORKING!$B$3:$B$6802,A92,WORKING!$C$3:$C$6802,C92))*(1+SUMIFS(WORKING!$AA$3:$AA$6802,WORKING!$A$3:$A$6802,$D$3,WORKING!$B$3:$B$6802,A92,WORKING!$C$3:$C$6802,C92))</f>
        <v>0</v>
      </c>
      <c r="AL92" s="57">
        <v>0</v>
      </c>
      <c r="AM92" s="57">
        <v>0</v>
      </c>
      <c r="AN92" s="61">
        <f t="shared" ref="AN92:AN111" si="107">-AM92+AJ92+AL92</f>
        <v>0</v>
      </c>
      <c r="AO92" s="40">
        <f>AK92*AL92</f>
        <v>0</v>
      </c>
      <c r="AP92" s="40">
        <f>-AK92*AM92</f>
        <v>0</v>
      </c>
      <c r="AQ92" s="44">
        <f>AK92*AN92</f>
        <v>0</v>
      </c>
    </row>
    <row r="93" spans="1:43" x14ac:dyDescent="0.25">
      <c r="A93" s="49">
        <v>2</v>
      </c>
      <c r="B93" s="49">
        <f t="shared" si="53"/>
        <v>1</v>
      </c>
      <c r="C93" s="7">
        <v>2</v>
      </c>
      <c r="D93" s="228"/>
      <c r="E93" s="228"/>
      <c r="F93" s="40">
        <f>SUMIFS(WORKING!$AB$3:$AB$6802,WORKING!$A$3:$A$6802,Results!$D$3,WORKING!$B$3:$B$6802,Results!A93,WORKING!$C$3:$C$6802,Results!C93)</f>
        <v>0</v>
      </c>
      <c r="G93" s="35">
        <f>SUMIFS(WORKING!$AC$3:$AC$6802,WORKING!$A$3:$A$6802,Results!$D$3,WORKING!$B$3:$B$6802,Results!A93,WORKING!$C$3:$C$6802,Results!C93)/1000</f>
        <v>0</v>
      </c>
      <c r="H93" s="35">
        <f t="shared" ref="H93:H111" si="108">IFERROR(G93/F93,0)</f>
        <v>0</v>
      </c>
      <c r="I93" s="187">
        <v>0</v>
      </c>
      <c r="J93" s="212" t="s">
        <v>754</v>
      </c>
      <c r="K93" s="217" t="str">
        <f t="shared" ref="K93:K111" si="109">IFERROR(IF(J93="",G93,J93)/IF(I93="",F93,I93),"")</f>
        <v/>
      </c>
      <c r="L93" s="34">
        <f t="shared" si="102"/>
        <v>0</v>
      </c>
      <c r="M93" s="40">
        <f>IF(K93="",H93*(1+SUMIFS(WORKING!$W$3:$W$6802,WORKING!$A$3:$A$6802,$D$3,WORKING!$B$3:$B$6802,A93,WORKING!$C$3:$C$6802,C93))*(1+SUMIFS(WORKING!$AA$3:$AA$6802,WORKING!$A$3:$A$6802,$D$3,WORKING!$B$3:$B$6802,A93,WORKING!$C$3:$C$6802,C93)),K93*(1+SUMIFS(WORKING!$W$3:$W$6802,WORKING!$A$3:$A$6802,$D$3,WORKING!$B$3:$B$6802,A93,WORKING!$C$3:$C$6802,C93))*(1+SUMIFS(WORKING!$AA$3:$AA$6802,WORKING!$A$3:$A$6802,$D$3,WORKING!$B$3:$B$6802,A93,WORKING!$C$3:$C$6802,C93)))</f>
        <v>0</v>
      </c>
      <c r="N93" s="57">
        <v>0</v>
      </c>
      <c r="O93" s="57">
        <v>0</v>
      </c>
      <c r="P93" s="61">
        <f t="shared" si="103"/>
        <v>0</v>
      </c>
      <c r="Q93" s="40">
        <f t="shared" ref="Q93:Q111" si="110">M93*N93</f>
        <v>0</v>
      </c>
      <c r="R93" s="40">
        <f t="shared" ref="R93:R111" si="111">-M93*O93</f>
        <v>0</v>
      </c>
      <c r="S93" s="44">
        <f t="shared" ref="S93:S111" si="112">M93*P93</f>
        <v>0</v>
      </c>
      <c r="T93" s="35">
        <f t="shared" ref="T93:T111" si="113">P93</f>
        <v>0</v>
      </c>
      <c r="U93" s="40">
        <f>M93*(1+SUMIFS(WORKING!$X$3:$X$6802,WORKING!$A$3:$A$6802,$D$3,WORKING!$B$3:$B$6802,A93,WORKING!$C$3:$C$6802,C93))*(1+SUMIFS(WORKING!$AA$3:$AA$6802,WORKING!$A$3:$A$6802,$D$3,WORKING!$B$3:$B$6802,A93,WORKING!$C$3:$C$6802,C93))</f>
        <v>0</v>
      </c>
      <c r="V93" s="57">
        <v>0</v>
      </c>
      <c r="W93" s="57">
        <v>0</v>
      </c>
      <c r="X93" s="61">
        <f t="shared" si="104"/>
        <v>0</v>
      </c>
      <c r="Y93" s="40">
        <f t="shared" ref="Y93:Y111" si="114">U93*V93</f>
        <v>0</v>
      </c>
      <c r="Z93" s="40">
        <f t="shared" ref="Z93:Z111" si="115">-U93*W93</f>
        <v>0</v>
      </c>
      <c r="AA93" s="44">
        <f t="shared" ref="AA93:AA111" si="116">U93*X93</f>
        <v>0</v>
      </c>
      <c r="AB93" s="35">
        <f t="shared" ref="AB93:AB111" si="117">X93</f>
        <v>0</v>
      </c>
      <c r="AC93" s="40">
        <f>U93*(1+SUMIFS(WORKING!$Y$3:$Y$6802,WORKING!$A$3:$A$6802,$D$3,WORKING!$B$3:$B$6802,A93,WORKING!$C$3:$C$6802,C93))*(1+SUMIFS(WORKING!$AA$3:$AA$6802,WORKING!$A$3:$A$6802,$D$3,WORKING!$B$3:$B$6802,A93,WORKING!$C$3:$C$6802,C93))</f>
        <v>0</v>
      </c>
      <c r="AD93" s="57">
        <v>0</v>
      </c>
      <c r="AE93" s="57">
        <v>0</v>
      </c>
      <c r="AF93" s="61">
        <f t="shared" si="105"/>
        <v>0</v>
      </c>
      <c r="AG93" s="40">
        <f t="shared" ref="AG93:AG111" si="118">AC93*AD93</f>
        <v>0</v>
      </c>
      <c r="AH93" s="40">
        <f t="shared" ref="AH93:AH111" si="119">-AC93*AE93</f>
        <v>0</v>
      </c>
      <c r="AI93" s="44">
        <f t="shared" ref="AI93:AI111" si="120">AC93*AF93</f>
        <v>0</v>
      </c>
      <c r="AJ93" s="35">
        <f t="shared" si="106"/>
        <v>0</v>
      </c>
      <c r="AK93" s="40">
        <f>AC93*(1+SUMIFS(WORKING!$Z$3:$Z$6802,WORKING!$A$3:$A$6802,$D$3,WORKING!$B$3:$B$6802,A93,WORKING!$C$3:$C$6802,C93))*(1+SUMIFS(WORKING!$AA$3:$AA$6802,WORKING!$A$3:$A$6802,$D$3,WORKING!$B$3:$B$6802,A93,WORKING!$C$3:$C$6802,C93))</f>
        <v>0</v>
      </c>
      <c r="AL93" s="57">
        <v>0</v>
      </c>
      <c r="AM93" s="57">
        <v>0</v>
      </c>
      <c r="AN93" s="61">
        <f t="shared" si="107"/>
        <v>0</v>
      </c>
      <c r="AO93" s="40">
        <f t="shared" ref="AO93:AO111" si="121">AK93*AL93</f>
        <v>0</v>
      </c>
      <c r="AP93" s="40">
        <f t="shared" ref="AP93:AP111" si="122">-AK93*AM93</f>
        <v>0</v>
      </c>
      <c r="AQ93" s="44">
        <f t="shared" ref="AQ93:AQ111" si="123">AK93*AN93</f>
        <v>0</v>
      </c>
    </row>
    <row r="94" spans="1:43" x14ac:dyDescent="0.25">
      <c r="A94" s="49">
        <v>2</v>
      </c>
      <c r="B94" s="49">
        <f t="shared" si="53"/>
        <v>1</v>
      </c>
      <c r="C94" s="7">
        <v>3</v>
      </c>
      <c r="D94" s="228"/>
      <c r="E94" s="228"/>
      <c r="F94" s="40">
        <f>SUMIFS(WORKING!$AB$3:$AB$6802,WORKING!$A$3:$A$6802,Results!$D$3,WORKING!$B$3:$B$6802,Results!A94,WORKING!$C$3:$C$6802,Results!C94)</f>
        <v>6</v>
      </c>
      <c r="G94" s="35">
        <f>SUMIFS(WORKING!$AC$3:$AC$6802,WORKING!$A$3:$A$6802,Results!$D$3,WORKING!$B$3:$B$6802,Results!A94,WORKING!$C$3:$C$6802,Results!C94)/1000</f>
        <v>74077.236799999999</v>
      </c>
      <c r="H94" s="35">
        <f t="shared" si="108"/>
        <v>12346.206133333333</v>
      </c>
      <c r="I94" s="187">
        <v>0</v>
      </c>
      <c r="J94" s="212" t="s">
        <v>754</v>
      </c>
      <c r="K94" s="217" t="str">
        <f t="shared" si="109"/>
        <v/>
      </c>
      <c r="L94" s="34">
        <f t="shared" si="102"/>
        <v>0</v>
      </c>
      <c r="M94" s="40">
        <f>IF(K94="",H94*(1+SUMIFS(WORKING!$W$3:$W$6802,WORKING!$A$3:$A$6802,$D$3,WORKING!$B$3:$B$6802,A94,WORKING!$C$3:$C$6802,C94))*(1+SUMIFS(WORKING!$AA$3:$AA$6802,WORKING!$A$3:$A$6802,$D$3,WORKING!$B$3:$B$6802,A94,WORKING!$C$3:$C$6802,C94)),K94*(1+SUMIFS(WORKING!$W$3:$W$6802,WORKING!$A$3:$A$6802,$D$3,WORKING!$B$3:$B$6802,A94,WORKING!$C$3:$C$6802,C94))*(1+SUMIFS(WORKING!$AA$3:$AA$6802,WORKING!$A$3:$A$6802,$D$3,WORKING!$B$3:$B$6802,A94,WORKING!$C$3:$C$6802,C94)))</f>
        <v>13483.310261166993</v>
      </c>
      <c r="N94" s="57">
        <v>0</v>
      </c>
      <c r="O94" s="57">
        <v>0</v>
      </c>
      <c r="P94" s="61">
        <f t="shared" si="103"/>
        <v>0</v>
      </c>
      <c r="Q94" s="40">
        <f t="shared" si="110"/>
        <v>0</v>
      </c>
      <c r="R94" s="40">
        <f t="shared" si="111"/>
        <v>0</v>
      </c>
      <c r="S94" s="44">
        <f t="shared" si="112"/>
        <v>0</v>
      </c>
      <c r="T94" s="35">
        <f t="shared" si="113"/>
        <v>0</v>
      </c>
      <c r="U94" s="40">
        <f>M94*(1+SUMIFS(WORKING!$X$3:$X$6802,WORKING!$A$3:$A$6802,$D$3,WORKING!$B$3:$B$6802,A94,WORKING!$C$3:$C$6802,C94))*(1+SUMIFS(WORKING!$AA$3:$AA$6802,WORKING!$A$3:$A$6802,$D$3,WORKING!$B$3:$B$6802,A94,WORKING!$C$3:$C$6802,C94))</f>
        <v>14643.256493384877</v>
      </c>
      <c r="V94" s="57">
        <v>0</v>
      </c>
      <c r="W94" s="57">
        <v>0</v>
      </c>
      <c r="X94" s="61">
        <f t="shared" si="104"/>
        <v>0</v>
      </c>
      <c r="Y94" s="40">
        <f t="shared" si="114"/>
        <v>0</v>
      </c>
      <c r="Z94" s="40">
        <f t="shared" si="115"/>
        <v>0</v>
      </c>
      <c r="AA94" s="44">
        <f t="shared" si="116"/>
        <v>0</v>
      </c>
      <c r="AB94" s="35">
        <f t="shared" si="117"/>
        <v>0</v>
      </c>
      <c r="AC94" s="40">
        <f>U94*(1+SUMIFS(WORKING!$Y$3:$Y$6802,WORKING!$A$3:$A$6802,$D$3,WORKING!$B$3:$B$6802,A94,WORKING!$C$3:$C$6802,C94))*(1+SUMIFS(WORKING!$AA$3:$AA$6802,WORKING!$A$3:$A$6802,$D$3,WORKING!$B$3:$B$6802,A94,WORKING!$C$3:$C$6802,C94))</f>
        <v>15888.128361313378</v>
      </c>
      <c r="AD94" s="57">
        <v>0</v>
      </c>
      <c r="AE94" s="57">
        <v>0</v>
      </c>
      <c r="AF94" s="61">
        <f t="shared" si="105"/>
        <v>0</v>
      </c>
      <c r="AG94" s="40">
        <f t="shared" si="118"/>
        <v>0</v>
      </c>
      <c r="AH94" s="40">
        <f t="shared" si="119"/>
        <v>0</v>
      </c>
      <c r="AI94" s="44">
        <f t="shared" si="120"/>
        <v>0</v>
      </c>
      <c r="AJ94" s="35">
        <f t="shared" si="106"/>
        <v>0</v>
      </c>
      <c r="AK94" s="40">
        <f>AC94*(1+SUMIFS(WORKING!$Z$3:$Z$6802,WORKING!$A$3:$A$6802,$D$3,WORKING!$B$3:$B$6802,A94,WORKING!$C$3:$C$6802,C94))*(1+SUMIFS(WORKING!$AA$3:$AA$6802,WORKING!$A$3:$A$6802,$D$3,WORKING!$B$3:$B$6802,A94,WORKING!$C$3:$C$6802,C94))</f>
        <v>17206.578760638811</v>
      </c>
      <c r="AL94" s="57">
        <v>0</v>
      </c>
      <c r="AM94" s="57">
        <v>0</v>
      </c>
      <c r="AN94" s="61">
        <f t="shared" si="107"/>
        <v>0</v>
      </c>
      <c r="AO94" s="40">
        <f t="shared" si="121"/>
        <v>0</v>
      </c>
      <c r="AP94" s="40">
        <f t="shared" si="122"/>
        <v>0</v>
      </c>
      <c r="AQ94" s="44">
        <f t="shared" si="123"/>
        <v>0</v>
      </c>
    </row>
    <row r="95" spans="1:43" x14ac:dyDescent="0.25">
      <c r="A95" s="49">
        <v>2</v>
      </c>
      <c r="B95" s="49">
        <f t="shared" si="53"/>
        <v>1</v>
      </c>
      <c r="C95" s="7">
        <v>4</v>
      </c>
      <c r="D95" s="228"/>
      <c r="E95" s="228"/>
      <c r="F95" s="40">
        <f>SUMIFS(WORKING!$AB$3:$AB$6802,WORKING!$A$3:$A$6802,Results!$D$3,WORKING!$B$3:$B$6802,Results!A95,WORKING!$C$3:$C$6802,Results!C95)</f>
        <v>4596</v>
      </c>
      <c r="G95" s="35">
        <f>SUMIFS(WORKING!$AC$3:$AC$6802,WORKING!$A$3:$A$6802,Results!$D$3,WORKING!$B$3:$B$6802,Results!A95,WORKING!$C$3:$C$6802,Results!C95)/1000</f>
        <v>794403.29274000018</v>
      </c>
      <c r="H95" s="35">
        <f t="shared" si="108"/>
        <v>172.84666943864232</v>
      </c>
      <c r="I95" s="187" t="s">
        <v>754</v>
      </c>
      <c r="J95" s="212" t="s">
        <v>754</v>
      </c>
      <c r="K95" s="217">
        <f t="shared" si="109"/>
        <v>172.84666943864232</v>
      </c>
      <c r="L95" s="34">
        <f t="shared" si="102"/>
        <v>4596</v>
      </c>
      <c r="M95" s="40">
        <f>IF(K95="",H95*(1+SUMIFS(WORKING!$W$3:$W$6802,WORKING!$A$3:$A$6802,$D$3,WORKING!$B$3:$B$6802,A95,WORKING!$C$3:$C$6802,C95))*(1+SUMIFS(WORKING!$AA$3:$AA$6802,WORKING!$A$3:$A$6802,$D$3,WORKING!$B$3:$B$6802,A95,WORKING!$C$3:$C$6802,C95)),K95*(1+SUMIFS(WORKING!$W$3:$W$6802,WORKING!$A$3:$A$6802,$D$3,WORKING!$B$3:$B$6802,A95,WORKING!$C$3:$C$6802,C95))*(1+SUMIFS(WORKING!$AA$3:$AA$6802,WORKING!$A$3:$A$6802,$D$3,WORKING!$B$3:$B$6802,A95,WORKING!$C$3:$C$6802,C95)))</f>
        <v>188.22568805322854</v>
      </c>
      <c r="N95" s="57">
        <v>6</v>
      </c>
      <c r="O95" s="57">
        <v>0</v>
      </c>
      <c r="P95" s="61">
        <f t="shared" si="103"/>
        <v>4602</v>
      </c>
      <c r="Q95" s="40">
        <f t="shared" si="110"/>
        <v>1129.3541283193713</v>
      </c>
      <c r="R95" s="40">
        <f t="shared" si="111"/>
        <v>0</v>
      </c>
      <c r="S95" s="44">
        <f t="shared" si="112"/>
        <v>866214.61642095773</v>
      </c>
      <c r="T95" s="35">
        <f t="shared" si="113"/>
        <v>4602</v>
      </c>
      <c r="U95" s="40">
        <f>M95*(1+SUMIFS(WORKING!$X$3:$X$6802,WORKING!$A$3:$A$6802,$D$3,WORKING!$B$3:$B$6802,A95,WORKING!$C$3:$C$6802,C95))*(1+SUMIFS(WORKING!$AA$3:$AA$6802,WORKING!$A$3:$A$6802,$D$3,WORKING!$B$3:$B$6802,A95,WORKING!$C$3:$C$6802,C95))</f>
        <v>204.25087223416367</v>
      </c>
      <c r="V95" s="57">
        <v>13</v>
      </c>
      <c r="W95" s="57">
        <v>0</v>
      </c>
      <c r="X95" s="61">
        <f t="shared" si="104"/>
        <v>4615</v>
      </c>
      <c r="Y95" s="40">
        <f t="shared" si="114"/>
        <v>2655.2613390441275</v>
      </c>
      <c r="Z95" s="40">
        <f t="shared" si="115"/>
        <v>0</v>
      </c>
      <c r="AA95" s="44">
        <f t="shared" si="116"/>
        <v>942617.77536066528</v>
      </c>
      <c r="AB95" s="35">
        <f t="shared" si="117"/>
        <v>4615</v>
      </c>
      <c r="AC95" s="40">
        <f>U95*(1+SUMIFS(WORKING!$Y$3:$Y$6802,WORKING!$A$3:$A$6802,$D$3,WORKING!$B$3:$B$6802,A95,WORKING!$C$3:$C$6802,C95))*(1+SUMIFS(WORKING!$AA$3:$AA$6802,WORKING!$A$3:$A$6802,$D$3,WORKING!$B$3:$B$6802,A95,WORKING!$C$3:$C$6802,C95))</f>
        <v>221.4333826250575</v>
      </c>
      <c r="AD95" s="57">
        <v>79</v>
      </c>
      <c r="AE95" s="57">
        <v>130</v>
      </c>
      <c r="AF95" s="61">
        <f t="shared" si="105"/>
        <v>4564</v>
      </c>
      <c r="AG95" s="40">
        <f t="shared" si="118"/>
        <v>17493.237227379544</v>
      </c>
      <c r="AH95" s="40">
        <f t="shared" si="119"/>
        <v>-28786.339741257474</v>
      </c>
      <c r="AI95" s="44">
        <f t="shared" si="120"/>
        <v>1010621.9583007625</v>
      </c>
      <c r="AJ95" s="35">
        <f t="shared" si="106"/>
        <v>4564</v>
      </c>
      <c r="AK95" s="40">
        <f>AC95*(1+SUMIFS(WORKING!$Z$3:$Z$6802,WORKING!$A$3:$A$6802,$D$3,WORKING!$B$3:$B$6802,A95,WORKING!$C$3:$C$6802,C95))*(1+SUMIFS(WORKING!$AA$3:$AA$6802,WORKING!$A$3:$A$6802,$D$3,WORKING!$B$3:$B$6802,A95,WORKING!$C$3:$C$6802,C95))</f>
        <v>239.61247529640065</v>
      </c>
      <c r="AL95" s="57">
        <v>0</v>
      </c>
      <c r="AM95" s="57">
        <v>0</v>
      </c>
      <c r="AN95" s="61">
        <f t="shared" si="107"/>
        <v>4564</v>
      </c>
      <c r="AO95" s="40">
        <f t="shared" si="121"/>
        <v>0</v>
      </c>
      <c r="AP95" s="40">
        <f t="shared" si="122"/>
        <v>0</v>
      </c>
      <c r="AQ95" s="44">
        <f t="shared" si="123"/>
        <v>1093591.3372527726</v>
      </c>
    </row>
    <row r="96" spans="1:43" x14ac:dyDescent="0.25">
      <c r="A96" s="49">
        <v>2</v>
      </c>
      <c r="B96" s="49">
        <f t="shared" si="53"/>
        <v>1</v>
      </c>
      <c r="C96" s="7">
        <v>5</v>
      </c>
      <c r="D96" s="228"/>
      <c r="E96" s="228"/>
      <c r="F96" s="40">
        <f>SUMIFS(WORKING!$AB$3:$AB$6802,WORKING!$A$3:$A$6802,Results!$D$3,WORKING!$B$3:$B$6802,Results!A96,WORKING!$C$3:$C$6802,Results!C96)</f>
        <v>154</v>
      </c>
      <c r="G96" s="35">
        <f>SUMIFS(WORKING!$AC$3:$AC$6802,WORKING!$A$3:$A$6802,Results!$D$3,WORKING!$B$3:$B$6802,Results!A96,WORKING!$C$3:$C$6802,Results!C96)/1000</f>
        <v>28832.084500000001</v>
      </c>
      <c r="H96" s="35">
        <f t="shared" si="108"/>
        <v>187.22132792207793</v>
      </c>
      <c r="I96" s="187" t="s">
        <v>754</v>
      </c>
      <c r="J96" s="212" t="s">
        <v>754</v>
      </c>
      <c r="K96" s="217">
        <f t="shared" si="109"/>
        <v>187.22132792207793</v>
      </c>
      <c r="L96" s="34">
        <f t="shared" si="102"/>
        <v>154</v>
      </c>
      <c r="M96" s="40">
        <f>IF(K96="",H96*(1+SUMIFS(WORKING!$W$3:$W$6802,WORKING!$A$3:$A$6802,$D$3,WORKING!$B$3:$B$6802,A96,WORKING!$C$3:$C$6802,C96))*(1+SUMIFS(WORKING!$AA$3:$AA$6802,WORKING!$A$3:$A$6802,$D$3,WORKING!$B$3:$B$6802,A96,WORKING!$C$3:$C$6802,C96)),K96*(1+SUMIFS(WORKING!$W$3:$W$6802,WORKING!$A$3:$A$6802,$D$3,WORKING!$B$3:$B$6802,A96,WORKING!$C$3:$C$6802,C96))*(1+SUMIFS(WORKING!$AA$3:$AA$6802,WORKING!$A$3:$A$6802,$D$3,WORKING!$B$3:$B$6802,A96,WORKING!$C$3:$C$6802,C96)))</f>
        <v>204.03687801467794</v>
      </c>
      <c r="N96" s="57">
        <v>16</v>
      </c>
      <c r="O96" s="57">
        <v>0</v>
      </c>
      <c r="P96" s="61">
        <f t="shared" si="103"/>
        <v>170</v>
      </c>
      <c r="Q96" s="40">
        <f t="shared" si="110"/>
        <v>3264.590048234847</v>
      </c>
      <c r="R96" s="40">
        <f t="shared" si="111"/>
        <v>0</v>
      </c>
      <c r="S96" s="44">
        <f t="shared" si="112"/>
        <v>34686.269262495247</v>
      </c>
      <c r="T96" s="35">
        <f t="shared" si="113"/>
        <v>170</v>
      </c>
      <c r="U96" s="40">
        <f>M96*(1+SUMIFS(WORKING!$X$3:$X$6802,WORKING!$A$3:$A$6802,$D$3,WORKING!$B$3:$B$6802,A96,WORKING!$C$3:$C$6802,C96))*(1+SUMIFS(WORKING!$AA$3:$AA$6802,WORKING!$A$3:$A$6802,$D$3,WORKING!$B$3:$B$6802,A96,WORKING!$C$3:$C$6802,C96))</f>
        <v>221.45721560007263</v>
      </c>
      <c r="V96" s="57">
        <v>0</v>
      </c>
      <c r="W96" s="57">
        <v>0</v>
      </c>
      <c r="X96" s="61">
        <f t="shared" si="104"/>
        <v>170</v>
      </c>
      <c r="Y96" s="40">
        <f t="shared" si="114"/>
        <v>0</v>
      </c>
      <c r="Z96" s="40">
        <f t="shared" si="115"/>
        <v>0</v>
      </c>
      <c r="AA96" s="44">
        <f t="shared" si="116"/>
        <v>37647.726652012345</v>
      </c>
      <c r="AB96" s="35">
        <f t="shared" si="117"/>
        <v>170</v>
      </c>
      <c r="AC96" s="40">
        <f>U96*(1+SUMIFS(WORKING!$Y$3:$Y$6802,WORKING!$A$3:$A$6802,$D$3,WORKING!$B$3:$B$6802,A96,WORKING!$C$3:$C$6802,C96))*(1+SUMIFS(WORKING!$AA$3:$AA$6802,WORKING!$A$3:$A$6802,$D$3,WORKING!$B$3:$B$6802,A96,WORKING!$C$3:$C$6802,C96))</f>
        <v>240.14034306765026</v>
      </c>
      <c r="AD96" s="57">
        <v>70</v>
      </c>
      <c r="AE96" s="57">
        <v>100</v>
      </c>
      <c r="AF96" s="61">
        <f t="shared" si="105"/>
        <v>140</v>
      </c>
      <c r="AG96" s="40">
        <f t="shared" si="118"/>
        <v>16809.824014735517</v>
      </c>
      <c r="AH96" s="40">
        <f t="shared" si="119"/>
        <v>-24014.034306765025</v>
      </c>
      <c r="AI96" s="44">
        <f t="shared" si="120"/>
        <v>33619.648029471035</v>
      </c>
      <c r="AJ96" s="35">
        <f t="shared" si="106"/>
        <v>140</v>
      </c>
      <c r="AK96" s="40">
        <f>AC96*(1+SUMIFS(WORKING!$Z$3:$Z$6802,WORKING!$A$3:$A$6802,$D$3,WORKING!$B$3:$B$6802,A96,WORKING!$C$3:$C$6802,C96))*(1+SUMIFS(WORKING!$AA$3:$AA$6802,WORKING!$A$3:$A$6802,$D$3,WORKING!$B$3:$B$6802,A96,WORKING!$C$3:$C$6802,C96))</f>
        <v>259.91271793917417</v>
      </c>
      <c r="AL96" s="57">
        <v>20</v>
      </c>
      <c r="AM96" s="57">
        <v>0</v>
      </c>
      <c r="AN96" s="61">
        <f t="shared" si="107"/>
        <v>160</v>
      </c>
      <c r="AO96" s="40">
        <f t="shared" si="121"/>
        <v>5198.2543587834834</v>
      </c>
      <c r="AP96" s="40">
        <f t="shared" si="122"/>
        <v>0</v>
      </c>
      <c r="AQ96" s="44">
        <f t="shared" si="123"/>
        <v>41586.034870267868</v>
      </c>
    </row>
    <row r="97" spans="1:43" x14ac:dyDescent="0.25">
      <c r="A97" s="49">
        <v>2</v>
      </c>
      <c r="B97" s="49">
        <f t="shared" si="53"/>
        <v>1</v>
      </c>
      <c r="C97" s="7">
        <v>6</v>
      </c>
      <c r="D97" s="228"/>
      <c r="E97" s="228"/>
      <c r="F97" s="40">
        <f>SUMIFS(WORKING!$AB$3:$AB$6802,WORKING!$A$3:$A$6802,Results!$D$3,WORKING!$B$3:$B$6802,Results!A97,WORKING!$C$3:$C$6802,Results!C97)</f>
        <v>9195</v>
      </c>
      <c r="G97" s="35">
        <f>SUMIFS(WORKING!$AC$3:$AC$6802,WORKING!$A$3:$A$6802,Results!$D$3,WORKING!$B$3:$B$6802,Results!A97,WORKING!$C$3:$C$6802,Results!C97)/1000</f>
        <v>2355563.8695600005</v>
      </c>
      <c r="H97" s="35">
        <f t="shared" si="108"/>
        <v>256.17877863621538</v>
      </c>
      <c r="I97" s="187" t="s">
        <v>754</v>
      </c>
      <c r="J97" s="212" t="s">
        <v>754</v>
      </c>
      <c r="K97" s="217">
        <f t="shared" si="109"/>
        <v>256.17877863621538</v>
      </c>
      <c r="L97" s="34">
        <f t="shared" si="102"/>
        <v>9195</v>
      </c>
      <c r="M97" s="40">
        <f>IF(K97="",H97*(1+SUMIFS(WORKING!$W$3:$W$6802,WORKING!$A$3:$A$6802,$D$3,WORKING!$B$3:$B$6802,A97,WORKING!$C$3:$C$6802,C97))*(1+SUMIFS(WORKING!$AA$3:$AA$6802,WORKING!$A$3:$A$6802,$D$3,WORKING!$B$3:$B$6802,A97,WORKING!$C$3:$C$6802,C97)),K97*(1+SUMIFS(WORKING!$W$3:$W$6802,WORKING!$A$3:$A$6802,$D$3,WORKING!$B$3:$B$6802,A97,WORKING!$C$3:$C$6802,C97))*(1+SUMIFS(WORKING!$AA$3:$AA$6802,WORKING!$A$3:$A$6802,$D$3,WORKING!$B$3:$B$6802,A97,WORKING!$C$3:$C$6802,C97)))</f>
        <v>279.06862576744822</v>
      </c>
      <c r="N97" s="57">
        <v>89</v>
      </c>
      <c r="O97" s="57">
        <v>0</v>
      </c>
      <c r="P97" s="61">
        <f t="shared" si="103"/>
        <v>9284</v>
      </c>
      <c r="Q97" s="40">
        <f t="shared" si="110"/>
        <v>24837.107693302893</v>
      </c>
      <c r="R97" s="40">
        <f t="shared" si="111"/>
        <v>0</v>
      </c>
      <c r="S97" s="44">
        <f t="shared" si="112"/>
        <v>2590873.1216249894</v>
      </c>
      <c r="T97" s="35">
        <f t="shared" si="113"/>
        <v>9284</v>
      </c>
      <c r="U97" s="40">
        <f>M97*(1+SUMIFS(WORKING!$X$3:$X$6802,WORKING!$A$3:$A$6802,$D$3,WORKING!$B$3:$B$6802,A97,WORKING!$C$3:$C$6802,C97))*(1+SUMIFS(WORKING!$AA$3:$AA$6802,WORKING!$A$3:$A$6802,$D$3,WORKING!$B$3:$B$6802,A97,WORKING!$C$3:$C$6802,C97))</f>
        <v>302.85745512211787</v>
      </c>
      <c r="V97" s="57">
        <v>19</v>
      </c>
      <c r="W97" s="57">
        <v>345</v>
      </c>
      <c r="X97" s="61">
        <f t="shared" si="104"/>
        <v>8958</v>
      </c>
      <c r="Y97" s="40">
        <f t="shared" si="114"/>
        <v>5754.2916473202395</v>
      </c>
      <c r="Z97" s="40">
        <f t="shared" si="115"/>
        <v>-104485.82201713066</v>
      </c>
      <c r="AA97" s="44">
        <f t="shared" si="116"/>
        <v>2712997.082983932</v>
      </c>
      <c r="AB97" s="35">
        <f t="shared" si="117"/>
        <v>8958</v>
      </c>
      <c r="AC97" s="40">
        <f>U97*(1+SUMIFS(WORKING!$Y$3:$Y$6802,WORKING!$A$3:$A$6802,$D$3,WORKING!$B$3:$B$6802,A97,WORKING!$C$3:$C$6802,C97))*(1+SUMIFS(WORKING!$AA$3:$AA$6802,WORKING!$A$3:$A$6802,$D$3,WORKING!$B$3:$B$6802,A97,WORKING!$C$3:$C$6802,C97))</f>
        <v>328.36715672687734</v>
      </c>
      <c r="AD97" s="57">
        <v>0</v>
      </c>
      <c r="AE97" s="57">
        <v>0</v>
      </c>
      <c r="AF97" s="61">
        <f t="shared" si="105"/>
        <v>8958</v>
      </c>
      <c r="AG97" s="40">
        <f t="shared" si="118"/>
        <v>0</v>
      </c>
      <c r="AH97" s="40">
        <f t="shared" si="119"/>
        <v>0</v>
      </c>
      <c r="AI97" s="44">
        <f t="shared" si="120"/>
        <v>2941512.9899593671</v>
      </c>
      <c r="AJ97" s="35">
        <f t="shared" si="106"/>
        <v>8958</v>
      </c>
      <c r="AK97" s="40">
        <f>AC97*(1+SUMIFS(WORKING!$Z$3:$Z$6802,WORKING!$A$3:$A$6802,$D$3,WORKING!$B$3:$B$6802,A97,WORKING!$C$3:$C$6802,C97))*(1+SUMIFS(WORKING!$AA$3:$AA$6802,WORKING!$A$3:$A$6802,$D$3,WORKING!$B$3:$B$6802,A97,WORKING!$C$3:$C$6802,C97))</f>
        <v>355.35988009545594</v>
      </c>
      <c r="AL97" s="57">
        <v>0</v>
      </c>
      <c r="AM97" s="57">
        <v>0</v>
      </c>
      <c r="AN97" s="61">
        <f t="shared" si="107"/>
        <v>8958</v>
      </c>
      <c r="AO97" s="40">
        <f t="shared" si="121"/>
        <v>0</v>
      </c>
      <c r="AP97" s="40">
        <f t="shared" si="122"/>
        <v>0</v>
      </c>
      <c r="AQ97" s="44">
        <f t="shared" si="123"/>
        <v>3183313.8058950943</v>
      </c>
    </row>
    <row r="98" spans="1:43" x14ac:dyDescent="0.25">
      <c r="A98" s="49">
        <v>2</v>
      </c>
      <c r="B98" s="49">
        <f t="shared" si="53"/>
        <v>2</v>
      </c>
      <c r="C98" s="7">
        <v>7</v>
      </c>
      <c r="D98" s="228"/>
      <c r="E98" s="228"/>
      <c r="F98" s="40">
        <f>SUMIFS(WORKING!$AB$3:$AB$6802,WORKING!$A$3:$A$6802,Results!$D$3,WORKING!$B$3:$B$6802,Results!A98,WORKING!$C$3:$C$6802,Results!C98)</f>
        <v>5695</v>
      </c>
      <c r="G98" s="35">
        <f>SUMIFS(WORKING!$AC$3:$AC$6802,WORKING!$A$3:$A$6802,Results!$D$3,WORKING!$B$3:$B$6802,Results!A98,WORKING!$C$3:$C$6802,Results!C98)/1000</f>
        <v>1872106.92652</v>
      </c>
      <c r="H98" s="35">
        <f t="shared" si="108"/>
        <v>328.72816971378404</v>
      </c>
      <c r="I98" s="187" t="s">
        <v>754</v>
      </c>
      <c r="J98" s="212" t="s">
        <v>754</v>
      </c>
      <c r="K98" s="217">
        <f t="shared" si="109"/>
        <v>328.72816971378404</v>
      </c>
      <c r="L98" s="34">
        <f t="shared" si="102"/>
        <v>5695</v>
      </c>
      <c r="M98" s="40">
        <f>IF(K98="",H98*(1+SUMIFS(WORKING!$W$3:$W$6802,WORKING!$A$3:$A$6802,$D$3,WORKING!$B$3:$B$6802,A98,WORKING!$C$3:$C$6802,C98))*(1+SUMIFS(WORKING!$AA$3:$AA$6802,WORKING!$A$3:$A$6802,$D$3,WORKING!$B$3:$B$6802,A98,WORKING!$C$3:$C$6802,C98)),K98*(1+SUMIFS(WORKING!$W$3:$W$6802,WORKING!$A$3:$A$6802,$D$3,WORKING!$B$3:$B$6802,A98,WORKING!$C$3:$C$6802,C98))*(1+SUMIFS(WORKING!$AA$3:$AA$6802,WORKING!$A$3:$A$6802,$D$3,WORKING!$B$3:$B$6802,A98,WORKING!$C$3:$C$6802,C98)))</f>
        <v>358.33465260573541</v>
      </c>
      <c r="N98" s="57">
        <v>17</v>
      </c>
      <c r="O98" s="57">
        <v>0</v>
      </c>
      <c r="P98" s="61">
        <f t="shared" si="103"/>
        <v>5712</v>
      </c>
      <c r="Q98" s="40">
        <f t="shared" si="110"/>
        <v>6091.6890942975024</v>
      </c>
      <c r="R98" s="40">
        <f t="shared" si="111"/>
        <v>0</v>
      </c>
      <c r="S98" s="44">
        <f t="shared" si="112"/>
        <v>2046807.5356839607</v>
      </c>
      <c r="T98" s="35">
        <f t="shared" si="113"/>
        <v>5712</v>
      </c>
      <c r="U98" s="40">
        <f>M98*(1+SUMIFS(WORKING!$X$3:$X$6802,WORKING!$A$3:$A$6802,$D$3,WORKING!$B$3:$B$6802,A98,WORKING!$C$3:$C$6802,C98))*(1+SUMIFS(WORKING!$AA$3:$AA$6802,WORKING!$A$3:$A$6802,$D$3,WORKING!$B$3:$B$6802,A98,WORKING!$C$3:$C$6802,C98))</f>
        <v>388.95294586796302</v>
      </c>
      <c r="V98" s="57">
        <v>16</v>
      </c>
      <c r="W98" s="57">
        <v>229</v>
      </c>
      <c r="X98" s="61">
        <f t="shared" si="104"/>
        <v>5499</v>
      </c>
      <c r="Y98" s="40">
        <f t="shared" si="114"/>
        <v>6223.2471338874084</v>
      </c>
      <c r="Z98" s="40">
        <f t="shared" si="115"/>
        <v>-89070.224603763534</v>
      </c>
      <c r="AA98" s="44">
        <f t="shared" si="116"/>
        <v>2138852.2493279288</v>
      </c>
      <c r="AB98" s="35">
        <f t="shared" si="117"/>
        <v>5499</v>
      </c>
      <c r="AC98" s="40">
        <f>U98*(1+SUMIFS(WORKING!$Y$3:$Y$6802,WORKING!$A$3:$A$6802,$D$3,WORKING!$B$3:$B$6802,A98,WORKING!$C$3:$C$6802,C98))*(1+SUMIFS(WORKING!$AA$3:$AA$6802,WORKING!$A$3:$A$6802,$D$3,WORKING!$B$3:$B$6802,A98,WORKING!$C$3:$C$6802,C98))</f>
        <v>421.79314190419478</v>
      </c>
      <c r="AD98" s="57">
        <v>87</v>
      </c>
      <c r="AE98" s="57">
        <v>0</v>
      </c>
      <c r="AF98" s="61">
        <f t="shared" si="105"/>
        <v>5586</v>
      </c>
      <c r="AG98" s="40">
        <f t="shared" si="118"/>
        <v>36696.003345664947</v>
      </c>
      <c r="AH98" s="40">
        <f t="shared" si="119"/>
        <v>0</v>
      </c>
      <c r="AI98" s="44">
        <f t="shared" si="120"/>
        <v>2356136.4906768319</v>
      </c>
      <c r="AJ98" s="35">
        <f t="shared" si="106"/>
        <v>5586</v>
      </c>
      <c r="AK98" s="40">
        <f>AC98*(1+SUMIFS(WORKING!$Z$3:$Z$6802,WORKING!$A$3:$A$6802,$D$3,WORKING!$B$3:$B$6802,A98,WORKING!$C$3:$C$6802,C98))*(1+SUMIFS(WORKING!$AA$3:$AA$6802,WORKING!$A$3:$A$6802,$D$3,WORKING!$B$3:$B$6802,A98,WORKING!$C$3:$C$6802,C98))</f>
        <v>456.55090544144963</v>
      </c>
      <c r="AL98" s="57">
        <v>12</v>
      </c>
      <c r="AM98" s="57">
        <v>0</v>
      </c>
      <c r="AN98" s="61">
        <f t="shared" si="107"/>
        <v>5598</v>
      </c>
      <c r="AO98" s="40">
        <f t="shared" si="121"/>
        <v>5478.6108652973953</v>
      </c>
      <c r="AP98" s="40">
        <f t="shared" si="122"/>
        <v>0</v>
      </c>
      <c r="AQ98" s="44">
        <f t="shared" si="123"/>
        <v>2555771.9686612352</v>
      </c>
    </row>
    <row r="99" spans="1:43" x14ac:dyDescent="0.25">
      <c r="A99" s="49">
        <v>2</v>
      </c>
      <c r="B99" s="49">
        <f t="shared" si="53"/>
        <v>2</v>
      </c>
      <c r="C99" s="7">
        <v>8</v>
      </c>
      <c r="D99" s="228"/>
      <c r="E99" s="228"/>
      <c r="F99" s="40">
        <f>SUMIFS(WORKING!$AB$3:$AB$6802,WORKING!$A$3:$A$6802,Results!$D$3,WORKING!$B$3:$B$6802,Results!A99,WORKING!$C$3:$C$6802,Results!C99)</f>
        <v>5433</v>
      </c>
      <c r="G99" s="35">
        <f>SUMIFS(WORKING!$AC$3:$AC$6802,WORKING!$A$3:$A$6802,Results!$D$3,WORKING!$B$3:$B$6802,Results!A99,WORKING!$C$3:$C$6802,Results!C99)/1000</f>
        <v>2248611.6563800001</v>
      </c>
      <c r="H99" s="35">
        <f t="shared" si="108"/>
        <v>413.88029751150378</v>
      </c>
      <c r="I99" s="187" t="s">
        <v>754</v>
      </c>
      <c r="J99" s="212" t="s">
        <v>754</v>
      </c>
      <c r="K99" s="217">
        <f t="shared" si="109"/>
        <v>413.88029751150378</v>
      </c>
      <c r="L99" s="34">
        <f t="shared" si="102"/>
        <v>5433</v>
      </c>
      <c r="M99" s="40">
        <f>IF(K99="",H99*(1+SUMIFS(WORKING!$W$3:$W$6802,WORKING!$A$3:$A$6802,$D$3,WORKING!$B$3:$B$6802,A99,WORKING!$C$3:$C$6802,C99))*(1+SUMIFS(WORKING!$AA$3:$AA$6802,WORKING!$A$3:$A$6802,$D$3,WORKING!$B$3:$B$6802,A99,WORKING!$C$3:$C$6802,C99)),K99*(1+SUMIFS(WORKING!$W$3:$W$6802,WORKING!$A$3:$A$6802,$D$3,WORKING!$B$3:$B$6802,A99,WORKING!$C$3:$C$6802,C99))*(1+SUMIFS(WORKING!$AA$3:$AA$6802,WORKING!$A$3:$A$6802,$D$3,WORKING!$B$3:$B$6802,A99,WORKING!$C$3:$C$6802,C99)))</f>
        <v>451.2055019012958</v>
      </c>
      <c r="N99" s="57">
        <v>71</v>
      </c>
      <c r="O99" s="57">
        <v>0</v>
      </c>
      <c r="P99" s="61">
        <f t="shared" si="103"/>
        <v>5504</v>
      </c>
      <c r="Q99" s="40">
        <f t="shared" si="110"/>
        <v>32035.590634992001</v>
      </c>
      <c r="R99" s="40">
        <f t="shared" si="111"/>
        <v>0</v>
      </c>
      <c r="S99" s="44">
        <f t="shared" si="112"/>
        <v>2483435.0824647322</v>
      </c>
      <c r="T99" s="35">
        <f t="shared" si="113"/>
        <v>5504</v>
      </c>
      <c r="U99" s="40">
        <f>M99*(1+SUMIFS(WORKING!$X$3:$X$6802,WORKING!$A$3:$A$6802,$D$3,WORKING!$B$3:$B$6802,A99,WORKING!$C$3:$C$6802,C99))*(1+SUMIFS(WORKING!$AA$3:$AA$6802,WORKING!$A$3:$A$6802,$D$3,WORKING!$B$3:$B$6802,A99,WORKING!$C$3:$C$6802,C99))</f>
        <v>489.77591263229482</v>
      </c>
      <c r="V99" s="57">
        <v>14</v>
      </c>
      <c r="W99" s="57">
        <v>129</v>
      </c>
      <c r="X99" s="61">
        <f t="shared" si="104"/>
        <v>5389</v>
      </c>
      <c r="Y99" s="40">
        <f t="shared" si="114"/>
        <v>6856.8627768521274</v>
      </c>
      <c r="Z99" s="40">
        <f t="shared" si="115"/>
        <v>-63181.092729566029</v>
      </c>
      <c r="AA99" s="44">
        <f t="shared" si="116"/>
        <v>2639402.3931754366</v>
      </c>
      <c r="AB99" s="35">
        <f t="shared" si="117"/>
        <v>5389</v>
      </c>
      <c r="AC99" s="40">
        <f>U99*(1+SUMIFS(WORKING!$Y$3:$Y$6802,WORKING!$A$3:$A$6802,$D$3,WORKING!$B$3:$B$6802,A99,WORKING!$C$3:$C$6802,C99))*(1+SUMIFS(WORKING!$AA$3:$AA$6802,WORKING!$A$3:$A$6802,$D$3,WORKING!$B$3:$B$6802,A99,WORKING!$C$3:$C$6802,C99))</f>
        <v>531.14684206808022</v>
      </c>
      <c r="AD99" s="57">
        <v>0</v>
      </c>
      <c r="AE99" s="57">
        <v>0</v>
      </c>
      <c r="AF99" s="61">
        <f t="shared" si="105"/>
        <v>5389</v>
      </c>
      <c r="AG99" s="40">
        <f t="shared" si="118"/>
        <v>0</v>
      </c>
      <c r="AH99" s="40">
        <f t="shared" si="119"/>
        <v>0</v>
      </c>
      <c r="AI99" s="44">
        <f t="shared" si="120"/>
        <v>2862350.3319048844</v>
      </c>
      <c r="AJ99" s="35">
        <f t="shared" si="106"/>
        <v>5389</v>
      </c>
      <c r="AK99" s="40">
        <f>AC99*(1+SUMIFS(WORKING!$Z$3:$Z$6802,WORKING!$A$3:$A$6802,$D$3,WORKING!$B$3:$B$6802,A99,WORKING!$C$3:$C$6802,C99))*(1+SUMIFS(WORKING!$AA$3:$AA$6802,WORKING!$A$3:$A$6802,$D$3,WORKING!$B$3:$B$6802,A99,WORKING!$C$3:$C$6802,C99))</f>
        <v>574.93524916586898</v>
      </c>
      <c r="AL99" s="57">
        <v>6</v>
      </c>
      <c r="AM99" s="57">
        <v>0</v>
      </c>
      <c r="AN99" s="61">
        <f t="shared" si="107"/>
        <v>5395</v>
      </c>
      <c r="AO99" s="40">
        <f t="shared" si="121"/>
        <v>3449.6114949952139</v>
      </c>
      <c r="AP99" s="40">
        <f t="shared" si="122"/>
        <v>0</v>
      </c>
      <c r="AQ99" s="44">
        <f t="shared" si="123"/>
        <v>3101775.6692498634</v>
      </c>
    </row>
    <row r="100" spans="1:43" x14ac:dyDescent="0.25">
      <c r="A100" s="49">
        <v>2</v>
      </c>
      <c r="B100" s="49">
        <f t="shared" si="53"/>
        <v>2</v>
      </c>
      <c r="C100" s="7">
        <v>9</v>
      </c>
      <c r="D100" s="228"/>
      <c r="E100" s="228"/>
      <c r="F100" s="40">
        <f>SUMIFS(WORKING!$AB$3:$AB$6802,WORKING!$A$3:$A$6802,Results!$D$3,WORKING!$B$3:$B$6802,Results!A100,WORKING!$C$3:$C$6802,Results!C100)</f>
        <v>1125</v>
      </c>
      <c r="G100" s="35">
        <f>SUMIFS(WORKING!$AC$3:$AC$6802,WORKING!$A$3:$A$6802,Results!$D$3,WORKING!$B$3:$B$6802,Results!A100,WORKING!$C$3:$C$6802,Results!C100)/1000</f>
        <v>502870.41492000001</v>
      </c>
      <c r="H100" s="35">
        <f t="shared" si="108"/>
        <v>446.99592437333337</v>
      </c>
      <c r="I100" s="187" t="s">
        <v>754</v>
      </c>
      <c r="J100" s="212" t="s">
        <v>754</v>
      </c>
      <c r="K100" s="217">
        <f t="shared" si="109"/>
        <v>446.99592437333337</v>
      </c>
      <c r="L100" s="34">
        <f t="shared" si="102"/>
        <v>1125</v>
      </c>
      <c r="M100" s="40">
        <f>IF(K100="",H100*(1+SUMIFS(WORKING!$W$3:$W$6802,WORKING!$A$3:$A$6802,$D$3,WORKING!$B$3:$B$6802,A100,WORKING!$C$3:$C$6802,C100))*(1+SUMIFS(WORKING!$AA$3:$AA$6802,WORKING!$A$3:$A$6802,$D$3,WORKING!$B$3:$B$6802,A100,WORKING!$C$3:$C$6802,C100)),K100*(1+SUMIFS(WORKING!$W$3:$W$6802,WORKING!$A$3:$A$6802,$D$3,WORKING!$B$3:$B$6802,A100,WORKING!$C$3:$C$6802,C100))*(1+SUMIFS(WORKING!$AA$3:$AA$6802,WORKING!$A$3:$A$6802,$D$3,WORKING!$B$3:$B$6802,A100,WORKING!$C$3:$C$6802,C100)))</f>
        <v>487.5508013750549</v>
      </c>
      <c r="N100" s="57">
        <v>90</v>
      </c>
      <c r="O100" s="57">
        <v>0</v>
      </c>
      <c r="P100" s="61">
        <f t="shared" si="103"/>
        <v>1215</v>
      </c>
      <c r="Q100" s="40">
        <f t="shared" si="110"/>
        <v>43879.572123754944</v>
      </c>
      <c r="R100" s="40">
        <f t="shared" si="111"/>
        <v>0</v>
      </c>
      <c r="S100" s="44">
        <f t="shared" si="112"/>
        <v>592374.22367069172</v>
      </c>
      <c r="T100" s="35">
        <f t="shared" si="113"/>
        <v>1215</v>
      </c>
      <c r="U100" s="40">
        <f>M100*(1+SUMIFS(WORKING!$X$3:$X$6802,WORKING!$A$3:$A$6802,$D$3,WORKING!$B$3:$B$6802,A100,WORKING!$C$3:$C$6802,C100))*(1+SUMIFS(WORKING!$AA$3:$AA$6802,WORKING!$A$3:$A$6802,$D$3,WORKING!$B$3:$B$6802,A100,WORKING!$C$3:$C$6802,C100))</f>
        <v>529.30399060137654</v>
      </c>
      <c r="V100" s="57">
        <v>8</v>
      </c>
      <c r="W100" s="57">
        <v>12</v>
      </c>
      <c r="X100" s="61">
        <f t="shared" si="104"/>
        <v>1211</v>
      </c>
      <c r="Y100" s="40">
        <f t="shared" si="114"/>
        <v>4234.4319248110123</v>
      </c>
      <c r="Z100" s="40">
        <f t="shared" si="115"/>
        <v>-6351.6478872165189</v>
      </c>
      <c r="AA100" s="44">
        <f t="shared" si="116"/>
        <v>640987.13261826697</v>
      </c>
      <c r="AB100" s="35">
        <f t="shared" si="117"/>
        <v>1211</v>
      </c>
      <c r="AC100" s="40">
        <f>U100*(1+SUMIFS(WORKING!$Y$3:$Y$6802,WORKING!$A$3:$A$6802,$D$3,WORKING!$B$3:$B$6802,A100,WORKING!$C$3:$C$6802,C100))*(1+SUMIFS(WORKING!$AA$3:$AA$6802,WORKING!$A$3:$A$6802,$D$3,WORKING!$B$3:$B$6802,A100,WORKING!$C$3:$C$6802,C100))</f>
        <v>574.09608279934741</v>
      </c>
      <c r="AD100" s="57">
        <v>40</v>
      </c>
      <c r="AE100" s="57">
        <v>0</v>
      </c>
      <c r="AF100" s="61">
        <f t="shared" si="105"/>
        <v>1251</v>
      </c>
      <c r="AG100" s="40">
        <f t="shared" si="118"/>
        <v>22963.843311973898</v>
      </c>
      <c r="AH100" s="40">
        <f t="shared" si="119"/>
        <v>0</v>
      </c>
      <c r="AI100" s="44">
        <f t="shared" si="120"/>
        <v>718194.19958198362</v>
      </c>
      <c r="AJ100" s="35">
        <f t="shared" si="106"/>
        <v>1251</v>
      </c>
      <c r="AK100" s="40">
        <f>AC100*(1+SUMIFS(WORKING!$Z$3:$Z$6802,WORKING!$A$3:$A$6802,$D$3,WORKING!$B$3:$B$6802,A100,WORKING!$C$3:$C$6802,C100))*(1+SUMIFS(WORKING!$AA$3:$AA$6802,WORKING!$A$3:$A$6802,$D$3,WORKING!$B$3:$B$6802,A100,WORKING!$C$3:$C$6802,C100))</f>
        <v>621.51426685578235</v>
      </c>
      <c r="AL100" s="57">
        <v>3</v>
      </c>
      <c r="AM100" s="57">
        <v>0</v>
      </c>
      <c r="AN100" s="61">
        <f t="shared" si="107"/>
        <v>1254</v>
      </c>
      <c r="AO100" s="40">
        <f t="shared" si="121"/>
        <v>1864.5428005673471</v>
      </c>
      <c r="AP100" s="40">
        <f t="shared" si="122"/>
        <v>0</v>
      </c>
      <c r="AQ100" s="44">
        <f t="shared" si="123"/>
        <v>779378.89063715108</v>
      </c>
    </row>
    <row r="101" spans="1:43" x14ac:dyDescent="0.25">
      <c r="A101" s="49">
        <v>2</v>
      </c>
      <c r="B101" s="49">
        <f t="shared" si="53"/>
        <v>2</v>
      </c>
      <c r="C101" s="7">
        <v>10</v>
      </c>
      <c r="D101" s="228"/>
      <c r="E101" s="228"/>
      <c r="F101" s="40">
        <f>SUMIFS(WORKING!$AB$3:$AB$6802,WORKING!$A$3:$A$6802,Results!$D$3,WORKING!$B$3:$B$6802,Results!A101,WORKING!$C$3:$C$6802,Results!C101)</f>
        <v>135</v>
      </c>
      <c r="G101" s="35">
        <f>SUMIFS(WORKING!$AC$3:$AC$6802,WORKING!$A$3:$A$6802,Results!$D$3,WORKING!$B$3:$B$6802,Results!A101,WORKING!$C$3:$C$6802,Results!C101)/1000</f>
        <v>76046.354030000017</v>
      </c>
      <c r="H101" s="35">
        <f t="shared" si="108"/>
        <v>563.30632614814829</v>
      </c>
      <c r="I101" s="187" t="s">
        <v>754</v>
      </c>
      <c r="J101" s="212" t="s">
        <v>754</v>
      </c>
      <c r="K101" s="217">
        <f t="shared" si="109"/>
        <v>563.30632614814829</v>
      </c>
      <c r="L101" s="34">
        <f t="shared" si="102"/>
        <v>135</v>
      </c>
      <c r="M101" s="40">
        <f>IF(K101="",H101*(1+SUMIFS(WORKING!$W$3:$W$6802,WORKING!$A$3:$A$6802,$D$3,WORKING!$B$3:$B$6802,A101,WORKING!$C$3:$C$6802,C101))*(1+SUMIFS(WORKING!$AA$3:$AA$6802,WORKING!$A$3:$A$6802,$D$3,WORKING!$B$3:$B$6802,A101,WORKING!$C$3:$C$6802,C101)),K101*(1+SUMIFS(WORKING!$W$3:$W$6802,WORKING!$A$3:$A$6802,$D$3,WORKING!$B$3:$B$6802,A101,WORKING!$C$3:$C$6802,C101))*(1+SUMIFS(WORKING!$AA$3:$AA$6802,WORKING!$A$3:$A$6802,$D$3,WORKING!$B$3:$B$6802,A101,WORKING!$C$3:$C$6802,C101)))</f>
        <v>614.70477813124864</v>
      </c>
      <c r="N101" s="57">
        <v>37</v>
      </c>
      <c r="O101" s="57">
        <v>0</v>
      </c>
      <c r="P101" s="61">
        <f t="shared" si="103"/>
        <v>172</v>
      </c>
      <c r="Q101" s="40">
        <f t="shared" si="110"/>
        <v>22744.076790856201</v>
      </c>
      <c r="R101" s="40">
        <f t="shared" si="111"/>
        <v>0</v>
      </c>
      <c r="S101" s="44">
        <f t="shared" si="112"/>
        <v>105729.22183857477</v>
      </c>
      <c r="T101" s="35">
        <f t="shared" si="113"/>
        <v>172</v>
      </c>
      <c r="U101" s="40">
        <f>M101*(1+SUMIFS(WORKING!$X$3:$X$6802,WORKING!$A$3:$A$6802,$D$3,WORKING!$B$3:$B$6802,A101,WORKING!$C$3:$C$6802,C101))*(1+SUMIFS(WORKING!$AA$3:$AA$6802,WORKING!$A$3:$A$6802,$D$3,WORKING!$B$3:$B$6802,A101,WORKING!$C$3:$C$6802,C101))</f>
        <v>667.43846781952334</v>
      </c>
      <c r="V101" s="57">
        <v>0</v>
      </c>
      <c r="W101" s="57">
        <v>0</v>
      </c>
      <c r="X101" s="61">
        <f t="shared" si="104"/>
        <v>172</v>
      </c>
      <c r="Y101" s="40">
        <f t="shared" si="114"/>
        <v>0</v>
      </c>
      <c r="Z101" s="40">
        <f t="shared" si="115"/>
        <v>0</v>
      </c>
      <c r="AA101" s="44">
        <f t="shared" si="116"/>
        <v>114799.41646495802</v>
      </c>
      <c r="AB101" s="35">
        <f t="shared" si="117"/>
        <v>172</v>
      </c>
      <c r="AC101" s="40">
        <f>U101*(1+SUMIFS(WORKING!$Y$3:$Y$6802,WORKING!$A$3:$A$6802,$D$3,WORKING!$B$3:$B$6802,A101,WORKING!$C$3:$C$6802,C101))*(1+SUMIFS(WORKING!$AA$3:$AA$6802,WORKING!$A$3:$A$6802,$D$3,WORKING!$B$3:$B$6802,A101,WORKING!$C$3:$C$6802,C101))</f>
        <v>724.01900568038729</v>
      </c>
      <c r="AD101" s="57">
        <v>0</v>
      </c>
      <c r="AE101" s="57">
        <v>0</v>
      </c>
      <c r="AF101" s="61">
        <f t="shared" si="105"/>
        <v>172</v>
      </c>
      <c r="AG101" s="40">
        <f t="shared" si="118"/>
        <v>0</v>
      </c>
      <c r="AH101" s="40">
        <f t="shared" si="119"/>
        <v>0</v>
      </c>
      <c r="AI101" s="44">
        <f t="shared" si="120"/>
        <v>124531.26897702662</v>
      </c>
      <c r="AJ101" s="35">
        <f t="shared" si="106"/>
        <v>172</v>
      </c>
      <c r="AK101" s="40">
        <f>AC101*(1+SUMIFS(WORKING!$Z$3:$Z$6802,WORKING!$A$3:$A$6802,$D$3,WORKING!$B$3:$B$6802,A101,WORKING!$C$3:$C$6802,C101))*(1+SUMIFS(WORKING!$AA$3:$AA$6802,WORKING!$A$3:$A$6802,$D$3,WORKING!$B$3:$B$6802,A101,WORKING!$C$3:$C$6802,C101))</f>
        <v>783.92720573771419</v>
      </c>
      <c r="AL101" s="57">
        <v>0</v>
      </c>
      <c r="AM101" s="57">
        <v>0</v>
      </c>
      <c r="AN101" s="61">
        <f t="shared" si="107"/>
        <v>172</v>
      </c>
      <c r="AO101" s="40">
        <f t="shared" si="121"/>
        <v>0</v>
      </c>
      <c r="AP101" s="40">
        <f t="shared" si="122"/>
        <v>0</v>
      </c>
      <c r="AQ101" s="44">
        <f t="shared" si="123"/>
        <v>134835.47938688684</v>
      </c>
    </row>
    <row r="102" spans="1:43" x14ac:dyDescent="0.25">
      <c r="A102" s="49">
        <v>2</v>
      </c>
      <c r="B102" s="49">
        <f t="shared" si="53"/>
        <v>3</v>
      </c>
      <c r="C102" s="7">
        <v>11</v>
      </c>
      <c r="D102" s="228"/>
      <c r="E102" s="228"/>
      <c r="F102" s="40">
        <f>SUMIFS(WORKING!$AB$3:$AB$6802,WORKING!$A$3:$A$6802,Results!$D$3,WORKING!$B$3:$B$6802,Results!A102,WORKING!$C$3:$C$6802,Results!C102)</f>
        <v>38</v>
      </c>
      <c r="G102" s="35">
        <f>SUMIFS(WORKING!$AC$3:$AC$6802,WORKING!$A$3:$A$6802,Results!$D$3,WORKING!$B$3:$B$6802,Results!A102,WORKING!$C$3:$C$6802,Results!C102)/1000</f>
        <v>30695.309750000004</v>
      </c>
      <c r="H102" s="35">
        <f t="shared" si="108"/>
        <v>807.7713092105264</v>
      </c>
      <c r="I102" s="187" t="s">
        <v>754</v>
      </c>
      <c r="J102" s="212" t="s">
        <v>754</v>
      </c>
      <c r="K102" s="217">
        <f t="shared" si="109"/>
        <v>807.7713092105264</v>
      </c>
      <c r="L102" s="34">
        <f t="shared" si="102"/>
        <v>38</v>
      </c>
      <c r="M102" s="40">
        <f>IF(K102="",H102*(1+SUMIFS(WORKING!$W$3:$W$6802,WORKING!$A$3:$A$6802,$D$3,WORKING!$B$3:$B$6802,A102,WORKING!$C$3:$C$6802,C102))*(1+SUMIFS(WORKING!$AA$3:$AA$6802,WORKING!$A$3:$A$6802,$D$3,WORKING!$B$3:$B$6802,A102,WORKING!$C$3:$C$6802,C102)),K102*(1+SUMIFS(WORKING!$W$3:$W$6802,WORKING!$A$3:$A$6802,$D$3,WORKING!$B$3:$B$6802,A102,WORKING!$C$3:$C$6802,C102))*(1+SUMIFS(WORKING!$AA$3:$AA$6802,WORKING!$A$3:$A$6802,$D$3,WORKING!$B$3:$B$6802,A102,WORKING!$C$3:$C$6802,C102)))</f>
        <v>881.98099964064738</v>
      </c>
      <c r="N102" s="57">
        <v>40</v>
      </c>
      <c r="O102" s="57">
        <v>0</v>
      </c>
      <c r="P102" s="61">
        <f t="shared" si="103"/>
        <v>78</v>
      </c>
      <c r="Q102" s="40">
        <f t="shared" si="110"/>
        <v>35279.239985625893</v>
      </c>
      <c r="R102" s="40">
        <f t="shared" si="111"/>
        <v>0</v>
      </c>
      <c r="S102" s="44">
        <f t="shared" si="112"/>
        <v>68794.51797197049</v>
      </c>
      <c r="T102" s="35">
        <f t="shared" si="113"/>
        <v>78</v>
      </c>
      <c r="U102" s="40">
        <f>M102*(1+SUMIFS(WORKING!$X$3:$X$6802,WORKING!$A$3:$A$6802,$D$3,WORKING!$B$3:$B$6802,A102,WORKING!$C$3:$C$6802,C102))*(1+SUMIFS(WORKING!$AA$3:$AA$6802,WORKING!$A$3:$A$6802,$D$3,WORKING!$B$3:$B$6802,A102,WORKING!$C$3:$C$6802,C102))</f>
        <v>957.63837565097128</v>
      </c>
      <c r="V102" s="57">
        <v>7</v>
      </c>
      <c r="W102" s="57">
        <v>0</v>
      </c>
      <c r="X102" s="61">
        <f t="shared" si="104"/>
        <v>85</v>
      </c>
      <c r="Y102" s="40">
        <f t="shared" si="114"/>
        <v>6703.468629556799</v>
      </c>
      <c r="Z102" s="40">
        <f t="shared" si="115"/>
        <v>0</v>
      </c>
      <c r="AA102" s="44">
        <f t="shared" si="116"/>
        <v>81399.261930332563</v>
      </c>
      <c r="AB102" s="35">
        <f t="shared" si="117"/>
        <v>85</v>
      </c>
      <c r="AC102" s="40">
        <f>U102*(1+SUMIFS(WORKING!$Y$3:$Y$6802,WORKING!$A$3:$A$6802,$D$3,WORKING!$B$3:$B$6802,A102,WORKING!$C$3:$C$6802,C102))*(1+SUMIFS(WORKING!$AA$3:$AA$6802,WORKING!$A$3:$A$6802,$D$3,WORKING!$B$3:$B$6802,A102,WORKING!$C$3:$C$6802,C102))</f>
        <v>1038.8139687251648</v>
      </c>
      <c r="AD102" s="57">
        <v>20</v>
      </c>
      <c r="AE102" s="57">
        <v>0</v>
      </c>
      <c r="AF102" s="61">
        <f t="shared" si="105"/>
        <v>105</v>
      </c>
      <c r="AG102" s="40">
        <f t="shared" si="118"/>
        <v>20776.279374503298</v>
      </c>
      <c r="AH102" s="40">
        <f t="shared" si="119"/>
        <v>0</v>
      </c>
      <c r="AI102" s="44">
        <f t="shared" si="120"/>
        <v>109075.46671614231</v>
      </c>
      <c r="AJ102" s="35">
        <f t="shared" si="106"/>
        <v>105</v>
      </c>
      <c r="AK102" s="40">
        <f>AC102*(1+SUMIFS(WORKING!$Z$3:$Z$6802,WORKING!$A$3:$A$6802,$D$3,WORKING!$B$3:$B$6802,A102,WORKING!$C$3:$C$6802,C102))*(1+SUMIFS(WORKING!$AA$3:$AA$6802,WORKING!$A$3:$A$6802,$D$3,WORKING!$B$3:$B$6802,A102,WORKING!$C$3:$C$6802,C102))</f>
        <v>1124.7622572009013</v>
      </c>
      <c r="AL102" s="57">
        <v>0</v>
      </c>
      <c r="AM102" s="57">
        <v>0</v>
      </c>
      <c r="AN102" s="61">
        <f t="shared" si="107"/>
        <v>105</v>
      </c>
      <c r="AO102" s="40">
        <f t="shared" si="121"/>
        <v>0</v>
      </c>
      <c r="AP102" s="40">
        <f t="shared" si="122"/>
        <v>0</v>
      </c>
      <c r="AQ102" s="44">
        <f t="shared" si="123"/>
        <v>118100.03700609464</v>
      </c>
    </row>
    <row r="103" spans="1:43" x14ac:dyDescent="0.25">
      <c r="A103" s="49">
        <v>2</v>
      </c>
      <c r="B103" s="49">
        <f t="shared" si="53"/>
        <v>3</v>
      </c>
      <c r="C103" s="7">
        <v>12</v>
      </c>
      <c r="D103" s="228"/>
      <c r="E103" s="228"/>
      <c r="F103" s="40">
        <f>SUMIFS(WORKING!$AB$3:$AB$6802,WORKING!$A$3:$A$6802,Results!$D$3,WORKING!$B$3:$B$6802,Results!A103,WORKING!$C$3:$C$6802,Results!C103)</f>
        <v>35</v>
      </c>
      <c r="G103" s="35">
        <f>SUMIFS(WORKING!$AC$3:$AC$6802,WORKING!$A$3:$A$6802,Results!$D$3,WORKING!$B$3:$B$6802,Results!A103,WORKING!$C$3:$C$6802,Results!C103)/1000</f>
        <v>19771.093000000001</v>
      </c>
      <c r="H103" s="35">
        <f t="shared" si="108"/>
        <v>564.88837142857142</v>
      </c>
      <c r="I103" s="187" t="s">
        <v>754</v>
      </c>
      <c r="J103" s="212" t="s">
        <v>754</v>
      </c>
      <c r="K103" s="217">
        <f t="shared" si="109"/>
        <v>564.88837142857142</v>
      </c>
      <c r="L103" s="34">
        <f t="shared" si="102"/>
        <v>35</v>
      </c>
      <c r="M103" s="40">
        <f>IF(K103="",H103*(1+SUMIFS(WORKING!$W$3:$W$6802,WORKING!$A$3:$A$6802,$D$3,WORKING!$B$3:$B$6802,A103,WORKING!$C$3:$C$6802,C103))*(1+SUMIFS(WORKING!$AA$3:$AA$6802,WORKING!$A$3:$A$6802,$D$3,WORKING!$B$3:$B$6802,A103,WORKING!$C$3:$C$6802,C103)),K103*(1+SUMIFS(WORKING!$W$3:$W$6802,WORKING!$A$3:$A$6802,$D$3,WORKING!$B$3:$B$6802,A103,WORKING!$C$3:$C$6802,C103))*(1+SUMIFS(WORKING!$AA$3:$AA$6802,WORKING!$A$3:$A$6802,$D$3,WORKING!$B$3:$B$6802,A103,WORKING!$C$3:$C$6802,C103)))</f>
        <v>616.72990049153714</v>
      </c>
      <c r="N103" s="57">
        <v>25</v>
      </c>
      <c r="O103" s="57">
        <v>0</v>
      </c>
      <c r="P103" s="61">
        <f t="shared" si="103"/>
        <v>60</v>
      </c>
      <c r="Q103" s="40">
        <f t="shared" si="110"/>
        <v>15418.247512288428</v>
      </c>
      <c r="R103" s="40">
        <f t="shared" si="111"/>
        <v>0</v>
      </c>
      <c r="S103" s="44">
        <f t="shared" si="112"/>
        <v>37003.79402949223</v>
      </c>
      <c r="T103" s="35">
        <f t="shared" si="113"/>
        <v>60</v>
      </c>
      <c r="U103" s="40">
        <f>M103*(1+SUMIFS(WORKING!$X$3:$X$6802,WORKING!$A$3:$A$6802,$D$3,WORKING!$B$3:$B$6802,A103,WORKING!$C$3:$C$6802,C103))*(1+SUMIFS(WORKING!$AA$3:$AA$6802,WORKING!$A$3:$A$6802,$D$3,WORKING!$B$3:$B$6802,A103,WORKING!$C$3:$C$6802,C103))</f>
        <v>669.57446167192666</v>
      </c>
      <c r="V103" s="57">
        <v>7</v>
      </c>
      <c r="W103" s="57">
        <v>0</v>
      </c>
      <c r="X103" s="61">
        <f t="shared" si="104"/>
        <v>67</v>
      </c>
      <c r="Y103" s="40">
        <f t="shared" si="114"/>
        <v>4687.0212317034866</v>
      </c>
      <c r="Z103" s="40">
        <f t="shared" si="115"/>
        <v>0</v>
      </c>
      <c r="AA103" s="44">
        <f t="shared" si="116"/>
        <v>44861.488932019085</v>
      </c>
      <c r="AB103" s="35">
        <f t="shared" si="117"/>
        <v>67</v>
      </c>
      <c r="AC103" s="40">
        <f>U103*(1+SUMIFS(WORKING!$Y$3:$Y$6802,WORKING!$A$3:$A$6802,$D$3,WORKING!$B$3:$B$6802,A103,WORKING!$C$3:$C$6802,C103))*(1+SUMIFS(WORKING!$AA$3:$AA$6802,WORKING!$A$3:$A$6802,$D$3,WORKING!$B$3:$B$6802,A103,WORKING!$C$3:$C$6802,C103))</f>
        <v>726.26762445586735</v>
      </c>
      <c r="AD103" s="57">
        <v>10</v>
      </c>
      <c r="AE103" s="57">
        <v>0</v>
      </c>
      <c r="AF103" s="61">
        <f t="shared" si="105"/>
        <v>77</v>
      </c>
      <c r="AG103" s="40">
        <f t="shared" si="118"/>
        <v>7262.6762445586737</v>
      </c>
      <c r="AH103" s="40">
        <f t="shared" si="119"/>
        <v>0</v>
      </c>
      <c r="AI103" s="44">
        <f t="shared" si="120"/>
        <v>55922.607083101786</v>
      </c>
      <c r="AJ103" s="35">
        <f t="shared" si="106"/>
        <v>77</v>
      </c>
      <c r="AK103" s="40">
        <f>AC103*(1+SUMIFS(WORKING!$Z$3:$Z$6802,WORKING!$A$3:$A$6802,$D$3,WORKING!$B$3:$B$6802,A103,WORKING!$C$3:$C$6802,C103))*(1+SUMIFS(WORKING!$AA$3:$AA$6802,WORKING!$A$3:$A$6802,$D$3,WORKING!$B$3:$B$6802,A103,WORKING!$C$3:$C$6802,C103))</f>
        <v>786.28719423286793</v>
      </c>
      <c r="AL103" s="57">
        <v>0</v>
      </c>
      <c r="AM103" s="57">
        <v>0</v>
      </c>
      <c r="AN103" s="61">
        <f t="shared" si="107"/>
        <v>77</v>
      </c>
      <c r="AO103" s="40">
        <f t="shared" si="121"/>
        <v>0</v>
      </c>
      <c r="AP103" s="40">
        <f t="shared" si="122"/>
        <v>0</v>
      </c>
      <c r="AQ103" s="44">
        <f t="shared" si="123"/>
        <v>60544.113955930829</v>
      </c>
    </row>
    <row r="104" spans="1:43" x14ac:dyDescent="0.25">
      <c r="A104" s="49">
        <v>2</v>
      </c>
      <c r="B104" s="49">
        <f t="shared" si="53"/>
        <v>4</v>
      </c>
      <c r="C104" s="7">
        <v>13</v>
      </c>
      <c r="D104" s="228"/>
      <c r="E104" s="228"/>
      <c r="F104" s="40">
        <f>SUMIFS(WORKING!$AB$3:$AB$6802,WORKING!$A$3:$A$6802,Results!$D$3,WORKING!$B$3:$B$6802,Results!A104,WORKING!$C$3:$C$6802,Results!C104)</f>
        <v>8</v>
      </c>
      <c r="G104" s="35">
        <f>SUMIFS(WORKING!$AC$3:$AC$6802,WORKING!$A$3:$A$6802,Results!$D$3,WORKING!$B$3:$B$6802,Results!A104,WORKING!$C$3:$C$6802,Results!C104)/1000</f>
        <v>8294.6563200000001</v>
      </c>
      <c r="H104" s="35">
        <f t="shared" si="108"/>
        <v>1036.83204</v>
      </c>
      <c r="I104" s="187" t="s">
        <v>754</v>
      </c>
      <c r="J104" s="212" t="s">
        <v>754</v>
      </c>
      <c r="K104" s="217">
        <f t="shared" si="109"/>
        <v>1036.83204</v>
      </c>
      <c r="L104" s="34">
        <f t="shared" si="102"/>
        <v>8</v>
      </c>
      <c r="M104" s="40">
        <f>IF(K104="",H104*(1+SUMIFS(WORKING!$W$3:$W$6802,WORKING!$A$3:$A$6802,$D$3,WORKING!$B$3:$B$6802,A104,WORKING!$C$3:$C$6802,C104))*(1+SUMIFS(WORKING!$AA$3:$AA$6802,WORKING!$A$3:$A$6802,$D$3,WORKING!$B$3:$B$6802,A104,WORKING!$C$3:$C$6802,C104)),K104*(1+SUMIFS(WORKING!$W$3:$W$6802,WORKING!$A$3:$A$6802,$D$3,WORKING!$B$3:$B$6802,A104,WORKING!$C$3:$C$6802,C104))*(1+SUMIFS(WORKING!$AA$3:$AA$6802,WORKING!$A$3:$A$6802,$D$3,WORKING!$B$3:$B$6802,A104,WORKING!$C$3:$C$6802,C104)))</f>
        <v>1086.9063725448937</v>
      </c>
      <c r="N104" s="57">
        <v>0</v>
      </c>
      <c r="O104" s="57">
        <v>0</v>
      </c>
      <c r="P104" s="61">
        <f t="shared" si="103"/>
        <v>8</v>
      </c>
      <c r="Q104" s="40">
        <f t="shared" si="110"/>
        <v>0</v>
      </c>
      <c r="R104" s="40">
        <f t="shared" si="111"/>
        <v>0</v>
      </c>
      <c r="S104" s="44">
        <f t="shared" si="112"/>
        <v>8695.2509803591493</v>
      </c>
      <c r="T104" s="35">
        <f t="shared" si="113"/>
        <v>8</v>
      </c>
      <c r="U104" s="40">
        <f>M104*(1+SUMIFS(WORKING!$X$3:$X$6802,WORKING!$A$3:$A$6802,$D$3,WORKING!$B$3:$B$6802,A104,WORKING!$C$3:$C$6802,C104))*(1+SUMIFS(WORKING!$AA$3:$AA$6802,WORKING!$A$3:$A$6802,$D$3,WORKING!$B$3:$B$6802,A104,WORKING!$C$3:$C$6802,C104))</f>
        <v>1169.180072380379</v>
      </c>
      <c r="V104" s="57">
        <v>6</v>
      </c>
      <c r="W104" s="57">
        <v>0</v>
      </c>
      <c r="X104" s="61">
        <f t="shared" si="104"/>
        <v>14</v>
      </c>
      <c r="Y104" s="40">
        <f t="shared" si="114"/>
        <v>7015.0804342822739</v>
      </c>
      <c r="Z104" s="40">
        <f t="shared" si="115"/>
        <v>0</v>
      </c>
      <c r="AA104" s="44">
        <f t="shared" si="116"/>
        <v>16368.521013325306</v>
      </c>
      <c r="AB104" s="35">
        <f t="shared" si="117"/>
        <v>14</v>
      </c>
      <c r="AC104" s="40">
        <f>U104*(1+SUMIFS(WORKING!$Y$3:$Y$6802,WORKING!$A$3:$A$6802,$D$3,WORKING!$B$3:$B$6802,A104,WORKING!$C$3:$C$6802,C104))*(1+SUMIFS(WORKING!$AA$3:$AA$6802,WORKING!$A$3:$A$6802,$D$3,WORKING!$B$3:$B$6802,A104,WORKING!$C$3:$C$6802,C104))</f>
        <v>1256.4950123110152</v>
      </c>
      <c r="AD104" s="57">
        <v>5</v>
      </c>
      <c r="AE104" s="57">
        <v>0</v>
      </c>
      <c r="AF104" s="61">
        <f t="shared" si="105"/>
        <v>19</v>
      </c>
      <c r="AG104" s="40">
        <f t="shared" si="118"/>
        <v>6282.4750615550765</v>
      </c>
      <c r="AH104" s="40">
        <f t="shared" si="119"/>
        <v>0</v>
      </c>
      <c r="AI104" s="44">
        <f t="shared" si="120"/>
        <v>23873.405233909289</v>
      </c>
      <c r="AJ104" s="35">
        <f t="shared" si="106"/>
        <v>19</v>
      </c>
      <c r="AK104" s="40">
        <f>AC104*(1+SUMIFS(WORKING!$Z$3:$Z$6802,WORKING!$A$3:$A$6802,$D$3,WORKING!$B$3:$B$6802,A104,WORKING!$C$3:$C$6802,C104))*(1+SUMIFS(WORKING!$AA$3:$AA$6802,WORKING!$A$3:$A$6802,$D$3,WORKING!$B$3:$B$6802,A104,WORKING!$C$3:$C$6802,C104))</f>
        <v>1347.7804751077956</v>
      </c>
      <c r="AL104" s="57">
        <v>0</v>
      </c>
      <c r="AM104" s="57">
        <v>0</v>
      </c>
      <c r="AN104" s="61">
        <f t="shared" si="107"/>
        <v>19</v>
      </c>
      <c r="AO104" s="40">
        <f t="shared" si="121"/>
        <v>0</v>
      </c>
      <c r="AP104" s="40">
        <f t="shared" si="122"/>
        <v>0</v>
      </c>
      <c r="AQ104" s="44">
        <f t="shared" si="123"/>
        <v>25607.829027048116</v>
      </c>
    </row>
    <row r="105" spans="1:43" x14ac:dyDescent="0.25">
      <c r="A105" s="49">
        <v>2</v>
      </c>
      <c r="B105" s="49">
        <f t="shared" si="53"/>
        <v>4</v>
      </c>
      <c r="C105" s="7">
        <v>14</v>
      </c>
      <c r="D105" s="228"/>
      <c r="E105" s="228"/>
      <c r="F105" s="40">
        <f>SUMIFS(WORKING!$AB$3:$AB$6802,WORKING!$A$3:$A$6802,Results!$D$3,WORKING!$B$3:$B$6802,Results!A105,WORKING!$C$3:$C$6802,Results!C105)</f>
        <v>0</v>
      </c>
      <c r="G105" s="35">
        <f>SUMIFS(WORKING!$AC$3:$AC$6802,WORKING!$A$3:$A$6802,Results!$D$3,WORKING!$B$3:$B$6802,Results!A105,WORKING!$C$3:$C$6802,Results!C105)/1000</f>
        <v>43.79186</v>
      </c>
      <c r="H105" s="35">
        <f t="shared" si="108"/>
        <v>0</v>
      </c>
      <c r="I105" s="187" t="s">
        <v>754</v>
      </c>
      <c r="J105" s="212" t="s">
        <v>754</v>
      </c>
      <c r="K105" s="217" t="str">
        <f t="shared" si="109"/>
        <v/>
      </c>
      <c r="L105" s="34">
        <f t="shared" si="102"/>
        <v>0</v>
      </c>
      <c r="M105" s="40">
        <f>IF(K105="",H105*(1+SUMIFS(WORKING!$W$3:$W$6802,WORKING!$A$3:$A$6802,$D$3,WORKING!$B$3:$B$6802,A105,WORKING!$C$3:$C$6802,C105))*(1+SUMIFS(WORKING!$AA$3:$AA$6802,WORKING!$A$3:$A$6802,$D$3,WORKING!$B$3:$B$6802,A105,WORKING!$C$3:$C$6802,C105)),K105*(1+SUMIFS(WORKING!$W$3:$W$6802,WORKING!$A$3:$A$6802,$D$3,WORKING!$B$3:$B$6802,A105,WORKING!$C$3:$C$6802,C105))*(1+SUMIFS(WORKING!$AA$3:$AA$6802,WORKING!$A$3:$A$6802,$D$3,WORKING!$B$3:$B$6802,A105,WORKING!$C$3:$C$6802,C105)))</f>
        <v>0</v>
      </c>
      <c r="N105" s="57">
        <v>0</v>
      </c>
      <c r="O105" s="57">
        <v>0</v>
      </c>
      <c r="P105" s="61">
        <f t="shared" si="103"/>
        <v>0</v>
      </c>
      <c r="Q105" s="40">
        <f t="shared" si="110"/>
        <v>0</v>
      </c>
      <c r="R105" s="40">
        <f t="shared" si="111"/>
        <v>0</v>
      </c>
      <c r="S105" s="44">
        <f t="shared" si="112"/>
        <v>0</v>
      </c>
      <c r="T105" s="35">
        <f t="shared" si="113"/>
        <v>0</v>
      </c>
      <c r="U105" s="40">
        <f>M105*(1+SUMIFS(WORKING!$X$3:$X$6802,WORKING!$A$3:$A$6802,$D$3,WORKING!$B$3:$B$6802,A105,WORKING!$C$3:$C$6802,C105))*(1+SUMIFS(WORKING!$AA$3:$AA$6802,WORKING!$A$3:$A$6802,$D$3,WORKING!$B$3:$B$6802,A105,WORKING!$C$3:$C$6802,C105))</f>
        <v>0</v>
      </c>
      <c r="V105" s="57">
        <v>0</v>
      </c>
      <c r="W105" s="57">
        <v>0</v>
      </c>
      <c r="X105" s="61">
        <f t="shared" si="104"/>
        <v>0</v>
      </c>
      <c r="Y105" s="40">
        <f t="shared" si="114"/>
        <v>0</v>
      </c>
      <c r="Z105" s="40">
        <f t="shared" si="115"/>
        <v>0</v>
      </c>
      <c r="AA105" s="44">
        <f t="shared" si="116"/>
        <v>0</v>
      </c>
      <c r="AB105" s="35">
        <f t="shared" si="117"/>
        <v>0</v>
      </c>
      <c r="AC105" s="40">
        <f>U105*(1+SUMIFS(WORKING!$Y$3:$Y$6802,WORKING!$A$3:$A$6802,$D$3,WORKING!$B$3:$B$6802,A105,WORKING!$C$3:$C$6802,C105))*(1+SUMIFS(WORKING!$AA$3:$AA$6802,WORKING!$A$3:$A$6802,$D$3,WORKING!$B$3:$B$6802,A105,WORKING!$C$3:$C$6802,C105))</f>
        <v>0</v>
      </c>
      <c r="AD105" s="57">
        <v>0</v>
      </c>
      <c r="AE105" s="57">
        <v>0</v>
      </c>
      <c r="AF105" s="61">
        <f t="shared" si="105"/>
        <v>0</v>
      </c>
      <c r="AG105" s="40">
        <f t="shared" si="118"/>
        <v>0</v>
      </c>
      <c r="AH105" s="40">
        <f t="shared" si="119"/>
        <v>0</v>
      </c>
      <c r="AI105" s="44">
        <f t="shared" si="120"/>
        <v>0</v>
      </c>
      <c r="AJ105" s="35">
        <f t="shared" si="106"/>
        <v>0</v>
      </c>
      <c r="AK105" s="40">
        <f>AC105*(1+SUMIFS(WORKING!$Z$3:$Z$6802,WORKING!$A$3:$A$6802,$D$3,WORKING!$B$3:$B$6802,A105,WORKING!$C$3:$C$6802,C105))*(1+SUMIFS(WORKING!$AA$3:$AA$6802,WORKING!$A$3:$A$6802,$D$3,WORKING!$B$3:$B$6802,A105,WORKING!$C$3:$C$6802,C105))</f>
        <v>0</v>
      </c>
      <c r="AL105" s="57">
        <v>0</v>
      </c>
      <c r="AM105" s="57">
        <v>0</v>
      </c>
      <c r="AN105" s="61">
        <f t="shared" si="107"/>
        <v>0</v>
      </c>
      <c r="AO105" s="40">
        <f t="shared" si="121"/>
        <v>0</v>
      </c>
      <c r="AP105" s="40">
        <f t="shared" si="122"/>
        <v>0</v>
      </c>
      <c r="AQ105" s="44">
        <f t="shared" si="123"/>
        <v>0</v>
      </c>
    </row>
    <row r="106" spans="1:43" x14ac:dyDescent="0.25">
      <c r="A106" s="49">
        <v>2</v>
      </c>
      <c r="B106" s="49">
        <f t="shared" si="53"/>
        <v>4</v>
      </c>
      <c r="C106" s="7">
        <v>15</v>
      </c>
      <c r="D106" s="228"/>
      <c r="E106" s="228"/>
      <c r="F106" s="40">
        <f>SUMIFS(WORKING!$AB$3:$AB$6802,WORKING!$A$3:$A$6802,Results!$D$3,WORKING!$B$3:$B$6802,Results!A106,WORKING!$C$3:$C$6802,Results!C106)</f>
        <v>0</v>
      </c>
      <c r="G106" s="35">
        <f>SUMIFS(WORKING!$AC$3:$AC$6802,WORKING!$A$3:$A$6802,Results!$D$3,WORKING!$B$3:$B$6802,Results!A106,WORKING!$C$3:$C$6802,Results!C106)/1000</f>
        <v>0</v>
      </c>
      <c r="H106" s="35">
        <f t="shared" si="108"/>
        <v>0</v>
      </c>
      <c r="I106" s="187" t="s">
        <v>754</v>
      </c>
      <c r="J106" s="212" t="s">
        <v>754</v>
      </c>
      <c r="K106" s="217" t="str">
        <f t="shared" si="109"/>
        <v/>
      </c>
      <c r="L106" s="34">
        <f t="shared" si="102"/>
        <v>0</v>
      </c>
      <c r="M106" s="40">
        <f>IF(K106="",H106*(1+SUMIFS(WORKING!$W$3:$W$6802,WORKING!$A$3:$A$6802,$D$3,WORKING!$B$3:$B$6802,A106,WORKING!$C$3:$C$6802,C106))*(1+SUMIFS(WORKING!$AA$3:$AA$6802,WORKING!$A$3:$A$6802,$D$3,WORKING!$B$3:$B$6802,A106,WORKING!$C$3:$C$6802,C106)),K106*(1+SUMIFS(WORKING!$W$3:$W$6802,WORKING!$A$3:$A$6802,$D$3,WORKING!$B$3:$B$6802,A106,WORKING!$C$3:$C$6802,C106))*(1+SUMIFS(WORKING!$AA$3:$AA$6802,WORKING!$A$3:$A$6802,$D$3,WORKING!$B$3:$B$6802,A106,WORKING!$C$3:$C$6802,C106)))</f>
        <v>0</v>
      </c>
      <c r="N106" s="57">
        <v>0</v>
      </c>
      <c r="O106" s="57">
        <v>0</v>
      </c>
      <c r="P106" s="61">
        <f t="shared" si="103"/>
        <v>0</v>
      </c>
      <c r="Q106" s="40">
        <f t="shared" si="110"/>
        <v>0</v>
      </c>
      <c r="R106" s="40">
        <f t="shared" si="111"/>
        <v>0</v>
      </c>
      <c r="S106" s="44">
        <f t="shared" si="112"/>
        <v>0</v>
      </c>
      <c r="T106" s="35">
        <f t="shared" si="113"/>
        <v>0</v>
      </c>
      <c r="U106" s="40">
        <f>M106*(1+SUMIFS(WORKING!$X$3:$X$6802,WORKING!$A$3:$A$6802,$D$3,WORKING!$B$3:$B$6802,A106,WORKING!$C$3:$C$6802,C106))*(1+SUMIFS(WORKING!$AA$3:$AA$6802,WORKING!$A$3:$A$6802,$D$3,WORKING!$B$3:$B$6802,A106,WORKING!$C$3:$C$6802,C106))</f>
        <v>0</v>
      </c>
      <c r="V106" s="57">
        <v>0</v>
      </c>
      <c r="W106" s="57">
        <v>0</v>
      </c>
      <c r="X106" s="61">
        <f t="shared" si="104"/>
        <v>0</v>
      </c>
      <c r="Y106" s="40">
        <f t="shared" si="114"/>
        <v>0</v>
      </c>
      <c r="Z106" s="40">
        <f t="shared" si="115"/>
        <v>0</v>
      </c>
      <c r="AA106" s="44">
        <f t="shared" si="116"/>
        <v>0</v>
      </c>
      <c r="AB106" s="35">
        <f t="shared" si="117"/>
        <v>0</v>
      </c>
      <c r="AC106" s="40">
        <f>U106*(1+SUMIFS(WORKING!$Y$3:$Y$6802,WORKING!$A$3:$A$6802,$D$3,WORKING!$B$3:$B$6802,A106,WORKING!$C$3:$C$6802,C106))*(1+SUMIFS(WORKING!$AA$3:$AA$6802,WORKING!$A$3:$A$6802,$D$3,WORKING!$B$3:$B$6802,A106,WORKING!$C$3:$C$6802,C106))</f>
        <v>0</v>
      </c>
      <c r="AD106" s="57">
        <v>0</v>
      </c>
      <c r="AE106" s="57">
        <v>0</v>
      </c>
      <c r="AF106" s="61">
        <f t="shared" si="105"/>
        <v>0</v>
      </c>
      <c r="AG106" s="40">
        <f t="shared" si="118"/>
        <v>0</v>
      </c>
      <c r="AH106" s="40">
        <f t="shared" si="119"/>
        <v>0</v>
      </c>
      <c r="AI106" s="44">
        <f t="shared" si="120"/>
        <v>0</v>
      </c>
      <c r="AJ106" s="35">
        <f t="shared" si="106"/>
        <v>0</v>
      </c>
      <c r="AK106" s="40">
        <f>AC106*(1+SUMIFS(WORKING!$Z$3:$Z$6802,WORKING!$A$3:$A$6802,$D$3,WORKING!$B$3:$B$6802,A106,WORKING!$C$3:$C$6802,C106))*(1+SUMIFS(WORKING!$AA$3:$AA$6802,WORKING!$A$3:$A$6802,$D$3,WORKING!$B$3:$B$6802,A106,WORKING!$C$3:$C$6802,C106))</f>
        <v>0</v>
      </c>
      <c r="AL106" s="57">
        <v>0</v>
      </c>
      <c r="AM106" s="57">
        <v>0</v>
      </c>
      <c r="AN106" s="61">
        <f t="shared" si="107"/>
        <v>0</v>
      </c>
      <c r="AO106" s="40">
        <f t="shared" si="121"/>
        <v>0</v>
      </c>
      <c r="AP106" s="40">
        <f t="shared" si="122"/>
        <v>0</v>
      </c>
      <c r="AQ106" s="44">
        <f t="shared" si="123"/>
        <v>0</v>
      </c>
    </row>
    <row r="107" spans="1:43" x14ac:dyDescent="0.25">
      <c r="A107" s="49">
        <v>2</v>
      </c>
      <c r="B107" s="49">
        <f t="shared" si="53"/>
        <v>4</v>
      </c>
      <c r="C107" s="7">
        <v>16</v>
      </c>
      <c r="D107" s="228"/>
      <c r="E107" s="228"/>
      <c r="F107" s="40">
        <f>SUMIFS(WORKING!$AB$3:$AB$6802,WORKING!$A$3:$A$6802,Results!$D$3,WORKING!$B$3:$B$6802,Results!A107,WORKING!$C$3:$C$6802,Results!C107)</f>
        <v>0</v>
      </c>
      <c r="G107" s="35">
        <f>SUMIFS(WORKING!$AC$3:$AC$6802,WORKING!$A$3:$A$6802,Results!$D$3,WORKING!$B$3:$B$6802,Results!A107,WORKING!$C$3:$C$6802,Results!C107)/1000</f>
        <v>0</v>
      </c>
      <c r="H107" s="35">
        <f t="shared" si="108"/>
        <v>0</v>
      </c>
      <c r="I107" s="187" t="s">
        <v>754</v>
      </c>
      <c r="J107" s="212" t="s">
        <v>754</v>
      </c>
      <c r="K107" s="217" t="str">
        <f t="shared" si="109"/>
        <v/>
      </c>
      <c r="L107" s="34">
        <f t="shared" si="102"/>
        <v>0</v>
      </c>
      <c r="M107" s="40">
        <f>IF(K107="",H107*(1+SUMIFS(WORKING!$W$3:$W$6802,WORKING!$A$3:$A$6802,$D$3,WORKING!$B$3:$B$6802,A107,WORKING!$C$3:$C$6802,C107))*(1+SUMIFS(WORKING!$AA$3:$AA$6802,WORKING!$A$3:$A$6802,$D$3,WORKING!$B$3:$B$6802,A107,WORKING!$C$3:$C$6802,C107)),K107*(1+SUMIFS(WORKING!$W$3:$W$6802,WORKING!$A$3:$A$6802,$D$3,WORKING!$B$3:$B$6802,A107,WORKING!$C$3:$C$6802,C107))*(1+SUMIFS(WORKING!$AA$3:$AA$6802,WORKING!$A$3:$A$6802,$D$3,WORKING!$B$3:$B$6802,A107,WORKING!$C$3:$C$6802,C107)))</f>
        <v>0</v>
      </c>
      <c r="N107" s="57">
        <v>0</v>
      </c>
      <c r="O107" s="57">
        <v>0</v>
      </c>
      <c r="P107" s="61">
        <f t="shared" si="103"/>
        <v>0</v>
      </c>
      <c r="Q107" s="40">
        <f t="shared" si="110"/>
        <v>0</v>
      </c>
      <c r="R107" s="40">
        <f t="shared" si="111"/>
        <v>0</v>
      </c>
      <c r="S107" s="44">
        <f t="shared" si="112"/>
        <v>0</v>
      </c>
      <c r="T107" s="35">
        <f t="shared" si="113"/>
        <v>0</v>
      </c>
      <c r="U107" s="40">
        <f>M107*(1+SUMIFS(WORKING!$X$3:$X$6802,WORKING!$A$3:$A$6802,$D$3,WORKING!$B$3:$B$6802,A107,WORKING!$C$3:$C$6802,C107))*(1+SUMIFS(WORKING!$AA$3:$AA$6802,WORKING!$A$3:$A$6802,$D$3,WORKING!$B$3:$B$6802,A107,WORKING!$C$3:$C$6802,C107))</f>
        <v>0</v>
      </c>
      <c r="V107" s="57">
        <v>0</v>
      </c>
      <c r="W107" s="57">
        <v>0</v>
      </c>
      <c r="X107" s="61">
        <f t="shared" si="104"/>
        <v>0</v>
      </c>
      <c r="Y107" s="40">
        <f t="shared" si="114"/>
        <v>0</v>
      </c>
      <c r="Z107" s="40">
        <f t="shared" si="115"/>
        <v>0</v>
      </c>
      <c r="AA107" s="44">
        <f t="shared" si="116"/>
        <v>0</v>
      </c>
      <c r="AB107" s="35">
        <f t="shared" si="117"/>
        <v>0</v>
      </c>
      <c r="AC107" s="40">
        <f>U107*(1+SUMIFS(WORKING!$Y$3:$Y$6802,WORKING!$A$3:$A$6802,$D$3,WORKING!$B$3:$B$6802,A107,WORKING!$C$3:$C$6802,C107))*(1+SUMIFS(WORKING!$AA$3:$AA$6802,WORKING!$A$3:$A$6802,$D$3,WORKING!$B$3:$B$6802,A107,WORKING!$C$3:$C$6802,C107))</f>
        <v>0</v>
      </c>
      <c r="AD107" s="57">
        <v>0</v>
      </c>
      <c r="AE107" s="57">
        <v>0</v>
      </c>
      <c r="AF107" s="61">
        <f t="shared" si="105"/>
        <v>0</v>
      </c>
      <c r="AG107" s="40">
        <f t="shared" si="118"/>
        <v>0</v>
      </c>
      <c r="AH107" s="40">
        <f t="shared" si="119"/>
        <v>0</v>
      </c>
      <c r="AI107" s="44">
        <f t="shared" si="120"/>
        <v>0</v>
      </c>
      <c r="AJ107" s="35">
        <f t="shared" si="106"/>
        <v>0</v>
      </c>
      <c r="AK107" s="40">
        <f>AC107*(1+SUMIFS(WORKING!$Z$3:$Z$6802,WORKING!$A$3:$A$6802,$D$3,WORKING!$B$3:$B$6802,A107,WORKING!$C$3:$C$6802,C107))*(1+SUMIFS(WORKING!$AA$3:$AA$6802,WORKING!$A$3:$A$6802,$D$3,WORKING!$B$3:$B$6802,A107,WORKING!$C$3:$C$6802,C107))</f>
        <v>0</v>
      </c>
      <c r="AL107" s="57">
        <v>0</v>
      </c>
      <c r="AM107" s="57">
        <v>0</v>
      </c>
      <c r="AN107" s="61">
        <f t="shared" si="107"/>
        <v>0</v>
      </c>
      <c r="AO107" s="40">
        <f t="shared" si="121"/>
        <v>0</v>
      </c>
      <c r="AP107" s="40">
        <f t="shared" si="122"/>
        <v>0</v>
      </c>
      <c r="AQ107" s="44">
        <f t="shared" si="123"/>
        <v>0</v>
      </c>
    </row>
    <row r="108" spans="1:43" x14ac:dyDescent="0.25">
      <c r="A108" s="49">
        <v>2</v>
      </c>
      <c r="B108" s="49">
        <f>IF(C108&lt;7,1,IF(C108&lt;11,2,IF(C108&lt;13,3,IF(C108&lt;17,4,5))))</f>
        <v>5</v>
      </c>
      <c r="C108" s="191" t="s">
        <v>759</v>
      </c>
      <c r="D108" s="229"/>
      <c r="E108" s="229"/>
      <c r="F108" s="40">
        <f>SUMIFS(WORKING!$AB$3:$AB$6802,WORKING!$A$3:$A$6802,Results!$D$3,WORKING!$B$3:$B$6802,Results!A108,WORKING!$C$3:$C$6802,Results!C108)</f>
        <v>0</v>
      </c>
      <c r="G108" s="35">
        <f>SUMIFS(WORKING!$AC$3:$AC$6802,WORKING!$A$3:$A$6802,Results!$D$3,WORKING!$B$3:$B$6802,Results!A108,WORKING!$C$3:$C$6802,Results!C108)/1000</f>
        <v>0</v>
      </c>
      <c r="H108" s="35">
        <f t="shared" si="108"/>
        <v>0</v>
      </c>
      <c r="I108" s="187" t="s">
        <v>754</v>
      </c>
      <c r="J108" s="212">
        <v>30532</v>
      </c>
      <c r="K108" s="217" t="str">
        <f t="shared" si="109"/>
        <v/>
      </c>
      <c r="L108" s="34">
        <f t="shared" si="102"/>
        <v>0</v>
      </c>
      <c r="M108" s="40">
        <f>IF(K108="",H108*(1+SUMIFS(WORKING!$W$3:$W$6802,WORKING!$A$3:$A$6802,$D$3,WORKING!$B$3:$B$6802,A108,WORKING!$C$3:$C$6802,"Other"))*(1+SUMIFS(WORKING!$AA$3:$AA$6802,WORKING!$A$3:$A$6802,$D$3,WORKING!$B$3:$B$6802,A108,WORKING!$C$3:$C$6802,"Other")),K108*(1+SUMIFS(WORKING!$W$3:$W$6802,WORKING!$A$3:$A$6802,$D$3,WORKING!$B$3:$B$6802,A108,WORKING!$C$3:$C$6802,"Other"))*(1+SUMIFS(WORKING!$AA$3:$AA$6802,WORKING!$A$3:$A$6802,$D$3,WORKING!$B$3:$B$6802,A108,WORKING!$C$3:$C$6802,"Other")))</f>
        <v>0</v>
      </c>
      <c r="N108" s="57">
        <v>0</v>
      </c>
      <c r="O108" s="57">
        <v>0</v>
      </c>
      <c r="P108" s="61">
        <f t="shared" si="103"/>
        <v>0</v>
      </c>
      <c r="Q108" s="40">
        <f t="shared" si="110"/>
        <v>0</v>
      </c>
      <c r="R108" s="40">
        <f t="shared" si="111"/>
        <v>0</v>
      </c>
      <c r="S108" s="44">
        <f t="shared" si="112"/>
        <v>0</v>
      </c>
      <c r="T108" s="35">
        <f t="shared" si="113"/>
        <v>0</v>
      </c>
      <c r="U108" s="40">
        <f>M108*(1+SUMIFS(WORKING!$X$3:$X$6802,WORKING!$A$3:$A$6802,$D$3,WORKING!$B$3:$B$6802,A108,WORKING!$C$3:$C$6802,"Other"))*(1+SUMIFS(WORKING!$AA$3:$AA$6802,WORKING!$A$3:$A$6802,$D$3,WORKING!$B$3:$B$6802,A108,WORKING!$C$3:$C$6802,"Other"))</f>
        <v>0</v>
      </c>
      <c r="V108" s="57">
        <v>0</v>
      </c>
      <c r="W108" s="57">
        <v>0</v>
      </c>
      <c r="X108" s="61">
        <f t="shared" si="104"/>
        <v>0</v>
      </c>
      <c r="Y108" s="40">
        <f t="shared" si="114"/>
        <v>0</v>
      </c>
      <c r="Z108" s="40">
        <f t="shared" si="115"/>
        <v>0</v>
      </c>
      <c r="AA108" s="44">
        <f t="shared" si="116"/>
        <v>0</v>
      </c>
      <c r="AB108" s="35">
        <f t="shared" si="117"/>
        <v>0</v>
      </c>
      <c r="AC108" s="40">
        <f>U108*(1+SUMIFS(WORKING!$Y$3:$Y$6802,WORKING!$A$3:$A$6802,$D$3,WORKING!$B$3:$B$6802,A108,WORKING!$C$3:$C$6802,"Other"))*(1+SUMIFS(WORKING!$AA$3:$AA$6802,WORKING!$A$3:$A$6802,$D$3,WORKING!$B$3:$B$6802,A108,WORKING!$C$3:$C$6802,"Other"))</f>
        <v>0</v>
      </c>
      <c r="AD108" s="57">
        <v>0</v>
      </c>
      <c r="AE108" s="57">
        <v>0</v>
      </c>
      <c r="AF108" s="61">
        <f t="shared" si="105"/>
        <v>0</v>
      </c>
      <c r="AG108" s="40">
        <f t="shared" si="118"/>
        <v>0</v>
      </c>
      <c r="AH108" s="40">
        <f t="shared" si="119"/>
        <v>0</v>
      </c>
      <c r="AI108" s="44">
        <f t="shared" si="120"/>
        <v>0</v>
      </c>
      <c r="AJ108" s="35">
        <f t="shared" si="106"/>
        <v>0</v>
      </c>
      <c r="AK108" s="40">
        <f>AC108*(1+SUMIFS(WORKING!$Z$3:$Z$6802,WORKING!$A$3:$A$6802,$D$3,WORKING!$B$3:$B$6802,A108,WORKING!$C$3:$C$6802,"Other"))*(1+SUMIFS(WORKING!$AA$3:$AA$6802,WORKING!$A$3:$A$6802,$D$3,WORKING!$B$3:$B$6802,A108,WORKING!$C$3:$C$6802,"Other"))</f>
        <v>0</v>
      </c>
      <c r="AL108" s="57">
        <v>0</v>
      </c>
      <c r="AM108" s="57">
        <v>0</v>
      </c>
      <c r="AN108" s="61">
        <f t="shared" si="107"/>
        <v>0</v>
      </c>
      <c r="AO108" s="40">
        <f t="shared" si="121"/>
        <v>0</v>
      </c>
      <c r="AP108" s="40">
        <f t="shared" si="122"/>
        <v>0</v>
      </c>
      <c r="AQ108" s="44">
        <f t="shared" si="123"/>
        <v>0</v>
      </c>
    </row>
    <row r="109" spans="1:43" x14ac:dyDescent="0.25">
      <c r="A109" s="49">
        <v>2</v>
      </c>
      <c r="B109" s="49">
        <f>IF(C109&lt;7,1,IF(C109&lt;11,2,IF(C109&lt;13,3,IF(C109&lt;17,4,5))))</f>
        <v>5</v>
      </c>
      <c r="C109" s="191" t="s">
        <v>57</v>
      </c>
      <c r="D109" s="229"/>
      <c r="E109" s="229"/>
      <c r="F109" s="40">
        <f>SUMIFS(WORKING!$AB$3:$AB$6802,WORKING!$A$3:$A$6802,Results!$D$3,WORKING!$B$3:$B$6802,Results!A109,WORKING!$C$3:$C$6802,Results!C109)</f>
        <v>0</v>
      </c>
      <c r="G109" s="35">
        <f>SUMIFS(WORKING!$AC$3:$AC$6802,WORKING!$A$3:$A$6802,Results!$D$3,WORKING!$B$3:$B$6802,Results!A109,WORKING!$C$3:$C$6802,Results!C109)/1000</f>
        <v>0</v>
      </c>
      <c r="H109" s="35">
        <f t="shared" si="108"/>
        <v>0</v>
      </c>
      <c r="I109" s="187" t="s">
        <v>754</v>
      </c>
      <c r="J109" s="212" t="s">
        <v>754</v>
      </c>
      <c r="K109" s="217" t="str">
        <f t="shared" si="109"/>
        <v/>
      </c>
      <c r="L109" s="34">
        <f t="shared" si="102"/>
        <v>0</v>
      </c>
      <c r="M109" s="40">
        <f>IF(K109="",H109*(1+SUMIFS(WORKING!$W$3:$W$6802,WORKING!$A$3:$A$6802,$D$3,WORKING!$B$3:$B$6802,A109,WORKING!$C$3:$C$6802,"Other"))*(1+SUMIFS(WORKING!$AA$3:$AA$6802,WORKING!$A$3:$A$6802,$D$3,WORKING!$B$3:$B$6802,A109,WORKING!$C$3:$C$6802,"Other")),K109*(1+SUMIFS(WORKING!$W$3:$W$6802,WORKING!$A$3:$A$6802,$D$3,WORKING!$B$3:$B$6802,A109,WORKING!$C$3:$C$6802,"Other"))*(1+SUMIFS(WORKING!$AA$3:$AA$6802,WORKING!$A$3:$A$6802,$D$3,WORKING!$B$3:$B$6802,A109,WORKING!$C$3:$C$6802,"Other")))</f>
        <v>0</v>
      </c>
      <c r="N109" s="57">
        <v>0</v>
      </c>
      <c r="O109" s="57">
        <v>0</v>
      </c>
      <c r="P109" s="61">
        <f t="shared" si="103"/>
        <v>0</v>
      </c>
      <c r="Q109" s="40">
        <f t="shared" si="110"/>
        <v>0</v>
      </c>
      <c r="R109" s="40">
        <f t="shared" si="111"/>
        <v>0</v>
      </c>
      <c r="S109" s="44">
        <f t="shared" si="112"/>
        <v>0</v>
      </c>
      <c r="T109" s="35">
        <f t="shared" si="113"/>
        <v>0</v>
      </c>
      <c r="U109" s="40">
        <f>M109*(1+SUMIFS(WORKING!$X$3:$X$6802,WORKING!$A$3:$A$6802,$D$3,WORKING!$B$3:$B$6802,A109,WORKING!$C$3:$C$6802,"Other"))*(1+SUMIFS(WORKING!$AA$3:$AA$6802,WORKING!$A$3:$A$6802,$D$3,WORKING!$B$3:$B$6802,A109,WORKING!$C$3:$C$6802,"Other"))</f>
        <v>0</v>
      </c>
      <c r="V109" s="57">
        <v>0</v>
      </c>
      <c r="W109" s="57">
        <v>0</v>
      </c>
      <c r="X109" s="61">
        <f t="shared" si="104"/>
        <v>0</v>
      </c>
      <c r="Y109" s="40">
        <f t="shared" si="114"/>
        <v>0</v>
      </c>
      <c r="Z109" s="40">
        <f t="shared" si="115"/>
        <v>0</v>
      </c>
      <c r="AA109" s="44">
        <f t="shared" si="116"/>
        <v>0</v>
      </c>
      <c r="AB109" s="35">
        <f t="shared" si="117"/>
        <v>0</v>
      </c>
      <c r="AC109" s="40">
        <f>U109*(1+SUMIFS(WORKING!$Y$3:$Y$6802,WORKING!$A$3:$A$6802,$D$3,WORKING!$B$3:$B$6802,A109,WORKING!$C$3:$C$6802,"Other"))*(1+SUMIFS(WORKING!$AA$3:$AA$6802,WORKING!$A$3:$A$6802,$D$3,WORKING!$B$3:$B$6802,A109,WORKING!$C$3:$C$6802,"Other"))</f>
        <v>0</v>
      </c>
      <c r="AD109" s="57">
        <v>0</v>
      </c>
      <c r="AE109" s="57">
        <v>0</v>
      </c>
      <c r="AF109" s="61">
        <f t="shared" si="105"/>
        <v>0</v>
      </c>
      <c r="AG109" s="40">
        <f t="shared" si="118"/>
        <v>0</v>
      </c>
      <c r="AH109" s="40">
        <f t="shared" si="119"/>
        <v>0</v>
      </c>
      <c r="AI109" s="44">
        <f t="shared" si="120"/>
        <v>0</v>
      </c>
      <c r="AJ109" s="35">
        <f t="shared" si="106"/>
        <v>0</v>
      </c>
      <c r="AK109" s="40">
        <f>AC109*(1+SUMIFS(WORKING!$Z$3:$Z$6802,WORKING!$A$3:$A$6802,$D$3,WORKING!$B$3:$B$6802,A109,WORKING!$C$3:$C$6802,"Other"))*(1+SUMIFS(WORKING!$AA$3:$AA$6802,WORKING!$A$3:$A$6802,$D$3,WORKING!$B$3:$B$6802,A109,WORKING!$C$3:$C$6802,"Other"))</f>
        <v>0</v>
      </c>
      <c r="AL109" s="57">
        <v>0</v>
      </c>
      <c r="AM109" s="57">
        <v>0</v>
      </c>
      <c r="AN109" s="61">
        <f t="shared" si="107"/>
        <v>0</v>
      </c>
      <c r="AO109" s="40">
        <f t="shared" si="121"/>
        <v>0</v>
      </c>
      <c r="AP109" s="40">
        <f t="shared" si="122"/>
        <v>0</v>
      </c>
      <c r="AQ109" s="44">
        <f t="shared" si="123"/>
        <v>0</v>
      </c>
    </row>
    <row r="110" spans="1:43" x14ac:dyDescent="0.25">
      <c r="A110" s="49">
        <v>2</v>
      </c>
      <c r="B110" s="49">
        <f>IF(C110&lt;7,1,IF(C110&lt;11,2,IF(C110&lt;13,3,IF(C110&lt;17,4,5))))</f>
        <v>5</v>
      </c>
      <c r="C110" s="191" t="s">
        <v>57</v>
      </c>
      <c r="D110" s="229"/>
      <c r="E110" s="229"/>
      <c r="F110" s="40">
        <f>SUMIFS(WORKING!$AB$3:$AB$6802,WORKING!$A$3:$A$6802,Results!$D$3,WORKING!$B$3:$B$6802,Results!A110,WORKING!$C$3:$C$6802,Results!C110)</f>
        <v>0</v>
      </c>
      <c r="G110" s="35">
        <f>SUMIFS(WORKING!$AC$3:$AC$6802,WORKING!$A$3:$A$6802,Results!$D$3,WORKING!$B$3:$B$6802,Results!A110,WORKING!$C$3:$C$6802,Results!C110)/1000</f>
        <v>0</v>
      </c>
      <c r="H110" s="35">
        <f t="shared" si="108"/>
        <v>0</v>
      </c>
      <c r="I110" s="187" t="s">
        <v>754</v>
      </c>
      <c r="J110" s="212" t="s">
        <v>754</v>
      </c>
      <c r="K110" s="217" t="str">
        <f t="shared" si="109"/>
        <v/>
      </c>
      <c r="L110" s="34">
        <f t="shared" si="102"/>
        <v>0</v>
      </c>
      <c r="M110" s="40">
        <f>IF(K110="",H110*(1+SUMIFS(WORKING!$W$3:$W$6802,WORKING!$A$3:$A$6802,$D$3,WORKING!$B$3:$B$6802,A110,WORKING!$C$3:$C$6802,"Other"))*(1+SUMIFS(WORKING!$AA$3:$AA$6802,WORKING!$A$3:$A$6802,$D$3,WORKING!$B$3:$B$6802,A110,WORKING!$C$3:$C$6802,"Other")),K110*(1+SUMIFS(WORKING!$W$3:$W$6802,WORKING!$A$3:$A$6802,$D$3,WORKING!$B$3:$B$6802,A110,WORKING!$C$3:$C$6802,"Other"))*(1+SUMIFS(WORKING!$AA$3:$AA$6802,WORKING!$A$3:$A$6802,$D$3,WORKING!$B$3:$B$6802,A110,WORKING!$C$3:$C$6802,"Other")))</f>
        <v>0</v>
      </c>
      <c r="N110" s="57">
        <v>0</v>
      </c>
      <c r="O110" s="57">
        <v>0</v>
      </c>
      <c r="P110" s="61">
        <f t="shared" si="103"/>
        <v>0</v>
      </c>
      <c r="Q110" s="40">
        <f t="shared" si="110"/>
        <v>0</v>
      </c>
      <c r="R110" s="40">
        <f t="shared" si="111"/>
        <v>0</v>
      </c>
      <c r="S110" s="44">
        <f t="shared" si="112"/>
        <v>0</v>
      </c>
      <c r="T110" s="35">
        <f t="shared" si="113"/>
        <v>0</v>
      </c>
      <c r="U110" s="40">
        <f>M110*(1+SUMIFS(WORKING!$X$3:$X$6802,WORKING!$A$3:$A$6802,$D$3,WORKING!$B$3:$B$6802,A110,WORKING!$C$3:$C$6802,"Other"))*(1+SUMIFS(WORKING!$AA$3:$AA$6802,WORKING!$A$3:$A$6802,$D$3,WORKING!$B$3:$B$6802,A110,WORKING!$C$3:$C$6802,"Other"))</f>
        <v>0</v>
      </c>
      <c r="V110" s="57">
        <v>0</v>
      </c>
      <c r="W110" s="57">
        <v>0</v>
      </c>
      <c r="X110" s="61">
        <f t="shared" si="104"/>
        <v>0</v>
      </c>
      <c r="Y110" s="40">
        <f t="shared" si="114"/>
        <v>0</v>
      </c>
      <c r="Z110" s="40">
        <f t="shared" si="115"/>
        <v>0</v>
      </c>
      <c r="AA110" s="44">
        <f t="shared" si="116"/>
        <v>0</v>
      </c>
      <c r="AB110" s="35">
        <f t="shared" si="117"/>
        <v>0</v>
      </c>
      <c r="AC110" s="40">
        <f>U110*(1+SUMIFS(WORKING!$Y$3:$Y$6802,WORKING!$A$3:$A$6802,$D$3,WORKING!$B$3:$B$6802,A110,WORKING!$C$3:$C$6802,"Other"))*(1+SUMIFS(WORKING!$AA$3:$AA$6802,WORKING!$A$3:$A$6802,$D$3,WORKING!$B$3:$B$6802,A110,WORKING!$C$3:$C$6802,"Other"))</f>
        <v>0</v>
      </c>
      <c r="AD110" s="57">
        <v>0</v>
      </c>
      <c r="AE110" s="57">
        <v>0</v>
      </c>
      <c r="AF110" s="61">
        <f t="shared" si="105"/>
        <v>0</v>
      </c>
      <c r="AG110" s="40">
        <f t="shared" si="118"/>
        <v>0</v>
      </c>
      <c r="AH110" s="40">
        <f t="shared" si="119"/>
        <v>0</v>
      </c>
      <c r="AI110" s="44">
        <f t="shared" si="120"/>
        <v>0</v>
      </c>
      <c r="AJ110" s="35">
        <f t="shared" si="106"/>
        <v>0</v>
      </c>
      <c r="AK110" s="40">
        <f>AC110*(1+SUMIFS(WORKING!$Z$3:$Z$6802,WORKING!$A$3:$A$6802,$D$3,WORKING!$B$3:$B$6802,A110,WORKING!$C$3:$C$6802,"Other"))*(1+SUMIFS(WORKING!$AA$3:$AA$6802,WORKING!$A$3:$A$6802,$D$3,WORKING!$B$3:$B$6802,A110,WORKING!$C$3:$C$6802,"Other"))</f>
        <v>0</v>
      </c>
      <c r="AL110" s="57">
        <v>0</v>
      </c>
      <c r="AM110" s="57">
        <v>0</v>
      </c>
      <c r="AN110" s="61">
        <f t="shared" si="107"/>
        <v>0</v>
      </c>
      <c r="AO110" s="40">
        <f t="shared" si="121"/>
        <v>0</v>
      </c>
      <c r="AP110" s="40">
        <f t="shared" si="122"/>
        <v>0</v>
      </c>
      <c r="AQ110" s="44">
        <f t="shared" si="123"/>
        <v>0</v>
      </c>
    </row>
    <row r="111" spans="1:43" x14ac:dyDescent="0.25">
      <c r="A111" s="49">
        <v>2</v>
      </c>
      <c r="B111" s="49">
        <f>IF(C111&lt;7,1,IF(C111&lt;11,2,IF(C111&lt;13,3,IF(C111&lt;17,4,5))))</f>
        <v>5</v>
      </c>
      <c r="C111" s="191" t="s">
        <v>57</v>
      </c>
      <c r="D111" s="229"/>
      <c r="E111" s="229"/>
      <c r="F111" s="40">
        <f>SUMIFS(WORKING!$AB$3:$AB$6802,WORKING!$A$3:$A$6802,Results!$D$3,WORKING!$B$3:$B$6802,Results!A111,WORKING!$C$3:$C$6802,Results!C111)</f>
        <v>0</v>
      </c>
      <c r="G111" s="35">
        <f>SUMIFS(WORKING!$AC$3:$AC$6802,WORKING!$A$3:$A$6802,Results!$D$3,WORKING!$B$3:$B$6802,Results!A111,WORKING!$C$3:$C$6802,Results!C111)/1000</f>
        <v>0</v>
      </c>
      <c r="H111" s="35">
        <f t="shared" si="108"/>
        <v>0</v>
      </c>
      <c r="I111" s="157" t="s">
        <v>754</v>
      </c>
      <c r="J111" s="213">
        <v>0</v>
      </c>
      <c r="K111" s="217" t="str">
        <f t="shared" si="109"/>
        <v/>
      </c>
      <c r="L111" s="34">
        <f t="shared" si="102"/>
        <v>0</v>
      </c>
      <c r="M111" s="40">
        <f>IF(K111="",H111*(1+SUMIFS(WORKING!$W$3:$W$6802,WORKING!$A$3:$A$6802,$D$3,WORKING!$B$3:$B$6802,A111,WORKING!$C$3:$C$6802,"Other"))*(1+SUMIFS(WORKING!$AA$3:$AA$6802,WORKING!$A$3:$A$6802,$D$3,WORKING!$B$3:$B$6802,A111,WORKING!$C$3:$C$6802,"Other")),K111*(1+SUMIFS(WORKING!$W$3:$W$6802,WORKING!$A$3:$A$6802,$D$3,WORKING!$B$3:$B$6802,A111,WORKING!$C$3:$C$6802,"Other"))*(1+SUMIFS(WORKING!$AA$3:$AA$6802,WORKING!$A$3:$A$6802,$D$3,WORKING!$B$3:$B$6802,A111,WORKING!$C$3:$C$6802,"Other")))</f>
        <v>0</v>
      </c>
      <c r="N111" s="57">
        <v>0</v>
      </c>
      <c r="O111" s="57">
        <v>0</v>
      </c>
      <c r="P111" s="61">
        <f t="shared" si="103"/>
        <v>0</v>
      </c>
      <c r="Q111" s="40">
        <f t="shared" si="110"/>
        <v>0</v>
      </c>
      <c r="R111" s="40">
        <f t="shared" si="111"/>
        <v>0</v>
      </c>
      <c r="S111" s="44">
        <f t="shared" si="112"/>
        <v>0</v>
      </c>
      <c r="T111" s="35">
        <f t="shared" si="113"/>
        <v>0</v>
      </c>
      <c r="U111" s="40">
        <f>M111*(1+SUMIFS(WORKING!$X$3:$X$6802,WORKING!$A$3:$A$6802,$D$3,WORKING!$B$3:$B$6802,A111,WORKING!$C$3:$C$6802,"Other"))*(1+SUMIFS(WORKING!$AA$3:$AA$6802,WORKING!$A$3:$A$6802,$D$3,WORKING!$B$3:$B$6802,A111,WORKING!$C$3:$C$6802,"Other"))</f>
        <v>0</v>
      </c>
      <c r="V111" s="57">
        <v>0</v>
      </c>
      <c r="W111" s="57">
        <v>0</v>
      </c>
      <c r="X111" s="61">
        <f t="shared" si="104"/>
        <v>0</v>
      </c>
      <c r="Y111" s="40">
        <f t="shared" si="114"/>
        <v>0</v>
      </c>
      <c r="Z111" s="40">
        <f t="shared" si="115"/>
        <v>0</v>
      </c>
      <c r="AA111" s="44">
        <f t="shared" si="116"/>
        <v>0</v>
      </c>
      <c r="AB111" s="35">
        <f t="shared" si="117"/>
        <v>0</v>
      </c>
      <c r="AC111" s="40">
        <f>U111*(1+SUMIFS(WORKING!$Y$3:$Y$6802,WORKING!$A$3:$A$6802,$D$3,WORKING!$B$3:$B$6802,A111,WORKING!$C$3:$C$6802,"Other"))*(1+SUMIFS(WORKING!$AA$3:$AA$6802,WORKING!$A$3:$A$6802,$D$3,WORKING!$B$3:$B$6802,A111,WORKING!$C$3:$C$6802,"Other"))</f>
        <v>0</v>
      </c>
      <c r="AD111" s="57">
        <v>0</v>
      </c>
      <c r="AE111" s="57">
        <v>0</v>
      </c>
      <c r="AF111" s="61">
        <f t="shared" si="105"/>
        <v>0</v>
      </c>
      <c r="AG111" s="40">
        <f t="shared" si="118"/>
        <v>0</v>
      </c>
      <c r="AH111" s="40">
        <f t="shared" si="119"/>
        <v>0</v>
      </c>
      <c r="AI111" s="44">
        <f t="shared" si="120"/>
        <v>0</v>
      </c>
      <c r="AJ111" s="35">
        <f t="shared" si="106"/>
        <v>0</v>
      </c>
      <c r="AK111" s="40">
        <f>AC111*(1+SUMIFS(WORKING!$Z$3:$Z$6802,WORKING!$A$3:$A$6802,$D$3,WORKING!$B$3:$B$6802,A111,WORKING!$C$3:$C$6802,"Other"))*(1+SUMIFS(WORKING!$AA$3:$AA$6802,WORKING!$A$3:$A$6802,$D$3,WORKING!$B$3:$B$6802,A111,WORKING!$C$3:$C$6802,"Other"))</f>
        <v>0</v>
      </c>
      <c r="AL111" s="57">
        <v>0</v>
      </c>
      <c r="AM111" s="57">
        <v>0</v>
      </c>
      <c r="AN111" s="61">
        <f t="shared" si="107"/>
        <v>0</v>
      </c>
      <c r="AO111" s="40">
        <f t="shared" si="121"/>
        <v>0</v>
      </c>
      <c r="AP111" s="40">
        <f t="shared" si="122"/>
        <v>0</v>
      </c>
      <c r="AQ111" s="44">
        <f t="shared" si="123"/>
        <v>0</v>
      </c>
    </row>
    <row r="112" spans="1:43" ht="15.75" thickBot="1" x14ac:dyDescent="0.3">
      <c r="A112" s="49">
        <v>2</v>
      </c>
      <c r="B112" s="49">
        <f t="shared" si="53"/>
        <v>6</v>
      </c>
      <c r="C112" s="13" t="s">
        <v>0</v>
      </c>
      <c r="D112" s="41">
        <f>SUM(D92:D111)</f>
        <v>0</v>
      </c>
      <c r="E112" s="41">
        <f>SUM(E92:E111)</f>
        <v>0</v>
      </c>
      <c r="F112" s="42">
        <f>SUM(F92:F111)</f>
        <v>26420</v>
      </c>
      <c r="G112" s="41">
        <f>SUM(G92:G111)</f>
        <v>8041848.3129900014</v>
      </c>
      <c r="H112" s="41">
        <f>IFERROR(G112/F112,0)</f>
        <v>304.38487180128698</v>
      </c>
      <c r="I112" s="41">
        <f>IF(I92="",F92,I92)+IF(I93="",F93,I93)+IF(I94="",F94,I94)+IF(I95="",F95,I95)+IF(I96="",F96,I96)+IF(I97="",F97,I97)+IF(I98="",F98,I98)+IF(I99="",F99,I99)+IF(I100="",F100,I100)+IF(I101="",F101,I101)+IF(I102="",F102,I102)+IF(I103="",F103,I103)+IF(I104="",F104,I104)+IF(I105="",F105,I105)+IF(I106="",F106,I106)+IF(I107="",F107,I107)+IF(I108="",F108,I108)+IF(I109="",F109,I109)+IF(I110="",F110,I110)+IF(I111="",F111,I111)</f>
        <v>26414</v>
      </c>
      <c r="J112" s="41">
        <f>IF(J92="",G92,J92)+IF(J93="",G93,J93)+IF(J94="",G94,J94)+IF(J95="",G95,J95)+IF(J96="",G96,J96)+IF(J97="",G97,J97)+IF(J98="",G98,J98)+IF(J99="",G99,J99)+IF(J100="",G100,J100)+IF(J101="",G101,J101)+IF(J102="",G102,J102)+IF(J103="",G103,J103)+IF(J104="",G104,J104)+IF(J105="",G105,J105)+IF(J106="",G106,J106)+IF(J107="",G107,J107)+IF(J108="",G108,J108)+IF(J109="",G109,J109)+IF(J110="",G110,J110)+IF(J111="",G111,J111)</f>
        <v>8072380.3129900014</v>
      </c>
      <c r="K112" s="41">
        <f>IFERROR(J112/I112,"")</f>
        <v>305.60991568827143</v>
      </c>
      <c r="L112" s="41">
        <f>SUM(L92:L111)</f>
        <v>26414</v>
      </c>
      <c r="M112" s="41">
        <f>IFERROR(S112/P112,0)</f>
        <v>329.58827211148008</v>
      </c>
      <c r="N112" s="41">
        <f t="shared" ref="N112:T112" si="124">SUM(N92:N111)</f>
        <v>391</v>
      </c>
      <c r="O112" s="41">
        <f t="shared" si="124"/>
        <v>0</v>
      </c>
      <c r="P112" s="41">
        <f t="shared" si="124"/>
        <v>26805</v>
      </c>
      <c r="Q112" s="41">
        <f t="shared" si="124"/>
        <v>184679.46801167208</v>
      </c>
      <c r="R112" s="41">
        <f t="shared" si="124"/>
        <v>0</v>
      </c>
      <c r="S112" s="45">
        <f t="shared" si="124"/>
        <v>8834613.6339482237</v>
      </c>
      <c r="T112" s="41">
        <f t="shared" si="124"/>
        <v>26805</v>
      </c>
      <c r="U112" s="41">
        <f>IFERROR(AA112/X112,0)</f>
        <v>357.90424172875777</v>
      </c>
      <c r="V112" s="41">
        <f t="shared" ref="V112:AB112" si="125">SUM(V92:V111)</f>
        <v>90</v>
      </c>
      <c r="W112" s="41">
        <f t="shared" si="125"/>
        <v>715</v>
      </c>
      <c r="X112" s="41">
        <f t="shared" si="125"/>
        <v>26180</v>
      </c>
      <c r="Y112" s="41">
        <f t="shared" si="125"/>
        <v>44129.665117457473</v>
      </c>
      <c r="Z112" s="41">
        <f t="shared" si="125"/>
        <v>-263088.78723767673</v>
      </c>
      <c r="AA112" s="45">
        <f t="shared" si="125"/>
        <v>9369933.048458878</v>
      </c>
      <c r="AB112" s="41">
        <f t="shared" si="125"/>
        <v>26180</v>
      </c>
      <c r="AC112" s="41">
        <f>IFERROR(AI112/AF112,0)</f>
        <v>389.77336607377794</v>
      </c>
      <c r="AD112" s="41">
        <f t="shared" ref="AD112:AJ112" si="126">SUM(AD92:AD111)</f>
        <v>311</v>
      </c>
      <c r="AE112" s="41">
        <f t="shared" si="126"/>
        <v>230</v>
      </c>
      <c r="AF112" s="41">
        <f t="shared" si="126"/>
        <v>26261</v>
      </c>
      <c r="AG112" s="41">
        <f t="shared" si="126"/>
        <v>128284.33858037097</v>
      </c>
      <c r="AH112" s="41">
        <f t="shared" si="126"/>
        <v>-52800.374048022495</v>
      </c>
      <c r="AI112" s="45">
        <f t="shared" si="126"/>
        <v>10235838.366463482</v>
      </c>
      <c r="AJ112" s="41">
        <f t="shared" si="126"/>
        <v>26261</v>
      </c>
      <c r="AK112" s="41">
        <f>IFERROR(AQ112/AN112,0)</f>
        <v>421.81222591218716</v>
      </c>
      <c r="AL112" s="41">
        <f t="shared" ref="AL112:AQ112" si="127">SUM(AL92:AL111)</f>
        <v>41</v>
      </c>
      <c r="AM112" s="41">
        <f t="shared" si="127"/>
        <v>0</v>
      </c>
      <c r="AN112" s="41">
        <f t="shared" si="127"/>
        <v>26302</v>
      </c>
      <c r="AO112" s="41">
        <f t="shared" si="127"/>
        <v>15991.01951964344</v>
      </c>
      <c r="AP112" s="41">
        <f t="shared" si="127"/>
        <v>0</v>
      </c>
      <c r="AQ112" s="45">
        <f t="shared" si="127"/>
        <v>11094505.165942347</v>
      </c>
    </row>
    <row r="113" spans="1:43" ht="15.75" thickTop="1" x14ac:dyDescent="0.25">
      <c r="A113" s="49">
        <v>2</v>
      </c>
      <c r="B113" s="49">
        <f t="shared" si="53"/>
        <v>6</v>
      </c>
      <c r="C113" s="50" t="s">
        <v>696</v>
      </c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1"/>
      <c r="P113" s="51"/>
      <c r="R113" s="50"/>
      <c r="S113" s="194">
        <f>SUMIFS(ENEData!$E$2:$E$220,ENEData!$A$2:$A$220,$D$3,ENEData!$C$2:$C$220,A113)</f>
        <v>9584610</v>
      </c>
      <c r="T113" s="50"/>
      <c r="U113" s="50"/>
      <c r="V113" s="51"/>
      <c r="W113" s="51"/>
      <c r="X113" s="108"/>
      <c r="Y113" s="50"/>
      <c r="Z113" s="50"/>
      <c r="AA113" s="194">
        <f>SUMIFS(ENEData!$F$2:$F$220,ENEData!$A$2:$A$220,$D$3,ENEData!$C$2:$C$220,A113)</f>
        <v>10203808</v>
      </c>
      <c r="AB113" s="50"/>
      <c r="AC113" s="51"/>
      <c r="AD113" s="51"/>
      <c r="AE113" s="108"/>
      <c r="AF113" s="50"/>
      <c r="AG113" s="50"/>
      <c r="AH113" s="50"/>
      <c r="AI113" s="194">
        <f>SUMIFS(ENEData!$G$2:$G$220,ENEData!$A$2:$A$220,$D$3,ENEData!$C$2:$C$220,A113)</f>
        <v>11150441</v>
      </c>
      <c r="AJ113" s="51"/>
      <c r="AK113" s="51"/>
      <c r="AL113" s="108"/>
      <c r="AM113" s="108"/>
      <c r="AN113" s="108"/>
      <c r="AO113" s="108"/>
      <c r="AP113" s="109"/>
      <c r="AQ113" s="194">
        <f>SUMIFS(ENEData!$H$2:$H$220,ENEData!$A$2:$A$220,$D$3,ENEData!$C$2:$C$220,A113)</f>
        <v>11997874.516000001</v>
      </c>
    </row>
    <row r="114" spans="1:43" x14ac:dyDescent="0.25">
      <c r="A114" s="49">
        <v>2</v>
      </c>
      <c r="B114" s="49">
        <f t="shared" si="53"/>
        <v>6</v>
      </c>
      <c r="C114" s="39" t="s">
        <v>600</v>
      </c>
      <c r="D114" s="39"/>
      <c r="E114" s="39"/>
      <c r="F114" s="39"/>
      <c r="G114" s="39"/>
      <c r="H114" s="39"/>
      <c r="I114" s="39"/>
      <c r="J114" s="39"/>
      <c r="K114" s="39"/>
      <c r="L114" s="39"/>
      <c r="M114" s="39"/>
      <c r="N114" s="39"/>
      <c r="O114" s="53"/>
      <c r="P114" s="53"/>
      <c r="Q114" s="110"/>
      <c r="R114" s="39"/>
      <c r="S114" s="54">
        <f>S113-S112</f>
        <v>749996.36605177633</v>
      </c>
      <c r="T114" s="39"/>
      <c r="U114" s="39"/>
      <c r="V114" s="53"/>
      <c r="W114" s="53"/>
      <c r="X114" s="110"/>
      <c r="Y114" s="39"/>
      <c r="Z114" s="39"/>
      <c r="AA114" s="54">
        <f>AA113-AA112</f>
        <v>833874.95154112205</v>
      </c>
      <c r="AB114" s="39"/>
      <c r="AC114" s="53"/>
      <c r="AD114" s="53"/>
      <c r="AE114" s="110"/>
      <c r="AF114" s="39"/>
      <c r="AG114" s="39"/>
      <c r="AH114" s="39"/>
      <c r="AI114" s="54">
        <f>AI113-AI112</f>
        <v>914602.63353651762</v>
      </c>
      <c r="AJ114" s="53"/>
      <c r="AK114" s="53"/>
      <c r="AL114" s="110"/>
      <c r="AM114" s="110"/>
      <c r="AN114" s="110"/>
      <c r="AO114" s="110"/>
      <c r="AP114" s="111"/>
      <c r="AQ114" s="54">
        <f>AQ113-AQ112</f>
        <v>903369.35005765408</v>
      </c>
    </row>
    <row r="115" spans="1:43" x14ac:dyDescent="0.25">
      <c r="B115" s="49">
        <f t="shared" si="53"/>
        <v>1</v>
      </c>
      <c r="AO115" s="4"/>
      <c r="AP115" s="29"/>
      <c r="AQ115" s="22"/>
    </row>
    <row r="116" spans="1:43" x14ac:dyDescent="0.25">
      <c r="B116" s="49">
        <f t="shared" si="53"/>
        <v>1</v>
      </c>
    </row>
    <row r="117" spans="1:43" x14ac:dyDescent="0.25">
      <c r="A117" s="49">
        <v>3</v>
      </c>
      <c r="B117" s="49">
        <f t="shared" si="53"/>
        <v>6</v>
      </c>
      <c r="C117" s="1" t="str">
        <f t="array" ref="C117">IFERROR(INDEX(MTEC17_PROG!$D$2:$D$231,MATCH(1,(MTEC17_PROG!$A$2:$A$231=Results!$D$3)*(MTEC17_PROG!$C$2:$C$231=Results!A117),0)),"Programme "&amp;A117)</f>
        <v>Rehabilitation</v>
      </c>
      <c r="D117" s="1"/>
      <c r="E117" s="1"/>
      <c r="F117" s="1"/>
      <c r="G117" s="1"/>
      <c r="H117" s="1"/>
      <c r="I117" s="1"/>
      <c r="J117" s="1"/>
      <c r="K117" s="1"/>
      <c r="AP117" s="26"/>
      <c r="AQ117" s="106"/>
    </row>
    <row r="118" spans="1:43" x14ac:dyDescent="0.25">
      <c r="A118" s="49">
        <v>3</v>
      </c>
      <c r="B118" s="49">
        <f t="shared" si="53"/>
        <v>1</v>
      </c>
      <c r="C118" s="14"/>
      <c r="D118" s="230" t="s">
        <v>733</v>
      </c>
      <c r="E118" s="231"/>
      <c r="F118" s="230" t="s">
        <v>602</v>
      </c>
      <c r="G118" s="234"/>
      <c r="H118" s="234"/>
      <c r="I118" s="234"/>
      <c r="J118" s="234"/>
      <c r="K118" s="231"/>
      <c r="L118" s="234" t="s">
        <v>1</v>
      </c>
      <c r="M118" s="234"/>
      <c r="N118" s="234"/>
      <c r="O118" s="234"/>
      <c r="P118" s="234"/>
      <c r="Q118" s="234"/>
      <c r="R118" s="234"/>
      <c r="S118" s="231"/>
      <c r="T118" s="230" t="s">
        <v>2</v>
      </c>
      <c r="U118" s="234"/>
      <c r="V118" s="234"/>
      <c r="W118" s="234"/>
      <c r="X118" s="234"/>
      <c r="Y118" s="234"/>
      <c r="Z118" s="234"/>
      <c r="AA118" s="231"/>
      <c r="AB118" s="230" t="s">
        <v>3</v>
      </c>
      <c r="AC118" s="234"/>
      <c r="AD118" s="234"/>
      <c r="AE118" s="234"/>
      <c r="AF118" s="234"/>
      <c r="AG118" s="234"/>
      <c r="AH118" s="234"/>
      <c r="AI118" s="231"/>
      <c r="AJ118" s="230" t="s">
        <v>4</v>
      </c>
      <c r="AK118" s="234"/>
      <c r="AL118" s="234"/>
      <c r="AM118" s="234"/>
      <c r="AN118" s="234"/>
      <c r="AO118" s="234"/>
      <c r="AP118" s="234"/>
      <c r="AQ118" s="231"/>
    </row>
    <row r="119" spans="1:43" ht="60" x14ac:dyDescent="0.25">
      <c r="A119" s="49">
        <v>3</v>
      </c>
      <c r="B119" s="49">
        <f t="shared" si="53"/>
        <v>6</v>
      </c>
      <c r="C119" s="11" t="s">
        <v>59</v>
      </c>
      <c r="D119" s="11" t="s">
        <v>731</v>
      </c>
      <c r="E119" s="11" t="s">
        <v>732</v>
      </c>
      <c r="F119" s="214" t="s">
        <v>651</v>
      </c>
      <c r="G119" s="215" t="s">
        <v>652</v>
      </c>
      <c r="H119" s="215" t="s">
        <v>653</v>
      </c>
      <c r="I119" s="216" t="s">
        <v>694</v>
      </c>
      <c r="J119" s="216" t="s">
        <v>693</v>
      </c>
      <c r="K119" s="216" t="s">
        <v>695</v>
      </c>
      <c r="L119" s="12" t="s">
        <v>604</v>
      </c>
      <c r="M119" s="10" t="s">
        <v>322</v>
      </c>
      <c r="N119" s="12" t="s">
        <v>54</v>
      </c>
      <c r="O119" s="10" t="s">
        <v>697</v>
      </c>
      <c r="P119" s="10" t="s">
        <v>392</v>
      </c>
      <c r="Q119" s="10" t="s">
        <v>393</v>
      </c>
      <c r="R119" s="10" t="s">
        <v>390</v>
      </c>
      <c r="S119" s="43" t="s">
        <v>394</v>
      </c>
      <c r="T119" s="10" t="s">
        <v>391</v>
      </c>
      <c r="U119" s="10" t="s">
        <v>322</v>
      </c>
      <c r="V119" s="12" t="s">
        <v>54</v>
      </c>
      <c r="W119" s="10" t="s">
        <v>697</v>
      </c>
      <c r="X119" s="10" t="s">
        <v>392</v>
      </c>
      <c r="Y119" s="10" t="s">
        <v>393</v>
      </c>
      <c r="Z119" s="10" t="s">
        <v>390</v>
      </c>
      <c r="AA119" s="43" t="s">
        <v>394</v>
      </c>
      <c r="AB119" s="10" t="s">
        <v>391</v>
      </c>
      <c r="AC119" s="10" t="s">
        <v>322</v>
      </c>
      <c r="AD119" s="12" t="s">
        <v>54</v>
      </c>
      <c r="AE119" s="10" t="s">
        <v>697</v>
      </c>
      <c r="AF119" s="10" t="s">
        <v>392</v>
      </c>
      <c r="AG119" s="10" t="s">
        <v>393</v>
      </c>
      <c r="AH119" s="10" t="s">
        <v>390</v>
      </c>
      <c r="AI119" s="43" t="s">
        <v>394</v>
      </c>
      <c r="AJ119" s="10" t="s">
        <v>391</v>
      </c>
      <c r="AK119" s="10" t="s">
        <v>322</v>
      </c>
      <c r="AL119" s="12" t="s">
        <v>54</v>
      </c>
      <c r="AM119" s="10" t="s">
        <v>697</v>
      </c>
      <c r="AN119" s="10" t="s">
        <v>392</v>
      </c>
      <c r="AO119" s="10" t="s">
        <v>393</v>
      </c>
      <c r="AP119" s="10" t="s">
        <v>390</v>
      </c>
      <c r="AQ119" s="43" t="s">
        <v>394</v>
      </c>
    </row>
    <row r="120" spans="1:43" x14ac:dyDescent="0.25">
      <c r="A120" s="49">
        <v>3</v>
      </c>
      <c r="B120" s="49">
        <f t="shared" si="53"/>
        <v>1</v>
      </c>
      <c r="C120" s="7">
        <v>1</v>
      </c>
      <c r="D120" s="228"/>
      <c r="E120" s="228"/>
      <c r="F120" s="40">
        <f>SUMIFS(WORKING!$AB$3:$AB$6802,WORKING!$A$3:$A$6802,Results!$D$3,WORKING!$B$3:$B$6802,Results!A120,WORKING!$C$3:$C$6802,Results!C120)</f>
        <v>0</v>
      </c>
      <c r="G120" s="35">
        <f>SUMIFS(WORKING!$AC$3:$AC$6802,WORKING!$A$3:$A$6802,Results!$D$3,WORKING!$B$3:$B$6802,Results!A120,WORKING!$C$3:$C$6802,Results!C120)/1000</f>
        <v>23919.18307000001</v>
      </c>
      <c r="H120" s="35">
        <f>IFERROR(G120/F120,0)</f>
        <v>0</v>
      </c>
      <c r="I120" s="156">
        <v>0</v>
      </c>
      <c r="J120" s="211" t="s">
        <v>754</v>
      </c>
      <c r="K120" s="217" t="str">
        <f>IFERROR(IF(J120="",G120,J120)/IF(I120="",F120,I120),"")</f>
        <v/>
      </c>
      <c r="L120" s="34">
        <f t="shared" ref="L120:L139" si="128">IF(I120="",F120,I120)</f>
        <v>0</v>
      </c>
      <c r="M120" s="40">
        <f>IF(K120="",H120*(1+SUMIFS(WORKING!$W$3:$W$6802,WORKING!$A$3:$A$6802,$D$3,WORKING!$B$3:$B$6802,A120,WORKING!$C$3:$C$6802,C120))*(1+SUMIFS(WORKING!$AA$3:$AA$6802,WORKING!$A$3:$A$6802,$D$3,WORKING!$B$3:$B$6802,A120,WORKING!$C$3:$C$6802,C120)),K120*(1+SUMIFS(WORKING!$W$3:$W$6802,WORKING!$A$3:$A$6802,$D$3,WORKING!$B$3:$B$6802,A120,WORKING!$C$3:$C$6802,C120))*(1+SUMIFS(WORKING!$AA$3:$AA$6802,WORKING!$A$3:$A$6802,$D$3,WORKING!$B$3:$B$6802,A120,WORKING!$C$3:$C$6802,C120)))</f>
        <v>0</v>
      </c>
      <c r="N120" s="57">
        <v>0</v>
      </c>
      <c r="O120" s="57">
        <v>0</v>
      </c>
      <c r="P120" s="61">
        <f t="shared" ref="P120:P139" si="129">-O120+L120+N120</f>
        <v>0</v>
      </c>
      <c r="Q120" s="40">
        <f>M120*N120</f>
        <v>0</v>
      </c>
      <c r="R120" s="40">
        <f>-M120*O120</f>
        <v>0</v>
      </c>
      <c r="S120" s="44">
        <f>M120*P120</f>
        <v>0</v>
      </c>
      <c r="T120" s="35">
        <f>P120</f>
        <v>0</v>
      </c>
      <c r="U120" s="40">
        <f>M120*(1+SUMIFS(WORKING!$X$3:$X$6802,WORKING!$A$3:$A$6802,$D$3,WORKING!$B$3:$B$6802,A120,WORKING!$C$3:$C$6802,C120))*(1+SUMIFS(WORKING!$AA$3:$AA$6802,WORKING!$A$3:$A$6802,$D$3,WORKING!$B$3:$B$6802,A120,WORKING!$C$3:$C$6802,C120))</f>
        <v>0</v>
      </c>
      <c r="V120" s="57">
        <v>0</v>
      </c>
      <c r="W120" s="57">
        <v>0</v>
      </c>
      <c r="X120" s="61">
        <f t="shared" ref="X120:X139" si="130">-W120+T120+V120</f>
        <v>0</v>
      </c>
      <c r="Y120" s="40">
        <f>U120*V120</f>
        <v>0</v>
      </c>
      <c r="Z120" s="40">
        <f>-U120*W120</f>
        <v>0</v>
      </c>
      <c r="AA120" s="44">
        <f>U120*X120</f>
        <v>0</v>
      </c>
      <c r="AB120" s="35">
        <f>X120</f>
        <v>0</v>
      </c>
      <c r="AC120" s="40">
        <f>U120*(1+SUMIFS(WORKING!$Y$3:$Y$6802,WORKING!$A$3:$A$6802,$D$3,WORKING!$B$3:$B$6802,A120,WORKING!$C$3:$C$6802,C120))*(1+SUMIFS(WORKING!$AA$3:$AA$6802,WORKING!$A$3:$A$6802,$D$3,WORKING!$B$3:$B$6802,A120,WORKING!$C$3:$C$6802,C120))</f>
        <v>0</v>
      </c>
      <c r="AD120" s="57">
        <v>0</v>
      </c>
      <c r="AE120" s="57">
        <v>0</v>
      </c>
      <c r="AF120" s="61">
        <f t="shared" ref="AF120:AF139" si="131">-AE120+AB120+AD120</f>
        <v>0</v>
      </c>
      <c r="AG120" s="40">
        <f>AC120*AD120</f>
        <v>0</v>
      </c>
      <c r="AH120" s="40">
        <f>-AC120*AE120</f>
        <v>0</v>
      </c>
      <c r="AI120" s="44">
        <f>AC120*AF120</f>
        <v>0</v>
      </c>
      <c r="AJ120" s="35">
        <f t="shared" ref="AJ120:AJ139" si="132">AF120</f>
        <v>0</v>
      </c>
      <c r="AK120" s="40">
        <f>AC120*(1+SUMIFS(WORKING!$Z$3:$Z$6802,WORKING!$A$3:$A$6802,$D$3,WORKING!$B$3:$B$6802,A120,WORKING!$C$3:$C$6802,C120))*(1+SUMIFS(WORKING!$AA$3:$AA$6802,WORKING!$A$3:$A$6802,$D$3,WORKING!$B$3:$B$6802,A120,WORKING!$C$3:$C$6802,C120))</f>
        <v>0</v>
      </c>
      <c r="AL120" s="57">
        <v>0</v>
      </c>
      <c r="AM120" s="57">
        <v>0</v>
      </c>
      <c r="AN120" s="61">
        <f t="shared" ref="AN120:AN139" si="133">-AM120+AJ120+AL120</f>
        <v>0</v>
      </c>
      <c r="AO120" s="40">
        <f>AK120*AL120</f>
        <v>0</v>
      </c>
      <c r="AP120" s="40">
        <f>-AK120*AM120</f>
        <v>0</v>
      </c>
      <c r="AQ120" s="44">
        <f>AK120*AN120</f>
        <v>0</v>
      </c>
    </row>
    <row r="121" spans="1:43" x14ac:dyDescent="0.25">
      <c r="A121" s="49">
        <v>3</v>
      </c>
      <c r="B121" s="49">
        <f t="shared" si="53"/>
        <v>1</v>
      </c>
      <c r="C121" s="7">
        <v>2</v>
      </c>
      <c r="D121" s="228"/>
      <c r="E121" s="228"/>
      <c r="F121" s="40">
        <f>SUMIFS(WORKING!$AB$3:$AB$6802,WORKING!$A$3:$A$6802,Results!$D$3,WORKING!$B$3:$B$6802,Results!A121,WORKING!$C$3:$C$6802,Results!C121)</f>
        <v>0</v>
      </c>
      <c r="G121" s="35">
        <f>SUMIFS(WORKING!$AC$3:$AC$6802,WORKING!$A$3:$A$6802,Results!$D$3,WORKING!$B$3:$B$6802,Results!A121,WORKING!$C$3:$C$6802,Results!C121)/1000</f>
        <v>0</v>
      </c>
      <c r="H121" s="35">
        <f t="shared" ref="H121:H139" si="134">IFERROR(G121/F121,0)</f>
        <v>0</v>
      </c>
      <c r="I121" s="187">
        <v>0</v>
      </c>
      <c r="J121" s="212" t="s">
        <v>754</v>
      </c>
      <c r="K121" s="217" t="str">
        <f t="shared" ref="K121:K139" si="135">IFERROR(IF(J121="",G121,J121)/IF(I121="",F121,I121),"")</f>
        <v/>
      </c>
      <c r="L121" s="34">
        <f t="shared" si="128"/>
        <v>0</v>
      </c>
      <c r="M121" s="40">
        <f>IF(K121="",H121*(1+SUMIFS(WORKING!$W$3:$W$6802,WORKING!$A$3:$A$6802,$D$3,WORKING!$B$3:$B$6802,A121,WORKING!$C$3:$C$6802,C121))*(1+SUMIFS(WORKING!$AA$3:$AA$6802,WORKING!$A$3:$A$6802,$D$3,WORKING!$B$3:$B$6802,A121,WORKING!$C$3:$C$6802,C121)),K121*(1+SUMIFS(WORKING!$W$3:$W$6802,WORKING!$A$3:$A$6802,$D$3,WORKING!$B$3:$B$6802,A121,WORKING!$C$3:$C$6802,C121))*(1+SUMIFS(WORKING!$AA$3:$AA$6802,WORKING!$A$3:$A$6802,$D$3,WORKING!$B$3:$B$6802,A121,WORKING!$C$3:$C$6802,C121)))</f>
        <v>0</v>
      </c>
      <c r="N121" s="57">
        <v>0</v>
      </c>
      <c r="O121" s="57">
        <v>0</v>
      </c>
      <c r="P121" s="61">
        <f t="shared" si="129"/>
        <v>0</v>
      </c>
      <c r="Q121" s="40">
        <f t="shared" ref="Q121:Q139" si="136">M121*N121</f>
        <v>0</v>
      </c>
      <c r="R121" s="40">
        <f t="shared" ref="R121:R139" si="137">-M121*O121</f>
        <v>0</v>
      </c>
      <c r="S121" s="44">
        <f t="shared" ref="S121:S139" si="138">M121*P121</f>
        <v>0</v>
      </c>
      <c r="T121" s="35">
        <f t="shared" ref="T121:T139" si="139">P121</f>
        <v>0</v>
      </c>
      <c r="U121" s="40">
        <f>M121*(1+SUMIFS(WORKING!$X$3:$X$6802,WORKING!$A$3:$A$6802,$D$3,WORKING!$B$3:$B$6802,A121,WORKING!$C$3:$C$6802,C121))*(1+SUMIFS(WORKING!$AA$3:$AA$6802,WORKING!$A$3:$A$6802,$D$3,WORKING!$B$3:$B$6802,A121,WORKING!$C$3:$C$6802,C121))</f>
        <v>0</v>
      </c>
      <c r="V121" s="57">
        <v>0</v>
      </c>
      <c r="W121" s="57">
        <v>0</v>
      </c>
      <c r="X121" s="61">
        <f t="shared" si="130"/>
        <v>0</v>
      </c>
      <c r="Y121" s="40">
        <f t="shared" ref="Y121:Y139" si="140">U121*V121</f>
        <v>0</v>
      </c>
      <c r="Z121" s="40">
        <f t="shared" ref="Z121:Z139" si="141">-U121*W121</f>
        <v>0</v>
      </c>
      <c r="AA121" s="44">
        <f t="shared" ref="AA121:AA139" si="142">U121*X121</f>
        <v>0</v>
      </c>
      <c r="AB121" s="35">
        <f t="shared" ref="AB121:AB139" si="143">X121</f>
        <v>0</v>
      </c>
      <c r="AC121" s="40">
        <f>U121*(1+SUMIFS(WORKING!$Y$3:$Y$6802,WORKING!$A$3:$A$6802,$D$3,WORKING!$B$3:$B$6802,A121,WORKING!$C$3:$C$6802,C121))*(1+SUMIFS(WORKING!$AA$3:$AA$6802,WORKING!$A$3:$A$6802,$D$3,WORKING!$B$3:$B$6802,A121,WORKING!$C$3:$C$6802,C121))</f>
        <v>0</v>
      </c>
      <c r="AD121" s="57">
        <v>0</v>
      </c>
      <c r="AE121" s="57">
        <v>0</v>
      </c>
      <c r="AF121" s="61">
        <f t="shared" si="131"/>
        <v>0</v>
      </c>
      <c r="AG121" s="40">
        <f t="shared" ref="AG121:AG139" si="144">AC121*AD121</f>
        <v>0</v>
      </c>
      <c r="AH121" s="40">
        <f t="shared" ref="AH121:AH139" si="145">-AC121*AE121</f>
        <v>0</v>
      </c>
      <c r="AI121" s="44">
        <f t="shared" ref="AI121:AI139" si="146">AC121*AF121</f>
        <v>0</v>
      </c>
      <c r="AJ121" s="35">
        <f t="shared" si="132"/>
        <v>0</v>
      </c>
      <c r="AK121" s="40">
        <f>AC121*(1+SUMIFS(WORKING!$Z$3:$Z$6802,WORKING!$A$3:$A$6802,$D$3,WORKING!$B$3:$B$6802,A121,WORKING!$C$3:$C$6802,C121))*(1+SUMIFS(WORKING!$AA$3:$AA$6802,WORKING!$A$3:$A$6802,$D$3,WORKING!$B$3:$B$6802,A121,WORKING!$C$3:$C$6802,C121))</f>
        <v>0</v>
      </c>
      <c r="AL121" s="57">
        <v>0</v>
      </c>
      <c r="AM121" s="57">
        <v>0</v>
      </c>
      <c r="AN121" s="61">
        <f t="shared" si="133"/>
        <v>0</v>
      </c>
      <c r="AO121" s="40">
        <f t="shared" ref="AO121:AO139" si="147">AK121*AL121</f>
        <v>0</v>
      </c>
      <c r="AP121" s="40">
        <f t="shared" ref="AP121:AP139" si="148">-AK121*AM121</f>
        <v>0</v>
      </c>
      <c r="AQ121" s="44">
        <f t="shared" ref="AQ121:AQ139" si="149">AK121*AN121</f>
        <v>0</v>
      </c>
    </row>
    <row r="122" spans="1:43" x14ac:dyDescent="0.25">
      <c r="A122" s="49">
        <v>3</v>
      </c>
      <c r="B122" s="49">
        <f t="shared" si="53"/>
        <v>1</v>
      </c>
      <c r="C122" s="7">
        <v>3</v>
      </c>
      <c r="D122" s="228"/>
      <c r="E122" s="228"/>
      <c r="F122" s="40">
        <f>SUMIFS(WORKING!$AB$3:$AB$6802,WORKING!$A$3:$A$6802,Results!$D$3,WORKING!$B$3:$B$6802,Results!A122,WORKING!$C$3:$C$6802,Results!C122)</f>
        <v>0</v>
      </c>
      <c r="G122" s="35">
        <f>SUMIFS(WORKING!$AC$3:$AC$6802,WORKING!$A$3:$A$6802,Results!$D$3,WORKING!$B$3:$B$6802,Results!A122,WORKING!$C$3:$C$6802,Results!C122)/1000</f>
        <v>13.94495</v>
      </c>
      <c r="H122" s="35">
        <f t="shared" si="134"/>
        <v>0</v>
      </c>
      <c r="I122" s="187">
        <v>4</v>
      </c>
      <c r="J122" s="212" t="s">
        <v>754</v>
      </c>
      <c r="K122" s="217">
        <f t="shared" si="135"/>
        <v>3.4862375000000001</v>
      </c>
      <c r="L122" s="34">
        <f t="shared" si="128"/>
        <v>4</v>
      </c>
      <c r="M122" s="40">
        <f>IF(K122="",H122*(1+SUMIFS(WORKING!$W$3:$W$6802,WORKING!$A$3:$A$6802,$D$3,WORKING!$B$3:$B$6802,A122,WORKING!$C$3:$C$6802,C122))*(1+SUMIFS(WORKING!$AA$3:$AA$6802,WORKING!$A$3:$A$6802,$D$3,WORKING!$B$3:$B$6802,A122,WORKING!$C$3:$C$6802,C122)),K122*(1+SUMIFS(WORKING!$W$3:$W$6802,WORKING!$A$3:$A$6802,$D$3,WORKING!$B$3:$B$6802,A122,WORKING!$C$3:$C$6802,C122))*(1+SUMIFS(WORKING!$AA$3:$AA$6802,WORKING!$A$3:$A$6802,$D$3,WORKING!$B$3:$B$6802,A122,WORKING!$C$3:$C$6802,C122)))</f>
        <v>3.80743610095</v>
      </c>
      <c r="N122" s="57">
        <v>0</v>
      </c>
      <c r="O122" s="57">
        <v>0</v>
      </c>
      <c r="P122" s="61">
        <f t="shared" si="129"/>
        <v>4</v>
      </c>
      <c r="Q122" s="40">
        <f t="shared" si="136"/>
        <v>0</v>
      </c>
      <c r="R122" s="40">
        <f t="shared" si="137"/>
        <v>0</v>
      </c>
      <c r="S122" s="44">
        <f t="shared" si="138"/>
        <v>15.2297444038</v>
      </c>
      <c r="T122" s="35">
        <f t="shared" si="139"/>
        <v>4</v>
      </c>
      <c r="U122" s="40">
        <f>M122*(1+SUMIFS(WORKING!$X$3:$X$6802,WORKING!$A$3:$A$6802,$D$3,WORKING!$B$3:$B$6802,A122,WORKING!$C$3:$C$6802,C122))*(1+SUMIFS(WORKING!$AA$3:$AA$6802,WORKING!$A$3:$A$6802,$D$3,WORKING!$B$3:$B$6802,A122,WORKING!$C$3:$C$6802,C122))</f>
        <v>4.1350406484079842</v>
      </c>
      <c r="V122" s="57">
        <v>2</v>
      </c>
      <c r="W122" s="57">
        <v>0</v>
      </c>
      <c r="X122" s="61">
        <f t="shared" si="130"/>
        <v>6</v>
      </c>
      <c r="Y122" s="40">
        <f t="shared" si="140"/>
        <v>8.2700812968159685</v>
      </c>
      <c r="Z122" s="40">
        <f t="shared" si="141"/>
        <v>0</v>
      </c>
      <c r="AA122" s="44">
        <f t="shared" si="142"/>
        <v>24.810243890447907</v>
      </c>
      <c r="AB122" s="35">
        <f t="shared" si="143"/>
        <v>6</v>
      </c>
      <c r="AC122" s="40">
        <f>U122*(1+SUMIFS(WORKING!$Y$3:$Y$6802,WORKING!$A$3:$A$6802,$D$3,WORKING!$B$3:$B$6802,A122,WORKING!$C$3:$C$6802,C122))*(1+SUMIFS(WORKING!$AA$3:$AA$6802,WORKING!$A$3:$A$6802,$D$3,WORKING!$B$3:$B$6802,A122,WORKING!$C$3:$C$6802,C122))</f>
        <v>4.486636347230978</v>
      </c>
      <c r="AD122" s="57">
        <v>1</v>
      </c>
      <c r="AE122" s="57">
        <v>0</v>
      </c>
      <c r="AF122" s="61">
        <f t="shared" si="131"/>
        <v>7</v>
      </c>
      <c r="AG122" s="40">
        <f t="shared" si="144"/>
        <v>4.486636347230978</v>
      </c>
      <c r="AH122" s="40">
        <f t="shared" si="145"/>
        <v>0</v>
      </c>
      <c r="AI122" s="44">
        <f t="shared" si="146"/>
        <v>31.406454430616847</v>
      </c>
      <c r="AJ122" s="35">
        <f t="shared" si="132"/>
        <v>7</v>
      </c>
      <c r="AK122" s="40">
        <f>AC122*(1+SUMIFS(WORKING!$Z$3:$Z$6802,WORKING!$A$3:$A$6802,$D$3,WORKING!$B$3:$B$6802,A122,WORKING!$C$3:$C$6802,C122))*(1+SUMIFS(WORKING!$AA$3:$AA$6802,WORKING!$A$3:$A$6802,$D$3,WORKING!$B$3:$B$6802,A122,WORKING!$C$3:$C$6802,C122))</f>
        <v>4.8590198334981149</v>
      </c>
      <c r="AL122" s="57">
        <v>0</v>
      </c>
      <c r="AM122" s="57">
        <v>0</v>
      </c>
      <c r="AN122" s="61">
        <f t="shared" si="133"/>
        <v>7</v>
      </c>
      <c r="AO122" s="40">
        <f t="shared" si="147"/>
        <v>0</v>
      </c>
      <c r="AP122" s="40">
        <f t="shared" si="148"/>
        <v>0</v>
      </c>
      <c r="AQ122" s="44">
        <f t="shared" si="149"/>
        <v>34.013138834486803</v>
      </c>
    </row>
    <row r="123" spans="1:43" x14ac:dyDescent="0.25">
      <c r="A123" s="49">
        <v>3</v>
      </c>
      <c r="B123" s="49">
        <f t="shared" si="53"/>
        <v>1</v>
      </c>
      <c r="C123" s="7">
        <v>4</v>
      </c>
      <c r="D123" s="228"/>
      <c r="E123" s="228"/>
      <c r="F123" s="40">
        <f>SUMIFS(WORKING!$AB$3:$AB$6802,WORKING!$A$3:$A$6802,Results!$D$3,WORKING!$B$3:$B$6802,Results!A123,WORKING!$C$3:$C$6802,Results!C123)</f>
        <v>119</v>
      </c>
      <c r="G123" s="35">
        <f>SUMIFS(WORKING!$AC$3:$AC$6802,WORKING!$A$3:$A$6802,Results!$D$3,WORKING!$B$3:$B$6802,Results!A123,WORKING!$C$3:$C$6802,Results!C123)/1000</f>
        <v>16287.677159999996</v>
      </c>
      <c r="H123" s="35">
        <f t="shared" si="134"/>
        <v>136.87123663865543</v>
      </c>
      <c r="I123" s="187" t="s">
        <v>754</v>
      </c>
      <c r="J123" s="212" t="s">
        <v>754</v>
      </c>
      <c r="K123" s="217">
        <f t="shared" si="135"/>
        <v>136.87123663865543</v>
      </c>
      <c r="L123" s="34">
        <f t="shared" si="128"/>
        <v>119</v>
      </c>
      <c r="M123" s="40">
        <f>IF(K123="",H123*(1+SUMIFS(WORKING!$W$3:$W$6802,WORKING!$A$3:$A$6802,$D$3,WORKING!$B$3:$B$6802,A123,WORKING!$C$3:$C$6802,C123))*(1+SUMIFS(WORKING!$AA$3:$AA$6802,WORKING!$A$3:$A$6802,$D$3,WORKING!$B$3:$B$6802,A123,WORKING!$C$3:$C$6802,C123)),K123*(1+SUMIFS(WORKING!$W$3:$W$6802,WORKING!$A$3:$A$6802,$D$3,WORKING!$B$3:$B$6802,A123,WORKING!$C$3:$C$6802,C123))*(1+SUMIFS(WORKING!$AA$3:$AA$6802,WORKING!$A$3:$A$6802,$D$3,WORKING!$B$3:$B$6802,A123,WORKING!$C$3:$C$6802,C123)))</f>
        <v>149.10342316299918</v>
      </c>
      <c r="N123" s="57">
        <v>152</v>
      </c>
      <c r="O123" s="57">
        <v>0</v>
      </c>
      <c r="P123" s="61">
        <f t="shared" si="129"/>
        <v>271</v>
      </c>
      <c r="Q123" s="40">
        <f t="shared" si="136"/>
        <v>22663.720320775876</v>
      </c>
      <c r="R123" s="40">
        <f t="shared" si="137"/>
        <v>0</v>
      </c>
      <c r="S123" s="44">
        <f t="shared" si="138"/>
        <v>40407.02767717278</v>
      </c>
      <c r="T123" s="35">
        <f t="shared" si="139"/>
        <v>271</v>
      </c>
      <c r="U123" s="40">
        <f>M123*(1+SUMIFS(WORKING!$X$3:$X$6802,WORKING!$A$3:$A$6802,$D$3,WORKING!$B$3:$B$6802,A123,WORKING!$C$3:$C$6802,C123))*(1+SUMIFS(WORKING!$AA$3:$AA$6802,WORKING!$A$3:$A$6802,$D$3,WORKING!$B$3:$B$6802,A123,WORKING!$C$3:$C$6802,C123))</f>
        <v>161.81458808343751</v>
      </c>
      <c r="V123" s="57">
        <v>7</v>
      </c>
      <c r="W123" s="57">
        <v>0</v>
      </c>
      <c r="X123" s="61">
        <f t="shared" si="130"/>
        <v>278</v>
      </c>
      <c r="Y123" s="40">
        <f t="shared" si="140"/>
        <v>1132.7021165840627</v>
      </c>
      <c r="Z123" s="40">
        <f t="shared" si="141"/>
        <v>0</v>
      </c>
      <c r="AA123" s="44">
        <f t="shared" si="142"/>
        <v>44984.455487195628</v>
      </c>
      <c r="AB123" s="35">
        <f t="shared" si="143"/>
        <v>278</v>
      </c>
      <c r="AC123" s="40">
        <f>U123*(1+SUMIFS(WORKING!$Y$3:$Y$6802,WORKING!$A$3:$A$6802,$D$3,WORKING!$B$3:$B$6802,A123,WORKING!$C$3:$C$6802,C123))*(1+SUMIFS(WORKING!$AA$3:$AA$6802,WORKING!$A$3:$A$6802,$D$3,WORKING!$B$3:$B$6802,A123,WORKING!$C$3:$C$6802,C123))</f>
        <v>175.44535193159226</v>
      </c>
      <c r="AD123" s="57">
        <v>14</v>
      </c>
      <c r="AE123" s="57">
        <v>0</v>
      </c>
      <c r="AF123" s="61">
        <f t="shared" si="131"/>
        <v>292</v>
      </c>
      <c r="AG123" s="40">
        <f t="shared" si="144"/>
        <v>2456.2349270422915</v>
      </c>
      <c r="AH123" s="40">
        <f t="shared" si="145"/>
        <v>0</v>
      </c>
      <c r="AI123" s="44">
        <f t="shared" si="146"/>
        <v>51230.04276402494</v>
      </c>
      <c r="AJ123" s="35">
        <f t="shared" si="132"/>
        <v>292</v>
      </c>
      <c r="AK123" s="40">
        <f>AC123*(1+SUMIFS(WORKING!$Z$3:$Z$6802,WORKING!$A$3:$A$6802,$D$3,WORKING!$B$3:$B$6802,A123,WORKING!$C$3:$C$6802,C123))*(1+SUMIFS(WORKING!$AA$3:$AA$6802,WORKING!$A$3:$A$6802,$D$3,WORKING!$B$3:$B$6802,A123,WORKING!$C$3:$C$6802,C123))</f>
        <v>189.86862114850121</v>
      </c>
      <c r="AL123" s="57">
        <v>0</v>
      </c>
      <c r="AM123" s="57">
        <v>0</v>
      </c>
      <c r="AN123" s="61">
        <f t="shared" si="133"/>
        <v>292</v>
      </c>
      <c r="AO123" s="40">
        <f t="shared" si="147"/>
        <v>0</v>
      </c>
      <c r="AP123" s="40">
        <f t="shared" si="148"/>
        <v>0</v>
      </c>
      <c r="AQ123" s="44">
        <f t="shared" si="149"/>
        <v>55441.637375362348</v>
      </c>
    </row>
    <row r="124" spans="1:43" x14ac:dyDescent="0.25">
      <c r="A124" s="49">
        <v>3</v>
      </c>
      <c r="B124" s="49">
        <f t="shared" si="53"/>
        <v>1</v>
      </c>
      <c r="C124" s="7">
        <v>5</v>
      </c>
      <c r="D124" s="228"/>
      <c r="E124" s="228"/>
      <c r="F124" s="40">
        <f>SUMIFS(WORKING!$AB$3:$AB$6802,WORKING!$A$3:$A$6802,Results!$D$3,WORKING!$B$3:$B$6802,Results!A124,WORKING!$C$3:$C$6802,Results!C124)</f>
        <v>75</v>
      </c>
      <c r="G124" s="35">
        <f>SUMIFS(WORKING!$AC$3:$AC$6802,WORKING!$A$3:$A$6802,Results!$D$3,WORKING!$B$3:$B$6802,Results!A124,WORKING!$C$3:$C$6802,Results!C124)/1000</f>
        <v>9991.8454599999986</v>
      </c>
      <c r="H124" s="35">
        <f t="shared" si="134"/>
        <v>133.22460613333331</v>
      </c>
      <c r="I124" s="187" t="s">
        <v>754</v>
      </c>
      <c r="J124" s="212" t="s">
        <v>754</v>
      </c>
      <c r="K124" s="217">
        <f t="shared" si="135"/>
        <v>133.22460613333331</v>
      </c>
      <c r="L124" s="34">
        <f t="shared" si="128"/>
        <v>75</v>
      </c>
      <c r="M124" s="40">
        <f>IF(K124="",H124*(1+SUMIFS(WORKING!$W$3:$W$6802,WORKING!$A$3:$A$6802,$D$3,WORKING!$B$3:$B$6802,A124,WORKING!$C$3:$C$6802,C124))*(1+SUMIFS(WORKING!$AA$3:$AA$6802,WORKING!$A$3:$A$6802,$D$3,WORKING!$B$3:$B$6802,A124,WORKING!$C$3:$C$6802,C124)),K124*(1+SUMIFS(WORKING!$W$3:$W$6802,WORKING!$A$3:$A$6802,$D$3,WORKING!$B$3:$B$6802,A124,WORKING!$C$3:$C$6802,C124))*(1+SUMIFS(WORKING!$AA$3:$AA$6802,WORKING!$A$3:$A$6802,$D$3,WORKING!$B$3:$B$6802,A124,WORKING!$C$3:$C$6802,C124)))</f>
        <v>145.15991957684713</v>
      </c>
      <c r="N124" s="57">
        <v>134</v>
      </c>
      <c r="O124" s="57">
        <v>0</v>
      </c>
      <c r="P124" s="61">
        <f t="shared" si="129"/>
        <v>209</v>
      </c>
      <c r="Q124" s="40">
        <f t="shared" si="136"/>
        <v>19451.429223297517</v>
      </c>
      <c r="R124" s="40">
        <f t="shared" si="137"/>
        <v>0</v>
      </c>
      <c r="S124" s="44">
        <f t="shared" si="138"/>
        <v>30338.423191561051</v>
      </c>
      <c r="T124" s="35">
        <f t="shared" si="139"/>
        <v>209</v>
      </c>
      <c r="U124" s="40">
        <f>M124*(1+SUMIFS(WORKING!$X$3:$X$6802,WORKING!$A$3:$A$6802,$D$3,WORKING!$B$3:$B$6802,A124,WORKING!$C$3:$C$6802,C124))*(1+SUMIFS(WORKING!$AA$3:$AA$6802,WORKING!$A$3:$A$6802,$D$3,WORKING!$B$3:$B$6802,A124,WORKING!$C$3:$C$6802,C124))</f>
        <v>157.54424094317102</v>
      </c>
      <c r="V124" s="57">
        <v>6</v>
      </c>
      <c r="W124" s="57">
        <v>0</v>
      </c>
      <c r="X124" s="61">
        <f t="shared" si="130"/>
        <v>215</v>
      </c>
      <c r="Y124" s="40">
        <f t="shared" si="140"/>
        <v>945.26544565902611</v>
      </c>
      <c r="Z124" s="40">
        <f t="shared" si="141"/>
        <v>0</v>
      </c>
      <c r="AA124" s="44">
        <f t="shared" si="142"/>
        <v>33872.011802781766</v>
      </c>
      <c r="AB124" s="35">
        <f t="shared" si="143"/>
        <v>215</v>
      </c>
      <c r="AC124" s="40">
        <f>U124*(1+SUMIFS(WORKING!$Y$3:$Y$6802,WORKING!$A$3:$A$6802,$D$3,WORKING!$B$3:$B$6802,A124,WORKING!$C$3:$C$6802,C124))*(1+SUMIFS(WORKING!$AA$3:$AA$6802,WORKING!$A$3:$A$6802,$D$3,WORKING!$B$3:$B$6802,A124,WORKING!$C$3:$C$6802,C124))</f>
        <v>170.82539512211878</v>
      </c>
      <c r="AD124" s="57">
        <v>18</v>
      </c>
      <c r="AE124" s="57">
        <v>0</v>
      </c>
      <c r="AF124" s="61">
        <f t="shared" si="131"/>
        <v>233</v>
      </c>
      <c r="AG124" s="40">
        <f t="shared" si="144"/>
        <v>3074.8571121981381</v>
      </c>
      <c r="AH124" s="40">
        <f t="shared" si="145"/>
        <v>0</v>
      </c>
      <c r="AI124" s="44">
        <f t="shared" si="146"/>
        <v>39802.317063453673</v>
      </c>
      <c r="AJ124" s="35">
        <f t="shared" si="132"/>
        <v>233</v>
      </c>
      <c r="AK124" s="40">
        <f>AC124*(1+SUMIFS(WORKING!$Z$3:$Z$6802,WORKING!$A$3:$A$6802,$D$3,WORKING!$B$3:$B$6802,A124,WORKING!$C$3:$C$6802,C124))*(1+SUMIFS(WORKING!$AA$3:$AA$6802,WORKING!$A$3:$A$6802,$D$3,WORKING!$B$3:$B$6802,A124,WORKING!$C$3:$C$6802,C124))</f>
        <v>184.87976189996149</v>
      </c>
      <c r="AL124" s="57">
        <v>56</v>
      </c>
      <c r="AM124" s="57">
        <v>0</v>
      </c>
      <c r="AN124" s="61">
        <f t="shared" si="133"/>
        <v>289</v>
      </c>
      <c r="AO124" s="40">
        <f t="shared" si="147"/>
        <v>10353.266666397843</v>
      </c>
      <c r="AP124" s="40">
        <f t="shared" si="148"/>
        <v>0</v>
      </c>
      <c r="AQ124" s="44">
        <f t="shared" si="149"/>
        <v>53430.251189088871</v>
      </c>
    </row>
    <row r="125" spans="1:43" x14ac:dyDescent="0.25">
      <c r="A125" s="49">
        <v>3</v>
      </c>
      <c r="B125" s="49">
        <f t="shared" si="53"/>
        <v>1</v>
      </c>
      <c r="C125" s="7">
        <v>6</v>
      </c>
      <c r="D125" s="228"/>
      <c r="E125" s="228"/>
      <c r="F125" s="40">
        <f>SUMIFS(WORKING!$AB$3:$AB$6802,WORKING!$A$3:$A$6802,Results!$D$3,WORKING!$B$3:$B$6802,Results!A125,WORKING!$C$3:$C$6802,Results!C125)</f>
        <v>205</v>
      </c>
      <c r="G125" s="35">
        <f>SUMIFS(WORKING!$AC$3:$AC$6802,WORKING!$A$3:$A$6802,Results!$D$3,WORKING!$B$3:$B$6802,Results!A125,WORKING!$C$3:$C$6802,Results!C125)/1000</f>
        <v>52152.715619999995</v>
      </c>
      <c r="H125" s="35">
        <f t="shared" si="134"/>
        <v>254.40349082926826</v>
      </c>
      <c r="I125" s="187" t="s">
        <v>754</v>
      </c>
      <c r="J125" s="212" t="s">
        <v>754</v>
      </c>
      <c r="K125" s="217">
        <f t="shared" si="135"/>
        <v>254.40349082926826</v>
      </c>
      <c r="L125" s="34">
        <f t="shared" si="128"/>
        <v>205</v>
      </c>
      <c r="M125" s="40">
        <f>IF(K125="",H125*(1+SUMIFS(WORKING!$W$3:$W$6802,WORKING!$A$3:$A$6802,$D$3,WORKING!$B$3:$B$6802,A125,WORKING!$C$3:$C$6802,C125))*(1+SUMIFS(WORKING!$AA$3:$AA$6802,WORKING!$A$3:$A$6802,$D$3,WORKING!$B$3:$B$6802,A125,WORKING!$C$3:$C$6802,C125)),K125*(1+SUMIFS(WORKING!$W$3:$W$6802,WORKING!$A$3:$A$6802,$D$3,WORKING!$B$3:$B$6802,A125,WORKING!$C$3:$C$6802,C125))*(1+SUMIFS(WORKING!$AA$3:$AA$6802,WORKING!$A$3:$A$6802,$D$3,WORKING!$B$3:$B$6802,A125,WORKING!$C$3:$C$6802,C125)))</f>
        <v>277.20057480046393</v>
      </c>
      <c r="N125" s="57">
        <v>200</v>
      </c>
      <c r="O125" s="57">
        <v>0</v>
      </c>
      <c r="P125" s="61">
        <f t="shared" si="129"/>
        <v>405</v>
      </c>
      <c r="Q125" s="40">
        <f t="shared" si="136"/>
        <v>55440.114960092782</v>
      </c>
      <c r="R125" s="40">
        <f t="shared" si="137"/>
        <v>0</v>
      </c>
      <c r="S125" s="44">
        <f t="shared" si="138"/>
        <v>112266.23279418789</v>
      </c>
      <c r="T125" s="35">
        <f t="shared" si="139"/>
        <v>405</v>
      </c>
      <c r="U125" s="40">
        <f>M125*(1+SUMIFS(WORKING!$X$3:$X$6802,WORKING!$A$3:$A$6802,$D$3,WORKING!$B$3:$B$6802,A125,WORKING!$C$3:$C$6802,C125))*(1+SUMIFS(WORKING!$AA$3:$AA$6802,WORKING!$A$3:$A$6802,$D$3,WORKING!$B$3:$B$6802,A125,WORKING!$C$3:$C$6802,C125))</f>
        <v>300.85047964588529</v>
      </c>
      <c r="V125" s="57">
        <v>24</v>
      </c>
      <c r="W125" s="57">
        <v>0</v>
      </c>
      <c r="X125" s="61">
        <f t="shared" si="130"/>
        <v>429</v>
      </c>
      <c r="Y125" s="40">
        <f t="shared" si="140"/>
        <v>7220.4115115012464</v>
      </c>
      <c r="Z125" s="40">
        <f t="shared" si="141"/>
        <v>0</v>
      </c>
      <c r="AA125" s="44">
        <f t="shared" si="142"/>
        <v>129064.85576808479</v>
      </c>
      <c r="AB125" s="35">
        <f t="shared" si="143"/>
        <v>429</v>
      </c>
      <c r="AC125" s="40">
        <f>U125*(1+SUMIFS(WORKING!$Y$3:$Y$6802,WORKING!$A$3:$A$6802,$D$3,WORKING!$B$3:$B$6802,A125,WORKING!$C$3:$C$6802,C125))*(1+SUMIFS(WORKING!$AA$3:$AA$6802,WORKING!$A$3:$A$6802,$D$3,WORKING!$B$3:$B$6802,A125,WORKING!$C$3:$C$6802,C125))</f>
        <v>326.21316174088503</v>
      </c>
      <c r="AD125" s="57">
        <v>2</v>
      </c>
      <c r="AE125" s="57">
        <v>0</v>
      </c>
      <c r="AF125" s="61">
        <f t="shared" si="131"/>
        <v>431</v>
      </c>
      <c r="AG125" s="40">
        <f t="shared" si="144"/>
        <v>652.42632348177005</v>
      </c>
      <c r="AH125" s="40">
        <f t="shared" si="145"/>
        <v>0</v>
      </c>
      <c r="AI125" s="44">
        <f t="shared" si="146"/>
        <v>140597.87271032145</v>
      </c>
      <c r="AJ125" s="35">
        <f t="shared" si="132"/>
        <v>431</v>
      </c>
      <c r="AK125" s="40">
        <f>AC125*(1+SUMIFS(WORKING!$Z$3:$Z$6802,WORKING!$A$3:$A$6802,$D$3,WORKING!$B$3:$B$6802,A125,WORKING!$C$3:$C$6802,C125))*(1+SUMIFS(WORKING!$AA$3:$AA$6802,WORKING!$A$3:$A$6802,$D$3,WORKING!$B$3:$B$6802,A125,WORKING!$C$3:$C$6802,C125))</f>
        <v>353.05266228146598</v>
      </c>
      <c r="AL125" s="57">
        <v>15</v>
      </c>
      <c r="AM125" s="57">
        <v>0</v>
      </c>
      <c r="AN125" s="61">
        <f t="shared" si="133"/>
        <v>446</v>
      </c>
      <c r="AO125" s="40">
        <f t="shared" si="147"/>
        <v>5295.7899342219898</v>
      </c>
      <c r="AP125" s="40">
        <f t="shared" si="148"/>
        <v>0</v>
      </c>
      <c r="AQ125" s="44">
        <f t="shared" si="149"/>
        <v>157461.48737753383</v>
      </c>
    </row>
    <row r="126" spans="1:43" x14ac:dyDescent="0.25">
      <c r="A126" s="49">
        <v>3</v>
      </c>
      <c r="B126" s="49">
        <f t="shared" si="53"/>
        <v>2</v>
      </c>
      <c r="C126" s="7">
        <v>7</v>
      </c>
      <c r="D126" s="228"/>
      <c r="E126" s="228"/>
      <c r="F126" s="40">
        <f>SUMIFS(WORKING!$AB$3:$AB$6802,WORKING!$A$3:$A$6802,Results!$D$3,WORKING!$B$3:$B$6802,Results!A126,WORKING!$C$3:$C$6802,Results!C126)</f>
        <v>672</v>
      </c>
      <c r="G126" s="35">
        <f>SUMIFS(WORKING!$AC$3:$AC$6802,WORKING!$A$3:$A$6802,Results!$D$3,WORKING!$B$3:$B$6802,Results!A126,WORKING!$C$3:$C$6802,Results!C126)/1000</f>
        <v>186504.35715999996</v>
      </c>
      <c r="H126" s="35">
        <f t="shared" si="134"/>
        <v>277.53624577380947</v>
      </c>
      <c r="I126" s="187" t="s">
        <v>754</v>
      </c>
      <c r="J126" s="212" t="s">
        <v>754</v>
      </c>
      <c r="K126" s="217">
        <f t="shared" si="135"/>
        <v>277.53624577380947</v>
      </c>
      <c r="L126" s="34">
        <f t="shared" si="128"/>
        <v>672</v>
      </c>
      <c r="M126" s="40">
        <f>IF(K126="",H126*(1+SUMIFS(WORKING!$W$3:$W$6802,WORKING!$A$3:$A$6802,$D$3,WORKING!$B$3:$B$6802,A126,WORKING!$C$3:$C$6802,C126))*(1+SUMIFS(WORKING!$AA$3:$AA$6802,WORKING!$A$3:$A$6802,$D$3,WORKING!$B$3:$B$6802,A126,WORKING!$C$3:$C$6802,C126)),K126*(1+SUMIFS(WORKING!$W$3:$W$6802,WORKING!$A$3:$A$6802,$D$3,WORKING!$B$3:$B$6802,A126,WORKING!$C$3:$C$6802,C126))*(1+SUMIFS(WORKING!$AA$3:$AA$6802,WORKING!$A$3:$A$6802,$D$3,WORKING!$B$3:$B$6802,A126,WORKING!$C$3:$C$6802,C126)))</f>
        <v>302.50559469842142</v>
      </c>
      <c r="N126" s="57">
        <v>52</v>
      </c>
      <c r="O126" s="57">
        <v>0</v>
      </c>
      <c r="P126" s="61">
        <f t="shared" si="129"/>
        <v>724</v>
      </c>
      <c r="Q126" s="40">
        <f t="shared" si="136"/>
        <v>15730.290924317913</v>
      </c>
      <c r="R126" s="40">
        <f t="shared" si="137"/>
        <v>0</v>
      </c>
      <c r="S126" s="44">
        <f t="shared" si="138"/>
        <v>219014.05056165712</v>
      </c>
      <c r="T126" s="35">
        <f t="shared" si="139"/>
        <v>724</v>
      </c>
      <c r="U126" s="40">
        <f>M126*(1+SUMIFS(WORKING!$X$3:$X$6802,WORKING!$A$3:$A$6802,$D$3,WORKING!$B$3:$B$6802,A126,WORKING!$C$3:$C$6802,C126))*(1+SUMIFS(WORKING!$AA$3:$AA$6802,WORKING!$A$3:$A$6802,$D$3,WORKING!$B$3:$B$6802,A126,WORKING!$C$3:$C$6802,C126))</f>
        <v>328.34612516879588</v>
      </c>
      <c r="V126" s="57">
        <v>21</v>
      </c>
      <c r="W126" s="57">
        <v>0</v>
      </c>
      <c r="X126" s="61">
        <f t="shared" si="130"/>
        <v>745</v>
      </c>
      <c r="Y126" s="40">
        <f t="shared" si="140"/>
        <v>6895.2686285447135</v>
      </c>
      <c r="Z126" s="40">
        <f t="shared" si="141"/>
        <v>0</v>
      </c>
      <c r="AA126" s="44">
        <f t="shared" si="142"/>
        <v>244617.86325075294</v>
      </c>
      <c r="AB126" s="35">
        <f t="shared" si="143"/>
        <v>745</v>
      </c>
      <c r="AC126" s="40">
        <f>U126*(1+SUMIFS(WORKING!$Y$3:$Y$6802,WORKING!$A$3:$A$6802,$D$3,WORKING!$B$3:$B$6802,A126,WORKING!$C$3:$C$6802,C126))*(1+SUMIFS(WORKING!$AA$3:$AA$6802,WORKING!$A$3:$A$6802,$D$3,WORKING!$B$3:$B$6802,A126,WORKING!$C$3:$C$6802,C126))</f>
        <v>356.06109072261592</v>
      </c>
      <c r="AD126" s="57">
        <v>0</v>
      </c>
      <c r="AE126" s="57">
        <v>0</v>
      </c>
      <c r="AF126" s="61">
        <f t="shared" si="131"/>
        <v>745</v>
      </c>
      <c r="AG126" s="40">
        <f t="shared" si="144"/>
        <v>0</v>
      </c>
      <c r="AH126" s="40">
        <f t="shared" si="145"/>
        <v>0</v>
      </c>
      <c r="AI126" s="44">
        <f t="shared" si="146"/>
        <v>265265.51258834888</v>
      </c>
      <c r="AJ126" s="35">
        <f t="shared" si="132"/>
        <v>745</v>
      </c>
      <c r="AK126" s="40">
        <f>AC126*(1+SUMIFS(WORKING!$Z$3:$Z$6802,WORKING!$A$3:$A$6802,$D$3,WORKING!$B$3:$B$6802,A126,WORKING!$C$3:$C$6802,C126))*(1+SUMIFS(WORKING!$AA$3:$AA$6802,WORKING!$A$3:$A$6802,$D$3,WORKING!$B$3:$B$6802,A126,WORKING!$C$3:$C$6802,C126))</f>
        <v>385.39340320588406</v>
      </c>
      <c r="AL126" s="57">
        <v>0</v>
      </c>
      <c r="AM126" s="57">
        <v>0</v>
      </c>
      <c r="AN126" s="61">
        <f t="shared" si="133"/>
        <v>745</v>
      </c>
      <c r="AO126" s="40">
        <f t="shared" si="147"/>
        <v>0</v>
      </c>
      <c r="AP126" s="40">
        <f t="shared" si="148"/>
        <v>0</v>
      </c>
      <c r="AQ126" s="44">
        <f t="shared" si="149"/>
        <v>287118.0853883836</v>
      </c>
    </row>
    <row r="127" spans="1:43" x14ac:dyDescent="0.25">
      <c r="A127" s="49">
        <v>3</v>
      </c>
      <c r="B127" s="49">
        <f t="shared" si="53"/>
        <v>2</v>
      </c>
      <c r="C127" s="7">
        <v>8</v>
      </c>
      <c r="D127" s="228"/>
      <c r="E127" s="228"/>
      <c r="F127" s="40">
        <f>SUMIFS(WORKING!$AB$3:$AB$6802,WORKING!$A$3:$A$6802,Results!$D$3,WORKING!$B$3:$B$6802,Results!A127,WORKING!$C$3:$C$6802,Results!C127)</f>
        <v>509</v>
      </c>
      <c r="G127" s="35">
        <f>SUMIFS(WORKING!$AC$3:$AC$6802,WORKING!$A$3:$A$6802,Results!$D$3,WORKING!$B$3:$B$6802,Results!A127,WORKING!$C$3:$C$6802,Results!C127)/1000</f>
        <v>195191.21267000004</v>
      </c>
      <c r="H127" s="35">
        <f t="shared" si="134"/>
        <v>383.47978913556</v>
      </c>
      <c r="I127" s="187" t="s">
        <v>754</v>
      </c>
      <c r="J127" s="212" t="s">
        <v>754</v>
      </c>
      <c r="K127" s="217">
        <f t="shared" si="135"/>
        <v>383.47978913556</v>
      </c>
      <c r="L127" s="34">
        <f t="shared" si="128"/>
        <v>509</v>
      </c>
      <c r="M127" s="40">
        <f>IF(K127="",H127*(1+SUMIFS(WORKING!$W$3:$W$6802,WORKING!$A$3:$A$6802,$D$3,WORKING!$B$3:$B$6802,A127,WORKING!$C$3:$C$6802,C127))*(1+SUMIFS(WORKING!$AA$3:$AA$6802,WORKING!$A$3:$A$6802,$D$3,WORKING!$B$3:$B$6802,A127,WORKING!$C$3:$C$6802,C127)),K127*(1+SUMIFS(WORKING!$W$3:$W$6802,WORKING!$A$3:$A$6802,$D$3,WORKING!$B$3:$B$6802,A127,WORKING!$C$3:$C$6802,C127))*(1+SUMIFS(WORKING!$AA$3:$AA$6802,WORKING!$A$3:$A$6802,$D$3,WORKING!$B$3:$B$6802,A127,WORKING!$C$3:$C$6802,C127)))</f>
        <v>418.0721686636229</v>
      </c>
      <c r="N127" s="57">
        <v>16</v>
      </c>
      <c r="O127" s="57">
        <v>0</v>
      </c>
      <c r="P127" s="61">
        <f t="shared" si="129"/>
        <v>525</v>
      </c>
      <c r="Q127" s="40">
        <f t="shared" si="136"/>
        <v>6689.1546986179665</v>
      </c>
      <c r="R127" s="40">
        <f t="shared" si="137"/>
        <v>0</v>
      </c>
      <c r="S127" s="44">
        <f t="shared" si="138"/>
        <v>219487.88854840203</v>
      </c>
      <c r="T127" s="35">
        <f t="shared" si="139"/>
        <v>525</v>
      </c>
      <c r="U127" s="40">
        <f>M127*(1+SUMIFS(WORKING!$X$3:$X$6802,WORKING!$A$3:$A$6802,$D$3,WORKING!$B$3:$B$6802,A127,WORKING!$C$3:$C$6802,C127))*(1+SUMIFS(WORKING!$AA$3:$AA$6802,WORKING!$A$3:$A$6802,$D$3,WORKING!$B$3:$B$6802,A127,WORKING!$C$3:$C$6802,C127))</f>
        <v>453.81279292785695</v>
      </c>
      <c r="V127" s="57">
        <v>16</v>
      </c>
      <c r="W127" s="57">
        <v>0</v>
      </c>
      <c r="X127" s="61">
        <f t="shared" si="130"/>
        <v>541</v>
      </c>
      <c r="Y127" s="40">
        <f t="shared" si="140"/>
        <v>7261.0046868457111</v>
      </c>
      <c r="Z127" s="40">
        <f t="shared" si="141"/>
        <v>0</v>
      </c>
      <c r="AA127" s="44">
        <f t="shared" si="142"/>
        <v>245512.7209739706</v>
      </c>
      <c r="AB127" s="35">
        <f t="shared" si="143"/>
        <v>541</v>
      </c>
      <c r="AC127" s="40">
        <f>U127*(1+SUMIFS(WORKING!$Y$3:$Y$6802,WORKING!$A$3:$A$6802,$D$3,WORKING!$B$3:$B$6802,A127,WORKING!$C$3:$C$6802,C127))*(1+SUMIFS(WORKING!$AA$3:$AA$6802,WORKING!$A$3:$A$6802,$D$3,WORKING!$B$3:$B$6802,A127,WORKING!$C$3:$C$6802,C127))</f>
        <v>492.14872332337239</v>
      </c>
      <c r="AD127" s="57">
        <v>52</v>
      </c>
      <c r="AE127" s="57">
        <v>0</v>
      </c>
      <c r="AF127" s="61">
        <f t="shared" si="131"/>
        <v>593</v>
      </c>
      <c r="AG127" s="40">
        <f t="shared" si="144"/>
        <v>25591.733612815366</v>
      </c>
      <c r="AH127" s="40">
        <f t="shared" si="145"/>
        <v>0</v>
      </c>
      <c r="AI127" s="44">
        <f t="shared" si="146"/>
        <v>291844.1929307598</v>
      </c>
      <c r="AJ127" s="35">
        <f t="shared" si="132"/>
        <v>593</v>
      </c>
      <c r="AK127" s="40">
        <f>AC127*(1+SUMIFS(WORKING!$Z$3:$Z$6802,WORKING!$A$3:$A$6802,$D$3,WORKING!$B$3:$B$6802,A127,WORKING!$C$3:$C$6802,C127))*(1+SUMIFS(WORKING!$AA$3:$AA$6802,WORKING!$A$3:$A$6802,$D$3,WORKING!$B$3:$B$6802,A127,WORKING!$C$3:$C$6802,C127))</f>
        <v>532.72509332879667</v>
      </c>
      <c r="AL127" s="57">
        <v>0</v>
      </c>
      <c r="AM127" s="57">
        <v>0</v>
      </c>
      <c r="AN127" s="61">
        <f t="shared" si="133"/>
        <v>593</v>
      </c>
      <c r="AO127" s="40">
        <f t="shared" si="147"/>
        <v>0</v>
      </c>
      <c r="AP127" s="40">
        <f t="shared" si="148"/>
        <v>0</v>
      </c>
      <c r="AQ127" s="44">
        <f t="shared" si="149"/>
        <v>315905.98034397641</v>
      </c>
    </row>
    <row r="128" spans="1:43" x14ac:dyDescent="0.25">
      <c r="A128" s="49">
        <v>3</v>
      </c>
      <c r="B128" s="49">
        <f t="shared" si="53"/>
        <v>2</v>
      </c>
      <c r="C128" s="7">
        <v>9</v>
      </c>
      <c r="D128" s="228"/>
      <c r="E128" s="228"/>
      <c r="F128" s="40">
        <f>SUMIFS(WORKING!$AB$3:$AB$6802,WORKING!$A$3:$A$6802,Results!$D$3,WORKING!$B$3:$B$6802,Results!A128,WORKING!$C$3:$C$6802,Results!C128)</f>
        <v>379</v>
      </c>
      <c r="G128" s="35">
        <f>SUMIFS(WORKING!$AC$3:$AC$6802,WORKING!$A$3:$A$6802,Results!$D$3,WORKING!$B$3:$B$6802,Results!A128,WORKING!$C$3:$C$6802,Results!C128)/1000</f>
        <v>157413.10847000001</v>
      </c>
      <c r="H128" s="35">
        <f t="shared" si="134"/>
        <v>415.33801707124013</v>
      </c>
      <c r="I128" s="187" t="s">
        <v>754</v>
      </c>
      <c r="J128" s="212" t="s">
        <v>754</v>
      </c>
      <c r="K128" s="217">
        <f t="shared" si="135"/>
        <v>415.33801707124013</v>
      </c>
      <c r="L128" s="34">
        <f t="shared" si="128"/>
        <v>379</v>
      </c>
      <c r="M128" s="40">
        <f>IF(K128="",H128*(1+SUMIFS(WORKING!$W$3:$W$6802,WORKING!$A$3:$A$6802,$D$3,WORKING!$B$3:$B$6802,A128,WORKING!$C$3:$C$6802,C128))*(1+SUMIFS(WORKING!$AA$3:$AA$6802,WORKING!$A$3:$A$6802,$D$3,WORKING!$B$3:$B$6802,A128,WORKING!$C$3:$C$6802,C128)),K128*(1+SUMIFS(WORKING!$W$3:$W$6802,WORKING!$A$3:$A$6802,$D$3,WORKING!$B$3:$B$6802,A128,WORKING!$C$3:$C$6802,C128))*(1+SUMIFS(WORKING!$AA$3:$AA$6802,WORKING!$A$3:$A$6802,$D$3,WORKING!$B$3:$B$6802,A128,WORKING!$C$3:$C$6802,C128)))</f>
        <v>453.00877372969308</v>
      </c>
      <c r="N128" s="57">
        <v>114</v>
      </c>
      <c r="O128" s="57">
        <v>0</v>
      </c>
      <c r="P128" s="61">
        <f t="shared" si="129"/>
        <v>493</v>
      </c>
      <c r="Q128" s="40">
        <f t="shared" si="136"/>
        <v>51643.00020518501</v>
      </c>
      <c r="R128" s="40">
        <f t="shared" si="137"/>
        <v>0</v>
      </c>
      <c r="S128" s="44">
        <f t="shared" si="138"/>
        <v>223333.32544873867</v>
      </c>
      <c r="T128" s="35">
        <f t="shared" si="139"/>
        <v>493</v>
      </c>
      <c r="U128" s="40">
        <f>M128*(1+SUMIFS(WORKING!$X$3:$X$6802,WORKING!$A$3:$A$6802,$D$3,WORKING!$B$3:$B$6802,A128,WORKING!$C$3:$C$6802,C128))*(1+SUMIFS(WORKING!$AA$3:$AA$6802,WORKING!$A$3:$A$6802,$D$3,WORKING!$B$3:$B$6802,A128,WORKING!$C$3:$C$6802,C128))</f>
        <v>491.80034143348945</v>
      </c>
      <c r="V128" s="57">
        <v>10</v>
      </c>
      <c r="W128" s="57">
        <v>0</v>
      </c>
      <c r="X128" s="61">
        <f t="shared" si="130"/>
        <v>503</v>
      </c>
      <c r="Y128" s="40">
        <f t="shared" si="140"/>
        <v>4918.0034143348948</v>
      </c>
      <c r="Z128" s="40">
        <f t="shared" si="141"/>
        <v>0</v>
      </c>
      <c r="AA128" s="44">
        <f t="shared" si="142"/>
        <v>247375.57174104519</v>
      </c>
      <c r="AB128" s="35">
        <f t="shared" si="143"/>
        <v>503</v>
      </c>
      <c r="AC128" s="40">
        <f>U128*(1+SUMIFS(WORKING!$Y$3:$Y$6802,WORKING!$A$3:$A$6802,$D$3,WORKING!$B$3:$B$6802,A128,WORKING!$C$3:$C$6802,C128))*(1+SUMIFS(WORKING!$AA$3:$AA$6802,WORKING!$A$3:$A$6802,$D$3,WORKING!$B$3:$B$6802,A128,WORKING!$C$3:$C$6802,C128))</f>
        <v>533.41490955047766</v>
      </c>
      <c r="AD128" s="57">
        <v>33</v>
      </c>
      <c r="AE128" s="57">
        <v>0</v>
      </c>
      <c r="AF128" s="61">
        <f t="shared" si="131"/>
        <v>536</v>
      </c>
      <c r="AG128" s="40">
        <f t="shared" si="144"/>
        <v>17602.692015165761</v>
      </c>
      <c r="AH128" s="40">
        <f t="shared" si="145"/>
        <v>0</v>
      </c>
      <c r="AI128" s="44">
        <f t="shared" si="146"/>
        <v>285910.39151905605</v>
      </c>
      <c r="AJ128" s="35">
        <f t="shared" si="132"/>
        <v>536</v>
      </c>
      <c r="AK128" s="40">
        <f>AC128*(1+SUMIFS(WORKING!$Z$3:$Z$6802,WORKING!$A$3:$A$6802,$D$3,WORKING!$B$3:$B$6802,A128,WORKING!$C$3:$C$6802,C128))*(1+SUMIFS(WORKING!$AA$3:$AA$6802,WORKING!$A$3:$A$6802,$D$3,WORKING!$B$3:$B$6802,A128,WORKING!$C$3:$C$6802,C128))</f>
        <v>577.46884630058662</v>
      </c>
      <c r="AL128" s="57">
        <v>0</v>
      </c>
      <c r="AM128" s="57">
        <v>0</v>
      </c>
      <c r="AN128" s="61">
        <f t="shared" si="133"/>
        <v>536</v>
      </c>
      <c r="AO128" s="40">
        <f t="shared" si="147"/>
        <v>0</v>
      </c>
      <c r="AP128" s="40">
        <f t="shared" si="148"/>
        <v>0</v>
      </c>
      <c r="AQ128" s="44">
        <f t="shared" si="149"/>
        <v>309523.30161711446</v>
      </c>
    </row>
    <row r="129" spans="1:43" x14ac:dyDescent="0.25">
      <c r="A129" s="49">
        <v>3</v>
      </c>
      <c r="B129" s="49">
        <f t="shared" si="53"/>
        <v>2</v>
      </c>
      <c r="C129" s="7">
        <v>10</v>
      </c>
      <c r="D129" s="228"/>
      <c r="E129" s="228"/>
      <c r="F129" s="40">
        <f>SUMIFS(WORKING!$AB$3:$AB$6802,WORKING!$A$3:$A$6802,Results!$D$3,WORKING!$B$3:$B$6802,Results!A129,WORKING!$C$3:$C$6802,Results!C129)</f>
        <v>127</v>
      </c>
      <c r="G129" s="35">
        <f>SUMIFS(WORKING!$AC$3:$AC$6802,WORKING!$A$3:$A$6802,Results!$D$3,WORKING!$B$3:$B$6802,Results!A129,WORKING!$C$3:$C$6802,Results!C129)/1000</f>
        <v>70167.081480000023</v>
      </c>
      <c r="H129" s="35">
        <f t="shared" si="134"/>
        <v>552.49670456692934</v>
      </c>
      <c r="I129" s="187" t="s">
        <v>754</v>
      </c>
      <c r="J129" s="212" t="s">
        <v>754</v>
      </c>
      <c r="K129" s="217">
        <f t="shared" si="135"/>
        <v>552.49670456692934</v>
      </c>
      <c r="L129" s="34">
        <f t="shared" si="128"/>
        <v>127</v>
      </c>
      <c r="M129" s="40">
        <f>IF(K129="",H129*(1+SUMIFS(WORKING!$W$3:$W$6802,WORKING!$A$3:$A$6802,$D$3,WORKING!$B$3:$B$6802,A129,WORKING!$C$3:$C$6802,C129))*(1+SUMIFS(WORKING!$AA$3:$AA$6802,WORKING!$A$3:$A$6802,$D$3,WORKING!$B$3:$B$6802,A129,WORKING!$C$3:$C$6802,C129)),K129*(1+SUMIFS(WORKING!$W$3:$W$6802,WORKING!$A$3:$A$6802,$D$3,WORKING!$B$3:$B$6802,A129,WORKING!$C$3:$C$6802,C129))*(1+SUMIFS(WORKING!$AA$3:$AA$6802,WORKING!$A$3:$A$6802,$D$3,WORKING!$B$3:$B$6802,A129,WORKING!$C$3:$C$6802,C129)))</f>
        <v>602.7785805835299</v>
      </c>
      <c r="N129" s="57">
        <v>50</v>
      </c>
      <c r="O129" s="57">
        <v>0</v>
      </c>
      <c r="P129" s="61">
        <f t="shared" si="129"/>
        <v>177</v>
      </c>
      <c r="Q129" s="40">
        <f t="shared" si="136"/>
        <v>30138.929029176496</v>
      </c>
      <c r="R129" s="40">
        <f t="shared" si="137"/>
        <v>0</v>
      </c>
      <c r="S129" s="44">
        <f t="shared" si="138"/>
        <v>106691.80876328479</v>
      </c>
      <c r="T129" s="35">
        <f t="shared" si="139"/>
        <v>177</v>
      </c>
      <c r="U129" s="40">
        <f>M129*(1+SUMIFS(WORKING!$X$3:$X$6802,WORKING!$A$3:$A$6802,$D$3,WORKING!$B$3:$B$6802,A129,WORKING!$C$3:$C$6802,C129))*(1+SUMIFS(WORKING!$AA$3:$AA$6802,WORKING!$A$3:$A$6802,$D$3,WORKING!$B$3:$B$6802,A129,WORKING!$C$3:$C$6802,C129))</f>
        <v>654.45097799706582</v>
      </c>
      <c r="V129" s="57">
        <v>4</v>
      </c>
      <c r="W129" s="57">
        <v>0</v>
      </c>
      <c r="X129" s="61">
        <f t="shared" si="130"/>
        <v>181</v>
      </c>
      <c r="Y129" s="40">
        <f t="shared" si="140"/>
        <v>2617.8039119882633</v>
      </c>
      <c r="Z129" s="40">
        <f t="shared" si="141"/>
        <v>0</v>
      </c>
      <c r="AA129" s="44">
        <f t="shared" si="142"/>
        <v>118455.62701746891</v>
      </c>
      <c r="AB129" s="35">
        <f t="shared" si="143"/>
        <v>181</v>
      </c>
      <c r="AC129" s="40">
        <f>U129*(1+SUMIFS(WORKING!$Y$3:$Y$6802,WORKING!$A$3:$A$6802,$D$3,WORKING!$B$3:$B$6802,A129,WORKING!$C$3:$C$6802,C129))*(1+SUMIFS(WORKING!$AA$3:$AA$6802,WORKING!$A$3:$A$6802,$D$3,WORKING!$B$3:$B$6802,A129,WORKING!$C$3:$C$6802,C129))</f>
        <v>709.88900682262715</v>
      </c>
      <c r="AD129" s="57">
        <v>21</v>
      </c>
      <c r="AE129" s="57">
        <v>0</v>
      </c>
      <c r="AF129" s="61">
        <f t="shared" si="131"/>
        <v>202</v>
      </c>
      <c r="AG129" s="40">
        <f t="shared" si="144"/>
        <v>14907.66914327517</v>
      </c>
      <c r="AH129" s="40">
        <f t="shared" si="145"/>
        <v>0</v>
      </c>
      <c r="AI129" s="44">
        <f t="shared" si="146"/>
        <v>143397.57937817069</v>
      </c>
      <c r="AJ129" s="35">
        <f t="shared" si="132"/>
        <v>202</v>
      </c>
      <c r="AK129" s="40">
        <f>AC129*(1+SUMIFS(WORKING!$Z$3:$Z$6802,WORKING!$A$3:$A$6802,$D$3,WORKING!$B$3:$B$6802,A129,WORKING!$C$3:$C$6802,C129))*(1+SUMIFS(WORKING!$AA$3:$AA$6802,WORKING!$A$3:$A$6802,$D$3,WORKING!$B$3:$B$6802,A129,WORKING!$C$3:$C$6802,C129))</f>
        <v>768.58283469346259</v>
      </c>
      <c r="AL129" s="57">
        <v>0</v>
      </c>
      <c r="AM129" s="57">
        <v>0</v>
      </c>
      <c r="AN129" s="61">
        <f t="shared" si="133"/>
        <v>202</v>
      </c>
      <c r="AO129" s="40">
        <f t="shared" si="147"/>
        <v>0</v>
      </c>
      <c r="AP129" s="40">
        <f t="shared" si="148"/>
        <v>0</v>
      </c>
      <c r="AQ129" s="44">
        <f t="shared" si="149"/>
        <v>155253.73260807944</v>
      </c>
    </row>
    <row r="130" spans="1:43" x14ac:dyDescent="0.25">
      <c r="A130" s="49">
        <v>3</v>
      </c>
      <c r="B130" s="49">
        <f t="shared" si="53"/>
        <v>3</v>
      </c>
      <c r="C130" s="7">
        <v>11</v>
      </c>
      <c r="D130" s="228"/>
      <c r="E130" s="228"/>
      <c r="F130" s="40">
        <f>SUMIFS(WORKING!$AB$3:$AB$6802,WORKING!$A$3:$A$6802,Results!$D$3,WORKING!$B$3:$B$6802,Results!A130,WORKING!$C$3:$C$6802,Results!C130)</f>
        <v>81</v>
      </c>
      <c r="G130" s="35">
        <f>SUMIFS(WORKING!$AC$3:$AC$6802,WORKING!$A$3:$A$6802,Results!$D$3,WORKING!$B$3:$B$6802,Results!A130,WORKING!$C$3:$C$6802,Results!C130)/1000</f>
        <v>46194.86191</v>
      </c>
      <c r="H130" s="35">
        <f t="shared" si="134"/>
        <v>570.30693716049382</v>
      </c>
      <c r="I130" s="187" t="s">
        <v>754</v>
      </c>
      <c r="J130" s="212" t="s">
        <v>754</v>
      </c>
      <c r="K130" s="217">
        <f t="shared" si="135"/>
        <v>570.30693716049382</v>
      </c>
      <c r="L130" s="34">
        <f t="shared" si="128"/>
        <v>81</v>
      </c>
      <c r="M130" s="40">
        <f>IF(K130="",H130*(1+SUMIFS(WORKING!$W$3:$W$6802,WORKING!$A$3:$A$6802,$D$3,WORKING!$B$3:$B$6802,A130,WORKING!$C$3:$C$6802,C130))*(1+SUMIFS(WORKING!$AA$3:$AA$6802,WORKING!$A$3:$A$6802,$D$3,WORKING!$B$3:$B$6802,A130,WORKING!$C$3:$C$6802,C130)),K130*(1+SUMIFS(WORKING!$W$3:$W$6802,WORKING!$A$3:$A$6802,$D$3,WORKING!$B$3:$B$6802,A130,WORKING!$C$3:$C$6802,C130))*(1+SUMIFS(WORKING!$AA$3:$AA$6802,WORKING!$A$3:$A$6802,$D$3,WORKING!$B$3:$B$6802,A130,WORKING!$C$3:$C$6802,C130)))</f>
        <v>622.64310700298768</v>
      </c>
      <c r="N130" s="57">
        <v>17</v>
      </c>
      <c r="O130" s="57">
        <v>0</v>
      </c>
      <c r="P130" s="61">
        <f t="shared" si="129"/>
        <v>98</v>
      </c>
      <c r="Q130" s="40">
        <f t="shared" si="136"/>
        <v>10584.932819050791</v>
      </c>
      <c r="R130" s="40">
        <f t="shared" si="137"/>
        <v>0</v>
      </c>
      <c r="S130" s="44">
        <f t="shared" si="138"/>
        <v>61019.024486292794</v>
      </c>
      <c r="T130" s="35">
        <f t="shared" si="139"/>
        <v>98</v>
      </c>
      <c r="U130" s="40">
        <f>M130*(1+SUMIFS(WORKING!$X$3:$X$6802,WORKING!$A$3:$A$6802,$D$3,WORKING!$B$3:$B$6802,A130,WORKING!$C$3:$C$6802,C130))*(1+SUMIFS(WORKING!$AA$3:$AA$6802,WORKING!$A$3:$A$6802,$D$3,WORKING!$B$3:$B$6802,A130,WORKING!$C$3:$C$6802,C130))</f>
        <v>675.99147834338635</v>
      </c>
      <c r="V130" s="57">
        <v>0</v>
      </c>
      <c r="W130" s="57">
        <v>0</v>
      </c>
      <c r="X130" s="61">
        <f t="shared" si="130"/>
        <v>98</v>
      </c>
      <c r="Y130" s="40">
        <f t="shared" si="140"/>
        <v>0</v>
      </c>
      <c r="Z130" s="40">
        <f t="shared" si="141"/>
        <v>0</v>
      </c>
      <c r="AA130" s="44">
        <f t="shared" si="142"/>
        <v>66247.164877651856</v>
      </c>
      <c r="AB130" s="35">
        <f t="shared" si="143"/>
        <v>98</v>
      </c>
      <c r="AC130" s="40">
        <f>U130*(1+SUMIFS(WORKING!$Y$3:$Y$6802,WORKING!$A$3:$A$6802,$D$3,WORKING!$B$3:$B$6802,A130,WORKING!$C$3:$C$6802,C130))*(1+SUMIFS(WORKING!$AA$3:$AA$6802,WORKING!$A$3:$A$6802,$D$3,WORKING!$B$3:$B$6802,A130,WORKING!$C$3:$C$6802,C130))</f>
        <v>733.2248667844608</v>
      </c>
      <c r="AD130" s="57">
        <v>32</v>
      </c>
      <c r="AE130" s="57">
        <v>0</v>
      </c>
      <c r="AF130" s="61">
        <f t="shared" si="131"/>
        <v>130</v>
      </c>
      <c r="AG130" s="40">
        <f t="shared" si="144"/>
        <v>23463.195737102746</v>
      </c>
      <c r="AH130" s="40">
        <f t="shared" si="145"/>
        <v>0</v>
      </c>
      <c r="AI130" s="44">
        <f t="shared" si="146"/>
        <v>95319.232681979905</v>
      </c>
      <c r="AJ130" s="35">
        <f t="shared" si="132"/>
        <v>130</v>
      </c>
      <c r="AK130" s="40">
        <f>AC130*(1+SUMIFS(WORKING!$Z$3:$Z$6802,WORKING!$A$3:$A$6802,$D$3,WORKING!$B$3:$B$6802,A130,WORKING!$C$3:$C$6802,C130))*(1+SUMIFS(WORKING!$AA$3:$AA$6802,WORKING!$A$3:$A$6802,$D$3,WORKING!$B$3:$B$6802,A130,WORKING!$C$3:$C$6802,C130))</f>
        <v>793.81602823958303</v>
      </c>
      <c r="AL130" s="57">
        <v>0</v>
      </c>
      <c r="AM130" s="57">
        <v>0</v>
      </c>
      <c r="AN130" s="61">
        <f t="shared" si="133"/>
        <v>130</v>
      </c>
      <c r="AO130" s="40">
        <f t="shared" si="147"/>
        <v>0</v>
      </c>
      <c r="AP130" s="40">
        <f t="shared" si="148"/>
        <v>0</v>
      </c>
      <c r="AQ130" s="44">
        <f t="shared" si="149"/>
        <v>103196.0836711458</v>
      </c>
    </row>
    <row r="131" spans="1:43" x14ac:dyDescent="0.25">
      <c r="A131" s="49">
        <v>3</v>
      </c>
      <c r="B131" s="49">
        <f t="shared" si="53"/>
        <v>3</v>
      </c>
      <c r="C131" s="7">
        <v>12</v>
      </c>
      <c r="D131" s="228"/>
      <c r="E131" s="228"/>
      <c r="F131" s="40">
        <f>SUMIFS(WORKING!$AB$3:$AB$6802,WORKING!$A$3:$A$6802,Results!$D$3,WORKING!$B$3:$B$6802,Results!A131,WORKING!$C$3:$C$6802,Results!C131)</f>
        <v>28</v>
      </c>
      <c r="G131" s="35">
        <f>SUMIFS(WORKING!$AC$3:$AC$6802,WORKING!$A$3:$A$6802,Results!$D$3,WORKING!$B$3:$B$6802,Results!A131,WORKING!$C$3:$C$6802,Results!C131)/1000</f>
        <v>18378.56897</v>
      </c>
      <c r="H131" s="35">
        <f t="shared" si="134"/>
        <v>656.37746321428574</v>
      </c>
      <c r="I131" s="187" t="s">
        <v>754</v>
      </c>
      <c r="J131" s="212" t="s">
        <v>754</v>
      </c>
      <c r="K131" s="217">
        <f t="shared" si="135"/>
        <v>656.37746321428574</v>
      </c>
      <c r="L131" s="34">
        <f t="shared" si="128"/>
        <v>28</v>
      </c>
      <c r="M131" s="40">
        <f>IF(K131="",H131*(1+SUMIFS(WORKING!$W$3:$W$6802,WORKING!$A$3:$A$6802,$D$3,WORKING!$B$3:$B$6802,A131,WORKING!$C$3:$C$6802,C131))*(1+SUMIFS(WORKING!$AA$3:$AA$6802,WORKING!$A$3:$A$6802,$D$3,WORKING!$B$3:$B$6802,A131,WORKING!$C$3:$C$6802,C131)),K131*(1+SUMIFS(WORKING!$W$3:$W$6802,WORKING!$A$3:$A$6802,$D$3,WORKING!$B$3:$B$6802,A131,WORKING!$C$3:$C$6802,C131))*(1+SUMIFS(WORKING!$AA$3:$AA$6802,WORKING!$A$3:$A$6802,$D$3,WORKING!$B$3:$B$6802,A131,WORKING!$C$3:$C$6802,C131)))</f>
        <v>716.61821570112158</v>
      </c>
      <c r="N131" s="57">
        <v>13</v>
      </c>
      <c r="O131" s="57">
        <v>0</v>
      </c>
      <c r="P131" s="61">
        <f t="shared" si="129"/>
        <v>41</v>
      </c>
      <c r="Q131" s="40">
        <f t="shared" si="136"/>
        <v>9316.0368041145812</v>
      </c>
      <c r="R131" s="40">
        <f t="shared" si="137"/>
        <v>0</v>
      </c>
      <c r="S131" s="44">
        <f t="shared" si="138"/>
        <v>29381.346843745985</v>
      </c>
      <c r="T131" s="35">
        <f t="shared" si="139"/>
        <v>41</v>
      </c>
      <c r="U131" s="40">
        <f>M131*(1+SUMIFS(WORKING!$X$3:$X$6802,WORKING!$A$3:$A$6802,$D$3,WORKING!$B$3:$B$6802,A131,WORKING!$C$3:$C$6802,C131))*(1+SUMIFS(WORKING!$AA$3:$AA$6802,WORKING!$A$3:$A$6802,$D$3,WORKING!$B$3:$B$6802,A131,WORKING!$C$3:$C$6802,C131))</f>
        <v>778.02496345617033</v>
      </c>
      <c r="V131" s="57">
        <v>0</v>
      </c>
      <c r="W131" s="57">
        <v>0</v>
      </c>
      <c r="X131" s="61">
        <f t="shared" si="130"/>
        <v>41</v>
      </c>
      <c r="Y131" s="40">
        <f t="shared" si="140"/>
        <v>0</v>
      </c>
      <c r="Z131" s="40">
        <f t="shared" si="141"/>
        <v>0</v>
      </c>
      <c r="AA131" s="44">
        <f t="shared" si="142"/>
        <v>31899.023501702985</v>
      </c>
      <c r="AB131" s="35">
        <f t="shared" si="143"/>
        <v>41</v>
      </c>
      <c r="AC131" s="40">
        <f>U131*(1+SUMIFS(WORKING!$Y$3:$Y$6802,WORKING!$A$3:$A$6802,$D$3,WORKING!$B$3:$B$6802,A131,WORKING!$C$3:$C$6802,C131))*(1+SUMIFS(WORKING!$AA$3:$AA$6802,WORKING!$A$3:$A$6802,$D$3,WORKING!$B$3:$B$6802,A131,WORKING!$C$3:$C$6802,C131))</f>
        <v>843.90419923306979</v>
      </c>
      <c r="AD131" s="57">
        <v>8</v>
      </c>
      <c r="AE131" s="57">
        <v>0</v>
      </c>
      <c r="AF131" s="61">
        <f t="shared" si="131"/>
        <v>49</v>
      </c>
      <c r="AG131" s="40">
        <f t="shared" si="144"/>
        <v>6751.2335938645583</v>
      </c>
      <c r="AH131" s="40">
        <f t="shared" si="145"/>
        <v>0</v>
      </c>
      <c r="AI131" s="44">
        <f t="shared" si="146"/>
        <v>41351.305762420423</v>
      </c>
      <c r="AJ131" s="35">
        <f t="shared" si="132"/>
        <v>49</v>
      </c>
      <c r="AK131" s="40">
        <f>AC131*(1+SUMIFS(WORKING!$Z$3:$Z$6802,WORKING!$A$3:$A$6802,$D$3,WORKING!$B$3:$B$6802,A131,WORKING!$C$3:$C$6802,C131))*(1+SUMIFS(WORKING!$AA$3:$AA$6802,WORKING!$A$3:$A$6802,$D$3,WORKING!$B$3:$B$6802,A131,WORKING!$C$3:$C$6802,C131))</f>
        <v>913.64919985252425</v>
      </c>
      <c r="AL131" s="57">
        <v>0</v>
      </c>
      <c r="AM131" s="57">
        <v>0</v>
      </c>
      <c r="AN131" s="61">
        <f t="shared" si="133"/>
        <v>49</v>
      </c>
      <c r="AO131" s="40">
        <f t="shared" si="147"/>
        <v>0</v>
      </c>
      <c r="AP131" s="40">
        <f t="shared" si="148"/>
        <v>0</v>
      </c>
      <c r="AQ131" s="44">
        <f t="shared" si="149"/>
        <v>44768.810792773686</v>
      </c>
    </row>
    <row r="132" spans="1:43" x14ac:dyDescent="0.25">
      <c r="A132" s="49">
        <v>3</v>
      </c>
      <c r="B132" s="49">
        <f t="shared" si="53"/>
        <v>4</v>
      </c>
      <c r="C132" s="7">
        <v>13</v>
      </c>
      <c r="D132" s="228"/>
      <c r="E132" s="228"/>
      <c r="F132" s="40">
        <f>SUMIFS(WORKING!$AB$3:$AB$6802,WORKING!$A$3:$A$6802,Results!$D$3,WORKING!$B$3:$B$6802,Results!A132,WORKING!$C$3:$C$6802,Results!C132)</f>
        <v>8</v>
      </c>
      <c r="G132" s="35">
        <f>SUMIFS(WORKING!$AC$3:$AC$6802,WORKING!$A$3:$A$6802,Results!$D$3,WORKING!$B$3:$B$6802,Results!A132,WORKING!$C$3:$C$6802,Results!C132)/1000</f>
        <v>7604.8719299999993</v>
      </c>
      <c r="H132" s="35">
        <f t="shared" si="134"/>
        <v>950.60899124999992</v>
      </c>
      <c r="I132" s="187" t="s">
        <v>754</v>
      </c>
      <c r="J132" s="212" t="s">
        <v>754</v>
      </c>
      <c r="K132" s="217">
        <f t="shared" si="135"/>
        <v>950.60899124999992</v>
      </c>
      <c r="L132" s="34">
        <f t="shared" si="128"/>
        <v>8</v>
      </c>
      <c r="M132" s="40">
        <f>IF(K132="",H132*(1+SUMIFS(WORKING!$W$3:$W$6802,WORKING!$A$3:$A$6802,$D$3,WORKING!$B$3:$B$6802,A132,WORKING!$C$3:$C$6802,C132))*(1+SUMIFS(WORKING!$AA$3:$AA$6802,WORKING!$A$3:$A$6802,$D$3,WORKING!$B$3:$B$6802,A132,WORKING!$C$3:$C$6802,C132)),K132*(1+SUMIFS(WORKING!$W$3:$W$6802,WORKING!$A$3:$A$6802,$D$3,WORKING!$B$3:$B$6802,A132,WORKING!$C$3:$C$6802,C132))*(1+SUMIFS(WORKING!$AA$3:$AA$6802,WORKING!$A$3:$A$6802,$D$3,WORKING!$B$3:$B$6802,A132,WORKING!$C$3:$C$6802,C132)))</f>
        <v>996.23067652051861</v>
      </c>
      <c r="N132" s="57">
        <v>9</v>
      </c>
      <c r="O132" s="57">
        <v>0</v>
      </c>
      <c r="P132" s="61">
        <f t="shared" si="129"/>
        <v>17</v>
      </c>
      <c r="Q132" s="40">
        <f t="shared" si="136"/>
        <v>8966.0760886846674</v>
      </c>
      <c r="R132" s="40">
        <f t="shared" si="137"/>
        <v>0</v>
      </c>
      <c r="S132" s="44">
        <f t="shared" si="138"/>
        <v>16935.921500848817</v>
      </c>
      <c r="T132" s="35">
        <f t="shared" si="139"/>
        <v>17</v>
      </c>
      <c r="U132" s="40">
        <f>M132*(1+SUMIFS(WORKING!$X$3:$X$6802,WORKING!$A$3:$A$6802,$D$3,WORKING!$B$3:$B$6802,A132,WORKING!$C$3:$C$6802,C132))*(1+SUMIFS(WORKING!$AA$3:$AA$6802,WORKING!$A$3:$A$6802,$D$3,WORKING!$B$3:$B$6802,A132,WORKING!$C$3:$C$6802,C132))</f>
        <v>1071.3304462268511</v>
      </c>
      <c r="V132" s="57">
        <v>1</v>
      </c>
      <c r="W132" s="57">
        <v>0</v>
      </c>
      <c r="X132" s="61">
        <f t="shared" si="130"/>
        <v>18</v>
      </c>
      <c r="Y132" s="40">
        <f t="shared" si="140"/>
        <v>1071.3304462268511</v>
      </c>
      <c r="Z132" s="40">
        <f t="shared" si="141"/>
        <v>0</v>
      </c>
      <c r="AA132" s="44">
        <f t="shared" si="142"/>
        <v>19283.948032083321</v>
      </c>
      <c r="AB132" s="35">
        <f t="shared" si="143"/>
        <v>18</v>
      </c>
      <c r="AC132" s="40">
        <f>U132*(1+SUMIFS(WORKING!$Y$3:$Y$6802,WORKING!$A$3:$A$6802,$D$3,WORKING!$B$3:$B$6802,A132,WORKING!$C$3:$C$6802,C132))*(1+SUMIFS(WORKING!$AA$3:$AA$6802,WORKING!$A$3:$A$6802,$D$3,WORKING!$B$3:$B$6802,A132,WORKING!$C$3:$C$6802,C132))</f>
        <v>1151.0046518671702</v>
      </c>
      <c r="AD132" s="57">
        <v>3</v>
      </c>
      <c r="AE132" s="57">
        <v>0</v>
      </c>
      <c r="AF132" s="61">
        <f t="shared" si="131"/>
        <v>21</v>
      </c>
      <c r="AG132" s="40">
        <f t="shared" si="144"/>
        <v>3453.0139556015106</v>
      </c>
      <c r="AH132" s="40">
        <f t="shared" si="145"/>
        <v>0</v>
      </c>
      <c r="AI132" s="44">
        <f t="shared" si="146"/>
        <v>24171.097689210575</v>
      </c>
      <c r="AJ132" s="35">
        <f t="shared" si="132"/>
        <v>21</v>
      </c>
      <c r="AK132" s="40">
        <f>AC132*(1+SUMIFS(WORKING!$Z$3:$Z$6802,WORKING!$A$3:$A$6802,$D$3,WORKING!$B$3:$B$6802,A132,WORKING!$C$3:$C$6802,C132))*(1+SUMIFS(WORKING!$AA$3:$AA$6802,WORKING!$A$3:$A$6802,$D$3,WORKING!$B$3:$B$6802,A132,WORKING!$C$3:$C$6802,C132))</f>
        <v>1234.2687619506344</v>
      </c>
      <c r="AL132" s="57">
        <v>0</v>
      </c>
      <c r="AM132" s="57">
        <v>0</v>
      </c>
      <c r="AN132" s="61">
        <f t="shared" si="133"/>
        <v>21</v>
      </c>
      <c r="AO132" s="40">
        <f t="shared" si="147"/>
        <v>0</v>
      </c>
      <c r="AP132" s="40">
        <f t="shared" si="148"/>
        <v>0</v>
      </c>
      <c r="AQ132" s="44">
        <f t="shared" si="149"/>
        <v>25919.644000963322</v>
      </c>
    </row>
    <row r="133" spans="1:43" x14ac:dyDescent="0.25">
      <c r="A133" s="49">
        <v>3</v>
      </c>
      <c r="B133" s="49">
        <f t="shared" si="53"/>
        <v>4</v>
      </c>
      <c r="C133" s="7">
        <v>14</v>
      </c>
      <c r="D133" s="228"/>
      <c r="E133" s="228"/>
      <c r="F133" s="40">
        <f>SUMIFS(WORKING!$AB$3:$AB$6802,WORKING!$A$3:$A$6802,Results!$D$3,WORKING!$B$3:$B$6802,Results!A133,WORKING!$C$3:$C$6802,Results!C133)</f>
        <v>0</v>
      </c>
      <c r="G133" s="35">
        <f>SUMIFS(WORKING!$AC$3:$AC$6802,WORKING!$A$3:$A$6802,Results!$D$3,WORKING!$B$3:$B$6802,Results!A133,WORKING!$C$3:$C$6802,Results!C133)/1000</f>
        <v>83.957080000000005</v>
      </c>
      <c r="H133" s="35">
        <f t="shared" si="134"/>
        <v>0</v>
      </c>
      <c r="I133" s="187" t="s">
        <v>754</v>
      </c>
      <c r="J133" s="212" t="s">
        <v>754</v>
      </c>
      <c r="K133" s="217" t="str">
        <f t="shared" si="135"/>
        <v/>
      </c>
      <c r="L133" s="34">
        <f t="shared" si="128"/>
        <v>0</v>
      </c>
      <c r="M133" s="40">
        <f>IF(K133="",H133*(1+SUMIFS(WORKING!$W$3:$W$6802,WORKING!$A$3:$A$6802,$D$3,WORKING!$B$3:$B$6802,A133,WORKING!$C$3:$C$6802,C133))*(1+SUMIFS(WORKING!$AA$3:$AA$6802,WORKING!$A$3:$A$6802,$D$3,WORKING!$B$3:$B$6802,A133,WORKING!$C$3:$C$6802,C133)),K133*(1+SUMIFS(WORKING!$W$3:$W$6802,WORKING!$A$3:$A$6802,$D$3,WORKING!$B$3:$B$6802,A133,WORKING!$C$3:$C$6802,C133))*(1+SUMIFS(WORKING!$AA$3:$AA$6802,WORKING!$A$3:$A$6802,$D$3,WORKING!$B$3:$B$6802,A133,WORKING!$C$3:$C$6802,C133)))</f>
        <v>0</v>
      </c>
      <c r="N133" s="57">
        <v>0</v>
      </c>
      <c r="O133" s="57">
        <v>0</v>
      </c>
      <c r="P133" s="61">
        <f t="shared" si="129"/>
        <v>0</v>
      </c>
      <c r="Q133" s="40">
        <f t="shared" si="136"/>
        <v>0</v>
      </c>
      <c r="R133" s="40">
        <f t="shared" si="137"/>
        <v>0</v>
      </c>
      <c r="S133" s="44">
        <f t="shared" si="138"/>
        <v>0</v>
      </c>
      <c r="T133" s="35">
        <f t="shared" si="139"/>
        <v>0</v>
      </c>
      <c r="U133" s="40">
        <f>M133*(1+SUMIFS(WORKING!$X$3:$X$6802,WORKING!$A$3:$A$6802,$D$3,WORKING!$B$3:$B$6802,A133,WORKING!$C$3:$C$6802,C133))*(1+SUMIFS(WORKING!$AA$3:$AA$6802,WORKING!$A$3:$A$6802,$D$3,WORKING!$B$3:$B$6802,A133,WORKING!$C$3:$C$6802,C133))</f>
        <v>0</v>
      </c>
      <c r="V133" s="57">
        <v>0</v>
      </c>
      <c r="W133" s="57">
        <v>0</v>
      </c>
      <c r="X133" s="61">
        <f t="shared" si="130"/>
        <v>0</v>
      </c>
      <c r="Y133" s="40">
        <f t="shared" si="140"/>
        <v>0</v>
      </c>
      <c r="Z133" s="40">
        <f t="shared" si="141"/>
        <v>0</v>
      </c>
      <c r="AA133" s="44">
        <f t="shared" si="142"/>
        <v>0</v>
      </c>
      <c r="AB133" s="35">
        <f t="shared" si="143"/>
        <v>0</v>
      </c>
      <c r="AC133" s="40">
        <f>U133*(1+SUMIFS(WORKING!$Y$3:$Y$6802,WORKING!$A$3:$A$6802,$D$3,WORKING!$B$3:$B$6802,A133,WORKING!$C$3:$C$6802,C133))*(1+SUMIFS(WORKING!$AA$3:$AA$6802,WORKING!$A$3:$A$6802,$D$3,WORKING!$B$3:$B$6802,A133,WORKING!$C$3:$C$6802,C133))</f>
        <v>0</v>
      </c>
      <c r="AD133" s="57">
        <v>0</v>
      </c>
      <c r="AE133" s="57">
        <v>0</v>
      </c>
      <c r="AF133" s="61">
        <f t="shared" si="131"/>
        <v>0</v>
      </c>
      <c r="AG133" s="40">
        <f t="shared" si="144"/>
        <v>0</v>
      </c>
      <c r="AH133" s="40">
        <f t="shared" si="145"/>
        <v>0</v>
      </c>
      <c r="AI133" s="44">
        <f t="shared" si="146"/>
        <v>0</v>
      </c>
      <c r="AJ133" s="35">
        <f t="shared" si="132"/>
        <v>0</v>
      </c>
      <c r="AK133" s="40">
        <f>AC133*(1+SUMIFS(WORKING!$Z$3:$Z$6802,WORKING!$A$3:$A$6802,$D$3,WORKING!$B$3:$B$6802,A133,WORKING!$C$3:$C$6802,C133))*(1+SUMIFS(WORKING!$AA$3:$AA$6802,WORKING!$A$3:$A$6802,$D$3,WORKING!$B$3:$B$6802,A133,WORKING!$C$3:$C$6802,C133))</f>
        <v>0</v>
      </c>
      <c r="AL133" s="57">
        <v>0</v>
      </c>
      <c r="AM133" s="57">
        <v>0</v>
      </c>
      <c r="AN133" s="61">
        <f t="shared" si="133"/>
        <v>0</v>
      </c>
      <c r="AO133" s="40">
        <f t="shared" si="147"/>
        <v>0</v>
      </c>
      <c r="AP133" s="40">
        <f t="shared" si="148"/>
        <v>0</v>
      </c>
      <c r="AQ133" s="44">
        <f t="shared" si="149"/>
        <v>0</v>
      </c>
    </row>
    <row r="134" spans="1:43" x14ac:dyDescent="0.25">
      <c r="A134" s="49">
        <v>3</v>
      </c>
      <c r="B134" s="49">
        <f t="shared" ref="B134:B206" si="150">IF(C134&lt;7,1,IF(C134&lt;11,2,IF(C134&lt;13,3,IF(C134&lt;17,4,IF(C134="Other",5,6)))))</f>
        <v>4</v>
      </c>
      <c r="C134" s="7">
        <v>15</v>
      </c>
      <c r="D134" s="228"/>
      <c r="E134" s="228"/>
      <c r="F134" s="40">
        <f>SUMIFS(WORKING!$AB$3:$AB$6802,WORKING!$A$3:$A$6802,Results!$D$3,WORKING!$B$3:$B$6802,Results!A134,WORKING!$C$3:$C$6802,Results!C134)</f>
        <v>0</v>
      </c>
      <c r="G134" s="35">
        <f>SUMIFS(WORKING!$AC$3:$AC$6802,WORKING!$A$3:$A$6802,Results!$D$3,WORKING!$B$3:$B$6802,Results!A134,WORKING!$C$3:$C$6802,Results!C134)/1000</f>
        <v>0</v>
      </c>
      <c r="H134" s="35">
        <f t="shared" si="134"/>
        <v>0</v>
      </c>
      <c r="I134" s="187" t="s">
        <v>754</v>
      </c>
      <c r="J134" s="212" t="s">
        <v>754</v>
      </c>
      <c r="K134" s="217" t="str">
        <f t="shared" si="135"/>
        <v/>
      </c>
      <c r="L134" s="34">
        <f t="shared" si="128"/>
        <v>0</v>
      </c>
      <c r="M134" s="40">
        <f>IF(K134="",H134*(1+SUMIFS(WORKING!$W$3:$W$6802,WORKING!$A$3:$A$6802,$D$3,WORKING!$B$3:$B$6802,A134,WORKING!$C$3:$C$6802,C134))*(1+SUMIFS(WORKING!$AA$3:$AA$6802,WORKING!$A$3:$A$6802,$D$3,WORKING!$B$3:$B$6802,A134,WORKING!$C$3:$C$6802,C134)),K134*(1+SUMIFS(WORKING!$W$3:$W$6802,WORKING!$A$3:$A$6802,$D$3,WORKING!$B$3:$B$6802,A134,WORKING!$C$3:$C$6802,C134))*(1+SUMIFS(WORKING!$AA$3:$AA$6802,WORKING!$A$3:$A$6802,$D$3,WORKING!$B$3:$B$6802,A134,WORKING!$C$3:$C$6802,C134)))</f>
        <v>0</v>
      </c>
      <c r="N134" s="57">
        <v>0</v>
      </c>
      <c r="O134" s="57">
        <v>0</v>
      </c>
      <c r="P134" s="61">
        <f t="shared" si="129"/>
        <v>0</v>
      </c>
      <c r="Q134" s="40">
        <f t="shared" si="136"/>
        <v>0</v>
      </c>
      <c r="R134" s="40">
        <f t="shared" si="137"/>
        <v>0</v>
      </c>
      <c r="S134" s="44">
        <f t="shared" si="138"/>
        <v>0</v>
      </c>
      <c r="T134" s="35">
        <f t="shared" si="139"/>
        <v>0</v>
      </c>
      <c r="U134" s="40">
        <f>M134*(1+SUMIFS(WORKING!$X$3:$X$6802,WORKING!$A$3:$A$6802,$D$3,WORKING!$B$3:$B$6802,A134,WORKING!$C$3:$C$6802,C134))*(1+SUMIFS(WORKING!$AA$3:$AA$6802,WORKING!$A$3:$A$6802,$D$3,WORKING!$B$3:$B$6802,A134,WORKING!$C$3:$C$6802,C134))</f>
        <v>0</v>
      </c>
      <c r="V134" s="57">
        <v>0</v>
      </c>
      <c r="W134" s="57">
        <v>0</v>
      </c>
      <c r="X134" s="61">
        <f t="shared" si="130"/>
        <v>0</v>
      </c>
      <c r="Y134" s="40">
        <f t="shared" si="140"/>
        <v>0</v>
      </c>
      <c r="Z134" s="40">
        <f t="shared" si="141"/>
        <v>0</v>
      </c>
      <c r="AA134" s="44">
        <f t="shared" si="142"/>
        <v>0</v>
      </c>
      <c r="AB134" s="35">
        <f t="shared" si="143"/>
        <v>0</v>
      </c>
      <c r="AC134" s="40">
        <f>U134*(1+SUMIFS(WORKING!$Y$3:$Y$6802,WORKING!$A$3:$A$6802,$D$3,WORKING!$B$3:$B$6802,A134,WORKING!$C$3:$C$6802,C134))*(1+SUMIFS(WORKING!$AA$3:$AA$6802,WORKING!$A$3:$A$6802,$D$3,WORKING!$B$3:$B$6802,A134,WORKING!$C$3:$C$6802,C134))</f>
        <v>0</v>
      </c>
      <c r="AD134" s="57">
        <v>0</v>
      </c>
      <c r="AE134" s="57">
        <v>0</v>
      </c>
      <c r="AF134" s="61">
        <f t="shared" si="131"/>
        <v>0</v>
      </c>
      <c r="AG134" s="40">
        <f t="shared" si="144"/>
        <v>0</v>
      </c>
      <c r="AH134" s="40">
        <f t="shared" si="145"/>
        <v>0</v>
      </c>
      <c r="AI134" s="44">
        <f t="shared" si="146"/>
        <v>0</v>
      </c>
      <c r="AJ134" s="35">
        <f t="shared" si="132"/>
        <v>0</v>
      </c>
      <c r="AK134" s="40">
        <f>AC134*(1+SUMIFS(WORKING!$Z$3:$Z$6802,WORKING!$A$3:$A$6802,$D$3,WORKING!$B$3:$B$6802,A134,WORKING!$C$3:$C$6802,C134))*(1+SUMIFS(WORKING!$AA$3:$AA$6802,WORKING!$A$3:$A$6802,$D$3,WORKING!$B$3:$B$6802,A134,WORKING!$C$3:$C$6802,C134))</f>
        <v>0</v>
      </c>
      <c r="AL134" s="57">
        <v>0</v>
      </c>
      <c r="AM134" s="57">
        <v>0</v>
      </c>
      <c r="AN134" s="61">
        <f t="shared" si="133"/>
        <v>0</v>
      </c>
      <c r="AO134" s="40">
        <f t="shared" si="147"/>
        <v>0</v>
      </c>
      <c r="AP134" s="40">
        <f t="shared" si="148"/>
        <v>0</v>
      </c>
      <c r="AQ134" s="44">
        <f t="shared" si="149"/>
        <v>0</v>
      </c>
    </row>
    <row r="135" spans="1:43" x14ac:dyDescent="0.25">
      <c r="A135" s="49">
        <v>3</v>
      </c>
      <c r="B135" s="49">
        <f t="shared" si="150"/>
        <v>4</v>
      </c>
      <c r="C135" s="7">
        <v>16</v>
      </c>
      <c r="D135" s="228"/>
      <c r="E135" s="228"/>
      <c r="F135" s="40">
        <f>SUMIFS(WORKING!$AB$3:$AB$6802,WORKING!$A$3:$A$6802,Results!$D$3,WORKING!$B$3:$B$6802,Results!A135,WORKING!$C$3:$C$6802,Results!C135)</f>
        <v>0</v>
      </c>
      <c r="G135" s="35">
        <f>SUMIFS(WORKING!$AC$3:$AC$6802,WORKING!$A$3:$A$6802,Results!$D$3,WORKING!$B$3:$B$6802,Results!A135,WORKING!$C$3:$C$6802,Results!C135)/1000</f>
        <v>0</v>
      </c>
      <c r="H135" s="35">
        <f t="shared" si="134"/>
        <v>0</v>
      </c>
      <c r="I135" s="187" t="s">
        <v>754</v>
      </c>
      <c r="J135" s="212" t="s">
        <v>754</v>
      </c>
      <c r="K135" s="217" t="str">
        <f t="shared" si="135"/>
        <v/>
      </c>
      <c r="L135" s="34">
        <f t="shared" si="128"/>
        <v>0</v>
      </c>
      <c r="M135" s="40">
        <f>IF(K135="",H135*(1+SUMIFS(WORKING!$W$3:$W$6802,WORKING!$A$3:$A$6802,$D$3,WORKING!$B$3:$B$6802,A135,WORKING!$C$3:$C$6802,C135))*(1+SUMIFS(WORKING!$AA$3:$AA$6802,WORKING!$A$3:$A$6802,$D$3,WORKING!$B$3:$B$6802,A135,WORKING!$C$3:$C$6802,C135)),K135*(1+SUMIFS(WORKING!$W$3:$W$6802,WORKING!$A$3:$A$6802,$D$3,WORKING!$B$3:$B$6802,A135,WORKING!$C$3:$C$6802,C135))*(1+SUMIFS(WORKING!$AA$3:$AA$6802,WORKING!$A$3:$A$6802,$D$3,WORKING!$B$3:$B$6802,A135,WORKING!$C$3:$C$6802,C135)))</f>
        <v>0</v>
      </c>
      <c r="N135" s="57">
        <v>0</v>
      </c>
      <c r="O135" s="57">
        <v>0</v>
      </c>
      <c r="P135" s="61">
        <f t="shared" si="129"/>
        <v>0</v>
      </c>
      <c r="Q135" s="40">
        <f t="shared" si="136"/>
        <v>0</v>
      </c>
      <c r="R135" s="40">
        <f t="shared" si="137"/>
        <v>0</v>
      </c>
      <c r="S135" s="44">
        <f t="shared" si="138"/>
        <v>0</v>
      </c>
      <c r="T135" s="35">
        <f t="shared" si="139"/>
        <v>0</v>
      </c>
      <c r="U135" s="40">
        <f>M135*(1+SUMIFS(WORKING!$X$3:$X$6802,WORKING!$A$3:$A$6802,$D$3,WORKING!$B$3:$B$6802,A135,WORKING!$C$3:$C$6802,C135))*(1+SUMIFS(WORKING!$AA$3:$AA$6802,WORKING!$A$3:$A$6802,$D$3,WORKING!$B$3:$B$6802,A135,WORKING!$C$3:$C$6802,C135))</f>
        <v>0</v>
      </c>
      <c r="V135" s="57">
        <v>0</v>
      </c>
      <c r="W135" s="57">
        <v>0</v>
      </c>
      <c r="X135" s="61">
        <f t="shared" si="130"/>
        <v>0</v>
      </c>
      <c r="Y135" s="40">
        <f t="shared" si="140"/>
        <v>0</v>
      </c>
      <c r="Z135" s="40">
        <f t="shared" si="141"/>
        <v>0</v>
      </c>
      <c r="AA135" s="44">
        <f t="shared" si="142"/>
        <v>0</v>
      </c>
      <c r="AB135" s="35">
        <f t="shared" si="143"/>
        <v>0</v>
      </c>
      <c r="AC135" s="40">
        <f>U135*(1+SUMIFS(WORKING!$Y$3:$Y$6802,WORKING!$A$3:$A$6802,$D$3,WORKING!$B$3:$B$6802,A135,WORKING!$C$3:$C$6802,C135))*(1+SUMIFS(WORKING!$AA$3:$AA$6802,WORKING!$A$3:$A$6802,$D$3,WORKING!$B$3:$B$6802,A135,WORKING!$C$3:$C$6802,C135))</f>
        <v>0</v>
      </c>
      <c r="AD135" s="57">
        <v>0</v>
      </c>
      <c r="AE135" s="57">
        <v>0</v>
      </c>
      <c r="AF135" s="61">
        <f t="shared" si="131"/>
        <v>0</v>
      </c>
      <c r="AG135" s="40">
        <f t="shared" si="144"/>
        <v>0</v>
      </c>
      <c r="AH135" s="40">
        <f t="shared" si="145"/>
        <v>0</v>
      </c>
      <c r="AI135" s="44">
        <f t="shared" si="146"/>
        <v>0</v>
      </c>
      <c r="AJ135" s="35">
        <f t="shared" si="132"/>
        <v>0</v>
      </c>
      <c r="AK135" s="40">
        <f>AC135*(1+SUMIFS(WORKING!$Z$3:$Z$6802,WORKING!$A$3:$A$6802,$D$3,WORKING!$B$3:$B$6802,A135,WORKING!$C$3:$C$6802,C135))*(1+SUMIFS(WORKING!$AA$3:$AA$6802,WORKING!$A$3:$A$6802,$D$3,WORKING!$B$3:$B$6802,A135,WORKING!$C$3:$C$6802,C135))</f>
        <v>0</v>
      </c>
      <c r="AL135" s="57">
        <v>0</v>
      </c>
      <c r="AM135" s="57">
        <v>0</v>
      </c>
      <c r="AN135" s="61">
        <f t="shared" si="133"/>
        <v>0</v>
      </c>
      <c r="AO135" s="40">
        <f t="shared" si="147"/>
        <v>0</v>
      </c>
      <c r="AP135" s="40">
        <f t="shared" si="148"/>
        <v>0</v>
      </c>
      <c r="AQ135" s="44">
        <f t="shared" si="149"/>
        <v>0</v>
      </c>
    </row>
    <row r="136" spans="1:43" x14ac:dyDescent="0.25">
      <c r="A136" s="49">
        <v>3</v>
      </c>
      <c r="B136" s="49">
        <f>IF(C136&lt;7,1,IF(C136&lt;11,2,IF(C136&lt;13,3,IF(C136&lt;17,4,5))))</f>
        <v>5</v>
      </c>
      <c r="C136" s="191" t="s">
        <v>759</v>
      </c>
      <c r="D136" s="229"/>
      <c r="E136" s="229"/>
      <c r="F136" s="40">
        <f>SUMIFS(WORKING!$AB$3:$AB$6802,WORKING!$A$3:$A$6802,Results!$D$3,WORKING!$B$3:$B$6802,Results!A136,WORKING!$C$3:$C$6802,Results!C136)</f>
        <v>0</v>
      </c>
      <c r="G136" s="35">
        <f>SUMIFS(WORKING!$AC$3:$AC$6802,WORKING!$A$3:$A$6802,Results!$D$3,WORKING!$B$3:$B$6802,Results!A136,WORKING!$C$3:$C$6802,Results!C136)/1000</f>
        <v>0</v>
      </c>
      <c r="H136" s="35">
        <f t="shared" si="134"/>
        <v>0</v>
      </c>
      <c r="I136" s="187" t="s">
        <v>754</v>
      </c>
      <c r="J136" s="212">
        <v>23919</v>
      </c>
      <c r="K136" s="217" t="str">
        <f t="shared" si="135"/>
        <v/>
      </c>
      <c r="L136" s="34">
        <f t="shared" si="128"/>
        <v>0</v>
      </c>
      <c r="M136" s="40">
        <f>IF(K136="",H136*(1+SUMIFS(WORKING!$W$3:$W$6802,WORKING!$A$3:$A$6802,$D$3,WORKING!$B$3:$B$6802,A136,WORKING!$C$3:$C$6802,"Other"))*(1+SUMIFS(WORKING!$AA$3:$AA$6802,WORKING!$A$3:$A$6802,$D$3,WORKING!$B$3:$B$6802,A136,WORKING!$C$3:$C$6802,"Other")),K136*(1+SUMIFS(WORKING!$W$3:$W$6802,WORKING!$A$3:$A$6802,$D$3,WORKING!$B$3:$B$6802,A136,WORKING!$C$3:$C$6802,"Other"))*(1+SUMIFS(WORKING!$AA$3:$AA$6802,WORKING!$A$3:$A$6802,$D$3,WORKING!$B$3:$B$6802,A136,WORKING!$C$3:$C$6802,"Other")))</f>
        <v>0</v>
      </c>
      <c r="N136" s="57">
        <v>0</v>
      </c>
      <c r="O136" s="57">
        <v>0</v>
      </c>
      <c r="P136" s="61">
        <f t="shared" si="129"/>
        <v>0</v>
      </c>
      <c r="Q136" s="40">
        <f t="shared" si="136"/>
        <v>0</v>
      </c>
      <c r="R136" s="40">
        <f t="shared" si="137"/>
        <v>0</v>
      </c>
      <c r="S136" s="44">
        <f t="shared" si="138"/>
        <v>0</v>
      </c>
      <c r="T136" s="35">
        <f t="shared" si="139"/>
        <v>0</v>
      </c>
      <c r="U136" s="40">
        <f>M136*(1+SUMIFS(WORKING!$X$3:$X$6802,WORKING!$A$3:$A$6802,$D$3,WORKING!$B$3:$B$6802,A136,WORKING!$C$3:$C$6802,"Other"))*(1+SUMIFS(WORKING!$AA$3:$AA$6802,WORKING!$A$3:$A$6802,$D$3,WORKING!$B$3:$B$6802,A136,WORKING!$C$3:$C$6802,"Other"))</f>
        <v>0</v>
      </c>
      <c r="V136" s="57">
        <v>0</v>
      </c>
      <c r="W136" s="57">
        <v>0</v>
      </c>
      <c r="X136" s="61">
        <f t="shared" si="130"/>
        <v>0</v>
      </c>
      <c r="Y136" s="40">
        <f t="shared" si="140"/>
        <v>0</v>
      </c>
      <c r="Z136" s="40">
        <f t="shared" si="141"/>
        <v>0</v>
      </c>
      <c r="AA136" s="44">
        <f t="shared" si="142"/>
        <v>0</v>
      </c>
      <c r="AB136" s="35">
        <f t="shared" si="143"/>
        <v>0</v>
      </c>
      <c r="AC136" s="40">
        <f>U136*(1+SUMIFS(WORKING!$Y$3:$Y$6802,WORKING!$A$3:$A$6802,$D$3,WORKING!$B$3:$B$6802,A136,WORKING!$C$3:$C$6802,"Other"))*(1+SUMIFS(WORKING!$AA$3:$AA$6802,WORKING!$A$3:$A$6802,$D$3,WORKING!$B$3:$B$6802,A136,WORKING!$C$3:$C$6802,"Other"))</f>
        <v>0</v>
      </c>
      <c r="AD136" s="57">
        <v>0</v>
      </c>
      <c r="AE136" s="57">
        <v>0</v>
      </c>
      <c r="AF136" s="61">
        <f t="shared" si="131"/>
        <v>0</v>
      </c>
      <c r="AG136" s="40">
        <f t="shared" si="144"/>
        <v>0</v>
      </c>
      <c r="AH136" s="40">
        <f t="shared" si="145"/>
        <v>0</v>
      </c>
      <c r="AI136" s="44">
        <f t="shared" si="146"/>
        <v>0</v>
      </c>
      <c r="AJ136" s="35">
        <f t="shared" si="132"/>
        <v>0</v>
      </c>
      <c r="AK136" s="40">
        <f>AC136*(1+SUMIFS(WORKING!$Z$3:$Z$6802,WORKING!$A$3:$A$6802,$D$3,WORKING!$B$3:$B$6802,A136,WORKING!$C$3:$C$6802,"Other"))*(1+SUMIFS(WORKING!$AA$3:$AA$6802,WORKING!$A$3:$A$6802,$D$3,WORKING!$B$3:$B$6802,A136,WORKING!$C$3:$C$6802,"Other"))</f>
        <v>0</v>
      </c>
      <c r="AL136" s="57">
        <v>0</v>
      </c>
      <c r="AM136" s="57">
        <v>0</v>
      </c>
      <c r="AN136" s="61">
        <f t="shared" si="133"/>
        <v>0</v>
      </c>
      <c r="AO136" s="40">
        <f t="shared" si="147"/>
        <v>0</v>
      </c>
      <c r="AP136" s="40">
        <f t="shared" si="148"/>
        <v>0</v>
      </c>
      <c r="AQ136" s="44">
        <f t="shared" si="149"/>
        <v>0</v>
      </c>
    </row>
    <row r="137" spans="1:43" x14ac:dyDescent="0.25">
      <c r="A137" s="49">
        <v>3</v>
      </c>
      <c r="B137" s="49">
        <f>IF(C137&lt;7,1,IF(C137&lt;11,2,IF(C137&lt;13,3,IF(C137&lt;17,4,5))))</f>
        <v>5</v>
      </c>
      <c r="C137" s="191" t="s">
        <v>57</v>
      </c>
      <c r="D137" s="229"/>
      <c r="E137" s="229"/>
      <c r="F137" s="40">
        <f>SUMIFS(WORKING!$AB$3:$AB$6802,WORKING!$A$3:$A$6802,Results!$D$3,WORKING!$B$3:$B$6802,Results!A137,WORKING!$C$3:$C$6802,Results!C137)</f>
        <v>0</v>
      </c>
      <c r="G137" s="35">
        <f>SUMIFS(WORKING!$AC$3:$AC$6802,WORKING!$A$3:$A$6802,Results!$D$3,WORKING!$B$3:$B$6802,Results!A137,WORKING!$C$3:$C$6802,Results!C137)/1000</f>
        <v>0</v>
      </c>
      <c r="H137" s="35">
        <f t="shared" si="134"/>
        <v>0</v>
      </c>
      <c r="I137" s="187" t="s">
        <v>754</v>
      </c>
      <c r="J137" s="212" t="s">
        <v>754</v>
      </c>
      <c r="K137" s="217" t="str">
        <f t="shared" si="135"/>
        <v/>
      </c>
      <c r="L137" s="34">
        <f t="shared" si="128"/>
        <v>0</v>
      </c>
      <c r="M137" s="40">
        <f>IF(K137="",H137*(1+SUMIFS(WORKING!$W$3:$W$6802,WORKING!$A$3:$A$6802,$D$3,WORKING!$B$3:$B$6802,A137,WORKING!$C$3:$C$6802,"Other"))*(1+SUMIFS(WORKING!$AA$3:$AA$6802,WORKING!$A$3:$A$6802,$D$3,WORKING!$B$3:$B$6802,A137,WORKING!$C$3:$C$6802,"Other")),K137*(1+SUMIFS(WORKING!$W$3:$W$6802,WORKING!$A$3:$A$6802,$D$3,WORKING!$B$3:$B$6802,A137,WORKING!$C$3:$C$6802,"Other"))*(1+SUMIFS(WORKING!$AA$3:$AA$6802,WORKING!$A$3:$A$6802,$D$3,WORKING!$B$3:$B$6802,A137,WORKING!$C$3:$C$6802,"Other")))</f>
        <v>0</v>
      </c>
      <c r="N137" s="57">
        <v>0</v>
      </c>
      <c r="O137" s="57">
        <v>0</v>
      </c>
      <c r="P137" s="61">
        <f t="shared" si="129"/>
        <v>0</v>
      </c>
      <c r="Q137" s="40">
        <f t="shared" si="136"/>
        <v>0</v>
      </c>
      <c r="R137" s="40">
        <f t="shared" si="137"/>
        <v>0</v>
      </c>
      <c r="S137" s="44">
        <f t="shared" si="138"/>
        <v>0</v>
      </c>
      <c r="T137" s="35">
        <f t="shared" si="139"/>
        <v>0</v>
      </c>
      <c r="U137" s="40">
        <f>M137*(1+SUMIFS(WORKING!$X$3:$X$6802,WORKING!$A$3:$A$6802,$D$3,WORKING!$B$3:$B$6802,A137,WORKING!$C$3:$C$6802,"Other"))*(1+SUMIFS(WORKING!$AA$3:$AA$6802,WORKING!$A$3:$A$6802,$D$3,WORKING!$B$3:$B$6802,A137,WORKING!$C$3:$C$6802,"Other"))</f>
        <v>0</v>
      </c>
      <c r="V137" s="57">
        <v>0</v>
      </c>
      <c r="W137" s="57">
        <v>0</v>
      </c>
      <c r="X137" s="61">
        <f t="shared" si="130"/>
        <v>0</v>
      </c>
      <c r="Y137" s="40">
        <f t="shared" si="140"/>
        <v>0</v>
      </c>
      <c r="Z137" s="40">
        <f t="shared" si="141"/>
        <v>0</v>
      </c>
      <c r="AA137" s="44">
        <f t="shared" si="142"/>
        <v>0</v>
      </c>
      <c r="AB137" s="35">
        <f t="shared" si="143"/>
        <v>0</v>
      </c>
      <c r="AC137" s="40">
        <f>U137*(1+SUMIFS(WORKING!$Y$3:$Y$6802,WORKING!$A$3:$A$6802,$D$3,WORKING!$B$3:$B$6802,A137,WORKING!$C$3:$C$6802,"Other"))*(1+SUMIFS(WORKING!$AA$3:$AA$6802,WORKING!$A$3:$A$6802,$D$3,WORKING!$B$3:$B$6802,A137,WORKING!$C$3:$C$6802,"Other"))</f>
        <v>0</v>
      </c>
      <c r="AD137" s="57">
        <v>0</v>
      </c>
      <c r="AE137" s="57">
        <v>0</v>
      </c>
      <c r="AF137" s="61">
        <f t="shared" si="131"/>
        <v>0</v>
      </c>
      <c r="AG137" s="40">
        <f t="shared" si="144"/>
        <v>0</v>
      </c>
      <c r="AH137" s="40">
        <f t="shared" si="145"/>
        <v>0</v>
      </c>
      <c r="AI137" s="44">
        <f t="shared" si="146"/>
        <v>0</v>
      </c>
      <c r="AJ137" s="35">
        <f t="shared" si="132"/>
        <v>0</v>
      </c>
      <c r="AK137" s="40">
        <f>AC137*(1+SUMIFS(WORKING!$Z$3:$Z$6802,WORKING!$A$3:$A$6802,$D$3,WORKING!$B$3:$B$6802,A137,WORKING!$C$3:$C$6802,"Other"))*(1+SUMIFS(WORKING!$AA$3:$AA$6802,WORKING!$A$3:$A$6802,$D$3,WORKING!$B$3:$B$6802,A137,WORKING!$C$3:$C$6802,"Other"))</f>
        <v>0</v>
      </c>
      <c r="AL137" s="57">
        <v>0</v>
      </c>
      <c r="AM137" s="57">
        <v>0</v>
      </c>
      <c r="AN137" s="61">
        <f t="shared" si="133"/>
        <v>0</v>
      </c>
      <c r="AO137" s="40">
        <f t="shared" si="147"/>
        <v>0</v>
      </c>
      <c r="AP137" s="40">
        <f t="shared" si="148"/>
        <v>0</v>
      </c>
      <c r="AQ137" s="44">
        <f t="shared" si="149"/>
        <v>0</v>
      </c>
    </row>
    <row r="138" spans="1:43" x14ac:dyDescent="0.25">
      <c r="A138" s="49">
        <v>3</v>
      </c>
      <c r="B138" s="49">
        <f>IF(C138&lt;7,1,IF(C138&lt;11,2,IF(C138&lt;13,3,IF(C138&lt;17,4,5))))</f>
        <v>5</v>
      </c>
      <c r="C138" s="191" t="s">
        <v>57</v>
      </c>
      <c r="D138" s="229"/>
      <c r="E138" s="229"/>
      <c r="F138" s="40">
        <f>SUMIFS(WORKING!$AB$3:$AB$6802,WORKING!$A$3:$A$6802,Results!$D$3,WORKING!$B$3:$B$6802,Results!A138,WORKING!$C$3:$C$6802,Results!C138)</f>
        <v>0</v>
      </c>
      <c r="G138" s="35">
        <f>SUMIFS(WORKING!$AC$3:$AC$6802,WORKING!$A$3:$A$6802,Results!$D$3,WORKING!$B$3:$B$6802,Results!A138,WORKING!$C$3:$C$6802,Results!C138)/1000</f>
        <v>0</v>
      </c>
      <c r="H138" s="35">
        <f t="shared" si="134"/>
        <v>0</v>
      </c>
      <c r="I138" s="187" t="s">
        <v>754</v>
      </c>
      <c r="J138" s="212" t="s">
        <v>754</v>
      </c>
      <c r="K138" s="217" t="str">
        <f t="shared" si="135"/>
        <v/>
      </c>
      <c r="L138" s="34">
        <f t="shared" si="128"/>
        <v>0</v>
      </c>
      <c r="M138" s="40">
        <f>IF(K138="",H138*(1+SUMIFS(WORKING!$W$3:$W$6802,WORKING!$A$3:$A$6802,$D$3,WORKING!$B$3:$B$6802,A138,WORKING!$C$3:$C$6802,"Other"))*(1+SUMIFS(WORKING!$AA$3:$AA$6802,WORKING!$A$3:$A$6802,$D$3,WORKING!$B$3:$B$6802,A138,WORKING!$C$3:$C$6802,"Other")),K138*(1+SUMIFS(WORKING!$W$3:$W$6802,WORKING!$A$3:$A$6802,$D$3,WORKING!$B$3:$B$6802,A138,WORKING!$C$3:$C$6802,"Other"))*(1+SUMIFS(WORKING!$AA$3:$AA$6802,WORKING!$A$3:$A$6802,$D$3,WORKING!$B$3:$B$6802,A138,WORKING!$C$3:$C$6802,"Other")))</f>
        <v>0</v>
      </c>
      <c r="N138" s="57">
        <v>0</v>
      </c>
      <c r="O138" s="57">
        <v>0</v>
      </c>
      <c r="P138" s="61">
        <f t="shared" si="129"/>
        <v>0</v>
      </c>
      <c r="Q138" s="40">
        <f t="shared" si="136"/>
        <v>0</v>
      </c>
      <c r="R138" s="40">
        <f t="shared" si="137"/>
        <v>0</v>
      </c>
      <c r="S138" s="44">
        <f t="shared" si="138"/>
        <v>0</v>
      </c>
      <c r="T138" s="35">
        <f t="shared" si="139"/>
        <v>0</v>
      </c>
      <c r="U138" s="40">
        <f>M138*(1+SUMIFS(WORKING!$X$3:$X$6802,WORKING!$A$3:$A$6802,$D$3,WORKING!$B$3:$B$6802,A138,WORKING!$C$3:$C$6802,"Other"))*(1+SUMIFS(WORKING!$AA$3:$AA$6802,WORKING!$A$3:$A$6802,$D$3,WORKING!$B$3:$B$6802,A138,WORKING!$C$3:$C$6802,"Other"))</f>
        <v>0</v>
      </c>
      <c r="V138" s="57">
        <v>0</v>
      </c>
      <c r="W138" s="57">
        <v>0</v>
      </c>
      <c r="X138" s="61">
        <f t="shared" si="130"/>
        <v>0</v>
      </c>
      <c r="Y138" s="40">
        <f t="shared" si="140"/>
        <v>0</v>
      </c>
      <c r="Z138" s="40">
        <f t="shared" si="141"/>
        <v>0</v>
      </c>
      <c r="AA138" s="44">
        <f t="shared" si="142"/>
        <v>0</v>
      </c>
      <c r="AB138" s="35">
        <f t="shared" si="143"/>
        <v>0</v>
      </c>
      <c r="AC138" s="40">
        <f>U138*(1+SUMIFS(WORKING!$Y$3:$Y$6802,WORKING!$A$3:$A$6802,$D$3,WORKING!$B$3:$B$6802,A138,WORKING!$C$3:$C$6802,"Other"))*(1+SUMIFS(WORKING!$AA$3:$AA$6802,WORKING!$A$3:$A$6802,$D$3,WORKING!$B$3:$B$6802,A138,WORKING!$C$3:$C$6802,"Other"))</f>
        <v>0</v>
      </c>
      <c r="AD138" s="57">
        <v>0</v>
      </c>
      <c r="AE138" s="57">
        <v>0</v>
      </c>
      <c r="AF138" s="61">
        <f t="shared" si="131"/>
        <v>0</v>
      </c>
      <c r="AG138" s="40">
        <f t="shared" si="144"/>
        <v>0</v>
      </c>
      <c r="AH138" s="40">
        <f t="shared" si="145"/>
        <v>0</v>
      </c>
      <c r="AI138" s="44">
        <f t="shared" si="146"/>
        <v>0</v>
      </c>
      <c r="AJ138" s="35">
        <f t="shared" si="132"/>
        <v>0</v>
      </c>
      <c r="AK138" s="40">
        <f>AC138*(1+SUMIFS(WORKING!$Z$3:$Z$6802,WORKING!$A$3:$A$6802,$D$3,WORKING!$B$3:$B$6802,A138,WORKING!$C$3:$C$6802,"Other"))*(1+SUMIFS(WORKING!$AA$3:$AA$6802,WORKING!$A$3:$A$6802,$D$3,WORKING!$B$3:$B$6802,A138,WORKING!$C$3:$C$6802,"Other"))</f>
        <v>0</v>
      </c>
      <c r="AL138" s="57">
        <v>0</v>
      </c>
      <c r="AM138" s="57">
        <v>0</v>
      </c>
      <c r="AN138" s="61">
        <f t="shared" si="133"/>
        <v>0</v>
      </c>
      <c r="AO138" s="40">
        <f t="shared" si="147"/>
        <v>0</v>
      </c>
      <c r="AP138" s="40">
        <f t="shared" si="148"/>
        <v>0</v>
      </c>
      <c r="AQ138" s="44">
        <f t="shared" si="149"/>
        <v>0</v>
      </c>
    </row>
    <row r="139" spans="1:43" x14ac:dyDescent="0.25">
      <c r="A139" s="49">
        <v>3</v>
      </c>
      <c r="B139" s="49">
        <f>IF(C139&lt;7,1,IF(C139&lt;11,2,IF(C139&lt;13,3,IF(C139&lt;17,4,5))))</f>
        <v>5</v>
      </c>
      <c r="C139" s="191" t="s">
        <v>57</v>
      </c>
      <c r="D139" s="229"/>
      <c r="E139" s="229"/>
      <c r="F139" s="40">
        <f>SUMIFS(WORKING!$AB$3:$AB$6802,WORKING!$A$3:$A$6802,Results!$D$3,WORKING!$B$3:$B$6802,Results!A139,WORKING!$C$3:$C$6802,Results!C139)</f>
        <v>0</v>
      </c>
      <c r="G139" s="35">
        <f>SUMIFS(WORKING!$AC$3:$AC$6802,WORKING!$A$3:$A$6802,Results!$D$3,WORKING!$B$3:$B$6802,Results!A139,WORKING!$C$3:$C$6802,Results!C139)/1000</f>
        <v>0</v>
      </c>
      <c r="H139" s="35">
        <f t="shared" si="134"/>
        <v>0</v>
      </c>
      <c r="I139" s="157" t="s">
        <v>754</v>
      </c>
      <c r="J139" s="213" t="s">
        <v>754</v>
      </c>
      <c r="K139" s="217" t="str">
        <f t="shared" si="135"/>
        <v/>
      </c>
      <c r="L139" s="34">
        <f t="shared" si="128"/>
        <v>0</v>
      </c>
      <c r="M139" s="40">
        <f>IF(K139="",H139*(1+SUMIFS(WORKING!$W$3:$W$6802,WORKING!$A$3:$A$6802,$D$3,WORKING!$B$3:$B$6802,A139,WORKING!$C$3:$C$6802,"Other"))*(1+SUMIFS(WORKING!$AA$3:$AA$6802,WORKING!$A$3:$A$6802,$D$3,WORKING!$B$3:$B$6802,A139,WORKING!$C$3:$C$6802,"Other")),K139*(1+SUMIFS(WORKING!$W$3:$W$6802,WORKING!$A$3:$A$6802,$D$3,WORKING!$B$3:$B$6802,A139,WORKING!$C$3:$C$6802,"Other"))*(1+SUMIFS(WORKING!$AA$3:$AA$6802,WORKING!$A$3:$A$6802,$D$3,WORKING!$B$3:$B$6802,A139,WORKING!$C$3:$C$6802,"Other")))</f>
        <v>0</v>
      </c>
      <c r="N139" s="57">
        <v>0</v>
      </c>
      <c r="O139" s="57">
        <v>0</v>
      </c>
      <c r="P139" s="61">
        <f t="shared" si="129"/>
        <v>0</v>
      </c>
      <c r="Q139" s="40">
        <f t="shared" si="136"/>
        <v>0</v>
      </c>
      <c r="R139" s="40">
        <f t="shared" si="137"/>
        <v>0</v>
      </c>
      <c r="S139" s="44">
        <f t="shared" si="138"/>
        <v>0</v>
      </c>
      <c r="T139" s="35">
        <f t="shared" si="139"/>
        <v>0</v>
      </c>
      <c r="U139" s="40">
        <f>M139*(1+SUMIFS(WORKING!$X$3:$X$6802,WORKING!$A$3:$A$6802,$D$3,WORKING!$B$3:$B$6802,A139,WORKING!$C$3:$C$6802,"Other"))*(1+SUMIFS(WORKING!$AA$3:$AA$6802,WORKING!$A$3:$A$6802,$D$3,WORKING!$B$3:$B$6802,A139,WORKING!$C$3:$C$6802,"Other"))</f>
        <v>0</v>
      </c>
      <c r="V139" s="57">
        <v>0</v>
      </c>
      <c r="W139" s="57">
        <v>0</v>
      </c>
      <c r="X139" s="61">
        <f t="shared" si="130"/>
        <v>0</v>
      </c>
      <c r="Y139" s="40">
        <f t="shared" si="140"/>
        <v>0</v>
      </c>
      <c r="Z139" s="40">
        <f t="shared" si="141"/>
        <v>0</v>
      </c>
      <c r="AA139" s="44">
        <f t="shared" si="142"/>
        <v>0</v>
      </c>
      <c r="AB139" s="35">
        <f t="shared" si="143"/>
        <v>0</v>
      </c>
      <c r="AC139" s="40">
        <f>U139*(1+SUMIFS(WORKING!$Y$3:$Y$6802,WORKING!$A$3:$A$6802,$D$3,WORKING!$B$3:$B$6802,A139,WORKING!$C$3:$C$6802,"Other"))*(1+SUMIFS(WORKING!$AA$3:$AA$6802,WORKING!$A$3:$A$6802,$D$3,WORKING!$B$3:$B$6802,A139,WORKING!$C$3:$C$6802,"Other"))</f>
        <v>0</v>
      </c>
      <c r="AD139" s="57">
        <v>0</v>
      </c>
      <c r="AE139" s="57">
        <v>0</v>
      </c>
      <c r="AF139" s="61">
        <f t="shared" si="131"/>
        <v>0</v>
      </c>
      <c r="AG139" s="40">
        <f t="shared" si="144"/>
        <v>0</v>
      </c>
      <c r="AH139" s="40">
        <f t="shared" si="145"/>
        <v>0</v>
      </c>
      <c r="AI139" s="44">
        <f t="shared" si="146"/>
        <v>0</v>
      </c>
      <c r="AJ139" s="35">
        <f t="shared" si="132"/>
        <v>0</v>
      </c>
      <c r="AK139" s="40">
        <f>AC139*(1+SUMIFS(WORKING!$Z$3:$Z$6802,WORKING!$A$3:$A$6802,$D$3,WORKING!$B$3:$B$6802,A139,WORKING!$C$3:$C$6802,"Other"))*(1+SUMIFS(WORKING!$AA$3:$AA$6802,WORKING!$A$3:$A$6802,$D$3,WORKING!$B$3:$B$6802,A139,WORKING!$C$3:$C$6802,"Other"))</f>
        <v>0</v>
      </c>
      <c r="AL139" s="57">
        <v>0</v>
      </c>
      <c r="AM139" s="57">
        <v>0</v>
      </c>
      <c r="AN139" s="61">
        <f t="shared" si="133"/>
        <v>0</v>
      </c>
      <c r="AO139" s="40">
        <f t="shared" si="147"/>
        <v>0</v>
      </c>
      <c r="AP139" s="40">
        <f t="shared" si="148"/>
        <v>0</v>
      </c>
      <c r="AQ139" s="44">
        <f t="shared" si="149"/>
        <v>0</v>
      </c>
    </row>
    <row r="140" spans="1:43" ht="15.75" thickBot="1" x14ac:dyDescent="0.3">
      <c r="A140" s="49">
        <v>3</v>
      </c>
      <c r="B140" s="49">
        <f t="shared" si="150"/>
        <v>6</v>
      </c>
      <c r="C140" s="13" t="s">
        <v>0</v>
      </c>
      <c r="D140" s="41">
        <f>SUM(D120:D139)</f>
        <v>0</v>
      </c>
      <c r="E140" s="41">
        <f>SUM(E120:E139)</f>
        <v>0</v>
      </c>
      <c r="F140" s="42">
        <f>SUM(F120:F139)</f>
        <v>2203</v>
      </c>
      <c r="G140" s="41">
        <f>SUM(G120:G139)</f>
        <v>783903.38592999999</v>
      </c>
      <c r="H140" s="41">
        <f>IFERROR(G140/F140,0)</f>
        <v>355.83449202451203</v>
      </c>
      <c r="I140" s="41">
        <f>IF(I120="",F120,I120)+IF(I121="",F121,I121)+IF(I122="",F122,I122)+IF(I123="",F123,I123)+IF(I124="",F124,I124)+IF(I125="",F125,I125)+IF(I126="",F126,I126)+IF(I127="",F127,I127)+IF(I128="",F128,I128)+IF(I129="",F129,I129)+IF(I130="",F130,I130)+IF(I131="",F131,I131)+IF(I132="",F132,I132)+IF(I133="",F133,I133)+IF(I134="",F134,I134)+IF(I135="",F135,I135)+IF(I136="",F136,I136)+IF(I137="",F137,I137)+IF(I138="",F138,I138)+IF(I139="",F139,I139)</f>
        <v>2207</v>
      </c>
      <c r="J140" s="41">
        <f>IF(J120="",G120,J120)+IF(J121="",G121,J121)+IF(J122="",G122,J122)+IF(J123="",G123,J123)+IF(J124="",G124,J124)+IF(J125="",G125,J125)+IF(J126="",G126,J126)+IF(J127="",G127,J127)+IF(J128="",G128,J128)+IF(J129="",G129,J129)+IF(J130="",G130,J130)+IF(J131="",G131,J131)+IF(J132="",G132,J132)+IF(J133="",G133,J133)+IF(J134="",G134,J134)+IF(J135="",G135,J135)+IF(J136="",G136,J136)+IF(J137="",G137,J137)+IF(J138="",G138,J138)+IF(J139="",G139,J139)</f>
        <v>807822.38592999999</v>
      </c>
      <c r="K140" s="41">
        <f>IFERROR(J140/I140,"")</f>
        <v>366.02736109198008</v>
      </c>
      <c r="L140" s="41">
        <f>SUM(L120:L139)</f>
        <v>2207</v>
      </c>
      <c r="M140" s="41">
        <f>IFERROR(S140/P140,0)</f>
        <v>357.25043170050469</v>
      </c>
      <c r="N140" s="41">
        <f t="shared" ref="N140:T140" si="151">SUM(N120:N139)</f>
        <v>757</v>
      </c>
      <c r="O140" s="41">
        <f t="shared" si="151"/>
        <v>0</v>
      </c>
      <c r="P140" s="41">
        <f t="shared" si="151"/>
        <v>2964</v>
      </c>
      <c r="Q140" s="41">
        <f t="shared" si="151"/>
        <v>230623.68507331362</v>
      </c>
      <c r="R140" s="41">
        <f t="shared" si="151"/>
        <v>0</v>
      </c>
      <c r="S140" s="45">
        <f t="shared" si="151"/>
        <v>1058890.2795602959</v>
      </c>
      <c r="T140" s="41">
        <f t="shared" si="151"/>
        <v>2964</v>
      </c>
      <c r="U140" s="41">
        <f>IFERROR(AA140/X140,0)</f>
        <v>386.69003361591768</v>
      </c>
      <c r="V140" s="41">
        <f t="shared" ref="V140:AB140" si="152">SUM(V120:V139)</f>
        <v>91</v>
      </c>
      <c r="W140" s="41">
        <f t="shared" si="152"/>
        <v>0</v>
      </c>
      <c r="X140" s="41">
        <f t="shared" si="152"/>
        <v>3055</v>
      </c>
      <c r="Y140" s="41">
        <f t="shared" si="152"/>
        <v>32070.060242981581</v>
      </c>
      <c r="Z140" s="41">
        <f t="shared" si="152"/>
        <v>0</v>
      </c>
      <c r="AA140" s="45">
        <f t="shared" si="152"/>
        <v>1181338.0526966285</v>
      </c>
      <c r="AB140" s="41">
        <f t="shared" si="152"/>
        <v>3055</v>
      </c>
      <c r="AC140" s="41">
        <f>IFERROR(AI140/AF140,0)</f>
        <v>425.72428266198739</v>
      </c>
      <c r="AD140" s="41">
        <f t="shared" ref="AD140:AJ140" si="153">SUM(AD120:AD139)</f>
        <v>184</v>
      </c>
      <c r="AE140" s="41">
        <f t="shared" si="153"/>
        <v>0</v>
      </c>
      <c r="AF140" s="41">
        <f t="shared" si="153"/>
        <v>3239</v>
      </c>
      <c r="AG140" s="41">
        <f t="shared" si="153"/>
        <v>97957.54305689453</v>
      </c>
      <c r="AH140" s="41">
        <f t="shared" si="153"/>
        <v>0</v>
      </c>
      <c r="AI140" s="45">
        <f t="shared" si="153"/>
        <v>1378920.9515421772</v>
      </c>
      <c r="AJ140" s="41">
        <f t="shared" si="153"/>
        <v>3239</v>
      </c>
      <c r="AK140" s="41">
        <f>IFERROR(AQ140/AN140,0)</f>
        <v>455.60514426080249</v>
      </c>
      <c r="AL140" s="41">
        <f t="shared" ref="AL140:AQ140" si="154">SUM(AL120:AL139)</f>
        <v>71</v>
      </c>
      <c r="AM140" s="41">
        <f t="shared" si="154"/>
        <v>0</v>
      </c>
      <c r="AN140" s="41">
        <f t="shared" si="154"/>
        <v>3310</v>
      </c>
      <c r="AO140" s="41">
        <f t="shared" si="154"/>
        <v>15649.056600619833</v>
      </c>
      <c r="AP140" s="41">
        <f t="shared" si="154"/>
        <v>0</v>
      </c>
      <c r="AQ140" s="45">
        <f t="shared" si="154"/>
        <v>1508053.0275032562</v>
      </c>
    </row>
    <row r="141" spans="1:43" ht="15.75" thickTop="1" x14ac:dyDescent="0.25">
      <c r="A141" s="49">
        <v>3</v>
      </c>
      <c r="B141" s="49">
        <f t="shared" si="150"/>
        <v>6</v>
      </c>
      <c r="C141" s="50" t="s">
        <v>696</v>
      </c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1"/>
      <c r="P141" s="51"/>
      <c r="R141" s="50"/>
      <c r="S141" s="194">
        <f>SUMIFS(ENEData!$E$2:$E$220,ENEData!$A$2:$A$220,$D$3,ENEData!$C$2:$C$220,A141)</f>
        <v>844531</v>
      </c>
      <c r="T141" s="50"/>
      <c r="U141" s="50"/>
      <c r="V141" s="51"/>
      <c r="W141" s="51"/>
      <c r="X141" s="108"/>
      <c r="Y141" s="50"/>
      <c r="Z141" s="50"/>
      <c r="AA141" s="194">
        <f>SUMIFS(ENEData!$F$2:$F$220,ENEData!$A$2:$A$220,$D$3,ENEData!$C$2:$C$220,A141)</f>
        <v>999558</v>
      </c>
      <c r="AB141" s="50"/>
      <c r="AC141" s="51"/>
      <c r="AD141" s="51"/>
      <c r="AE141" s="108"/>
      <c r="AF141" s="50"/>
      <c r="AG141" s="50"/>
      <c r="AH141" s="50"/>
      <c r="AI141" s="194">
        <f>SUMIFS(ENEData!$G$2:$G$220,ENEData!$A$2:$A$220,$D$3,ENEData!$C$2:$C$220,A141)</f>
        <v>1055061</v>
      </c>
      <c r="AJ141" s="51"/>
      <c r="AK141" s="51"/>
      <c r="AL141" s="108"/>
      <c r="AM141" s="108"/>
      <c r="AN141" s="108"/>
      <c r="AO141" s="108"/>
      <c r="AP141" s="109"/>
      <c r="AQ141" s="194">
        <f>SUMIFS(ENEData!$H$2:$H$220,ENEData!$A$2:$A$220,$D$3,ENEData!$C$2:$C$220,A141)</f>
        <v>1135245.6360000002</v>
      </c>
    </row>
    <row r="142" spans="1:43" x14ac:dyDescent="0.25">
      <c r="A142" s="49">
        <v>3</v>
      </c>
      <c r="B142" s="49">
        <f t="shared" si="150"/>
        <v>6</v>
      </c>
      <c r="C142" s="39" t="s">
        <v>600</v>
      </c>
      <c r="D142" s="39"/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53"/>
      <c r="P142" s="53"/>
      <c r="Q142" s="110"/>
      <c r="R142" s="39"/>
      <c r="S142" s="54">
        <f>S141-S140</f>
        <v>-214359.27956029586</v>
      </c>
      <c r="T142" s="39"/>
      <c r="U142" s="39"/>
      <c r="V142" s="53"/>
      <c r="W142" s="53"/>
      <c r="X142" s="110"/>
      <c r="Y142" s="39"/>
      <c r="Z142" s="39"/>
      <c r="AA142" s="54">
        <f>AA141-AA140</f>
        <v>-181780.0526966285</v>
      </c>
      <c r="AB142" s="39"/>
      <c r="AC142" s="53"/>
      <c r="AD142" s="53"/>
      <c r="AE142" s="110"/>
      <c r="AF142" s="39"/>
      <c r="AG142" s="39"/>
      <c r="AH142" s="39"/>
      <c r="AI142" s="54">
        <f>AI141-AI140</f>
        <v>-323859.95154217724</v>
      </c>
      <c r="AJ142" s="53"/>
      <c r="AK142" s="53"/>
      <c r="AL142" s="110"/>
      <c r="AM142" s="110"/>
      <c r="AN142" s="110"/>
      <c r="AO142" s="110"/>
      <c r="AP142" s="111"/>
      <c r="AQ142" s="54">
        <f>AQ141-AQ140</f>
        <v>-372807.39150325605</v>
      </c>
    </row>
    <row r="143" spans="1:43" x14ac:dyDescent="0.25">
      <c r="B143" s="49">
        <f t="shared" si="150"/>
        <v>1</v>
      </c>
    </row>
    <row r="144" spans="1:43" x14ac:dyDescent="0.25">
      <c r="B144" s="49">
        <f t="shared" si="150"/>
        <v>1</v>
      </c>
    </row>
    <row r="145" spans="1:43" x14ac:dyDescent="0.25">
      <c r="A145" s="49">
        <v>4</v>
      </c>
      <c r="B145" s="49">
        <f t="shared" si="150"/>
        <v>6</v>
      </c>
      <c r="C145" s="1" t="str">
        <f t="array" ref="C145">IFERROR(INDEX(MTEC17_PROG!$D$2:$D$231,MATCH(1,(MTEC17_PROG!$A$2:$A$231=Results!$D$3)*(MTEC17_PROG!$C$2:$C$231=Results!A145),0)),"Programme "&amp;A145)</f>
        <v>Care</v>
      </c>
      <c r="D145" s="1"/>
      <c r="E145" s="1"/>
      <c r="F145" s="1"/>
      <c r="G145" s="1"/>
      <c r="H145" s="1"/>
      <c r="I145" s="1"/>
      <c r="J145" s="1"/>
      <c r="K145" s="1"/>
      <c r="AP145" s="26"/>
      <c r="AQ145" s="106"/>
    </row>
    <row r="146" spans="1:43" x14ac:dyDescent="0.25">
      <c r="A146" s="49">
        <v>4</v>
      </c>
      <c r="B146" s="49">
        <f t="shared" si="150"/>
        <v>1</v>
      </c>
      <c r="C146" s="14"/>
      <c r="D146" s="230" t="s">
        <v>733</v>
      </c>
      <c r="E146" s="231"/>
      <c r="F146" s="230" t="s">
        <v>602</v>
      </c>
      <c r="G146" s="234"/>
      <c r="H146" s="234"/>
      <c r="I146" s="234"/>
      <c r="J146" s="234"/>
      <c r="K146" s="231"/>
      <c r="L146" s="234" t="s">
        <v>1</v>
      </c>
      <c r="M146" s="234"/>
      <c r="N146" s="234"/>
      <c r="O146" s="234"/>
      <c r="P146" s="234"/>
      <c r="Q146" s="234"/>
      <c r="R146" s="234"/>
      <c r="S146" s="231"/>
      <c r="T146" s="230" t="s">
        <v>2</v>
      </c>
      <c r="U146" s="234"/>
      <c r="V146" s="234"/>
      <c r="W146" s="234"/>
      <c r="X146" s="234"/>
      <c r="Y146" s="234"/>
      <c r="Z146" s="234"/>
      <c r="AA146" s="231"/>
      <c r="AB146" s="230" t="s">
        <v>3</v>
      </c>
      <c r="AC146" s="234"/>
      <c r="AD146" s="234"/>
      <c r="AE146" s="234"/>
      <c r="AF146" s="234"/>
      <c r="AG146" s="234"/>
      <c r="AH146" s="234"/>
      <c r="AI146" s="231"/>
      <c r="AJ146" s="230" t="s">
        <v>4</v>
      </c>
      <c r="AK146" s="234"/>
      <c r="AL146" s="234"/>
      <c r="AM146" s="234"/>
      <c r="AN146" s="234"/>
      <c r="AO146" s="234"/>
      <c r="AP146" s="234"/>
      <c r="AQ146" s="231"/>
    </row>
    <row r="147" spans="1:43" ht="60" x14ac:dyDescent="0.25">
      <c r="A147" s="49">
        <v>4</v>
      </c>
      <c r="B147" s="49">
        <f t="shared" si="150"/>
        <v>6</v>
      </c>
      <c r="C147" s="11" t="s">
        <v>59</v>
      </c>
      <c r="D147" s="11" t="s">
        <v>731</v>
      </c>
      <c r="E147" s="11" t="s">
        <v>732</v>
      </c>
      <c r="F147" s="214" t="s">
        <v>651</v>
      </c>
      <c r="G147" s="215" t="s">
        <v>652</v>
      </c>
      <c r="H147" s="215" t="s">
        <v>653</v>
      </c>
      <c r="I147" s="216" t="s">
        <v>694</v>
      </c>
      <c r="J147" s="216" t="s">
        <v>693</v>
      </c>
      <c r="K147" s="216" t="s">
        <v>695</v>
      </c>
      <c r="L147" s="12" t="s">
        <v>604</v>
      </c>
      <c r="M147" s="10" t="s">
        <v>322</v>
      </c>
      <c r="N147" s="12" t="s">
        <v>54</v>
      </c>
      <c r="O147" s="10" t="s">
        <v>697</v>
      </c>
      <c r="P147" s="10" t="s">
        <v>392</v>
      </c>
      <c r="Q147" s="10" t="s">
        <v>393</v>
      </c>
      <c r="R147" s="10" t="s">
        <v>390</v>
      </c>
      <c r="S147" s="43" t="s">
        <v>394</v>
      </c>
      <c r="T147" s="10" t="s">
        <v>391</v>
      </c>
      <c r="U147" s="10" t="s">
        <v>322</v>
      </c>
      <c r="V147" s="12" t="s">
        <v>54</v>
      </c>
      <c r="W147" s="10" t="s">
        <v>697</v>
      </c>
      <c r="X147" s="10" t="s">
        <v>392</v>
      </c>
      <c r="Y147" s="10" t="s">
        <v>393</v>
      </c>
      <c r="Z147" s="10" t="s">
        <v>390</v>
      </c>
      <c r="AA147" s="43" t="s">
        <v>394</v>
      </c>
      <c r="AB147" s="10" t="s">
        <v>391</v>
      </c>
      <c r="AC147" s="10" t="s">
        <v>322</v>
      </c>
      <c r="AD147" s="12" t="s">
        <v>54</v>
      </c>
      <c r="AE147" s="10" t="s">
        <v>697</v>
      </c>
      <c r="AF147" s="10" t="s">
        <v>392</v>
      </c>
      <c r="AG147" s="10" t="s">
        <v>393</v>
      </c>
      <c r="AH147" s="10" t="s">
        <v>390</v>
      </c>
      <c r="AI147" s="43" t="s">
        <v>394</v>
      </c>
      <c r="AJ147" s="10" t="s">
        <v>391</v>
      </c>
      <c r="AK147" s="10" t="s">
        <v>322</v>
      </c>
      <c r="AL147" s="12" t="s">
        <v>54</v>
      </c>
      <c r="AM147" s="10" t="s">
        <v>697</v>
      </c>
      <c r="AN147" s="10" t="s">
        <v>392</v>
      </c>
      <c r="AO147" s="10" t="s">
        <v>393</v>
      </c>
      <c r="AP147" s="10" t="s">
        <v>390</v>
      </c>
      <c r="AQ147" s="43" t="s">
        <v>394</v>
      </c>
    </row>
    <row r="148" spans="1:43" x14ac:dyDescent="0.25">
      <c r="A148" s="49">
        <v>4</v>
      </c>
      <c r="B148" s="49">
        <f t="shared" si="150"/>
        <v>1</v>
      </c>
      <c r="C148" s="7">
        <v>1</v>
      </c>
      <c r="D148" s="228"/>
      <c r="E148" s="228"/>
      <c r="F148" s="40">
        <f>SUMIFS(WORKING!$AB$3:$AB$6802,WORKING!$A$3:$A$6802,Results!$D$3,WORKING!$B$3:$B$6802,Results!A148,WORKING!$C$3:$C$6802,Results!C148)</f>
        <v>0</v>
      </c>
      <c r="G148" s="35">
        <f>SUMIFS(WORKING!$AC$3:$AC$6802,WORKING!$A$3:$A$6802,Results!$D$3,WORKING!$B$3:$B$6802,Results!A148,WORKING!$C$3:$C$6802,Results!C148)/1000</f>
        <v>2467.9928100000002</v>
      </c>
      <c r="H148" s="35">
        <f>IFERROR(G148/F148,0)</f>
        <v>0</v>
      </c>
      <c r="I148" s="156">
        <v>0</v>
      </c>
      <c r="J148" s="211" t="s">
        <v>754</v>
      </c>
      <c r="K148" s="217" t="str">
        <f>IFERROR(IF(J148="",G148,J148)/IF(I148="",F148,I148),"")</f>
        <v/>
      </c>
      <c r="L148" s="34">
        <f t="shared" ref="L148:L167" si="155">IF(I148="",F148,I148)</f>
        <v>0</v>
      </c>
      <c r="M148" s="40">
        <f>IF(K148="",H148*(1+SUMIFS(WORKING!$W$3:$W$6802,WORKING!$A$3:$A$6802,$D$3,WORKING!$B$3:$B$6802,A148,WORKING!$C$3:$C$6802,C148))*(1+SUMIFS(WORKING!$AA$3:$AA$6802,WORKING!$A$3:$A$6802,$D$3,WORKING!$B$3:$B$6802,A148,WORKING!$C$3:$C$6802,C148)),K148*(1+SUMIFS(WORKING!$W$3:$W$6802,WORKING!$A$3:$A$6802,$D$3,WORKING!$B$3:$B$6802,A148,WORKING!$C$3:$C$6802,C148))*(1+SUMIFS(WORKING!$AA$3:$AA$6802,WORKING!$A$3:$A$6802,$D$3,WORKING!$B$3:$B$6802,A148,WORKING!$C$3:$C$6802,C148)))</f>
        <v>0</v>
      </c>
      <c r="N148" s="57">
        <v>0</v>
      </c>
      <c r="O148" s="57">
        <v>0</v>
      </c>
      <c r="P148" s="61">
        <f t="shared" ref="P148:P167" si="156">-O148+L148+N148</f>
        <v>0</v>
      </c>
      <c r="Q148" s="40">
        <f>M148*N148</f>
        <v>0</v>
      </c>
      <c r="R148" s="40">
        <f>-M148*O148</f>
        <v>0</v>
      </c>
      <c r="S148" s="44">
        <f>M148*P148</f>
        <v>0</v>
      </c>
      <c r="T148" s="35">
        <f>P148</f>
        <v>0</v>
      </c>
      <c r="U148" s="40">
        <f>M148*(1+SUMIFS(WORKING!$X$3:$X$6802,WORKING!$A$3:$A$6802,$D$3,WORKING!$B$3:$B$6802,A148,WORKING!$C$3:$C$6802,C148))*(1+SUMIFS(WORKING!$AA$3:$AA$6802,WORKING!$A$3:$A$6802,$D$3,WORKING!$B$3:$B$6802,A148,WORKING!$C$3:$C$6802,C148))</f>
        <v>0</v>
      </c>
      <c r="V148" s="57">
        <v>0</v>
      </c>
      <c r="W148" s="57">
        <v>0</v>
      </c>
      <c r="X148" s="61">
        <f t="shared" ref="X148:X167" si="157">-W148+T148+V148</f>
        <v>0</v>
      </c>
      <c r="Y148" s="40">
        <f>U148*V148</f>
        <v>0</v>
      </c>
      <c r="Z148" s="40">
        <f>-U148*W148</f>
        <v>0</v>
      </c>
      <c r="AA148" s="44">
        <f>U148*X148</f>
        <v>0</v>
      </c>
      <c r="AB148" s="35">
        <f>X148</f>
        <v>0</v>
      </c>
      <c r="AC148" s="40">
        <f>U148*(1+SUMIFS(WORKING!$Y$3:$Y$6802,WORKING!$A$3:$A$6802,$D$3,WORKING!$B$3:$B$6802,A148,WORKING!$C$3:$C$6802,C148))*(1+SUMIFS(WORKING!$AA$3:$AA$6802,WORKING!$A$3:$A$6802,$D$3,WORKING!$B$3:$B$6802,A148,WORKING!$C$3:$C$6802,C148))</f>
        <v>0</v>
      </c>
      <c r="AD148" s="57">
        <v>0</v>
      </c>
      <c r="AE148" s="57">
        <v>0</v>
      </c>
      <c r="AF148" s="61">
        <f t="shared" ref="AF148:AF167" si="158">-AE148+AB148+AD148</f>
        <v>0</v>
      </c>
      <c r="AG148" s="40">
        <f>AC148*AD148</f>
        <v>0</v>
      </c>
      <c r="AH148" s="40">
        <f>-AC148*AE148</f>
        <v>0</v>
      </c>
      <c r="AI148" s="44">
        <f>AC148*AF148</f>
        <v>0</v>
      </c>
      <c r="AJ148" s="35">
        <f t="shared" ref="AJ148:AJ167" si="159">AF148</f>
        <v>0</v>
      </c>
      <c r="AK148" s="40">
        <f>AC148*(1+SUMIFS(WORKING!$Z$3:$Z$6802,WORKING!$A$3:$A$6802,$D$3,WORKING!$B$3:$B$6802,A148,WORKING!$C$3:$C$6802,C148))*(1+SUMIFS(WORKING!$AA$3:$AA$6802,WORKING!$A$3:$A$6802,$D$3,WORKING!$B$3:$B$6802,A148,WORKING!$C$3:$C$6802,C148))</f>
        <v>0</v>
      </c>
      <c r="AL148" s="57">
        <v>0</v>
      </c>
      <c r="AM148" s="57">
        <v>0</v>
      </c>
      <c r="AN148" s="61">
        <f t="shared" ref="AN148:AN167" si="160">-AM148+AJ148+AL148</f>
        <v>0</v>
      </c>
      <c r="AO148" s="40">
        <f>AK148*AL148</f>
        <v>0</v>
      </c>
      <c r="AP148" s="40">
        <f>-AK148*AM148</f>
        <v>0</v>
      </c>
      <c r="AQ148" s="44">
        <f>AK148*AN148</f>
        <v>0</v>
      </c>
    </row>
    <row r="149" spans="1:43" x14ac:dyDescent="0.25">
      <c r="A149" s="49">
        <v>4</v>
      </c>
      <c r="B149" s="49">
        <f t="shared" si="150"/>
        <v>1</v>
      </c>
      <c r="C149" s="7">
        <v>2</v>
      </c>
      <c r="D149" s="228"/>
      <c r="E149" s="228"/>
      <c r="F149" s="40">
        <f>SUMIFS(WORKING!$AB$3:$AB$6802,WORKING!$A$3:$A$6802,Results!$D$3,WORKING!$B$3:$B$6802,Results!A149,WORKING!$C$3:$C$6802,Results!C149)</f>
        <v>0</v>
      </c>
      <c r="G149" s="35">
        <f>SUMIFS(WORKING!$AC$3:$AC$6802,WORKING!$A$3:$A$6802,Results!$D$3,WORKING!$B$3:$B$6802,Results!A149,WORKING!$C$3:$C$6802,Results!C149)/1000</f>
        <v>0</v>
      </c>
      <c r="H149" s="35">
        <f t="shared" ref="H149:H167" si="161">IFERROR(G149/F149,0)</f>
        <v>0</v>
      </c>
      <c r="I149" s="187">
        <v>0</v>
      </c>
      <c r="J149" s="212" t="s">
        <v>754</v>
      </c>
      <c r="K149" s="217" t="str">
        <f t="shared" ref="K149:K167" si="162">IFERROR(IF(J149="",G149,J149)/IF(I149="",F149,I149),"")</f>
        <v/>
      </c>
      <c r="L149" s="34">
        <f t="shared" si="155"/>
        <v>0</v>
      </c>
      <c r="M149" s="40">
        <f>IF(K149="",H149*(1+SUMIFS(WORKING!$W$3:$W$6802,WORKING!$A$3:$A$6802,$D$3,WORKING!$B$3:$B$6802,A149,WORKING!$C$3:$C$6802,C149))*(1+SUMIFS(WORKING!$AA$3:$AA$6802,WORKING!$A$3:$A$6802,$D$3,WORKING!$B$3:$B$6802,A149,WORKING!$C$3:$C$6802,C149)),K149*(1+SUMIFS(WORKING!$W$3:$W$6802,WORKING!$A$3:$A$6802,$D$3,WORKING!$B$3:$B$6802,A149,WORKING!$C$3:$C$6802,C149))*(1+SUMIFS(WORKING!$AA$3:$AA$6802,WORKING!$A$3:$A$6802,$D$3,WORKING!$B$3:$B$6802,A149,WORKING!$C$3:$C$6802,C149)))</f>
        <v>0</v>
      </c>
      <c r="N149" s="57">
        <v>0</v>
      </c>
      <c r="O149" s="57">
        <v>0</v>
      </c>
      <c r="P149" s="61">
        <f t="shared" si="156"/>
        <v>0</v>
      </c>
      <c r="Q149" s="40">
        <f t="shared" ref="Q149:Q167" si="163">M149*N149</f>
        <v>0</v>
      </c>
      <c r="R149" s="40">
        <f t="shared" ref="R149:R167" si="164">-M149*O149</f>
        <v>0</v>
      </c>
      <c r="S149" s="44">
        <f t="shared" ref="S149:S167" si="165">M149*P149</f>
        <v>0</v>
      </c>
      <c r="T149" s="35">
        <f t="shared" ref="T149:T167" si="166">P149</f>
        <v>0</v>
      </c>
      <c r="U149" s="40">
        <f>M149*(1+SUMIFS(WORKING!$X$3:$X$6802,WORKING!$A$3:$A$6802,$D$3,WORKING!$B$3:$B$6802,A149,WORKING!$C$3:$C$6802,C149))*(1+SUMIFS(WORKING!$AA$3:$AA$6802,WORKING!$A$3:$A$6802,$D$3,WORKING!$B$3:$B$6802,A149,WORKING!$C$3:$C$6802,C149))</f>
        <v>0</v>
      </c>
      <c r="V149" s="57">
        <v>0</v>
      </c>
      <c r="W149" s="57">
        <v>0</v>
      </c>
      <c r="X149" s="61">
        <f t="shared" si="157"/>
        <v>0</v>
      </c>
      <c r="Y149" s="40">
        <f t="shared" ref="Y149:Y167" si="167">U149*V149</f>
        <v>0</v>
      </c>
      <c r="Z149" s="40">
        <f t="shared" ref="Z149:Z167" si="168">-U149*W149</f>
        <v>0</v>
      </c>
      <c r="AA149" s="44">
        <f t="shared" ref="AA149:AA167" si="169">U149*X149</f>
        <v>0</v>
      </c>
      <c r="AB149" s="35">
        <f t="shared" ref="AB149:AB167" si="170">X149</f>
        <v>0</v>
      </c>
      <c r="AC149" s="40">
        <f>U149*(1+SUMIFS(WORKING!$Y$3:$Y$6802,WORKING!$A$3:$A$6802,$D$3,WORKING!$B$3:$B$6802,A149,WORKING!$C$3:$C$6802,C149))*(1+SUMIFS(WORKING!$AA$3:$AA$6802,WORKING!$A$3:$A$6802,$D$3,WORKING!$B$3:$B$6802,A149,WORKING!$C$3:$C$6802,C149))</f>
        <v>0</v>
      </c>
      <c r="AD149" s="57">
        <v>0</v>
      </c>
      <c r="AE149" s="57">
        <v>0</v>
      </c>
      <c r="AF149" s="61">
        <f t="shared" si="158"/>
        <v>0</v>
      </c>
      <c r="AG149" s="40">
        <f t="shared" ref="AG149:AG167" si="171">AC149*AD149</f>
        <v>0</v>
      </c>
      <c r="AH149" s="40">
        <f t="shared" ref="AH149:AH167" si="172">-AC149*AE149</f>
        <v>0</v>
      </c>
      <c r="AI149" s="44">
        <f t="shared" ref="AI149:AI167" si="173">AC149*AF149</f>
        <v>0</v>
      </c>
      <c r="AJ149" s="35">
        <f t="shared" si="159"/>
        <v>0</v>
      </c>
      <c r="AK149" s="40">
        <f>AC149*(1+SUMIFS(WORKING!$Z$3:$Z$6802,WORKING!$A$3:$A$6802,$D$3,WORKING!$B$3:$B$6802,A149,WORKING!$C$3:$C$6802,C149))*(1+SUMIFS(WORKING!$AA$3:$AA$6802,WORKING!$A$3:$A$6802,$D$3,WORKING!$B$3:$B$6802,A149,WORKING!$C$3:$C$6802,C149))</f>
        <v>0</v>
      </c>
      <c r="AL149" s="57">
        <v>0</v>
      </c>
      <c r="AM149" s="57">
        <v>0</v>
      </c>
      <c r="AN149" s="61">
        <f t="shared" si="160"/>
        <v>0</v>
      </c>
      <c r="AO149" s="40">
        <f t="shared" ref="AO149:AO167" si="174">AK149*AL149</f>
        <v>0</v>
      </c>
      <c r="AP149" s="40">
        <f t="shared" ref="AP149:AP167" si="175">-AK149*AM149</f>
        <v>0</v>
      </c>
      <c r="AQ149" s="44">
        <f t="shared" ref="AQ149:AQ167" si="176">AK149*AN149</f>
        <v>0</v>
      </c>
    </row>
    <row r="150" spans="1:43" x14ac:dyDescent="0.25">
      <c r="A150" s="49">
        <v>4</v>
      </c>
      <c r="B150" s="49">
        <f t="shared" si="150"/>
        <v>1</v>
      </c>
      <c r="C150" s="7">
        <v>3</v>
      </c>
      <c r="D150" s="228"/>
      <c r="E150" s="228"/>
      <c r="F150" s="40">
        <f>SUMIFS(WORKING!$AB$3:$AB$6802,WORKING!$A$3:$A$6802,Results!$D$3,WORKING!$B$3:$B$6802,Results!A150,WORKING!$C$3:$C$6802,Results!C150)</f>
        <v>0</v>
      </c>
      <c r="G150" s="35">
        <f>SUMIFS(WORKING!$AC$3:$AC$6802,WORKING!$A$3:$A$6802,Results!$D$3,WORKING!$B$3:$B$6802,Results!A150,WORKING!$C$3:$C$6802,Results!C150)/1000</f>
        <v>51.988020000000006</v>
      </c>
      <c r="H150" s="35">
        <f t="shared" si="161"/>
        <v>0</v>
      </c>
      <c r="I150" s="187">
        <v>0</v>
      </c>
      <c r="J150" s="212" t="s">
        <v>754</v>
      </c>
      <c r="K150" s="217" t="str">
        <f t="shared" si="162"/>
        <v/>
      </c>
      <c r="L150" s="34">
        <f t="shared" si="155"/>
        <v>0</v>
      </c>
      <c r="M150" s="40">
        <f>IF(K150="",H150*(1+SUMIFS(WORKING!$W$3:$W$6802,WORKING!$A$3:$A$6802,$D$3,WORKING!$B$3:$B$6802,A150,WORKING!$C$3:$C$6802,C150))*(1+SUMIFS(WORKING!$AA$3:$AA$6802,WORKING!$A$3:$A$6802,$D$3,WORKING!$B$3:$B$6802,A150,WORKING!$C$3:$C$6802,C150)),K150*(1+SUMIFS(WORKING!$W$3:$W$6802,WORKING!$A$3:$A$6802,$D$3,WORKING!$B$3:$B$6802,A150,WORKING!$C$3:$C$6802,C150))*(1+SUMIFS(WORKING!$AA$3:$AA$6802,WORKING!$A$3:$A$6802,$D$3,WORKING!$B$3:$B$6802,A150,WORKING!$C$3:$C$6802,C150)))</f>
        <v>0</v>
      </c>
      <c r="N150" s="57">
        <v>1</v>
      </c>
      <c r="O150" s="57">
        <v>0</v>
      </c>
      <c r="P150" s="61">
        <f t="shared" si="156"/>
        <v>1</v>
      </c>
      <c r="Q150" s="40">
        <f t="shared" si="163"/>
        <v>0</v>
      </c>
      <c r="R150" s="40">
        <f t="shared" si="164"/>
        <v>0</v>
      </c>
      <c r="S150" s="44">
        <f t="shared" si="165"/>
        <v>0</v>
      </c>
      <c r="T150" s="35">
        <f t="shared" si="166"/>
        <v>1</v>
      </c>
      <c r="U150" s="40">
        <f>M150*(1+SUMIFS(WORKING!$X$3:$X$6802,WORKING!$A$3:$A$6802,$D$3,WORKING!$B$3:$B$6802,A150,WORKING!$C$3:$C$6802,C150))*(1+SUMIFS(WORKING!$AA$3:$AA$6802,WORKING!$A$3:$A$6802,$D$3,WORKING!$B$3:$B$6802,A150,WORKING!$C$3:$C$6802,C150))</f>
        <v>0</v>
      </c>
      <c r="V150" s="57">
        <v>0</v>
      </c>
      <c r="W150" s="57">
        <v>0</v>
      </c>
      <c r="X150" s="61">
        <f t="shared" si="157"/>
        <v>1</v>
      </c>
      <c r="Y150" s="40">
        <f t="shared" si="167"/>
        <v>0</v>
      </c>
      <c r="Z150" s="40">
        <f t="shared" si="168"/>
        <v>0</v>
      </c>
      <c r="AA150" s="44">
        <f t="shared" si="169"/>
        <v>0</v>
      </c>
      <c r="AB150" s="35">
        <f t="shared" si="170"/>
        <v>1</v>
      </c>
      <c r="AC150" s="40">
        <f>U150*(1+SUMIFS(WORKING!$Y$3:$Y$6802,WORKING!$A$3:$A$6802,$D$3,WORKING!$B$3:$B$6802,A150,WORKING!$C$3:$C$6802,C150))*(1+SUMIFS(WORKING!$AA$3:$AA$6802,WORKING!$A$3:$A$6802,$D$3,WORKING!$B$3:$B$6802,A150,WORKING!$C$3:$C$6802,C150))</f>
        <v>0</v>
      </c>
      <c r="AD150" s="57">
        <v>0</v>
      </c>
      <c r="AE150" s="57">
        <v>0</v>
      </c>
      <c r="AF150" s="61">
        <f t="shared" si="158"/>
        <v>1</v>
      </c>
      <c r="AG150" s="40">
        <f t="shared" si="171"/>
        <v>0</v>
      </c>
      <c r="AH150" s="40">
        <f t="shared" si="172"/>
        <v>0</v>
      </c>
      <c r="AI150" s="44">
        <f t="shared" si="173"/>
        <v>0</v>
      </c>
      <c r="AJ150" s="35">
        <f t="shared" si="159"/>
        <v>1</v>
      </c>
      <c r="AK150" s="40">
        <f>AC150*(1+SUMIFS(WORKING!$Z$3:$Z$6802,WORKING!$A$3:$A$6802,$D$3,WORKING!$B$3:$B$6802,A150,WORKING!$C$3:$C$6802,C150))*(1+SUMIFS(WORKING!$AA$3:$AA$6802,WORKING!$A$3:$A$6802,$D$3,WORKING!$B$3:$B$6802,A150,WORKING!$C$3:$C$6802,C150))</f>
        <v>0</v>
      </c>
      <c r="AL150" s="57">
        <v>0</v>
      </c>
      <c r="AM150" s="57">
        <v>0</v>
      </c>
      <c r="AN150" s="61">
        <f t="shared" si="160"/>
        <v>1</v>
      </c>
      <c r="AO150" s="40">
        <f t="shared" si="174"/>
        <v>0</v>
      </c>
      <c r="AP150" s="40">
        <f t="shared" si="175"/>
        <v>0</v>
      </c>
      <c r="AQ150" s="44">
        <f t="shared" si="176"/>
        <v>0</v>
      </c>
    </row>
    <row r="151" spans="1:43" x14ac:dyDescent="0.25">
      <c r="A151" s="49">
        <v>4</v>
      </c>
      <c r="B151" s="49">
        <f t="shared" si="150"/>
        <v>1</v>
      </c>
      <c r="C151" s="7">
        <v>4</v>
      </c>
      <c r="D151" s="228"/>
      <c r="E151" s="228"/>
      <c r="F151" s="40">
        <f>SUMIFS(WORKING!$AB$3:$AB$6802,WORKING!$A$3:$A$6802,Results!$D$3,WORKING!$B$3:$B$6802,Results!A151,WORKING!$C$3:$C$6802,Results!C151)</f>
        <v>83</v>
      </c>
      <c r="G151" s="35">
        <f>SUMIFS(WORKING!$AC$3:$AC$6802,WORKING!$A$3:$A$6802,Results!$D$3,WORKING!$B$3:$B$6802,Results!A151,WORKING!$C$3:$C$6802,Results!C151)/1000</f>
        <v>14683.135030000001</v>
      </c>
      <c r="H151" s="35">
        <f t="shared" si="161"/>
        <v>176.90524132530123</v>
      </c>
      <c r="I151" s="187" t="s">
        <v>754</v>
      </c>
      <c r="J151" s="212" t="s">
        <v>754</v>
      </c>
      <c r="K151" s="217">
        <f t="shared" si="162"/>
        <v>176.90524132530123</v>
      </c>
      <c r="L151" s="34">
        <f t="shared" si="155"/>
        <v>83</v>
      </c>
      <c r="M151" s="40">
        <f>IF(K151="",H151*(1+SUMIFS(WORKING!$W$3:$W$6802,WORKING!$A$3:$A$6802,$D$3,WORKING!$B$3:$B$6802,A151,WORKING!$C$3:$C$6802,C151))*(1+SUMIFS(WORKING!$AA$3:$AA$6802,WORKING!$A$3:$A$6802,$D$3,WORKING!$B$3:$B$6802,A151,WORKING!$C$3:$C$6802,C151)),K151*(1+SUMIFS(WORKING!$W$3:$W$6802,WORKING!$A$3:$A$6802,$D$3,WORKING!$B$3:$B$6802,A151,WORKING!$C$3:$C$6802,C151))*(1+SUMIFS(WORKING!$AA$3:$AA$6802,WORKING!$A$3:$A$6802,$D$3,WORKING!$B$3:$B$6802,A151,WORKING!$C$3:$C$6802,C151)))</f>
        <v>192.55509095242266</v>
      </c>
      <c r="N151" s="57">
        <v>8</v>
      </c>
      <c r="O151" s="57">
        <v>0</v>
      </c>
      <c r="P151" s="61">
        <f t="shared" si="156"/>
        <v>91</v>
      </c>
      <c r="Q151" s="40">
        <f t="shared" si="163"/>
        <v>1540.4407276193813</v>
      </c>
      <c r="R151" s="40">
        <f t="shared" si="164"/>
        <v>0</v>
      </c>
      <c r="S151" s="44">
        <f t="shared" si="165"/>
        <v>17522.513276670463</v>
      </c>
      <c r="T151" s="35">
        <f t="shared" si="166"/>
        <v>91</v>
      </c>
      <c r="U151" s="40">
        <f>M151*(1+SUMIFS(WORKING!$X$3:$X$6802,WORKING!$A$3:$A$6802,$D$3,WORKING!$B$3:$B$6802,A151,WORKING!$C$3:$C$6802,C151))*(1+SUMIFS(WORKING!$AA$3:$AA$6802,WORKING!$A$3:$A$6802,$D$3,WORKING!$B$3:$B$6802,A151,WORKING!$C$3:$C$6802,C151))</f>
        <v>208.92143887060641</v>
      </c>
      <c r="V151" s="57">
        <v>5</v>
      </c>
      <c r="W151" s="57">
        <v>0</v>
      </c>
      <c r="X151" s="61">
        <f t="shared" si="157"/>
        <v>96</v>
      </c>
      <c r="Y151" s="40">
        <f t="shared" si="167"/>
        <v>1044.6071943530321</v>
      </c>
      <c r="Z151" s="40">
        <f t="shared" si="168"/>
        <v>0</v>
      </c>
      <c r="AA151" s="44">
        <f t="shared" si="169"/>
        <v>20056.458131578216</v>
      </c>
      <c r="AB151" s="35">
        <f t="shared" si="170"/>
        <v>96</v>
      </c>
      <c r="AC151" s="40">
        <f>U151*(1+SUMIFS(WORKING!$Y$3:$Y$6802,WORKING!$A$3:$A$6802,$D$3,WORKING!$B$3:$B$6802,A151,WORKING!$C$3:$C$6802,C151))*(1+SUMIFS(WORKING!$AA$3:$AA$6802,WORKING!$A$3:$A$6802,$D$3,WORKING!$B$3:$B$6802,A151,WORKING!$C$3:$C$6802,C151))</f>
        <v>226.46710016888113</v>
      </c>
      <c r="AD151" s="57">
        <v>7</v>
      </c>
      <c r="AE151" s="57">
        <v>0</v>
      </c>
      <c r="AF151" s="61">
        <f t="shared" si="158"/>
        <v>103</v>
      </c>
      <c r="AG151" s="40">
        <f t="shared" si="171"/>
        <v>1585.2697011821679</v>
      </c>
      <c r="AH151" s="40">
        <f t="shared" si="172"/>
        <v>0</v>
      </c>
      <c r="AI151" s="44">
        <f t="shared" si="173"/>
        <v>23326.111317394756</v>
      </c>
      <c r="AJ151" s="35">
        <f t="shared" si="159"/>
        <v>103</v>
      </c>
      <c r="AK151" s="40">
        <f>AC151*(1+SUMIFS(WORKING!$Z$3:$Z$6802,WORKING!$A$3:$A$6802,$D$3,WORKING!$B$3:$B$6802,A151,WORKING!$C$3:$C$6802,C151))*(1+SUMIFS(WORKING!$AA$3:$AA$6802,WORKING!$A$3:$A$6802,$D$3,WORKING!$B$3:$B$6802,A151,WORKING!$C$3:$C$6802,C151))</f>
        <v>245.02720518523662</v>
      </c>
      <c r="AL151" s="57">
        <v>0</v>
      </c>
      <c r="AM151" s="57">
        <v>0</v>
      </c>
      <c r="AN151" s="61">
        <f t="shared" si="160"/>
        <v>103</v>
      </c>
      <c r="AO151" s="40">
        <f t="shared" si="174"/>
        <v>0</v>
      </c>
      <c r="AP151" s="40">
        <f t="shared" si="175"/>
        <v>0</v>
      </c>
      <c r="AQ151" s="44">
        <f t="shared" si="176"/>
        <v>25237.802134079371</v>
      </c>
    </row>
    <row r="152" spans="1:43" x14ac:dyDescent="0.25">
      <c r="A152" s="49">
        <v>4</v>
      </c>
      <c r="B152" s="49">
        <f t="shared" si="150"/>
        <v>1</v>
      </c>
      <c r="C152" s="7">
        <v>5</v>
      </c>
      <c r="D152" s="228"/>
      <c r="E152" s="228"/>
      <c r="F152" s="40">
        <f>SUMIFS(WORKING!$AB$3:$AB$6802,WORKING!$A$3:$A$6802,Results!$D$3,WORKING!$B$3:$B$6802,Results!A152,WORKING!$C$3:$C$6802,Results!C152)</f>
        <v>3</v>
      </c>
      <c r="G152" s="35">
        <f>SUMIFS(WORKING!$AC$3:$AC$6802,WORKING!$A$3:$A$6802,Results!$D$3,WORKING!$B$3:$B$6802,Results!A152,WORKING!$C$3:$C$6802,Results!C152)/1000</f>
        <v>667.07173999999998</v>
      </c>
      <c r="H152" s="35">
        <f t="shared" si="161"/>
        <v>222.35724666666667</v>
      </c>
      <c r="I152" s="187" t="s">
        <v>754</v>
      </c>
      <c r="J152" s="212" t="s">
        <v>754</v>
      </c>
      <c r="K152" s="217">
        <f t="shared" si="162"/>
        <v>222.35724666666667</v>
      </c>
      <c r="L152" s="34">
        <f t="shared" si="155"/>
        <v>3</v>
      </c>
      <c r="M152" s="40">
        <f>IF(K152="",H152*(1+SUMIFS(WORKING!$W$3:$W$6802,WORKING!$A$3:$A$6802,$D$3,WORKING!$B$3:$B$6802,A152,WORKING!$C$3:$C$6802,C152))*(1+SUMIFS(WORKING!$AA$3:$AA$6802,WORKING!$A$3:$A$6802,$D$3,WORKING!$B$3:$B$6802,A152,WORKING!$C$3:$C$6802,C152)),K152*(1+SUMIFS(WORKING!$W$3:$W$6802,WORKING!$A$3:$A$6802,$D$3,WORKING!$B$3:$B$6802,A152,WORKING!$C$3:$C$6802,C152))*(1+SUMIFS(WORKING!$AA$3:$AA$6802,WORKING!$A$3:$A$6802,$D$3,WORKING!$B$3:$B$6802,A152,WORKING!$C$3:$C$6802,C152)))</f>
        <v>242.03803266158579</v>
      </c>
      <c r="N152" s="57">
        <v>8</v>
      </c>
      <c r="O152" s="57">
        <v>0</v>
      </c>
      <c r="P152" s="61">
        <f t="shared" si="156"/>
        <v>11</v>
      </c>
      <c r="Q152" s="40">
        <f t="shared" si="163"/>
        <v>1936.3042612926863</v>
      </c>
      <c r="R152" s="40">
        <f t="shared" si="164"/>
        <v>0</v>
      </c>
      <c r="S152" s="44">
        <f t="shared" si="165"/>
        <v>2662.4183592774439</v>
      </c>
      <c r="T152" s="35">
        <f t="shared" si="166"/>
        <v>11</v>
      </c>
      <c r="U152" s="40">
        <f>M152*(1+SUMIFS(WORKING!$X$3:$X$6802,WORKING!$A$3:$A$6802,$D$3,WORKING!$B$3:$B$6802,A152,WORKING!$C$3:$C$6802,C152))*(1+SUMIFS(WORKING!$AA$3:$AA$6802,WORKING!$A$3:$A$6802,$D$3,WORKING!$B$3:$B$6802,A152,WORKING!$C$3:$C$6802,C152))</f>
        <v>262.61363763913681</v>
      </c>
      <c r="V152" s="57">
        <v>5</v>
      </c>
      <c r="W152" s="57">
        <v>0</v>
      </c>
      <c r="X152" s="61">
        <f t="shared" si="157"/>
        <v>16</v>
      </c>
      <c r="Y152" s="40">
        <f t="shared" si="167"/>
        <v>1313.0681881956841</v>
      </c>
      <c r="Z152" s="40">
        <f t="shared" si="168"/>
        <v>0</v>
      </c>
      <c r="AA152" s="44">
        <f t="shared" si="169"/>
        <v>4201.818202226189</v>
      </c>
      <c r="AB152" s="35">
        <f t="shared" si="170"/>
        <v>16</v>
      </c>
      <c r="AC152" s="40">
        <f>U152*(1+SUMIFS(WORKING!$Y$3:$Y$6802,WORKING!$A$3:$A$6802,$D$3,WORKING!$B$3:$B$6802,A152,WORKING!$C$3:$C$6802,C152))*(1+SUMIFS(WORKING!$AA$3:$AA$6802,WORKING!$A$3:$A$6802,$D$3,WORKING!$B$3:$B$6802,A152,WORKING!$C$3:$C$6802,C152))</f>
        <v>284.67217990908568</v>
      </c>
      <c r="AD152" s="57">
        <v>22</v>
      </c>
      <c r="AE152" s="57">
        <v>0</v>
      </c>
      <c r="AF152" s="61">
        <f t="shared" si="158"/>
        <v>38</v>
      </c>
      <c r="AG152" s="40">
        <f t="shared" si="171"/>
        <v>6262.7879579998853</v>
      </c>
      <c r="AH152" s="40">
        <f t="shared" si="172"/>
        <v>0</v>
      </c>
      <c r="AI152" s="44">
        <f t="shared" si="173"/>
        <v>10817.542836545255</v>
      </c>
      <c r="AJ152" s="35">
        <f t="shared" si="159"/>
        <v>38</v>
      </c>
      <c r="AK152" s="40">
        <f>AC152*(1+SUMIFS(WORKING!$Z$3:$Z$6802,WORKING!$A$3:$A$6802,$D$3,WORKING!$B$3:$B$6802,A152,WORKING!$C$3:$C$6802,C152))*(1+SUMIFS(WORKING!$AA$3:$AA$6802,WORKING!$A$3:$A$6802,$D$3,WORKING!$B$3:$B$6802,A152,WORKING!$C$3:$C$6802,C152))</f>
        <v>308.00645585594464</v>
      </c>
      <c r="AL152" s="57">
        <v>0</v>
      </c>
      <c r="AM152" s="57">
        <v>0</v>
      </c>
      <c r="AN152" s="61">
        <f t="shared" si="160"/>
        <v>38</v>
      </c>
      <c r="AO152" s="40">
        <f t="shared" si="174"/>
        <v>0</v>
      </c>
      <c r="AP152" s="40">
        <f t="shared" si="175"/>
        <v>0</v>
      </c>
      <c r="AQ152" s="44">
        <f t="shared" si="176"/>
        <v>11704.245322525896</v>
      </c>
    </row>
    <row r="153" spans="1:43" x14ac:dyDescent="0.25">
      <c r="A153" s="49">
        <v>4</v>
      </c>
      <c r="B153" s="49">
        <f t="shared" si="150"/>
        <v>1</v>
      </c>
      <c r="C153" s="7">
        <v>6</v>
      </c>
      <c r="D153" s="228"/>
      <c r="E153" s="228"/>
      <c r="F153" s="40">
        <f>SUMIFS(WORKING!$AB$3:$AB$6802,WORKING!$A$3:$A$6802,Results!$D$3,WORKING!$B$3:$B$6802,Results!A153,WORKING!$C$3:$C$6802,Results!C153)</f>
        <v>289</v>
      </c>
      <c r="G153" s="35">
        <f>SUMIFS(WORKING!$AC$3:$AC$6802,WORKING!$A$3:$A$6802,Results!$D$3,WORKING!$B$3:$B$6802,Results!A153,WORKING!$C$3:$C$6802,Results!C153)/1000</f>
        <v>74146.693609999988</v>
      </c>
      <c r="H153" s="35">
        <f t="shared" si="161"/>
        <v>256.56295366782001</v>
      </c>
      <c r="I153" s="187" t="s">
        <v>754</v>
      </c>
      <c r="J153" s="212" t="s">
        <v>754</v>
      </c>
      <c r="K153" s="217">
        <f t="shared" si="162"/>
        <v>256.56295366782001</v>
      </c>
      <c r="L153" s="34">
        <f t="shared" si="155"/>
        <v>289</v>
      </c>
      <c r="M153" s="40">
        <f>IF(K153="",H153*(1+SUMIFS(WORKING!$W$3:$W$6802,WORKING!$A$3:$A$6802,$D$3,WORKING!$B$3:$B$6802,A153,WORKING!$C$3:$C$6802,C153))*(1+SUMIFS(WORKING!$AA$3:$AA$6802,WORKING!$A$3:$A$6802,$D$3,WORKING!$B$3:$B$6802,A153,WORKING!$C$3:$C$6802,C153)),K153*(1+SUMIFS(WORKING!$W$3:$W$6802,WORKING!$A$3:$A$6802,$D$3,WORKING!$B$3:$B$6802,A153,WORKING!$C$3:$C$6802,C153))*(1+SUMIFS(WORKING!$AA$3:$AA$6802,WORKING!$A$3:$A$6802,$D$3,WORKING!$B$3:$B$6802,A153,WORKING!$C$3:$C$6802,C153)))</f>
        <v>279.65329237997054</v>
      </c>
      <c r="N153" s="57">
        <v>33</v>
      </c>
      <c r="O153" s="57">
        <v>0</v>
      </c>
      <c r="P153" s="61">
        <f t="shared" si="156"/>
        <v>322</v>
      </c>
      <c r="Q153" s="40">
        <f t="shared" si="163"/>
        <v>9228.5586485390286</v>
      </c>
      <c r="R153" s="40">
        <f t="shared" si="164"/>
        <v>0</v>
      </c>
      <c r="S153" s="44">
        <f t="shared" si="165"/>
        <v>90048.360146350518</v>
      </c>
      <c r="T153" s="35">
        <f t="shared" si="166"/>
        <v>322</v>
      </c>
      <c r="U153" s="40">
        <f>M153*(1+SUMIFS(WORKING!$X$3:$X$6802,WORKING!$A$3:$A$6802,$D$3,WORKING!$B$3:$B$6802,A153,WORKING!$C$3:$C$6802,C153))*(1+SUMIFS(WORKING!$AA$3:$AA$6802,WORKING!$A$3:$A$6802,$D$3,WORKING!$B$3:$B$6802,A153,WORKING!$C$3:$C$6802,C153))</f>
        <v>303.54346061791296</v>
      </c>
      <c r="V153" s="57">
        <v>0</v>
      </c>
      <c r="W153" s="57">
        <v>0</v>
      </c>
      <c r="X153" s="61">
        <f t="shared" si="157"/>
        <v>322</v>
      </c>
      <c r="Y153" s="40">
        <f t="shared" si="167"/>
        <v>0</v>
      </c>
      <c r="Z153" s="40">
        <f t="shared" si="168"/>
        <v>0</v>
      </c>
      <c r="AA153" s="44">
        <f t="shared" si="169"/>
        <v>97740.994318967976</v>
      </c>
      <c r="AB153" s="35">
        <f t="shared" si="170"/>
        <v>322</v>
      </c>
      <c r="AC153" s="40">
        <f>U153*(1+SUMIFS(WORKING!$Y$3:$Y$6802,WORKING!$A$3:$A$6802,$D$3,WORKING!$B$3:$B$6802,A153,WORKING!$C$3:$C$6802,C153))*(1+SUMIFS(WORKING!$AA$3:$AA$6802,WORKING!$A$3:$A$6802,$D$3,WORKING!$B$3:$B$6802,A153,WORKING!$C$3:$C$6802,C153))</f>
        <v>329.16678498410351</v>
      </c>
      <c r="AD153" s="57">
        <v>66</v>
      </c>
      <c r="AE153" s="57">
        <v>0</v>
      </c>
      <c r="AF153" s="61">
        <f t="shared" si="158"/>
        <v>388</v>
      </c>
      <c r="AG153" s="40">
        <f t="shared" si="171"/>
        <v>21725.007808950832</v>
      </c>
      <c r="AH153" s="40">
        <f t="shared" si="172"/>
        <v>0</v>
      </c>
      <c r="AI153" s="44">
        <f t="shared" si="173"/>
        <v>127716.71257383216</v>
      </c>
      <c r="AJ153" s="35">
        <f t="shared" si="159"/>
        <v>388</v>
      </c>
      <c r="AK153" s="40">
        <f>AC153*(1+SUMIFS(WORKING!$Z$3:$Z$6802,WORKING!$A$3:$A$6802,$D$3,WORKING!$B$3:$B$6802,A153,WORKING!$C$3:$C$6802,C153))*(1+SUMIFS(WORKING!$AA$3:$AA$6802,WORKING!$A$3:$A$6802,$D$3,WORKING!$B$3:$B$6802,A153,WORKING!$C$3:$C$6802,C153))</f>
        <v>356.28566676239416</v>
      </c>
      <c r="AL153" s="57">
        <v>0</v>
      </c>
      <c r="AM153" s="57">
        <v>0</v>
      </c>
      <c r="AN153" s="61">
        <f t="shared" si="160"/>
        <v>388</v>
      </c>
      <c r="AO153" s="40">
        <f t="shared" si="174"/>
        <v>0</v>
      </c>
      <c r="AP153" s="40">
        <f t="shared" si="175"/>
        <v>0</v>
      </c>
      <c r="AQ153" s="44">
        <f t="shared" si="176"/>
        <v>138238.83870380893</v>
      </c>
    </row>
    <row r="154" spans="1:43" x14ac:dyDescent="0.25">
      <c r="A154" s="49">
        <v>4</v>
      </c>
      <c r="B154" s="49">
        <f t="shared" si="150"/>
        <v>2</v>
      </c>
      <c r="C154" s="7">
        <v>7</v>
      </c>
      <c r="D154" s="228"/>
      <c r="E154" s="228"/>
      <c r="F154" s="40">
        <f>SUMIFS(WORKING!$AB$3:$AB$6802,WORKING!$A$3:$A$6802,Results!$D$3,WORKING!$B$3:$B$6802,Results!A154,WORKING!$C$3:$C$6802,Results!C154)</f>
        <v>339</v>
      </c>
      <c r="G154" s="35">
        <f>SUMIFS(WORKING!$AC$3:$AC$6802,WORKING!$A$3:$A$6802,Results!$D$3,WORKING!$B$3:$B$6802,Results!A154,WORKING!$C$3:$C$6802,Results!C154)/1000</f>
        <v>115722.07143000001</v>
      </c>
      <c r="H154" s="35">
        <f t="shared" si="161"/>
        <v>341.36304256637169</v>
      </c>
      <c r="I154" s="187" t="s">
        <v>754</v>
      </c>
      <c r="J154" s="212" t="s">
        <v>754</v>
      </c>
      <c r="K154" s="217">
        <f t="shared" si="162"/>
        <v>341.36304256637169</v>
      </c>
      <c r="L154" s="34">
        <f t="shared" si="155"/>
        <v>339</v>
      </c>
      <c r="M154" s="40">
        <f>IF(K154="",H154*(1+SUMIFS(WORKING!$W$3:$W$6802,WORKING!$A$3:$A$6802,$D$3,WORKING!$B$3:$B$6802,A154,WORKING!$C$3:$C$6802,C154))*(1+SUMIFS(WORKING!$AA$3:$AA$6802,WORKING!$A$3:$A$6802,$D$3,WORKING!$B$3:$B$6802,A154,WORKING!$C$3:$C$6802,C154)),K154*(1+SUMIFS(WORKING!$W$3:$W$6802,WORKING!$A$3:$A$6802,$D$3,WORKING!$B$3:$B$6802,A154,WORKING!$C$3:$C$6802,C154))*(1+SUMIFS(WORKING!$AA$3:$AA$6802,WORKING!$A$3:$A$6802,$D$3,WORKING!$B$3:$B$6802,A154,WORKING!$C$3:$C$6802,C154)))</f>
        <v>372.1646474396191</v>
      </c>
      <c r="N154" s="57">
        <v>54</v>
      </c>
      <c r="O154" s="57">
        <v>0</v>
      </c>
      <c r="P154" s="61">
        <f t="shared" si="156"/>
        <v>393</v>
      </c>
      <c r="Q154" s="40">
        <f t="shared" si="163"/>
        <v>20096.890961739431</v>
      </c>
      <c r="R154" s="40">
        <f t="shared" si="164"/>
        <v>0</v>
      </c>
      <c r="S154" s="44">
        <f t="shared" si="165"/>
        <v>146260.70644377029</v>
      </c>
      <c r="T154" s="35">
        <f t="shared" si="166"/>
        <v>393</v>
      </c>
      <c r="U154" s="40">
        <f>M154*(1+SUMIFS(WORKING!$X$3:$X$6802,WORKING!$A$3:$A$6802,$D$3,WORKING!$B$3:$B$6802,A154,WORKING!$C$3:$C$6802,C154))*(1+SUMIFS(WORKING!$AA$3:$AA$6802,WORKING!$A$3:$A$6802,$D$3,WORKING!$B$3:$B$6802,A154,WORKING!$C$3:$C$6802,C154))</f>
        <v>403.98257853563609</v>
      </c>
      <c r="V154" s="57">
        <v>0</v>
      </c>
      <c r="W154" s="57">
        <v>0</v>
      </c>
      <c r="X154" s="61">
        <f t="shared" si="157"/>
        <v>393</v>
      </c>
      <c r="Y154" s="40">
        <f t="shared" si="167"/>
        <v>0</v>
      </c>
      <c r="Z154" s="40">
        <f t="shared" si="168"/>
        <v>0</v>
      </c>
      <c r="AA154" s="44">
        <f t="shared" si="169"/>
        <v>158765.15336450498</v>
      </c>
      <c r="AB154" s="35">
        <f t="shared" si="170"/>
        <v>393</v>
      </c>
      <c r="AC154" s="40">
        <f>U154*(1+SUMIFS(WORKING!$Y$3:$Y$6802,WORKING!$A$3:$A$6802,$D$3,WORKING!$B$3:$B$6802,A154,WORKING!$C$3:$C$6802,C154))*(1+SUMIFS(WORKING!$AA$3:$AA$6802,WORKING!$A$3:$A$6802,$D$3,WORKING!$B$3:$B$6802,A154,WORKING!$C$3:$C$6802,C154))</f>
        <v>438.11118301319584</v>
      </c>
      <c r="AD154" s="57">
        <v>0</v>
      </c>
      <c r="AE154" s="57">
        <v>0</v>
      </c>
      <c r="AF154" s="61">
        <f t="shared" si="158"/>
        <v>393</v>
      </c>
      <c r="AG154" s="40">
        <f t="shared" si="171"/>
        <v>0</v>
      </c>
      <c r="AH154" s="40">
        <f t="shared" si="172"/>
        <v>0</v>
      </c>
      <c r="AI154" s="44">
        <f t="shared" si="173"/>
        <v>172177.69492418595</v>
      </c>
      <c r="AJ154" s="35">
        <f t="shared" si="159"/>
        <v>393</v>
      </c>
      <c r="AK154" s="40">
        <f>AC154*(1+SUMIFS(WORKING!$Z$3:$Z$6802,WORKING!$A$3:$A$6802,$D$3,WORKING!$B$3:$B$6802,A154,WORKING!$C$3:$C$6802,C154))*(1+SUMIFS(WORKING!$AA$3:$AA$6802,WORKING!$A$3:$A$6802,$D$3,WORKING!$B$3:$B$6802,A154,WORKING!$C$3:$C$6802,C154))</f>
        <v>474.23463041050064</v>
      </c>
      <c r="AL154" s="57">
        <v>0</v>
      </c>
      <c r="AM154" s="57">
        <v>0</v>
      </c>
      <c r="AN154" s="61">
        <f t="shared" si="160"/>
        <v>393</v>
      </c>
      <c r="AO154" s="40">
        <f t="shared" si="174"/>
        <v>0</v>
      </c>
      <c r="AP154" s="40">
        <f t="shared" si="175"/>
        <v>0</v>
      </c>
      <c r="AQ154" s="44">
        <f t="shared" si="176"/>
        <v>186374.20975132677</v>
      </c>
    </row>
    <row r="155" spans="1:43" x14ac:dyDescent="0.25">
      <c r="A155" s="49">
        <v>4</v>
      </c>
      <c r="B155" s="49">
        <f t="shared" si="150"/>
        <v>2</v>
      </c>
      <c r="C155" s="7">
        <v>8</v>
      </c>
      <c r="D155" s="228"/>
      <c r="E155" s="228"/>
      <c r="F155" s="40">
        <f>SUMIFS(WORKING!$AB$3:$AB$6802,WORKING!$A$3:$A$6802,Results!$D$3,WORKING!$B$3:$B$6802,Results!A155,WORKING!$C$3:$C$6802,Results!C155)</f>
        <v>299</v>
      </c>
      <c r="G155" s="35">
        <f>SUMIFS(WORKING!$AC$3:$AC$6802,WORKING!$A$3:$A$6802,Results!$D$3,WORKING!$B$3:$B$6802,Results!A155,WORKING!$C$3:$C$6802,Results!C155)/1000</f>
        <v>122341.30857000002</v>
      </c>
      <c r="H155" s="35">
        <f t="shared" si="161"/>
        <v>409.1682560869566</v>
      </c>
      <c r="I155" s="187" t="s">
        <v>754</v>
      </c>
      <c r="J155" s="212" t="s">
        <v>754</v>
      </c>
      <c r="K155" s="217">
        <f t="shared" si="162"/>
        <v>409.1682560869566</v>
      </c>
      <c r="L155" s="34">
        <f t="shared" si="155"/>
        <v>299</v>
      </c>
      <c r="M155" s="40">
        <f>IF(K155="",H155*(1+SUMIFS(WORKING!$W$3:$W$6802,WORKING!$A$3:$A$6802,$D$3,WORKING!$B$3:$B$6802,A155,WORKING!$C$3:$C$6802,C155))*(1+SUMIFS(WORKING!$AA$3:$AA$6802,WORKING!$A$3:$A$6802,$D$3,WORKING!$B$3:$B$6802,A155,WORKING!$C$3:$C$6802,C155)),K155*(1+SUMIFS(WORKING!$W$3:$W$6802,WORKING!$A$3:$A$6802,$D$3,WORKING!$B$3:$B$6802,A155,WORKING!$C$3:$C$6802,C155))*(1+SUMIFS(WORKING!$AA$3:$AA$6802,WORKING!$A$3:$A$6802,$D$3,WORKING!$B$3:$B$6802,A155,WORKING!$C$3:$C$6802,C155)))</f>
        <v>446.140260001135</v>
      </c>
      <c r="N155" s="57">
        <v>11</v>
      </c>
      <c r="O155" s="57">
        <v>0</v>
      </c>
      <c r="P155" s="61">
        <f t="shared" si="156"/>
        <v>310</v>
      </c>
      <c r="Q155" s="40">
        <f t="shared" si="163"/>
        <v>4907.5428600124851</v>
      </c>
      <c r="R155" s="40">
        <f t="shared" si="164"/>
        <v>0</v>
      </c>
      <c r="S155" s="44">
        <f t="shared" si="165"/>
        <v>138303.48060035185</v>
      </c>
      <c r="T155" s="35">
        <f t="shared" si="166"/>
        <v>310</v>
      </c>
      <c r="U155" s="40">
        <f>M155*(1+SUMIFS(WORKING!$X$3:$X$6802,WORKING!$A$3:$A$6802,$D$3,WORKING!$B$3:$B$6802,A155,WORKING!$C$3:$C$6802,C155))*(1+SUMIFS(WORKING!$AA$3:$AA$6802,WORKING!$A$3:$A$6802,$D$3,WORKING!$B$3:$B$6802,A155,WORKING!$C$3:$C$6802,C155))</f>
        <v>484.2999772406427</v>
      </c>
      <c r="V155" s="57">
        <v>6</v>
      </c>
      <c r="W155" s="57">
        <v>0</v>
      </c>
      <c r="X155" s="61">
        <f t="shared" si="157"/>
        <v>316</v>
      </c>
      <c r="Y155" s="40">
        <f t="shared" si="167"/>
        <v>2905.7998634438563</v>
      </c>
      <c r="Z155" s="40">
        <f t="shared" si="168"/>
        <v>0</v>
      </c>
      <c r="AA155" s="44">
        <f t="shared" si="169"/>
        <v>153038.7928080431</v>
      </c>
      <c r="AB155" s="35">
        <f t="shared" si="170"/>
        <v>316</v>
      </c>
      <c r="AC155" s="40">
        <f>U155*(1+SUMIFS(WORKING!$Y$3:$Y$6802,WORKING!$A$3:$A$6802,$D$3,WORKING!$B$3:$B$6802,A155,WORKING!$C$3:$C$6802,C155))*(1+SUMIFS(WORKING!$AA$3:$AA$6802,WORKING!$A$3:$A$6802,$D$3,WORKING!$B$3:$B$6802,A155,WORKING!$C$3:$C$6802,C155))</f>
        <v>525.23253603417368</v>
      </c>
      <c r="AD155" s="57">
        <v>2</v>
      </c>
      <c r="AE155" s="57">
        <v>0</v>
      </c>
      <c r="AF155" s="61">
        <f t="shared" si="158"/>
        <v>318</v>
      </c>
      <c r="AG155" s="40">
        <f t="shared" si="171"/>
        <v>1050.4650720683474</v>
      </c>
      <c r="AH155" s="40">
        <f t="shared" si="172"/>
        <v>0</v>
      </c>
      <c r="AI155" s="44">
        <f t="shared" si="173"/>
        <v>167023.94645886723</v>
      </c>
      <c r="AJ155" s="35">
        <f t="shared" si="159"/>
        <v>318</v>
      </c>
      <c r="AK155" s="40">
        <f>AC155*(1+SUMIFS(WORKING!$Z$3:$Z$6802,WORKING!$A$3:$A$6802,$D$3,WORKING!$B$3:$B$6802,A155,WORKING!$C$3:$C$6802,C155))*(1+SUMIFS(WORKING!$AA$3:$AA$6802,WORKING!$A$3:$A$6802,$D$3,WORKING!$B$3:$B$6802,A155,WORKING!$C$3:$C$6802,C155))</f>
        <v>568.55951689609833</v>
      </c>
      <c r="AL155" s="57">
        <v>0</v>
      </c>
      <c r="AM155" s="57">
        <v>0</v>
      </c>
      <c r="AN155" s="61">
        <f t="shared" si="160"/>
        <v>318</v>
      </c>
      <c r="AO155" s="40">
        <f t="shared" si="174"/>
        <v>0</v>
      </c>
      <c r="AP155" s="40">
        <f t="shared" si="175"/>
        <v>0</v>
      </c>
      <c r="AQ155" s="44">
        <f t="shared" si="176"/>
        <v>180801.92637295928</v>
      </c>
    </row>
    <row r="156" spans="1:43" x14ac:dyDescent="0.25">
      <c r="A156" s="49">
        <v>4</v>
      </c>
      <c r="B156" s="49">
        <f t="shared" si="150"/>
        <v>2</v>
      </c>
      <c r="C156" s="7">
        <v>9</v>
      </c>
      <c r="D156" s="228"/>
      <c r="E156" s="228"/>
      <c r="F156" s="40">
        <f>SUMIFS(WORKING!$AB$3:$AB$6802,WORKING!$A$3:$A$6802,Results!$D$3,WORKING!$B$3:$B$6802,Results!A156,WORKING!$C$3:$C$6802,Results!C156)</f>
        <v>520</v>
      </c>
      <c r="G156" s="35">
        <f>SUMIFS(WORKING!$AC$3:$AC$6802,WORKING!$A$3:$A$6802,Results!$D$3,WORKING!$B$3:$B$6802,Results!A156,WORKING!$C$3:$C$6802,Results!C156)/1000</f>
        <v>249813.96387000004</v>
      </c>
      <c r="H156" s="35">
        <f t="shared" si="161"/>
        <v>480.41146898076931</v>
      </c>
      <c r="I156" s="187" t="s">
        <v>754</v>
      </c>
      <c r="J156" s="212" t="s">
        <v>754</v>
      </c>
      <c r="K156" s="217">
        <f t="shared" si="162"/>
        <v>480.41146898076931</v>
      </c>
      <c r="L156" s="34">
        <f t="shared" si="155"/>
        <v>520</v>
      </c>
      <c r="M156" s="40">
        <f>IF(K156="",H156*(1+SUMIFS(WORKING!$W$3:$W$6802,WORKING!$A$3:$A$6802,$D$3,WORKING!$B$3:$B$6802,A156,WORKING!$C$3:$C$6802,C156))*(1+SUMIFS(WORKING!$AA$3:$AA$6802,WORKING!$A$3:$A$6802,$D$3,WORKING!$B$3:$B$6802,A156,WORKING!$C$3:$C$6802,C156)),K156*(1+SUMIFS(WORKING!$W$3:$W$6802,WORKING!$A$3:$A$6802,$D$3,WORKING!$B$3:$B$6802,A156,WORKING!$C$3:$C$6802,C156))*(1+SUMIFS(WORKING!$AA$3:$AA$6802,WORKING!$A$3:$A$6802,$D$3,WORKING!$B$3:$B$6802,A156,WORKING!$C$3:$C$6802,C156)))</f>
        <v>524.06971950974946</v>
      </c>
      <c r="N156" s="57">
        <v>26</v>
      </c>
      <c r="O156" s="57">
        <v>0</v>
      </c>
      <c r="P156" s="61">
        <f t="shared" si="156"/>
        <v>546</v>
      </c>
      <c r="Q156" s="40">
        <f t="shared" si="163"/>
        <v>13625.812707253486</v>
      </c>
      <c r="R156" s="40">
        <f t="shared" si="164"/>
        <v>0</v>
      </c>
      <c r="S156" s="44">
        <f t="shared" si="165"/>
        <v>286142.06685232319</v>
      </c>
      <c r="T156" s="35">
        <f t="shared" si="166"/>
        <v>546</v>
      </c>
      <c r="U156" s="40">
        <f>M156*(1+SUMIFS(WORKING!$X$3:$X$6802,WORKING!$A$3:$A$6802,$D$3,WORKING!$B$3:$B$6802,A156,WORKING!$C$3:$C$6802,C156))*(1+SUMIFS(WORKING!$AA$3:$AA$6802,WORKING!$A$3:$A$6802,$D$3,WORKING!$B$3:$B$6802,A156,WORKING!$C$3:$C$6802,C156))</f>
        <v>568.97424521781545</v>
      </c>
      <c r="V156" s="57">
        <v>0</v>
      </c>
      <c r="W156" s="57">
        <v>0</v>
      </c>
      <c r="X156" s="61">
        <f t="shared" si="157"/>
        <v>546</v>
      </c>
      <c r="Y156" s="40">
        <f t="shared" si="167"/>
        <v>0</v>
      </c>
      <c r="Z156" s="40">
        <f t="shared" si="168"/>
        <v>0</v>
      </c>
      <c r="AA156" s="44">
        <f t="shared" si="169"/>
        <v>310659.93788892723</v>
      </c>
      <c r="AB156" s="35">
        <f t="shared" si="170"/>
        <v>546</v>
      </c>
      <c r="AC156" s="40">
        <f>U156*(1+SUMIFS(WORKING!$Y$3:$Y$6802,WORKING!$A$3:$A$6802,$D$3,WORKING!$B$3:$B$6802,A156,WORKING!$C$3:$C$6802,C156))*(1+SUMIFS(WORKING!$AA$3:$AA$6802,WORKING!$A$3:$A$6802,$D$3,WORKING!$B$3:$B$6802,A156,WORKING!$C$3:$C$6802,C156))</f>
        <v>617.14925484703565</v>
      </c>
      <c r="AD156" s="57">
        <v>76</v>
      </c>
      <c r="AE156" s="57">
        <v>0</v>
      </c>
      <c r="AF156" s="61">
        <f t="shared" si="158"/>
        <v>622</v>
      </c>
      <c r="AG156" s="40">
        <f t="shared" si="171"/>
        <v>46903.343368374706</v>
      </c>
      <c r="AH156" s="40">
        <f t="shared" si="172"/>
        <v>0</v>
      </c>
      <c r="AI156" s="44">
        <f t="shared" si="173"/>
        <v>383866.8365148562</v>
      </c>
      <c r="AJ156" s="35">
        <f t="shared" si="159"/>
        <v>622</v>
      </c>
      <c r="AK156" s="40">
        <f>AC156*(1+SUMIFS(WORKING!$Z$3:$Z$6802,WORKING!$A$3:$A$6802,$D$3,WORKING!$B$3:$B$6802,A156,WORKING!$C$3:$C$6802,C156))*(1+SUMIFS(WORKING!$AA$3:$AA$6802,WORKING!$A$3:$A$6802,$D$3,WORKING!$B$3:$B$6802,A156,WORKING!$C$3:$C$6802,C156))</f>
        <v>668.15125435471475</v>
      </c>
      <c r="AL156" s="57">
        <v>0</v>
      </c>
      <c r="AM156" s="57">
        <v>0</v>
      </c>
      <c r="AN156" s="61">
        <f t="shared" si="160"/>
        <v>622</v>
      </c>
      <c r="AO156" s="40">
        <f t="shared" si="174"/>
        <v>0</v>
      </c>
      <c r="AP156" s="40">
        <f t="shared" si="175"/>
        <v>0</v>
      </c>
      <c r="AQ156" s="44">
        <f t="shared" si="176"/>
        <v>415590.08020863257</v>
      </c>
    </row>
    <row r="157" spans="1:43" x14ac:dyDescent="0.25">
      <c r="A157" s="49">
        <v>4</v>
      </c>
      <c r="B157" s="49">
        <f t="shared" si="150"/>
        <v>2</v>
      </c>
      <c r="C157" s="7">
        <v>10</v>
      </c>
      <c r="D157" s="228"/>
      <c r="E157" s="228"/>
      <c r="F157" s="40">
        <f>SUMIFS(WORKING!$AB$3:$AB$6802,WORKING!$A$3:$A$6802,Results!$D$3,WORKING!$B$3:$B$6802,Results!A157,WORKING!$C$3:$C$6802,Results!C157)</f>
        <v>228</v>
      </c>
      <c r="G157" s="35">
        <f>SUMIFS(WORKING!$AC$3:$AC$6802,WORKING!$A$3:$A$6802,Results!$D$3,WORKING!$B$3:$B$6802,Results!A157,WORKING!$C$3:$C$6802,Results!C157)/1000</f>
        <v>146389.81396</v>
      </c>
      <c r="H157" s="35">
        <f t="shared" si="161"/>
        <v>642.0605875438597</v>
      </c>
      <c r="I157" s="187" t="s">
        <v>754</v>
      </c>
      <c r="J157" s="212" t="s">
        <v>754</v>
      </c>
      <c r="K157" s="217">
        <f t="shared" si="162"/>
        <v>642.0605875438597</v>
      </c>
      <c r="L157" s="34">
        <f t="shared" si="155"/>
        <v>228</v>
      </c>
      <c r="M157" s="40">
        <f>IF(K157="",H157*(1+SUMIFS(WORKING!$W$3:$W$6802,WORKING!$A$3:$A$6802,$D$3,WORKING!$B$3:$B$6802,A157,WORKING!$C$3:$C$6802,C157))*(1+SUMIFS(WORKING!$AA$3:$AA$6802,WORKING!$A$3:$A$6802,$D$3,WORKING!$B$3:$B$6802,A157,WORKING!$C$3:$C$6802,C157)),K157*(1+SUMIFS(WORKING!$W$3:$W$6802,WORKING!$A$3:$A$6802,$D$3,WORKING!$B$3:$B$6802,A157,WORKING!$C$3:$C$6802,C157))*(1+SUMIFS(WORKING!$AA$3:$AA$6802,WORKING!$A$3:$A$6802,$D$3,WORKING!$B$3:$B$6802,A157,WORKING!$C$3:$C$6802,C157)))</f>
        <v>700.60302594030634</v>
      </c>
      <c r="N157" s="57">
        <v>11</v>
      </c>
      <c r="O157" s="57">
        <v>0</v>
      </c>
      <c r="P157" s="61">
        <f t="shared" si="156"/>
        <v>239</v>
      </c>
      <c r="Q157" s="40">
        <f t="shared" si="163"/>
        <v>7706.6332853433696</v>
      </c>
      <c r="R157" s="40">
        <f t="shared" si="164"/>
        <v>0</v>
      </c>
      <c r="S157" s="44">
        <f t="shared" si="165"/>
        <v>167444.12319973321</v>
      </c>
      <c r="T157" s="35">
        <f t="shared" si="166"/>
        <v>239</v>
      </c>
      <c r="U157" s="40">
        <f>M157*(1+SUMIFS(WORKING!$X$3:$X$6802,WORKING!$A$3:$A$6802,$D$3,WORKING!$B$3:$B$6802,A157,WORKING!$C$3:$C$6802,C157))*(1+SUMIFS(WORKING!$AA$3:$AA$6802,WORKING!$A$3:$A$6802,$D$3,WORKING!$B$3:$B$6802,A157,WORKING!$C$3:$C$6802,C157))</f>
        <v>760.69498147055106</v>
      </c>
      <c r="V157" s="57">
        <v>7</v>
      </c>
      <c r="W157" s="57">
        <v>0</v>
      </c>
      <c r="X157" s="61">
        <f t="shared" si="157"/>
        <v>246</v>
      </c>
      <c r="Y157" s="40">
        <f t="shared" si="167"/>
        <v>5324.8648702938572</v>
      </c>
      <c r="Z157" s="40">
        <f t="shared" si="168"/>
        <v>0</v>
      </c>
      <c r="AA157" s="44">
        <f t="shared" si="169"/>
        <v>187130.96544175557</v>
      </c>
      <c r="AB157" s="35">
        <f t="shared" si="170"/>
        <v>246</v>
      </c>
      <c r="AC157" s="40">
        <f>U157*(1+SUMIFS(WORKING!$Y$3:$Y$6802,WORKING!$A$3:$A$6802,$D$3,WORKING!$B$3:$B$6802,A157,WORKING!$C$3:$C$6802,C157))*(1+SUMIFS(WORKING!$AA$3:$AA$6802,WORKING!$A$3:$A$6802,$D$3,WORKING!$B$3:$B$6802,A157,WORKING!$C$3:$C$6802,C157))</f>
        <v>825.16941576423278</v>
      </c>
      <c r="AD157" s="57">
        <v>29</v>
      </c>
      <c r="AE157" s="57">
        <v>0</v>
      </c>
      <c r="AF157" s="61">
        <f t="shared" si="158"/>
        <v>275</v>
      </c>
      <c r="AG157" s="40">
        <f t="shared" si="171"/>
        <v>23929.91305716275</v>
      </c>
      <c r="AH157" s="40">
        <f t="shared" si="172"/>
        <v>0</v>
      </c>
      <c r="AI157" s="44">
        <f t="shared" si="173"/>
        <v>226921.58933516403</v>
      </c>
      <c r="AJ157" s="35">
        <f t="shared" si="159"/>
        <v>275</v>
      </c>
      <c r="AK157" s="40">
        <f>AC157*(1+SUMIFS(WORKING!$Z$3:$Z$6802,WORKING!$A$3:$A$6802,$D$3,WORKING!$B$3:$B$6802,A157,WORKING!$C$3:$C$6802,C157))*(1+SUMIFS(WORKING!$AA$3:$AA$6802,WORKING!$A$3:$A$6802,$D$3,WORKING!$B$3:$B$6802,A157,WORKING!$C$3:$C$6802,C157))</f>
        <v>893.4342824841616</v>
      </c>
      <c r="AL157" s="57">
        <v>0</v>
      </c>
      <c r="AM157" s="57">
        <v>0</v>
      </c>
      <c r="AN157" s="61">
        <f t="shared" si="160"/>
        <v>275</v>
      </c>
      <c r="AO157" s="40">
        <f t="shared" si="174"/>
        <v>0</v>
      </c>
      <c r="AP157" s="40">
        <f t="shared" si="175"/>
        <v>0</v>
      </c>
      <c r="AQ157" s="44">
        <f t="shared" si="176"/>
        <v>245694.42768314443</v>
      </c>
    </row>
    <row r="158" spans="1:43" x14ac:dyDescent="0.25">
      <c r="A158" s="49">
        <v>4</v>
      </c>
      <c r="B158" s="49">
        <f t="shared" si="150"/>
        <v>3</v>
      </c>
      <c r="C158" s="7">
        <v>11</v>
      </c>
      <c r="D158" s="228"/>
      <c r="E158" s="228"/>
      <c r="F158" s="40">
        <f>SUMIFS(WORKING!$AB$3:$AB$6802,WORKING!$A$3:$A$6802,Results!$D$3,WORKING!$B$3:$B$6802,Results!A158,WORKING!$C$3:$C$6802,Results!C158)</f>
        <v>16</v>
      </c>
      <c r="G158" s="35">
        <f>SUMIFS(WORKING!$AC$3:$AC$6802,WORKING!$A$3:$A$6802,Results!$D$3,WORKING!$B$3:$B$6802,Results!A158,WORKING!$C$3:$C$6802,Results!C158)/1000</f>
        <v>11605.321309999999</v>
      </c>
      <c r="H158" s="35">
        <f t="shared" si="161"/>
        <v>725.33258187499996</v>
      </c>
      <c r="I158" s="187" t="s">
        <v>754</v>
      </c>
      <c r="J158" s="212" t="s">
        <v>754</v>
      </c>
      <c r="K158" s="217">
        <f t="shared" si="162"/>
        <v>725.33258187499996</v>
      </c>
      <c r="L158" s="34">
        <f t="shared" si="155"/>
        <v>16</v>
      </c>
      <c r="M158" s="40">
        <f>IF(K158="",H158*(1+SUMIFS(WORKING!$W$3:$W$6802,WORKING!$A$3:$A$6802,$D$3,WORKING!$B$3:$B$6802,A158,WORKING!$C$3:$C$6802,C158))*(1+SUMIFS(WORKING!$AA$3:$AA$6802,WORKING!$A$3:$A$6802,$D$3,WORKING!$B$3:$B$6802,A158,WORKING!$C$3:$C$6802,C158)),K158*(1+SUMIFS(WORKING!$W$3:$W$6802,WORKING!$A$3:$A$6802,$D$3,WORKING!$B$3:$B$6802,A158,WORKING!$C$3:$C$6802,C158))*(1+SUMIFS(WORKING!$AA$3:$AA$6802,WORKING!$A$3:$A$6802,$D$3,WORKING!$B$3:$B$6802,A158,WORKING!$C$3:$C$6802,C158)))</f>
        <v>791.8750791227875</v>
      </c>
      <c r="N158" s="57">
        <v>7</v>
      </c>
      <c r="O158" s="57">
        <v>0</v>
      </c>
      <c r="P158" s="61">
        <f t="shared" si="156"/>
        <v>23</v>
      </c>
      <c r="Q158" s="40">
        <f t="shared" si="163"/>
        <v>5543.1255538595124</v>
      </c>
      <c r="R158" s="40">
        <f t="shared" si="164"/>
        <v>0</v>
      </c>
      <c r="S158" s="44">
        <f t="shared" si="165"/>
        <v>18213.126819824112</v>
      </c>
      <c r="T158" s="35">
        <f t="shared" si="166"/>
        <v>23</v>
      </c>
      <c r="U158" s="40">
        <f>M158*(1+SUMIFS(WORKING!$X$3:$X$6802,WORKING!$A$3:$A$6802,$D$3,WORKING!$B$3:$B$6802,A158,WORKING!$C$3:$C$6802,C158))*(1+SUMIFS(WORKING!$AA$3:$AA$6802,WORKING!$A$3:$A$6802,$D$3,WORKING!$B$3:$B$6802,A158,WORKING!$C$3:$C$6802,C158))</f>
        <v>859.70147374363501</v>
      </c>
      <c r="V158" s="57">
        <v>6</v>
      </c>
      <c r="W158" s="57">
        <v>0</v>
      </c>
      <c r="X158" s="61">
        <f t="shared" si="157"/>
        <v>29</v>
      </c>
      <c r="Y158" s="40">
        <f t="shared" si="167"/>
        <v>5158.2088424618105</v>
      </c>
      <c r="Z158" s="40">
        <f t="shared" si="168"/>
        <v>0</v>
      </c>
      <c r="AA158" s="44">
        <f t="shared" si="169"/>
        <v>24931.342738565414</v>
      </c>
      <c r="AB158" s="35">
        <f t="shared" si="170"/>
        <v>29</v>
      </c>
      <c r="AC158" s="40">
        <f>U158*(1+SUMIFS(WORKING!$Y$3:$Y$6802,WORKING!$A$3:$A$6802,$D$3,WORKING!$B$3:$B$6802,A158,WORKING!$C$3:$C$6802,C158))*(1+SUMIFS(WORKING!$AA$3:$AA$6802,WORKING!$A$3:$A$6802,$D$3,WORKING!$B$3:$B$6802,A158,WORKING!$C$3:$C$6802,C158))</f>
        <v>932.46511761977831</v>
      </c>
      <c r="AD158" s="57">
        <v>8</v>
      </c>
      <c r="AE158" s="57">
        <v>0</v>
      </c>
      <c r="AF158" s="61">
        <f t="shared" si="158"/>
        <v>37</v>
      </c>
      <c r="AG158" s="40">
        <f t="shared" si="171"/>
        <v>7459.7209409582265</v>
      </c>
      <c r="AH158" s="40">
        <f t="shared" si="172"/>
        <v>0</v>
      </c>
      <c r="AI158" s="44">
        <f t="shared" si="173"/>
        <v>34501.2093519318</v>
      </c>
      <c r="AJ158" s="35">
        <f t="shared" si="159"/>
        <v>37</v>
      </c>
      <c r="AK158" s="40">
        <f>AC158*(1+SUMIFS(WORKING!$Z$3:$Z$6802,WORKING!$A$3:$A$6802,$D$3,WORKING!$B$3:$B$6802,A158,WORKING!$C$3:$C$6802,C158))*(1+SUMIFS(WORKING!$AA$3:$AA$6802,WORKING!$A$3:$A$6802,$D$3,WORKING!$B$3:$B$6802,A158,WORKING!$C$3:$C$6802,C158))</f>
        <v>1009.495138231026</v>
      </c>
      <c r="AL158" s="57">
        <v>0</v>
      </c>
      <c r="AM158" s="57">
        <v>0</v>
      </c>
      <c r="AN158" s="61">
        <f t="shared" si="160"/>
        <v>37</v>
      </c>
      <c r="AO158" s="40">
        <f t="shared" si="174"/>
        <v>0</v>
      </c>
      <c r="AP158" s="40">
        <f t="shared" si="175"/>
        <v>0</v>
      </c>
      <c r="AQ158" s="44">
        <f t="shared" si="176"/>
        <v>37351.320114547962</v>
      </c>
    </row>
    <row r="159" spans="1:43" x14ac:dyDescent="0.25">
      <c r="A159" s="49">
        <v>4</v>
      </c>
      <c r="B159" s="49">
        <f t="shared" si="150"/>
        <v>3</v>
      </c>
      <c r="C159" s="7">
        <v>12</v>
      </c>
      <c r="D159" s="228"/>
      <c r="E159" s="228"/>
      <c r="F159" s="40">
        <f>SUMIFS(WORKING!$AB$3:$AB$6802,WORKING!$A$3:$A$6802,Results!$D$3,WORKING!$B$3:$B$6802,Results!A159,WORKING!$C$3:$C$6802,Results!C159)</f>
        <v>15</v>
      </c>
      <c r="G159" s="35">
        <f>SUMIFS(WORKING!$AC$3:$AC$6802,WORKING!$A$3:$A$6802,Results!$D$3,WORKING!$B$3:$B$6802,Results!A159,WORKING!$C$3:$C$6802,Results!C159)/1000</f>
        <v>10398.534099999999</v>
      </c>
      <c r="H159" s="35">
        <f t="shared" si="161"/>
        <v>693.23560666666663</v>
      </c>
      <c r="I159" s="187" t="s">
        <v>754</v>
      </c>
      <c r="J159" s="212" t="s">
        <v>754</v>
      </c>
      <c r="K159" s="217">
        <f t="shared" si="162"/>
        <v>693.23560666666663</v>
      </c>
      <c r="L159" s="34">
        <f t="shared" si="155"/>
        <v>15</v>
      </c>
      <c r="M159" s="40">
        <f>IF(K159="",H159*(1+SUMIFS(WORKING!$W$3:$W$6802,WORKING!$A$3:$A$6802,$D$3,WORKING!$B$3:$B$6802,A159,WORKING!$C$3:$C$6802,C159))*(1+SUMIFS(WORKING!$AA$3:$AA$6802,WORKING!$A$3:$A$6802,$D$3,WORKING!$B$3:$B$6802,A159,WORKING!$C$3:$C$6802,C159)),K159*(1+SUMIFS(WORKING!$W$3:$W$6802,WORKING!$A$3:$A$6802,$D$3,WORKING!$B$3:$B$6802,A159,WORKING!$C$3:$C$6802,C159))*(1+SUMIFS(WORKING!$AA$3:$AA$6802,WORKING!$A$3:$A$6802,$D$3,WORKING!$B$3:$B$6802,A159,WORKING!$C$3:$C$6802,C159)))</f>
        <v>756.77077283753329</v>
      </c>
      <c r="N159" s="57">
        <v>0</v>
      </c>
      <c r="O159" s="57">
        <v>0</v>
      </c>
      <c r="P159" s="61">
        <f t="shared" si="156"/>
        <v>15</v>
      </c>
      <c r="Q159" s="40">
        <f t="shared" si="163"/>
        <v>0</v>
      </c>
      <c r="R159" s="40">
        <f t="shared" si="164"/>
        <v>0</v>
      </c>
      <c r="S159" s="44">
        <f t="shared" si="165"/>
        <v>11351.561592562999</v>
      </c>
      <c r="T159" s="35">
        <f t="shared" si="166"/>
        <v>15</v>
      </c>
      <c r="U159" s="40">
        <f>M159*(1+SUMIFS(WORKING!$X$3:$X$6802,WORKING!$A$3:$A$6802,$D$3,WORKING!$B$3:$B$6802,A159,WORKING!$C$3:$C$6802,C159))*(1+SUMIFS(WORKING!$AA$3:$AA$6802,WORKING!$A$3:$A$6802,$D$3,WORKING!$B$3:$B$6802,A159,WORKING!$C$3:$C$6802,C159))</f>
        <v>821.52228124677697</v>
      </c>
      <c r="V159" s="57">
        <v>4</v>
      </c>
      <c r="W159" s="57">
        <v>0</v>
      </c>
      <c r="X159" s="61">
        <f t="shared" si="157"/>
        <v>19</v>
      </c>
      <c r="Y159" s="40">
        <f t="shared" si="167"/>
        <v>3286.0891249871079</v>
      </c>
      <c r="Z159" s="40">
        <f t="shared" si="168"/>
        <v>0</v>
      </c>
      <c r="AA159" s="44">
        <f t="shared" si="169"/>
        <v>15608.923343688763</v>
      </c>
      <c r="AB159" s="35">
        <f t="shared" si="170"/>
        <v>19</v>
      </c>
      <c r="AC159" s="40">
        <f>U159*(1+SUMIFS(WORKING!$Y$3:$Y$6802,WORKING!$A$3:$A$6802,$D$3,WORKING!$B$3:$B$6802,A159,WORKING!$C$3:$C$6802,C159))*(1+SUMIFS(WORKING!$AA$3:$AA$6802,WORKING!$A$3:$A$6802,$D$3,WORKING!$B$3:$B$6802,A159,WORKING!$C$3:$C$6802,C159))</f>
        <v>890.98064590934575</v>
      </c>
      <c r="AD159" s="57">
        <v>4</v>
      </c>
      <c r="AE159" s="57">
        <v>0</v>
      </c>
      <c r="AF159" s="61">
        <f t="shared" si="158"/>
        <v>23</v>
      </c>
      <c r="AG159" s="40">
        <f t="shared" si="171"/>
        <v>3563.922583637383</v>
      </c>
      <c r="AH159" s="40">
        <f t="shared" si="172"/>
        <v>0</v>
      </c>
      <c r="AI159" s="44">
        <f t="shared" si="173"/>
        <v>20492.554855914954</v>
      </c>
      <c r="AJ159" s="35">
        <f t="shared" si="159"/>
        <v>23</v>
      </c>
      <c r="AK159" s="40">
        <f>AC159*(1+SUMIFS(WORKING!$Z$3:$Z$6802,WORKING!$A$3:$A$6802,$D$3,WORKING!$B$3:$B$6802,A159,WORKING!$C$3:$C$6802,C159))*(1+SUMIFS(WORKING!$AA$3:$AA$6802,WORKING!$A$3:$A$6802,$D$3,WORKING!$B$3:$B$6802,A159,WORKING!$C$3:$C$6802,C159))</f>
        <v>964.50372213614344</v>
      </c>
      <c r="AL159" s="57">
        <v>0</v>
      </c>
      <c r="AM159" s="57">
        <v>0</v>
      </c>
      <c r="AN159" s="61">
        <f t="shared" si="160"/>
        <v>23</v>
      </c>
      <c r="AO159" s="40">
        <f t="shared" si="174"/>
        <v>0</v>
      </c>
      <c r="AP159" s="40">
        <f t="shared" si="175"/>
        <v>0</v>
      </c>
      <c r="AQ159" s="44">
        <f t="shared" si="176"/>
        <v>22183.5856091313</v>
      </c>
    </row>
    <row r="160" spans="1:43" x14ac:dyDescent="0.25">
      <c r="A160" s="49">
        <v>4</v>
      </c>
      <c r="B160" s="49">
        <f t="shared" si="150"/>
        <v>4</v>
      </c>
      <c r="C160" s="7">
        <v>13</v>
      </c>
      <c r="D160" s="228"/>
      <c r="E160" s="228"/>
      <c r="F160" s="40">
        <f>SUMIFS(WORKING!$AB$3:$AB$6802,WORKING!$A$3:$A$6802,Results!$D$3,WORKING!$B$3:$B$6802,Results!A160,WORKING!$C$3:$C$6802,Results!C160)</f>
        <v>6</v>
      </c>
      <c r="G160" s="35">
        <f>SUMIFS(WORKING!$AC$3:$AC$6802,WORKING!$A$3:$A$6802,Results!$D$3,WORKING!$B$3:$B$6802,Results!A160,WORKING!$C$3:$C$6802,Results!C160)/1000</f>
        <v>6515.8036099999999</v>
      </c>
      <c r="H160" s="35">
        <f t="shared" si="161"/>
        <v>1085.9672683333333</v>
      </c>
      <c r="I160" s="187" t="s">
        <v>754</v>
      </c>
      <c r="J160" s="212" t="s">
        <v>754</v>
      </c>
      <c r="K160" s="217">
        <f t="shared" si="162"/>
        <v>1085.9672683333333</v>
      </c>
      <c r="L160" s="34">
        <f t="shared" si="155"/>
        <v>6</v>
      </c>
      <c r="M160" s="40">
        <f>IF(K160="",H160*(1+SUMIFS(WORKING!$W$3:$W$6802,WORKING!$A$3:$A$6802,$D$3,WORKING!$B$3:$B$6802,A160,WORKING!$C$3:$C$6802,C160))*(1+SUMIFS(WORKING!$AA$3:$AA$6802,WORKING!$A$3:$A$6802,$D$3,WORKING!$B$3:$B$6802,A160,WORKING!$C$3:$C$6802,C160)),K160*(1+SUMIFS(WORKING!$W$3:$W$6802,WORKING!$A$3:$A$6802,$D$3,WORKING!$B$3:$B$6802,A160,WORKING!$C$3:$C$6802,C160))*(1+SUMIFS(WORKING!$AA$3:$AA$6802,WORKING!$A$3:$A$6802,$D$3,WORKING!$B$3:$B$6802,A160,WORKING!$C$3:$C$6802,C160)))</f>
        <v>1138.3144897218581</v>
      </c>
      <c r="N160" s="57">
        <v>1</v>
      </c>
      <c r="O160" s="57">
        <v>0</v>
      </c>
      <c r="P160" s="61">
        <f t="shared" si="156"/>
        <v>7</v>
      </c>
      <c r="Q160" s="40">
        <f t="shared" si="163"/>
        <v>1138.3144897218581</v>
      </c>
      <c r="R160" s="40">
        <f t="shared" si="164"/>
        <v>0</v>
      </c>
      <c r="S160" s="44">
        <f t="shared" si="165"/>
        <v>7968.2014280530066</v>
      </c>
      <c r="T160" s="35">
        <f t="shared" si="166"/>
        <v>7</v>
      </c>
      <c r="U160" s="40">
        <f>M160*(1+SUMIFS(WORKING!$X$3:$X$6802,WORKING!$A$3:$A$6802,$D$3,WORKING!$B$3:$B$6802,A160,WORKING!$C$3:$C$6802,C160))*(1+SUMIFS(WORKING!$AA$3:$AA$6802,WORKING!$A$3:$A$6802,$D$3,WORKING!$B$3:$B$6802,A160,WORKING!$C$3:$C$6802,C160))</f>
        <v>1224.3718508303416</v>
      </c>
      <c r="V160" s="57">
        <v>0</v>
      </c>
      <c r="W160" s="57">
        <v>0</v>
      </c>
      <c r="X160" s="61">
        <f t="shared" si="157"/>
        <v>7</v>
      </c>
      <c r="Y160" s="40">
        <f t="shared" si="167"/>
        <v>0</v>
      </c>
      <c r="Z160" s="40">
        <f t="shared" si="168"/>
        <v>0</v>
      </c>
      <c r="AA160" s="44">
        <f t="shared" si="169"/>
        <v>8570.6029558123919</v>
      </c>
      <c r="AB160" s="35">
        <f t="shared" si="170"/>
        <v>7</v>
      </c>
      <c r="AC160" s="40">
        <f>U160*(1+SUMIFS(WORKING!$Y$3:$Y$6802,WORKING!$A$3:$A$6802,$D$3,WORKING!$B$3:$B$6802,A160,WORKING!$C$3:$C$6802,C160))*(1+SUMIFS(WORKING!$AA$3:$AA$6802,WORKING!$A$3:$A$6802,$D$3,WORKING!$B$3:$B$6802,A160,WORKING!$C$3:$C$6802,C160))</f>
        <v>1315.6928161314866</v>
      </c>
      <c r="AD160" s="57">
        <v>0</v>
      </c>
      <c r="AE160" s="57">
        <v>0</v>
      </c>
      <c r="AF160" s="61">
        <f t="shared" si="158"/>
        <v>7</v>
      </c>
      <c r="AG160" s="40">
        <f t="shared" si="171"/>
        <v>0</v>
      </c>
      <c r="AH160" s="40">
        <f t="shared" si="172"/>
        <v>0</v>
      </c>
      <c r="AI160" s="44">
        <f t="shared" si="173"/>
        <v>9209.8497129204061</v>
      </c>
      <c r="AJ160" s="35">
        <f t="shared" si="159"/>
        <v>7</v>
      </c>
      <c r="AK160" s="40">
        <f>AC160*(1+SUMIFS(WORKING!$Z$3:$Z$6802,WORKING!$A$3:$A$6802,$D$3,WORKING!$B$3:$B$6802,A160,WORKING!$C$3:$C$6802,C160))*(1+SUMIFS(WORKING!$AA$3:$AA$6802,WORKING!$A$3:$A$6802,$D$3,WORKING!$B$3:$B$6802,A160,WORKING!$C$3:$C$6802,C160))</f>
        <v>1411.1549310487237</v>
      </c>
      <c r="AL160" s="57">
        <v>0</v>
      </c>
      <c r="AM160" s="57">
        <v>0</v>
      </c>
      <c r="AN160" s="61">
        <f t="shared" si="160"/>
        <v>7</v>
      </c>
      <c r="AO160" s="40">
        <f t="shared" si="174"/>
        <v>0</v>
      </c>
      <c r="AP160" s="40">
        <f t="shared" si="175"/>
        <v>0</v>
      </c>
      <c r="AQ160" s="44">
        <f t="shared" si="176"/>
        <v>9878.0845173410653</v>
      </c>
    </row>
    <row r="161" spans="1:43" x14ac:dyDescent="0.25">
      <c r="A161" s="49">
        <v>4</v>
      </c>
      <c r="B161" s="49">
        <f t="shared" si="150"/>
        <v>4</v>
      </c>
      <c r="C161" s="7">
        <v>14</v>
      </c>
      <c r="D161" s="228"/>
      <c r="E161" s="228"/>
      <c r="F161" s="40">
        <f>SUMIFS(WORKING!$AB$3:$AB$6802,WORKING!$A$3:$A$6802,Results!$D$3,WORKING!$B$3:$B$6802,Results!A161,WORKING!$C$3:$C$6802,Results!C161)</f>
        <v>0</v>
      </c>
      <c r="G161" s="35">
        <f>SUMIFS(WORKING!$AC$3:$AC$6802,WORKING!$A$3:$A$6802,Results!$D$3,WORKING!$B$3:$B$6802,Results!A161,WORKING!$C$3:$C$6802,Results!C161)/1000</f>
        <v>0</v>
      </c>
      <c r="H161" s="35">
        <f t="shared" si="161"/>
        <v>0</v>
      </c>
      <c r="I161" s="187" t="s">
        <v>754</v>
      </c>
      <c r="J161" s="212" t="s">
        <v>754</v>
      </c>
      <c r="K161" s="217" t="str">
        <f t="shared" si="162"/>
        <v/>
      </c>
      <c r="L161" s="34">
        <f t="shared" si="155"/>
        <v>0</v>
      </c>
      <c r="M161" s="40">
        <f>IF(K161="",H161*(1+SUMIFS(WORKING!$W$3:$W$6802,WORKING!$A$3:$A$6802,$D$3,WORKING!$B$3:$B$6802,A161,WORKING!$C$3:$C$6802,C161))*(1+SUMIFS(WORKING!$AA$3:$AA$6802,WORKING!$A$3:$A$6802,$D$3,WORKING!$B$3:$B$6802,A161,WORKING!$C$3:$C$6802,C161)),K161*(1+SUMIFS(WORKING!$W$3:$W$6802,WORKING!$A$3:$A$6802,$D$3,WORKING!$B$3:$B$6802,A161,WORKING!$C$3:$C$6802,C161))*(1+SUMIFS(WORKING!$AA$3:$AA$6802,WORKING!$A$3:$A$6802,$D$3,WORKING!$B$3:$B$6802,A161,WORKING!$C$3:$C$6802,C161)))</f>
        <v>0</v>
      </c>
      <c r="N161" s="57">
        <v>0</v>
      </c>
      <c r="O161" s="57">
        <v>0</v>
      </c>
      <c r="P161" s="61">
        <f t="shared" si="156"/>
        <v>0</v>
      </c>
      <c r="Q161" s="40">
        <f t="shared" si="163"/>
        <v>0</v>
      </c>
      <c r="R161" s="40">
        <f t="shared" si="164"/>
        <v>0</v>
      </c>
      <c r="S161" s="44">
        <f t="shared" si="165"/>
        <v>0</v>
      </c>
      <c r="T161" s="35">
        <f t="shared" si="166"/>
        <v>0</v>
      </c>
      <c r="U161" s="40">
        <f>M161*(1+SUMIFS(WORKING!$X$3:$X$6802,WORKING!$A$3:$A$6802,$D$3,WORKING!$B$3:$B$6802,A161,WORKING!$C$3:$C$6802,C161))*(1+SUMIFS(WORKING!$AA$3:$AA$6802,WORKING!$A$3:$A$6802,$D$3,WORKING!$B$3:$B$6802,A161,WORKING!$C$3:$C$6802,C161))</f>
        <v>0</v>
      </c>
      <c r="V161" s="57">
        <v>0</v>
      </c>
      <c r="W161" s="57">
        <v>0</v>
      </c>
      <c r="X161" s="61">
        <f t="shared" si="157"/>
        <v>0</v>
      </c>
      <c r="Y161" s="40">
        <f t="shared" si="167"/>
        <v>0</v>
      </c>
      <c r="Z161" s="40">
        <f t="shared" si="168"/>
        <v>0</v>
      </c>
      <c r="AA161" s="44">
        <f t="shared" si="169"/>
        <v>0</v>
      </c>
      <c r="AB161" s="35">
        <f t="shared" si="170"/>
        <v>0</v>
      </c>
      <c r="AC161" s="40">
        <f>U161*(1+SUMIFS(WORKING!$Y$3:$Y$6802,WORKING!$A$3:$A$6802,$D$3,WORKING!$B$3:$B$6802,A161,WORKING!$C$3:$C$6802,C161))*(1+SUMIFS(WORKING!$AA$3:$AA$6802,WORKING!$A$3:$A$6802,$D$3,WORKING!$B$3:$B$6802,A161,WORKING!$C$3:$C$6802,C161))</f>
        <v>0</v>
      </c>
      <c r="AD161" s="57">
        <v>0</v>
      </c>
      <c r="AE161" s="57">
        <v>0</v>
      </c>
      <c r="AF161" s="61">
        <f t="shared" si="158"/>
        <v>0</v>
      </c>
      <c r="AG161" s="40">
        <f t="shared" si="171"/>
        <v>0</v>
      </c>
      <c r="AH161" s="40">
        <f t="shared" si="172"/>
        <v>0</v>
      </c>
      <c r="AI161" s="44">
        <f t="shared" si="173"/>
        <v>0</v>
      </c>
      <c r="AJ161" s="35">
        <f t="shared" si="159"/>
        <v>0</v>
      </c>
      <c r="AK161" s="40">
        <f>AC161*(1+SUMIFS(WORKING!$Z$3:$Z$6802,WORKING!$A$3:$A$6802,$D$3,WORKING!$B$3:$B$6802,A161,WORKING!$C$3:$C$6802,C161))*(1+SUMIFS(WORKING!$AA$3:$AA$6802,WORKING!$A$3:$A$6802,$D$3,WORKING!$B$3:$B$6802,A161,WORKING!$C$3:$C$6802,C161))</f>
        <v>0</v>
      </c>
      <c r="AL161" s="57">
        <v>0</v>
      </c>
      <c r="AM161" s="57">
        <v>0</v>
      </c>
      <c r="AN161" s="61">
        <f t="shared" si="160"/>
        <v>0</v>
      </c>
      <c r="AO161" s="40">
        <f t="shared" si="174"/>
        <v>0</v>
      </c>
      <c r="AP161" s="40">
        <f t="shared" si="175"/>
        <v>0</v>
      </c>
      <c r="AQ161" s="44">
        <f t="shared" si="176"/>
        <v>0</v>
      </c>
    </row>
    <row r="162" spans="1:43" x14ac:dyDescent="0.25">
      <c r="A162" s="49">
        <v>4</v>
      </c>
      <c r="B162" s="49">
        <f t="shared" si="150"/>
        <v>4</v>
      </c>
      <c r="C162" s="7">
        <v>15</v>
      </c>
      <c r="D162" s="228"/>
      <c r="E162" s="228"/>
      <c r="F162" s="40">
        <f>SUMIFS(WORKING!$AB$3:$AB$6802,WORKING!$A$3:$A$6802,Results!$D$3,WORKING!$B$3:$B$6802,Results!A162,WORKING!$C$3:$C$6802,Results!C162)</f>
        <v>0</v>
      </c>
      <c r="G162" s="35">
        <f>SUMIFS(WORKING!$AC$3:$AC$6802,WORKING!$A$3:$A$6802,Results!$D$3,WORKING!$B$3:$B$6802,Results!A162,WORKING!$C$3:$C$6802,Results!C162)/1000</f>
        <v>0</v>
      </c>
      <c r="H162" s="35">
        <f t="shared" si="161"/>
        <v>0</v>
      </c>
      <c r="I162" s="187" t="s">
        <v>754</v>
      </c>
      <c r="J162" s="212" t="s">
        <v>754</v>
      </c>
      <c r="K162" s="217" t="str">
        <f t="shared" si="162"/>
        <v/>
      </c>
      <c r="L162" s="34">
        <f t="shared" si="155"/>
        <v>0</v>
      </c>
      <c r="M162" s="40">
        <f>IF(K162="",H162*(1+SUMIFS(WORKING!$W$3:$W$6802,WORKING!$A$3:$A$6802,$D$3,WORKING!$B$3:$B$6802,A162,WORKING!$C$3:$C$6802,C162))*(1+SUMIFS(WORKING!$AA$3:$AA$6802,WORKING!$A$3:$A$6802,$D$3,WORKING!$B$3:$B$6802,A162,WORKING!$C$3:$C$6802,C162)),K162*(1+SUMIFS(WORKING!$W$3:$W$6802,WORKING!$A$3:$A$6802,$D$3,WORKING!$B$3:$B$6802,A162,WORKING!$C$3:$C$6802,C162))*(1+SUMIFS(WORKING!$AA$3:$AA$6802,WORKING!$A$3:$A$6802,$D$3,WORKING!$B$3:$B$6802,A162,WORKING!$C$3:$C$6802,C162)))</f>
        <v>0</v>
      </c>
      <c r="N162" s="57">
        <v>0</v>
      </c>
      <c r="O162" s="57">
        <v>0</v>
      </c>
      <c r="P162" s="61">
        <f t="shared" si="156"/>
        <v>0</v>
      </c>
      <c r="Q162" s="40">
        <f t="shared" si="163"/>
        <v>0</v>
      </c>
      <c r="R162" s="40">
        <f t="shared" si="164"/>
        <v>0</v>
      </c>
      <c r="S162" s="44">
        <f t="shared" si="165"/>
        <v>0</v>
      </c>
      <c r="T162" s="35">
        <f t="shared" si="166"/>
        <v>0</v>
      </c>
      <c r="U162" s="40">
        <f>M162*(1+SUMIFS(WORKING!$X$3:$X$6802,WORKING!$A$3:$A$6802,$D$3,WORKING!$B$3:$B$6802,A162,WORKING!$C$3:$C$6802,C162))*(1+SUMIFS(WORKING!$AA$3:$AA$6802,WORKING!$A$3:$A$6802,$D$3,WORKING!$B$3:$B$6802,A162,WORKING!$C$3:$C$6802,C162))</f>
        <v>0</v>
      </c>
      <c r="V162" s="57">
        <v>0</v>
      </c>
      <c r="W162" s="57">
        <v>0</v>
      </c>
      <c r="X162" s="61">
        <f t="shared" si="157"/>
        <v>0</v>
      </c>
      <c r="Y162" s="40">
        <f t="shared" si="167"/>
        <v>0</v>
      </c>
      <c r="Z162" s="40">
        <f t="shared" si="168"/>
        <v>0</v>
      </c>
      <c r="AA162" s="44">
        <f t="shared" si="169"/>
        <v>0</v>
      </c>
      <c r="AB162" s="35">
        <f t="shared" si="170"/>
        <v>0</v>
      </c>
      <c r="AC162" s="40">
        <f>U162*(1+SUMIFS(WORKING!$Y$3:$Y$6802,WORKING!$A$3:$A$6802,$D$3,WORKING!$B$3:$B$6802,A162,WORKING!$C$3:$C$6802,C162))*(1+SUMIFS(WORKING!$AA$3:$AA$6802,WORKING!$A$3:$A$6802,$D$3,WORKING!$B$3:$B$6802,A162,WORKING!$C$3:$C$6802,C162))</f>
        <v>0</v>
      </c>
      <c r="AD162" s="57">
        <v>0</v>
      </c>
      <c r="AE162" s="57">
        <v>0</v>
      </c>
      <c r="AF162" s="61">
        <f t="shared" si="158"/>
        <v>0</v>
      </c>
      <c r="AG162" s="40">
        <f t="shared" si="171"/>
        <v>0</v>
      </c>
      <c r="AH162" s="40">
        <f t="shared" si="172"/>
        <v>0</v>
      </c>
      <c r="AI162" s="44">
        <f t="shared" si="173"/>
        <v>0</v>
      </c>
      <c r="AJ162" s="35">
        <f t="shared" si="159"/>
        <v>0</v>
      </c>
      <c r="AK162" s="40">
        <f>AC162*(1+SUMIFS(WORKING!$Z$3:$Z$6802,WORKING!$A$3:$A$6802,$D$3,WORKING!$B$3:$B$6802,A162,WORKING!$C$3:$C$6802,C162))*(1+SUMIFS(WORKING!$AA$3:$AA$6802,WORKING!$A$3:$A$6802,$D$3,WORKING!$B$3:$B$6802,A162,WORKING!$C$3:$C$6802,C162))</f>
        <v>0</v>
      </c>
      <c r="AL162" s="57">
        <v>0</v>
      </c>
      <c r="AM162" s="57">
        <v>0</v>
      </c>
      <c r="AN162" s="61">
        <f t="shared" si="160"/>
        <v>0</v>
      </c>
      <c r="AO162" s="40">
        <f t="shared" si="174"/>
        <v>0</v>
      </c>
      <c r="AP162" s="40">
        <f t="shared" si="175"/>
        <v>0</v>
      </c>
      <c r="AQ162" s="44">
        <f t="shared" si="176"/>
        <v>0</v>
      </c>
    </row>
    <row r="163" spans="1:43" x14ac:dyDescent="0.25">
      <c r="A163" s="49">
        <v>4</v>
      </c>
      <c r="B163" s="49">
        <f t="shared" si="150"/>
        <v>4</v>
      </c>
      <c r="C163" s="7">
        <v>16</v>
      </c>
      <c r="D163" s="228"/>
      <c r="E163" s="228"/>
      <c r="F163" s="40">
        <f>SUMIFS(WORKING!$AB$3:$AB$6802,WORKING!$A$3:$A$6802,Results!$D$3,WORKING!$B$3:$B$6802,Results!A163,WORKING!$C$3:$C$6802,Results!C163)</f>
        <v>0</v>
      </c>
      <c r="G163" s="35">
        <f>SUMIFS(WORKING!$AC$3:$AC$6802,WORKING!$A$3:$A$6802,Results!$D$3,WORKING!$B$3:$B$6802,Results!A163,WORKING!$C$3:$C$6802,Results!C163)/1000</f>
        <v>0</v>
      </c>
      <c r="H163" s="35">
        <f t="shared" si="161"/>
        <v>0</v>
      </c>
      <c r="I163" s="187" t="s">
        <v>754</v>
      </c>
      <c r="J163" s="212" t="s">
        <v>754</v>
      </c>
      <c r="K163" s="217" t="str">
        <f t="shared" si="162"/>
        <v/>
      </c>
      <c r="L163" s="34">
        <f t="shared" si="155"/>
        <v>0</v>
      </c>
      <c r="M163" s="40">
        <f>IF(K163="",H163*(1+SUMIFS(WORKING!$W$3:$W$6802,WORKING!$A$3:$A$6802,$D$3,WORKING!$B$3:$B$6802,A163,WORKING!$C$3:$C$6802,C163))*(1+SUMIFS(WORKING!$AA$3:$AA$6802,WORKING!$A$3:$A$6802,$D$3,WORKING!$B$3:$B$6802,A163,WORKING!$C$3:$C$6802,C163)),K163*(1+SUMIFS(WORKING!$W$3:$W$6802,WORKING!$A$3:$A$6802,$D$3,WORKING!$B$3:$B$6802,A163,WORKING!$C$3:$C$6802,C163))*(1+SUMIFS(WORKING!$AA$3:$AA$6802,WORKING!$A$3:$A$6802,$D$3,WORKING!$B$3:$B$6802,A163,WORKING!$C$3:$C$6802,C163)))</f>
        <v>0</v>
      </c>
      <c r="N163" s="57">
        <v>0</v>
      </c>
      <c r="O163" s="57">
        <v>0</v>
      </c>
      <c r="P163" s="61">
        <f t="shared" si="156"/>
        <v>0</v>
      </c>
      <c r="Q163" s="40">
        <f t="shared" si="163"/>
        <v>0</v>
      </c>
      <c r="R163" s="40">
        <f t="shared" si="164"/>
        <v>0</v>
      </c>
      <c r="S163" s="44">
        <f t="shared" si="165"/>
        <v>0</v>
      </c>
      <c r="T163" s="35">
        <f t="shared" si="166"/>
        <v>0</v>
      </c>
      <c r="U163" s="40">
        <f>M163*(1+SUMIFS(WORKING!$X$3:$X$6802,WORKING!$A$3:$A$6802,$D$3,WORKING!$B$3:$B$6802,A163,WORKING!$C$3:$C$6802,C163))*(1+SUMIFS(WORKING!$AA$3:$AA$6802,WORKING!$A$3:$A$6802,$D$3,WORKING!$B$3:$B$6802,A163,WORKING!$C$3:$C$6802,C163))</f>
        <v>0</v>
      </c>
      <c r="V163" s="57">
        <v>0</v>
      </c>
      <c r="W163" s="57">
        <v>0</v>
      </c>
      <c r="X163" s="61">
        <f t="shared" si="157"/>
        <v>0</v>
      </c>
      <c r="Y163" s="40">
        <f t="shared" si="167"/>
        <v>0</v>
      </c>
      <c r="Z163" s="40">
        <f t="shared" si="168"/>
        <v>0</v>
      </c>
      <c r="AA163" s="44">
        <f t="shared" si="169"/>
        <v>0</v>
      </c>
      <c r="AB163" s="35">
        <f t="shared" si="170"/>
        <v>0</v>
      </c>
      <c r="AC163" s="40">
        <f>U163*(1+SUMIFS(WORKING!$Y$3:$Y$6802,WORKING!$A$3:$A$6802,$D$3,WORKING!$B$3:$B$6802,A163,WORKING!$C$3:$C$6802,C163))*(1+SUMIFS(WORKING!$AA$3:$AA$6802,WORKING!$A$3:$A$6802,$D$3,WORKING!$B$3:$B$6802,A163,WORKING!$C$3:$C$6802,C163))</f>
        <v>0</v>
      </c>
      <c r="AD163" s="57">
        <v>0</v>
      </c>
      <c r="AE163" s="57">
        <v>0</v>
      </c>
      <c r="AF163" s="61">
        <f t="shared" si="158"/>
        <v>0</v>
      </c>
      <c r="AG163" s="40">
        <f t="shared" si="171"/>
        <v>0</v>
      </c>
      <c r="AH163" s="40">
        <f t="shared" si="172"/>
        <v>0</v>
      </c>
      <c r="AI163" s="44">
        <f t="shared" si="173"/>
        <v>0</v>
      </c>
      <c r="AJ163" s="35">
        <f t="shared" si="159"/>
        <v>0</v>
      </c>
      <c r="AK163" s="40">
        <f>AC163*(1+SUMIFS(WORKING!$Z$3:$Z$6802,WORKING!$A$3:$A$6802,$D$3,WORKING!$B$3:$B$6802,A163,WORKING!$C$3:$C$6802,C163))*(1+SUMIFS(WORKING!$AA$3:$AA$6802,WORKING!$A$3:$A$6802,$D$3,WORKING!$B$3:$B$6802,A163,WORKING!$C$3:$C$6802,C163))</f>
        <v>0</v>
      </c>
      <c r="AL163" s="57">
        <v>0</v>
      </c>
      <c r="AM163" s="57">
        <v>0</v>
      </c>
      <c r="AN163" s="61">
        <f t="shared" si="160"/>
        <v>0</v>
      </c>
      <c r="AO163" s="40">
        <f t="shared" si="174"/>
        <v>0</v>
      </c>
      <c r="AP163" s="40">
        <f t="shared" si="175"/>
        <v>0</v>
      </c>
      <c r="AQ163" s="44">
        <f t="shared" si="176"/>
        <v>0</v>
      </c>
    </row>
    <row r="164" spans="1:43" x14ac:dyDescent="0.25">
      <c r="A164" s="49">
        <v>4</v>
      </c>
      <c r="B164" s="49">
        <f>IF(C164&lt;7,1,IF(C164&lt;11,2,IF(C164&lt;13,3,IF(C164&lt;17,4,5))))</f>
        <v>5</v>
      </c>
      <c r="C164" s="191" t="s">
        <v>759</v>
      </c>
      <c r="D164" s="229"/>
      <c r="E164" s="229"/>
      <c r="F164" s="40">
        <f>SUMIFS(WORKING!$AB$3:$AB$6802,WORKING!$A$3:$A$6802,Results!$D$3,WORKING!$B$3:$B$6802,Results!A164,WORKING!$C$3:$C$6802,Results!C164)</f>
        <v>0</v>
      </c>
      <c r="G164" s="35">
        <f>SUMIFS(WORKING!$AC$3:$AC$6802,WORKING!$A$3:$A$6802,Results!$D$3,WORKING!$B$3:$B$6802,Results!A164,WORKING!$C$3:$C$6802,Results!C164)/1000</f>
        <v>0</v>
      </c>
      <c r="H164" s="35">
        <f t="shared" si="161"/>
        <v>0</v>
      </c>
      <c r="I164" s="187" t="s">
        <v>754</v>
      </c>
      <c r="J164" s="212">
        <v>2468</v>
      </c>
      <c r="K164" s="217" t="str">
        <f t="shared" si="162"/>
        <v/>
      </c>
      <c r="L164" s="34">
        <f t="shared" si="155"/>
        <v>0</v>
      </c>
      <c r="M164" s="40">
        <f>IF(K164="",H164*(1+SUMIFS(WORKING!$W$3:$W$6802,WORKING!$A$3:$A$6802,$D$3,WORKING!$B$3:$B$6802,A164,WORKING!$C$3:$C$6802,"Other"))*(1+SUMIFS(WORKING!$AA$3:$AA$6802,WORKING!$A$3:$A$6802,$D$3,WORKING!$B$3:$B$6802,A164,WORKING!$C$3:$C$6802,"Other")),K164*(1+SUMIFS(WORKING!$W$3:$W$6802,WORKING!$A$3:$A$6802,$D$3,WORKING!$B$3:$B$6802,A164,WORKING!$C$3:$C$6802,"Other"))*(1+SUMIFS(WORKING!$AA$3:$AA$6802,WORKING!$A$3:$A$6802,$D$3,WORKING!$B$3:$B$6802,A164,WORKING!$C$3:$C$6802,"Other")))</f>
        <v>0</v>
      </c>
      <c r="N164" s="57">
        <v>0</v>
      </c>
      <c r="O164" s="57">
        <v>0</v>
      </c>
      <c r="P164" s="61">
        <f t="shared" si="156"/>
        <v>0</v>
      </c>
      <c r="Q164" s="40">
        <f t="shared" si="163"/>
        <v>0</v>
      </c>
      <c r="R164" s="40">
        <f t="shared" si="164"/>
        <v>0</v>
      </c>
      <c r="S164" s="44">
        <f t="shared" si="165"/>
        <v>0</v>
      </c>
      <c r="T164" s="35">
        <f t="shared" si="166"/>
        <v>0</v>
      </c>
      <c r="U164" s="40">
        <f>M164*(1+SUMIFS(WORKING!$X$3:$X$6802,WORKING!$A$3:$A$6802,$D$3,WORKING!$B$3:$B$6802,A164,WORKING!$C$3:$C$6802,"Other"))*(1+SUMIFS(WORKING!$AA$3:$AA$6802,WORKING!$A$3:$A$6802,$D$3,WORKING!$B$3:$B$6802,A164,WORKING!$C$3:$C$6802,"Other"))</f>
        <v>0</v>
      </c>
      <c r="V164" s="57">
        <v>0</v>
      </c>
      <c r="W164" s="57">
        <v>0</v>
      </c>
      <c r="X164" s="61">
        <f t="shared" si="157"/>
        <v>0</v>
      </c>
      <c r="Y164" s="40">
        <f t="shared" si="167"/>
        <v>0</v>
      </c>
      <c r="Z164" s="40">
        <f t="shared" si="168"/>
        <v>0</v>
      </c>
      <c r="AA164" s="44">
        <f t="shared" si="169"/>
        <v>0</v>
      </c>
      <c r="AB164" s="35">
        <f t="shared" si="170"/>
        <v>0</v>
      </c>
      <c r="AC164" s="40">
        <f>U164*(1+SUMIFS(WORKING!$Y$3:$Y$6802,WORKING!$A$3:$A$6802,$D$3,WORKING!$B$3:$B$6802,A164,WORKING!$C$3:$C$6802,"Other"))*(1+SUMIFS(WORKING!$AA$3:$AA$6802,WORKING!$A$3:$A$6802,$D$3,WORKING!$B$3:$B$6802,A164,WORKING!$C$3:$C$6802,"Other"))</f>
        <v>0</v>
      </c>
      <c r="AD164" s="57">
        <v>0</v>
      </c>
      <c r="AE164" s="57">
        <v>0</v>
      </c>
      <c r="AF164" s="61">
        <f t="shared" si="158"/>
        <v>0</v>
      </c>
      <c r="AG164" s="40">
        <f t="shared" si="171"/>
        <v>0</v>
      </c>
      <c r="AH164" s="40">
        <f t="shared" si="172"/>
        <v>0</v>
      </c>
      <c r="AI164" s="44">
        <f t="shared" si="173"/>
        <v>0</v>
      </c>
      <c r="AJ164" s="35">
        <f t="shared" si="159"/>
        <v>0</v>
      </c>
      <c r="AK164" s="40">
        <f>AC164*(1+SUMIFS(WORKING!$Z$3:$Z$6802,WORKING!$A$3:$A$6802,$D$3,WORKING!$B$3:$B$6802,A164,WORKING!$C$3:$C$6802,"Other"))*(1+SUMIFS(WORKING!$AA$3:$AA$6802,WORKING!$A$3:$A$6802,$D$3,WORKING!$B$3:$B$6802,A164,WORKING!$C$3:$C$6802,"Other"))</f>
        <v>0</v>
      </c>
      <c r="AL164" s="57">
        <v>0</v>
      </c>
      <c r="AM164" s="57">
        <v>0</v>
      </c>
      <c r="AN164" s="61">
        <f t="shared" si="160"/>
        <v>0</v>
      </c>
      <c r="AO164" s="40">
        <f t="shared" si="174"/>
        <v>0</v>
      </c>
      <c r="AP164" s="40">
        <f t="shared" si="175"/>
        <v>0</v>
      </c>
      <c r="AQ164" s="44">
        <f t="shared" si="176"/>
        <v>0</v>
      </c>
    </row>
    <row r="165" spans="1:43" x14ac:dyDescent="0.25">
      <c r="A165" s="49">
        <v>4</v>
      </c>
      <c r="B165" s="49">
        <f>IF(C165&lt;7,1,IF(C165&lt;11,2,IF(C165&lt;13,3,IF(C165&lt;17,4,5))))</f>
        <v>5</v>
      </c>
      <c r="C165" s="191" t="s">
        <v>57</v>
      </c>
      <c r="D165" s="229"/>
      <c r="E165" s="229"/>
      <c r="F165" s="40">
        <f>SUMIFS(WORKING!$AB$3:$AB$6802,WORKING!$A$3:$A$6802,Results!$D$3,WORKING!$B$3:$B$6802,Results!A165,WORKING!$C$3:$C$6802,Results!C165)</f>
        <v>0</v>
      </c>
      <c r="G165" s="35">
        <f>SUMIFS(WORKING!$AC$3:$AC$6802,WORKING!$A$3:$A$6802,Results!$D$3,WORKING!$B$3:$B$6802,Results!A165,WORKING!$C$3:$C$6802,Results!C165)/1000</f>
        <v>0</v>
      </c>
      <c r="H165" s="35">
        <f t="shared" si="161"/>
        <v>0</v>
      </c>
      <c r="I165" s="187" t="s">
        <v>754</v>
      </c>
      <c r="J165" s="212" t="s">
        <v>754</v>
      </c>
      <c r="K165" s="217" t="str">
        <f t="shared" si="162"/>
        <v/>
      </c>
      <c r="L165" s="34">
        <f t="shared" si="155"/>
        <v>0</v>
      </c>
      <c r="M165" s="40">
        <f>IF(K165="",H165*(1+SUMIFS(WORKING!$W$3:$W$6802,WORKING!$A$3:$A$6802,$D$3,WORKING!$B$3:$B$6802,A165,WORKING!$C$3:$C$6802,"Other"))*(1+SUMIFS(WORKING!$AA$3:$AA$6802,WORKING!$A$3:$A$6802,$D$3,WORKING!$B$3:$B$6802,A165,WORKING!$C$3:$C$6802,"Other")),K165*(1+SUMIFS(WORKING!$W$3:$W$6802,WORKING!$A$3:$A$6802,$D$3,WORKING!$B$3:$B$6802,A165,WORKING!$C$3:$C$6802,"Other"))*(1+SUMIFS(WORKING!$AA$3:$AA$6802,WORKING!$A$3:$A$6802,$D$3,WORKING!$B$3:$B$6802,A165,WORKING!$C$3:$C$6802,"Other")))</f>
        <v>0</v>
      </c>
      <c r="N165" s="57">
        <v>0</v>
      </c>
      <c r="O165" s="57">
        <v>0</v>
      </c>
      <c r="P165" s="61">
        <f t="shared" si="156"/>
        <v>0</v>
      </c>
      <c r="Q165" s="40">
        <f t="shared" si="163"/>
        <v>0</v>
      </c>
      <c r="R165" s="40">
        <f t="shared" si="164"/>
        <v>0</v>
      </c>
      <c r="S165" s="44">
        <f t="shared" si="165"/>
        <v>0</v>
      </c>
      <c r="T165" s="35">
        <f t="shared" si="166"/>
        <v>0</v>
      </c>
      <c r="U165" s="40">
        <f>M165*(1+SUMIFS(WORKING!$X$3:$X$6802,WORKING!$A$3:$A$6802,$D$3,WORKING!$B$3:$B$6802,A165,WORKING!$C$3:$C$6802,"Other"))*(1+SUMIFS(WORKING!$AA$3:$AA$6802,WORKING!$A$3:$A$6802,$D$3,WORKING!$B$3:$B$6802,A165,WORKING!$C$3:$C$6802,"Other"))</f>
        <v>0</v>
      </c>
      <c r="V165" s="57">
        <v>0</v>
      </c>
      <c r="W165" s="57">
        <v>0</v>
      </c>
      <c r="X165" s="61">
        <f t="shared" si="157"/>
        <v>0</v>
      </c>
      <c r="Y165" s="40">
        <f t="shared" si="167"/>
        <v>0</v>
      </c>
      <c r="Z165" s="40">
        <f t="shared" si="168"/>
        <v>0</v>
      </c>
      <c r="AA165" s="44">
        <f t="shared" si="169"/>
        <v>0</v>
      </c>
      <c r="AB165" s="35">
        <f t="shared" si="170"/>
        <v>0</v>
      </c>
      <c r="AC165" s="40">
        <f>U165*(1+SUMIFS(WORKING!$Y$3:$Y$6802,WORKING!$A$3:$A$6802,$D$3,WORKING!$B$3:$B$6802,A165,WORKING!$C$3:$C$6802,"Other"))*(1+SUMIFS(WORKING!$AA$3:$AA$6802,WORKING!$A$3:$A$6802,$D$3,WORKING!$B$3:$B$6802,A165,WORKING!$C$3:$C$6802,"Other"))</f>
        <v>0</v>
      </c>
      <c r="AD165" s="57">
        <v>0</v>
      </c>
      <c r="AE165" s="57">
        <v>0</v>
      </c>
      <c r="AF165" s="61">
        <f t="shared" si="158"/>
        <v>0</v>
      </c>
      <c r="AG165" s="40">
        <f t="shared" si="171"/>
        <v>0</v>
      </c>
      <c r="AH165" s="40">
        <f t="shared" si="172"/>
        <v>0</v>
      </c>
      <c r="AI165" s="44">
        <f t="shared" si="173"/>
        <v>0</v>
      </c>
      <c r="AJ165" s="35">
        <f t="shared" si="159"/>
        <v>0</v>
      </c>
      <c r="AK165" s="40">
        <f>AC165*(1+SUMIFS(WORKING!$Z$3:$Z$6802,WORKING!$A$3:$A$6802,$D$3,WORKING!$B$3:$B$6802,A165,WORKING!$C$3:$C$6802,"Other"))*(1+SUMIFS(WORKING!$AA$3:$AA$6802,WORKING!$A$3:$A$6802,$D$3,WORKING!$B$3:$B$6802,A165,WORKING!$C$3:$C$6802,"Other"))</f>
        <v>0</v>
      </c>
      <c r="AL165" s="57">
        <v>0</v>
      </c>
      <c r="AM165" s="57">
        <v>0</v>
      </c>
      <c r="AN165" s="61">
        <f t="shared" si="160"/>
        <v>0</v>
      </c>
      <c r="AO165" s="40">
        <f t="shared" si="174"/>
        <v>0</v>
      </c>
      <c r="AP165" s="40">
        <f t="shared" si="175"/>
        <v>0</v>
      </c>
      <c r="AQ165" s="44">
        <f t="shared" si="176"/>
        <v>0</v>
      </c>
    </row>
    <row r="166" spans="1:43" x14ac:dyDescent="0.25">
      <c r="A166" s="49">
        <v>4</v>
      </c>
      <c r="B166" s="49">
        <f>IF(C166&lt;7,1,IF(C166&lt;11,2,IF(C166&lt;13,3,IF(C166&lt;17,4,5))))</f>
        <v>5</v>
      </c>
      <c r="C166" s="191" t="s">
        <v>57</v>
      </c>
      <c r="D166" s="229"/>
      <c r="E166" s="229"/>
      <c r="F166" s="40">
        <f>SUMIFS(WORKING!$AB$3:$AB$6802,WORKING!$A$3:$A$6802,Results!$D$3,WORKING!$B$3:$B$6802,Results!A166,WORKING!$C$3:$C$6802,Results!C166)</f>
        <v>0</v>
      </c>
      <c r="G166" s="35">
        <f>SUMIFS(WORKING!$AC$3:$AC$6802,WORKING!$A$3:$A$6802,Results!$D$3,WORKING!$B$3:$B$6802,Results!A166,WORKING!$C$3:$C$6802,Results!C166)/1000</f>
        <v>0</v>
      </c>
      <c r="H166" s="35">
        <f t="shared" si="161"/>
        <v>0</v>
      </c>
      <c r="I166" s="187" t="s">
        <v>754</v>
      </c>
      <c r="J166" s="212" t="s">
        <v>754</v>
      </c>
      <c r="K166" s="217" t="str">
        <f t="shared" si="162"/>
        <v/>
      </c>
      <c r="L166" s="34">
        <f t="shared" si="155"/>
        <v>0</v>
      </c>
      <c r="M166" s="40">
        <f>IF(K166="",H166*(1+SUMIFS(WORKING!$W$3:$W$6802,WORKING!$A$3:$A$6802,$D$3,WORKING!$B$3:$B$6802,A166,WORKING!$C$3:$C$6802,"Other"))*(1+SUMIFS(WORKING!$AA$3:$AA$6802,WORKING!$A$3:$A$6802,$D$3,WORKING!$B$3:$B$6802,A166,WORKING!$C$3:$C$6802,"Other")),K166*(1+SUMIFS(WORKING!$W$3:$W$6802,WORKING!$A$3:$A$6802,$D$3,WORKING!$B$3:$B$6802,A166,WORKING!$C$3:$C$6802,"Other"))*(1+SUMIFS(WORKING!$AA$3:$AA$6802,WORKING!$A$3:$A$6802,$D$3,WORKING!$B$3:$B$6802,A166,WORKING!$C$3:$C$6802,"Other")))</f>
        <v>0</v>
      </c>
      <c r="N166" s="57">
        <v>0</v>
      </c>
      <c r="O166" s="57">
        <v>0</v>
      </c>
      <c r="P166" s="61">
        <f t="shared" si="156"/>
        <v>0</v>
      </c>
      <c r="Q166" s="40">
        <f t="shared" si="163"/>
        <v>0</v>
      </c>
      <c r="R166" s="40">
        <f t="shared" si="164"/>
        <v>0</v>
      </c>
      <c r="S166" s="44">
        <f t="shared" si="165"/>
        <v>0</v>
      </c>
      <c r="T166" s="35">
        <f t="shared" si="166"/>
        <v>0</v>
      </c>
      <c r="U166" s="40">
        <f>M166*(1+SUMIFS(WORKING!$X$3:$X$6802,WORKING!$A$3:$A$6802,$D$3,WORKING!$B$3:$B$6802,A166,WORKING!$C$3:$C$6802,"Other"))*(1+SUMIFS(WORKING!$AA$3:$AA$6802,WORKING!$A$3:$A$6802,$D$3,WORKING!$B$3:$B$6802,A166,WORKING!$C$3:$C$6802,"Other"))</f>
        <v>0</v>
      </c>
      <c r="V166" s="57">
        <v>0</v>
      </c>
      <c r="W166" s="57">
        <v>0</v>
      </c>
      <c r="X166" s="61">
        <f t="shared" si="157"/>
        <v>0</v>
      </c>
      <c r="Y166" s="40">
        <f t="shared" si="167"/>
        <v>0</v>
      </c>
      <c r="Z166" s="40">
        <f t="shared" si="168"/>
        <v>0</v>
      </c>
      <c r="AA166" s="44">
        <f t="shared" si="169"/>
        <v>0</v>
      </c>
      <c r="AB166" s="35">
        <f t="shared" si="170"/>
        <v>0</v>
      </c>
      <c r="AC166" s="40">
        <f>U166*(1+SUMIFS(WORKING!$Y$3:$Y$6802,WORKING!$A$3:$A$6802,$D$3,WORKING!$B$3:$B$6802,A166,WORKING!$C$3:$C$6802,"Other"))*(1+SUMIFS(WORKING!$AA$3:$AA$6802,WORKING!$A$3:$A$6802,$D$3,WORKING!$B$3:$B$6802,A166,WORKING!$C$3:$C$6802,"Other"))</f>
        <v>0</v>
      </c>
      <c r="AD166" s="57">
        <v>0</v>
      </c>
      <c r="AE166" s="57">
        <v>0</v>
      </c>
      <c r="AF166" s="61">
        <f t="shared" si="158"/>
        <v>0</v>
      </c>
      <c r="AG166" s="40">
        <f t="shared" si="171"/>
        <v>0</v>
      </c>
      <c r="AH166" s="40">
        <f t="shared" si="172"/>
        <v>0</v>
      </c>
      <c r="AI166" s="44">
        <f t="shared" si="173"/>
        <v>0</v>
      </c>
      <c r="AJ166" s="35">
        <f t="shared" si="159"/>
        <v>0</v>
      </c>
      <c r="AK166" s="40">
        <f>AC166*(1+SUMIFS(WORKING!$Z$3:$Z$6802,WORKING!$A$3:$A$6802,$D$3,WORKING!$B$3:$B$6802,A166,WORKING!$C$3:$C$6802,"Other"))*(1+SUMIFS(WORKING!$AA$3:$AA$6802,WORKING!$A$3:$A$6802,$D$3,WORKING!$B$3:$B$6802,A166,WORKING!$C$3:$C$6802,"Other"))</f>
        <v>0</v>
      </c>
      <c r="AL166" s="57">
        <v>0</v>
      </c>
      <c r="AM166" s="57">
        <v>0</v>
      </c>
      <c r="AN166" s="61">
        <f t="shared" si="160"/>
        <v>0</v>
      </c>
      <c r="AO166" s="40">
        <f t="shared" si="174"/>
        <v>0</v>
      </c>
      <c r="AP166" s="40">
        <f t="shared" si="175"/>
        <v>0</v>
      </c>
      <c r="AQ166" s="44">
        <f t="shared" si="176"/>
        <v>0</v>
      </c>
    </row>
    <row r="167" spans="1:43" x14ac:dyDescent="0.25">
      <c r="A167" s="49">
        <v>4</v>
      </c>
      <c r="B167" s="49">
        <f>IF(C167&lt;7,1,IF(C167&lt;11,2,IF(C167&lt;13,3,IF(C167&lt;17,4,5))))</f>
        <v>5</v>
      </c>
      <c r="C167" s="191" t="s">
        <v>57</v>
      </c>
      <c r="D167" s="229"/>
      <c r="E167" s="229"/>
      <c r="F167" s="40">
        <f>SUMIFS(WORKING!$AB$3:$AB$6802,WORKING!$A$3:$A$6802,Results!$D$3,WORKING!$B$3:$B$6802,Results!A167,WORKING!$C$3:$C$6802,Results!C167)</f>
        <v>0</v>
      </c>
      <c r="G167" s="35">
        <f>SUMIFS(WORKING!$AC$3:$AC$6802,WORKING!$A$3:$A$6802,Results!$D$3,WORKING!$B$3:$B$6802,Results!A167,WORKING!$C$3:$C$6802,Results!C167)/1000</f>
        <v>0</v>
      </c>
      <c r="H167" s="35">
        <f t="shared" si="161"/>
        <v>0</v>
      </c>
      <c r="I167" s="157" t="s">
        <v>754</v>
      </c>
      <c r="J167" s="213" t="s">
        <v>754</v>
      </c>
      <c r="K167" s="217" t="str">
        <f t="shared" si="162"/>
        <v/>
      </c>
      <c r="L167" s="34">
        <f t="shared" si="155"/>
        <v>0</v>
      </c>
      <c r="M167" s="40">
        <f>IF(K167="",H167*(1+SUMIFS(WORKING!$W$3:$W$6802,WORKING!$A$3:$A$6802,$D$3,WORKING!$B$3:$B$6802,A167,WORKING!$C$3:$C$6802,"Other"))*(1+SUMIFS(WORKING!$AA$3:$AA$6802,WORKING!$A$3:$A$6802,$D$3,WORKING!$B$3:$B$6802,A167,WORKING!$C$3:$C$6802,"Other")),K167*(1+SUMIFS(WORKING!$W$3:$W$6802,WORKING!$A$3:$A$6802,$D$3,WORKING!$B$3:$B$6802,A167,WORKING!$C$3:$C$6802,"Other"))*(1+SUMIFS(WORKING!$AA$3:$AA$6802,WORKING!$A$3:$A$6802,$D$3,WORKING!$B$3:$B$6802,A167,WORKING!$C$3:$C$6802,"Other")))</f>
        <v>0</v>
      </c>
      <c r="N167" s="57">
        <v>0</v>
      </c>
      <c r="O167" s="57">
        <v>0</v>
      </c>
      <c r="P167" s="61">
        <f t="shared" si="156"/>
        <v>0</v>
      </c>
      <c r="Q167" s="40">
        <f t="shared" si="163"/>
        <v>0</v>
      </c>
      <c r="R167" s="40">
        <f t="shared" si="164"/>
        <v>0</v>
      </c>
      <c r="S167" s="44">
        <f t="shared" si="165"/>
        <v>0</v>
      </c>
      <c r="T167" s="35">
        <f t="shared" si="166"/>
        <v>0</v>
      </c>
      <c r="U167" s="40">
        <f>M167*(1+SUMIFS(WORKING!$X$3:$X$6802,WORKING!$A$3:$A$6802,$D$3,WORKING!$B$3:$B$6802,A167,WORKING!$C$3:$C$6802,"Other"))*(1+SUMIFS(WORKING!$AA$3:$AA$6802,WORKING!$A$3:$A$6802,$D$3,WORKING!$B$3:$B$6802,A167,WORKING!$C$3:$C$6802,"Other"))</f>
        <v>0</v>
      </c>
      <c r="V167" s="57">
        <v>0</v>
      </c>
      <c r="W167" s="57">
        <v>0</v>
      </c>
      <c r="X167" s="61">
        <f t="shared" si="157"/>
        <v>0</v>
      </c>
      <c r="Y167" s="40">
        <f t="shared" si="167"/>
        <v>0</v>
      </c>
      <c r="Z167" s="40">
        <f t="shared" si="168"/>
        <v>0</v>
      </c>
      <c r="AA167" s="44">
        <f t="shared" si="169"/>
        <v>0</v>
      </c>
      <c r="AB167" s="35">
        <f t="shared" si="170"/>
        <v>0</v>
      </c>
      <c r="AC167" s="40">
        <f>U167*(1+SUMIFS(WORKING!$Y$3:$Y$6802,WORKING!$A$3:$A$6802,$D$3,WORKING!$B$3:$B$6802,A167,WORKING!$C$3:$C$6802,"Other"))*(1+SUMIFS(WORKING!$AA$3:$AA$6802,WORKING!$A$3:$A$6802,$D$3,WORKING!$B$3:$B$6802,A167,WORKING!$C$3:$C$6802,"Other"))</f>
        <v>0</v>
      </c>
      <c r="AD167" s="57">
        <v>0</v>
      </c>
      <c r="AE167" s="57">
        <v>0</v>
      </c>
      <c r="AF167" s="61">
        <f t="shared" si="158"/>
        <v>0</v>
      </c>
      <c r="AG167" s="40">
        <f t="shared" si="171"/>
        <v>0</v>
      </c>
      <c r="AH167" s="40">
        <f t="shared" si="172"/>
        <v>0</v>
      </c>
      <c r="AI167" s="44">
        <f t="shared" si="173"/>
        <v>0</v>
      </c>
      <c r="AJ167" s="35">
        <f t="shared" si="159"/>
        <v>0</v>
      </c>
      <c r="AK167" s="40">
        <f>AC167*(1+SUMIFS(WORKING!$Z$3:$Z$6802,WORKING!$A$3:$A$6802,$D$3,WORKING!$B$3:$B$6802,A167,WORKING!$C$3:$C$6802,"Other"))*(1+SUMIFS(WORKING!$AA$3:$AA$6802,WORKING!$A$3:$A$6802,$D$3,WORKING!$B$3:$B$6802,A167,WORKING!$C$3:$C$6802,"Other"))</f>
        <v>0</v>
      </c>
      <c r="AL167" s="57">
        <v>0</v>
      </c>
      <c r="AM167" s="57">
        <v>0</v>
      </c>
      <c r="AN167" s="61">
        <f t="shared" si="160"/>
        <v>0</v>
      </c>
      <c r="AO167" s="40">
        <f t="shared" si="174"/>
        <v>0</v>
      </c>
      <c r="AP167" s="40">
        <f t="shared" si="175"/>
        <v>0</v>
      </c>
      <c r="AQ167" s="44">
        <f t="shared" si="176"/>
        <v>0</v>
      </c>
    </row>
    <row r="168" spans="1:43" ht="15.75" thickBot="1" x14ac:dyDescent="0.3">
      <c r="A168" s="49">
        <v>4</v>
      </c>
      <c r="B168" s="49">
        <f t="shared" si="150"/>
        <v>6</v>
      </c>
      <c r="C168" s="13" t="s">
        <v>0</v>
      </c>
      <c r="D168" s="41">
        <f>SUM(D148:D167)</f>
        <v>0</v>
      </c>
      <c r="E168" s="41">
        <f>SUM(E148:E167)</f>
        <v>0</v>
      </c>
      <c r="F168" s="42">
        <f>SUM(F148:F167)</f>
        <v>1798</v>
      </c>
      <c r="G168" s="41">
        <f>SUM(G148:G167)</f>
        <v>754803.69805999997</v>
      </c>
      <c r="H168" s="41">
        <f>IFERROR(G168/F168,0)</f>
        <v>419.80183429365962</v>
      </c>
      <c r="I168" s="41">
        <f>IF(I148="",F148,I148)+IF(I149="",F149,I149)+IF(I150="",F150,I150)+IF(I151="",F151,I151)+IF(I152="",F152,I152)+IF(I153="",F153,I153)+IF(I154="",F154,I154)+IF(I155="",F155,I155)+IF(I156="",F156,I156)+IF(I157="",F157,I157)+IF(I158="",F158,I158)+IF(I159="",F159,I159)+IF(I160="",F160,I160)+IF(I161="",F161,I161)+IF(I162="",F162,I162)+IF(I163="",F163,I163)+IF(I164="",F164,I164)+IF(I165="",F165,I165)+IF(I166="",F166,I166)+IF(I167="",F167,I167)</f>
        <v>1798</v>
      </c>
      <c r="J168" s="41">
        <f>IF(J148="",G148,J148)+IF(J149="",G149,J149)+IF(J150="",G150,J150)+IF(J151="",G151,J151)+IF(J152="",G152,J152)+IF(J153="",G153,J153)+IF(J154="",G154,J154)+IF(J155="",G155,J155)+IF(J156="",G156,J156)+IF(J157="",G157,J157)+IF(J158="",G158,J158)+IF(J159="",G159,J159)+IF(J160="",G160,J160)+IF(J161="",G161,J161)+IF(J162="",G162,J162)+IF(J163="",G163,J163)+IF(J164="",G164,J164)+IF(J165="",G165,J165)+IF(J166="",G166,J166)+IF(J167="",G167,J167)</f>
        <v>757271.69805999997</v>
      </c>
      <c r="K168" s="41">
        <f>IFERROR(J168/I168,"")</f>
        <v>421.1744705561735</v>
      </c>
      <c r="L168" s="41">
        <f>SUM(L148:L167)</f>
        <v>1798</v>
      </c>
      <c r="M168" s="41">
        <f>IFERROR(S168/P168,0)</f>
        <v>452.45993805869102</v>
      </c>
      <c r="N168" s="41">
        <f t="shared" ref="N168:T168" si="177">SUM(N148:N167)</f>
        <v>160</v>
      </c>
      <c r="O168" s="41">
        <f t="shared" si="177"/>
        <v>0</v>
      </c>
      <c r="P168" s="41">
        <f t="shared" si="177"/>
        <v>1958</v>
      </c>
      <c r="Q168" s="41">
        <f t="shared" si="177"/>
        <v>65723.623495381238</v>
      </c>
      <c r="R168" s="41">
        <f t="shared" si="177"/>
        <v>0</v>
      </c>
      <c r="S168" s="45">
        <f t="shared" si="177"/>
        <v>885916.55871891708</v>
      </c>
      <c r="T168" s="41">
        <f t="shared" si="177"/>
        <v>1958</v>
      </c>
      <c r="U168" s="41">
        <f>IFERROR(AA168/X168,0)</f>
        <v>492.56905534609228</v>
      </c>
      <c r="V168" s="41">
        <f t="shared" ref="V168:AB168" si="178">SUM(V148:V167)</f>
        <v>33</v>
      </c>
      <c r="W168" s="41">
        <f t="shared" si="178"/>
        <v>0</v>
      </c>
      <c r="X168" s="41">
        <f t="shared" si="178"/>
        <v>1991</v>
      </c>
      <c r="Y168" s="41">
        <f t="shared" si="178"/>
        <v>19032.63808373535</v>
      </c>
      <c r="Z168" s="41">
        <f t="shared" si="178"/>
        <v>0</v>
      </c>
      <c r="AA168" s="45">
        <f t="shared" si="178"/>
        <v>980704.98919406976</v>
      </c>
      <c r="AB168" s="41">
        <f t="shared" si="178"/>
        <v>1991</v>
      </c>
      <c r="AC168" s="41">
        <f>IFERROR(AI168/AF168,0)</f>
        <v>533.35784484426881</v>
      </c>
      <c r="AD168" s="41">
        <f t="shared" ref="AD168:AJ168" si="179">SUM(AD148:AD167)</f>
        <v>214</v>
      </c>
      <c r="AE168" s="41">
        <f t="shared" si="179"/>
        <v>0</v>
      </c>
      <c r="AF168" s="41">
        <f t="shared" si="179"/>
        <v>2205</v>
      </c>
      <c r="AG168" s="41">
        <f t="shared" si="179"/>
        <v>112480.4304903343</v>
      </c>
      <c r="AH168" s="41">
        <f t="shared" si="179"/>
        <v>0</v>
      </c>
      <c r="AI168" s="45">
        <f t="shared" si="179"/>
        <v>1176054.0478816128</v>
      </c>
      <c r="AJ168" s="41">
        <f t="shared" si="179"/>
        <v>2205</v>
      </c>
      <c r="AK168" s="41">
        <f>IFERROR(AQ168/AN168,0)</f>
        <v>577.34898885147277</v>
      </c>
      <c r="AL168" s="41">
        <f t="shared" ref="AL168:AQ168" si="180">SUM(AL148:AL167)</f>
        <v>0</v>
      </c>
      <c r="AM168" s="41">
        <f t="shared" si="180"/>
        <v>0</v>
      </c>
      <c r="AN168" s="41">
        <f t="shared" si="180"/>
        <v>2205</v>
      </c>
      <c r="AO168" s="41">
        <f t="shared" si="180"/>
        <v>0</v>
      </c>
      <c r="AP168" s="41">
        <f t="shared" si="180"/>
        <v>0</v>
      </c>
      <c r="AQ168" s="45">
        <f t="shared" si="180"/>
        <v>1273054.5204174975</v>
      </c>
    </row>
    <row r="169" spans="1:43" ht="15.75" thickTop="1" x14ac:dyDescent="0.25">
      <c r="A169" s="49">
        <v>4</v>
      </c>
      <c r="B169" s="49">
        <f t="shared" si="150"/>
        <v>6</v>
      </c>
      <c r="C169" s="50" t="s">
        <v>696</v>
      </c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1"/>
      <c r="P169" s="51"/>
      <c r="R169" s="50"/>
      <c r="S169" s="194">
        <f>SUMIFS(ENEData!$E$2:$E$220,ENEData!$A$2:$A$220,$D$3,ENEData!$C$2:$C$220,A169)</f>
        <v>738385</v>
      </c>
      <c r="T169" s="50"/>
      <c r="U169" s="50"/>
      <c r="V169" s="51"/>
      <c r="W169" s="51"/>
      <c r="X169" s="108"/>
      <c r="Y169" s="50"/>
      <c r="Z169" s="50"/>
      <c r="AA169" s="194">
        <f>SUMIFS(ENEData!$F$2:$F$220,ENEData!$A$2:$A$220,$D$3,ENEData!$C$2:$C$220,A169)</f>
        <v>801463</v>
      </c>
      <c r="AB169" s="50"/>
      <c r="AC169" s="51"/>
      <c r="AD169" s="51"/>
      <c r="AE169" s="108"/>
      <c r="AF169" s="50"/>
      <c r="AG169" s="50"/>
      <c r="AH169" s="50"/>
      <c r="AI169" s="194">
        <f>SUMIFS(ENEData!$G$2:$G$220,ENEData!$A$2:$A$220,$D$3,ENEData!$C$2:$C$220,A169)</f>
        <v>847592</v>
      </c>
      <c r="AJ169" s="51"/>
      <c r="AK169" s="51"/>
      <c r="AL169" s="108"/>
      <c r="AM169" s="108"/>
      <c r="AN169" s="108"/>
      <c r="AO169" s="108"/>
      <c r="AP169" s="109"/>
      <c r="AQ169" s="194">
        <f>SUMIFS(ENEData!$H$2:$H$220,ENEData!$A$2:$A$220,$D$3,ENEData!$C$2:$C$220,A169)</f>
        <v>912008.99200000009</v>
      </c>
    </row>
    <row r="170" spans="1:43" x14ac:dyDescent="0.25">
      <c r="A170" s="49">
        <v>4</v>
      </c>
      <c r="B170" s="49">
        <f t="shared" si="150"/>
        <v>6</v>
      </c>
      <c r="C170" s="39" t="s">
        <v>600</v>
      </c>
      <c r="D170" s="39"/>
      <c r="E170" s="39"/>
      <c r="F170" s="39"/>
      <c r="G170" s="39"/>
      <c r="H170" s="39"/>
      <c r="I170" s="39"/>
      <c r="J170" s="39"/>
      <c r="K170" s="39"/>
      <c r="L170" s="39"/>
      <c r="M170" s="39"/>
      <c r="N170" s="39"/>
      <c r="O170" s="53"/>
      <c r="P170" s="53"/>
      <c r="Q170" s="110"/>
      <c r="R170" s="39"/>
      <c r="S170" s="54">
        <f>S169-S168</f>
        <v>-147531.55871891708</v>
      </c>
      <c r="T170" s="39"/>
      <c r="U170" s="39"/>
      <c r="V170" s="53"/>
      <c r="W170" s="53"/>
      <c r="X170" s="110"/>
      <c r="Y170" s="39"/>
      <c r="Z170" s="39"/>
      <c r="AA170" s="54">
        <f>AA169-AA168</f>
        <v>-179241.98919406976</v>
      </c>
      <c r="AB170" s="39"/>
      <c r="AC170" s="53"/>
      <c r="AD170" s="53"/>
      <c r="AE170" s="110"/>
      <c r="AF170" s="39"/>
      <c r="AG170" s="39"/>
      <c r="AH170" s="39"/>
      <c r="AI170" s="54">
        <f>AI169-AI168</f>
        <v>-328462.04788161279</v>
      </c>
      <c r="AJ170" s="53"/>
      <c r="AK170" s="53"/>
      <c r="AL170" s="110"/>
      <c r="AM170" s="110"/>
      <c r="AN170" s="110"/>
      <c r="AO170" s="110"/>
      <c r="AP170" s="111"/>
      <c r="AQ170" s="54">
        <f>AQ169-AQ168</f>
        <v>-361045.52841749741</v>
      </c>
    </row>
    <row r="171" spans="1:43" x14ac:dyDescent="0.25">
      <c r="B171" s="49">
        <f t="shared" si="150"/>
        <v>1</v>
      </c>
    </row>
    <row r="172" spans="1:43" x14ac:dyDescent="0.25">
      <c r="B172" s="49">
        <f t="shared" si="150"/>
        <v>1</v>
      </c>
    </row>
    <row r="173" spans="1:43" x14ac:dyDescent="0.25">
      <c r="A173" s="49">
        <v>5</v>
      </c>
      <c r="B173" s="49">
        <f t="shared" si="150"/>
        <v>6</v>
      </c>
      <c r="C173" s="1" t="str">
        <f t="array" ref="C173">IFERROR(INDEX(MTEC17_PROG!$D$2:$D$231,MATCH(1,(MTEC17_PROG!$A$2:$A$231=Results!$D$3)*(MTEC17_PROG!$C$2:$C$231=Results!A173),0)),"Programme "&amp;A173)</f>
        <v>Social Reintegration</v>
      </c>
      <c r="D173" s="1"/>
      <c r="E173" s="1"/>
      <c r="F173" s="1"/>
      <c r="G173" s="1"/>
      <c r="H173" s="1"/>
      <c r="I173" s="1"/>
      <c r="J173" s="1"/>
      <c r="K173" s="1"/>
      <c r="AP173" s="26"/>
      <c r="AQ173" s="106"/>
    </row>
    <row r="174" spans="1:43" x14ac:dyDescent="0.25">
      <c r="A174" s="49">
        <v>5</v>
      </c>
      <c r="B174" s="49">
        <f t="shared" si="150"/>
        <v>1</v>
      </c>
      <c r="C174" s="14"/>
      <c r="D174" s="230" t="s">
        <v>733</v>
      </c>
      <c r="E174" s="231"/>
      <c r="F174" s="230" t="s">
        <v>602</v>
      </c>
      <c r="G174" s="234"/>
      <c r="H174" s="234"/>
      <c r="I174" s="234"/>
      <c r="J174" s="234"/>
      <c r="K174" s="231"/>
      <c r="L174" s="234" t="s">
        <v>1</v>
      </c>
      <c r="M174" s="234"/>
      <c r="N174" s="234"/>
      <c r="O174" s="234"/>
      <c r="P174" s="234"/>
      <c r="Q174" s="234"/>
      <c r="R174" s="234"/>
      <c r="S174" s="231"/>
      <c r="T174" s="230" t="s">
        <v>2</v>
      </c>
      <c r="U174" s="234"/>
      <c r="V174" s="234"/>
      <c r="W174" s="234"/>
      <c r="X174" s="234"/>
      <c r="Y174" s="234"/>
      <c r="Z174" s="234"/>
      <c r="AA174" s="231"/>
      <c r="AB174" s="230" t="s">
        <v>3</v>
      </c>
      <c r="AC174" s="234"/>
      <c r="AD174" s="234"/>
      <c r="AE174" s="234"/>
      <c r="AF174" s="234"/>
      <c r="AG174" s="234"/>
      <c r="AH174" s="234"/>
      <c r="AI174" s="231"/>
      <c r="AJ174" s="230" t="s">
        <v>4</v>
      </c>
      <c r="AK174" s="234"/>
      <c r="AL174" s="234"/>
      <c r="AM174" s="234"/>
      <c r="AN174" s="234"/>
      <c r="AO174" s="234"/>
      <c r="AP174" s="234"/>
      <c r="AQ174" s="231"/>
    </row>
    <row r="175" spans="1:43" ht="60" x14ac:dyDescent="0.25">
      <c r="A175" s="49">
        <v>5</v>
      </c>
      <c r="B175" s="49">
        <f t="shared" si="150"/>
        <v>6</v>
      </c>
      <c r="C175" s="11" t="s">
        <v>59</v>
      </c>
      <c r="D175" s="11" t="s">
        <v>731</v>
      </c>
      <c r="E175" s="11" t="s">
        <v>732</v>
      </c>
      <c r="F175" s="214" t="s">
        <v>651</v>
      </c>
      <c r="G175" s="215" t="s">
        <v>652</v>
      </c>
      <c r="H175" s="215" t="s">
        <v>653</v>
      </c>
      <c r="I175" s="216" t="s">
        <v>694</v>
      </c>
      <c r="J175" s="216" t="s">
        <v>693</v>
      </c>
      <c r="K175" s="216" t="s">
        <v>695</v>
      </c>
      <c r="L175" s="12" t="s">
        <v>604</v>
      </c>
      <c r="M175" s="10" t="s">
        <v>322</v>
      </c>
      <c r="N175" s="12" t="s">
        <v>54</v>
      </c>
      <c r="O175" s="10" t="s">
        <v>697</v>
      </c>
      <c r="P175" s="10" t="s">
        <v>392</v>
      </c>
      <c r="Q175" s="10" t="s">
        <v>393</v>
      </c>
      <c r="R175" s="10" t="s">
        <v>390</v>
      </c>
      <c r="S175" s="43" t="s">
        <v>394</v>
      </c>
      <c r="T175" s="10" t="s">
        <v>391</v>
      </c>
      <c r="U175" s="10" t="s">
        <v>322</v>
      </c>
      <c r="V175" s="12" t="s">
        <v>54</v>
      </c>
      <c r="W175" s="10" t="s">
        <v>697</v>
      </c>
      <c r="X175" s="10" t="s">
        <v>392</v>
      </c>
      <c r="Y175" s="10" t="s">
        <v>393</v>
      </c>
      <c r="Z175" s="10" t="s">
        <v>390</v>
      </c>
      <c r="AA175" s="43" t="s">
        <v>394</v>
      </c>
      <c r="AB175" s="10" t="s">
        <v>391</v>
      </c>
      <c r="AC175" s="10" t="s">
        <v>322</v>
      </c>
      <c r="AD175" s="12" t="s">
        <v>54</v>
      </c>
      <c r="AE175" s="10" t="s">
        <v>697</v>
      </c>
      <c r="AF175" s="10" t="s">
        <v>392</v>
      </c>
      <c r="AG175" s="10" t="s">
        <v>393</v>
      </c>
      <c r="AH175" s="10" t="s">
        <v>390</v>
      </c>
      <c r="AI175" s="43" t="s">
        <v>394</v>
      </c>
      <c r="AJ175" s="10" t="s">
        <v>391</v>
      </c>
      <c r="AK175" s="10" t="s">
        <v>322</v>
      </c>
      <c r="AL175" s="12" t="s">
        <v>54</v>
      </c>
      <c r="AM175" s="10" t="s">
        <v>697</v>
      </c>
      <c r="AN175" s="10" t="s">
        <v>392</v>
      </c>
      <c r="AO175" s="10" t="s">
        <v>393</v>
      </c>
      <c r="AP175" s="10" t="s">
        <v>390</v>
      </c>
      <c r="AQ175" s="43" t="s">
        <v>394</v>
      </c>
    </row>
    <row r="176" spans="1:43" x14ac:dyDescent="0.25">
      <c r="A176" s="49">
        <v>5</v>
      </c>
      <c r="B176" s="49">
        <f t="shared" si="150"/>
        <v>1</v>
      </c>
      <c r="C176" s="7">
        <v>1</v>
      </c>
      <c r="D176" s="228"/>
      <c r="E176" s="228"/>
      <c r="F176" s="40">
        <f>SUMIFS(WORKING!$AB$3:$AB$6802,WORKING!$A$3:$A$6802,Results!$D$3,WORKING!$B$3:$B$6802,Results!A176,WORKING!$C$3:$C$6802,Results!C176)</f>
        <v>0</v>
      </c>
      <c r="G176" s="35">
        <f>SUMIFS(WORKING!$AC$3:$AC$6802,WORKING!$A$3:$A$6802,Results!$D$3,WORKING!$B$3:$B$6802,Results!A176,WORKING!$C$3:$C$6802,Results!C176)/1000</f>
        <v>11769.689039999999</v>
      </c>
      <c r="H176" s="35">
        <f>IFERROR(G176/F176,0)</f>
        <v>0</v>
      </c>
      <c r="I176" s="156">
        <v>0</v>
      </c>
      <c r="J176" s="211" t="s">
        <v>754</v>
      </c>
      <c r="K176" s="217" t="str">
        <f>IFERROR(IF(J176="",G176,J176)/IF(I176="",F176,I176),"")</f>
        <v/>
      </c>
      <c r="L176" s="34">
        <f t="shared" ref="L176:L195" si="181">IF(I176="",F176,I176)</f>
        <v>0</v>
      </c>
      <c r="M176" s="40">
        <f>IF(K176="",H176*(1+SUMIFS(WORKING!$W$3:$W$6802,WORKING!$A$3:$A$6802,$D$3,WORKING!$B$3:$B$6802,A176,WORKING!$C$3:$C$6802,C176))*(1+SUMIFS(WORKING!$AA$3:$AA$6802,WORKING!$A$3:$A$6802,$D$3,WORKING!$B$3:$B$6802,A176,WORKING!$C$3:$C$6802,C176)),K176*(1+SUMIFS(WORKING!$W$3:$W$6802,WORKING!$A$3:$A$6802,$D$3,WORKING!$B$3:$B$6802,A176,WORKING!$C$3:$C$6802,C176))*(1+SUMIFS(WORKING!$AA$3:$AA$6802,WORKING!$A$3:$A$6802,$D$3,WORKING!$B$3:$B$6802,A176,WORKING!$C$3:$C$6802,C176)))</f>
        <v>0</v>
      </c>
      <c r="N176" s="57">
        <v>0</v>
      </c>
      <c r="O176" s="57">
        <v>0</v>
      </c>
      <c r="P176" s="61">
        <f t="shared" ref="P176:P195" si="182">-O176+L176+N176</f>
        <v>0</v>
      </c>
      <c r="Q176" s="40">
        <f>M176*N176</f>
        <v>0</v>
      </c>
      <c r="R176" s="40">
        <f>-M176*O176</f>
        <v>0</v>
      </c>
      <c r="S176" s="44">
        <f>M176*P176</f>
        <v>0</v>
      </c>
      <c r="T176" s="35">
        <f>P176</f>
        <v>0</v>
      </c>
      <c r="U176" s="40">
        <f>M176*(1+SUMIFS(WORKING!$X$3:$X$6802,WORKING!$A$3:$A$6802,$D$3,WORKING!$B$3:$B$6802,A176,WORKING!$C$3:$C$6802,C176))*(1+SUMIFS(WORKING!$AA$3:$AA$6802,WORKING!$A$3:$A$6802,$D$3,WORKING!$B$3:$B$6802,A176,WORKING!$C$3:$C$6802,C176))</f>
        <v>0</v>
      </c>
      <c r="V176" s="57">
        <v>0</v>
      </c>
      <c r="W176" s="57">
        <v>0</v>
      </c>
      <c r="X176" s="61">
        <f t="shared" ref="X176:X195" si="183">-W176+T176+V176</f>
        <v>0</v>
      </c>
      <c r="Y176" s="40">
        <f>U176*V176</f>
        <v>0</v>
      </c>
      <c r="Z176" s="40">
        <f>-U176*W176</f>
        <v>0</v>
      </c>
      <c r="AA176" s="44">
        <f>U176*X176</f>
        <v>0</v>
      </c>
      <c r="AB176" s="35">
        <f>X176</f>
        <v>0</v>
      </c>
      <c r="AC176" s="40">
        <f>U176*(1+SUMIFS(WORKING!$Y$3:$Y$6802,WORKING!$A$3:$A$6802,$D$3,WORKING!$B$3:$B$6802,A176,WORKING!$C$3:$C$6802,C176))*(1+SUMIFS(WORKING!$AA$3:$AA$6802,WORKING!$A$3:$A$6802,$D$3,WORKING!$B$3:$B$6802,A176,WORKING!$C$3:$C$6802,C176))</f>
        <v>0</v>
      </c>
      <c r="AD176" s="57">
        <v>0</v>
      </c>
      <c r="AE176" s="57">
        <v>0</v>
      </c>
      <c r="AF176" s="61">
        <f t="shared" ref="AF176:AF195" si="184">-AE176+AB176+AD176</f>
        <v>0</v>
      </c>
      <c r="AG176" s="40">
        <f>AC176*AD176</f>
        <v>0</v>
      </c>
      <c r="AH176" s="40">
        <f>-AC176*AE176</f>
        <v>0</v>
      </c>
      <c r="AI176" s="44">
        <f>AC176*AF176</f>
        <v>0</v>
      </c>
      <c r="AJ176" s="35">
        <f t="shared" ref="AJ176:AJ195" si="185">AF176</f>
        <v>0</v>
      </c>
      <c r="AK176" s="40">
        <f>AC176*(1+SUMIFS(WORKING!$Z$3:$Z$6802,WORKING!$A$3:$A$6802,$D$3,WORKING!$B$3:$B$6802,A176,WORKING!$C$3:$C$6802,C176))*(1+SUMIFS(WORKING!$AA$3:$AA$6802,WORKING!$A$3:$A$6802,$D$3,WORKING!$B$3:$B$6802,A176,WORKING!$C$3:$C$6802,C176))</f>
        <v>0</v>
      </c>
      <c r="AL176" s="57">
        <v>0</v>
      </c>
      <c r="AM176" s="57">
        <v>0</v>
      </c>
      <c r="AN176" s="61">
        <f t="shared" ref="AN176:AN195" si="186">-AM176+AJ176+AL176</f>
        <v>0</v>
      </c>
      <c r="AO176" s="40">
        <f>AK176*AL176</f>
        <v>0</v>
      </c>
      <c r="AP176" s="40">
        <f>-AK176*AM176</f>
        <v>0</v>
      </c>
      <c r="AQ176" s="44">
        <f>AK176*AN176</f>
        <v>0</v>
      </c>
    </row>
    <row r="177" spans="1:43" x14ac:dyDescent="0.25">
      <c r="A177" s="49">
        <v>5</v>
      </c>
      <c r="B177" s="49">
        <f t="shared" si="150"/>
        <v>1</v>
      </c>
      <c r="C177" s="7">
        <v>2</v>
      </c>
      <c r="D177" s="228"/>
      <c r="E177" s="228"/>
      <c r="F177" s="40">
        <f>SUMIFS(WORKING!$AB$3:$AB$6802,WORKING!$A$3:$A$6802,Results!$D$3,WORKING!$B$3:$B$6802,Results!A177,WORKING!$C$3:$C$6802,Results!C177)</f>
        <v>0</v>
      </c>
      <c r="G177" s="35">
        <f>SUMIFS(WORKING!$AC$3:$AC$6802,WORKING!$A$3:$A$6802,Results!$D$3,WORKING!$B$3:$B$6802,Results!A177,WORKING!$C$3:$C$6802,Results!C177)/1000</f>
        <v>0</v>
      </c>
      <c r="H177" s="35">
        <f t="shared" ref="H177:H195" si="187">IFERROR(G177/F177,0)</f>
        <v>0</v>
      </c>
      <c r="I177" s="187">
        <v>0</v>
      </c>
      <c r="J177" s="212" t="s">
        <v>754</v>
      </c>
      <c r="K177" s="217" t="str">
        <f t="shared" ref="K177:K195" si="188">IFERROR(IF(J177="",G177,J177)/IF(I177="",F177,I177),"")</f>
        <v/>
      </c>
      <c r="L177" s="34">
        <f t="shared" si="181"/>
        <v>0</v>
      </c>
      <c r="M177" s="40">
        <f>IF(K177="",H177*(1+SUMIFS(WORKING!$W$3:$W$6802,WORKING!$A$3:$A$6802,$D$3,WORKING!$B$3:$B$6802,A177,WORKING!$C$3:$C$6802,C177))*(1+SUMIFS(WORKING!$AA$3:$AA$6802,WORKING!$A$3:$A$6802,$D$3,WORKING!$B$3:$B$6802,A177,WORKING!$C$3:$C$6802,C177)),K177*(1+SUMIFS(WORKING!$W$3:$W$6802,WORKING!$A$3:$A$6802,$D$3,WORKING!$B$3:$B$6802,A177,WORKING!$C$3:$C$6802,C177))*(1+SUMIFS(WORKING!$AA$3:$AA$6802,WORKING!$A$3:$A$6802,$D$3,WORKING!$B$3:$B$6802,A177,WORKING!$C$3:$C$6802,C177)))</f>
        <v>0</v>
      </c>
      <c r="N177" s="57">
        <v>0</v>
      </c>
      <c r="O177" s="57">
        <v>0</v>
      </c>
      <c r="P177" s="61">
        <f t="shared" si="182"/>
        <v>0</v>
      </c>
      <c r="Q177" s="40">
        <f t="shared" ref="Q177:Q195" si="189">M177*N177</f>
        <v>0</v>
      </c>
      <c r="R177" s="40">
        <f t="shared" ref="R177:R195" si="190">-M177*O177</f>
        <v>0</v>
      </c>
      <c r="S177" s="44">
        <f t="shared" ref="S177:S195" si="191">M177*P177</f>
        <v>0</v>
      </c>
      <c r="T177" s="35">
        <f t="shared" ref="T177:T195" si="192">P177</f>
        <v>0</v>
      </c>
      <c r="U177" s="40">
        <f>M177*(1+SUMIFS(WORKING!$X$3:$X$6802,WORKING!$A$3:$A$6802,$D$3,WORKING!$B$3:$B$6802,A177,WORKING!$C$3:$C$6802,C177))*(1+SUMIFS(WORKING!$AA$3:$AA$6802,WORKING!$A$3:$A$6802,$D$3,WORKING!$B$3:$B$6802,A177,WORKING!$C$3:$C$6802,C177))</f>
        <v>0</v>
      </c>
      <c r="V177" s="57">
        <v>0</v>
      </c>
      <c r="W177" s="57">
        <v>0</v>
      </c>
      <c r="X177" s="61">
        <f t="shared" si="183"/>
        <v>0</v>
      </c>
      <c r="Y177" s="40">
        <f t="shared" ref="Y177:Y195" si="193">U177*V177</f>
        <v>0</v>
      </c>
      <c r="Z177" s="40">
        <f t="shared" ref="Z177:Z195" si="194">-U177*W177</f>
        <v>0</v>
      </c>
      <c r="AA177" s="44">
        <f t="shared" ref="AA177:AA195" si="195">U177*X177</f>
        <v>0</v>
      </c>
      <c r="AB177" s="35">
        <f t="shared" ref="AB177:AB195" si="196">X177</f>
        <v>0</v>
      </c>
      <c r="AC177" s="40">
        <f>U177*(1+SUMIFS(WORKING!$Y$3:$Y$6802,WORKING!$A$3:$A$6802,$D$3,WORKING!$B$3:$B$6802,A177,WORKING!$C$3:$C$6802,C177))*(1+SUMIFS(WORKING!$AA$3:$AA$6802,WORKING!$A$3:$A$6802,$D$3,WORKING!$B$3:$B$6802,A177,WORKING!$C$3:$C$6802,C177))</f>
        <v>0</v>
      </c>
      <c r="AD177" s="57">
        <v>0</v>
      </c>
      <c r="AE177" s="57">
        <v>0</v>
      </c>
      <c r="AF177" s="61">
        <f t="shared" si="184"/>
        <v>0</v>
      </c>
      <c r="AG177" s="40">
        <f t="shared" ref="AG177:AG195" si="197">AC177*AD177</f>
        <v>0</v>
      </c>
      <c r="AH177" s="40">
        <f t="shared" ref="AH177:AH195" si="198">-AC177*AE177</f>
        <v>0</v>
      </c>
      <c r="AI177" s="44">
        <f t="shared" ref="AI177:AI195" si="199">AC177*AF177</f>
        <v>0</v>
      </c>
      <c r="AJ177" s="35">
        <f t="shared" si="185"/>
        <v>0</v>
      </c>
      <c r="AK177" s="40">
        <f>AC177*(1+SUMIFS(WORKING!$Z$3:$Z$6802,WORKING!$A$3:$A$6802,$D$3,WORKING!$B$3:$B$6802,A177,WORKING!$C$3:$C$6802,C177))*(1+SUMIFS(WORKING!$AA$3:$AA$6802,WORKING!$A$3:$A$6802,$D$3,WORKING!$B$3:$B$6802,A177,WORKING!$C$3:$C$6802,C177))</f>
        <v>0</v>
      </c>
      <c r="AL177" s="57">
        <v>0</v>
      </c>
      <c r="AM177" s="57">
        <v>0</v>
      </c>
      <c r="AN177" s="61">
        <f t="shared" si="186"/>
        <v>0</v>
      </c>
      <c r="AO177" s="40">
        <f t="shared" ref="AO177:AO195" si="200">AK177*AL177</f>
        <v>0</v>
      </c>
      <c r="AP177" s="40">
        <f t="shared" ref="AP177:AP195" si="201">-AK177*AM177</f>
        <v>0</v>
      </c>
      <c r="AQ177" s="44">
        <f t="shared" ref="AQ177:AQ195" si="202">AK177*AN177</f>
        <v>0</v>
      </c>
    </row>
    <row r="178" spans="1:43" x14ac:dyDescent="0.25">
      <c r="A178" s="49">
        <v>5</v>
      </c>
      <c r="B178" s="49">
        <f t="shared" si="150"/>
        <v>1</v>
      </c>
      <c r="C178" s="7">
        <v>3</v>
      </c>
      <c r="D178" s="228"/>
      <c r="E178" s="228"/>
      <c r="F178" s="40">
        <f>SUMIFS(WORKING!$AB$3:$AB$6802,WORKING!$A$3:$A$6802,Results!$D$3,WORKING!$B$3:$B$6802,Results!A178,WORKING!$C$3:$C$6802,Results!C178)</f>
        <v>1</v>
      </c>
      <c r="G178" s="35">
        <f>SUMIFS(WORKING!$AC$3:$AC$6802,WORKING!$A$3:$A$6802,Results!$D$3,WORKING!$B$3:$B$6802,Results!A178,WORKING!$C$3:$C$6802,Results!C178)/1000</f>
        <v>121.50484000000002</v>
      </c>
      <c r="H178" s="35">
        <f t="shared" si="187"/>
        <v>121.50484000000002</v>
      </c>
      <c r="I178" s="187">
        <v>1</v>
      </c>
      <c r="J178" s="212" t="s">
        <v>754</v>
      </c>
      <c r="K178" s="217">
        <f t="shared" si="188"/>
        <v>121.50484000000002</v>
      </c>
      <c r="L178" s="34">
        <f t="shared" si="181"/>
        <v>1</v>
      </c>
      <c r="M178" s="40">
        <f>IF(K178="",H178*(1+SUMIFS(WORKING!$W$3:$W$6802,WORKING!$A$3:$A$6802,$D$3,WORKING!$B$3:$B$6802,A178,WORKING!$C$3:$C$6802,C178))*(1+SUMIFS(WORKING!$AA$3:$AA$6802,WORKING!$A$3:$A$6802,$D$3,WORKING!$B$3:$B$6802,A178,WORKING!$C$3:$C$6802,C178)),K178*(1+SUMIFS(WORKING!$W$3:$W$6802,WORKING!$A$3:$A$6802,$D$3,WORKING!$B$3:$B$6802,A178,WORKING!$C$3:$C$6802,C178))*(1+SUMIFS(WORKING!$AA$3:$AA$6802,WORKING!$A$3:$A$6802,$D$3,WORKING!$B$3:$B$6802,A178,WORKING!$C$3:$C$6802,C178)))</f>
        <v>132.61522299364711</v>
      </c>
      <c r="N178" s="57">
        <v>3</v>
      </c>
      <c r="O178" s="57">
        <v>0</v>
      </c>
      <c r="P178" s="61">
        <f t="shared" si="182"/>
        <v>4</v>
      </c>
      <c r="Q178" s="40">
        <f t="shared" si="189"/>
        <v>397.84566898094135</v>
      </c>
      <c r="R178" s="40">
        <f t="shared" si="190"/>
        <v>0</v>
      </c>
      <c r="S178" s="44">
        <f t="shared" si="191"/>
        <v>530.46089197458844</v>
      </c>
      <c r="T178" s="35">
        <f t="shared" si="192"/>
        <v>4</v>
      </c>
      <c r="U178" s="40">
        <f>M178*(1+SUMIFS(WORKING!$X$3:$X$6802,WORKING!$A$3:$A$6802,$D$3,WORKING!$B$3:$B$6802,A178,WORKING!$C$3:$C$6802,C178))*(1+SUMIFS(WORKING!$AA$3:$AA$6802,WORKING!$A$3:$A$6802,$D$3,WORKING!$B$3:$B$6802,A178,WORKING!$C$3:$C$6802,C178))</f>
        <v>143.99980242512913</v>
      </c>
      <c r="V178" s="57">
        <v>6</v>
      </c>
      <c r="W178" s="57">
        <v>0</v>
      </c>
      <c r="X178" s="61">
        <f t="shared" si="183"/>
        <v>10</v>
      </c>
      <c r="Y178" s="40">
        <f t="shared" si="193"/>
        <v>863.9988145507748</v>
      </c>
      <c r="Z178" s="40">
        <f t="shared" si="194"/>
        <v>0</v>
      </c>
      <c r="AA178" s="44">
        <f t="shared" si="195"/>
        <v>1439.9980242512913</v>
      </c>
      <c r="AB178" s="35">
        <f t="shared" si="196"/>
        <v>10</v>
      </c>
      <c r="AC178" s="40">
        <f>U178*(1+SUMIFS(WORKING!$Y$3:$Y$6802,WORKING!$A$3:$A$6802,$D$3,WORKING!$B$3:$B$6802,A178,WORKING!$C$3:$C$6802,C178))*(1+SUMIFS(WORKING!$AA$3:$AA$6802,WORKING!$A$3:$A$6802,$D$3,WORKING!$B$3:$B$6802,A178,WORKING!$C$3:$C$6802,C178))</f>
        <v>156.21556788965066</v>
      </c>
      <c r="AD178" s="57">
        <v>2</v>
      </c>
      <c r="AE178" s="57">
        <v>0</v>
      </c>
      <c r="AF178" s="61">
        <f t="shared" si="184"/>
        <v>12</v>
      </c>
      <c r="AG178" s="40">
        <f t="shared" si="197"/>
        <v>312.43113577930131</v>
      </c>
      <c r="AH178" s="40">
        <f t="shared" si="198"/>
        <v>0</v>
      </c>
      <c r="AI178" s="44">
        <f t="shared" si="199"/>
        <v>1874.586814675808</v>
      </c>
      <c r="AJ178" s="35">
        <f t="shared" si="185"/>
        <v>12</v>
      </c>
      <c r="AK178" s="40">
        <f>AC178*(1+SUMIFS(WORKING!$Z$3:$Z$6802,WORKING!$A$3:$A$6802,$D$3,WORKING!$B$3:$B$6802,A178,WORKING!$C$3:$C$6802,C178))*(1+SUMIFS(WORKING!$AA$3:$AA$6802,WORKING!$A$3:$A$6802,$D$3,WORKING!$B$3:$B$6802,A178,WORKING!$C$3:$C$6802,C178))</f>
        <v>169.15053879227827</v>
      </c>
      <c r="AL178" s="57">
        <v>0</v>
      </c>
      <c r="AM178" s="57">
        <v>0</v>
      </c>
      <c r="AN178" s="61">
        <f t="shared" si="186"/>
        <v>12</v>
      </c>
      <c r="AO178" s="40">
        <f t="shared" si="200"/>
        <v>0</v>
      </c>
      <c r="AP178" s="40">
        <f t="shared" si="201"/>
        <v>0</v>
      </c>
      <c r="AQ178" s="44">
        <f t="shared" si="202"/>
        <v>2029.8064655073392</v>
      </c>
    </row>
    <row r="179" spans="1:43" x14ac:dyDescent="0.25">
      <c r="A179" s="49">
        <v>5</v>
      </c>
      <c r="B179" s="49">
        <f t="shared" si="150"/>
        <v>1</v>
      </c>
      <c r="C179" s="7">
        <v>4</v>
      </c>
      <c r="D179" s="228"/>
      <c r="E179" s="228"/>
      <c r="F179" s="40">
        <f>SUMIFS(WORKING!$AB$3:$AB$6802,WORKING!$A$3:$A$6802,Results!$D$3,WORKING!$B$3:$B$6802,Results!A179,WORKING!$C$3:$C$6802,Results!C179)</f>
        <v>135</v>
      </c>
      <c r="G179" s="35">
        <f>SUMIFS(WORKING!$AC$3:$AC$6802,WORKING!$A$3:$A$6802,Results!$D$3,WORKING!$B$3:$B$6802,Results!A179,WORKING!$C$3:$C$6802,Results!C179)/1000</f>
        <v>21478.131259999995</v>
      </c>
      <c r="H179" s="35">
        <f t="shared" si="187"/>
        <v>159.09726859259254</v>
      </c>
      <c r="I179" s="187" t="s">
        <v>754</v>
      </c>
      <c r="J179" s="212" t="s">
        <v>754</v>
      </c>
      <c r="K179" s="217">
        <f t="shared" si="188"/>
        <v>159.09726859259254</v>
      </c>
      <c r="L179" s="34">
        <f t="shared" si="181"/>
        <v>135</v>
      </c>
      <c r="M179" s="40">
        <f>IF(K179="",H179*(1+SUMIFS(WORKING!$W$3:$W$6802,WORKING!$A$3:$A$6802,$D$3,WORKING!$B$3:$B$6802,A179,WORKING!$C$3:$C$6802,C179))*(1+SUMIFS(WORKING!$AA$3:$AA$6802,WORKING!$A$3:$A$6802,$D$3,WORKING!$B$3:$B$6802,A179,WORKING!$C$3:$C$6802,C179)),K179*(1+SUMIFS(WORKING!$W$3:$W$6802,WORKING!$A$3:$A$6802,$D$3,WORKING!$B$3:$B$6802,A179,WORKING!$C$3:$C$6802,C179))*(1+SUMIFS(WORKING!$AA$3:$AA$6802,WORKING!$A$3:$A$6802,$D$3,WORKING!$B$3:$B$6802,A179,WORKING!$C$3:$C$6802,C179)))</f>
        <v>173.10480875437656</v>
      </c>
      <c r="N179" s="57">
        <v>11</v>
      </c>
      <c r="O179" s="57">
        <v>0</v>
      </c>
      <c r="P179" s="61">
        <f t="shared" si="182"/>
        <v>146</v>
      </c>
      <c r="Q179" s="40">
        <f t="shared" si="189"/>
        <v>1904.1528962981422</v>
      </c>
      <c r="R179" s="40">
        <f t="shared" si="190"/>
        <v>0</v>
      </c>
      <c r="S179" s="44">
        <f t="shared" si="191"/>
        <v>25273.302078138979</v>
      </c>
      <c r="T179" s="35">
        <f t="shared" si="192"/>
        <v>146</v>
      </c>
      <c r="U179" s="40">
        <f>M179*(1+SUMIFS(WORKING!$X$3:$X$6802,WORKING!$A$3:$A$6802,$D$3,WORKING!$B$3:$B$6802,A179,WORKING!$C$3:$C$6802,C179))*(1+SUMIFS(WORKING!$AA$3:$AA$6802,WORKING!$A$3:$A$6802,$D$3,WORKING!$B$3:$B$6802,A179,WORKING!$C$3:$C$6802,C179))</f>
        <v>187.7968849421047</v>
      </c>
      <c r="V179" s="57">
        <v>9</v>
      </c>
      <c r="W179" s="57">
        <v>0</v>
      </c>
      <c r="X179" s="61">
        <f t="shared" si="183"/>
        <v>155</v>
      </c>
      <c r="Y179" s="40">
        <f t="shared" si="193"/>
        <v>1690.1719644789423</v>
      </c>
      <c r="Z179" s="40">
        <f t="shared" si="194"/>
        <v>0</v>
      </c>
      <c r="AA179" s="44">
        <f t="shared" si="195"/>
        <v>29108.517166026228</v>
      </c>
      <c r="AB179" s="35">
        <f t="shared" si="196"/>
        <v>155</v>
      </c>
      <c r="AC179" s="40">
        <f>U179*(1+SUMIFS(WORKING!$Y$3:$Y$6802,WORKING!$A$3:$A$6802,$D$3,WORKING!$B$3:$B$6802,A179,WORKING!$C$3:$C$6802,C179))*(1+SUMIFS(WORKING!$AA$3:$AA$6802,WORKING!$A$3:$A$6802,$D$3,WORKING!$B$3:$B$6802,A179,WORKING!$C$3:$C$6802,C179))</f>
        <v>203.54563386572821</v>
      </c>
      <c r="AD179" s="57">
        <v>13</v>
      </c>
      <c r="AE179" s="57">
        <v>0</v>
      </c>
      <c r="AF179" s="61">
        <f t="shared" si="184"/>
        <v>168</v>
      </c>
      <c r="AG179" s="40">
        <f t="shared" si="197"/>
        <v>2646.0932402544668</v>
      </c>
      <c r="AH179" s="40">
        <f t="shared" si="198"/>
        <v>0</v>
      </c>
      <c r="AI179" s="44">
        <f t="shared" si="199"/>
        <v>34195.666489442337</v>
      </c>
      <c r="AJ179" s="35">
        <f t="shared" si="185"/>
        <v>168</v>
      </c>
      <c r="AK179" s="40">
        <f>AC179*(1+SUMIFS(WORKING!$Z$3:$Z$6802,WORKING!$A$3:$A$6802,$D$3,WORKING!$B$3:$B$6802,A179,WORKING!$C$3:$C$6802,C179))*(1+SUMIFS(WORKING!$AA$3:$AA$6802,WORKING!$A$3:$A$6802,$D$3,WORKING!$B$3:$B$6802,A179,WORKING!$C$3:$C$6802,C179))</f>
        <v>220.20256254306059</v>
      </c>
      <c r="AL179" s="57">
        <v>0</v>
      </c>
      <c r="AM179" s="57">
        <v>0</v>
      </c>
      <c r="AN179" s="61">
        <f t="shared" si="186"/>
        <v>168</v>
      </c>
      <c r="AO179" s="40">
        <f t="shared" si="200"/>
        <v>0</v>
      </c>
      <c r="AP179" s="40">
        <f t="shared" si="201"/>
        <v>0</v>
      </c>
      <c r="AQ179" s="44">
        <f t="shared" si="202"/>
        <v>36994.03050723418</v>
      </c>
    </row>
    <row r="180" spans="1:43" x14ac:dyDescent="0.25">
      <c r="A180" s="49">
        <v>5</v>
      </c>
      <c r="B180" s="49">
        <f t="shared" si="150"/>
        <v>1</v>
      </c>
      <c r="C180" s="7">
        <v>5</v>
      </c>
      <c r="D180" s="228"/>
      <c r="E180" s="228"/>
      <c r="F180" s="40">
        <f>SUMIFS(WORKING!$AB$3:$AB$6802,WORKING!$A$3:$A$6802,Results!$D$3,WORKING!$B$3:$B$6802,Results!A180,WORKING!$C$3:$C$6802,Results!C180)</f>
        <v>20</v>
      </c>
      <c r="G180" s="35">
        <f>SUMIFS(WORKING!$AC$3:$AC$6802,WORKING!$A$3:$A$6802,Results!$D$3,WORKING!$B$3:$B$6802,Results!A180,WORKING!$C$3:$C$6802,Results!C180)/1000</f>
        <v>2604.14239</v>
      </c>
      <c r="H180" s="35">
        <f t="shared" si="187"/>
        <v>130.2071195</v>
      </c>
      <c r="I180" s="187" t="s">
        <v>754</v>
      </c>
      <c r="J180" s="212" t="s">
        <v>754</v>
      </c>
      <c r="K180" s="217">
        <f t="shared" si="188"/>
        <v>130.2071195</v>
      </c>
      <c r="L180" s="34">
        <f t="shared" si="181"/>
        <v>20</v>
      </c>
      <c r="M180" s="40">
        <f>IF(K180="",H180*(1+SUMIFS(WORKING!$W$3:$W$6802,WORKING!$A$3:$A$6802,$D$3,WORKING!$B$3:$B$6802,A180,WORKING!$C$3:$C$6802,C180))*(1+SUMIFS(WORKING!$AA$3:$AA$6802,WORKING!$A$3:$A$6802,$D$3,WORKING!$B$3:$B$6802,A180,WORKING!$C$3:$C$6802,C180)),K180*(1+SUMIFS(WORKING!$W$3:$W$6802,WORKING!$A$3:$A$6802,$D$3,WORKING!$B$3:$B$6802,A180,WORKING!$C$3:$C$6802,C180))*(1+SUMIFS(WORKING!$AA$3:$AA$6802,WORKING!$A$3:$A$6802,$D$3,WORKING!$B$3:$B$6802,A180,WORKING!$C$3:$C$6802,C180)))</f>
        <v>141.98698165313303</v>
      </c>
      <c r="N180" s="57">
        <v>14</v>
      </c>
      <c r="O180" s="57">
        <v>0</v>
      </c>
      <c r="P180" s="61">
        <f t="shared" si="182"/>
        <v>34</v>
      </c>
      <c r="Q180" s="40">
        <f t="shared" si="189"/>
        <v>1987.8177431438623</v>
      </c>
      <c r="R180" s="40">
        <f t="shared" si="190"/>
        <v>0</v>
      </c>
      <c r="S180" s="44">
        <f t="shared" si="191"/>
        <v>4827.5573762065233</v>
      </c>
      <c r="T180" s="35">
        <f t="shared" si="192"/>
        <v>34</v>
      </c>
      <c r="U180" s="40">
        <f>M180*(1+SUMIFS(WORKING!$X$3:$X$6802,WORKING!$A$3:$A$6802,$D$3,WORKING!$B$3:$B$6802,A180,WORKING!$C$3:$C$6802,C180))*(1+SUMIFS(WORKING!$AA$3:$AA$6802,WORKING!$A$3:$A$6802,$D$3,WORKING!$B$3:$B$6802,A180,WORKING!$C$3:$C$6802,C180))</f>
        <v>154.13729664664893</v>
      </c>
      <c r="V180" s="57">
        <v>7</v>
      </c>
      <c r="W180" s="57">
        <v>0</v>
      </c>
      <c r="X180" s="61">
        <f t="shared" si="183"/>
        <v>41</v>
      </c>
      <c r="Y180" s="40">
        <f t="shared" si="193"/>
        <v>1078.9610765265425</v>
      </c>
      <c r="Z180" s="40">
        <f t="shared" si="194"/>
        <v>0</v>
      </c>
      <c r="AA180" s="44">
        <f t="shared" si="195"/>
        <v>6319.6291625126059</v>
      </c>
      <c r="AB180" s="35">
        <f t="shared" si="196"/>
        <v>41</v>
      </c>
      <c r="AC180" s="40">
        <f>U180*(1+SUMIFS(WORKING!$Y$3:$Y$6802,WORKING!$A$3:$A$6802,$D$3,WORKING!$B$3:$B$6802,A180,WORKING!$C$3:$C$6802,C180))*(1+SUMIFS(WORKING!$AA$3:$AA$6802,WORKING!$A$3:$A$6802,$D$3,WORKING!$B$3:$B$6802,A180,WORKING!$C$3:$C$6802,C180))</f>
        <v>167.17097206020154</v>
      </c>
      <c r="AD180" s="57">
        <v>40</v>
      </c>
      <c r="AE180" s="57">
        <v>0</v>
      </c>
      <c r="AF180" s="61">
        <f t="shared" si="184"/>
        <v>81</v>
      </c>
      <c r="AG180" s="40">
        <f t="shared" si="197"/>
        <v>6686.8388824080612</v>
      </c>
      <c r="AH180" s="40">
        <f t="shared" si="198"/>
        <v>0</v>
      </c>
      <c r="AI180" s="44">
        <f t="shared" si="199"/>
        <v>13540.848736876324</v>
      </c>
      <c r="AJ180" s="35">
        <f t="shared" si="185"/>
        <v>81</v>
      </c>
      <c r="AK180" s="40">
        <f>AC180*(1+SUMIFS(WORKING!$Z$3:$Z$6802,WORKING!$A$3:$A$6802,$D$3,WORKING!$B$3:$B$6802,A180,WORKING!$C$3:$C$6802,C180))*(1+SUMIFS(WORKING!$AA$3:$AA$6802,WORKING!$A$3:$A$6802,$D$3,WORKING!$B$3:$B$6802,A180,WORKING!$C$3:$C$6802,C180))</f>
        <v>180.96754527879568</v>
      </c>
      <c r="AL180" s="57">
        <v>0</v>
      </c>
      <c r="AM180" s="57">
        <v>0</v>
      </c>
      <c r="AN180" s="61">
        <f t="shared" si="186"/>
        <v>81</v>
      </c>
      <c r="AO180" s="40">
        <f t="shared" si="200"/>
        <v>0</v>
      </c>
      <c r="AP180" s="40">
        <f t="shared" si="201"/>
        <v>0</v>
      </c>
      <c r="AQ180" s="44">
        <f t="shared" si="202"/>
        <v>14658.371167582451</v>
      </c>
    </row>
    <row r="181" spans="1:43" x14ac:dyDescent="0.25">
      <c r="A181" s="49">
        <v>5</v>
      </c>
      <c r="B181" s="49">
        <f t="shared" si="150"/>
        <v>1</v>
      </c>
      <c r="C181" s="7">
        <v>6</v>
      </c>
      <c r="D181" s="228"/>
      <c r="E181" s="228"/>
      <c r="F181" s="40">
        <f>SUMIFS(WORKING!$AB$3:$AB$6802,WORKING!$A$3:$A$6802,Results!$D$3,WORKING!$B$3:$B$6802,Results!A181,WORKING!$C$3:$C$6802,Results!C181)</f>
        <v>336</v>
      </c>
      <c r="G181" s="35">
        <f>SUMIFS(WORKING!$AC$3:$AC$6802,WORKING!$A$3:$A$6802,Results!$D$3,WORKING!$B$3:$B$6802,Results!A181,WORKING!$C$3:$C$6802,Results!C181)/1000</f>
        <v>84420.545399999988</v>
      </c>
      <c r="H181" s="35">
        <f t="shared" si="187"/>
        <v>251.25162321428567</v>
      </c>
      <c r="I181" s="187" t="s">
        <v>754</v>
      </c>
      <c r="J181" s="212" t="s">
        <v>754</v>
      </c>
      <c r="K181" s="217">
        <f t="shared" si="188"/>
        <v>251.25162321428567</v>
      </c>
      <c r="L181" s="34">
        <f t="shared" si="181"/>
        <v>336</v>
      </c>
      <c r="M181" s="40">
        <f>IF(K181="",H181*(1+SUMIFS(WORKING!$W$3:$W$6802,WORKING!$A$3:$A$6802,$D$3,WORKING!$B$3:$B$6802,A181,WORKING!$C$3:$C$6802,C181))*(1+SUMIFS(WORKING!$AA$3:$AA$6802,WORKING!$A$3:$A$6802,$D$3,WORKING!$B$3:$B$6802,A181,WORKING!$C$3:$C$6802,C181)),K181*(1+SUMIFS(WORKING!$W$3:$W$6802,WORKING!$A$3:$A$6802,$D$3,WORKING!$B$3:$B$6802,A181,WORKING!$C$3:$C$6802,C181))*(1+SUMIFS(WORKING!$AA$3:$AA$6802,WORKING!$A$3:$A$6802,$D$3,WORKING!$B$3:$B$6802,A181,WORKING!$C$3:$C$6802,C181)))</f>
        <v>273.58744458198487</v>
      </c>
      <c r="N181" s="57">
        <v>47</v>
      </c>
      <c r="O181" s="57">
        <v>0</v>
      </c>
      <c r="P181" s="61">
        <f t="shared" si="182"/>
        <v>383</v>
      </c>
      <c r="Q181" s="40">
        <f t="shared" si="189"/>
        <v>12858.609895353289</v>
      </c>
      <c r="R181" s="40">
        <f t="shared" si="190"/>
        <v>0</v>
      </c>
      <c r="S181" s="44">
        <f t="shared" si="191"/>
        <v>104783.99127490021</v>
      </c>
      <c r="T181" s="35">
        <f t="shared" si="192"/>
        <v>383</v>
      </c>
      <c r="U181" s="40">
        <f>M181*(1+SUMIFS(WORKING!$X$3:$X$6802,WORKING!$A$3:$A$6802,$D$3,WORKING!$B$3:$B$6802,A181,WORKING!$C$3:$C$6802,C181))*(1+SUMIFS(WORKING!$AA$3:$AA$6802,WORKING!$A$3:$A$6802,$D$3,WORKING!$B$3:$B$6802,A181,WORKING!$C$3:$C$6802,C181))</f>
        <v>296.87398136498882</v>
      </c>
      <c r="V181" s="57">
        <v>0</v>
      </c>
      <c r="W181" s="57">
        <v>0</v>
      </c>
      <c r="X181" s="61">
        <f t="shared" si="183"/>
        <v>383</v>
      </c>
      <c r="Y181" s="40">
        <f t="shared" si="193"/>
        <v>0</v>
      </c>
      <c r="Z181" s="40">
        <f t="shared" si="194"/>
        <v>0</v>
      </c>
      <c r="AA181" s="44">
        <f t="shared" si="195"/>
        <v>113702.73486279072</v>
      </c>
      <c r="AB181" s="35">
        <f t="shared" si="196"/>
        <v>383</v>
      </c>
      <c r="AC181" s="40">
        <f>U181*(1+SUMIFS(WORKING!$Y$3:$Y$6802,WORKING!$A$3:$A$6802,$D$3,WORKING!$B$3:$B$6802,A181,WORKING!$C$3:$C$6802,C181))*(1+SUMIFS(WORKING!$AA$3:$AA$6802,WORKING!$A$3:$A$6802,$D$3,WORKING!$B$3:$B$6802,A181,WORKING!$C$3:$C$6802,C181))</f>
        <v>321.84168653351304</v>
      </c>
      <c r="AD181" s="57">
        <v>130</v>
      </c>
      <c r="AE181" s="57">
        <v>0</v>
      </c>
      <c r="AF181" s="61">
        <f t="shared" si="184"/>
        <v>513</v>
      </c>
      <c r="AG181" s="40">
        <f t="shared" si="197"/>
        <v>41839.419249356695</v>
      </c>
      <c r="AH181" s="40">
        <f t="shared" si="198"/>
        <v>0</v>
      </c>
      <c r="AI181" s="44">
        <f t="shared" si="199"/>
        <v>165104.78519169218</v>
      </c>
      <c r="AJ181" s="35">
        <f t="shared" si="185"/>
        <v>513</v>
      </c>
      <c r="AK181" s="40">
        <f>AC181*(1+SUMIFS(WORKING!$Z$3:$Z$6802,WORKING!$A$3:$A$6802,$D$3,WORKING!$B$3:$B$6802,A181,WORKING!$C$3:$C$6802,C181))*(1+SUMIFS(WORKING!$AA$3:$AA$6802,WORKING!$A$3:$A$6802,$D$3,WORKING!$B$3:$B$6802,A181,WORKING!$C$3:$C$6802,C181))</f>
        <v>348.25686321265954</v>
      </c>
      <c r="AL181" s="57">
        <v>0</v>
      </c>
      <c r="AM181" s="57">
        <v>0</v>
      </c>
      <c r="AN181" s="61">
        <f t="shared" si="186"/>
        <v>513</v>
      </c>
      <c r="AO181" s="40">
        <f t="shared" si="200"/>
        <v>0</v>
      </c>
      <c r="AP181" s="40">
        <f t="shared" si="201"/>
        <v>0</v>
      </c>
      <c r="AQ181" s="44">
        <f t="shared" si="202"/>
        <v>178655.77082809433</v>
      </c>
    </row>
    <row r="182" spans="1:43" x14ac:dyDescent="0.25">
      <c r="A182" s="49">
        <v>5</v>
      </c>
      <c r="B182" s="49">
        <f t="shared" si="150"/>
        <v>2</v>
      </c>
      <c r="C182" s="7">
        <v>7</v>
      </c>
      <c r="D182" s="228"/>
      <c r="E182" s="228"/>
      <c r="F182" s="40">
        <f>SUMIFS(WORKING!$AB$3:$AB$6802,WORKING!$A$3:$A$6802,Results!$D$3,WORKING!$B$3:$B$6802,Results!A182,WORKING!$C$3:$C$6802,Results!C182)</f>
        <v>564</v>
      </c>
      <c r="G182" s="35">
        <f>SUMIFS(WORKING!$AC$3:$AC$6802,WORKING!$A$3:$A$6802,Results!$D$3,WORKING!$B$3:$B$6802,Results!A182,WORKING!$C$3:$C$6802,Results!C182)/1000</f>
        <v>181739.76705000005</v>
      </c>
      <c r="H182" s="35">
        <f t="shared" si="187"/>
        <v>322.23362952127667</v>
      </c>
      <c r="I182" s="187" t="s">
        <v>754</v>
      </c>
      <c r="J182" s="212" t="s">
        <v>754</v>
      </c>
      <c r="K182" s="217">
        <f t="shared" si="188"/>
        <v>322.23362952127667</v>
      </c>
      <c r="L182" s="34">
        <f t="shared" si="181"/>
        <v>564</v>
      </c>
      <c r="M182" s="40">
        <f>IF(K182="",H182*(1+SUMIFS(WORKING!$W$3:$W$6802,WORKING!$A$3:$A$6802,$D$3,WORKING!$B$3:$B$6802,A182,WORKING!$C$3:$C$6802,C182))*(1+SUMIFS(WORKING!$AA$3:$AA$6802,WORKING!$A$3:$A$6802,$D$3,WORKING!$B$3:$B$6802,A182,WORKING!$C$3:$C$6802,C182)),K182*(1+SUMIFS(WORKING!$W$3:$W$6802,WORKING!$A$3:$A$6802,$D$3,WORKING!$B$3:$B$6802,A182,WORKING!$C$3:$C$6802,C182))*(1+SUMIFS(WORKING!$AA$3:$AA$6802,WORKING!$A$3:$A$6802,$D$3,WORKING!$B$3:$B$6802,A182,WORKING!$C$3:$C$6802,C182)))</f>
        <v>351.09601018403941</v>
      </c>
      <c r="N182" s="57">
        <v>0</v>
      </c>
      <c r="O182" s="57">
        <v>0</v>
      </c>
      <c r="P182" s="61">
        <f t="shared" si="182"/>
        <v>564</v>
      </c>
      <c r="Q182" s="40">
        <f t="shared" si="189"/>
        <v>0</v>
      </c>
      <c r="R182" s="40">
        <f t="shared" si="190"/>
        <v>0</v>
      </c>
      <c r="S182" s="44">
        <f t="shared" si="191"/>
        <v>198018.14974379822</v>
      </c>
      <c r="T182" s="35">
        <f t="shared" si="192"/>
        <v>564</v>
      </c>
      <c r="U182" s="40">
        <f>M182*(1+SUMIFS(WORKING!$X$3:$X$6802,WORKING!$A$3:$A$6802,$D$3,WORKING!$B$3:$B$6802,A182,WORKING!$C$3:$C$6802,C182))*(1+SUMIFS(WORKING!$AA$3:$AA$6802,WORKING!$A$3:$A$6802,$D$3,WORKING!$B$3:$B$6802,A182,WORKING!$C$3:$C$6802,C182))</f>
        <v>381.04698566541572</v>
      </c>
      <c r="V182" s="57">
        <v>3</v>
      </c>
      <c r="W182" s="57">
        <v>0</v>
      </c>
      <c r="X182" s="61">
        <f t="shared" si="183"/>
        <v>567</v>
      </c>
      <c r="Y182" s="40">
        <f t="shared" si="193"/>
        <v>1143.140956996247</v>
      </c>
      <c r="Z182" s="40">
        <f t="shared" si="194"/>
        <v>0</v>
      </c>
      <c r="AA182" s="44">
        <f t="shared" si="195"/>
        <v>216053.64087229071</v>
      </c>
      <c r="AB182" s="35">
        <f t="shared" si="196"/>
        <v>567</v>
      </c>
      <c r="AC182" s="40">
        <f>U182*(1+SUMIFS(WORKING!$Y$3:$Y$6802,WORKING!$A$3:$A$6802,$D$3,WORKING!$B$3:$B$6802,A182,WORKING!$C$3:$C$6802,C182))*(1+SUMIFS(WORKING!$AA$3:$AA$6802,WORKING!$A$3:$A$6802,$D$3,WORKING!$B$3:$B$6802,A182,WORKING!$C$3:$C$6802,C182))</f>
        <v>413.16672794953178</v>
      </c>
      <c r="AD182" s="57">
        <v>0</v>
      </c>
      <c r="AE182" s="57">
        <v>0</v>
      </c>
      <c r="AF182" s="61">
        <f t="shared" si="184"/>
        <v>567</v>
      </c>
      <c r="AG182" s="40">
        <f t="shared" si="197"/>
        <v>0</v>
      </c>
      <c r="AH182" s="40">
        <f t="shared" si="198"/>
        <v>0</v>
      </c>
      <c r="AI182" s="44">
        <f t="shared" si="199"/>
        <v>234265.53474738452</v>
      </c>
      <c r="AJ182" s="35">
        <f t="shared" si="185"/>
        <v>567</v>
      </c>
      <c r="AK182" s="40">
        <f>AC182*(1+SUMIFS(WORKING!$Z$3:$Z$6802,WORKING!$A$3:$A$6802,$D$3,WORKING!$B$3:$B$6802,A182,WORKING!$C$3:$C$6802,C182))*(1+SUMIFS(WORKING!$AA$3:$AA$6802,WORKING!$A$3:$A$6802,$D$3,WORKING!$B$3:$B$6802,A182,WORKING!$C$3:$C$6802,C182))</f>
        <v>447.15630636602049</v>
      </c>
      <c r="AL182" s="57">
        <v>0</v>
      </c>
      <c r="AM182" s="57">
        <v>0</v>
      </c>
      <c r="AN182" s="61">
        <f t="shared" si="186"/>
        <v>567</v>
      </c>
      <c r="AO182" s="40">
        <f t="shared" si="200"/>
        <v>0</v>
      </c>
      <c r="AP182" s="40">
        <f t="shared" si="201"/>
        <v>0</v>
      </c>
      <c r="AQ182" s="44">
        <f t="shared" si="202"/>
        <v>253537.6257095336</v>
      </c>
    </row>
    <row r="183" spans="1:43" x14ac:dyDescent="0.25">
      <c r="A183" s="49">
        <v>5</v>
      </c>
      <c r="B183" s="49">
        <f t="shared" si="150"/>
        <v>2</v>
      </c>
      <c r="C183" s="7">
        <v>8</v>
      </c>
      <c r="D183" s="228"/>
      <c r="E183" s="228"/>
      <c r="F183" s="40">
        <f>SUMIFS(WORKING!$AB$3:$AB$6802,WORKING!$A$3:$A$6802,Results!$D$3,WORKING!$B$3:$B$6802,Results!A183,WORKING!$C$3:$C$6802,Results!C183)</f>
        <v>643</v>
      </c>
      <c r="G183" s="35">
        <f>SUMIFS(WORKING!$AC$3:$AC$6802,WORKING!$A$3:$A$6802,Results!$D$3,WORKING!$B$3:$B$6802,Results!A183,WORKING!$C$3:$C$6802,Results!C183)/1000</f>
        <v>266502.4941200001</v>
      </c>
      <c r="H183" s="35">
        <f t="shared" si="187"/>
        <v>414.46733144634544</v>
      </c>
      <c r="I183" s="187" t="s">
        <v>754</v>
      </c>
      <c r="J183" s="212" t="s">
        <v>754</v>
      </c>
      <c r="K183" s="217">
        <f t="shared" si="188"/>
        <v>414.46733144634544</v>
      </c>
      <c r="L183" s="34">
        <f t="shared" si="181"/>
        <v>643</v>
      </c>
      <c r="M183" s="40">
        <f>IF(K183="",H183*(1+SUMIFS(WORKING!$W$3:$W$6802,WORKING!$A$3:$A$6802,$D$3,WORKING!$B$3:$B$6802,A183,WORKING!$C$3:$C$6802,C183))*(1+SUMIFS(WORKING!$AA$3:$AA$6802,WORKING!$A$3:$A$6802,$D$3,WORKING!$B$3:$B$6802,A183,WORKING!$C$3:$C$6802,C183)),K183*(1+SUMIFS(WORKING!$W$3:$W$6802,WORKING!$A$3:$A$6802,$D$3,WORKING!$B$3:$B$6802,A183,WORKING!$C$3:$C$6802,C183))*(1+SUMIFS(WORKING!$AA$3:$AA$6802,WORKING!$A$3:$A$6802,$D$3,WORKING!$B$3:$B$6802,A183,WORKING!$C$3:$C$6802,C183)))</f>
        <v>451.66234390565432</v>
      </c>
      <c r="N183" s="57">
        <v>3</v>
      </c>
      <c r="O183" s="57">
        <v>0</v>
      </c>
      <c r="P183" s="61">
        <f t="shared" si="182"/>
        <v>646</v>
      </c>
      <c r="Q183" s="40">
        <f t="shared" si="189"/>
        <v>1354.987031716963</v>
      </c>
      <c r="R183" s="40">
        <f t="shared" si="190"/>
        <v>0</v>
      </c>
      <c r="S183" s="44">
        <f t="shared" si="191"/>
        <v>291773.87416305271</v>
      </c>
      <c r="T183" s="35">
        <f t="shared" si="192"/>
        <v>646</v>
      </c>
      <c r="U183" s="40">
        <f>M183*(1+SUMIFS(WORKING!$X$3:$X$6802,WORKING!$A$3:$A$6802,$D$3,WORKING!$B$3:$B$6802,A183,WORKING!$C$3:$C$6802,C183))*(1+SUMIFS(WORKING!$AA$3:$AA$6802,WORKING!$A$3:$A$6802,$D$3,WORKING!$B$3:$B$6802,A183,WORKING!$C$3:$C$6802,C183))</f>
        <v>490.21561982615435</v>
      </c>
      <c r="V183" s="57">
        <v>0</v>
      </c>
      <c r="W183" s="57">
        <v>0</v>
      </c>
      <c r="X183" s="61">
        <f t="shared" si="183"/>
        <v>646</v>
      </c>
      <c r="Y183" s="40">
        <f t="shared" si="193"/>
        <v>0</v>
      </c>
      <c r="Z183" s="40">
        <f t="shared" si="194"/>
        <v>0</v>
      </c>
      <c r="AA183" s="44">
        <f t="shared" si="195"/>
        <v>316679.29040769569</v>
      </c>
      <c r="AB183" s="35">
        <f t="shared" si="196"/>
        <v>646</v>
      </c>
      <c r="AC183" s="40">
        <f>U183*(1+SUMIFS(WORKING!$Y$3:$Y$6802,WORKING!$A$3:$A$6802,$D$3,WORKING!$B$3:$B$6802,A183,WORKING!$C$3:$C$6802,C183))*(1+SUMIFS(WORKING!$AA$3:$AA$6802,WORKING!$A$3:$A$6802,$D$3,WORKING!$B$3:$B$6802,A183,WORKING!$C$3:$C$6802,C183))</f>
        <v>531.56274661990346</v>
      </c>
      <c r="AD183" s="57">
        <v>0</v>
      </c>
      <c r="AE183" s="57">
        <v>0</v>
      </c>
      <c r="AF183" s="61">
        <f t="shared" si="184"/>
        <v>646</v>
      </c>
      <c r="AG183" s="40">
        <f t="shared" si="197"/>
        <v>0</v>
      </c>
      <c r="AH183" s="40">
        <f t="shared" si="198"/>
        <v>0</v>
      </c>
      <c r="AI183" s="44">
        <f t="shared" si="199"/>
        <v>343389.53431645763</v>
      </c>
      <c r="AJ183" s="35">
        <f t="shared" si="185"/>
        <v>646</v>
      </c>
      <c r="AK183" s="40">
        <f>AC183*(1+SUMIFS(WORKING!$Z$3:$Z$6802,WORKING!$A$3:$A$6802,$D$3,WORKING!$B$3:$B$6802,A183,WORKING!$C$3:$C$6802,C183))*(1+SUMIFS(WORKING!$AA$3:$AA$6802,WORKING!$A$3:$A$6802,$D$3,WORKING!$B$3:$B$6802,A183,WORKING!$C$3:$C$6802,C183))</f>
        <v>575.31944086985584</v>
      </c>
      <c r="AL183" s="57">
        <v>0</v>
      </c>
      <c r="AM183" s="57">
        <v>0</v>
      </c>
      <c r="AN183" s="61">
        <f t="shared" si="186"/>
        <v>646</v>
      </c>
      <c r="AO183" s="40">
        <f t="shared" si="200"/>
        <v>0</v>
      </c>
      <c r="AP183" s="40">
        <f t="shared" si="201"/>
        <v>0</v>
      </c>
      <c r="AQ183" s="44">
        <f t="shared" si="202"/>
        <v>371656.35880192689</v>
      </c>
    </row>
    <row r="184" spans="1:43" x14ac:dyDescent="0.25">
      <c r="A184" s="49">
        <v>5</v>
      </c>
      <c r="B184" s="49">
        <f t="shared" si="150"/>
        <v>2</v>
      </c>
      <c r="C184" s="7">
        <v>9</v>
      </c>
      <c r="D184" s="228"/>
      <c r="E184" s="228"/>
      <c r="F184" s="40">
        <f>SUMIFS(WORKING!$AB$3:$AB$6802,WORKING!$A$3:$A$6802,Results!$D$3,WORKING!$B$3:$B$6802,Results!A184,WORKING!$C$3:$C$6802,Results!C184)</f>
        <v>208</v>
      </c>
      <c r="G184" s="35">
        <f>SUMIFS(WORKING!$AC$3:$AC$6802,WORKING!$A$3:$A$6802,Results!$D$3,WORKING!$B$3:$B$6802,Results!A184,WORKING!$C$3:$C$6802,Results!C184)/1000</f>
        <v>90006.923980000007</v>
      </c>
      <c r="H184" s="35">
        <f t="shared" si="187"/>
        <v>432.72559605769231</v>
      </c>
      <c r="I184" s="187" t="s">
        <v>754</v>
      </c>
      <c r="J184" s="212" t="s">
        <v>754</v>
      </c>
      <c r="K184" s="217">
        <f t="shared" si="188"/>
        <v>432.72559605769231</v>
      </c>
      <c r="L184" s="34">
        <f t="shared" si="181"/>
        <v>208</v>
      </c>
      <c r="M184" s="40">
        <f>IF(K184="",H184*(1+SUMIFS(WORKING!$W$3:$W$6802,WORKING!$A$3:$A$6802,$D$3,WORKING!$B$3:$B$6802,A184,WORKING!$C$3:$C$6802,C184))*(1+SUMIFS(WORKING!$AA$3:$AA$6802,WORKING!$A$3:$A$6802,$D$3,WORKING!$B$3:$B$6802,A184,WORKING!$C$3:$C$6802,C184)),K184*(1+SUMIFS(WORKING!$W$3:$W$6802,WORKING!$A$3:$A$6802,$D$3,WORKING!$B$3:$B$6802,A184,WORKING!$C$3:$C$6802,C184))*(1+SUMIFS(WORKING!$AA$3:$AA$6802,WORKING!$A$3:$A$6802,$D$3,WORKING!$B$3:$B$6802,A184,WORKING!$C$3:$C$6802,C184)))</f>
        <v>471.81072139274352</v>
      </c>
      <c r="N184" s="57">
        <v>26</v>
      </c>
      <c r="O184" s="57">
        <v>0</v>
      </c>
      <c r="P184" s="61">
        <f t="shared" si="182"/>
        <v>234</v>
      </c>
      <c r="Q184" s="40">
        <f t="shared" si="189"/>
        <v>12267.078756211331</v>
      </c>
      <c r="R184" s="40">
        <f t="shared" si="190"/>
        <v>0</v>
      </c>
      <c r="S184" s="44">
        <f t="shared" si="191"/>
        <v>110403.70880590199</v>
      </c>
      <c r="T184" s="35">
        <f t="shared" si="192"/>
        <v>234</v>
      </c>
      <c r="U184" s="40">
        <f>M184*(1+SUMIFS(WORKING!$X$3:$X$6802,WORKING!$A$3:$A$6802,$D$3,WORKING!$B$3:$B$6802,A184,WORKING!$C$3:$C$6802,C184))*(1+SUMIFS(WORKING!$AA$3:$AA$6802,WORKING!$A$3:$A$6802,$D$3,WORKING!$B$3:$B$6802,A184,WORKING!$C$3:$C$6802,C184))</f>
        <v>512.16235199971572</v>
      </c>
      <c r="V184" s="57">
        <v>0</v>
      </c>
      <c r="W184" s="57">
        <v>0</v>
      </c>
      <c r="X184" s="61">
        <f t="shared" si="183"/>
        <v>234</v>
      </c>
      <c r="Y184" s="40">
        <f t="shared" si="193"/>
        <v>0</v>
      </c>
      <c r="Z184" s="40">
        <f t="shared" si="194"/>
        <v>0</v>
      </c>
      <c r="AA184" s="44">
        <f t="shared" si="195"/>
        <v>119845.99036793348</v>
      </c>
      <c r="AB184" s="35">
        <f t="shared" si="196"/>
        <v>234</v>
      </c>
      <c r="AC184" s="40">
        <f>U184*(1+SUMIFS(WORKING!$Y$3:$Y$6802,WORKING!$A$3:$A$6802,$D$3,WORKING!$B$3:$B$6802,A184,WORKING!$C$3:$C$6802,C184))*(1+SUMIFS(WORKING!$AA$3:$AA$6802,WORKING!$A$3:$A$6802,$D$3,WORKING!$B$3:$B$6802,A184,WORKING!$C$3:$C$6802,C184))</f>
        <v>555.4456897879686</v>
      </c>
      <c r="AD184" s="57">
        <v>50</v>
      </c>
      <c r="AE184" s="57">
        <v>0</v>
      </c>
      <c r="AF184" s="61">
        <f t="shared" si="184"/>
        <v>284</v>
      </c>
      <c r="AG184" s="40">
        <f t="shared" si="197"/>
        <v>27772.284489398429</v>
      </c>
      <c r="AH184" s="40">
        <f t="shared" si="198"/>
        <v>0</v>
      </c>
      <c r="AI184" s="44">
        <f t="shared" si="199"/>
        <v>157746.57589978309</v>
      </c>
      <c r="AJ184" s="35">
        <f t="shared" si="185"/>
        <v>284</v>
      </c>
      <c r="AK184" s="40">
        <f>AC184*(1+SUMIFS(WORKING!$Z$3:$Z$6802,WORKING!$A$3:$A$6802,$D$3,WORKING!$B$3:$B$6802,A184,WORKING!$C$3:$C$6802,C184))*(1+SUMIFS(WORKING!$AA$3:$AA$6802,WORKING!$A$3:$A$6802,$D$3,WORKING!$B$3:$B$6802,A184,WORKING!$C$3:$C$6802,C184))</f>
        <v>601.26042472133429</v>
      </c>
      <c r="AL184" s="57">
        <v>0</v>
      </c>
      <c r="AM184" s="57">
        <v>0</v>
      </c>
      <c r="AN184" s="61">
        <f t="shared" si="186"/>
        <v>284</v>
      </c>
      <c r="AO184" s="40">
        <f t="shared" si="200"/>
        <v>0</v>
      </c>
      <c r="AP184" s="40">
        <f t="shared" si="201"/>
        <v>0</v>
      </c>
      <c r="AQ184" s="44">
        <f t="shared" si="202"/>
        <v>170757.96062085894</v>
      </c>
    </row>
    <row r="185" spans="1:43" x14ac:dyDescent="0.25">
      <c r="A185" s="49">
        <v>5</v>
      </c>
      <c r="B185" s="49">
        <f t="shared" si="150"/>
        <v>2</v>
      </c>
      <c r="C185" s="7">
        <v>10</v>
      </c>
      <c r="D185" s="228"/>
      <c r="E185" s="228"/>
      <c r="F185" s="40">
        <f>SUMIFS(WORKING!$AB$3:$AB$6802,WORKING!$A$3:$A$6802,Results!$D$3,WORKING!$B$3:$B$6802,Results!A185,WORKING!$C$3:$C$6802,Results!C185)</f>
        <v>62</v>
      </c>
      <c r="G185" s="35">
        <f>SUMIFS(WORKING!$AC$3:$AC$6802,WORKING!$A$3:$A$6802,Results!$D$3,WORKING!$B$3:$B$6802,Results!A185,WORKING!$C$3:$C$6802,Results!C185)/1000</f>
        <v>30235.93246</v>
      </c>
      <c r="H185" s="35">
        <f t="shared" si="187"/>
        <v>487.67633000000001</v>
      </c>
      <c r="I185" s="187" t="s">
        <v>754</v>
      </c>
      <c r="J185" s="212" t="s">
        <v>754</v>
      </c>
      <c r="K185" s="217">
        <f t="shared" si="188"/>
        <v>487.67633000000001</v>
      </c>
      <c r="L185" s="34">
        <f t="shared" si="181"/>
        <v>62</v>
      </c>
      <c r="M185" s="40">
        <f>IF(K185="",H185*(1+SUMIFS(WORKING!$W$3:$W$6802,WORKING!$A$3:$A$6802,$D$3,WORKING!$B$3:$B$6802,A185,WORKING!$C$3:$C$6802,C185))*(1+SUMIFS(WORKING!$AA$3:$AA$6802,WORKING!$A$3:$A$6802,$D$3,WORKING!$B$3:$B$6802,A185,WORKING!$C$3:$C$6802,C185)),K185*(1+SUMIFS(WORKING!$W$3:$W$6802,WORKING!$A$3:$A$6802,$D$3,WORKING!$B$3:$B$6802,A185,WORKING!$C$3:$C$6802,C185))*(1+SUMIFS(WORKING!$AA$3:$AA$6802,WORKING!$A$3:$A$6802,$D$3,WORKING!$B$3:$B$6802,A185,WORKING!$C$3:$C$6802,C185)))</f>
        <v>532.1788749887487</v>
      </c>
      <c r="N185" s="57">
        <v>0</v>
      </c>
      <c r="O185" s="57">
        <v>0</v>
      </c>
      <c r="P185" s="61">
        <f t="shared" si="182"/>
        <v>62</v>
      </c>
      <c r="Q185" s="40">
        <f t="shared" si="189"/>
        <v>0</v>
      </c>
      <c r="R185" s="40">
        <f t="shared" si="190"/>
        <v>0</v>
      </c>
      <c r="S185" s="44">
        <f t="shared" si="191"/>
        <v>32995.090249302419</v>
      </c>
      <c r="T185" s="35">
        <f t="shared" si="192"/>
        <v>62</v>
      </c>
      <c r="U185" s="40">
        <f>M185*(1+SUMIFS(WORKING!$X$3:$X$6802,WORKING!$A$3:$A$6802,$D$3,WORKING!$B$3:$B$6802,A185,WORKING!$C$3:$C$6802,C185))*(1+SUMIFS(WORKING!$AA$3:$AA$6802,WORKING!$A$3:$A$6802,$D$3,WORKING!$B$3:$B$6802,A185,WORKING!$C$3:$C$6802,C185))</f>
        <v>577.83578104033802</v>
      </c>
      <c r="V185" s="57">
        <v>0</v>
      </c>
      <c r="W185" s="57">
        <v>0</v>
      </c>
      <c r="X185" s="61">
        <f t="shared" si="183"/>
        <v>62</v>
      </c>
      <c r="Y185" s="40">
        <f t="shared" si="193"/>
        <v>0</v>
      </c>
      <c r="Z185" s="40">
        <f t="shared" si="194"/>
        <v>0</v>
      </c>
      <c r="AA185" s="44">
        <f t="shared" si="195"/>
        <v>35825.818424500954</v>
      </c>
      <c r="AB185" s="35">
        <f t="shared" si="196"/>
        <v>62</v>
      </c>
      <c r="AC185" s="40">
        <f>U185*(1+SUMIFS(WORKING!$Y$3:$Y$6802,WORKING!$A$3:$A$6802,$D$3,WORKING!$B$3:$B$6802,A185,WORKING!$C$3:$C$6802,C185))*(1+SUMIFS(WORKING!$AA$3:$AA$6802,WORKING!$A$3:$A$6802,$D$3,WORKING!$B$3:$B$6802,A185,WORKING!$C$3:$C$6802,C185))</f>
        <v>626.82347344422328</v>
      </c>
      <c r="AD185" s="57">
        <v>0</v>
      </c>
      <c r="AE185" s="57">
        <v>0</v>
      </c>
      <c r="AF185" s="61">
        <f t="shared" si="184"/>
        <v>62</v>
      </c>
      <c r="AG185" s="40">
        <f t="shared" si="197"/>
        <v>0</v>
      </c>
      <c r="AH185" s="40">
        <f t="shared" si="198"/>
        <v>0</v>
      </c>
      <c r="AI185" s="44">
        <f t="shared" si="199"/>
        <v>38863.055353541844</v>
      </c>
      <c r="AJ185" s="35">
        <f t="shared" si="185"/>
        <v>62</v>
      </c>
      <c r="AK185" s="40">
        <f>AC185*(1+SUMIFS(WORKING!$Z$3:$Z$6802,WORKING!$A$3:$A$6802,$D$3,WORKING!$B$3:$B$6802,A185,WORKING!$C$3:$C$6802,C185))*(1+SUMIFS(WORKING!$AA$3:$AA$6802,WORKING!$A$3:$A$6802,$D$3,WORKING!$B$3:$B$6802,A185,WORKING!$C$3:$C$6802,C185))</f>
        <v>678.6923810384742</v>
      </c>
      <c r="AL185" s="57">
        <v>0</v>
      </c>
      <c r="AM185" s="57">
        <v>0</v>
      </c>
      <c r="AN185" s="61">
        <f t="shared" si="186"/>
        <v>62</v>
      </c>
      <c r="AO185" s="40">
        <f t="shared" si="200"/>
        <v>0</v>
      </c>
      <c r="AP185" s="40">
        <f t="shared" si="201"/>
        <v>0</v>
      </c>
      <c r="AQ185" s="44">
        <f t="shared" si="202"/>
        <v>42078.927624385396</v>
      </c>
    </row>
    <row r="186" spans="1:43" x14ac:dyDescent="0.25">
      <c r="A186" s="49">
        <v>5</v>
      </c>
      <c r="B186" s="49">
        <f t="shared" si="150"/>
        <v>3</v>
      </c>
      <c r="C186" s="7">
        <v>11</v>
      </c>
      <c r="D186" s="228"/>
      <c r="E186" s="228"/>
      <c r="F186" s="40">
        <f>SUMIFS(WORKING!$AB$3:$AB$6802,WORKING!$A$3:$A$6802,Results!$D$3,WORKING!$B$3:$B$6802,Results!A186,WORKING!$C$3:$C$6802,Results!C186)</f>
        <v>51</v>
      </c>
      <c r="G186" s="35">
        <f>SUMIFS(WORKING!$AC$3:$AC$6802,WORKING!$A$3:$A$6802,Results!$D$3,WORKING!$B$3:$B$6802,Results!A186,WORKING!$C$3:$C$6802,Results!C186)/1000</f>
        <v>27417.122719999999</v>
      </c>
      <c r="H186" s="35">
        <f t="shared" si="187"/>
        <v>537.59064156862746</v>
      </c>
      <c r="I186" s="187" t="s">
        <v>754</v>
      </c>
      <c r="J186" s="212" t="s">
        <v>754</v>
      </c>
      <c r="K186" s="217">
        <f t="shared" si="188"/>
        <v>537.59064156862746</v>
      </c>
      <c r="L186" s="34">
        <f t="shared" si="181"/>
        <v>51</v>
      </c>
      <c r="M186" s="40">
        <f>IF(K186="",H186*(1+SUMIFS(WORKING!$W$3:$W$6802,WORKING!$A$3:$A$6802,$D$3,WORKING!$B$3:$B$6802,A186,WORKING!$C$3:$C$6802,C186))*(1+SUMIFS(WORKING!$AA$3:$AA$6802,WORKING!$A$3:$A$6802,$D$3,WORKING!$B$3:$B$6802,A186,WORKING!$C$3:$C$6802,C186)),K186*(1+SUMIFS(WORKING!$W$3:$W$6802,WORKING!$A$3:$A$6802,$D$3,WORKING!$B$3:$B$6802,A186,WORKING!$C$3:$C$6802,C186))*(1+SUMIFS(WORKING!$AA$3:$AA$6802,WORKING!$A$3:$A$6802,$D$3,WORKING!$B$3:$B$6802,A186,WORKING!$C$3:$C$6802,C186)))</f>
        <v>587.08639230858444</v>
      </c>
      <c r="N186" s="57">
        <v>10</v>
      </c>
      <c r="O186" s="57">
        <v>0</v>
      </c>
      <c r="P186" s="61">
        <f t="shared" si="182"/>
        <v>61</v>
      </c>
      <c r="Q186" s="40">
        <f t="shared" si="189"/>
        <v>5870.8639230858444</v>
      </c>
      <c r="R186" s="40">
        <f t="shared" si="190"/>
        <v>0</v>
      </c>
      <c r="S186" s="44">
        <f t="shared" si="191"/>
        <v>35812.269930823648</v>
      </c>
      <c r="T186" s="35">
        <f t="shared" si="192"/>
        <v>61</v>
      </c>
      <c r="U186" s="40">
        <f>M186*(1+SUMIFS(WORKING!$X$3:$X$6802,WORKING!$A$3:$A$6802,$D$3,WORKING!$B$3:$B$6802,A186,WORKING!$C$3:$C$6802,C186))*(1+SUMIFS(WORKING!$AA$3:$AA$6802,WORKING!$A$3:$A$6802,$D$3,WORKING!$B$3:$B$6802,A186,WORKING!$C$3:$C$6802,C186))</f>
        <v>637.5640709664051</v>
      </c>
      <c r="V186" s="57">
        <v>7</v>
      </c>
      <c r="W186" s="57">
        <v>0</v>
      </c>
      <c r="X186" s="61">
        <f t="shared" si="183"/>
        <v>68</v>
      </c>
      <c r="Y186" s="40">
        <f t="shared" si="193"/>
        <v>4462.9484967648359</v>
      </c>
      <c r="Z186" s="40">
        <f t="shared" si="194"/>
        <v>0</v>
      </c>
      <c r="AA186" s="44">
        <f t="shared" si="195"/>
        <v>43354.356825715549</v>
      </c>
      <c r="AB186" s="35">
        <f t="shared" si="196"/>
        <v>68</v>
      </c>
      <c r="AC186" s="40">
        <f>U186*(1+SUMIFS(WORKING!$Y$3:$Y$6802,WORKING!$A$3:$A$6802,$D$3,WORKING!$B$3:$B$6802,A186,WORKING!$C$3:$C$6802,C186))*(1+SUMIFS(WORKING!$AA$3:$AA$6802,WORKING!$A$3:$A$6802,$D$3,WORKING!$B$3:$B$6802,A186,WORKING!$C$3:$C$6802,C186))</f>
        <v>691.73473381832594</v>
      </c>
      <c r="AD186" s="57">
        <v>13</v>
      </c>
      <c r="AE186" s="57">
        <v>0</v>
      </c>
      <c r="AF186" s="61">
        <f t="shared" si="184"/>
        <v>81</v>
      </c>
      <c r="AG186" s="40">
        <f t="shared" si="197"/>
        <v>8992.551539638238</v>
      </c>
      <c r="AH186" s="40">
        <f t="shared" si="198"/>
        <v>0</v>
      </c>
      <c r="AI186" s="44">
        <f t="shared" si="199"/>
        <v>56030.513439284397</v>
      </c>
      <c r="AJ186" s="35">
        <f t="shared" si="185"/>
        <v>81</v>
      </c>
      <c r="AK186" s="40">
        <f>AC186*(1+SUMIFS(WORKING!$Z$3:$Z$6802,WORKING!$A$3:$A$6802,$D$3,WORKING!$B$3:$B$6802,A186,WORKING!$C$3:$C$6802,C186))*(1+SUMIFS(WORKING!$AA$3:$AA$6802,WORKING!$A$3:$A$6802,$D$3,WORKING!$B$3:$B$6802,A186,WORKING!$C$3:$C$6802,C186))</f>
        <v>749.10387873944467</v>
      </c>
      <c r="AL186" s="57">
        <v>0</v>
      </c>
      <c r="AM186" s="57">
        <v>0</v>
      </c>
      <c r="AN186" s="61">
        <f t="shared" si="186"/>
        <v>81</v>
      </c>
      <c r="AO186" s="40">
        <f t="shared" si="200"/>
        <v>0</v>
      </c>
      <c r="AP186" s="40">
        <f t="shared" si="201"/>
        <v>0</v>
      </c>
      <c r="AQ186" s="44">
        <f t="shared" si="202"/>
        <v>60677.414177895022</v>
      </c>
    </row>
    <row r="187" spans="1:43" x14ac:dyDescent="0.25">
      <c r="A187" s="49">
        <v>5</v>
      </c>
      <c r="B187" s="49">
        <f t="shared" si="150"/>
        <v>3</v>
      </c>
      <c r="C187" s="7">
        <v>12</v>
      </c>
      <c r="D187" s="228"/>
      <c r="E187" s="228"/>
      <c r="F187" s="40">
        <f>SUMIFS(WORKING!$AB$3:$AB$6802,WORKING!$A$3:$A$6802,Results!$D$3,WORKING!$B$3:$B$6802,Results!A187,WORKING!$C$3:$C$6802,Results!C187)</f>
        <v>15</v>
      </c>
      <c r="G187" s="35">
        <f>SUMIFS(WORKING!$AC$3:$AC$6802,WORKING!$A$3:$A$6802,Results!$D$3,WORKING!$B$3:$B$6802,Results!A187,WORKING!$C$3:$C$6802,Results!C187)/1000</f>
        <v>10106.018739999998</v>
      </c>
      <c r="H187" s="35">
        <f t="shared" si="187"/>
        <v>673.73458266666648</v>
      </c>
      <c r="I187" s="187" t="s">
        <v>754</v>
      </c>
      <c r="J187" s="212" t="s">
        <v>754</v>
      </c>
      <c r="K187" s="217">
        <f t="shared" si="188"/>
        <v>673.73458266666648</v>
      </c>
      <c r="L187" s="34">
        <f t="shared" si="181"/>
        <v>15</v>
      </c>
      <c r="M187" s="40">
        <f>IF(K187="",H187*(1+SUMIFS(WORKING!$W$3:$W$6802,WORKING!$A$3:$A$6802,$D$3,WORKING!$B$3:$B$6802,A187,WORKING!$C$3:$C$6802,C187))*(1+SUMIFS(WORKING!$AA$3:$AA$6802,WORKING!$A$3:$A$6802,$D$3,WORKING!$B$3:$B$6802,A187,WORKING!$C$3:$C$6802,C187)),K187*(1+SUMIFS(WORKING!$W$3:$W$6802,WORKING!$A$3:$A$6802,$D$3,WORKING!$B$3:$B$6802,A187,WORKING!$C$3:$C$6802,C187))*(1+SUMIFS(WORKING!$AA$3:$AA$6802,WORKING!$A$3:$A$6802,$D$3,WORKING!$B$3:$B$6802,A187,WORKING!$C$3:$C$6802,C187)))</f>
        <v>735.67602612509313</v>
      </c>
      <c r="N187" s="57">
        <v>0</v>
      </c>
      <c r="O187" s="57">
        <v>0</v>
      </c>
      <c r="P187" s="61">
        <f t="shared" si="182"/>
        <v>15</v>
      </c>
      <c r="Q187" s="40">
        <f t="shared" si="189"/>
        <v>0</v>
      </c>
      <c r="R187" s="40">
        <f t="shared" si="190"/>
        <v>0</v>
      </c>
      <c r="S187" s="44">
        <f t="shared" si="191"/>
        <v>11035.140391876397</v>
      </c>
      <c r="T187" s="35">
        <f t="shared" si="192"/>
        <v>15</v>
      </c>
      <c r="U187" s="40">
        <f>M187*(1+SUMIFS(WORKING!$X$3:$X$6802,WORKING!$A$3:$A$6802,$D$3,WORKING!$B$3:$B$6802,A187,WORKING!$C$3:$C$6802,C187))*(1+SUMIFS(WORKING!$AA$3:$AA$6802,WORKING!$A$3:$A$6802,$D$3,WORKING!$B$3:$B$6802,A187,WORKING!$C$3:$C$6802,C187))</f>
        <v>798.83277220186869</v>
      </c>
      <c r="V187" s="57">
        <v>0</v>
      </c>
      <c r="W187" s="57">
        <v>0</v>
      </c>
      <c r="X187" s="61">
        <f t="shared" si="183"/>
        <v>15</v>
      </c>
      <c r="Y187" s="40">
        <f t="shared" si="193"/>
        <v>0</v>
      </c>
      <c r="Z187" s="40">
        <f t="shared" si="194"/>
        <v>0</v>
      </c>
      <c r="AA187" s="44">
        <f t="shared" si="195"/>
        <v>11982.49158302803</v>
      </c>
      <c r="AB187" s="35">
        <f t="shared" si="196"/>
        <v>15</v>
      </c>
      <c r="AC187" s="40">
        <f>U187*(1+SUMIFS(WORKING!$Y$3:$Y$6802,WORKING!$A$3:$A$6802,$D$3,WORKING!$B$3:$B$6802,A187,WORKING!$C$3:$C$6802,C187))*(1+SUMIFS(WORKING!$AA$3:$AA$6802,WORKING!$A$3:$A$6802,$D$3,WORKING!$B$3:$B$6802,A187,WORKING!$C$3:$C$6802,C187))</f>
        <v>866.60077068797477</v>
      </c>
      <c r="AD187" s="57">
        <v>0</v>
      </c>
      <c r="AE187" s="57">
        <v>0</v>
      </c>
      <c r="AF187" s="61">
        <f t="shared" si="184"/>
        <v>15</v>
      </c>
      <c r="AG187" s="40">
        <f t="shared" si="197"/>
        <v>0</v>
      </c>
      <c r="AH187" s="40">
        <f t="shared" si="198"/>
        <v>0</v>
      </c>
      <c r="AI187" s="44">
        <f t="shared" si="199"/>
        <v>12999.011560319621</v>
      </c>
      <c r="AJ187" s="35">
        <f t="shared" si="185"/>
        <v>15</v>
      </c>
      <c r="AK187" s="40">
        <f>AC187*(1+SUMIFS(WORKING!$Z$3:$Z$6802,WORKING!$A$3:$A$6802,$D$3,WORKING!$B$3:$B$6802,A187,WORKING!$C$3:$C$6802,C187))*(1+SUMIFS(WORKING!$AA$3:$AA$6802,WORKING!$A$3:$A$6802,$D$3,WORKING!$B$3:$B$6802,A187,WORKING!$C$3:$C$6802,C187))</f>
        <v>938.3589109002711</v>
      </c>
      <c r="AL187" s="57">
        <v>0</v>
      </c>
      <c r="AM187" s="57">
        <v>0</v>
      </c>
      <c r="AN187" s="61">
        <f t="shared" si="186"/>
        <v>15</v>
      </c>
      <c r="AO187" s="40">
        <f t="shared" si="200"/>
        <v>0</v>
      </c>
      <c r="AP187" s="40">
        <f t="shared" si="201"/>
        <v>0</v>
      </c>
      <c r="AQ187" s="44">
        <f t="shared" si="202"/>
        <v>14075.383663504066</v>
      </c>
    </row>
    <row r="188" spans="1:43" x14ac:dyDescent="0.25">
      <c r="A188" s="49">
        <v>5</v>
      </c>
      <c r="B188" s="49">
        <f t="shared" si="150"/>
        <v>4</v>
      </c>
      <c r="C188" s="7">
        <v>13</v>
      </c>
      <c r="D188" s="228"/>
      <c r="E188" s="228"/>
      <c r="F188" s="40">
        <f>SUMIFS(WORKING!$AB$3:$AB$6802,WORKING!$A$3:$A$6802,Results!$D$3,WORKING!$B$3:$B$6802,Results!A188,WORKING!$C$3:$C$6802,Results!C188)</f>
        <v>3</v>
      </c>
      <c r="G188" s="35">
        <f>SUMIFS(WORKING!$AC$3:$AC$6802,WORKING!$A$3:$A$6802,Results!$D$3,WORKING!$B$3:$B$6802,Results!A188,WORKING!$C$3:$C$6802,Results!C188)/1000</f>
        <v>6377.3454500000007</v>
      </c>
      <c r="H188" s="35">
        <f t="shared" si="187"/>
        <v>2125.7818166666671</v>
      </c>
      <c r="I188" s="187" t="s">
        <v>754</v>
      </c>
      <c r="J188" s="212" t="s">
        <v>754</v>
      </c>
      <c r="K188" s="217">
        <f t="shared" si="188"/>
        <v>2125.7818166666671</v>
      </c>
      <c r="L188" s="34">
        <f t="shared" si="181"/>
        <v>3</v>
      </c>
      <c r="M188" s="40">
        <f>IF(K188="",H188*(1+SUMIFS(WORKING!$W$3:$W$6802,WORKING!$A$3:$A$6802,$D$3,WORKING!$B$3:$B$6802,A188,WORKING!$C$3:$C$6802,C188))*(1+SUMIFS(WORKING!$AA$3:$AA$6802,WORKING!$A$3:$A$6802,$D$3,WORKING!$B$3:$B$6802,A188,WORKING!$C$3:$C$6802,C188)),K188*(1+SUMIFS(WORKING!$W$3:$W$6802,WORKING!$A$3:$A$6802,$D$3,WORKING!$B$3:$B$6802,A188,WORKING!$C$3:$C$6802,C188))*(1+SUMIFS(WORKING!$AA$3:$AA$6802,WORKING!$A$3:$A$6802,$D$3,WORKING!$B$3:$B$6802,A188,WORKING!$C$3:$C$6802,C188)))</f>
        <v>2228.7095886997172</v>
      </c>
      <c r="N188" s="57">
        <v>0</v>
      </c>
      <c r="O188" s="57">
        <v>0</v>
      </c>
      <c r="P188" s="61">
        <f t="shared" si="182"/>
        <v>3</v>
      </c>
      <c r="Q188" s="40">
        <f t="shared" si="189"/>
        <v>0</v>
      </c>
      <c r="R188" s="40">
        <f t="shared" si="190"/>
        <v>0</v>
      </c>
      <c r="S188" s="44">
        <f t="shared" si="191"/>
        <v>6686.1287660991511</v>
      </c>
      <c r="T188" s="35">
        <f t="shared" si="192"/>
        <v>3</v>
      </c>
      <c r="U188" s="40">
        <f>M188*(1+SUMIFS(WORKING!$X$3:$X$6802,WORKING!$A$3:$A$6802,$D$3,WORKING!$B$3:$B$6802,A188,WORKING!$C$3:$C$6802,C188))*(1+SUMIFS(WORKING!$AA$3:$AA$6802,WORKING!$A$3:$A$6802,$D$3,WORKING!$B$3:$B$6802,A188,WORKING!$C$3:$C$6802,C188))</f>
        <v>2397.6943448838538</v>
      </c>
      <c r="V188" s="57">
        <v>0</v>
      </c>
      <c r="W188" s="57">
        <v>0</v>
      </c>
      <c r="X188" s="61">
        <f t="shared" si="183"/>
        <v>3</v>
      </c>
      <c r="Y188" s="40">
        <f t="shared" si="193"/>
        <v>0</v>
      </c>
      <c r="Z188" s="40">
        <f t="shared" si="194"/>
        <v>0</v>
      </c>
      <c r="AA188" s="44">
        <f t="shared" si="195"/>
        <v>7193.0830346515613</v>
      </c>
      <c r="AB188" s="35">
        <f t="shared" si="196"/>
        <v>3</v>
      </c>
      <c r="AC188" s="40">
        <f>U188*(1+SUMIFS(WORKING!$Y$3:$Y$6802,WORKING!$A$3:$A$6802,$D$3,WORKING!$B$3:$B$6802,A188,WORKING!$C$3:$C$6802,C188))*(1+SUMIFS(WORKING!$AA$3:$AA$6802,WORKING!$A$3:$A$6802,$D$3,WORKING!$B$3:$B$6802,A188,WORKING!$C$3:$C$6802,C188))</f>
        <v>2577.0583453459458</v>
      </c>
      <c r="AD188" s="57">
        <v>0</v>
      </c>
      <c r="AE188" s="57">
        <v>0</v>
      </c>
      <c r="AF188" s="61">
        <f t="shared" si="184"/>
        <v>3</v>
      </c>
      <c r="AG188" s="40">
        <f t="shared" si="197"/>
        <v>0</v>
      </c>
      <c r="AH188" s="40">
        <f t="shared" si="198"/>
        <v>0</v>
      </c>
      <c r="AI188" s="44">
        <f t="shared" si="199"/>
        <v>7731.1750360378373</v>
      </c>
      <c r="AJ188" s="35">
        <f t="shared" si="185"/>
        <v>3</v>
      </c>
      <c r="AK188" s="40">
        <f>AC188*(1+SUMIFS(WORKING!$Z$3:$Z$6802,WORKING!$A$3:$A$6802,$D$3,WORKING!$B$3:$B$6802,A188,WORKING!$C$3:$C$6802,C188))*(1+SUMIFS(WORKING!$AA$3:$AA$6802,WORKING!$A$3:$A$6802,$D$3,WORKING!$B$3:$B$6802,A188,WORKING!$C$3:$C$6802,C188))</f>
        <v>2764.6089564554413</v>
      </c>
      <c r="AL188" s="57">
        <v>0</v>
      </c>
      <c r="AM188" s="57">
        <v>0</v>
      </c>
      <c r="AN188" s="61">
        <f t="shared" si="186"/>
        <v>3</v>
      </c>
      <c r="AO188" s="40">
        <f t="shared" si="200"/>
        <v>0</v>
      </c>
      <c r="AP188" s="40">
        <f t="shared" si="201"/>
        <v>0</v>
      </c>
      <c r="AQ188" s="44">
        <f t="shared" si="202"/>
        <v>8293.8268693663231</v>
      </c>
    </row>
    <row r="189" spans="1:43" x14ac:dyDescent="0.25">
      <c r="A189" s="49">
        <v>5</v>
      </c>
      <c r="B189" s="49">
        <f t="shared" si="150"/>
        <v>4</v>
      </c>
      <c r="C189" s="7">
        <v>14</v>
      </c>
      <c r="D189" s="228"/>
      <c r="E189" s="228"/>
      <c r="F189" s="40">
        <f>SUMIFS(WORKING!$AB$3:$AB$6802,WORKING!$A$3:$A$6802,Results!$D$3,WORKING!$B$3:$B$6802,Results!A189,WORKING!$C$3:$C$6802,Results!C189)</f>
        <v>0</v>
      </c>
      <c r="G189" s="35">
        <f>SUMIFS(WORKING!$AC$3:$AC$6802,WORKING!$A$3:$A$6802,Results!$D$3,WORKING!$B$3:$B$6802,Results!A189,WORKING!$C$3:$C$6802,Results!C189)/1000</f>
        <v>0</v>
      </c>
      <c r="H189" s="35">
        <f t="shared" si="187"/>
        <v>0</v>
      </c>
      <c r="I189" s="187" t="s">
        <v>754</v>
      </c>
      <c r="J189" s="212" t="s">
        <v>754</v>
      </c>
      <c r="K189" s="217" t="str">
        <f t="shared" si="188"/>
        <v/>
      </c>
      <c r="L189" s="34">
        <f t="shared" si="181"/>
        <v>0</v>
      </c>
      <c r="M189" s="40">
        <f>IF(K189="",H189*(1+SUMIFS(WORKING!$W$3:$W$6802,WORKING!$A$3:$A$6802,$D$3,WORKING!$B$3:$B$6802,A189,WORKING!$C$3:$C$6802,C189))*(1+SUMIFS(WORKING!$AA$3:$AA$6802,WORKING!$A$3:$A$6802,$D$3,WORKING!$B$3:$B$6802,A189,WORKING!$C$3:$C$6802,C189)),K189*(1+SUMIFS(WORKING!$W$3:$W$6802,WORKING!$A$3:$A$6802,$D$3,WORKING!$B$3:$B$6802,A189,WORKING!$C$3:$C$6802,C189))*(1+SUMIFS(WORKING!$AA$3:$AA$6802,WORKING!$A$3:$A$6802,$D$3,WORKING!$B$3:$B$6802,A189,WORKING!$C$3:$C$6802,C189)))</f>
        <v>0</v>
      </c>
      <c r="N189" s="57">
        <v>0</v>
      </c>
      <c r="O189" s="57">
        <v>0</v>
      </c>
      <c r="P189" s="61">
        <f t="shared" si="182"/>
        <v>0</v>
      </c>
      <c r="Q189" s="40">
        <f t="shared" si="189"/>
        <v>0</v>
      </c>
      <c r="R189" s="40">
        <f t="shared" si="190"/>
        <v>0</v>
      </c>
      <c r="S189" s="44">
        <f t="shared" si="191"/>
        <v>0</v>
      </c>
      <c r="T189" s="35">
        <f t="shared" si="192"/>
        <v>0</v>
      </c>
      <c r="U189" s="40">
        <f>M189*(1+SUMIFS(WORKING!$X$3:$X$6802,WORKING!$A$3:$A$6802,$D$3,WORKING!$B$3:$B$6802,A189,WORKING!$C$3:$C$6802,C189))*(1+SUMIFS(WORKING!$AA$3:$AA$6802,WORKING!$A$3:$A$6802,$D$3,WORKING!$B$3:$B$6802,A189,WORKING!$C$3:$C$6802,C189))</f>
        <v>0</v>
      </c>
      <c r="V189" s="57">
        <v>0</v>
      </c>
      <c r="W189" s="57">
        <v>0</v>
      </c>
      <c r="X189" s="61">
        <f t="shared" si="183"/>
        <v>0</v>
      </c>
      <c r="Y189" s="40">
        <f t="shared" si="193"/>
        <v>0</v>
      </c>
      <c r="Z189" s="40">
        <f t="shared" si="194"/>
        <v>0</v>
      </c>
      <c r="AA189" s="44">
        <f t="shared" si="195"/>
        <v>0</v>
      </c>
      <c r="AB189" s="35">
        <f t="shared" si="196"/>
        <v>0</v>
      </c>
      <c r="AC189" s="40">
        <f>U189*(1+SUMIFS(WORKING!$Y$3:$Y$6802,WORKING!$A$3:$A$6802,$D$3,WORKING!$B$3:$B$6802,A189,WORKING!$C$3:$C$6802,C189))*(1+SUMIFS(WORKING!$AA$3:$AA$6802,WORKING!$A$3:$A$6802,$D$3,WORKING!$B$3:$B$6802,A189,WORKING!$C$3:$C$6802,C189))</f>
        <v>0</v>
      </c>
      <c r="AD189" s="57">
        <v>0</v>
      </c>
      <c r="AE189" s="57">
        <v>0</v>
      </c>
      <c r="AF189" s="61">
        <f t="shared" si="184"/>
        <v>0</v>
      </c>
      <c r="AG189" s="40">
        <f t="shared" si="197"/>
        <v>0</v>
      </c>
      <c r="AH189" s="40">
        <f t="shared" si="198"/>
        <v>0</v>
      </c>
      <c r="AI189" s="44">
        <f t="shared" si="199"/>
        <v>0</v>
      </c>
      <c r="AJ189" s="35">
        <f t="shared" si="185"/>
        <v>0</v>
      </c>
      <c r="AK189" s="40">
        <f>AC189*(1+SUMIFS(WORKING!$Z$3:$Z$6802,WORKING!$A$3:$A$6802,$D$3,WORKING!$B$3:$B$6802,A189,WORKING!$C$3:$C$6802,C189))*(1+SUMIFS(WORKING!$AA$3:$AA$6802,WORKING!$A$3:$A$6802,$D$3,WORKING!$B$3:$B$6802,A189,WORKING!$C$3:$C$6802,C189))</f>
        <v>0</v>
      </c>
      <c r="AL189" s="57">
        <v>0</v>
      </c>
      <c r="AM189" s="57">
        <v>0</v>
      </c>
      <c r="AN189" s="61">
        <f t="shared" si="186"/>
        <v>0</v>
      </c>
      <c r="AO189" s="40">
        <f t="shared" si="200"/>
        <v>0</v>
      </c>
      <c r="AP189" s="40">
        <f t="shared" si="201"/>
        <v>0</v>
      </c>
      <c r="AQ189" s="44">
        <f t="shared" si="202"/>
        <v>0</v>
      </c>
    </row>
    <row r="190" spans="1:43" x14ac:dyDescent="0.25">
      <c r="A190" s="49">
        <v>5</v>
      </c>
      <c r="B190" s="49">
        <f t="shared" si="150"/>
        <v>4</v>
      </c>
      <c r="C190" s="7">
        <v>15</v>
      </c>
      <c r="D190" s="228"/>
      <c r="E190" s="228"/>
      <c r="F190" s="40">
        <f>SUMIFS(WORKING!$AB$3:$AB$6802,WORKING!$A$3:$A$6802,Results!$D$3,WORKING!$B$3:$B$6802,Results!A190,WORKING!$C$3:$C$6802,Results!C190)</f>
        <v>0</v>
      </c>
      <c r="G190" s="35">
        <f>SUMIFS(WORKING!$AC$3:$AC$6802,WORKING!$A$3:$A$6802,Results!$D$3,WORKING!$B$3:$B$6802,Results!A190,WORKING!$C$3:$C$6802,Results!C190)/1000</f>
        <v>0</v>
      </c>
      <c r="H190" s="35">
        <f t="shared" si="187"/>
        <v>0</v>
      </c>
      <c r="I190" s="187" t="s">
        <v>754</v>
      </c>
      <c r="J190" s="212" t="s">
        <v>754</v>
      </c>
      <c r="K190" s="217" t="str">
        <f t="shared" si="188"/>
        <v/>
      </c>
      <c r="L190" s="34">
        <f t="shared" si="181"/>
        <v>0</v>
      </c>
      <c r="M190" s="40">
        <f>IF(K190="",H190*(1+SUMIFS(WORKING!$W$3:$W$6802,WORKING!$A$3:$A$6802,$D$3,WORKING!$B$3:$B$6802,A190,WORKING!$C$3:$C$6802,C190))*(1+SUMIFS(WORKING!$AA$3:$AA$6802,WORKING!$A$3:$A$6802,$D$3,WORKING!$B$3:$B$6802,A190,WORKING!$C$3:$C$6802,C190)),K190*(1+SUMIFS(WORKING!$W$3:$W$6802,WORKING!$A$3:$A$6802,$D$3,WORKING!$B$3:$B$6802,A190,WORKING!$C$3:$C$6802,C190))*(1+SUMIFS(WORKING!$AA$3:$AA$6802,WORKING!$A$3:$A$6802,$D$3,WORKING!$B$3:$B$6802,A190,WORKING!$C$3:$C$6802,C190)))</f>
        <v>0</v>
      </c>
      <c r="N190" s="57">
        <v>0</v>
      </c>
      <c r="O190" s="57">
        <v>0</v>
      </c>
      <c r="P190" s="61">
        <f t="shared" si="182"/>
        <v>0</v>
      </c>
      <c r="Q190" s="40">
        <f t="shared" si="189"/>
        <v>0</v>
      </c>
      <c r="R190" s="40">
        <f t="shared" si="190"/>
        <v>0</v>
      </c>
      <c r="S190" s="44">
        <f t="shared" si="191"/>
        <v>0</v>
      </c>
      <c r="T190" s="35">
        <f t="shared" si="192"/>
        <v>0</v>
      </c>
      <c r="U190" s="40">
        <f>M190*(1+SUMIFS(WORKING!$X$3:$X$6802,WORKING!$A$3:$A$6802,$D$3,WORKING!$B$3:$B$6802,A190,WORKING!$C$3:$C$6802,C190))*(1+SUMIFS(WORKING!$AA$3:$AA$6802,WORKING!$A$3:$A$6802,$D$3,WORKING!$B$3:$B$6802,A190,WORKING!$C$3:$C$6802,C190))</f>
        <v>0</v>
      </c>
      <c r="V190" s="57">
        <v>0</v>
      </c>
      <c r="W190" s="57">
        <v>0</v>
      </c>
      <c r="X190" s="61">
        <f t="shared" si="183"/>
        <v>0</v>
      </c>
      <c r="Y190" s="40">
        <f t="shared" si="193"/>
        <v>0</v>
      </c>
      <c r="Z190" s="40">
        <f t="shared" si="194"/>
        <v>0</v>
      </c>
      <c r="AA190" s="44">
        <f t="shared" si="195"/>
        <v>0</v>
      </c>
      <c r="AB190" s="35">
        <f t="shared" si="196"/>
        <v>0</v>
      </c>
      <c r="AC190" s="40">
        <f>U190*(1+SUMIFS(WORKING!$Y$3:$Y$6802,WORKING!$A$3:$A$6802,$D$3,WORKING!$B$3:$B$6802,A190,WORKING!$C$3:$C$6802,C190))*(1+SUMIFS(WORKING!$AA$3:$AA$6802,WORKING!$A$3:$A$6802,$D$3,WORKING!$B$3:$B$6802,A190,WORKING!$C$3:$C$6802,C190))</f>
        <v>0</v>
      </c>
      <c r="AD190" s="57">
        <v>0</v>
      </c>
      <c r="AE190" s="57">
        <v>0</v>
      </c>
      <c r="AF190" s="61">
        <f t="shared" si="184"/>
        <v>0</v>
      </c>
      <c r="AG190" s="40">
        <f t="shared" si="197"/>
        <v>0</v>
      </c>
      <c r="AH190" s="40">
        <f t="shared" si="198"/>
        <v>0</v>
      </c>
      <c r="AI190" s="44">
        <f t="shared" si="199"/>
        <v>0</v>
      </c>
      <c r="AJ190" s="35">
        <f t="shared" si="185"/>
        <v>0</v>
      </c>
      <c r="AK190" s="40">
        <f>AC190*(1+SUMIFS(WORKING!$Z$3:$Z$6802,WORKING!$A$3:$A$6802,$D$3,WORKING!$B$3:$B$6802,A190,WORKING!$C$3:$C$6802,C190))*(1+SUMIFS(WORKING!$AA$3:$AA$6802,WORKING!$A$3:$A$6802,$D$3,WORKING!$B$3:$B$6802,A190,WORKING!$C$3:$C$6802,C190))</f>
        <v>0</v>
      </c>
      <c r="AL190" s="57">
        <v>0</v>
      </c>
      <c r="AM190" s="57">
        <v>0</v>
      </c>
      <c r="AN190" s="61">
        <f t="shared" si="186"/>
        <v>0</v>
      </c>
      <c r="AO190" s="40">
        <f t="shared" si="200"/>
        <v>0</v>
      </c>
      <c r="AP190" s="40">
        <f t="shared" si="201"/>
        <v>0</v>
      </c>
      <c r="AQ190" s="44">
        <f t="shared" si="202"/>
        <v>0</v>
      </c>
    </row>
    <row r="191" spans="1:43" x14ac:dyDescent="0.25">
      <c r="A191" s="49">
        <v>5</v>
      </c>
      <c r="B191" s="49">
        <f t="shared" si="150"/>
        <v>4</v>
      </c>
      <c r="C191" s="7">
        <v>16</v>
      </c>
      <c r="D191" s="228"/>
      <c r="E191" s="228"/>
      <c r="F191" s="40">
        <f>SUMIFS(WORKING!$AB$3:$AB$6802,WORKING!$A$3:$A$6802,Results!$D$3,WORKING!$B$3:$B$6802,Results!A191,WORKING!$C$3:$C$6802,Results!C191)</f>
        <v>0</v>
      </c>
      <c r="G191" s="35">
        <f>SUMIFS(WORKING!$AC$3:$AC$6802,WORKING!$A$3:$A$6802,Results!$D$3,WORKING!$B$3:$B$6802,Results!A191,WORKING!$C$3:$C$6802,Results!C191)/1000</f>
        <v>0</v>
      </c>
      <c r="H191" s="35">
        <f t="shared" si="187"/>
        <v>0</v>
      </c>
      <c r="I191" s="187" t="s">
        <v>754</v>
      </c>
      <c r="J191" s="212" t="s">
        <v>754</v>
      </c>
      <c r="K191" s="217" t="str">
        <f t="shared" si="188"/>
        <v/>
      </c>
      <c r="L191" s="34">
        <f t="shared" si="181"/>
        <v>0</v>
      </c>
      <c r="M191" s="40">
        <f>IF(K191="",H191*(1+SUMIFS(WORKING!$W$3:$W$6802,WORKING!$A$3:$A$6802,$D$3,WORKING!$B$3:$B$6802,A191,WORKING!$C$3:$C$6802,C191))*(1+SUMIFS(WORKING!$AA$3:$AA$6802,WORKING!$A$3:$A$6802,$D$3,WORKING!$B$3:$B$6802,A191,WORKING!$C$3:$C$6802,C191)),K191*(1+SUMIFS(WORKING!$W$3:$W$6802,WORKING!$A$3:$A$6802,$D$3,WORKING!$B$3:$B$6802,A191,WORKING!$C$3:$C$6802,C191))*(1+SUMIFS(WORKING!$AA$3:$AA$6802,WORKING!$A$3:$A$6802,$D$3,WORKING!$B$3:$B$6802,A191,WORKING!$C$3:$C$6802,C191)))</f>
        <v>0</v>
      </c>
      <c r="N191" s="57">
        <v>0</v>
      </c>
      <c r="O191" s="57">
        <v>0</v>
      </c>
      <c r="P191" s="61">
        <f t="shared" si="182"/>
        <v>0</v>
      </c>
      <c r="Q191" s="40">
        <f t="shared" si="189"/>
        <v>0</v>
      </c>
      <c r="R191" s="40">
        <f t="shared" si="190"/>
        <v>0</v>
      </c>
      <c r="S191" s="44">
        <f t="shared" si="191"/>
        <v>0</v>
      </c>
      <c r="T191" s="35">
        <f t="shared" si="192"/>
        <v>0</v>
      </c>
      <c r="U191" s="40">
        <f>M191*(1+SUMIFS(WORKING!$X$3:$X$6802,WORKING!$A$3:$A$6802,$D$3,WORKING!$B$3:$B$6802,A191,WORKING!$C$3:$C$6802,C191))*(1+SUMIFS(WORKING!$AA$3:$AA$6802,WORKING!$A$3:$A$6802,$D$3,WORKING!$B$3:$B$6802,A191,WORKING!$C$3:$C$6802,C191))</f>
        <v>0</v>
      </c>
      <c r="V191" s="57">
        <v>0</v>
      </c>
      <c r="W191" s="57">
        <v>0</v>
      </c>
      <c r="X191" s="61">
        <f t="shared" si="183"/>
        <v>0</v>
      </c>
      <c r="Y191" s="40">
        <f t="shared" si="193"/>
        <v>0</v>
      </c>
      <c r="Z191" s="40">
        <f t="shared" si="194"/>
        <v>0</v>
      </c>
      <c r="AA191" s="44">
        <f t="shared" si="195"/>
        <v>0</v>
      </c>
      <c r="AB191" s="35">
        <f t="shared" si="196"/>
        <v>0</v>
      </c>
      <c r="AC191" s="40">
        <f>U191*(1+SUMIFS(WORKING!$Y$3:$Y$6802,WORKING!$A$3:$A$6802,$D$3,WORKING!$B$3:$B$6802,A191,WORKING!$C$3:$C$6802,C191))*(1+SUMIFS(WORKING!$AA$3:$AA$6802,WORKING!$A$3:$A$6802,$D$3,WORKING!$B$3:$B$6802,A191,WORKING!$C$3:$C$6802,C191))</f>
        <v>0</v>
      </c>
      <c r="AD191" s="57">
        <v>0</v>
      </c>
      <c r="AE191" s="57">
        <v>0</v>
      </c>
      <c r="AF191" s="61">
        <f t="shared" si="184"/>
        <v>0</v>
      </c>
      <c r="AG191" s="40">
        <f t="shared" si="197"/>
        <v>0</v>
      </c>
      <c r="AH191" s="40">
        <f t="shared" si="198"/>
        <v>0</v>
      </c>
      <c r="AI191" s="44">
        <f t="shared" si="199"/>
        <v>0</v>
      </c>
      <c r="AJ191" s="35">
        <f t="shared" si="185"/>
        <v>0</v>
      </c>
      <c r="AK191" s="40">
        <f>AC191*(1+SUMIFS(WORKING!$Z$3:$Z$6802,WORKING!$A$3:$A$6802,$D$3,WORKING!$B$3:$B$6802,A191,WORKING!$C$3:$C$6802,C191))*(1+SUMIFS(WORKING!$AA$3:$AA$6802,WORKING!$A$3:$A$6802,$D$3,WORKING!$B$3:$B$6802,A191,WORKING!$C$3:$C$6802,C191))</f>
        <v>0</v>
      </c>
      <c r="AL191" s="57">
        <v>0</v>
      </c>
      <c r="AM191" s="57">
        <v>0</v>
      </c>
      <c r="AN191" s="61">
        <f t="shared" si="186"/>
        <v>0</v>
      </c>
      <c r="AO191" s="40">
        <f t="shared" si="200"/>
        <v>0</v>
      </c>
      <c r="AP191" s="40">
        <f t="shared" si="201"/>
        <v>0</v>
      </c>
      <c r="AQ191" s="44">
        <f t="shared" si="202"/>
        <v>0</v>
      </c>
    </row>
    <row r="192" spans="1:43" x14ac:dyDescent="0.25">
      <c r="A192" s="49">
        <v>5</v>
      </c>
      <c r="B192" s="49">
        <f>IF(C192&lt;7,1,IF(C192&lt;11,2,IF(C192&lt;13,3,IF(C192&lt;17,4,5))))</f>
        <v>5</v>
      </c>
      <c r="C192" s="191" t="s">
        <v>759</v>
      </c>
      <c r="D192" s="229"/>
      <c r="E192" s="229"/>
      <c r="F192" s="40">
        <f>SUMIFS(WORKING!$AB$3:$AB$6802,WORKING!$A$3:$A$6802,Results!$D$3,WORKING!$B$3:$B$6802,Results!A192,WORKING!$C$3:$C$6802,Results!C192)</f>
        <v>0</v>
      </c>
      <c r="G192" s="35">
        <f>SUMIFS(WORKING!$AC$3:$AC$6802,WORKING!$A$3:$A$6802,Results!$D$3,WORKING!$B$3:$B$6802,Results!A192,WORKING!$C$3:$C$6802,Results!C192)/1000</f>
        <v>0</v>
      </c>
      <c r="H192" s="35">
        <f t="shared" si="187"/>
        <v>0</v>
      </c>
      <c r="I192" s="187" t="s">
        <v>754</v>
      </c>
      <c r="J192" s="212">
        <v>11770</v>
      </c>
      <c r="K192" s="217" t="str">
        <f t="shared" si="188"/>
        <v/>
      </c>
      <c r="L192" s="34">
        <f t="shared" si="181"/>
        <v>0</v>
      </c>
      <c r="M192" s="40">
        <f>IF(K192="",H192*(1+SUMIFS(WORKING!$W$3:$W$6802,WORKING!$A$3:$A$6802,$D$3,WORKING!$B$3:$B$6802,A192,WORKING!$C$3:$C$6802,"Other"))*(1+SUMIFS(WORKING!$AA$3:$AA$6802,WORKING!$A$3:$A$6802,$D$3,WORKING!$B$3:$B$6802,A192,WORKING!$C$3:$C$6802,"Other")),K192*(1+SUMIFS(WORKING!$W$3:$W$6802,WORKING!$A$3:$A$6802,$D$3,WORKING!$B$3:$B$6802,A192,WORKING!$C$3:$C$6802,"Other"))*(1+SUMIFS(WORKING!$AA$3:$AA$6802,WORKING!$A$3:$A$6802,$D$3,WORKING!$B$3:$B$6802,A192,WORKING!$C$3:$C$6802,"Other")))</f>
        <v>0</v>
      </c>
      <c r="N192" s="57">
        <v>0</v>
      </c>
      <c r="O192" s="57">
        <v>0</v>
      </c>
      <c r="P192" s="61">
        <f t="shared" si="182"/>
        <v>0</v>
      </c>
      <c r="Q192" s="40">
        <f t="shared" si="189"/>
        <v>0</v>
      </c>
      <c r="R192" s="40">
        <f t="shared" si="190"/>
        <v>0</v>
      </c>
      <c r="S192" s="44">
        <f t="shared" si="191"/>
        <v>0</v>
      </c>
      <c r="T192" s="35">
        <f t="shared" si="192"/>
        <v>0</v>
      </c>
      <c r="U192" s="40">
        <f>M192*(1+SUMIFS(WORKING!$X$3:$X$6802,WORKING!$A$3:$A$6802,$D$3,WORKING!$B$3:$B$6802,A192,WORKING!$C$3:$C$6802,"Other"))*(1+SUMIFS(WORKING!$AA$3:$AA$6802,WORKING!$A$3:$A$6802,$D$3,WORKING!$B$3:$B$6802,A192,WORKING!$C$3:$C$6802,"Other"))</f>
        <v>0</v>
      </c>
      <c r="V192" s="57">
        <v>0</v>
      </c>
      <c r="W192" s="57">
        <v>0</v>
      </c>
      <c r="X192" s="61">
        <f t="shared" si="183"/>
        <v>0</v>
      </c>
      <c r="Y192" s="40">
        <f t="shared" si="193"/>
        <v>0</v>
      </c>
      <c r="Z192" s="40">
        <f t="shared" si="194"/>
        <v>0</v>
      </c>
      <c r="AA192" s="44">
        <f t="shared" si="195"/>
        <v>0</v>
      </c>
      <c r="AB192" s="35">
        <f t="shared" si="196"/>
        <v>0</v>
      </c>
      <c r="AC192" s="40">
        <f>U192*(1+SUMIFS(WORKING!$Y$3:$Y$6802,WORKING!$A$3:$A$6802,$D$3,WORKING!$B$3:$B$6802,A192,WORKING!$C$3:$C$6802,"Other"))*(1+SUMIFS(WORKING!$AA$3:$AA$6802,WORKING!$A$3:$A$6802,$D$3,WORKING!$B$3:$B$6802,A192,WORKING!$C$3:$C$6802,"Other"))</f>
        <v>0</v>
      </c>
      <c r="AD192" s="57">
        <v>0</v>
      </c>
      <c r="AE192" s="57">
        <v>0</v>
      </c>
      <c r="AF192" s="61">
        <f t="shared" si="184"/>
        <v>0</v>
      </c>
      <c r="AG192" s="40">
        <f t="shared" si="197"/>
        <v>0</v>
      </c>
      <c r="AH192" s="40">
        <f t="shared" si="198"/>
        <v>0</v>
      </c>
      <c r="AI192" s="44">
        <f t="shared" si="199"/>
        <v>0</v>
      </c>
      <c r="AJ192" s="35">
        <f t="shared" si="185"/>
        <v>0</v>
      </c>
      <c r="AK192" s="40">
        <f>AC192*(1+SUMIFS(WORKING!$Z$3:$Z$6802,WORKING!$A$3:$A$6802,$D$3,WORKING!$B$3:$B$6802,A192,WORKING!$C$3:$C$6802,"Other"))*(1+SUMIFS(WORKING!$AA$3:$AA$6802,WORKING!$A$3:$A$6802,$D$3,WORKING!$B$3:$B$6802,A192,WORKING!$C$3:$C$6802,"Other"))</f>
        <v>0</v>
      </c>
      <c r="AL192" s="57">
        <v>0</v>
      </c>
      <c r="AM192" s="57">
        <v>0</v>
      </c>
      <c r="AN192" s="61">
        <f t="shared" si="186"/>
        <v>0</v>
      </c>
      <c r="AO192" s="40">
        <f t="shared" si="200"/>
        <v>0</v>
      </c>
      <c r="AP192" s="40">
        <f t="shared" si="201"/>
        <v>0</v>
      </c>
      <c r="AQ192" s="44">
        <f t="shared" si="202"/>
        <v>0</v>
      </c>
    </row>
    <row r="193" spans="1:43" x14ac:dyDescent="0.25">
      <c r="A193" s="49">
        <v>5</v>
      </c>
      <c r="B193" s="49">
        <f>IF(C193&lt;7,1,IF(C193&lt;11,2,IF(C193&lt;13,3,IF(C193&lt;17,4,5))))</f>
        <v>5</v>
      </c>
      <c r="C193" s="191" t="s">
        <v>57</v>
      </c>
      <c r="D193" s="229"/>
      <c r="E193" s="229"/>
      <c r="F193" s="40">
        <f>SUMIFS(WORKING!$AB$3:$AB$6802,WORKING!$A$3:$A$6802,Results!$D$3,WORKING!$B$3:$B$6802,Results!A193,WORKING!$C$3:$C$6802,Results!C193)</f>
        <v>0</v>
      </c>
      <c r="G193" s="35">
        <f>SUMIFS(WORKING!$AC$3:$AC$6802,WORKING!$A$3:$A$6802,Results!$D$3,WORKING!$B$3:$B$6802,Results!A193,WORKING!$C$3:$C$6802,Results!C193)/1000</f>
        <v>0</v>
      </c>
      <c r="H193" s="35">
        <f t="shared" si="187"/>
        <v>0</v>
      </c>
      <c r="I193" s="187" t="s">
        <v>754</v>
      </c>
      <c r="J193" s="212" t="s">
        <v>754</v>
      </c>
      <c r="K193" s="217" t="str">
        <f t="shared" si="188"/>
        <v/>
      </c>
      <c r="L193" s="34">
        <f t="shared" si="181"/>
        <v>0</v>
      </c>
      <c r="M193" s="40">
        <f>IF(K193="",H193*(1+SUMIFS(WORKING!$W$3:$W$6802,WORKING!$A$3:$A$6802,$D$3,WORKING!$B$3:$B$6802,A193,WORKING!$C$3:$C$6802,"Other"))*(1+SUMIFS(WORKING!$AA$3:$AA$6802,WORKING!$A$3:$A$6802,$D$3,WORKING!$B$3:$B$6802,A193,WORKING!$C$3:$C$6802,"Other")),K193*(1+SUMIFS(WORKING!$W$3:$W$6802,WORKING!$A$3:$A$6802,$D$3,WORKING!$B$3:$B$6802,A193,WORKING!$C$3:$C$6802,"Other"))*(1+SUMIFS(WORKING!$AA$3:$AA$6802,WORKING!$A$3:$A$6802,$D$3,WORKING!$B$3:$B$6802,A193,WORKING!$C$3:$C$6802,"Other")))</f>
        <v>0</v>
      </c>
      <c r="N193" s="57">
        <v>0</v>
      </c>
      <c r="O193" s="57">
        <v>0</v>
      </c>
      <c r="P193" s="61">
        <f t="shared" si="182"/>
        <v>0</v>
      </c>
      <c r="Q193" s="40">
        <f t="shared" si="189"/>
        <v>0</v>
      </c>
      <c r="R193" s="40">
        <f t="shared" si="190"/>
        <v>0</v>
      </c>
      <c r="S193" s="44">
        <f t="shared" si="191"/>
        <v>0</v>
      </c>
      <c r="T193" s="35">
        <f t="shared" si="192"/>
        <v>0</v>
      </c>
      <c r="U193" s="40">
        <f>M193*(1+SUMIFS(WORKING!$X$3:$X$6802,WORKING!$A$3:$A$6802,$D$3,WORKING!$B$3:$B$6802,A193,WORKING!$C$3:$C$6802,"Other"))*(1+SUMIFS(WORKING!$AA$3:$AA$6802,WORKING!$A$3:$A$6802,$D$3,WORKING!$B$3:$B$6802,A193,WORKING!$C$3:$C$6802,"Other"))</f>
        <v>0</v>
      </c>
      <c r="V193" s="57">
        <v>0</v>
      </c>
      <c r="W193" s="57">
        <v>0</v>
      </c>
      <c r="X193" s="61">
        <f t="shared" si="183"/>
        <v>0</v>
      </c>
      <c r="Y193" s="40">
        <f t="shared" si="193"/>
        <v>0</v>
      </c>
      <c r="Z193" s="40">
        <f t="shared" si="194"/>
        <v>0</v>
      </c>
      <c r="AA193" s="44">
        <f t="shared" si="195"/>
        <v>0</v>
      </c>
      <c r="AB193" s="35">
        <f t="shared" si="196"/>
        <v>0</v>
      </c>
      <c r="AC193" s="40">
        <f>U193*(1+SUMIFS(WORKING!$Y$3:$Y$6802,WORKING!$A$3:$A$6802,$D$3,WORKING!$B$3:$B$6802,A193,WORKING!$C$3:$C$6802,"Other"))*(1+SUMIFS(WORKING!$AA$3:$AA$6802,WORKING!$A$3:$A$6802,$D$3,WORKING!$B$3:$B$6802,A193,WORKING!$C$3:$C$6802,"Other"))</f>
        <v>0</v>
      </c>
      <c r="AD193" s="57">
        <v>0</v>
      </c>
      <c r="AE193" s="57">
        <v>0</v>
      </c>
      <c r="AF193" s="61">
        <f t="shared" si="184"/>
        <v>0</v>
      </c>
      <c r="AG193" s="40">
        <f t="shared" si="197"/>
        <v>0</v>
      </c>
      <c r="AH193" s="40">
        <f t="shared" si="198"/>
        <v>0</v>
      </c>
      <c r="AI193" s="44">
        <f t="shared" si="199"/>
        <v>0</v>
      </c>
      <c r="AJ193" s="35">
        <f t="shared" si="185"/>
        <v>0</v>
      </c>
      <c r="AK193" s="40">
        <f>AC193*(1+SUMIFS(WORKING!$Z$3:$Z$6802,WORKING!$A$3:$A$6802,$D$3,WORKING!$B$3:$B$6802,A193,WORKING!$C$3:$C$6802,"Other"))*(1+SUMIFS(WORKING!$AA$3:$AA$6802,WORKING!$A$3:$A$6802,$D$3,WORKING!$B$3:$B$6802,A193,WORKING!$C$3:$C$6802,"Other"))</f>
        <v>0</v>
      </c>
      <c r="AL193" s="57">
        <v>0</v>
      </c>
      <c r="AM193" s="57">
        <v>0</v>
      </c>
      <c r="AN193" s="61">
        <f t="shared" si="186"/>
        <v>0</v>
      </c>
      <c r="AO193" s="40">
        <f t="shared" si="200"/>
        <v>0</v>
      </c>
      <c r="AP193" s="40">
        <f t="shared" si="201"/>
        <v>0</v>
      </c>
      <c r="AQ193" s="44">
        <f t="shared" si="202"/>
        <v>0</v>
      </c>
    </row>
    <row r="194" spans="1:43" x14ac:dyDescent="0.25">
      <c r="A194" s="49">
        <v>5</v>
      </c>
      <c r="B194" s="49">
        <f>IF(C194&lt;7,1,IF(C194&lt;11,2,IF(C194&lt;13,3,IF(C194&lt;17,4,5))))</f>
        <v>5</v>
      </c>
      <c r="C194" s="191" t="s">
        <v>57</v>
      </c>
      <c r="D194" s="229"/>
      <c r="E194" s="229"/>
      <c r="F194" s="40">
        <f>SUMIFS(WORKING!$AB$3:$AB$6802,WORKING!$A$3:$A$6802,Results!$D$3,WORKING!$B$3:$B$6802,Results!A194,WORKING!$C$3:$C$6802,Results!C194)</f>
        <v>0</v>
      </c>
      <c r="G194" s="35">
        <f>SUMIFS(WORKING!$AC$3:$AC$6802,WORKING!$A$3:$A$6802,Results!$D$3,WORKING!$B$3:$B$6802,Results!A194,WORKING!$C$3:$C$6802,Results!C194)/1000</f>
        <v>0</v>
      </c>
      <c r="H194" s="35">
        <f t="shared" si="187"/>
        <v>0</v>
      </c>
      <c r="I194" s="187" t="s">
        <v>754</v>
      </c>
      <c r="J194" s="212" t="s">
        <v>754</v>
      </c>
      <c r="K194" s="217" t="str">
        <f t="shared" si="188"/>
        <v/>
      </c>
      <c r="L194" s="34">
        <f t="shared" si="181"/>
        <v>0</v>
      </c>
      <c r="M194" s="40">
        <f>IF(K194="",H194*(1+SUMIFS(WORKING!$W$3:$W$6802,WORKING!$A$3:$A$6802,$D$3,WORKING!$B$3:$B$6802,A194,WORKING!$C$3:$C$6802,"Other"))*(1+SUMIFS(WORKING!$AA$3:$AA$6802,WORKING!$A$3:$A$6802,$D$3,WORKING!$B$3:$B$6802,A194,WORKING!$C$3:$C$6802,"Other")),K194*(1+SUMIFS(WORKING!$W$3:$W$6802,WORKING!$A$3:$A$6802,$D$3,WORKING!$B$3:$B$6802,A194,WORKING!$C$3:$C$6802,"Other"))*(1+SUMIFS(WORKING!$AA$3:$AA$6802,WORKING!$A$3:$A$6802,$D$3,WORKING!$B$3:$B$6802,A194,WORKING!$C$3:$C$6802,"Other")))</f>
        <v>0</v>
      </c>
      <c r="N194" s="57">
        <v>0</v>
      </c>
      <c r="O194" s="57">
        <v>0</v>
      </c>
      <c r="P194" s="61">
        <f t="shared" si="182"/>
        <v>0</v>
      </c>
      <c r="Q194" s="40">
        <f t="shared" si="189"/>
        <v>0</v>
      </c>
      <c r="R194" s="40">
        <f t="shared" si="190"/>
        <v>0</v>
      </c>
      <c r="S194" s="44">
        <f t="shared" si="191"/>
        <v>0</v>
      </c>
      <c r="T194" s="35">
        <f t="shared" si="192"/>
        <v>0</v>
      </c>
      <c r="U194" s="40">
        <f>M194*(1+SUMIFS(WORKING!$X$3:$X$6802,WORKING!$A$3:$A$6802,$D$3,WORKING!$B$3:$B$6802,A194,WORKING!$C$3:$C$6802,"Other"))*(1+SUMIFS(WORKING!$AA$3:$AA$6802,WORKING!$A$3:$A$6802,$D$3,WORKING!$B$3:$B$6802,A194,WORKING!$C$3:$C$6802,"Other"))</f>
        <v>0</v>
      </c>
      <c r="V194" s="57">
        <v>0</v>
      </c>
      <c r="W194" s="57">
        <v>0</v>
      </c>
      <c r="X194" s="61">
        <f t="shared" si="183"/>
        <v>0</v>
      </c>
      <c r="Y194" s="40">
        <f t="shared" si="193"/>
        <v>0</v>
      </c>
      <c r="Z194" s="40">
        <f t="shared" si="194"/>
        <v>0</v>
      </c>
      <c r="AA194" s="44">
        <f t="shared" si="195"/>
        <v>0</v>
      </c>
      <c r="AB194" s="35">
        <f t="shared" si="196"/>
        <v>0</v>
      </c>
      <c r="AC194" s="40">
        <f>U194*(1+SUMIFS(WORKING!$Y$3:$Y$6802,WORKING!$A$3:$A$6802,$D$3,WORKING!$B$3:$B$6802,A194,WORKING!$C$3:$C$6802,"Other"))*(1+SUMIFS(WORKING!$AA$3:$AA$6802,WORKING!$A$3:$A$6802,$D$3,WORKING!$B$3:$B$6802,A194,WORKING!$C$3:$C$6802,"Other"))</f>
        <v>0</v>
      </c>
      <c r="AD194" s="57">
        <v>0</v>
      </c>
      <c r="AE194" s="57">
        <v>0</v>
      </c>
      <c r="AF194" s="61">
        <f t="shared" si="184"/>
        <v>0</v>
      </c>
      <c r="AG194" s="40">
        <f t="shared" si="197"/>
        <v>0</v>
      </c>
      <c r="AH194" s="40">
        <f t="shared" si="198"/>
        <v>0</v>
      </c>
      <c r="AI194" s="44">
        <f t="shared" si="199"/>
        <v>0</v>
      </c>
      <c r="AJ194" s="35">
        <f t="shared" si="185"/>
        <v>0</v>
      </c>
      <c r="AK194" s="40">
        <f>AC194*(1+SUMIFS(WORKING!$Z$3:$Z$6802,WORKING!$A$3:$A$6802,$D$3,WORKING!$B$3:$B$6802,A194,WORKING!$C$3:$C$6802,"Other"))*(1+SUMIFS(WORKING!$AA$3:$AA$6802,WORKING!$A$3:$A$6802,$D$3,WORKING!$B$3:$B$6802,A194,WORKING!$C$3:$C$6802,"Other"))</f>
        <v>0</v>
      </c>
      <c r="AL194" s="57">
        <v>0</v>
      </c>
      <c r="AM194" s="57">
        <v>0</v>
      </c>
      <c r="AN194" s="61">
        <f t="shared" si="186"/>
        <v>0</v>
      </c>
      <c r="AO194" s="40">
        <f t="shared" si="200"/>
        <v>0</v>
      </c>
      <c r="AP194" s="40">
        <f t="shared" si="201"/>
        <v>0</v>
      </c>
      <c r="AQ194" s="44">
        <f t="shared" si="202"/>
        <v>0</v>
      </c>
    </row>
    <row r="195" spans="1:43" x14ac:dyDescent="0.25">
      <c r="A195" s="49">
        <v>5</v>
      </c>
      <c r="B195" s="49">
        <f>IF(C195&lt;7,1,IF(C195&lt;11,2,IF(C195&lt;13,3,IF(C195&lt;17,4,5))))</f>
        <v>5</v>
      </c>
      <c r="C195" s="191" t="s">
        <v>57</v>
      </c>
      <c r="D195" s="229"/>
      <c r="E195" s="229"/>
      <c r="F195" s="40">
        <f>SUMIFS(WORKING!$AB$3:$AB$6802,WORKING!$A$3:$A$6802,Results!$D$3,WORKING!$B$3:$B$6802,Results!A195,WORKING!$C$3:$C$6802,Results!C195)</f>
        <v>0</v>
      </c>
      <c r="G195" s="35">
        <f>SUMIFS(WORKING!$AC$3:$AC$6802,WORKING!$A$3:$A$6802,Results!$D$3,WORKING!$B$3:$B$6802,Results!A195,WORKING!$C$3:$C$6802,Results!C195)/1000</f>
        <v>0</v>
      </c>
      <c r="H195" s="35">
        <f t="shared" si="187"/>
        <v>0</v>
      </c>
      <c r="I195" s="157" t="s">
        <v>754</v>
      </c>
      <c r="J195" s="213" t="s">
        <v>754</v>
      </c>
      <c r="K195" s="217" t="str">
        <f t="shared" si="188"/>
        <v/>
      </c>
      <c r="L195" s="34">
        <f t="shared" si="181"/>
        <v>0</v>
      </c>
      <c r="M195" s="40">
        <f>IF(K195="",H195*(1+SUMIFS(WORKING!$W$3:$W$6802,WORKING!$A$3:$A$6802,$D$3,WORKING!$B$3:$B$6802,A195,WORKING!$C$3:$C$6802,"Other"))*(1+SUMIFS(WORKING!$AA$3:$AA$6802,WORKING!$A$3:$A$6802,$D$3,WORKING!$B$3:$B$6802,A195,WORKING!$C$3:$C$6802,"Other")),K195*(1+SUMIFS(WORKING!$W$3:$W$6802,WORKING!$A$3:$A$6802,$D$3,WORKING!$B$3:$B$6802,A195,WORKING!$C$3:$C$6802,"Other"))*(1+SUMIFS(WORKING!$AA$3:$AA$6802,WORKING!$A$3:$A$6802,$D$3,WORKING!$B$3:$B$6802,A195,WORKING!$C$3:$C$6802,"Other")))</f>
        <v>0</v>
      </c>
      <c r="N195" s="57">
        <v>0</v>
      </c>
      <c r="O195" s="57">
        <v>0</v>
      </c>
      <c r="P195" s="61">
        <f t="shared" si="182"/>
        <v>0</v>
      </c>
      <c r="Q195" s="40">
        <f t="shared" si="189"/>
        <v>0</v>
      </c>
      <c r="R195" s="40">
        <f t="shared" si="190"/>
        <v>0</v>
      </c>
      <c r="S195" s="44">
        <f t="shared" si="191"/>
        <v>0</v>
      </c>
      <c r="T195" s="35">
        <f t="shared" si="192"/>
        <v>0</v>
      </c>
      <c r="U195" s="40">
        <f>M195*(1+SUMIFS(WORKING!$X$3:$X$6802,WORKING!$A$3:$A$6802,$D$3,WORKING!$B$3:$B$6802,A195,WORKING!$C$3:$C$6802,"Other"))*(1+SUMIFS(WORKING!$AA$3:$AA$6802,WORKING!$A$3:$A$6802,$D$3,WORKING!$B$3:$B$6802,A195,WORKING!$C$3:$C$6802,"Other"))</f>
        <v>0</v>
      </c>
      <c r="V195" s="57">
        <v>0</v>
      </c>
      <c r="W195" s="57">
        <v>0</v>
      </c>
      <c r="X195" s="61">
        <f t="shared" si="183"/>
        <v>0</v>
      </c>
      <c r="Y195" s="40">
        <f t="shared" si="193"/>
        <v>0</v>
      </c>
      <c r="Z195" s="40">
        <f t="shared" si="194"/>
        <v>0</v>
      </c>
      <c r="AA195" s="44">
        <f t="shared" si="195"/>
        <v>0</v>
      </c>
      <c r="AB195" s="35">
        <f t="shared" si="196"/>
        <v>0</v>
      </c>
      <c r="AC195" s="40">
        <f>U195*(1+SUMIFS(WORKING!$Y$3:$Y$6802,WORKING!$A$3:$A$6802,$D$3,WORKING!$B$3:$B$6802,A195,WORKING!$C$3:$C$6802,"Other"))*(1+SUMIFS(WORKING!$AA$3:$AA$6802,WORKING!$A$3:$A$6802,$D$3,WORKING!$B$3:$B$6802,A195,WORKING!$C$3:$C$6802,"Other"))</f>
        <v>0</v>
      </c>
      <c r="AD195" s="57">
        <v>0</v>
      </c>
      <c r="AE195" s="57">
        <v>0</v>
      </c>
      <c r="AF195" s="61">
        <f t="shared" si="184"/>
        <v>0</v>
      </c>
      <c r="AG195" s="40">
        <f t="shared" si="197"/>
        <v>0</v>
      </c>
      <c r="AH195" s="40">
        <f t="shared" si="198"/>
        <v>0</v>
      </c>
      <c r="AI195" s="44">
        <f t="shared" si="199"/>
        <v>0</v>
      </c>
      <c r="AJ195" s="35">
        <f t="shared" si="185"/>
        <v>0</v>
      </c>
      <c r="AK195" s="40">
        <f>AC195*(1+SUMIFS(WORKING!$Z$3:$Z$6802,WORKING!$A$3:$A$6802,$D$3,WORKING!$B$3:$B$6802,A195,WORKING!$C$3:$C$6802,"Other"))*(1+SUMIFS(WORKING!$AA$3:$AA$6802,WORKING!$A$3:$A$6802,$D$3,WORKING!$B$3:$B$6802,A195,WORKING!$C$3:$C$6802,"Other"))</f>
        <v>0</v>
      </c>
      <c r="AL195" s="57">
        <v>0</v>
      </c>
      <c r="AM195" s="57">
        <v>0</v>
      </c>
      <c r="AN195" s="61">
        <f t="shared" si="186"/>
        <v>0</v>
      </c>
      <c r="AO195" s="40">
        <f t="shared" si="200"/>
        <v>0</v>
      </c>
      <c r="AP195" s="40">
        <f t="shared" si="201"/>
        <v>0</v>
      </c>
      <c r="AQ195" s="44">
        <f t="shared" si="202"/>
        <v>0</v>
      </c>
    </row>
    <row r="196" spans="1:43" ht="15.75" thickBot="1" x14ac:dyDescent="0.3">
      <c r="A196" s="49">
        <v>5</v>
      </c>
      <c r="B196" s="49">
        <f t="shared" si="150"/>
        <v>6</v>
      </c>
      <c r="C196" s="13" t="s">
        <v>0</v>
      </c>
      <c r="D196" s="41">
        <f>SUM(D176:D195)</f>
        <v>0</v>
      </c>
      <c r="E196" s="41">
        <f>SUM(E176:E195)</f>
        <v>0</v>
      </c>
      <c r="F196" s="42">
        <f>SUM(F176:F195)</f>
        <v>2038</v>
      </c>
      <c r="G196" s="41">
        <f>SUM(G176:G195)</f>
        <v>732779.61745000014</v>
      </c>
      <c r="H196" s="41">
        <f>IFERROR(G196/F196,0)</f>
        <v>359.55820287046129</v>
      </c>
      <c r="I196" s="41">
        <f>IF(I176="",F176,I176)+IF(I177="",F177,I177)+IF(I178="",F178,I178)+IF(I179="",F179,I179)+IF(I180="",F180,I180)+IF(I181="",F181,I181)+IF(I182="",F182,I182)+IF(I183="",F183,I183)+IF(I184="",F184,I184)+IF(I185="",F185,I185)+IF(I186="",F186,I186)+IF(I187="",F187,I187)+IF(I188="",F188,I188)+IF(I189="",F189,I189)+IF(I190="",F190,I190)+IF(I191="",F191,I191)+IF(I192="",F192,I192)+IF(I193="",F193,I193)+IF(I194="",F194,I194)+IF(I195="",F195,I195)</f>
        <v>2038</v>
      </c>
      <c r="J196" s="41">
        <f>IF(J176="",G176,J176)+IF(J177="",G177,J177)+IF(J178="",G178,J178)+IF(J179="",G179,J179)+IF(J180="",G180,J180)+IF(J181="",G181,J181)+IF(J182="",G182,J182)+IF(J183="",G183,J183)+IF(J184="",G184,J184)+IF(J185="",G185,J185)+IF(J186="",G186,J186)+IF(J187="",G187,J187)+IF(J188="",G188,J188)+IF(J189="",G189,J189)+IF(J190="",G190,J190)+IF(J191="",G191,J191)+IF(J192="",G192,J192)+IF(J193="",G193,J193)+IF(J194="",G194,J194)+IF(J195="",G195,J195)</f>
        <v>744549.61745000014</v>
      </c>
      <c r="K196" s="41">
        <f>IFERROR(J196/I196,"")</f>
        <v>365.33347274288525</v>
      </c>
      <c r="L196" s="41">
        <f>SUM(L176:L195)</f>
        <v>2038</v>
      </c>
      <c r="M196" s="41">
        <f>IFERROR(S196/P196,0)</f>
        <v>382.03516434575965</v>
      </c>
      <c r="N196" s="41">
        <f t="shared" ref="N196:T196" si="203">SUM(N176:N195)</f>
        <v>114</v>
      </c>
      <c r="O196" s="41">
        <f t="shared" si="203"/>
        <v>0</v>
      </c>
      <c r="P196" s="41">
        <f t="shared" si="203"/>
        <v>2152</v>
      </c>
      <c r="Q196" s="41">
        <f t="shared" si="203"/>
        <v>36641.355914790372</v>
      </c>
      <c r="R196" s="41">
        <f t="shared" si="203"/>
        <v>0</v>
      </c>
      <c r="S196" s="45">
        <f t="shared" si="203"/>
        <v>822139.6736720748</v>
      </c>
      <c r="T196" s="41">
        <f t="shared" si="203"/>
        <v>2152</v>
      </c>
      <c r="U196" s="41">
        <f>IFERROR(AA196/X196,0)</f>
        <v>412.77726681840517</v>
      </c>
      <c r="V196" s="41">
        <f t="shared" ref="V196:AB196" si="204">SUM(V176:V195)</f>
        <v>32</v>
      </c>
      <c r="W196" s="41">
        <f t="shared" si="204"/>
        <v>0</v>
      </c>
      <c r="X196" s="41">
        <f t="shared" si="204"/>
        <v>2184</v>
      </c>
      <c r="Y196" s="41">
        <f t="shared" si="204"/>
        <v>9239.2213093173414</v>
      </c>
      <c r="Z196" s="41">
        <f t="shared" si="204"/>
        <v>0</v>
      </c>
      <c r="AA196" s="45">
        <f t="shared" si="204"/>
        <v>901505.55073139688</v>
      </c>
      <c r="AB196" s="41">
        <f t="shared" si="204"/>
        <v>2184</v>
      </c>
      <c r="AC196" s="41">
        <f>IFERROR(AI196/AF196,0)</f>
        <v>438.21598996114125</v>
      </c>
      <c r="AD196" s="41">
        <f t="shared" ref="AD196:AJ196" si="205">SUM(AD176:AD195)</f>
        <v>248</v>
      </c>
      <c r="AE196" s="41">
        <f t="shared" si="205"/>
        <v>0</v>
      </c>
      <c r="AF196" s="41">
        <f t="shared" si="205"/>
        <v>2432</v>
      </c>
      <c r="AG196" s="41">
        <f t="shared" si="205"/>
        <v>88249.618536835202</v>
      </c>
      <c r="AH196" s="41">
        <f t="shared" si="205"/>
        <v>0</v>
      </c>
      <c r="AI196" s="45">
        <f t="shared" si="205"/>
        <v>1065741.2875854955</v>
      </c>
      <c r="AJ196" s="41">
        <f t="shared" si="205"/>
        <v>2432</v>
      </c>
      <c r="AK196" s="41">
        <f>IFERROR(AQ196/AN196,0)</f>
        <v>474.26623208712522</v>
      </c>
      <c r="AL196" s="41">
        <f t="shared" ref="AL196:AQ196" si="206">SUM(AL176:AL195)</f>
        <v>0</v>
      </c>
      <c r="AM196" s="41">
        <f t="shared" si="206"/>
        <v>0</v>
      </c>
      <c r="AN196" s="41">
        <f t="shared" si="206"/>
        <v>2432</v>
      </c>
      <c r="AO196" s="41">
        <f t="shared" si="206"/>
        <v>0</v>
      </c>
      <c r="AP196" s="41">
        <f t="shared" si="206"/>
        <v>0</v>
      </c>
      <c r="AQ196" s="45">
        <f t="shared" si="206"/>
        <v>1153415.4764358886</v>
      </c>
    </row>
    <row r="197" spans="1:43" ht="15.75" thickTop="1" x14ac:dyDescent="0.25">
      <c r="A197" s="49">
        <v>5</v>
      </c>
      <c r="B197" s="49">
        <f t="shared" si="150"/>
        <v>6</v>
      </c>
      <c r="C197" s="50" t="s">
        <v>696</v>
      </c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1"/>
      <c r="P197" s="51"/>
      <c r="R197" s="50"/>
      <c r="S197" s="194">
        <f>SUMIFS(ENEData!$E$2:$E$220,ENEData!$A$2:$A$220,$D$3,ENEData!$C$2:$C$220,A197)</f>
        <v>689317</v>
      </c>
      <c r="T197" s="50"/>
      <c r="U197" s="50"/>
      <c r="V197" s="51"/>
      <c r="W197" s="51"/>
      <c r="X197" s="108"/>
      <c r="Y197" s="50"/>
      <c r="Z197" s="50"/>
      <c r="AA197" s="194">
        <f>SUMIFS(ENEData!$F$2:$F$220,ENEData!$A$2:$A$220,$D$3,ENEData!$C$2:$C$220,A197)</f>
        <v>768470</v>
      </c>
      <c r="AB197" s="50"/>
      <c r="AC197" s="51"/>
      <c r="AD197" s="51"/>
      <c r="AE197" s="108"/>
      <c r="AF197" s="50"/>
      <c r="AG197" s="50"/>
      <c r="AH197" s="50"/>
      <c r="AI197" s="194">
        <f>SUMIFS(ENEData!$G$2:$G$220,ENEData!$A$2:$A$220,$D$3,ENEData!$C$2:$C$220,A197)</f>
        <v>812594</v>
      </c>
      <c r="AJ197" s="51"/>
      <c r="AK197" s="51"/>
      <c r="AL197" s="108"/>
      <c r="AM197" s="108"/>
      <c r="AN197" s="108"/>
      <c r="AO197" s="108"/>
      <c r="AP197" s="109"/>
      <c r="AQ197" s="194">
        <f>SUMIFS(ENEData!$H$2:$H$220,ENEData!$A$2:$A$220,$D$3,ENEData!$C$2:$C$220,A197)</f>
        <v>874351.14400000009</v>
      </c>
    </row>
    <row r="198" spans="1:43" x14ac:dyDescent="0.25">
      <c r="A198" s="49">
        <v>5</v>
      </c>
      <c r="B198" s="49">
        <f t="shared" si="150"/>
        <v>6</v>
      </c>
      <c r="C198" s="39" t="s">
        <v>600</v>
      </c>
      <c r="D198" s="39"/>
      <c r="E198" s="39"/>
      <c r="F198" s="39"/>
      <c r="G198" s="39"/>
      <c r="H198" s="39"/>
      <c r="I198" s="39"/>
      <c r="J198" s="39"/>
      <c r="K198" s="39"/>
      <c r="L198" s="39"/>
      <c r="M198" s="39"/>
      <c r="N198" s="39"/>
      <c r="O198" s="53"/>
      <c r="P198" s="53"/>
      <c r="Q198" s="110"/>
      <c r="R198" s="39"/>
      <c r="S198" s="54">
        <f>S197-S196</f>
        <v>-132822.6736720748</v>
      </c>
      <c r="T198" s="39"/>
      <c r="U198" s="39"/>
      <c r="V198" s="53"/>
      <c r="W198" s="53"/>
      <c r="X198" s="110"/>
      <c r="Y198" s="39"/>
      <c r="Z198" s="39"/>
      <c r="AA198" s="54">
        <f>AA197-AA196</f>
        <v>-133035.55073139688</v>
      </c>
      <c r="AB198" s="39"/>
      <c r="AC198" s="53"/>
      <c r="AD198" s="53"/>
      <c r="AE198" s="110"/>
      <c r="AF198" s="39"/>
      <c r="AG198" s="39"/>
      <c r="AH198" s="39"/>
      <c r="AI198" s="54">
        <f>AI197-AI196</f>
        <v>-253147.28758549551</v>
      </c>
      <c r="AJ198" s="53"/>
      <c r="AK198" s="53"/>
      <c r="AL198" s="110"/>
      <c r="AM198" s="110"/>
      <c r="AN198" s="110"/>
      <c r="AO198" s="110"/>
      <c r="AP198" s="111"/>
      <c r="AQ198" s="54">
        <f>AQ197-AQ196</f>
        <v>-279064.33243588847</v>
      </c>
    </row>
    <row r="199" spans="1:43" x14ac:dyDescent="0.25">
      <c r="B199" s="49">
        <f t="shared" si="150"/>
        <v>1</v>
      </c>
    </row>
    <row r="200" spans="1:43" x14ac:dyDescent="0.25">
      <c r="B200" s="49">
        <f t="shared" si="150"/>
        <v>1</v>
      </c>
    </row>
    <row r="201" spans="1:43" x14ac:dyDescent="0.25">
      <c r="A201" s="49">
        <v>6</v>
      </c>
      <c r="B201" s="49">
        <f t="shared" si="150"/>
        <v>6</v>
      </c>
      <c r="C201" s="1" t="str">
        <f t="array" ref="C201">IFERROR(INDEX(MTEC17_PROG!$D$2:$D$231,MATCH(1,(MTEC17_PROG!$A$2:$A$231=Results!$D$3)*(MTEC17_PROG!$C$2:$C$231=Results!A201),0)),"Programme "&amp;A201)</f>
        <v>Programme 6</v>
      </c>
      <c r="D201" s="1"/>
      <c r="E201" s="1"/>
      <c r="F201" s="1"/>
      <c r="G201" s="1"/>
      <c r="H201" s="1"/>
      <c r="I201" s="1"/>
      <c r="J201" s="1"/>
      <c r="K201" s="1"/>
      <c r="AP201" s="26"/>
      <c r="AQ201" s="106"/>
    </row>
    <row r="202" spans="1:43" x14ac:dyDescent="0.25">
      <c r="A202" s="49">
        <v>6</v>
      </c>
      <c r="B202" s="49">
        <f t="shared" si="150"/>
        <v>1</v>
      </c>
      <c r="C202" s="14"/>
      <c r="D202" s="230" t="s">
        <v>733</v>
      </c>
      <c r="E202" s="231"/>
      <c r="F202" s="230" t="s">
        <v>602</v>
      </c>
      <c r="G202" s="234"/>
      <c r="H202" s="234"/>
      <c r="I202" s="234"/>
      <c r="J202" s="234"/>
      <c r="K202" s="231"/>
      <c r="L202" s="234" t="s">
        <v>1</v>
      </c>
      <c r="M202" s="234"/>
      <c r="N202" s="234"/>
      <c r="O202" s="234"/>
      <c r="P202" s="234"/>
      <c r="Q202" s="234"/>
      <c r="R202" s="234"/>
      <c r="S202" s="231"/>
      <c r="T202" s="230" t="s">
        <v>2</v>
      </c>
      <c r="U202" s="234"/>
      <c r="V202" s="234"/>
      <c r="W202" s="234"/>
      <c r="X202" s="234"/>
      <c r="Y202" s="234"/>
      <c r="Z202" s="234"/>
      <c r="AA202" s="231"/>
      <c r="AB202" s="230" t="s">
        <v>3</v>
      </c>
      <c r="AC202" s="234"/>
      <c r="AD202" s="234"/>
      <c r="AE202" s="234"/>
      <c r="AF202" s="234"/>
      <c r="AG202" s="234"/>
      <c r="AH202" s="234"/>
      <c r="AI202" s="231"/>
      <c r="AJ202" s="230" t="s">
        <v>4</v>
      </c>
      <c r="AK202" s="234"/>
      <c r="AL202" s="234"/>
      <c r="AM202" s="234"/>
      <c r="AN202" s="234"/>
      <c r="AO202" s="234"/>
      <c r="AP202" s="234"/>
      <c r="AQ202" s="231"/>
    </row>
    <row r="203" spans="1:43" ht="60" x14ac:dyDescent="0.25">
      <c r="A203" s="49">
        <v>6</v>
      </c>
      <c r="B203" s="49">
        <f t="shared" si="150"/>
        <v>6</v>
      </c>
      <c r="C203" s="11" t="s">
        <v>59</v>
      </c>
      <c r="D203" s="11" t="s">
        <v>731</v>
      </c>
      <c r="E203" s="11" t="s">
        <v>732</v>
      </c>
      <c r="F203" s="214" t="s">
        <v>651</v>
      </c>
      <c r="G203" s="215" t="s">
        <v>652</v>
      </c>
      <c r="H203" s="215" t="s">
        <v>653</v>
      </c>
      <c r="I203" s="216" t="s">
        <v>694</v>
      </c>
      <c r="J203" s="216" t="s">
        <v>693</v>
      </c>
      <c r="K203" s="216" t="s">
        <v>695</v>
      </c>
      <c r="L203" s="12" t="s">
        <v>604</v>
      </c>
      <c r="M203" s="10" t="s">
        <v>322</v>
      </c>
      <c r="N203" s="12" t="s">
        <v>54</v>
      </c>
      <c r="O203" s="10" t="s">
        <v>697</v>
      </c>
      <c r="P203" s="10" t="s">
        <v>392</v>
      </c>
      <c r="Q203" s="10" t="s">
        <v>393</v>
      </c>
      <c r="R203" s="10" t="s">
        <v>390</v>
      </c>
      <c r="S203" s="43" t="s">
        <v>394</v>
      </c>
      <c r="T203" s="10" t="s">
        <v>391</v>
      </c>
      <c r="U203" s="10" t="s">
        <v>322</v>
      </c>
      <c r="V203" s="12" t="s">
        <v>54</v>
      </c>
      <c r="W203" s="10" t="s">
        <v>697</v>
      </c>
      <c r="X203" s="10" t="s">
        <v>392</v>
      </c>
      <c r="Y203" s="10" t="s">
        <v>393</v>
      </c>
      <c r="Z203" s="10" t="s">
        <v>390</v>
      </c>
      <c r="AA203" s="43" t="s">
        <v>394</v>
      </c>
      <c r="AB203" s="10" t="s">
        <v>391</v>
      </c>
      <c r="AC203" s="10" t="s">
        <v>322</v>
      </c>
      <c r="AD203" s="12" t="s">
        <v>54</v>
      </c>
      <c r="AE203" s="10" t="s">
        <v>697</v>
      </c>
      <c r="AF203" s="10" t="s">
        <v>392</v>
      </c>
      <c r="AG203" s="10" t="s">
        <v>393</v>
      </c>
      <c r="AH203" s="10" t="s">
        <v>390</v>
      </c>
      <c r="AI203" s="43" t="s">
        <v>394</v>
      </c>
      <c r="AJ203" s="10" t="s">
        <v>391</v>
      </c>
      <c r="AK203" s="10" t="s">
        <v>322</v>
      </c>
      <c r="AL203" s="12" t="s">
        <v>54</v>
      </c>
      <c r="AM203" s="10" t="s">
        <v>697</v>
      </c>
      <c r="AN203" s="10" t="s">
        <v>392</v>
      </c>
      <c r="AO203" s="10" t="s">
        <v>393</v>
      </c>
      <c r="AP203" s="10" t="s">
        <v>390</v>
      </c>
      <c r="AQ203" s="43" t="s">
        <v>394</v>
      </c>
    </row>
    <row r="204" spans="1:43" x14ac:dyDescent="0.25">
      <c r="A204" s="49">
        <v>6</v>
      </c>
      <c r="B204" s="49">
        <f t="shared" si="150"/>
        <v>1</v>
      </c>
      <c r="C204" s="7">
        <v>1</v>
      </c>
      <c r="D204" s="228"/>
      <c r="E204" s="228"/>
      <c r="F204" s="40">
        <f>SUMIFS(WORKING!$AB$3:$AB$6802,WORKING!$A$3:$A$6802,Results!$D$3,WORKING!$B$3:$B$6802,Results!A204,WORKING!$C$3:$C$6802,Results!C204)</f>
        <v>0</v>
      </c>
      <c r="G204" s="35">
        <f>SUMIFS(WORKING!$AC$3:$AC$6802,WORKING!$A$3:$A$6802,Results!$D$3,WORKING!$B$3:$B$6802,Results!A204,WORKING!$C$3:$C$6802,Results!C204)/1000</f>
        <v>3.3674400000000002</v>
      </c>
      <c r="H204" s="35">
        <f>IFERROR(G204/F204,0)</f>
        <v>0</v>
      </c>
      <c r="I204" s="156" t="s">
        <v>754</v>
      </c>
      <c r="J204" s="211" t="s">
        <v>754</v>
      </c>
      <c r="K204" s="217" t="str">
        <f>IFERROR(IF(J204="",G204,J204)/IF(I204="",F204,I204),"")</f>
        <v/>
      </c>
      <c r="L204" s="34">
        <f t="shared" ref="L204:L223" si="207">IF(I204="",F204,I204)</f>
        <v>0</v>
      </c>
      <c r="M204" s="40">
        <f>IF(K204="",H204*(1+SUMIFS(WORKING!$W$3:$W$6802,WORKING!$A$3:$A$6802,$D$3,WORKING!$B$3:$B$6802,A204,WORKING!$C$3:$C$6802,C204))*(1+SUMIFS(WORKING!$AA$3:$AA$6802,WORKING!$A$3:$A$6802,$D$3,WORKING!$B$3:$B$6802,A204,WORKING!$C$3:$C$6802,C204)),K204*(1+SUMIFS(WORKING!$W$3:$W$6802,WORKING!$A$3:$A$6802,$D$3,WORKING!$B$3:$B$6802,A204,WORKING!$C$3:$C$6802,C204))*(1+SUMIFS(WORKING!$AA$3:$AA$6802,WORKING!$A$3:$A$6802,$D$3,WORKING!$B$3:$B$6802,A204,WORKING!$C$3:$C$6802,C204)))</f>
        <v>0</v>
      </c>
      <c r="N204" s="57">
        <v>0</v>
      </c>
      <c r="O204" s="57">
        <v>0</v>
      </c>
      <c r="P204" s="61">
        <f t="shared" ref="P204:P223" si="208">-O204+L204+N204</f>
        <v>0</v>
      </c>
      <c r="Q204" s="40">
        <f>M204*N204</f>
        <v>0</v>
      </c>
      <c r="R204" s="40">
        <f>-M204*O204</f>
        <v>0</v>
      </c>
      <c r="S204" s="44">
        <f>M204*P204</f>
        <v>0</v>
      </c>
      <c r="T204" s="35">
        <f>P204</f>
        <v>0</v>
      </c>
      <c r="U204" s="40">
        <f>M204*(1+SUMIFS(WORKING!$X$3:$X$6802,WORKING!$A$3:$A$6802,$D$3,WORKING!$B$3:$B$6802,A204,WORKING!$C$3:$C$6802,C204))*(1+SUMIFS(WORKING!$AA$3:$AA$6802,WORKING!$A$3:$A$6802,$D$3,WORKING!$B$3:$B$6802,A204,WORKING!$C$3:$C$6802,C204))</f>
        <v>0</v>
      </c>
      <c r="V204" s="57">
        <v>0</v>
      </c>
      <c r="W204" s="57">
        <v>0</v>
      </c>
      <c r="X204" s="61">
        <f t="shared" ref="X204:X223" si="209">-W204+T204+V204</f>
        <v>0</v>
      </c>
      <c r="Y204" s="40">
        <f>U204*V204</f>
        <v>0</v>
      </c>
      <c r="Z204" s="40">
        <f>-U204*W204</f>
        <v>0</v>
      </c>
      <c r="AA204" s="44">
        <f>U204*X204</f>
        <v>0</v>
      </c>
      <c r="AB204" s="35">
        <f>X204</f>
        <v>0</v>
      </c>
      <c r="AC204" s="40">
        <f>U204*(1+SUMIFS(WORKING!$Y$3:$Y$6802,WORKING!$A$3:$A$6802,$D$3,WORKING!$B$3:$B$6802,A204,WORKING!$C$3:$C$6802,C204))*(1+SUMIFS(WORKING!$AA$3:$AA$6802,WORKING!$A$3:$A$6802,$D$3,WORKING!$B$3:$B$6802,A204,WORKING!$C$3:$C$6802,C204))</f>
        <v>0</v>
      </c>
      <c r="AD204" s="57">
        <v>0</v>
      </c>
      <c r="AE204" s="57">
        <v>0</v>
      </c>
      <c r="AF204" s="61">
        <f t="shared" ref="AF204:AF223" si="210">-AE204+AB204+AD204</f>
        <v>0</v>
      </c>
      <c r="AG204" s="40">
        <f>AC204*AD204</f>
        <v>0</v>
      </c>
      <c r="AH204" s="40">
        <f>-AC204*AE204</f>
        <v>0</v>
      </c>
      <c r="AI204" s="44">
        <f>AC204*AF204</f>
        <v>0</v>
      </c>
      <c r="AJ204" s="35">
        <f t="shared" ref="AJ204:AJ223" si="211">AF204</f>
        <v>0</v>
      </c>
      <c r="AK204" s="40">
        <f>AC204*(1+SUMIFS(WORKING!$Z$3:$Z$6802,WORKING!$A$3:$A$6802,$D$3,WORKING!$B$3:$B$6802,A204,WORKING!$C$3:$C$6802,C204))*(1+SUMIFS(WORKING!$AA$3:$AA$6802,WORKING!$A$3:$A$6802,$D$3,WORKING!$B$3:$B$6802,A204,WORKING!$C$3:$C$6802,C204))</f>
        <v>0</v>
      </c>
      <c r="AL204" s="57">
        <v>0</v>
      </c>
      <c r="AM204" s="57">
        <v>0</v>
      </c>
      <c r="AN204" s="61">
        <f t="shared" ref="AN204:AN223" si="212">-AM204+AJ204+AL204</f>
        <v>0</v>
      </c>
      <c r="AO204" s="40">
        <f>AK204*AL204</f>
        <v>0</v>
      </c>
      <c r="AP204" s="40">
        <f>-AK204*AM204</f>
        <v>0</v>
      </c>
      <c r="AQ204" s="44">
        <f>AK204*AN204</f>
        <v>0</v>
      </c>
    </row>
    <row r="205" spans="1:43" x14ac:dyDescent="0.25">
      <c r="A205" s="49">
        <v>6</v>
      </c>
      <c r="B205" s="49">
        <f t="shared" si="150"/>
        <v>1</v>
      </c>
      <c r="C205" s="7">
        <v>2</v>
      </c>
      <c r="D205" s="228"/>
      <c r="E205" s="228"/>
      <c r="F205" s="40">
        <f>SUMIFS(WORKING!$AB$3:$AB$6802,WORKING!$A$3:$A$6802,Results!$D$3,WORKING!$B$3:$B$6802,Results!A205,WORKING!$C$3:$C$6802,Results!C205)</f>
        <v>0</v>
      </c>
      <c r="G205" s="35">
        <f>SUMIFS(WORKING!$AC$3:$AC$6802,WORKING!$A$3:$A$6802,Results!$D$3,WORKING!$B$3:$B$6802,Results!A205,WORKING!$C$3:$C$6802,Results!C205)/1000</f>
        <v>0</v>
      </c>
      <c r="H205" s="35">
        <f t="shared" ref="H205:H223" si="213">IFERROR(G205/F205,0)</f>
        <v>0</v>
      </c>
      <c r="I205" s="187" t="s">
        <v>754</v>
      </c>
      <c r="J205" s="212" t="s">
        <v>754</v>
      </c>
      <c r="K205" s="217" t="str">
        <f t="shared" ref="K205:K223" si="214">IFERROR(IF(J205="",G205,J205)/IF(I205="",F205,I205),"")</f>
        <v/>
      </c>
      <c r="L205" s="34">
        <f t="shared" si="207"/>
        <v>0</v>
      </c>
      <c r="M205" s="40">
        <f>IF(K205="",H205*(1+SUMIFS(WORKING!$W$3:$W$6802,WORKING!$A$3:$A$6802,$D$3,WORKING!$B$3:$B$6802,A205,WORKING!$C$3:$C$6802,C205))*(1+SUMIFS(WORKING!$AA$3:$AA$6802,WORKING!$A$3:$A$6802,$D$3,WORKING!$B$3:$B$6802,A205,WORKING!$C$3:$C$6802,C205)),K205*(1+SUMIFS(WORKING!$W$3:$W$6802,WORKING!$A$3:$A$6802,$D$3,WORKING!$B$3:$B$6802,A205,WORKING!$C$3:$C$6802,C205))*(1+SUMIFS(WORKING!$AA$3:$AA$6802,WORKING!$A$3:$A$6802,$D$3,WORKING!$B$3:$B$6802,A205,WORKING!$C$3:$C$6802,C205)))</f>
        <v>0</v>
      </c>
      <c r="N205" s="57">
        <v>0</v>
      </c>
      <c r="O205" s="57">
        <v>0</v>
      </c>
      <c r="P205" s="61">
        <f t="shared" si="208"/>
        <v>0</v>
      </c>
      <c r="Q205" s="40">
        <f t="shared" ref="Q205:Q223" si="215">M205*N205</f>
        <v>0</v>
      </c>
      <c r="R205" s="40">
        <f t="shared" ref="R205:R223" si="216">-M205*O205</f>
        <v>0</v>
      </c>
      <c r="S205" s="44">
        <f t="shared" ref="S205:S223" si="217">M205*P205</f>
        <v>0</v>
      </c>
      <c r="T205" s="35">
        <f t="shared" ref="T205:T223" si="218">P205</f>
        <v>0</v>
      </c>
      <c r="U205" s="40">
        <f>M205*(1+SUMIFS(WORKING!$X$3:$X$6802,WORKING!$A$3:$A$6802,$D$3,WORKING!$B$3:$B$6802,A205,WORKING!$C$3:$C$6802,C205))*(1+SUMIFS(WORKING!$AA$3:$AA$6802,WORKING!$A$3:$A$6802,$D$3,WORKING!$B$3:$B$6802,A205,WORKING!$C$3:$C$6802,C205))</f>
        <v>0</v>
      </c>
      <c r="V205" s="57">
        <v>0</v>
      </c>
      <c r="W205" s="57">
        <v>0</v>
      </c>
      <c r="X205" s="61">
        <f t="shared" si="209"/>
        <v>0</v>
      </c>
      <c r="Y205" s="40">
        <f t="shared" ref="Y205:Y223" si="219">U205*V205</f>
        <v>0</v>
      </c>
      <c r="Z205" s="40">
        <f t="shared" ref="Z205:Z223" si="220">-U205*W205</f>
        <v>0</v>
      </c>
      <c r="AA205" s="44">
        <f t="shared" ref="AA205:AA223" si="221">U205*X205</f>
        <v>0</v>
      </c>
      <c r="AB205" s="35">
        <f t="shared" ref="AB205:AB223" si="222">X205</f>
        <v>0</v>
      </c>
      <c r="AC205" s="40">
        <f>U205*(1+SUMIFS(WORKING!$Y$3:$Y$6802,WORKING!$A$3:$A$6802,$D$3,WORKING!$B$3:$B$6802,A205,WORKING!$C$3:$C$6802,C205))*(1+SUMIFS(WORKING!$AA$3:$AA$6802,WORKING!$A$3:$A$6802,$D$3,WORKING!$B$3:$B$6802,A205,WORKING!$C$3:$C$6802,C205))</f>
        <v>0</v>
      </c>
      <c r="AD205" s="57">
        <v>0</v>
      </c>
      <c r="AE205" s="57">
        <v>0</v>
      </c>
      <c r="AF205" s="61">
        <f t="shared" si="210"/>
        <v>0</v>
      </c>
      <c r="AG205" s="40">
        <f t="shared" ref="AG205:AG223" si="223">AC205*AD205</f>
        <v>0</v>
      </c>
      <c r="AH205" s="40">
        <f t="shared" ref="AH205:AH223" si="224">-AC205*AE205</f>
        <v>0</v>
      </c>
      <c r="AI205" s="44">
        <f t="shared" ref="AI205:AI223" si="225">AC205*AF205</f>
        <v>0</v>
      </c>
      <c r="AJ205" s="35">
        <f t="shared" si="211"/>
        <v>0</v>
      </c>
      <c r="AK205" s="40">
        <f>AC205*(1+SUMIFS(WORKING!$Z$3:$Z$6802,WORKING!$A$3:$A$6802,$D$3,WORKING!$B$3:$B$6802,A205,WORKING!$C$3:$C$6802,C205))*(1+SUMIFS(WORKING!$AA$3:$AA$6802,WORKING!$A$3:$A$6802,$D$3,WORKING!$B$3:$B$6802,A205,WORKING!$C$3:$C$6802,C205))</f>
        <v>0</v>
      </c>
      <c r="AL205" s="57">
        <v>0</v>
      </c>
      <c r="AM205" s="57">
        <v>0</v>
      </c>
      <c r="AN205" s="61">
        <f t="shared" si="212"/>
        <v>0</v>
      </c>
      <c r="AO205" s="40">
        <f t="shared" ref="AO205:AO223" si="226">AK205*AL205</f>
        <v>0</v>
      </c>
      <c r="AP205" s="40">
        <f t="shared" ref="AP205:AP223" si="227">-AK205*AM205</f>
        <v>0</v>
      </c>
      <c r="AQ205" s="44">
        <f t="shared" ref="AQ205:AQ223" si="228">AK205*AN205</f>
        <v>0</v>
      </c>
    </row>
    <row r="206" spans="1:43" x14ac:dyDescent="0.25">
      <c r="A206" s="49">
        <v>6</v>
      </c>
      <c r="B206" s="49">
        <f t="shared" si="150"/>
        <v>1</v>
      </c>
      <c r="C206" s="7">
        <v>3</v>
      </c>
      <c r="D206" s="228"/>
      <c r="E206" s="228"/>
      <c r="F206" s="40">
        <f>SUMIFS(WORKING!$AB$3:$AB$6802,WORKING!$A$3:$A$6802,Results!$D$3,WORKING!$B$3:$B$6802,Results!A206,WORKING!$C$3:$C$6802,Results!C206)</f>
        <v>0</v>
      </c>
      <c r="G206" s="35">
        <f>SUMIFS(WORKING!$AC$3:$AC$6802,WORKING!$A$3:$A$6802,Results!$D$3,WORKING!$B$3:$B$6802,Results!A206,WORKING!$C$3:$C$6802,Results!C206)/1000</f>
        <v>0</v>
      </c>
      <c r="H206" s="35">
        <f t="shared" si="213"/>
        <v>0</v>
      </c>
      <c r="I206" s="187" t="s">
        <v>754</v>
      </c>
      <c r="J206" s="212" t="s">
        <v>754</v>
      </c>
      <c r="K206" s="217" t="str">
        <f t="shared" si="214"/>
        <v/>
      </c>
      <c r="L206" s="34">
        <f t="shared" si="207"/>
        <v>0</v>
      </c>
      <c r="M206" s="40">
        <f>IF(K206="",H206*(1+SUMIFS(WORKING!$W$3:$W$6802,WORKING!$A$3:$A$6802,$D$3,WORKING!$B$3:$B$6802,A206,WORKING!$C$3:$C$6802,C206))*(1+SUMIFS(WORKING!$AA$3:$AA$6802,WORKING!$A$3:$A$6802,$D$3,WORKING!$B$3:$B$6802,A206,WORKING!$C$3:$C$6802,C206)),K206*(1+SUMIFS(WORKING!$W$3:$W$6802,WORKING!$A$3:$A$6802,$D$3,WORKING!$B$3:$B$6802,A206,WORKING!$C$3:$C$6802,C206))*(1+SUMIFS(WORKING!$AA$3:$AA$6802,WORKING!$A$3:$A$6802,$D$3,WORKING!$B$3:$B$6802,A206,WORKING!$C$3:$C$6802,C206)))</f>
        <v>0</v>
      </c>
      <c r="N206" s="57">
        <v>0</v>
      </c>
      <c r="O206" s="57">
        <v>0</v>
      </c>
      <c r="P206" s="61">
        <f t="shared" si="208"/>
        <v>0</v>
      </c>
      <c r="Q206" s="40">
        <f t="shared" si="215"/>
        <v>0</v>
      </c>
      <c r="R206" s="40">
        <f t="shared" si="216"/>
        <v>0</v>
      </c>
      <c r="S206" s="44">
        <f t="shared" si="217"/>
        <v>0</v>
      </c>
      <c r="T206" s="35">
        <f t="shared" si="218"/>
        <v>0</v>
      </c>
      <c r="U206" s="40">
        <f>M206*(1+SUMIFS(WORKING!$X$3:$X$6802,WORKING!$A$3:$A$6802,$D$3,WORKING!$B$3:$B$6802,A206,WORKING!$C$3:$C$6802,C206))*(1+SUMIFS(WORKING!$AA$3:$AA$6802,WORKING!$A$3:$A$6802,$D$3,WORKING!$B$3:$B$6802,A206,WORKING!$C$3:$C$6802,C206))</f>
        <v>0</v>
      </c>
      <c r="V206" s="57">
        <v>0</v>
      </c>
      <c r="W206" s="57">
        <v>0</v>
      </c>
      <c r="X206" s="61">
        <f t="shared" si="209"/>
        <v>0</v>
      </c>
      <c r="Y206" s="40">
        <f t="shared" si="219"/>
        <v>0</v>
      </c>
      <c r="Z206" s="40">
        <f t="shared" si="220"/>
        <v>0</v>
      </c>
      <c r="AA206" s="44">
        <f t="shared" si="221"/>
        <v>0</v>
      </c>
      <c r="AB206" s="35">
        <f t="shared" si="222"/>
        <v>0</v>
      </c>
      <c r="AC206" s="40">
        <f>U206*(1+SUMIFS(WORKING!$Y$3:$Y$6802,WORKING!$A$3:$A$6802,$D$3,WORKING!$B$3:$B$6802,A206,WORKING!$C$3:$C$6802,C206))*(1+SUMIFS(WORKING!$AA$3:$AA$6802,WORKING!$A$3:$A$6802,$D$3,WORKING!$B$3:$B$6802,A206,WORKING!$C$3:$C$6802,C206))</f>
        <v>0</v>
      </c>
      <c r="AD206" s="57">
        <v>0</v>
      </c>
      <c r="AE206" s="57">
        <v>0</v>
      </c>
      <c r="AF206" s="61">
        <f t="shared" si="210"/>
        <v>0</v>
      </c>
      <c r="AG206" s="40">
        <f t="shared" si="223"/>
        <v>0</v>
      </c>
      <c r="AH206" s="40">
        <f t="shared" si="224"/>
        <v>0</v>
      </c>
      <c r="AI206" s="44">
        <f t="shared" si="225"/>
        <v>0</v>
      </c>
      <c r="AJ206" s="35">
        <f t="shared" si="211"/>
        <v>0</v>
      </c>
      <c r="AK206" s="40">
        <f>AC206*(1+SUMIFS(WORKING!$Z$3:$Z$6802,WORKING!$A$3:$A$6802,$D$3,WORKING!$B$3:$B$6802,A206,WORKING!$C$3:$C$6802,C206))*(1+SUMIFS(WORKING!$AA$3:$AA$6802,WORKING!$A$3:$A$6802,$D$3,WORKING!$B$3:$B$6802,A206,WORKING!$C$3:$C$6802,C206))</f>
        <v>0</v>
      </c>
      <c r="AL206" s="57">
        <v>0</v>
      </c>
      <c r="AM206" s="57">
        <v>0</v>
      </c>
      <c r="AN206" s="61">
        <f t="shared" si="212"/>
        <v>0</v>
      </c>
      <c r="AO206" s="40">
        <f t="shared" si="226"/>
        <v>0</v>
      </c>
      <c r="AP206" s="40">
        <f t="shared" si="227"/>
        <v>0</v>
      </c>
      <c r="AQ206" s="44">
        <f t="shared" si="228"/>
        <v>0</v>
      </c>
    </row>
    <row r="207" spans="1:43" x14ac:dyDescent="0.25">
      <c r="A207" s="49">
        <v>6</v>
      </c>
      <c r="B207" s="49">
        <f t="shared" ref="B207:B275" si="229">IF(C207&lt;7,1,IF(C207&lt;11,2,IF(C207&lt;13,3,IF(C207&lt;17,4,IF(C207="Other",5,6)))))</f>
        <v>1</v>
      </c>
      <c r="C207" s="7">
        <v>4</v>
      </c>
      <c r="D207" s="228"/>
      <c r="E207" s="228"/>
      <c r="F207" s="40">
        <f>SUMIFS(WORKING!$AB$3:$AB$6802,WORKING!$A$3:$A$6802,Results!$D$3,WORKING!$B$3:$B$6802,Results!A207,WORKING!$C$3:$C$6802,Results!C207)</f>
        <v>0</v>
      </c>
      <c r="G207" s="35">
        <f>SUMIFS(WORKING!$AC$3:$AC$6802,WORKING!$A$3:$A$6802,Results!$D$3,WORKING!$B$3:$B$6802,Results!A207,WORKING!$C$3:$C$6802,Results!C207)/1000</f>
        <v>0</v>
      </c>
      <c r="H207" s="35">
        <f t="shared" si="213"/>
        <v>0</v>
      </c>
      <c r="I207" s="187" t="s">
        <v>754</v>
      </c>
      <c r="J207" s="212" t="s">
        <v>754</v>
      </c>
      <c r="K207" s="217" t="str">
        <f t="shared" si="214"/>
        <v/>
      </c>
      <c r="L207" s="34">
        <f t="shared" si="207"/>
        <v>0</v>
      </c>
      <c r="M207" s="40">
        <f>IF(K207="",H207*(1+SUMIFS(WORKING!$W$3:$W$6802,WORKING!$A$3:$A$6802,$D$3,WORKING!$B$3:$B$6802,A207,WORKING!$C$3:$C$6802,C207))*(1+SUMIFS(WORKING!$AA$3:$AA$6802,WORKING!$A$3:$A$6802,$D$3,WORKING!$B$3:$B$6802,A207,WORKING!$C$3:$C$6802,C207)),K207*(1+SUMIFS(WORKING!$W$3:$W$6802,WORKING!$A$3:$A$6802,$D$3,WORKING!$B$3:$B$6802,A207,WORKING!$C$3:$C$6802,C207))*(1+SUMIFS(WORKING!$AA$3:$AA$6802,WORKING!$A$3:$A$6802,$D$3,WORKING!$B$3:$B$6802,A207,WORKING!$C$3:$C$6802,C207)))</f>
        <v>0</v>
      </c>
      <c r="N207" s="57">
        <v>0</v>
      </c>
      <c r="O207" s="57">
        <v>0</v>
      </c>
      <c r="P207" s="61">
        <f t="shared" si="208"/>
        <v>0</v>
      </c>
      <c r="Q207" s="40">
        <f t="shared" si="215"/>
        <v>0</v>
      </c>
      <c r="R207" s="40">
        <f t="shared" si="216"/>
        <v>0</v>
      </c>
      <c r="S207" s="44">
        <f t="shared" si="217"/>
        <v>0</v>
      </c>
      <c r="T207" s="35">
        <f t="shared" si="218"/>
        <v>0</v>
      </c>
      <c r="U207" s="40">
        <f>M207*(1+SUMIFS(WORKING!$X$3:$X$6802,WORKING!$A$3:$A$6802,$D$3,WORKING!$B$3:$B$6802,A207,WORKING!$C$3:$C$6802,C207))*(1+SUMIFS(WORKING!$AA$3:$AA$6802,WORKING!$A$3:$A$6802,$D$3,WORKING!$B$3:$B$6802,A207,WORKING!$C$3:$C$6802,C207))</f>
        <v>0</v>
      </c>
      <c r="V207" s="57">
        <v>0</v>
      </c>
      <c r="W207" s="57">
        <v>0</v>
      </c>
      <c r="X207" s="61">
        <f t="shared" si="209"/>
        <v>0</v>
      </c>
      <c r="Y207" s="40">
        <f t="shared" si="219"/>
        <v>0</v>
      </c>
      <c r="Z207" s="40">
        <f t="shared" si="220"/>
        <v>0</v>
      </c>
      <c r="AA207" s="44">
        <f t="shared" si="221"/>
        <v>0</v>
      </c>
      <c r="AB207" s="35">
        <f t="shared" si="222"/>
        <v>0</v>
      </c>
      <c r="AC207" s="40">
        <f>U207*(1+SUMIFS(WORKING!$Y$3:$Y$6802,WORKING!$A$3:$A$6802,$D$3,WORKING!$B$3:$B$6802,A207,WORKING!$C$3:$C$6802,C207))*(1+SUMIFS(WORKING!$AA$3:$AA$6802,WORKING!$A$3:$A$6802,$D$3,WORKING!$B$3:$B$6802,A207,WORKING!$C$3:$C$6802,C207))</f>
        <v>0</v>
      </c>
      <c r="AD207" s="57">
        <v>0</v>
      </c>
      <c r="AE207" s="57">
        <v>0</v>
      </c>
      <c r="AF207" s="61">
        <f t="shared" si="210"/>
        <v>0</v>
      </c>
      <c r="AG207" s="40">
        <f t="shared" si="223"/>
        <v>0</v>
      </c>
      <c r="AH207" s="40">
        <f t="shared" si="224"/>
        <v>0</v>
      </c>
      <c r="AI207" s="44">
        <f t="shared" si="225"/>
        <v>0</v>
      </c>
      <c r="AJ207" s="35">
        <f t="shared" si="211"/>
        <v>0</v>
      </c>
      <c r="AK207" s="40">
        <f>AC207*(1+SUMIFS(WORKING!$Z$3:$Z$6802,WORKING!$A$3:$A$6802,$D$3,WORKING!$B$3:$B$6802,A207,WORKING!$C$3:$C$6802,C207))*(1+SUMIFS(WORKING!$AA$3:$AA$6802,WORKING!$A$3:$A$6802,$D$3,WORKING!$B$3:$B$6802,A207,WORKING!$C$3:$C$6802,C207))</f>
        <v>0</v>
      </c>
      <c r="AL207" s="57">
        <v>0</v>
      </c>
      <c r="AM207" s="57">
        <v>0</v>
      </c>
      <c r="AN207" s="61">
        <f t="shared" si="212"/>
        <v>0</v>
      </c>
      <c r="AO207" s="40">
        <f t="shared" si="226"/>
        <v>0</v>
      </c>
      <c r="AP207" s="40">
        <f t="shared" si="227"/>
        <v>0</v>
      </c>
      <c r="AQ207" s="44">
        <f t="shared" si="228"/>
        <v>0</v>
      </c>
    </row>
    <row r="208" spans="1:43" x14ac:dyDescent="0.25">
      <c r="A208" s="49">
        <v>6</v>
      </c>
      <c r="B208" s="49">
        <f t="shared" si="229"/>
        <v>1</v>
      </c>
      <c r="C208" s="7">
        <v>5</v>
      </c>
      <c r="D208" s="228"/>
      <c r="E208" s="228"/>
      <c r="F208" s="40">
        <f>SUMIFS(WORKING!$AB$3:$AB$6802,WORKING!$A$3:$A$6802,Results!$D$3,WORKING!$B$3:$B$6802,Results!A208,WORKING!$C$3:$C$6802,Results!C208)</f>
        <v>0</v>
      </c>
      <c r="G208" s="35">
        <f>SUMIFS(WORKING!$AC$3:$AC$6802,WORKING!$A$3:$A$6802,Results!$D$3,WORKING!$B$3:$B$6802,Results!A208,WORKING!$C$3:$C$6802,Results!C208)/1000</f>
        <v>0</v>
      </c>
      <c r="H208" s="35">
        <f t="shared" si="213"/>
        <v>0</v>
      </c>
      <c r="I208" s="187" t="s">
        <v>754</v>
      </c>
      <c r="J208" s="212" t="s">
        <v>754</v>
      </c>
      <c r="K208" s="217" t="str">
        <f t="shared" si="214"/>
        <v/>
      </c>
      <c r="L208" s="34">
        <f t="shared" si="207"/>
        <v>0</v>
      </c>
      <c r="M208" s="40">
        <f>IF(K208="",H208*(1+SUMIFS(WORKING!$W$3:$W$6802,WORKING!$A$3:$A$6802,$D$3,WORKING!$B$3:$B$6802,A208,WORKING!$C$3:$C$6802,C208))*(1+SUMIFS(WORKING!$AA$3:$AA$6802,WORKING!$A$3:$A$6802,$D$3,WORKING!$B$3:$B$6802,A208,WORKING!$C$3:$C$6802,C208)),K208*(1+SUMIFS(WORKING!$W$3:$W$6802,WORKING!$A$3:$A$6802,$D$3,WORKING!$B$3:$B$6802,A208,WORKING!$C$3:$C$6802,C208))*(1+SUMIFS(WORKING!$AA$3:$AA$6802,WORKING!$A$3:$A$6802,$D$3,WORKING!$B$3:$B$6802,A208,WORKING!$C$3:$C$6802,C208)))</f>
        <v>0</v>
      </c>
      <c r="N208" s="57">
        <v>0</v>
      </c>
      <c r="O208" s="57">
        <v>0</v>
      </c>
      <c r="P208" s="61">
        <f t="shared" si="208"/>
        <v>0</v>
      </c>
      <c r="Q208" s="40">
        <f t="shared" si="215"/>
        <v>0</v>
      </c>
      <c r="R208" s="40">
        <f t="shared" si="216"/>
        <v>0</v>
      </c>
      <c r="S208" s="44">
        <f t="shared" si="217"/>
        <v>0</v>
      </c>
      <c r="T208" s="35">
        <f t="shared" si="218"/>
        <v>0</v>
      </c>
      <c r="U208" s="40">
        <f>M208*(1+SUMIFS(WORKING!$X$3:$X$6802,WORKING!$A$3:$A$6802,$D$3,WORKING!$B$3:$B$6802,A208,WORKING!$C$3:$C$6802,C208))*(1+SUMIFS(WORKING!$AA$3:$AA$6802,WORKING!$A$3:$A$6802,$D$3,WORKING!$B$3:$B$6802,A208,WORKING!$C$3:$C$6802,C208))</f>
        <v>0</v>
      </c>
      <c r="V208" s="57">
        <v>0</v>
      </c>
      <c r="W208" s="57">
        <v>0</v>
      </c>
      <c r="X208" s="61">
        <f t="shared" si="209"/>
        <v>0</v>
      </c>
      <c r="Y208" s="40">
        <f t="shared" si="219"/>
        <v>0</v>
      </c>
      <c r="Z208" s="40">
        <f t="shared" si="220"/>
        <v>0</v>
      </c>
      <c r="AA208" s="44">
        <f t="shared" si="221"/>
        <v>0</v>
      </c>
      <c r="AB208" s="35">
        <f t="shared" si="222"/>
        <v>0</v>
      </c>
      <c r="AC208" s="40">
        <f>U208*(1+SUMIFS(WORKING!$Y$3:$Y$6802,WORKING!$A$3:$A$6802,$D$3,WORKING!$B$3:$B$6802,A208,WORKING!$C$3:$C$6802,C208))*(1+SUMIFS(WORKING!$AA$3:$AA$6802,WORKING!$A$3:$A$6802,$D$3,WORKING!$B$3:$B$6802,A208,WORKING!$C$3:$C$6802,C208))</f>
        <v>0</v>
      </c>
      <c r="AD208" s="57">
        <v>0</v>
      </c>
      <c r="AE208" s="57">
        <v>0</v>
      </c>
      <c r="AF208" s="61">
        <f t="shared" si="210"/>
        <v>0</v>
      </c>
      <c r="AG208" s="40">
        <f t="shared" si="223"/>
        <v>0</v>
      </c>
      <c r="AH208" s="40">
        <f t="shared" si="224"/>
        <v>0</v>
      </c>
      <c r="AI208" s="44">
        <f t="shared" si="225"/>
        <v>0</v>
      </c>
      <c r="AJ208" s="35">
        <f t="shared" si="211"/>
        <v>0</v>
      </c>
      <c r="AK208" s="40">
        <f>AC208*(1+SUMIFS(WORKING!$Z$3:$Z$6802,WORKING!$A$3:$A$6802,$D$3,WORKING!$B$3:$B$6802,A208,WORKING!$C$3:$C$6802,C208))*(1+SUMIFS(WORKING!$AA$3:$AA$6802,WORKING!$A$3:$A$6802,$D$3,WORKING!$B$3:$B$6802,A208,WORKING!$C$3:$C$6802,C208))</f>
        <v>0</v>
      </c>
      <c r="AL208" s="57">
        <v>0</v>
      </c>
      <c r="AM208" s="57">
        <v>0</v>
      </c>
      <c r="AN208" s="61">
        <f t="shared" si="212"/>
        <v>0</v>
      </c>
      <c r="AO208" s="40">
        <f t="shared" si="226"/>
        <v>0</v>
      </c>
      <c r="AP208" s="40">
        <f t="shared" si="227"/>
        <v>0</v>
      </c>
      <c r="AQ208" s="44">
        <f t="shared" si="228"/>
        <v>0</v>
      </c>
    </row>
    <row r="209" spans="1:43" x14ac:dyDescent="0.25">
      <c r="A209" s="49">
        <v>6</v>
      </c>
      <c r="B209" s="49">
        <f t="shared" si="229"/>
        <v>1</v>
      </c>
      <c r="C209" s="7">
        <v>6</v>
      </c>
      <c r="D209" s="228"/>
      <c r="E209" s="228"/>
      <c r="F209" s="40">
        <f>SUMIFS(WORKING!$AB$3:$AB$6802,WORKING!$A$3:$A$6802,Results!$D$3,WORKING!$B$3:$B$6802,Results!A209,WORKING!$C$3:$C$6802,Results!C209)</f>
        <v>0</v>
      </c>
      <c r="G209" s="35">
        <f>SUMIFS(WORKING!$AC$3:$AC$6802,WORKING!$A$3:$A$6802,Results!$D$3,WORKING!$B$3:$B$6802,Results!A209,WORKING!$C$3:$C$6802,Results!C209)/1000</f>
        <v>0</v>
      </c>
      <c r="H209" s="35">
        <f t="shared" si="213"/>
        <v>0</v>
      </c>
      <c r="I209" s="187" t="s">
        <v>754</v>
      </c>
      <c r="J209" s="212" t="s">
        <v>754</v>
      </c>
      <c r="K209" s="217" t="str">
        <f t="shared" si="214"/>
        <v/>
      </c>
      <c r="L209" s="34">
        <f t="shared" si="207"/>
        <v>0</v>
      </c>
      <c r="M209" s="40">
        <f>IF(K209="",H209*(1+SUMIFS(WORKING!$W$3:$W$6802,WORKING!$A$3:$A$6802,$D$3,WORKING!$B$3:$B$6802,A209,WORKING!$C$3:$C$6802,C209))*(1+SUMIFS(WORKING!$AA$3:$AA$6802,WORKING!$A$3:$A$6802,$D$3,WORKING!$B$3:$B$6802,A209,WORKING!$C$3:$C$6802,C209)),K209*(1+SUMIFS(WORKING!$W$3:$W$6802,WORKING!$A$3:$A$6802,$D$3,WORKING!$B$3:$B$6802,A209,WORKING!$C$3:$C$6802,C209))*(1+SUMIFS(WORKING!$AA$3:$AA$6802,WORKING!$A$3:$A$6802,$D$3,WORKING!$B$3:$B$6802,A209,WORKING!$C$3:$C$6802,C209)))</f>
        <v>0</v>
      </c>
      <c r="N209" s="57">
        <v>0</v>
      </c>
      <c r="O209" s="57">
        <v>0</v>
      </c>
      <c r="P209" s="61">
        <f t="shared" si="208"/>
        <v>0</v>
      </c>
      <c r="Q209" s="40">
        <f t="shared" si="215"/>
        <v>0</v>
      </c>
      <c r="R209" s="40">
        <f t="shared" si="216"/>
        <v>0</v>
      </c>
      <c r="S209" s="44">
        <f t="shared" si="217"/>
        <v>0</v>
      </c>
      <c r="T209" s="35">
        <f t="shared" si="218"/>
        <v>0</v>
      </c>
      <c r="U209" s="40">
        <f>M209*(1+SUMIFS(WORKING!$X$3:$X$6802,WORKING!$A$3:$A$6802,$D$3,WORKING!$B$3:$B$6802,A209,WORKING!$C$3:$C$6802,C209))*(1+SUMIFS(WORKING!$AA$3:$AA$6802,WORKING!$A$3:$A$6802,$D$3,WORKING!$B$3:$B$6802,A209,WORKING!$C$3:$C$6802,C209))</f>
        <v>0</v>
      </c>
      <c r="V209" s="57">
        <v>0</v>
      </c>
      <c r="W209" s="57">
        <v>0</v>
      </c>
      <c r="X209" s="61">
        <f t="shared" si="209"/>
        <v>0</v>
      </c>
      <c r="Y209" s="40">
        <f t="shared" si="219"/>
        <v>0</v>
      </c>
      <c r="Z209" s="40">
        <f t="shared" si="220"/>
        <v>0</v>
      </c>
      <c r="AA209" s="44">
        <f t="shared" si="221"/>
        <v>0</v>
      </c>
      <c r="AB209" s="35">
        <f t="shared" si="222"/>
        <v>0</v>
      </c>
      <c r="AC209" s="40">
        <f>U209*(1+SUMIFS(WORKING!$Y$3:$Y$6802,WORKING!$A$3:$A$6802,$D$3,WORKING!$B$3:$B$6802,A209,WORKING!$C$3:$C$6802,C209))*(1+SUMIFS(WORKING!$AA$3:$AA$6802,WORKING!$A$3:$A$6802,$D$3,WORKING!$B$3:$B$6802,A209,WORKING!$C$3:$C$6802,C209))</f>
        <v>0</v>
      </c>
      <c r="AD209" s="57">
        <v>0</v>
      </c>
      <c r="AE209" s="57">
        <v>0</v>
      </c>
      <c r="AF209" s="61">
        <f t="shared" si="210"/>
        <v>0</v>
      </c>
      <c r="AG209" s="40">
        <f t="shared" si="223"/>
        <v>0</v>
      </c>
      <c r="AH209" s="40">
        <f t="shared" si="224"/>
        <v>0</v>
      </c>
      <c r="AI209" s="44">
        <f t="shared" si="225"/>
        <v>0</v>
      </c>
      <c r="AJ209" s="35">
        <f t="shared" si="211"/>
        <v>0</v>
      </c>
      <c r="AK209" s="40">
        <f>AC209*(1+SUMIFS(WORKING!$Z$3:$Z$6802,WORKING!$A$3:$A$6802,$D$3,WORKING!$B$3:$B$6802,A209,WORKING!$C$3:$C$6802,C209))*(1+SUMIFS(WORKING!$AA$3:$AA$6802,WORKING!$A$3:$A$6802,$D$3,WORKING!$B$3:$B$6802,A209,WORKING!$C$3:$C$6802,C209))</f>
        <v>0</v>
      </c>
      <c r="AL209" s="57">
        <v>0</v>
      </c>
      <c r="AM209" s="57">
        <v>0</v>
      </c>
      <c r="AN209" s="61">
        <f t="shared" si="212"/>
        <v>0</v>
      </c>
      <c r="AO209" s="40">
        <f t="shared" si="226"/>
        <v>0</v>
      </c>
      <c r="AP209" s="40">
        <f t="shared" si="227"/>
        <v>0</v>
      </c>
      <c r="AQ209" s="44">
        <f t="shared" si="228"/>
        <v>0</v>
      </c>
    </row>
    <row r="210" spans="1:43" x14ac:dyDescent="0.25">
      <c r="A210" s="49">
        <v>6</v>
      </c>
      <c r="B210" s="49">
        <f t="shared" si="229"/>
        <v>2</v>
      </c>
      <c r="C210" s="7">
        <v>7</v>
      </c>
      <c r="D210" s="228"/>
      <c r="E210" s="228"/>
      <c r="F210" s="40">
        <f>SUMIFS(WORKING!$AB$3:$AB$6802,WORKING!$A$3:$A$6802,Results!$D$3,WORKING!$B$3:$B$6802,Results!A210,WORKING!$C$3:$C$6802,Results!C210)</f>
        <v>0</v>
      </c>
      <c r="G210" s="35">
        <f>SUMIFS(WORKING!$AC$3:$AC$6802,WORKING!$A$3:$A$6802,Results!$D$3,WORKING!$B$3:$B$6802,Results!A210,WORKING!$C$3:$C$6802,Results!C210)/1000</f>
        <v>0</v>
      </c>
      <c r="H210" s="35">
        <f t="shared" si="213"/>
        <v>0</v>
      </c>
      <c r="I210" s="187" t="s">
        <v>754</v>
      </c>
      <c r="J210" s="212" t="s">
        <v>754</v>
      </c>
      <c r="K210" s="217" t="str">
        <f t="shared" si="214"/>
        <v/>
      </c>
      <c r="L210" s="34">
        <f t="shared" si="207"/>
        <v>0</v>
      </c>
      <c r="M210" s="40">
        <f>IF(K210="",H210*(1+SUMIFS(WORKING!$W$3:$W$6802,WORKING!$A$3:$A$6802,$D$3,WORKING!$B$3:$B$6802,A210,WORKING!$C$3:$C$6802,C210))*(1+SUMIFS(WORKING!$AA$3:$AA$6802,WORKING!$A$3:$A$6802,$D$3,WORKING!$B$3:$B$6802,A210,WORKING!$C$3:$C$6802,C210)),K210*(1+SUMIFS(WORKING!$W$3:$W$6802,WORKING!$A$3:$A$6802,$D$3,WORKING!$B$3:$B$6802,A210,WORKING!$C$3:$C$6802,C210))*(1+SUMIFS(WORKING!$AA$3:$AA$6802,WORKING!$A$3:$A$6802,$D$3,WORKING!$B$3:$B$6802,A210,WORKING!$C$3:$C$6802,C210)))</f>
        <v>0</v>
      </c>
      <c r="N210" s="57">
        <v>0</v>
      </c>
      <c r="O210" s="57">
        <v>0</v>
      </c>
      <c r="P210" s="61">
        <f t="shared" si="208"/>
        <v>0</v>
      </c>
      <c r="Q210" s="40">
        <f t="shared" si="215"/>
        <v>0</v>
      </c>
      <c r="R210" s="40">
        <f t="shared" si="216"/>
        <v>0</v>
      </c>
      <c r="S210" s="44">
        <f t="shared" si="217"/>
        <v>0</v>
      </c>
      <c r="T210" s="35">
        <f t="shared" si="218"/>
        <v>0</v>
      </c>
      <c r="U210" s="40">
        <f>M210*(1+SUMIFS(WORKING!$X$3:$X$6802,WORKING!$A$3:$A$6802,$D$3,WORKING!$B$3:$B$6802,A210,WORKING!$C$3:$C$6802,C210))*(1+SUMIFS(WORKING!$AA$3:$AA$6802,WORKING!$A$3:$A$6802,$D$3,WORKING!$B$3:$B$6802,A210,WORKING!$C$3:$C$6802,C210))</f>
        <v>0</v>
      </c>
      <c r="V210" s="57">
        <v>0</v>
      </c>
      <c r="W210" s="57">
        <v>0</v>
      </c>
      <c r="X210" s="61">
        <f t="shared" si="209"/>
        <v>0</v>
      </c>
      <c r="Y210" s="40">
        <f t="shared" si="219"/>
        <v>0</v>
      </c>
      <c r="Z210" s="40">
        <f t="shared" si="220"/>
        <v>0</v>
      </c>
      <c r="AA210" s="44">
        <f t="shared" si="221"/>
        <v>0</v>
      </c>
      <c r="AB210" s="35">
        <f t="shared" si="222"/>
        <v>0</v>
      </c>
      <c r="AC210" s="40">
        <f>U210*(1+SUMIFS(WORKING!$Y$3:$Y$6802,WORKING!$A$3:$A$6802,$D$3,WORKING!$B$3:$B$6802,A210,WORKING!$C$3:$C$6802,C210))*(1+SUMIFS(WORKING!$AA$3:$AA$6802,WORKING!$A$3:$A$6802,$D$3,WORKING!$B$3:$B$6802,A210,WORKING!$C$3:$C$6802,C210))</f>
        <v>0</v>
      </c>
      <c r="AD210" s="57">
        <v>0</v>
      </c>
      <c r="AE210" s="57">
        <v>0</v>
      </c>
      <c r="AF210" s="61">
        <f t="shared" si="210"/>
        <v>0</v>
      </c>
      <c r="AG210" s="40">
        <f t="shared" si="223"/>
        <v>0</v>
      </c>
      <c r="AH210" s="40">
        <f t="shared" si="224"/>
        <v>0</v>
      </c>
      <c r="AI210" s="44">
        <f t="shared" si="225"/>
        <v>0</v>
      </c>
      <c r="AJ210" s="35">
        <f t="shared" si="211"/>
        <v>0</v>
      </c>
      <c r="AK210" s="40">
        <f>AC210*(1+SUMIFS(WORKING!$Z$3:$Z$6802,WORKING!$A$3:$A$6802,$D$3,WORKING!$B$3:$B$6802,A210,WORKING!$C$3:$C$6802,C210))*(1+SUMIFS(WORKING!$AA$3:$AA$6802,WORKING!$A$3:$A$6802,$D$3,WORKING!$B$3:$B$6802,A210,WORKING!$C$3:$C$6802,C210))</f>
        <v>0</v>
      </c>
      <c r="AL210" s="57">
        <v>0</v>
      </c>
      <c r="AM210" s="57">
        <v>0</v>
      </c>
      <c r="AN210" s="61">
        <f t="shared" si="212"/>
        <v>0</v>
      </c>
      <c r="AO210" s="40">
        <f t="shared" si="226"/>
        <v>0</v>
      </c>
      <c r="AP210" s="40">
        <f t="shared" si="227"/>
        <v>0</v>
      </c>
      <c r="AQ210" s="44">
        <f t="shared" si="228"/>
        <v>0</v>
      </c>
    </row>
    <row r="211" spans="1:43" x14ac:dyDescent="0.25">
      <c r="A211" s="49">
        <v>6</v>
      </c>
      <c r="B211" s="49">
        <f t="shared" si="229"/>
        <v>2</v>
      </c>
      <c r="C211" s="7">
        <v>8</v>
      </c>
      <c r="D211" s="228"/>
      <c r="E211" s="228"/>
      <c r="F211" s="40">
        <f>SUMIFS(WORKING!$AB$3:$AB$6802,WORKING!$A$3:$A$6802,Results!$D$3,WORKING!$B$3:$B$6802,Results!A211,WORKING!$C$3:$C$6802,Results!C211)</f>
        <v>0</v>
      </c>
      <c r="G211" s="35">
        <f>SUMIFS(WORKING!$AC$3:$AC$6802,WORKING!$A$3:$A$6802,Results!$D$3,WORKING!$B$3:$B$6802,Results!A211,WORKING!$C$3:$C$6802,Results!C211)/1000</f>
        <v>0</v>
      </c>
      <c r="H211" s="35">
        <f t="shared" si="213"/>
        <v>0</v>
      </c>
      <c r="I211" s="187" t="s">
        <v>754</v>
      </c>
      <c r="J211" s="212" t="s">
        <v>754</v>
      </c>
      <c r="K211" s="217" t="str">
        <f t="shared" si="214"/>
        <v/>
      </c>
      <c r="L211" s="34">
        <f t="shared" si="207"/>
        <v>0</v>
      </c>
      <c r="M211" s="40">
        <f>IF(K211="",H211*(1+SUMIFS(WORKING!$W$3:$W$6802,WORKING!$A$3:$A$6802,$D$3,WORKING!$B$3:$B$6802,A211,WORKING!$C$3:$C$6802,C211))*(1+SUMIFS(WORKING!$AA$3:$AA$6802,WORKING!$A$3:$A$6802,$D$3,WORKING!$B$3:$B$6802,A211,WORKING!$C$3:$C$6802,C211)),K211*(1+SUMIFS(WORKING!$W$3:$W$6802,WORKING!$A$3:$A$6802,$D$3,WORKING!$B$3:$B$6802,A211,WORKING!$C$3:$C$6802,C211))*(1+SUMIFS(WORKING!$AA$3:$AA$6802,WORKING!$A$3:$A$6802,$D$3,WORKING!$B$3:$B$6802,A211,WORKING!$C$3:$C$6802,C211)))</f>
        <v>0</v>
      </c>
      <c r="N211" s="57">
        <v>0</v>
      </c>
      <c r="O211" s="57">
        <v>0</v>
      </c>
      <c r="P211" s="61">
        <f t="shared" si="208"/>
        <v>0</v>
      </c>
      <c r="Q211" s="40">
        <f t="shared" si="215"/>
        <v>0</v>
      </c>
      <c r="R211" s="40">
        <f t="shared" si="216"/>
        <v>0</v>
      </c>
      <c r="S211" s="44">
        <f t="shared" si="217"/>
        <v>0</v>
      </c>
      <c r="T211" s="35">
        <f t="shared" si="218"/>
        <v>0</v>
      </c>
      <c r="U211" s="40">
        <f>M211*(1+SUMIFS(WORKING!$X$3:$X$6802,WORKING!$A$3:$A$6802,$D$3,WORKING!$B$3:$B$6802,A211,WORKING!$C$3:$C$6802,C211))*(1+SUMIFS(WORKING!$AA$3:$AA$6802,WORKING!$A$3:$A$6802,$D$3,WORKING!$B$3:$B$6802,A211,WORKING!$C$3:$C$6802,C211))</f>
        <v>0</v>
      </c>
      <c r="V211" s="57">
        <v>0</v>
      </c>
      <c r="W211" s="57">
        <v>0</v>
      </c>
      <c r="X211" s="61">
        <f t="shared" si="209"/>
        <v>0</v>
      </c>
      <c r="Y211" s="40">
        <f t="shared" si="219"/>
        <v>0</v>
      </c>
      <c r="Z211" s="40">
        <f t="shared" si="220"/>
        <v>0</v>
      </c>
      <c r="AA211" s="44">
        <f t="shared" si="221"/>
        <v>0</v>
      </c>
      <c r="AB211" s="35">
        <f t="shared" si="222"/>
        <v>0</v>
      </c>
      <c r="AC211" s="40">
        <f>U211*(1+SUMIFS(WORKING!$Y$3:$Y$6802,WORKING!$A$3:$A$6802,$D$3,WORKING!$B$3:$B$6802,A211,WORKING!$C$3:$C$6802,C211))*(1+SUMIFS(WORKING!$AA$3:$AA$6802,WORKING!$A$3:$A$6802,$D$3,WORKING!$B$3:$B$6802,A211,WORKING!$C$3:$C$6802,C211))</f>
        <v>0</v>
      </c>
      <c r="AD211" s="57">
        <v>0</v>
      </c>
      <c r="AE211" s="57">
        <v>0</v>
      </c>
      <c r="AF211" s="61">
        <f t="shared" si="210"/>
        <v>0</v>
      </c>
      <c r="AG211" s="40">
        <f t="shared" si="223"/>
        <v>0</v>
      </c>
      <c r="AH211" s="40">
        <f t="shared" si="224"/>
        <v>0</v>
      </c>
      <c r="AI211" s="44">
        <f t="shared" si="225"/>
        <v>0</v>
      </c>
      <c r="AJ211" s="35">
        <f t="shared" si="211"/>
        <v>0</v>
      </c>
      <c r="AK211" s="40">
        <f>AC211*(1+SUMIFS(WORKING!$Z$3:$Z$6802,WORKING!$A$3:$A$6802,$D$3,WORKING!$B$3:$B$6802,A211,WORKING!$C$3:$C$6802,C211))*(1+SUMIFS(WORKING!$AA$3:$AA$6802,WORKING!$A$3:$A$6802,$D$3,WORKING!$B$3:$B$6802,A211,WORKING!$C$3:$C$6802,C211))</f>
        <v>0</v>
      </c>
      <c r="AL211" s="57">
        <v>0</v>
      </c>
      <c r="AM211" s="57">
        <v>0</v>
      </c>
      <c r="AN211" s="61">
        <f t="shared" si="212"/>
        <v>0</v>
      </c>
      <c r="AO211" s="40">
        <f t="shared" si="226"/>
        <v>0</v>
      </c>
      <c r="AP211" s="40">
        <f t="shared" si="227"/>
        <v>0</v>
      </c>
      <c r="AQ211" s="44">
        <f t="shared" si="228"/>
        <v>0</v>
      </c>
    </row>
    <row r="212" spans="1:43" x14ac:dyDescent="0.25">
      <c r="A212" s="49">
        <v>6</v>
      </c>
      <c r="B212" s="49">
        <f t="shared" si="229"/>
        <v>2</v>
      </c>
      <c r="C212" s="7">
        <v>9</v>
      </c>
      <c r="D212" s="228"/>
      <c r="E212" s="228"/>
      <c r="F212" s="40">
        <f>SUMIFS(WORKING!$AB$3:$AB$6802,WORKING!$A$3:$A$6802,Results!$D$3,WORKING!$B$3:$B$6802,Results!A212,WORKING!$C$3:$C$6802,Results!C212)</f>
        <v>0</v>
      </c>
      <c r="G212" s="35">
        <f>SUMIFS(WORKING!$AC$3:$AC$6802,WORKING!$A$3:$A$6802,Results!$D$3,WORKING!$B$3:$B$6802,Results!A212,WORKING!$C$3:$C$6802,Results!C212)/1000</f>
        <v>0</v>
      </c>
      <c r="H212" s="35">
        <f t="shared" si="213"/>
        <v>0</v>
      </c>
      <c r="I212" s="187" t="s">
        <v>754</v>
      </c>
      <c r="J212" s="212" t="s">
        <v>754</v>
      </c>
      <c r="K212" s="217" t="str">
        <f t="shared" si="214"/>
        <v/>
      </c>
      <c r="L212" s="34">
        <f t="shared" si="207"/>
        <v>0</v>
      </c>
      <c r="M212" s="40">
        <f>IF(K212="",H212*(1+SUMIFS(WORKING!$W$3:$W$6802,WORKING!$A$3:$A$6802,$D$3,WORKING!$B$3:$B$6802,A212,WORKING!$C$3:$C$6802,C212))*(1+SUMIFS(WORKING!$AA$3:$AA$6802,WORKING!$A$3:$A$6802,$D$3,WORKING!$B$3:$B$6802,A212,WORKING!$C$3:$C$6802,C212)),K212*(1+SUMIFS(WORKING!$W$3:$W$6802,WORKING!$A$3:$A$6802,$D$3,WORKING!$B$3:$B$6802,A212,WORKING!$C$3:$C$6802,C212))*(1+SUMIFS(WORKING!$AA$3:$AA$6802,WORKING!$A$3:$A$6802,$D$3,WORKING!$B$3:$B$6802,A212,WORKING!$C$3:$C$6802,C212)))</f>
        <v>0</v>
      </c>
      <c r="N212" s="57">
        <v>0</v>
      </c>
      <c r="O212" s="57">
        <v>0</v>
      </c>
      <c r="P212" s="61">
        <f t="shared" si="208"/>
        <v>0</v>
      </c>
      <c r="Q212" s="40">
        <f t="shared" si="215"/>
        <v>0</v>
      </c>
      <c r="R212" s="40">
        <f t="shared" si="216"/>
        <v>0</v>
      </c>
      <c r="S212" s="44">
        <f t="shared" si="217"/>
        <v>0</v>
      </c>
      <c r="T212" s="35">
        <f t="shared" si="218"/>
        <v>0</v>
      </c>
      <c r="U212" s="40">
        <f>M212*(1+SUMIFS(WORKING!$X$3:$X$6802,WORKING!$A$3:$A$6802,$D$3,WORKING!$B$3:$B$6802,A212,WORKING!$C$3:$C$6802,C212))*(1+SUMIFS(WORKING!$AA$3:$AA$6802,WORKING!$A$3:$A$6802,$D$3,WORKING!$B$3:$B$6802,A212,WORKING!$C$3:$C$6802,C212))</f>
        <v>0</v>
      </c>
      <c r="V212" s="57">
        <v>0</v>
      </c>
      <c r="W212" s="57">
        <v>0</v>
      </c>
      <c r="X212" s="61">
        <f t="shared" si="209"/>
        <v>0</v>
      </c>
      <c r="Y212" s="40">
        <f t="shared" si="219"/>
        <v>0</v>
      </c>
      <c r="Z212" s="40">
        <f t="shared" si="220"/>
        <v>0</v>
      </c>
      <c r="AA212" s="44">
        <f t="shared" si="221"/>
        <v>0</v>
      </c>
      <c r="AB212" s="35">
        <f t="shared" si="222"/>
        <v>0</v>
      </c>
      <c r="AC212" s="40">
        <f>U212*(1+SUMIFS(WORKING!$Y$3:$Y$6802,WORKING!$A$3:$A$6802,$D$3,WORKING!$B$3:$B$6802,A212,WORKING!$C$3:$C$6802,C212))*(1+SUMIFS(WORKING!$AA$3:$AA$6802,WORKING!$A$3:$A$6802,$D$3,WORKING!$B$3:$B$6802,A212,WORKING!$C$3:$C$6802,C212))</f>
        <v>0</v>
      </c>
      <c r="AD212" s="57">
        <v>0</v>
      </c>
      <c r="AE212" s="57">
        <v>0</v>
      </c>
      <c r="AF212" s="61">
        <f t="shared" si="210"/>
        <v>0</v>
      </c>
      <c r="AG212" s="40">
        <f t="shared" si="223"/>
        <v>0</v>
      </c>
      <c r="AH212" s="40">
        <f t="shared" si="224"/>
        <v>0</v>
      </c>
      <c r="AI212" s="44">
        <f t="shared" si="225"/>
        <v>0</v>
      </c>
      <c r="AJ212" s="35">
        <f t="shared" si="211"/>
        <v>0</v>
      </c>
      <c r="AK212" s="40">
        <f>AC212*(1+SUMIFS(WORKING!$Z$3:$Z$6802,WORKING!$A$3:$A$6802,$D$3,WORKING!$B$3:$B$6802,A212,WORKING!$C$3:$C$6802,C212))*(1+SUMIFS(WORKING!$AA$3:$AA$6802,WORKING!$A$3:$A$6802,$D$3,WORKING!$B$3:$B$6802,A212,WORKING!$C$3:$C$6802,C212))</f>
        <v>0</v>
      </c>
      <c r="AL212" s="57">
        <v>0</v>
      </c>
      <c r="AM212" s="57">
        <v>0</v>
      </c>
      <c r="AN212" s="61">
        <f t="shared" si="212"/>
        <v>0</v>
      </c>
      <c r="AO212" s="40">
        <f t="shared" si="226"/>
        <v>0</v>
      </c>
      <c r="AP212" s="40">
        <f t="shared" si="227"/>
        <v>0</v>
      </c>
      <c r="AQ212" s="44">
        <f t="shared" si="228"/>
        <v>0</v>
      </c>
    </row>
    <row r="213" spans="1:43" x14ac:dyDescent="0.25">
      <c r="A213" s="49">
        <v>6</v>
      </c>
      <c r="B213" s="49">
        <f t="shared" si="229"/>
        <v>2</v>
      </c>
      <c r="C213" s="7">
        <v>10</v>
      </c>
      <c r="D213" s="228"/>
      <c r="E213" s="228"/>
      <c r="F213" s="40">
        <f>SUMIFS(WORKING!$AB$3:$AB$6802,WORKING!$A$3:$A$6802,Results!$D$3,WORKING!$B$3:$B$6802,Results!A213,WORKING!$C$3:$C$6802,Results!C213)</f>
        <v>0</v>
      </c>
      <c r="G213" s="35">
        <f>SUMIFS(WORKING!$AC$3:$AC$6802,WORKING!$A$3:$A$6802,Results!$D$3,WORKING!$B$3:$B$6802,Results!A213,WORKING!$C$3:$C$6802,Results!C213)/1000</f>
        <v>0</v>
      </c>
      <c r="H213" s="35">
        <f t="shared" si="213"/>
        <v>0</v>
      </c>
      <c r="I213" s="187" t="s">
        <v>754</v>
      </c>
      <c r="J213" s="212" t="s">
        <v>754</v>
      </c>
      <c r="K213" s="217" t="str">
        <f t="shared" si="214"/>
        <v/>
      </c>
      <c r="L213" s="34">
        <f t="shared" si="207"/>
        <v>0</v>
      </c>
      <c r="M213" s="40">
        <f>IF(K213="",H213*(1+SUMIFS(WORKING!$W$3:$W$6802,WORKING!$A$3:$A$6802,$D$3,WORKING!$B$3:$B$6802,A213,WORKING!$C$3:$C$6802,C213))*(1+SUMIFS(WORKING!$AA$3:$AA$6802,WORKING!$A$3:$A$6802,$D$3,WORKING!$B$3:$B$6802,A213,WORKING!$C$3:$C$6802,C213)),K213*(1+SUMIFS(WORKING!$W$3:$W$6802,WORKING!$A$3:$A$6802,$D$3,WORKING!$B$3:$B$6802,A213,WORKING!$C$3:$C$6802,C213))*(1+SUMIFS(WORKING!$AA$3:$AA$6802,WORKING!$A$3:$A$6802,$D$3,WORKING!$B$3:$B$6802,A213,WORKING!$C$3:$C$6802,C213)))</f>
        <v>0</v>
      </c>
      <c r="N213" s="57">
        <v>0</v>
      </c>
      <c r="O213" s="57">
        <v>0</v>
      </c>
      <c r="P213" s="61">
        <f t="shared" si="208"/>
        <v>0</v>
      </c>
      <c r="Q213" s="40">
        <f t="shared" si="215"/>
        <v>0</v>
      </c>
      <c r="R213" s="40">
        <f t="shared" si="216"/>
        <v>0</v>
      </c>
      <c r="S213" s="44">
        <f t="shared" si="217"/>
        <v>0</v>
      </c>
      <c r="T213" s="35">
        <f t="shared" si="218"/>
        <v>0</v>
      </c>
      <c r="U213" s="40">
        <f>M213*(1+SUMIFS(WORKING!$X$3:$X$6802,WORKING!$A$3:$A$6802,$D$3,WORKING!$B$3:$B$6802,A213,WORKING!$C$3:$C$6802,C213))*(1+SUMIFS(WORKING!$AA$3:$AA$6802,WORKING!$A$3:$A$6802,$D$3,WORKING!$B$3:$B$6802,A213,WORKING!$C$3:$C$6802,C213))</f>
        <v>0</v>
      </c>
      <c r="V213" s="57">
        <v>0</v>
      </c>
      <c r="W213" s="57">
        <v>0</v>
      </c>
      <c r="X213" s="61">
        <f t="shared" si="209"/>
        <v>0</v>
      </c>
      <c r="Y213" s="40">
        <f t="shared" si="219"/>
        <v>0</v>
      </c>
      <c r="Z213" s="40">
        <f t="shared" si="220"/>
        <v>0</v>
      </c>
      <c r="AA213" s="44">
        <f t="shared" si="221"/>
        <v>0</v>
      </c>
      <c r="AB213" s="35">
        <f t="shared" si="222"/>
        <v>0</v>
      </c>
      <c r="AC213" s="40">
        <f>U213*(1+SUMIFS(WORKING!$Y$3:$Y$6802,WORKING!$A$3:$A$6802,$D$3,WORKING!$B$3:$B$6802,A213,WORKING!$C$3:$C$6802,C213))*(1+SUMIFS(WORKING!$AA$3:$AA$6802,WORKING!$A$3:$A$6802,$D$3,WORKING!$B$3:$B$6802,A213,WORKING!$C$3:$C$6802,C213))</f>
        <v>0</v>
      </c>
      <c r="AD213" s="57">
        <v>0</v>
      </c>
      <c r="AE213" s="57">
        <v>0</v>
      </c>
      <c r="AF213" s="61">
        <f t="shared" si="210"/>
        <v>0</v>
      </c>
      <c r="AG213" s="40">
        <f t="shared" si="223"/>
        <v>0</v>
      </c>
      <c r="AH213" s="40">
        <f t="shared" si="224"/>
        <v>0</v>
      </c>
      <c r="AI213" s="44">
        <f t="shared" si="225"/>
        <v>0</v>
      </c>
      <c r="AJ213" s="35">
        <f t="shared" si="211"/>
        <v>0</v>
      </c>
      <c r="AK213" s="40">
        <f>AC213*(1+SUMIFS(WORKING!$Z$3:$Z$6802,WORKING!$A$3:$A$6802,$D$3,WORKING!$B$3:$B$6802,A213,WORKING!$C$3:$C$6802,C213))*(1+SUMIFS(WORKING!$AA$3:$AA$6802,WORKING!$A$3:$A$6802,$D$3,WORKING!$B$3:$B$6802,A213,WORKING!$C$3:$C$6802,C213))</f>
        <v>0</v>
      </c>
      <c r="AL213" s="57">
        <v>0</v>
      </c>
      <c r="AM213" s="57">
        <v>0</v>
      </c>
      <c r="AN213" s="61">
        <f t="shared" si="212"/>
        <v>0</v>
      </c>
      <c r="AO213" s="40">
        <f t="shared" si="226"/>
        <v>0</v>
      </c>
      <c r="AP213" s="40">
        <f t="shared" si="227"/>
        <v>0</v>
      </c>
      <c r="AQ213" s="44">
        <f t="shared" si="228"/>
        <v>0</v>
      </c>
    </row>
    <row r="214" spans="1:43" x14ac:dyDescent="0.25">
      <c r="A214" s="49">
        <v>6</v>
      </c>
      <c r="B214" s="49">
        <f t="shared" si="229"/>
        <v>3</v>
      </c>
      <c r="C214" s="7">
        <v>11</v>
      </c>
      <c r="D214" s="228"/>
      <c r="E214" s="228"/>
      <c r="F214" s="40">
        <f>SUMIFS(WORKING!$AB$3:$AB$6802,WORKING!$A$3:$A$6802,Results!$D$3,WORKING!$B$3:$B$6802,Results!A214,WORKING!$C$3:$C$6802,Results!C214)</f>
        <v>0</v>
      </c>
      <c r="G214" s="35">
        <f>SUMIFS(WORKING!$AC$3:$AC$6802,WORKING!$A$3:$A$6802,Results!$D$3,WORKING!$B$3:$B$6802,Results!A214,WORKING!$C$3:$C$6802,Results!C214)/1000</f>
        <v>0</v>
      </c>
      <c r="H214" s="35">
        <f t="shared" si="213"/>
        <v>0</v>
      </c>
      <c r="I214" s="187" t="s">
        <v>754</v>
      </c>
      <c r="J214" s="212" t="s">
        <v>754</v>
      </c>
      <c r="K214" s="217" t="str">
        <f t="shared" si="214"/>
        <v/>
      </c>
      <c r="L214" s="34">
        <f t="shared" si="207"/>
        <v>0</v>
      </c>
      <c r="M214" s="40">
        <f>IF(K214="",H214*(1+SUMIFS(WORKING!$W$3:$W$6802,WORKING!$A$3:$A$6802,$D$3,WORKING!$B$3:$B$6802,A214,WORKING!$C$3:$C$6802,C214))*(1+SUMIFS(WORKING!$AA$3:$AA$6802,WORKING!$A$3:$A$6802,$D$3,WORKING!$B$3:$B$6802,A214,WORKING!$C$3:$C$6802,C214)),K214*(1+SUMIFS(WORKING!$W$3:$W$6802,WORKING!$A$3:$A$6802,$D$3,WORKING!$B$3:$B$6802,A214,WORKING!$C$3:$C$6802,C214))*(1+SUMIFS(WORKING!$AA$3:$AA$6802,WORKING!$A$3:$A$6802,$D$3,WORKING!$B$3:$B$6802,A214,WORKING!$C$3:$C$6802,C214)))</f>
        <v>0</v>
      </c>
      <c r="N214" s="57">
        <v>0</v>
      </c>
      <c r="O214" s="57">
        <v>0</v>
      </c>
      <c r="P214" s="61">
        <f t="shared" si="208"/>
        <v>0</v>
      </c>
      <c r="Q214" s="40">
        <f t="shared" si="215"/>
        <v>0</v>
      </c>
      <c r="R214" s="40">
        <f t="shared" si="216"/>
        <v>0</v>
      </c>
      <c r="S214" s="44">
        <f t="shared" si="217"/>
        <v>0</v>
      </c>
      <c r="T214" s="35">
        <f t="shared" si="218"/>
        <v>0</v>
      </c>
      <c r="U214" s="40">
        <f>M214*(1+SUMIFS(WORKING!$X$3:$X$6802,WORKING!$A$3:$A$6802,$D$3,WORKING!$B$3:$B$6802,A214,WORKING!$C$3:$C$6802,C214))*(1+SUMIFS(WORKING!$AA$3:$AA$6802,WORKING!$A$3:$A$6802,$D$3,WORKING!$B$3:$B$6802,A214,WORKING!$C$3:$C$6802,C214))</f>
        <v>0</v>
      </c>
      <c r="V214" s="57">
        <v>0</v>
      </c>
      <c r="W214" s="57">
        <v>0</v>
      </c>
      <c r="X214" s="61">
        <f t="shared" si="209"/>
        <v>0</v>
      </c>
      <c r="Y214" s="40">
        <f t="shared" si="219"/>
        <v>0</v>
      </c>
      <c r="Z214" s="40">
        <f t="shared" si="220"/>
        <v>0</v>
      </c>
      <c r="AA214" s="44">
        <f t="shared" si="221"/>
        <v>0</v>
      </c>
      <c r="AB214" s="35">
        <f t="shared" si="222"/>
        <v>0</v>
      </c>
      <c r="AC214" s="40">
        <f>U214*(1+SUMIFS(WORKING!$Y$3:$Y$6802,WORKING!$A$3:$A$6802,$D$3,WORKING!$B$3:$B$6802,A214,WORKING!$C$3:$C$6802,C214))*(1+SUMIFS(WORKING!$AA$3:$AA$6802,WORKING!$A$3:$A$6802,$D$3,WORKING!$B$3:$B$6802,A214,WORKING!$C$3:$C$6802,C214))</f>
        <v>0</v>
      </c>
      <c r="AD214" s="57">
        <v>0</v>
      </c>
      <c r="AE214" s="57">
        <v>0</v>
      </c>
      <c r="AF214" s="61">
        <f t="shared" si="210"/>
        <v>0</v>
      </c>
      <c r="AG214" s="40">
        <f t="shared" si="223"/>
        <v>0</v>
      </c>
      <c r="AH214" s="40">
        <f t="shared" si="224"/>
        <v>0</v>
      </c>
      <c r="AI214" s="44">
        <f t="shared" si="225"/>
        <v>0</v>
      </c>
      <c r="AJ214" s="35">
        <f t="shared" si="211"/>
        <v>0</v>
      </c>
      <c r="AK214" s="40">
        <f>AC214*(1+SUMIFS(WORKING!$Z$3:$Z$6802,WORKING!$A$3:$A$6802,$D$3,WORKING!$B$3:$B$6802,A214,WORKING!$C$3:$C$6802,C214))*(1+SUMIFS(WORKING!$AA$3:$AA$6802,WORKING!$A$3:$A$6802,$D$3,WORKING!$B$3:$B$6802,A214,WORKING!$C$3:$C$6802,C214))</f>
        <v>0</v>
      </c>
      <c r="AL214" s="57">
        <v>0</v>
      </c>
      <c r="AM214" s="57">
        <v>0</v>
      </c>
      <c r="AN214" s="61">
        <f t="shared" si="212"/>
        <v>0</v>
      </c>
      <c r="AO214" s="40">
        <f t="shared" si="226"/>
        <v>0</v>
      </c>
      <c r="AP214" s="40">
        <f t="shared" si="227"/>
        <v>0</v>
      </c>
      <c r="AQ214" s="44">
        <f t="shared" si="228"/>
        <v>0</v>
      </c>
    </row>
    <row r="215" spans="1:43" x14ac:dyDescent="0.25">
      <c r="A215" s="49">
        <v>6</v>
      </c>
      <c r="B215" s="49">
        <f t="shared" si="229"/>
        <v>3</v>
      </c>
      <c r="C215" s="7">
        <v>12</v>
      </c>
      <c r="D215" s="228"/>
      <c r="E215" s="228"/>
      <c r="F215" s="40">
        <f>SUMIFS(WORKING!$AB$3:$AB$6802,WORKING!$A$3:$A$6802,Results!$D$3,WORKING!$B$3:$B$6802,Results!A215,WORKING!$C$3:$C$6802,Results!C215)</f>
        <v>0</v>
      </c>
      <c r="G215" s="35">
        <f>SUMIFS(WORKING!$AC$3:$AC$6802,WORKING!$A$3:$A$6802,Results!$D$3,WORKING!$B$3:$B$6802,Results!A215,WORKING!$C$3:$C$6802,Results!C215)/1000</f>
        <v>0</v>
      </c>
      <c r="H215" s="35">
        <f t="shared" si="213"/>
        <v>0</v>
      </c>
      <c r="I215" s="187" t="s">
        <v>754</v>
      </c>
      <c r="J215" s="212" t="s">
        <v>754</v>
      </c>
      <c r="K215" s="217" t="str">
        <f t="shared" si="214"/>
        <v/>
      </c>
      <c r="L215" s="34">
        <f t="shared" si="207"/>
        <v>0</v>
      </c>
      <c r="M215" s="40">
        <f>IF(K215="",H215*(1+SUMIFS(WORKING!$W$3:$W$6802,WORKING!$A$3:$A$6802,$D$3,WORKING!$B$3:$B$6802,A215,WORKING!$C$3:$C$6802,C215))*(1+SUMIFS(WORKING!$AA$3:$AA$6802,WORKING!$A$3:$A$6802,$D$3,WORKING!$B$3:$B$6802,A215,WORKING!$C$3:$C$6802,C215)),K215*(1+SUMIFS(WORKING!$W$3:$W$6802,WORKING!$A$3:$A$6802,$D$3,WORKING!$B$3:$B$6802,A215,WORKING!$C$3:$C$6802,C215))*(1+SUMIFS(WORKING!$AA$3:$AA$6802,WORKING!$A$3:$A$6802,$D$3,WORKING!$B$3:$B$6802,A215,WORKING!$C$3:$C$6802,C215)))</f>
        <v>0</v>
      </c>
      <c r="N215" s="57">
        <v>0</v>
      </c>
      <c r="O215" s="57">
        <v>0</v>
      </c>
      <c r="P215" s="61">
        <f t="shared" si="208"/>
        <v>0</v>
      </c>
      <c r="Q215" s="40">
        <f t="shared" si="215"/>
        <v>0</v>
      </c>
      <c r="R215" s="40">
        <f t="shared" si="216"/>
        <v>0</v>
      </c>
      <c r="S215" s="44">
        <f t="shared" si="217"/>
        <v>0</v>
      </c>
      <c r="T215" s="35">
        <f t="shared" si="218"/>
        <v>0</v>
      </c>
      <c r="U215" s="40">
        <f>M215*(1+SUMIFS(WORKING!$X$3:$X$6802,WORKING!$A$3:$A$6802,$D$3,WORKING!$B$3:$B$6802,A215,WORKING!$C$3:$C$6802,C215))*(1+SUMIFS(WORKING!$AA$3:$AA$6802,WORKING!$A$3:$A$6802,$D$3,WORKING!$B$3:$B$6802,A215,WORKING!$C$3:$C$6802,C215))</f>
        <v>0</v>
      </c>
      <c r="V215" s="57">
        <v>0</v>
      </c>
      <c r="W215" s="57">
        <v>0</v>
      </c>
      <c r="X215" s="61">
        <f t="shared" si="209"/>
        <v>0</v>
      </c>
      <c r="Y215" s="40">
        <f t="shared" si="219"/>
        <v>0</v>
      </c>
      <c r="Z215" s="40">
        <f t="shared" si="220"/>
        <v>0</v>
      </c>
      <c r="AA215" s="44">
        <f t="shared" si="221"/>
        <v>0</v>
      </c>
      <c r="AB215" s="35">
        <f t="shared" si="222"/>
        <v>0</v>
      </c>
      <c r="AC215" s="40">
        <f>U215*(1+SUMIFS(WORKING!$Y$3:$Y$6802,WORKING!$A$3:$A$6802,$D$3,WORKING!$B$3:$B$6802,A215,WORKING!$C$3:$C$6802,C215))*(1+SUMIFS(WORKING!$AA$3:$AA$6802,WORKING!$A$3:$A$6802,$D$3,WORKING!$B$3:$B$6802,A215,WORKING!$C$3:$C$6802,C215))</f>
        <v>0</v>
      </c>
      <c r="AD215" s="57">
        <v>0</v>
      </c>
      <c r="AE215" s="57">
        <v>0</v>
      </c>
      <c r="AF215" s="61">
        <f t="shared" si="210"/>
        <v>0</v>
      </c>
      <c r="AG215" s="40">
        <f t="shared" si="223"/>
        <v>0</v>
      </c>
      <c r="AH215" s="40">
        <f t="shared" si="224"/>
        <v>0</v>
      </c>
      <c r="AI215" s="44">
        <f t="shared" si="225"/>
        <v>0</v>
      </c>
      <c r="AJ215" s="35">
        <f t="shared" si="211"/>
        <v>0</v>
      </c>
      <c r="AK215" s="40">
        <f>AC215*(1+SUMIFS(WORKING!$Z$3:$Z$6802,WORKING!$A$3:$A$6802,$D$3,WORKING!$B$3:$B$6802,A215,WORKING!$C$3:$C$6802,C215))*(1+SUMIFS(WORKING!$AA$3:$AA$6802,WORKING!$A$3:$A$6802,$D$3,WORKING!$B$3:$B$6802,A215,WORKING!$C$3:$C$6802,C215))</f>
        <v>0</v>
      </c>
      <c r="AL215" s="57">
        <v>0</v>
      </c>
      <c r="AM215" s="57">
        <v>0</v>
      </c>
      <c r="AN215" s="61">
        <f t="shared" si="212"/>
        <v>0</v>
      </c>
      <c r="AO215" s="40">
        <f t="shared" si="226"/>
        <v>0</v>
      </c>
      <c r="AP215" s="40">
        <f t="shared" si="227"/>
        <v>0</v>
      </c>
      <c r="AQ215" s="44">
        <f t="shared" si="228"/>
        <v>0</v>
      </c>
    </row>
    <row r="216" spans="1:43" x14ac:dyDescent="0.25">
      <c r="A216" s="49">
        <v>6</v>
      </c>
      <c r="B216" s="49">
        <f t="shared" si="229"/>
        <v>4</v>
      </c>
      <c r="C216" s="7">
        <v>13</v>
      </c>
      <c r="D216" s="228"/>
      <c r="E216" s="228"/>
      <c r="F216" s="40">
        <f>SUMIFS(WORKING!$AB$3:$AB$6802,WORKING!$A$3:$A$6802,Results!$D$3,WORKING!$B$3:$B$6802,Results!A216,WORKING!$C$3:$C$6802,Results!C216)</f>
        <v>0</v>
      </c>
      <c r="G216" s="35">
        <f>SUMIFS(WORKING!$AC$3:$AC$6802,WORKING!$A$3:$A$6802,Results!$D$3,WORKING!$B$3:$B$6802,Results!A216,WORKING!$C$3:$C$6802,Results!C216)/1000</f>
        <v>0</v>
      </c>
      <c r="H216" s="35">
        <f t="shared" si="213"/>
        <v>0</v>
      </c>
      <c r="I216" s="187" t="s">
        <v>754</v>
      </c>
      <c r="J216" s="212" t="s">
        <v>754</v>
      </c>
      <c r="K216" s="217" t="str">
        <f t="shared" si="214"/>
        <v/>
      </c>
      <c r="L216" s="34">
        <f t="shared" si="207"/>
        <v>0</v>
      </c>
      <c r="M216" s="40">
        <f>IF(K216="",H216*(1+SUMIFS(WORKING!$W$3:$W$6802,WORKING!$A$3:$A$6802,$D$3,WORKING!$B$3:$B$6802,A216,WORKING!$C$3:$C$6802,C216))*(1+SUMIFS(WORKING!$AA$3:$AA$6802,WORKING!$A$3:$A$6802,$D$3,WORKING!$B$3:$B$6802,A216,WORKING!$C$3:$C$6802,C216)),K216*(1+SUMIFS(WORKING!$W$3:$W$6802,WORKING!$A$3:$A$6802,$D$3,WORKING!$B$3:$B$6802,A216,WORKING!$C$3:$C$6802,C216))*(1+SUMIFS(WORKING!$AA$3:$AA$6802,WORKING!$A$3:$A$6802,$D$3,WORKING!$B$3:$B$6802,A216,WORKING!$C$3:$C$6802,C216)))</f>
        <v>0</v>
      </c>
      <c r="N216" s="57">
        <v>0</v>
      </c>
      <c r="O216" s="57">
        <v>0</v>
      </c>
      <c r="P216" s="61">
        <f t="shared" si="208"/>
        <v>0</v>
      </c>
      <c r="Q216" s="40">
        <f t="shared" si="215"/>
        <v>0</v>
      </c>
      <c r="R216" s="40">
        <f t="shared" si="216"/>
        <v>0</v>
      </c>
      <c r="S216" s="44">
        <f t="shared" si="217"/>
        <v>0</v>
      </c>
      <c r="T216" s="35">
        <f t="shared" si="218"/>
        <v>0</v>
      </c>
      <c r="U216" s="40">
        <f>M216*(1+SUMIFS(WORKING!$X$3:$X$6802,WORKING!$A$3:$A$6802,$D$3,WORKING!$B$3:$B$6802,A216,WORKING!$C$3:$C$6802,C216))*(1+SUMIFS(WORKING!$AA$3:$AA$6802,WORKING!$A$3:$A$6802,$D$3,WORKING!$B$3:$B$6802,A216,WORKING!$C$3:$C$6802,C216))</f>
        <v>0</v>
      </c>
      <c r="V216" s="57">
        <v>0</v>
      </c>
      <c r="W216" s="57">
        <v>0</v>
      </c>
      <c r="X216" s="61">
        <f t="shared" si="209"/>
        <v>0</v>
      </c>
      <c r="Y216" s="40">
        <f t="shared" si="219"/>
        <v>0</v>
      </c>
      <c r="Z216" s="40">
        <f t="shared" si="220"/>
        <v>0</v>
      </c>
      <c r="AA216" s="44">
        <f t="shared" si="221"/>
        <v>0</v>
      </c>
      <c r="AB216" s="35">
        <f t="shared" si="222"/>
        <v>0</v>
      </c>
      <c r="AC216" s="40">
        <f>U216*(1+SUMIFS(WORKING!$Y$3:$Y$6802,WORKING!$A$3:$A$6802,$D$3,WORKING!$B$3:$B$6802,A216,WORKING!$C$3:$C$6802,C216))*(1+SUMIFS(WORKING!$AA$3:$AA$6802,WORKING!$A$3:$A$6802,$D$3,WORKING!$B$3:$B$6802,A216,WORKING!$C$3:$C$6802,C216))</f>
        <v>0</v>
      </c>
      <c r="AD216" s="57">
        <v>0</v>
      </c>
      <c r="AE216" s="57">
        <v>0</v>
      </c>
      <c r="AF216" s="61">
        <f t="shared" si="210"/>
        <v>0</v>
      </c>
      <c r="AG216" s="40">
        <f t="shared" si="223"/>
        <v>0</v>
      </c>
      <c r="AH216" s="40">
        <f t="shared" si="224"/>
        <v>0</v>
      </c>
      <c r="AI216" s="44">
        <f t="shared" si="225"/>
        <v>0</v>
      </c>
      <c r="AJ216" s="35">
        <f t="shared" si="211"/>
        <v>0</v>
      </c>
      <c r="AK216" s="40">
        <f>AC216*(1+SUMIFS(WORKING!$Z$3:$Z$6802,WORKING!$A$3:$A$6802,$D$3,WORKING!$B$3:$B$6802,A216,WORKING!$C$3:$C$6802,C216))*(1+SUMIFS(WORKING!$AA$3:$AA$6802,WORKING!$A$3:$A$6802,$D$3,WORKING!$B$3:$B$6802,A216,WORKING!$C$3:$C$6802,C216))</f>
        <v>0</v>
      </c>
      <c r="AL216" s="57">
        <v>0</v>
      </c>
      <c r="AM216" s="57">
        <v>0</v>
      </c>
      <c r="AN216" s="61">
        <f t="shared" si="212"/>
        <v>0</v>
      </c>
      <c r="AO216" s="40">
        <f t="shared" si="226"/>
        <v>0</v>
      </c>
      <c r="AP216" s="40">
        <f t="shared" si="227"/>
        <v>0</v>
      </c>
      <c r="AQ216" s="44">
        <f t="shared" si="228"/>
        <v>0</v>
      </c>
    </row>
    <row r="217" spans="1:43" x14ac:dyDescent="0.25">
      <c r="A217" s="49">
        <v>6</v>
      </c>
      <c r="B217" s="49">
        <f t="shared" si="229"/>
        <v>4</v>
      </c>
      <c r="C217" s="7">
        <v>14</v>
      </c>
      <c r="D217" s="228"/>
      <c r="E217" s="228"/>
      <c r="F217" s="40">
        <f>SUMIFS(WORKING!$AB$3:$AB$6802,WORKING!$A$3:$A$6802,Results!$D$3,WORKING!$B$3:$B$6802,Results!A217,WORKING!$C$3:$C$6802,Results!C217)</f>
        <v>0</v>
      </c>
      <c r="G217" s="35">
        <f>SUMIFS(WORKING!$AC$3:$AC$6802,WORKING!$A$3:$A$6802,Results!$D$3,WORKING!$B$3:$B$6802,Results!A217,WORKING!$C$3:$C$6802,Results!C217)/1000</f>
        <v>0</v>
      </c>
      <c r="H217" s="35">
        <f t="shared" si="213"/>
        <v>0</v>
      </c>
      <c r="I217" s="187" t="s">
        <v>754</v>
      </c>
      <c r="J217" s="212" t="s">
        <v>754</v>
      </c>
      <c r="K217" s="217" t="str">
        <f t="shared" si="214"/>
        <v/>
      </c>
      <c r="L217" s="34">
        <f t="shared" si="207"/>
        <v>0</v>
      </c>
      <c r="M217" s="40">
        <f>IF(K217="",H217*(1+SUMIFS(WORKING!$W$3:$W$6802,WORKING!$A$3:$A$6802,$D$3,WORKING!$B$3:$B$6802,A217,WORKING!$C$3:$C$6802,C217))*(1+SUMIFS(WORKING!$AA$3:$AA$6802,WORKING!$A$3:$A$6802,$D$3,WORKING!$B$3:$B$6802,A217,WORKING!$C$3:$C$6802,C217)),K217*(1+SUMIFS(WORKING!$W$3:$W$6802,WORKING!$A$3:$A$6802,$D$3,WORKING!$B$3:$B$6802,A217,WORKING!$C$3:$C$6802,C217))*(1+SUMIFS(WORKING!$AA$3:$AA$6802,WORKING!$A$3:$A$6802,$D$3,WORKING!$B$3:$B$6802,A217,WORKING!$C$3:$C$6802,C217)))</f>
        <v>0</v>
      </c>
      <c r="N217" s="57">
        <v>0</v>
      </c>
      <c r="O217" s="57">
        <v>0</v>
      </c>
      <c r="P217" s="61">
        <f t="shared" si="208"/>
        <v>0</v>
      </c>
      <c r="Q217" s="40">
        <f t="shared" si="215"/>
        <v>0</v>
      </c>
      <c r="R217" s="40">
        <f t="shared" si="216"/>
        <v>0</v>
      </c>
      <c r="S217" s="44">
        <f t="shared" si="217"/>
        <v>0</v>
      </c>
      <c r="T217" s="35">
        <f t="shared" si="218"/>
        <v>0</v>
      </c>
      <c r="U217" s="40">
        <f>M217*(1+SUMIFS(WORKING!$X$3:$X$6802,WORKING!$A$3:$A$6802,$D$3,WORKING!$B$3:$B$6802,A217,WORKING!$C$3:$C$6802,C217))*(1+SUMIFS(WORKING!$AA$3:$AA$6802,WORKING!$A$3:$A$6802,$D$3,WORKING!$B$3:$B$6802,A217,WORKING!$C$3:$C$6802,C217))</f>
        <v>0</v>
      </c>
      <c r="V217" s="57">
        <v>0</v>
      </c>
      <c r="W217" s="57">
        <v>0</v>
      </c>
      <c r="X217" s="61">
        <f t="shared" si="209"/>
        <v>0</v>
      </c>
      <c r="Y217" s="40">
        <f t="shared" si="219"/>
        <v>0</v>
      </c>
      <c r="Z217" s="40">
        <f t="shared" si="220"/>
        <v>0</v>
      </c>
      <c r="AA217" s="44">
        <f t="shared" si="221"/>
        <v>0</v>
      </c>
      <c r="AB217" s="35">
        <f t="shared" si="222"/>
        <v>0</v>
      </c>
      <c r="AC217" s="40">
        <f>U217*(1+SUMIFS(WORKING!$Y$3:$Y$6802,WORKING!$A$3:$A$6802,$D$3,WORKING!$B$3:$B$6802,A217,WORKING!$C$3:$C$6802,C217))*(1+SUMIFS(WORKING!$AA$3:$AA$6802,WORKING!$A$3:$A$6802,$D$3,WORKING!$B$3:$B$6802,A217,WORKING!$C$3:$C$6802,C217))</f>
        <v>0</v>
      </c>
      <c r="AD217" s="57">
        <v>0</v>
      </c>
      <c r="AE217" s="57">
        <v>0</v>
      </c>
      <c r="AF217" s="61">
        <f t="shared" si="210"/>
        <v>0</v>
      </c>
      <c r="AG217" s="40">
        <f t="shared" si="223"/>
        <v>0</v>
      </c>
      <c r="AH217" s="40">
        <f t="shared" si="224"/>
        <v>0</v>
      </c>
      <c r="AI217" s="44">
        <f t="shared" si="225"/>
        <v>0</v>
      </c>
      <c r="AJ217" s="35">
        <f t="shared" si="211"/>
        <v>0</v>
      </c>
      <c r="AK217" s="40">
        <f>AC217*(1+SUMIFS(WORKING!$Z$3:$Z$6802,WORKING!$A$3:$A$6802,$D$3,WORKING!$B$3:$B$6802,A217,WORKING!$C$3:$C$6802,C217))*(1+SUMIFS(WORKING!$AA$3:$AA$6802,WORKING!$A$3:$A$6802,$D$3,WORKING!$B$3:$B$6802,A217,WORKING!$C$3:$C$6802,C217))</f>
        <v>0</v>
      </c>
      <c r="AL217" s="57">
        <v>0</v>
      </c>
      <c r="AM217" s="57">
        <v>0</v>
      </c>
      <c r="AN217" s="61">
        <f t="shared" si="212"/>
        <v>0</v>
      </c>
      <c r="AO217" s="40">
        <f t="shared" si="226"/>
        <v>0</v>
      </c>
      <c r="AP217" s="40">
        <f t="shared" si="227"/>
        <v>0</v>
      </c>
      <c r="AQ217" s="44">
        <f t="shared" si="228"/>
        <v>0</v>
      </c>
    </row>
    <row r="218" spans="1:43" x14ac:dyDescent="0.25">
      <c r="A218" s="49">
        <v>6</v>
      </c>
      <c r="B218" s="49">
        <f t="shared" si="229"/>
        <v>4</v>
      </c>
      <c r="C218" s="7">
        <v>15</v>
      </c>
      <c r="D218" s="228"/>
      <c r="E218" s="228"/>
      <c r="F218" s="40">
        <f>SUMIFS(WORKING!$AB$3:$AB$6802,WORKING!$A$3:$A$6802,Results!$D$3,WORKING!$B$3:$B$6802,Results!A218,WORKING!$C$3:$C$6802,Results!C218)</f>
        <v>0</v>
      </c>
      <c r="G218" s="35">
        <f>SUMIFS(WORKING!$AC$3:$AC$6802,WORKING!$A$3:$A$6802,Results!$D$3,WORKING!$B$3:$B$6802,Results!A218,WORKING!$C$3:$C$6802,Results!C218)/1000</f>
        <v>0</v>
      </c>
      <c r="H218" s="35">
        <f t="shared" si="213"/>
        <v>0</v>
      </c>
      <c r="I218" s="187" t="s">
        <v>754</v>
      </c>
      <c r="J218" s="212" t="s">
        <v>754</v>
      </c>
      <c r="K218" s="217" t="str">
        <f t="shared" si="214"/>
        <v/>
      </c>
      <c r="L218" s="34">
        <f t="shared" si="207"/>
        <v>0</v>
      </c>
      <c r="M218" s="40">
        <f>IF(K218="",H218*(1+SUMIFS(WORKING!$W$3:$W$6802,WORKING!$A$3:$A$6802,$D$3,WORKING!$B$3:$B$6802,A218,WORKING!$C$3:$C$6802,C218))*(1+SUMIFS(WORKING!$AA$3:$AA$6802,WORKING!$A$3:$A$6802,$D$3,WORKING!$B$3:$B$6802,A218,WORKING!$C$3:$C$6802,C218)),K218*(1+SUMIFS(WORKING!$W$3:$W$6802,WORKING!$A$3:$A$6802,$D$3,WORKING!$B$3:$B$6802,A218,WORKING!$C$3:$C$6802,C218))*(1+SUMIFS(WORKING!$AA$3:$AA$6802,WORKING!$A$3:$A$6802,$D$3,WORKING!$B$3:$B$6802,A218,WORKING!$C$3:$C$6802,C218)))</f>
        <v>0</v>
      </c>
      <c r="N218" s="57">
        <v>0</v>
      </c>
      <c r="O218" s="57">
        <v>0</v>
      </c>
      <c r="P218" s="61">
        <f t="shared" si="208"/>
        <v>0</v>
      </c>
      <c r="Q218" s="40">
        <f t="shared" si="215"/>
        <v>0</v>
      </c>
      <c r="R218" s="40">
        <f t="shared" si="216"/>
        <v>0</v>
      </c>
      <c r="S218" s="44">
        <f t="shared" si="217"/>
        <v>0</v>
      </c>
      <c r="T218" s="35">
        <f t="shared" si="218"/>
        <v>0</v>
      </c>
      <c r="U218" s="40">
        <f>M218*(1+SUMIFS(WORKING!$X$3:$X$6802,WORKING!$A$3:$A$6802,$D$3,WORKING!$B$3:$B$6802,A218,WORKING!$C$3:$C$6802,C218))*(1+SUMIFS(WORKING!$AA$3:$AA$6802,WORKING!$A$3:$A$6802,$D$3,WORKING!$B$3:$B$6802,A218,WORKING!$C$3:$C$6802,C218))</f>
        <v>0</v>
      </c>
      <c r="V218" s="57">
        <v>0</v>
      </c>
      <c r="W218" s="57">
        <v>0</v>
      </c>
      <c r="X218" s="61">
        <f t="shared" si="209"/>
        <v>0</v>
      </c>
      <c r="Y218" s="40">
        <f t="shared" si="219"/>
        <v>0</v>
      </c>
      <c r="Z218" s="40">
        <f t="shared" si="220"/>
        <v>0</v>
      </c>
      <c r="AA218" s="44">
        <f t="shared" si="221"/>
        <v>0</v>
      </c>
      <c r="AB218" s="35">
        <f t="shared" si="222"/>
        <v>0</v>
      </c>
      <c r="AC218" s="40">
        <f>U218*(1+SUMIFS(WORKING!$Y$3:$Y$6802,WORKING!$A$3:$A$6802,$D$3,WORKING!$B$3:$B$6802,A218,WORKING!$C$3:$C$6802,C218))*(1+SUMIFS(WORKING!$AA$3:$AA$6802,WORKING!$A$3:$A$6802,$D$3,WORKING!$B$3:$B$6802,A218,WORKING!$C$3:$C$6802,C218))</f>
        <v>0</v>
      </c>
      <c r="AD218" s="57">
        <v>0</v>
      </c>
      <c r="AE218" s="57">
        <v>0</v>
      </c>
      <c r="AF218" s="61">
        <f t="shared" si="210"/>
        <v>0</v>
      </c>
      <c r="AG218" s="40">
        <f t="shared" si="223"/>
        <v>0</v>
      </c>
      <c r="AH218" s="40">
        <f t="shared" si="224"/>
        <v>0</v>
      </c>
      <c r="AI218" s="44">
        <f t="shared" si="225"/>
        <v>0</v>
      </c>
      <c r="AJ218" s="35">
        <f t="shared" si="211"/>
        <v>0</v>
      </c>
      <c r="AK218" s="40">
        <f>AC218*(1+SUMIFS(WORKING!$Z$3:$Z$6802,WORKING!$A$3:$A$6802,$D$3,WORKING!$B$3:$B$6802,A218,WORKING!$C$3:$C$6802,C218))*(1+SUMIFS(WORKING!$AA$3:$AA$6802,WORKING!$A$3:$A$6802,$D$3,WORKING!$B$3:$B$6802,A218,WORKING!$C$3:$C$6802,C218))</f>
        <v>0</v>
      </c>
      <c r="AL218" s="57">
        <v>0</v>
      </c>
      <c r="AM218" s="57">
        <v>0</v>
      </c>
      <c r="AN218" s="61">
        <f t="shared" si="212"/>
        <v>0</v>
      </c>
      <c r="AO218" s="40">
        <f t="shared" si="226"/>
        <v>0</v>
      </c>
      <c r="AP218" s="40">
        <f t="shared" si="227"/>
        <v>0</v>
      </c>
      <c r="AQ218" s="44">
        <f t="shared" si="228"/>
        <v>0</v>
      </c>
    </row>
    <row r="219" spans="1:43" x14ac:dyDescent="0.25">
      <c r="A219" s="49">
        <v>6</v>
      </c>
      <c r="B219" s="49">
        <f t="shared" si="229"/>
        <v>4</v>
      </c>
      <c r="C219" s="7">
        <v>16</v>
      </c>
      <c r="D219" s="228"/>
      <c r="E219" s="228"/>
      <c r="F219" s="40">
        <f>SUMIFS(WORKING!$AB$3:$AB$6802,WORKING!$A$3:$A$6802,Results!$D$3,WORKING!$B$3:$B$6802,Results!A219,WORKING!$C$3:$C$6802,Results!C219)</f>
        <v>0</v>
      </c>
      <c r="G219" s="35">
        <f>SUMIFS(WORKING!$AC$3:$AC$6802,WORKING!$A$3:$A$6802,Results!$D$3,WORKING!$B$3:$B$6802,Results!A219,WORKING!$C$3:$C$6802,Results!C219)/1000</f>
        <v>0</v>
      </c>
      <c r="H219" s="35">
        <f t="shared" si="213"/>
        <v>0</v>
      </c>
      <c r="I219" s="187" t="s">
        <v>754</v>
      </c>
      <c r="J219" s="212" t="s">
        <v>754</v>
      </c>
      <c r="K219" s="217" t="str">
        <f t="shared" si="214"/>
        <v/>
      </c>
      <c r="L219" s="34">
        <f t="shared" si="207"/>
        <v>0</v>
      </c>
      <c r="M219" s="40">
        <f>IF(K219="",H219*(1+SUMIFS(WORKING!$W$3:$W$6802,WORKING!$A$3:$A$6802,$D$3,WORKING!$B$3:$B$6802,A219,WORKING!$C$3:$C$6802,C219))*(1+SUMIFS(WORKING!$AA$3:$AA$6802,WORKING!$A$3:$A$6802,$D$3,WORKING!$B$3:$B$6802,A219,WORKING!$C$3:$C$6802,C219)),K219*(1+SUMIFS(WORKING!$W$3:$W$6802,WORKING!$A$3:$A$6802,$D$3,WORKING!$B$3:$B$6802,A219,WORKING!$C$3:$C$6802,C219))*(1+SUMIFS(WORKING!$AA$3:$AA$6802,WORKING!$A$3:$A$6802,$D$3,WORKING!$B$3:$B$6802,A219,WORKING!$C$3:$C$6802,C219)))</f>
        <v>0</v>
      </c>
      <c r="N219" s="57">
        <v>0</v>
      </c>
      <c r="O219" s="57">
        <v>0</v>
      </c>
      <c r="P219" s="61">
        <f t="shared" si="208"/>
        <v>0</v>
      </c>
      <c r="Q219" s="40">
        <f t="shared" si="215"/>
        <v>0</v>
      </c>
      <c r="R219" s="40">
        <f t="shared" si="216"/>
        <v>0</v>
      </c>
      <c r="S219" s="44">
        <f t="shared" si="217"/>
        <v>0</v>
      </c>
      <c r="T219" s="35">
        <f t="shared" si="218"/>
        <v>0</v>
      </c>
      <c r="U219" s="40">
        <f>M219*(1+SUMIFS(WORKING!$X$3:$X$6802,WORKING!$A$3:$A$6802,$D$3,WORKING!$B$3:$B$6802,A219,WORKING!$C$3:$C$6802,C219))*(1+SUMIFS(WORKING!$AA$3:$AA$6802,WORKING!$A$3:$A$6802,$D$3,WORKING!$B$3:$B$6802,A219,WORKING!$C$3:$C$6802,C219))</f>
        <v>0</v>
      </c>
      <c r="V219" s="57">
        <v>0</v>
      </c>
      <c r="W219" s="57">
        <v>0</v>
      </c>
      <c r="X219" s="61">
        <f t="shared" si="209"/>
        <v>0</v>
      </c>
      <c r="Y219" s="40">
        <f t="shared" si="219"/>
        <v>0</v>
      </c>
      <c r="Z219" s="40">
        <f t="shared" si="220"/>
        <v>0</v>
      </c>
      <c r="AA219" s="44">
        <f t="shared" si="221"/>
        <v>0</v>
      </c>
      <c r="AB219" s="35">
        <f t="shared" si="222"/>
        <v>0</v>
      </c>
      <c r="AC219" s="40">
        <f>U219*(1+SUMIFS(WORKING!$Y$3:$Y$6802,WORKING!$A$3:$A$6802,$D$3,WORKING!$B$3:$B$6802,A219,WORKING!$C$3:$C$6802,C219))*(1+SUMIFS(WORKING!$AA$3:$AA$6802,WORKING!$A$3:$A$6802,$D$3,WORKING!$B$3:$B$6802,A219,WORKING!$C$3:$C$6802,C219))</f>
        <v>0</v>
      </c>
      <c r="AD219" s="57">
        <v>0</v>
      </c>
      <c r="AE219" s="57">
        <v>0</v>
      </c>
      <c r="AF219" s="61">
        <f t="shared" si="210"/>
        <v>0</v>
      </c>
      <c r="AG219" s="40">
        <f t="shared" si="223"/>
        <v>0</v>
      </c>
      <c r="AH219" s="40">
        <f t="shared" si="224"/>
        <v>0</v>
      </c>
      <c r="AI219" s="44">
        <f t="shared" si="225"/>
        <v>0</v>
      </c>
      <c r="AJ219" s="35">
        <f t="shared" si="211"/>
        <v>0</v>
      </c>
      <c r="AK219" s="40">
        <f>AC219*(1+SUMIFS(WORKING!$Z$3:$Z$6802,WORKING!$A$3:$A$6802,$D$3,WORKING!$B$3:$B$6802,A219,WORKING!$C$3:$C$6802,C219))*(1+SUMIFS(WORKING!$AA$3:$AA$6802,WORKING!$A$3:$A$6802,$D$3,WORKING!$B$3:$B$6802,A219,WORKING!$C$3:$C$6802,C219))</f>
        <v>0</v>
      </c>
      <c r="AL219" s="57">
        <v>0</v>
      </c>
      <c r="AM219" s="57">
        <v>0</v>
      </c>
      <c r="AN219" s="61">
        <f t="shared" si="212"/>
        <v>0</v>
      </c>
      <c r="AO219" s="40">
        <f t="shared" si="226"/>
        <v>0</v>
      </c>
      <c r="AP219" s="40">
        <f t="shared" si="227"/>
        <v>0</v>
      </c>
      <c r="AQ219" s="44">
        <f t="shared" si="228"/>
        <v>0</v>
      </c>
    </row>
    <row r="220" spans="1:43" x14ac:dyDescent="0.25">
      <c r="A220" s="49">
        <v>6</v>
      </c>
      <c r="B220" s="49">
        <f>IF(C220&lt;7,1,IF(C220&lt;11,2,IF(C220&lt;13,3,IF(C220&lt;17,4,5))))</f>
        <v>5</v>
      </c>
      <c r="C220" s="191" t="s">
        <v>57</v>
      </c>
      <c r="D220" s="229"/>
      <c r="E220" s="229"/>
      <c r="F220" s="40">
        <f>SUMIFS(WORKING!$AB$3:$AB$6802,WORKING!$A$3:$A$6802,Results!$D$3,WORKING!$B$3:$B$6802,Results!A220,WORKING!$C$3:$C$6802,Results!C220)</f>
        <v>0</v>
      </c>
      <c r="G220" s="35">
        <f>SUMIFS(WORKING!$AC$3:$AC$6802,WORKING!$A$3:$A$6802,Results!$D$3,WORKING!$B$3:$B$6802,Results!A220,WORKING!$C$3:$C$6802,Results!C220)/1000</f>
        <v>0</v>
      </c>
      <c r="H220" s="35">
        <f t="shared" si="213"/>
        <v>0</v>
      </c>
      <c r="I220" s="187" t="s">
        <v>754</v>
      </c>
      <c r="J220" s="212" t="s">
        <v>754</v>
      </c>
      <c r="K220" s="217" t="str">
        <f t="shared" si="214"/>
        <v/>
      </c>
      <c r="L220" s="34">
        <f t="shared" si="207"/>
        <v>0</v>
      </c>
      <c r="M220" s="40">
        <f>IF(K220="",H220*(1+SUMIFS(WORKING!$W$3:$W$6802,WORKING!$A$3:$A$6802,$D$3,WORKING!$B$3:$B$6802,A220,WORKING!$C$3:$C$6802,"Other"))*(1+SUMIFS(WORKING!$AA$3:$AA$6802,WORKING!$A$3:$A$6802,$D$3,WORKING!$B$3:$B$6802,A220,WORKING!$C$3:$C$6802,"Other")),K220*(1+SUMIFS(WORKING!$W$3:$W$6802,WORKING!$A$3:$A$6802,$D$3,WORKING!$B$3:$B$6802,A220,WORKING!$C$3:$C$6802,"Other"))*(1+SUMIFS(WORKING!$AA$3:$AA$6802,WORKING!$A$3:$A$6802,$D$3,WORKING!$B$3:$B$6802,A220,WORKING!$C$3:$C$6802,"Other")))</f>
        <v>0</v>
      </c>
      <c r="N220" s="57">
        <v>0</v>
      </c>
      <c r="O220" s="57">
        <v>0</v>
      </c>
      <c r="P220" s="61">
        <f t="shared" si="208"/>
        <v>0</v>
      </c>
      <c r="Q220" s="40">
        <f t="shared" si="215"/>
        <v>0</v>
      </c>
      <c r="R220" s="40">
        <f t="shared" si="216"/>
        <v>0</v>
      </c>
      <c r="S220" s="44">
        <f t="shared" si="217"/>
        <v>0</v>
      </c>
      <c r="T220" s="35">
        <f t="shared" si="218"/>
        <v>0</v>
      </c>
      <c r="U220" s="40">
        <f>M220*(1+SUMIFS(WORKING!$X$3:$X$6802,WORKING!$A$3:$A$6802,$D$3,WORKING!$B$3:$B$6802,A220,WORKING!$C$3:$C$6802,"Other"))*(1+SUMIFS(WORKING!$AA$3:$AA$6802,WORKING!$A$3:$A$6802,$D$3,WORKING!$B$3:$B$6802,A220,WORKING!$C$3:$C$6802,"Other"))</f>
        <v>0</v>
      </c>
      <c r="V220" s="57">
        <v>0</v>
      </c>
      <c r="W220" s="57">
        <v>0</v>
      </c>
      <c r="X220" s="61">
        <f t="shared" si="209"/>
        <v>0</v>
      </c>
      <c r="Y220" s="40">
        <f t="shared" si="219"/>
        <v>0</v>
      </c>
      <c r="Z220" s="40">
        <f t="shared" si="220"/>
        <v>0</v>
      </c>
      <c r="AA220" s="44">
        <f t="shared" si="221"/>
        <v>0</v>
      </c>
      <c r="AB220" s="35">
        <f t="shared" si="222"/>
        <v>0</v>
      </c>
      <c r="AC220" s="40">
        <f>U220*(1+SUMIFS(WORKING!$Y$3:$Y$6802,WORKING!$A$3:$A$6802,$D$3,WORKING!$B$3:$B$6802,A220,WORKING!$C$3:$C$6802,"Other"))*(1+SUMIFS(WORKING!$AA$3:$AA$6802,WORKING!$A$3:$A$6802,$D$3,WORKING!$B$3:$B$6802,A220,WORKING!$C$3:$C$6802,"Other"))</f>
        <v>0</v>
      </c>
      <c r="AD220" s="57">
        <v>0</v>
      </c>
      <c r="AE220" s="57">
        <v>0</v>
      </c>
      <c r="AF220" s="61">
        <f t="shared" si="210"/>
        <v>0</v>
      </c>
      <c r="AG220" s="40">
        <f t="shared" si="223"/>
        <v>0</v>
      </c>
      <c r="AH220" s="40">
        <f t="shared" si="224"/>
        <v>0</v>
      </c>
      <c r="AI220" s="44">
        <f t="shared" si="225"/>
        <v>0</v>
      </c>
      <c r="AJ220" s="35">
        <f t="shared" si="211"/>
        <v>0</v>
      </c>
      <c r="AK220" s="40">
        <f>AC220*(1+SUMIFS(WORKING!$Z$3:$Z$6802,WORKING!$A$3:$A$6802,$D$3,WORKING!$B$3:$B$6802,A220,WORKING!$C$3:$C$6802,"Other"))*(1+SUMIFS(WORKING!$AA$3:$AA$6802,WORKING!$A$3:$A$6802,$D$3,WORKING!$B$3:$B$6802,A220,WORKING!$C$3:$C$6802,"Other"))</f>
        <v>0</v>
      </c>
      <c r="AL220" s="57">
        <v>0</v>
      </c>
      <c r="AM220" s="57">
        <v>0</v>
      </c>
      <c r="AN220" s="61">
        <f t="shared" si="212"/>
        <v>0</v>
      </c>
      <c r="AO220" s="40">
        <f t="shared" si="226"/>
        <v>0</v>
      </c>
      <c r="AP220" s="40">
        <f t="shared" si="227"/>
        <v>0</v>
      </c>
      <c r="AQ220" s="44">
        <f t="shared" si="228"/>
        <v>0</v>
      </c>
    </row>
    <row r="221" spans="1:43" x14ac:dyDescent="0.25">
      <c r="A221" s="49">
        <v>6</v>
      </c>
      <c r="B221" s="49">
        <f>IF(C221&lt;7,1,IF(C221&lt;11,2,IF(C221&lt;13,3,IF(C221&lt;17,4,5))))</f>
        <v>5</v>
      </c>
      <c r="C221" s="191" t="s">
        <v>57</v>
      </c>
      <c r="D221" s="229"/>
      <c r="E221" s="229"/>
      <c r="F221" s="40">
        <f>SUMIFS(WORKING!$AB$3:$AB$6802,WORKING!$A$3:$A$6802,Results!$D$3,WORKING!$B$3:$B$6802,Results!A221,WORKING!$C$3:$C$6802,Results!C221)</f>
        <v>0</v>
      </c>
      <c r="G221" s="35">
        <f>SUMIFS(WORKING!$AC$3:$AC$6802,WORKING!$A$3:$A$6802,Results!$D$3,WORKING!$B$3:$B$6802,Results!A221,WORKING!$C$3:$C$6802,Results!C221)/1000</f>
        <v>0</v>
      </c>
      <c r="H221" s="35">
        <f t="shared" si="213"/>
        <v>0</v>
      </c>
      <c r="I221" s="187" t="s">
        <v>754</v>
      </c>
      <c r="J221" s="212" t="s">
        <v>754</v>
      </c>
      <c r="K221" s="217" t="str">
        <f t="shared" si="214"/>
        <v/>
      </c>
      <c r="L221" s="34">
        <f t="shared" si="207"/>
        <v>0</v>
      </c>
      <c r="M221" s="40">
        <f>IF(K221="",H221*(1+SUMIFS(WORKING!$W$3:$W$6802,WORKING!$A$3:$A$6802,$D$3,WORKING!$B$3:$B$6802,A221,WORKING!$C$3:$C$6802,"Other"))*(1+SUMIFS(WORKING!$AA$3:$AA$6802,WORKING!$A$3:$A$6802,$D$3,WORKING!$B$3:$B$6802,A221,WORKING!$C$3:$C$6802,"Other")),K221*(1+SUMIFS(WORKING!$W$3:$W$6802,WORKING!$A$3:$A$6802,$D$3,WORKING!$B$3:$B$6802,A221,WORKING!$C$3:$C$6802,"Other"))*(1+SUMIFS(WORKING!$AA$3:$AA$6802,WORKING!$A$3:$A$6802,$D$3,WORKING!$B$3:$B$6802,A221,WORKING!$C$3:$C$6802,"Other")))</f>
        <v>0</v>
      </c>
      <c r="N221" s="57">
        <v>0</v>
      </c>
      <c r="O221" s="57">
        <v>0</v>
      </c>
      <c r="P221" s="61">
        <f t="shared" si="208"/>
        <v>0</v>
      </c>
      <c r="Q221" s="40">
        <f t="shared" si="215"/>
        <v>0</v>
      </c>
      <c r="R221" s="40">
        <f t="shared" si="216"/>
        <v>0</v>
      </c>
      <c r="S221" s="44">
        <f t="shared" si="217"/>
        <v>0</v>
      </c>
      <c r="T221" s="35">
        <f t="shared" si="218"/>
        <v>0</v>
      </c>
      <c r="U221" s="40">
        <f>M221*(1+SUMIFS(WORKING!$X$3:$X$6802,WORKING!$A$3:$A$6802,$D$3,WORKING!$B$3:$B$6802,A221,WORKING!$C$3:$C$6802,"Other"))*(1+SUMIFS(WORKING!$AA$3:$AA$6802,WORKING!$A$3:$A$6802,$D$3,WORKING!$B$3:$B$6802,A221,WORKING!$C$3:$C$6802,"Other"))</f>
        <v>0</v>
      </c>
      <c r="V221" s="57">
        <v>0</v>
      </c>
      <c r="W221" s="57">
        <v>0</v>
      </c>
      <c r="X221" s="61">
        <f t="shared" si="209"/>
        <v>0</v>
      </c>
      <c r="Y221" s="40">
        <f t="shared" si="219"/>
        <v>0</v>
      </c>
      <c r="Z221" s="40">
        <f t="shared" si="220"/>
        <v>0</v>
      </c>
      <c r="AA221" s="44">
        <f t="shared" si="221"/>
        <v>0</v>
      </c>
      <c r="AB221" s="35">
        <f t="shared" si="222"/>
        <v>0</v>
      </c>
      <c r="AC221" s="40">
        <f>U221*(1+SUMIFS(WORKING!$Y$3:$Y$6802,WORKING!$A$3:$A$6802,$D$3,WORKING!$B$3:$B$6802,A221,WORKING!$C$3:$C$6802,"Other"))*(1+SUMIFS(WORKING!$AA$3:$AA$6802,WORKING!$A$3:$A$6802,$D$3,WORKING!$B$3:$B$6802,A221,WORKING!$C$3:$C$6802,"Other"))</f>
        <v>0</v>
      </c>
      <c r="AD221" s="57">
        <v>0</v>
      </c>
      <c r="AE221" s="57">
        <v>0</v>
      </c>
      <c r="AF221" s="61">
        <f t="shared" si="210"/>
        <v>0</v>
      </c>
      <c r="AG221" s="40">
        <f t="shared" si="223"/>
        <v>0</v>
      </c>
      <c r="AH221" s="40">
        <f t="shared" si="224"/>
        <v>0</v>
      </c>
      <c r="AI221" s="44">
        <f t="shared" si="225"/>
        <v>0</v>
      </c>
      <c r="AJ221" s="35">
        <f t="shared" si="211"/>
        <v>0</v>
      </c>
      <c r="AK221" s="40">
        <f>AC221*(1+SUMIFS(WORKING!$Z$3:$Z$6802,WORKING!$A$3:$A$6802,$D$3,WORKING!$B$3:$B$6802,A221,WORKING!$C$3:$C$6802,"Other"))*(1+SUMIFS(WORKING!$AA$3:$AA$6802,WORKING!$A$3:$A$6802,$D$3,WORKING!$B$3:$B$6802,A221,WORKING!$C$3:$C$6802,"Other"))</f>
        <v>0</v>
      </c>
      <c r="AL221" s="57">
        <v>0</v>
      </c>
      <c r="AM221" s="57">
        <v>0</v>
      </c>
      <c r="AN221" s="61">
        <f t="shared" si="212"/>
        <v>0</v>
      </c>
      <c r="AO221" s="40">
        <f t="shared" si="226"/>
        <v>0</v>
      </c>
      <c r="AP221" s="40">
        <f t="shared" si="227"/>
        <v>0</v>
      </c>
      <c r="AQ221" s="44">
        <f t="shared" si="228"/>
        <v>0</v>
      </c>
    </row>
    <row r="222" spans="1:43" x14ac:dyDescent="0.25">
      <c r="A222" s="49">
        <v>6</v>
      </c>
      <c r="B222" s="49">
        <f>IF(C222&lt;7,1,IF(C222&lt;11,2,IF(C222&lt;13,3,IF(C222&lt;17,4,5))))</f>
        <v>5</v>
      </c>
      <c r="C222" s="191" t="s">
        <v>57</v>
      </c>
      <c r="D222" s="229"/>
      <c r="E222" s="229"/>
      <c r="F222" s="40">
        <f>SUMIFS(WORKING!$AB$3:$AB$6802,WORKING!$A$3:$A$6802,Results!$D$3,WORKING!$B$3:$B$6802,Results!A222,WORKING!$C$3:$C$6802,Results!C222)</f>
        <v>0</v>
      </c>
      <c r="G222" s="35">
        <f>SUMIFS(WORKING!$AC$3:$AC$6802,WORKING!$A$3:$A$6802,Results!$D$3,WORKING!$B$3:$B$6802,Results!A222,WORKING!$C$3:$C$6802,Results!C222)/1000</f>
        <v>0</v>
      </c>
      <c r="H222" s="35">
        <f t="shared" si="213"/>
        <v>0</v>
      </c>
      <c r="I222" s="187" t="s">
        <v>754</v>
      </c>
      <c r="J222" s="212" t="s">
        <v>754</v>
      </c>
      <c r="K222" s="217" t="str">
        <f t="shared" si="214"/>
        <v/>
      </c>
      <c r="L222" s="34">
        <f t="shared" si="207"/>
        <v>0</v>
      </c>
      <c r="M222" s="40">
        <f>IF(K222="",H222*(1+SUMIFS(WORKING!$W$3:$W$6802,WORKING!$A$3:$A$6802,$D$3,WORKING!$B$3:$B$6802,A222,WORKING!$C$3:$C$6802,"Other"))*(1+SUMIFS(WORKING!$AA$3:$AA$6802,WORKING!$A$3:$A$6802,$D$3,WORKING!$B$3:$B$6802,A222,WORKING!$C$3:$C$6802,"Other")),K222*(1+SUMIFS(WORKING!$W$3:$W$6802,WORKING!$A$3:$A$6802,$D$3,WORKING!$B$3:$B$6802,A222,WORKING!$C$3:$C$6802,"Other"))*(1+SUMIFS(WORKING!$AA$3:$AA$6802,WORKING!$A$3:$A$6802,$D$3,WORKING!$B$3:$B$6802,A222,WORKING!$C$3:$C$6802,"Other")))</f>
        <v>0</v>
      </c>
      <c r="N222" s="57">
        <v>0</v>
      </c>
      <c r="O222" s="57">
        <v>0</v>
      </c>
      <c r="P222" s="61">
        <f t="shared" si="208"/>
        <v>0</v>
      </c>
      <c r="Q222" s="40">
        <f t="shared" si="215"/>
        <v>0</v>
      </c>
      <c r="R222" s="40">
        <f t="shared" si="216"/>
        <v>0</v>
      </c>
      <c r="S222" s="44">
        <f t="shared" si="217"/>
        <v>0</v>
      </c>
      <c r="T222" s="35">
        <f t="shared" si="218"/>
        <v>0</v>
      </c>
      <c r="U222" s="40">
        <f>M222*(1+SUMIFS(WORKING!$X$3:$X$6802,WORKING!$A$3:$A$6802,$D$3,WORKING!$B$3:$B$6802,A222,WORKING!$C$3:$C$6802,"Other"))*(1+SUMIFS(WORKING!$AA$3:$AA$6802,WORKING!$A$3:$A$6802,$D$3,WORKING!$B$3:$B$6802,A222,WORKING!$C$3:$C$6802,"Other"))</f>
        <v>0</v>
      </c>
      <c r="V222" s="57">
        <v>0</v>
      </c>
      <c r="W222" s="57">
        <v>0</v>
      </c>
      <c r="X222" s="61">
        <f t="shared" si="209"/>
        <v>0</v>
      </c>
      <c r="Y222" s="40">
        <f t="shared" si="219"/>
        <v>0</v>
      </c>
      <c r="Z222" s="40">
        <f t="shared" si="220"/>
        <v>0</v>
      </c>
      <c r="AA222" s="44">
        <f t="shared" si="221"/>
        <v>0</v>
      </c>
      <c r="AB222" s="35">
        <f t="shared" si="222"/>
        <v>0</v>
      </c>
      <c r="AC222" s="40">
        <f>U222*(1+SUMIFS(WORKING!$Y$3:$Y$6802,WORKING!$A$3:$A$6802,$D$3,WORKING!$B$3:$B$6802,A222,WORKING!$C$3:$C$6802,"Other"))*(1+SUMIFS(WORKING!$AA$3:$AA$6802,WORKING!$A$3:$A$6802,$D$3,WORKING!$B$3:$B$6802,A222,WORKING!$C$3:$C$6802,"Other"))</f>
        <v>0</v>
      </c>
      <c r="AD222" s="57">
        <v>0</v>
      </c>
      <c r="AE222" s="57">
        <v>0</v>
      </c>
      <c r="AF222" s="61">
        <f t="shared" si="210"/>
        <v>0</v>
      </c>
      <c r="AG222" s="40">
        <f t="shared" si="223"/>
        <v>0</v>
      </c>
      <c r="AH222" s="40">
        <f t="shared" si="224"/>
        <v>0</v>
      </c>
      <c r="AI222" s="44">
        <f t="shared" si="225"/>
        <v>0</v>
      </c>
      <c r="AJ222" s="35">
        <f t="shared" si="211"/>
        <v>0</v>
      </c>
      <c r="AK222" s="40">
        <f>AC222*(1+SUMIFS(WORKING!$Z$3:$Z$6802,WORKING!$A$3:$A$6802,$D$3,WORKING!$B$3:$B$6802,A222,WORKING!$C$3:$C$6802,"Other"))*(1+SUMIFS(WORKING!$AA$3:$AA$6802,WORKING!$A$3:$A$6802,$D$3,WORKING!$B$3:$B$6802,A222,WORKING!$C$3:$C$6802,"Other"))</f>
        <v>0</v>
      </c>
      <c r="AL222" s="57">
        <v>0</v>
      </c>
      <c r="AM222" s="57">
        <v>0</v>
      </c>
      <c r="AN222" s="61">
        <f t="shared" si="212"/>
        <v>0</v>
      </c>
      <c r="AO222" s="40">
        <f t="shared" si="226"/>
        <v>0</v>
      </c>
      <c r="AP222" s="40">
        <f t="shared" si="227"/>
        <v>0</v>
      </c>
      <c r="AQ222" s="44">
        <f t="shared" si="228"/>
        <v>0</v>
      </c>
    </row>
    <row r="223" spans="1:43" x14ac:dyDescent="0.25">
      <c r="A223" s="49">
        <v>6</v>
      </c>
      <c r="B223" s="49">
        <f>IF(C223&lt;7,1,IF(C223&lt;11,2,IF(C223&lt;13,3,IF(C223&lt;17,4,5))))</f>
        <v>5</v>
      </c>
      <c r="C223" s="191" t="s">
        <v>57</v>
      </c>
      <c r="D223" s="229"/>
      <c r="E223" s="229"/>
      <c r="F223" s="40">
        <f>SUMIFS(WORKING!$AB$3:$AB$6802,WORKING!$A$3:$A$6802,Results!$D$3,WORKING!$B$3:$B$6802,Results!A223,WORKING!$C$3:$C$6802,Results!C223)</f>
        <v>0</v>
      </c>
      <c r="G223" s="35">
        <f>SUMIFS(WORKING!$AC$3:$AC$6802,WORKING!$A$3:$A$6802,Results!$D$3,WORKING!$B$3:$B$6802,Results!A223,WORKING!$C$3:$C$6802,Results!C223)/1000</f>
        <v>0</v>
      </c>
      <c r="H223" s="35">
        <f t="shared" si="213"/>
        <v>0</v>
      </c>
      <c r="I223" s="157" t="s">
        <v>754</v>
      </c>
      <c r="J223" s="213" t="s">
        <v>754</v>
      </c>
      <c r="K223" s="217" t="str">
        <f t="shared" si="214"/>
        <v/>
      </c>
      <c r="L223" s="34">
        <f t="shared" si="207"/>
        <v>0</v>
      </c>
      <c r="M223" s="40">
        <f>IF(K223="",H223*(1+SUMIFS(WORKING!$W$3:$W$6802,WORKING!$A$3:$A$6802,$D$3,WORKING!$B$3:$B$6802,A223,WORKING!$C$3:$C$6802,"Other"))*(1+SUMIFS(WORKING!$AA$3:$AA$6802,WORKING!$A$3:$A$6802,$D$3,WORKING!$B$3:$B$6802,A223,WORKING!$C$3:$C$6802,"Other")),K223*(1+SUMIFS(WORKING!$W$3:$W$6802,WORKING!$A$3:$A$6802,$D$3,WORKING!$B$3:$B$6802,A223,WORKING!$C$3:$C$6802,"Other"))*(1+SUMIFS(WORKING!$AA$3:$AA$6802,WORKING!$A$3:$A$6802,$D$3,WORKING!$B$3:$B$6802,A223,WORKING!$C$3:$C$6802,"Other")))</f>
        <v>0</v>
      </c>
      <c r="N223" s="57">
        <v>0</v>
      </c>
      <c r="O223" s="57">
        <v>0</v>
      </c>
      <c r="P223" s="61">
        <f t="shared" si="208"/>
        <v>0</v>
      </c>
      <c r="Q223" s="40">
        <f t="shared" si="215"/>
        <v>0</v>
      </c>
      <c r="R223" s="40">
        <f t="shared" si="216"/>
        <v>0</v>
      </c>
      <c r="S223" s="44">
        <f t="shared" si="217"/>
        <v>0</v>
      </c>
      <c r="T223" s="35">
        <f t="shared" si="218"/>
        <v>0</v>
      </c>
      <c r="U223" s="40">
        <f>M223*(1+SUMIFS(WORKING!$X$3:$X$6802,WORKING!$A$3:$A$6802,$D$3,WORKING!$B$3:$B$6802,A223,WORKING!$C$3:$C$6802,"Other"))*(1+SUMIFS(WORKING!$AA$3:$AA$6802,WORKING!$A$3:$A$6802,$D$3,WORKING!$B$3:$B$6802,A223,WORKING!$C$3:$C$6802,"Other"))</f>
        <v>0</v>
      </c>
      <c r="V223" s="57">
        <v>0</v>
      </c>
      <c r="W223" s="57">
        <v>0</v>
      </c>
      <c r="X223" s="61">
        <f t="shared" si="209"/>
        <v>0</v>
      </c>
      <c r="Y223" s="40">
        <f t="shared" si="219"/>
        <v>0</v>
      </c>
      <c r="Z223" s="40">
        <f t="shared" si="220"/>
        <v>0</v>
      </c>
      <c r="AA223" s="44">
        <f t="shared" si="221"/>
        <v>0</v>
      </c>
      <c r="AB223" s="35">
        <f t="shared" si="222"/>
        <v>0</v>
      </c>
      <c r="AC223" s="40">
        <f>U223*(1+SUMIFS(WORKING!$Y$3:$Y$6802,WORKING!$A$3:$A$6802,$D$3,WORKING!$B$3:$B$6802,A223,WORKING!$C$3:$C$6802,"Other"))*(1+SUMIFS(WORKING!$AA$3:$AA$6802,WORKING!$A$3:$A$6802,$D$3,WORKING!$B$3:$B$6802,A223,WORKING!$C$3:$C$6802,"Other"))</f>
        <v>0</v>
      </c>
      <c r="AD223" s="57">
        <v>0</v>
      </c>
      <c r="AE223" s="57">
        <v>0</v>
      </c>
      <c r="AF223" s="61">
        <f t="shared" si="210"/>
        <v>0</v>
      </c>
      <c r="AG223" s="40">
        <f t="shared" si="223"/>
        <v>0</v>
      </c>
      <c r="AH223" s="40">
        <f t="shared" si="224"/>
        <v>0</v>
      </c>
      <c r="AI223" s="44">
        <f t="shared" si="225"/>
        <v>0</v>
      </c>
      <c r="AJ223" s="35">
        <f t="shared" si="211"/>
        <v>0</v>
      </c>
      <c r="AK223" s="40">
        <f>AC223*(1+SUMIFS(WORKING!$Z$3:$Z$6802,WORKING!$A$3:$A$6802,$D$3,WORKING!$B$3:$B$6802,A223,WORKING!$C$3:$C$6802,"Other"))*(1+SUMIFS(WORKING!$AA$3:$AA$6802,WORKING!$A$3:$A$6802,$D$3,WORKING!$B$3:$B$6802,A223,WORKING!$C$3:$C$6802,"Other"))</f>
        <v>0</v>
      </c>
      <c r="AL223" s="57">
        <v>0</v>
      </c>
      <c r="AM223" s="57">
        <v>0</v>
      </c>
      <c r="AN223" s="61">
        <f t="shared" si="212"/>
        <v>0</v>
      </c>
      <c r="AO223" s="40">
        <f t="shared" si="226"/>
        <v>0</v>
      </c>
      <c r="AP223" s="40">
        <f t="shared" si="227"/>
        <v>0</v>
      </c>
      <c r="AQ223" s="44">
        <f t="shared" si="228"/>
        <v>0</v>
      </c>
    </row>
    <row r="224" spans="1:43" ht="15.75" thickBot="1" x14ac:dyDescent="0.3">
      <c r="A224" s="49">
        <v>6</v>
      </c>
      <c r="B224" s="49">
        <f t="shared" si="229"/>
        <v>6</v>
      </c>
      <c r="C224" s="13" t="s">
        <v>0</v>
      </c>
      <c r="D224" s="41">
        <f>SUM(D204:D223)</f>
        <v>0</v>
      </c>
      <c r="E224" s="41">
        <f>SUM(E204:E223)</f>
        <v>0</v>
      </c>
      <c r="F224" s="42">
        <f>SUM(F204:F223)</f>
        <v>0</v>
      </c>
      <c r="G224" s="41">
        <f>SUM(G204:G223)</f>
        <v>3.3674400000000002</v>
      </c>
      <c r="H224" s="41">
        <f>IFERROR(G224/F224,0)</f>
        <v>0</v>
      </c>
      <c r="I224" s="41">
        <f>IF(I204="",F204,I204)+IF(I205="",F205,I205)+IF(I206="",F206,I206)+IF(I207="",F207,I207)+IF(I208="",F208,I208)+IF(I209="",F209,I209)+IF(I210="",F210,I210)+IF(I211="",F211,I211)+IF(I212="",F212,I212)+IF(I213="",F213,I213)+IF(I214="",F214,I214)+IF(I215="",F215,I215)+IF(I216="",F216,I216)+IF(I217="",F217,I217)+IF(I218="",F218,I218)+IF(I219="",F219,I219)+IF(I220="",F220,I220)+IF(I221="",F221,I221)+IF(I222="",F222,I222)+IF(I223="",F223,I223)</f>
        <v>0</v>
      </c>
      <c r="J224" s="41">
        <f>IF(J204="",G204,J204)+IF(J205="",G205,J205)+IF(J206="",G206,J206)+IF(J207="",G207,J207)+IF(J208="",G208,J208)+IF(J209="",G209,J209)+IF(J210="",G210,J210)+IF(J211="",G211,J211)+IF(J212="",G212,J212)+IF(J213="",G213,J213)+IF(J214="",G214,J214)+IF(J215="",G215,J215)+IF(J216="",G216,J216)+IF(J217="",G217,J217)+IF(J218="",G218,J218)+IF(J219="",G219,J219)+IF(J220="",G220,J220)+IF(J221="",G221,J221)+IF(J222="",G222,J222)+IF(J223="",G223,J223)</f>
        <v>3.3674400000000002</v>
      </c>
      <c r="K224" s="41" t="str">
        <f>IFERROR(J224/I224,"")</f>
        <v/>
      </c>
      <c r="L224" s="41">
        <f>SUM(L204:L223)</f>
        <v>0</v>
      </c>
      <c r="M224" s="41">
        <f>IFERROR(S224/P224,0)</f>
        <v>0</v>
      </c>
      <c r="N224" s="41">
        <f t="shared" ref="N224:T224" si="230">SUM(N204:N223)</f>
        <v>0</v>
      </c>
      <c r="O224" s="41">
        <f t="shared" si="230"/>
        <v>0</v>
      </c>
      <c r="P224" s="41">
        <f t="shared" si="230"/>
        <v>0</v>
      </c>
      <c r="Q224" s="41">
        <f t="shared" si="230"/>
        <v>0</v>
      </c>
      <c r="R224" s="41">
        <f t="shared" si="230"/>
        <v>0</v>
      </c>
      <c r="S224" s="45">
        <f t="shared" si="230"/>
        <v>0</v>
      </c>
      <c r="T224" s="41">
        <f t="shared" si="230"/>
        <v>0</v>
      </c>
      <c r="U224" s="41">
        <f>IFERROR(AA224/X224,0)</f>
        <v>0</v>
      </c>
      <c r="V224" s="41">
        <f t="shared" ref="V224:AB224" si="231">SUM(V204:V223)</f>
        <v>0</v>
      </c>
      <c r="W224" s="41">
        <f t="shared" si="231"/>
        <v>0</v>
      </c>
      <c r="X224" s="41">
        <f t="shared" si="231"/>
        <v>0</v>
      </c>
      <c r="Y224" s="41">
        <f t="shared" si="231"/>
        <v>0</v>
      </c>
      <c r="Z224" s="41">
        <f t="shared" si="231"/>
        <v>0</v>
      </c>
      <c r="AA224" s="45">
        <f t="shared" si="231"/>
        <v>0</v>
      </c>
      <c r="AB224" s="41">
        <f t="shared" si="231"/>
        <v>0</v>
      </c>
      <c r="AC224" s="41">
        <f>IFERROR(AI224/AF224,0)</f>
        <v>0</v>
      </c>
      <c r="AD224" s="41">
        <f t="shared" ref="AD224:AJ224" si="232">SUM(AD204:AD223)</f>
        <v>0</v>
      </c>
      <c r="AE224" s="41">
        <f t="shared" si="232"/>
        <v>0</v>
      </c>
      <c r="AF224" s="41">
        <f t="shared" si="232"/>
        <v>0</v>
      </c>
      <c r="AG224" s="41">
        <f t="shared" si="232"/>
        <v>0</v>
      </c>
      <c r="AH224" s="41">
        <f t="shared" si="232"/>
        <v>0</v>
      </c>
      <c r="AI224" s="45">
        <f t="shared" si="232"/>
        <v>0</v>
      </c>
      <c r="AJ224" s="41">
        <f t="shared" si="232"/>
        <v>0</v>
      </c>
      <c r="AK224" s="41">
        <f>IFERROR(AQ224/AN224,0)</f>
        <v>0</v>
      </c>
      <c r="AL224" s="41">
        <f t="shared" ref="AL224:AQ224" si="233">SUM(AL204:AL223)</f>
        <v>0</v>
      </c>
      <c r="AM224" s="41">
        <f t="shared" si="233"/>
        <v>0</v>
      </c>
      <c r="AN224" s="41">
        <f t="shared" si="233"/>
        <v>0</v>
      </c>
      <c r="AO224" s="41">
        <f t="shared" si="233"/>
        <v>0</v>
      </c>
      <c r="AP224" s="41">
        <f t="shared" si="233"/>
        <v>0</v>
      </c>
      <c r="AQ224" s="45">
        <f t="shared" si="233"/>
        <v>0</v>
      </c>
    </row>
    <row r="225" spans="1:43" ht="15.75" thickTop="1" x14ac:dyDescent="0.25">
      <c r="A225" s="49">
        <v>6</v>
      </c>
      <c r="B225" s="49">
        <f t="shared" si="229"/>
        <v>6</v>
      </c>
      <c r="C225" s="50" t="s">
        <v>696</v>
      </c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1"/>
      <c r="P225" s="51"/>
      <c r="R225" s="50"/>
      <c r="S225" s="194">
        <f>SUMIFS(ENEData!$E$2:$E$220,ENEData!$A$2:$A$220,$D$3,ENEData!$C$2:$C$220,A225)</f>
        <v>0</v>
      </c>
      <c r="T225" s="50"/>
      <c r="U225" s="50"/>
      <c r="V225" s="51"/>
      <c r="W225" s="51"/>
      <c r="X225" s="108"/>
      <c r="Y225" s="50"/>
      <c r="Z225" s="50"/>
      <c r="AA225" s="194">
        <f>SUMIFS(ENEData!$F$2:$F$220,ENEData!$A$2:$A$220,$D$3,ENEData!$C$2:$C$220,A225)</f>
        <v>0</v>
      </c>
      <c r="AB225" s="50"/>
      <c r="AC225" s="51"/>
      <c r="AD225" s="51"/>
      <c r="AE225" s="108"/>
      <c r="AF225" s="50"/>
      <c r="AG225" s="50"/>
      <c r="AH225" s="50"/>
      <c r="AI225" s="194">
        <f>SUMIFS(ENEData!$G$2:$G$220,ENEData!$A$2:$A$220,$D$3,ENEData!$C$2:$C$220,A225)</f>
        <v>0</v>
      </c>
      <c r="AJ225" s="51"/>
      <c r="AK225" s="51"/>
      <c r="AL225" s="108"/>
      <c r="AM225" s="108"/>
      <c r="AN225" s="108"/>
      <c r="AO225" s="108"/>
      <c r="AP225" s="109"/>
      <c r="AQ225" s="194">
        <f>SUMIFS(ENEData!$H$2:$H$220,ENEData!$A$2:$A$220,$D$3,ENEData!$C$2:$C$220,A225)</f>
        <v>0</v>
      </c>
    </row>
    <row r="226" spans="1:43" x14ac:dyDescent="0.25">
      <c r="A226" s="49">
        <v>6</v>
      </c>
      <c r="B226" s="49">
        <f t="shared" si="229"/>
        <v>6</v>
      </c>
      <c r="C226" s="39" t="s">
        <v>600</v>
      </c>
      <c r="D226" s="39"/>
      <c r="E226" s="39"/>
      <c r="F226" s="39"/>
      <c r="G226" s="39"/>
      <c r="H226" s="39"/>
      <c r="I226" s="39"/>
      <c r="J226" s="39"/>
      <c r="K226" s="39"/>
      <c r="L226" s="39"/>
      <c r="M226" s="39"/>
      <c r="N226" s="39"/>
      <c r="O226" s="53"/>
      <c r="P226" s="53"/>
      <c r="Q226" s="110"/>
      <c r="R226" s="39"/>
      <c r="S226" s="54">
        <f>S225-S224</f>
        <v>0</v>
      </c>
      <c r="T226" s="39"/>
      <c r="U226" s="39"/>
      <c r="V226" s="53"/>
      <c r="W226" s="53"/>
      <c r="X226" s="110"/>
      <c r="Y226" s="39"/>
      <c r="Z226" s="39"/>
      <c r="AA226" s="54">
        <f>AA225-AA224</f>
        <v>0</v>
      </c>
      <c r="AB226" s="39"/>
      <c r="AC226" s="53"/>
      <c r="AD226" s="53"/>
      <c r="AE226" s="110"/>
      <c r="AF226" s="39"/>
      <c r="AG226" s="39"/>
      <c r="AH226" s="39"/>
      <c r="AI226" s="54">
        <f>AI225-AI224</f>
        <v>0</v>
      </c>
      <c r="AJ226" s="53"/>
      <c r="AK226" s="53"/>
      <c r="AL226" s="110"/>
      <c r="AM226" s="110"/>
      <c r="AN226" s="110"/>
      <c r="AO226" s="110"/>
      <c r="AP226" s="111"/>
      <c r="AQ226" s="54">
        <f>AQ225-AQ224</f>
        <v>0</v>
      </c>
    </row>
    <row r="227" spans="1:43" x14ac:dyDescent="0.25">
      <c r="B227" s="49">
        <f t="shared" si="229"/>
        <v>1</v>
      </c>
    </row>
    <row r="228" spans="1:43" x14ac:dyDescent="0.25">
      <c r="B228" s="49">
        <f t="shared" si="229"/>
        <v>1</v>
      </c>
    </row>
    <row r="229" spans="1:43" x14ac:dyDescent="0.25">
      <c r="A229" s="49">
        <v>7</v>
      </c>
      <c r="B229" s="49">
        <f t="shared" si="229"/>
        <v>6</v>
      </c>
      <c r="C229" s="1" t="str">
        <f t="array" ref="C229">IFERROR(INDEX(MTEC17_PROG!$D$2:$D$231,MATCH(1,(MTEC17_PROG!$A$2:$A$231=Results!$D$3)*(MTEC17_PROG!$C$2:$C$231=Results!A229),0)),"Programme "&amp;A229)</f>
        <v>Programme 7</v>
      </c>
      <c r="D229" s="1"/>
      <c r="E229" s="1"/>
      <c r="F229" s="1"/>
      <c r="G229" s="1"/>
      <c r="H229" s="1"/>
      <c r="I229" s="1"/>
      <c r="J229" s="1"/>
      <c r="K229" s="1"/>
      <c r="AP229" s="26"/>
      <c r="AQ229" s="106"/>
    </row>
    <row r="230" spans="1:43" x14ac:dyDescent="0.25">
      <c r="A230" s="49">
        <v>7</v>
      </c>
      <c r="B230" s="49">
        <f t="shared" si="229"/>
        <v>1</v>
      </c>
      <c r="C230" s="14"/>
      <c r="D230" s="230" t="s">
        <v>733</v>
      </c>
      <c r="E230" s="231"/>
      <c r="F230" s="230" t="s">
        <v>602</v>
      </c>
      <c r="G230" s="234"/>
      <c r="H230" s="234"/>
      <c r="I230" s="234"/>
      <c r="J230" s="234"/>
      <c r="K230" s="231"/>
      <c r="L230" s="234" t="s">
        <v>1</v>
      </c>
      <c r="M230" s="234"/>
      <c r="N230" s="234"/>
      <c r="O230" s="234"/>
      <c r="P230" s="234"/>
      <c r="Q230" s="234"/>
      <c r="R230" s="234"/>
      <c r="S230" s="231"/>
      <c r="T230" s="230" t="s">
        <v>2</v>
      </c>
      <c r="U230" s="234"/>
      <c r="V230" s="234"/>
      <c r="W230" s="234"/>
      <c r="X230" s="234"/>
      <c r="Y230" s="234"/>
      <c r="Z230" s="234"/>
      <c r="AA230" s="231"/>
      <c r="AB230" s="230" t="s">
        <v>3</v>
      </c>
      <c r="AC230" s="234"/>
      <c r="AD230" s="234"/>
      <c r="AE230" s="234"/>
      <c r="AF230" s="234"/>
      <c r="AG230" s="234"/>
      <c r="AH230" s="234"/>
      <c r="AI230" s="231"/>
      <c r="AJ230" s="230" t="s">
        <v>4</v>
      </c>
      <c r="AK230" s="234"/>
      <c r="AL230" s="234"/>
      <c r="AM230" s="234"/>
      <c r="AN230" s="234"/>
      <c r="AO230" s="234"/>
      <c r="AP230" s="234"/>
      <c r="AQ230" s="231"/>
    </row>
    <row r="231" spans="1:43" ht="60" x14ac:dyDescent="0.25">
      <c r="A231" s="49">
        <v>7</v>
      </c>
      <c r="B231" s="49">
        <f t="shared" si="229"/>
        <v>6</v>
      </c>
      <c r="C231" s="11" t="s">
        <v>59</v>
      </c>
      <c r="D231" s="11" t="s">
        <v>731</v>
      </c>
      <c r="E231" s="11" t="s">
        <v>732</v>
      </c>
      <c r="F231" s="214" t="s">
        <v>651</v>
      </c>
      <c r="G231" s="215" t="s">
        <v>652</v>
      </c>
      <c r="H231" s="215" t="s">
        <v>653</v>
      </c>
      <c r="I231" s="216" t="s">
        <v>694</v>
      </c>
      <c r="J231" s="216" t="s">
        <v>693</v>
      </c>
      <c r="K231" s="216" t="s">
        <v>695</v>
      </c>
      <c r="L231" s="12" t="s">
        <v>604</v>
      </c>
      <c r="M231" s="10" t="s">
        <v>322</v>
      </c>
      <c r="N231" s="12" t="s">
        <v>54</v>
      </c>
      <c r="O231" s="10" t="s">
        <v>697</v>
      </c>
      <c r="P231" s="10" t="s">
        <v>392</v>
      </c>
      <c r="Q231" s="10" t="s">
        <v>393</v>
      </c>
      <c r="R231" s="10" t="s">
        <v>390</v>
      </c>
      <c r="S231" s="43" t="s">
        <v>394</v>
      </c>
      <c r="T231" s="10" t="s">
        <v>391</v>
      </c>
      <c r="U231" s="10" t="s">
        <v>322</v>
      </c>
      <c r="V231" s="12" t="s">
        <v>54</v>
      </c>
      <c r="W231" s="10" t="s">
        <v>697</v>
      </c>
      <c r="X231" s="10" t="s">
        <v>392</v>
      </c>
      <c r="Y231" s="10" t="s">
        <v>393</v>
      </c>
      <c r="Z231" s="10" t="s">
        <v>390</v>
      </c>
      <c r="AA231" s="43" t="s">
        <v>394</v>
      </c>
      <c r="AB231" s="10" t="s">
        <v>391</v>
      </c>
      <c r="AC231" s="10" t="s">
        <v>322</v>
      </c>
      <c r="AD231" s="12" t="s">
        <v>54</v>
      </c>
      <c r="AE231" s="10" t="s">
        <v>697</v>
      </c>
      <c r="AF231" s="10" t="s">
        <v>392</v>
      </c>
      <c r="AG231" s="10" t="s">
        <v>393</v>
      </c>
      <c r="AH231" s="10" t="s">
        <v>390</v>
      </c>
      <c r="AI231" s="43" t="s">
        <v>394</v>
      </c>
      <c r="AJ231" s="10" t="s">
        <v>391</v>
      </c>
      <c r="AK231" s="10" t="s">
        <v>322</v>
      </c>
      <c r="AL231" s="12" t="s">
        <v>54</v>
      </c>
      <c r="AM231" s="10" t="s">
        <v>697</v>
      </c>
      <c r="AN231" s="10" t="s">
        <v>392</v>
      </c>
      <c r="AO231" s="10" t="s">
        <v>393</v>
      </c>
      <c r="AP231" s="10" t="s">
        <v>390</v>
      </c>
      <c r="AQ231" s="43" t="s">
        <v>394</v>
      </c>
    </row>
    <row r="232" spans="1:43" x14ac:dyDescent="0.25">
      <c r="A232" s="49">
        <v>7</v>
      </c>
      <c r="B232" s="49">
        <f t="shared" si="229"/>
        <v>1</v>
      </c>
      <c r="C232" s="7">
        <v>1</v>
      </c>
      <c r="D232" s="228"/>
      <c r="E232" s="228"/>
      <c r="F232" s="40">
        <f>SUMIFS(WORKING!$AB$3:$AB$6802,WORKING!$A$3:$A$6802,Results!$D$3,WORKING!$B$3:$B$6802,Results!A232,WORKING!$C$3:$C$6802,Results!C232)</f>
        <v>0</v>
      </c>
      <c r="G232" s="35">
        <f>SUMIFS(WORKING!$AC$3:$AC$6802,WORKING!$A$3:$A$6802,Results!$D$3,WORKING!$B$3:$B$6802,Results!A232,WORKING!$C$3:$C$6802,Results!C232)/1000</f>
        <v>0</v>
      </c>
      <c r="H232" s="35">
        <f>IFERROR(G232/F232,0)</f>
        <v>0</v>
      </c>
      <c r="I232" s="156" t="s">
        <v>754</v>
      </c>
      <c r="J232" s="211" t="s">
        <v>754</v>
      </c>
      <c r="K232" s="217" t="str">
        <f>IFERROR(IF(J232="",G232,J232)/IF(I232="",F232,I232),"")</f>
        <v/>
      </c>
      <c r="L232" s="34">
        <f t="shared" ref="L232:L251" si="234">IF(I232="",F232,I232)</f>
        <v>0</v>
      </c>
      <c r="M232" s="40">
        <f>IF(K232="",H232*(1+SUMIFS(WORKING!$W$3:$W$6802,WORKING!$A$3:$A$6802,$D$3,WORKING!$B$3:$B$6802,A232,WORKING!$C$3:$C$6802,C232))*(1+SUMIFS(WORKING!$AA$3:$AA$6802,WORKING!$A$3:$A$6802,$D$3,WORKING!$B$3:$B$6802,A232,WORKING!$C$3:$C$6802,C232)),K232*(1+SUMIFS(WORKING!$W$3:$W$6802,WORKING!$A$3:$A$6802,$D$3,WORKING!$B$3:$B$6802,A232,WORKING!$C$3:$C$6802,C232))*(1+SUMIFS(WORKING!$AA$3:$AA$6802,WORKING!$A$3:$A$6802,$D$3,WORKING!$B$3:$B$6802,A232,WORKING!$C$3:$C$6802,C232)))</f>
        <v>0</v>
      </c>
      <c r="N232" s="57">
        <v>0</v>
      </c>
      <c r="O232" s="57">
        <v>0</v>
      </c>
      <c r="P232" s="61">
        <f t="shared" ref="P232:P251" si="235">-O232+L232+N232</f>
        <v>0</v>
      </c>
      <c r="Q232" s="40">
        <f>M232*N232</f>
        <v>0</v>
      </c>
      <c r="R232" s="40">
        <f>-M232*O232</f>
        <v>0</v>
      </c>
      <c r="S232" s="44">
        <f>M232*P232</f>
        <v>0</v>
      </c>
      <c r="T232" s="35">
        <f>P232</f>
        <v>0</v>
      </c>
      <c r="U232" s="40">
        <f>M232*(1+SUMIFS(WORKING!$X$3:$X$6802,WORKING!$A$3:$A$6802,$D$3,WORKING!$B$3:$B$6802,A232,WORKING!$C$3:$C$6802,C232))*(1+SUMIFS(WORKING!$AA$3:$AA$6802,WORKING!$A$3:$A$6802,$D$3,WORKING!$B$3:$B$6802,A232,WORKING!$C$3:$C$6802,C232))</f>
        <v>0</v>
      </c>
      <c r="V232" s="57">
        <v>0</v>
      </c>
      <c r="W232" s="57">
        <v>0</v>
      </c>
      <c r="X232" s="61">
        <f t="shared" ref="X232:X251" si="236">-W232+T232+V232</f>
        <v>0</v>
      </c>
      <c r="Y232" s="40">
        <f>U232*V232</f>
        <v>0</v>
      </c>
      <c r="Z232" s="40">
        <f>-U232*W232</f>
        <v>0</v>
      </c>
      <c r="AA232" s="44">
        <f>U232*X232</f>
        <v>0</v>
      </c>
      <c r="AB232" s="35">
        <f>X232</f>
        <v>0</v>
      </c>
      <c r="AC232" s="40">
        <f>U232*(1+SUMIFS(WORKING!$Y$3:$Y$6802,WORKING!$A$3:$A$6802,$D$3,WORKING!$B$3:$B$6802,A232,WORKING!$C$3:$C$6802,C232))*(1+SUMIFS(WORKING!$AA$3:$AA$6802,WORKING!$A$3:$A$6802,$D$3,WORKING!$B$3:$B$6802,A232,WORKING!$C$3:$C$6802,C232))</f>
        <v>0</v>
      </c>
      <c r="AD232" s="57">
        <v>0</v>
      </c>
      <c r="AE232" s="57">
        <v>0</v>
      </c>
      <c r="AF232" s="61">
        <f t="shared" ref="AF232:AF251" si="237">-AE232+AB232+AD232</f>
        <v>0</v>
      </c>
      <c r="AG232" s="40">
        <f>AC232*AD232</f>
        <v>0</v>
      </c>
      <c r="AH232" s="40">
        <f>-AC232*AE232</f>
        <v>0</v>
      </c>
      <c r="AI232" s="44">
        <f>AC232*AF232</f>
        <v>0</v>
      </c>
      <c r="AJ232" s="35">
        <f t="shared" ref="AJ232:AJ251" si="238">AF232</f>
        <v>0</v>
      </c>
      <c r="AK232" s="40">
        <f>AC232*(1+SUMIFS(WORKING!$Z$3:$Z$6802,WORKING!$A$3:$A$6802,$D$3,WORKING!$B$3:$B$6802,A232,WORKING!$C$3:$C$6802,C232))*(1+SUMIFS(WORKING!$AA$3:$AA$6802,WORKING!$A$3:$A$6802,$D$3,WORKING!$B$3:$B$6802,A232,WORKING!$C$3:$C$6802,C232))</f>
        <v>0</v>
      </c>
      <c r="AL232" s="57">
        <v>0</v>
      </c>
      <c r="AM232" s="57">
        <v>0</v>
      </c>
      <c r="AN232" s="61">
        <f t="shared" ref="AN232:AN251" si="239">-AM232+AJ232+AL232</f>
        <v>0</v>
      </c>
      <c r="AO232" s="40">
        <f>AK232*AL232</f>
        <v>0</v>
      </c>
      <c r="AP232" s="40">
        <f>-AK232*AM232</f>
        <v>0</v>
      </c>
      <c r="AQ232" s="44">
        <f>AK232*AN232</f>
        <v>0</v>
      </c>
    </row>
    <row r="233" spans="1:43" x14ac:dyDescent="0.25">
      <c r="A233" s="49">
        <v>7</v>
      </c>
      <c r="B233" s="49">
        <f t="shared" si="229"/>
        <v>1</v>
      </c>
      <c r="C233" s="7">
        <v>2</v>
      </c>
      <c r="D233" s="228"/>
      <c r="E233" s="228"/>
      <c r="F233" s="40">
        <f>SUMIFS(WORKING!$AB$3:$AB$6802,WORKING!$A$3:$A$6802,Results!$D$3,WORKING!$B$3:$B$6802,Results!A233,WORKING!$C$3:$C$6802,Results!C233)</f>
        <v>0</v>
      </c>
      <c r="G233" s="35">
        <f>SUMIFS(WORKING!$AC$3:$AC$6802,WORKING!$A$3:$A$6802,Results!$D$3,WORKING!$B$3:$B$6802,Results!A233,WORKING!$C$3:$C$6802,Results!C233)/1000</f>
        <v>0</v>
      </c>
      <c r="H233" s="35">
        <f t="shared" ref="H233:H251" si="240">IFERROR(G233/F233,0)</f>
        <v>0</v>
      </c>
      <c r="I233" s="187" t="s">
        <v>754</v>
      </c>
      <c r="J233" s="212" t="s">
        <v>754</v>
      </c>
      <c r="K233" s="217" t="str">
        <f t="shared" ref="K233:K251" si="241">IFERROR(IF(J233="",G233,J233)/IF(I233="",F233,I233),"")</f>
        <v/>
      </c>
      <c r="L233" s="34">
        <f t="shared" si="234"/>
        <v>0</v>
      </c>
      <c r="M233" s="40">
        <f>IF(K233="",H233*(1+SUMIFS(WORKING!$W$3:$W$6802,WORKING!$A$3:$A$6802,$D$3,WORKING!$B$3:$B$6802,A233,WORKING!$C$3:$C$6802,C233))*(1+SUMIFS(WORKING!$AA$3:$AA$6802,WORKING!$A$3:$A$6802,$D$3,WORKING!$B$3:$B$6802,A233,WORKING!$C$3:$C$6802,C233)),K233*(1+SUMIFS(WORKING!$W$3:$W$6802,WORKING!$A$3:$A$6802,$D$3,WORKING!$B$3:$B$6802,A233,WORKING!$C$3:$C$6802,C233))*(1+SUMIFS(WORKING!$AA$3:$AA$6802,WORKING!$A$3:$A$6802,$D$3,WORKING!$B$3:$B$6802,A233,WORKING!$C$3:$C$6802,C233)))</f>
        <v>0</v>
      </c>
      <c r="N233" s="57">
        <v>0</v>
      </c>
      <c r="O233" s="57">
        <v>0</v>
      </c>
      <c r="P233" s="61">
        <f t="shared" si="235"/>
        <v>0</v>
      </c>
      <c r="Q233" s="40">
        <f t="shared" ref="Q233:Q251" si="242">M233*N233</f>
        <v>0</v>
      </c>
      <c r="R233" s="40">
        <f t="shared" ref="R233:R251" si="243">-M233*O233</f>
        <v>0</v>
      </c>
      <c r="S233" s="44">
        <f t="shared" ref="S233:S251" si="244">M233*P233</f>
        <v>0</v>
      </c>
      <c r="T233" s="35">
        <f t="shared" ref="T233:T251" si="245">P233</f>
        <v>0</v>
      </c>
      <c r="U233" s="40">
        <f>M233*(1+SUMIFS(WORKING!$X$3:$X$6802,WORKING!$A$3:$A$6802,$D$3,WORKING!$B$3:$B$6802,A233,WORKING!$C$3:$C$6802,C233))*(1+SUMIFS(WORKING!$AA$3:$AA$6802,WORKING!$A$3:$A$6802,$D$3,WORKING!$B$3:$B$6802,A233,WORKING!$C$3:$C$6802,C233))</f>
        <v>0</v>
      </c>
      <c r="V233" s="57">
        <v>0</v>
      </c>
      <c r="W233" s="57">
        <v>0</v>
      </c>
      <c r="X233" s="61">
        <f t="shared" si="236"/>
        <v>0</v>
      </c>
      <c r="Y233" s="40">
        <f t="shared" ref="Y233:Y251" si="246">U233*V233</f>
        <v>0</v>
      </c>
      <c r="Z233" s="40">
        <f t="shared" ref="Z233:Z251" si="247">-U233*W233</f>
        <v>0</v>
      </c>
      <c r="AA233" s="44">
        <f t="shared" ref="AA233:AA251" si="248">U233*X233</f>
        <v>0</v>
      </c>
      <c r="AB233" s="35">
        <f t="shared" ref="AB233:AB251" si="249">X233</f>
        <v>0</v>
      </c>
      <c r="AC233" s="40">
        <f>U233*(1+SUMIFS(WORKING!$Y$3:$Y$6802,WORKING!$A$3:$A$6802,$D$3,WORKING!$B$3:$B$6802,A233,WORKING!$C$3:$C$6802,C233))*(1+SUMIFS(WORKING!$AA$3:$AA$6802,WORKING!$A$3:$A$6802,$D$3,WORKING!$B$3:$B$6802,A233,WORKING!$C$3:$C$6802,C233))</f>
        <v>0</v>
      </c>
      <c r="AD233" s="57">
        <v>0</v>
      </c>
      <c r="AE233" s="57">
        <v>0</v>
      </c>
      <c r="AF233" s="61">
        <f t="shared" si="237"/>
        <v>0</v>
      </c>
      <c r="AG233" s="40">
        <f t="shared" ref="AG233:AG251" si="250">AC233*AD233</f>
        <v>0</v>
      </c>
      <c r="AH233" s="40">
        <f t="shared" ref="AH233:AH251" si="251">-AC233*AE233</f>
        <v>0</v>
      </c>
      <c r="AI233" s="44">
        <f t="shared" ref="AI233:AI251" si="252">AC233*AF233</f>
        <v>0</v>
      </c>
      <c r="AJ233" s="35">
        <f t="shared" si="238"/>
        <v>0</v>
      </c>
      <c r="AK233" s="40">
        <f>AC233*(1+SUMIFS(WORKING!$Z$3:$Z$6802,WORKING!$A$3:$A$6802,$D$3,WORKING!$B$3:$B$6802,A233,WORKING!$C$3:$C$6802,C233))*(1+SUMIFS(WORKING!$AA$3:$AA$6802,WORKING!$A$3:$A$6802,$D$3,WORKING!$B$3:$B$6802,A233,WORKING!$C$3:$C$6802,C233))</f>
        <v>0</v>
      </c>
      <c r="AL233" s="57">
        <v>0</v>
      </c>
      <c r="AM233" s="57">
        <v>0</v>
      </c>
      <c r="AN233" s="61">
        <f t="shared" si="239"/>
        <v>0</v>
      </c>
      <c r="AO233" s="40">
        <f t="shared" ref="AO233:AO251" si="253">AK233*AL233</f>
        <v>0</v>
      </c>
      <c r="AP233" s="40">
        <f t="shared" ref="AP233:AP251" si="254">-AK233*AM233</f>
        <v>0</v>
      </c>
      <c r="AQ233" s="44">
        <f t="shared" ref="AQ233:AQ251" si="255">AK233*AN233</f>
        <v>0</v>
      </c>
    </row>
    <row r="234" spans="1:43" x14ac:dyDescent="0.25">
      <c r="A234" s="49">
        <v>7</v>
      </c>
      <c r="B234" s="49">
        <f t="shared" si="229"/>
        <v>1</v>
      </c>
      <c r="C234" s="7">
        <v>3</v>
      </c>
      <c r="D234" s="228"/>
      <c r="E234" s="228"/>
      <c r="F234" s="40">
        <f>SUMIFS(WORKING!$AB$3:$AB$6802,WORKING!$A$3:$A$6802,Results!$D$3,WORKING!$B$3:$B$6802,Results!A234,WORKING!$C$3:$C$6802,Results!C234)</f>
        <v>0</v>
      </c>
      <c r="G234" s="35">
        <f>SUMIFS(WORKING!$AC$3:$AC$6802,WORKING!$A$3:$A$6802,Results!$D$3,WORKING!$B$3:$B$6802,Results!A234,WORKING!$C$3:$C$6802,Results!C234)/1000</f>
        <v>0</v>
      </c>
      <c r="H234" s="35">
        <f t="shared" si="240"/>
        <v>0</v>
      </c>
      <c r="I234" s="187" t="s">
        <v>754</v>
      </c>
      <c r="J234" s="212" t="s">
        <v>754</v>
      </c>
      <c r="K234" s="217" t="str">
        <f t="shared" si="241"/>
        <v/>
      </c>
      <c r="L234" s="34">
        <f t="shared" si="234"/>
        <v>0</v>
      </c>
      <c r="M234" s="40">
        <f>IF(K234="",H234*(1+SUMIFS(WORKING!$W$3:$W$6802,WORKING!$A$3:$A$6802,$D$3,WORKING!$B$3:$B$6802,A234,WORKING!$C$3:$C$6802,C234))*(1+SUMIFS(WORKING!$AA$3:$AA$6802,WORKING!$A$3:$A$6802,$D$3,WORKING!$B$3:$B$6802,A234,WORKING!$C$3:$C$6802,C234)),K234*(1+SUMIFS(WORKING!$W$3:$W$6802,WORKING!$A$3:$A$6802,$D$3,WORKING!$B$3:$B$6802,A234,WORKING!$C$3:$C$6802,C234))*(1+SUMIFS(WORKING!$AA$3:$AA$6802,WORKING!$A$3:$A$6802,$D$3,WORKING!$B$3:$B$6802,A234,WORKING!$C$3:$C$6802,C234)))</f>
        <v>0</v>
      </c>
      <c r="N234" s="57">
        <v>0</v>
      </c>
      <c r="O234" s="57">
        <v>0</v>
      </c>
      <c r="P234" s="61">
        <f t="shared" si="235"/>
        <v>0</v>
      </c>
      <c r="Q234" s="40">
        <f t="shared" si="242"/>
        <v>0</v>
      </c>
      <c r="R234" s="40">
        <f t="shared" si="243"/>
        <v>0</v>
      </c>
      <c r="S234" s="44">
        <f t="shared" si="244"/>
        <v>0</v>
      </c>
      <c r="T234" s="35">
        <f t="shared" si="245"/>
        <v>0</v>
      </c>
      <c r="U234" s="40">
        <f>M234*(1+SUMIFS(WORKING!$X$3:$X$6802,WORKING!$A$3:$A$6802,$D$3,WORKING!$B$3:$B$6802,A234,WORKING!$C$3:$C$6802,C234))*(1+SUMIFS(WORKING!$AA$3:$AA$6802,WORKING!$A$3:$A$6802,$D$3,WORKING!$B$3:$B$6802,A234,WORKING!$C$3:$C$6802,C234))</f>
        <v>0</v>
      </c>
      <c r="V234" s="57">
        <v>0</v>
      </c>
      <c r="W234" s="57">
        <v>0</v>
      </c>
      <c r="X234" s="61">
        <f t="shared" si="236"/>
        <v>0</v>
      </c>
      <c r="Y234" s="40">
        <f t="shared" si="246"/>
        <v>0</v>
      </c>
      <c r="Z234" s="40">
        <f t="shared" si="247"/>
        <v>0</v>
      </c>
      <c r="AA234" s="44">
        <f t="shared" si="248"/>
        <v>0</v>
      </c>
      <c r="AB234" s="35">
        <f t="shared" si="249"/>
        <v>0</v>
      </c>
      <c r="AC234" s="40">
        <f>U234*(1+SUMIFS(WORKING!$Y$3:$Y$6802,WORKING!$A$3:$A$6802,$D$3,WORKING!$B$3:$B$6802,A234,WORKING!$C$3:$C$6802,C234))*(1+SUMIFS(WORKING!$AA$3:$AA$6802,WORKING!$A$3:$A$6802,$D$3,WORKING!$B$3:$B$6802,A234,WORKING!$C$3:$C$6802,C234))</f>
        <v>0</v>
      </c>
      <c r="AD234" s="57">
        <v>0</v>
      </c>
      <c r="AE234" s="57">
        <v>0</v>
      </c>
      <c r="AF234" s="61">
        <f t="shared" si="237"/>
        <v>0</v>
      </c>
      <c r="AG234" s="40">
        <f t="shared" si="250"/>
        <v>0</v>
      </c>
      <c r="AH234" s="40">
        <f t="shared" si="251"/>
        <v>0</v>
      </c>
      <c r="AI234" s="44">
        <f t="shared" si="252"/>
        <v>0</v>
      </c>
      <c r="AJ234" s="35">
        <f t="shared" si="238"/>
        <v>0</v>
      </c>
      <c r="AK234" s="40">
        <f>AC234*(1+SUMIFS(WORKING!$Z$3:$Z$6802,WORKING!$A$3:$A$6802,$D$3,WORKING!$B$3:$B$6802,A234,WORKING!$C$3:$C$6802,C234))*(1+SUMIFS(WORKING!$AA$3:$AA$6802,WORKING!$A$3:$A$6802,$D$3,WORKING!$B$3:$B$6802,A234,WORKING!$C$3:$C$6802,C234))</f>
        <v>0</v>
      </c>
      <c r="AL234" s="57">
        <v>0</v>
      </c>
      <c r="AM234" s="57">
        <v>0</v>
      </c>
      <c r="AN234" s="61">
        <f t="shared" si="239"/>
        <v>0</v>
      </c>
      <c r="AO234" s="40">
        <f t="shared" si="253"/>
        <v>0</v>
      </c>
      <c r="AP234" s="40">
        <f t="shared" si="254"/>
        <v>0</v>
      </c>
      <c r="AQ234" s="44">
        <f t="shared" si="255"/>
        <v>0</v>
      </c>
    </row>
    <row r="235" spans="1:43" x14ac:dyDescent="0.25">
      <c r="A235" s="49">
        <v>7</v>
      </c>
      <c r="B235" s="49">
        <f t="shared" si="229"/>
        <v>1</v>
      </c>
      <c r="C235" s="7">
        <v>4</v>
      </c>
      <c r="D235" s="228"/>
      <c r="E235" s="228"/>
      <c r="F235" s="40">
        <f>SUMIFS(WORKING!$AB$3:$AB$6802,WORKING!$A$3:$A$6802,Results!$D$3,WORKING!$B$3:$B$6802,Results!A235,WORKING!$C$3:$C$6802,Results!C235)</f>
        <v>0</v>
      </c>
      <c r="G235" s="35">
        <f>SUMIFS(WORKING!$AC$3:$AC$6802,WORKING!$A$3:$A$6802,Results!$D$3,WORKING!$B$3:$B$6802,Results!A235,WORKING!$C$3:$C$6802,Results!C235)/1000</f>
        <v>0</v>
      </c>
      <c r="H235" s="35">
        <f t="shared" si="240"/>
        <v>0</v>
      </c>
      <c r="I235" s="187" t="s">
        <v>754</v>
      </c>
      <c r="J235" s="212" t="s">
        <v>754</v>
      </c>
      <c r="K235" s="217" t="str">
        <f t="shared" si="241"/>
        <v/>
      </c>
      <c r="L235" s="34">
        <f t="shared" si="234"/>
        <v>0</v>
      </c>
      <c r="M235" s="40">
        <f>IF(K235="",H235*(1+SUMIFS(WORKING!$W$3:$W$6802,WORKING!$A$3:$A$6802,$D$3,WORKING!$B$3:$B$6802,A235,WORKING!$C$3:$C$6802,C235))*(1+SUMIFS(WORKING!$AA$3:$AA$6802,WORKING!$A$3:$A$6802,$D$3,WORKING!$B$3:$B$6802,A235,WORKING!$C$3:$C$6802,C235)),K235*(1+SUMIFS(WORKING!$W$3:$W$6802,WORKING!$A$3:$A$6802,$D$3,WORKING!$B$3:$B$6802,A235,WORKING!$C$3:$C$6802,C235))*(1+SUMIFS(WORKING!$AA$3:$AA$6802,WORKING!$A$3:$A$6802,$D$3,WORKING!$B$3:$B$6802,A235,WORKING!$C$3:$C$6802,C235)))</f>
        <v>0</v>
      </c>
      <c r="N235" s="57">
        <v>0</v>
      </c>
      <c r="O235" s="57">
        <v>0</v>
      </c>
      <c r="P235" s="61">
        <f t="shared" si="235"/>
        <v>0</v>
      </c>
      <c r="Q235" s="40">
        <f t="shared" si="242"/>
        <v>0</v>
      </c>
      <c r="R235" s="40">
        <f t="shared" si="243"/>
        <v>0</v>
      </c>
      <c r="S235" s="44">
        <f t="shared" si="244"/>
        <v>0</v>
      </c>
      <c r="T235" s="35">
        <f t="shared" si="245"/>
        <v>0</v>
      </c>
      <c r="U235" s="40">
        <f>M235*(1+SUMIFS(WORKING!$X$3:$X$6802,WORKING!$A$3:$A$6802,$D$3,WORKING!$B$3:$B$6802,A235,WORKING!$C$3:$C$6802,C235))*(1+SUMIFS(WORKING!$AA$3:$AA$6802,WORKING!$A$3:$A$6802,$D$3,WORKING!$B$3:$B$6802,A235,WORKING!$C$3:$C$6802,C235))</f>
        <v>0</v>
      </c>
      <c r="V235" s="57">
        <v>0</v>
      </c>
      <c r="W235" s="57">
        <v>0</v>
      </c>
      <c r="X235" s="61">
        <f t="shared" si="236"/>
        <v>0</v>
      </c>
      <c r="Y235" s="40">
        <f t="shared" si="246"/>
        <v>0</v>
      </c>
      <c r="Z235" s="40">
        <f t="shared" si="247"/>
        <v>0</v>
      </c>
      <c r="AA235" s="44">
        <f t="shared" si="248"/>
        <v>0</v>
      </c>
      <c r="AB235" s="35">
        <f t="shared" si="249"/>
        <v>0</v>
      </c>
      <c r="AC235" s="40">
        <f>U235*(1+SUMIFS(WORKING!$Y$3:$Y$6802,WORKING!$A$3:$A$6802,$D$3,WORKING!$B$3:$B$6802,A235,WORKING!$C$3:$C$6802,C235))*(1+SUMIFS(WORKING!$AA$3:$AA$6802,WORKING!$A$3:$A$6802,$D$3,WORKING!$B$3:$B$6802,A235,WORKING!$C$3:$C$6802,C235))</f>
        <v>0</v>
      </c>
      <c r="AD235" s="57">
        <v>0</v>
      </c>
      <c r="AE235" s="57">
        <v>0</v>
      </c>
      <c r="AF235" s="61">
        <f t="shared" si="237"/>
        <v>0</v>
      </c>
      <c r="AG235" s="40">
        <f t="shared" si="250"/>
        <v>0</v>
      </c>
      <c r="AH235" s="40">
        <f t="shared" si="251"/>
        <v>0</v>
      </c>
      <c r="AI235" s="44">
        <f t="shared" si="252"/>
        <v>0</v>
      </c>
      <c r="AJ235" s="35">
        <f t="shared" si="238"/>
        <v>0</v>
      </c>
      <c r="AK235" s="40">
        <f>AC235*(1+SUMIFS(WORKING!$Z$3:$Z$6802,WORKING!$A$3:$A$6802,$D$3,WORKING!$B$3:$B$6802,A235,WORKING!$C$3:$C$6802,C235))*(1+SUMIFS(WORKING!$AA$3:$AA$6802,WORKING!$A$3:$A$6802,$D$3,WORKING!$B$3:$B$6802,A235,WORKING!$C$3:$C$6802,C235))</f>
        <v>0</v>
      </c>
      <c r="AL235" s="57">
        <v>0</v>
      </c>
      <c r="AM235" s="57">
        <v>0</v>
      </c>
      <c r="AN235" s="61">
        <f t="shared" si="239"/>
        <v>0</v>
      </c>
      <c r="AO235" s="40">
        <f t="shared" si="253"/>
        <v>0</v>
      </c>
      <c r="AP235" s="40">
        <f t="shared" si="254"/>
        <v>0</v>
      </c>
      <c r="AQ235" s="44">
        <f t="shared" si="255"/>
        <v>0</v>
      </c>
    </row>
    <row r="236" spans="1:43" x14ac:dyDescent="0.25">
      <c r="A236" s="49">
        <v>7</v>
      </c>
      <c r="B236" s="49">
        <f t="shared" si="229"/>
        <v>1</v>
      </c>
      <c r="C236" s="7">
        <v>5</v>
      </c>
      <c r="D236" s="228"/>
      <c r="E236" s="228"/>
      <c r="F236" s="40">
        <f>SUMIFS(WORKING!$AB$3:$AB$6802,WORKING!$A$3:$A$6802,Results!$D$3,WORKING!$B$3:$B$6802,Results!A236,WORKING!$C$3:$C$6802,Results!C236)</f>
        <v>0</v>
      </c>
      <c r="G236" s="35">
        <f>SUMIFS(WORKING!$AC$3:$AC$6802,WORKING!$A$3:$A$6802,Results!$D$3,WORKING!$B$3:$B$6802,Results!A236,WORKING!$C$3:$C$6802,Results!C236)/1000</f>
        <v>0</v>
      </c>
      <c r="H236" s="35">
        <f t="shared" si="240"/>
        <v>0</v>
      </c>
      <c r="I236" s="187" t="s">
        <v>754</v>
      </c>
      <c r="J236" s="212" t="s">
        <v>754</v>
      </c>
      <c r="K236" s="217" t="str">
        <f t="shared" si="241"/>
        <v/>
      </c>
      <c r="L236" s="34">
        <f t="shared" si="234"/>
        <v>0</v>
      </c>
      <c r="M236" s="40">
        <f>IF(K236="",H236*(1+SUMIFS(WORKING!$W$3:$W$6802,WORKING!$A$3:$A$6802,$D$3,WORKING!$B$3:$B$6802,A236,WORKING!$C$3:$C$6802,C236))*(1+SUMIFS(WORKING!$AA$3:$AA$6802,WORKING!$A$3:$A$6802,$D$3,WORKING!$B$3:$B$6802,A236,WORKING!$C$3:$C$6802,C236)),K236*(1+SUMIFS(WORKING!$W$3:$W$6802,WORKING!$A$3:$A$6802,$D$3,WORKING!$B$3:$B$6802,A236,WORKING!$C$3:$C$6802,C236))*(1+SUMIFS(WORKING!$AA$3:$AA$6802,WORKING!$A$3:$A$6802,$D$3,WORKING!$B$3:$B$6802,A236,WORKING!$C$3:$C$6802,C236)))</f>
        <v>0</v>
      </c>
      <c r="N236" s="57">
        <v>0</v>
      </c>
      <c r="O236" s="57">
        <v>0</v>
      </c>
      <c r="P236" s="61">
        <f t="shared" si="235"/>
        <v>0</v>
      </c>
      <c r="Q236" s="40">
        <f t="shared" si="242"/>
        <v>0</v>
      </c>
      <c r="R236" s="40">
        <f t="shared" si="243"/>
        <v>0</v>
      </c>
      <c r="S236" s="44">
        <f t="shared" si="244"/>
        <v>0</v>
      </c>
      <c r="T236" s="35">
        <f t="shared" si="245"/>
        <v>0</v>
      </c>
      <c r="U236" s="40">
        <f>M236*(1+SUMIFS(WORKING!$X$3:$X$6802,WORKING!$A$3:$A$6802,$D$3,WORKING!$B$3:$B$6802,A236,WORKING!$C$3:$C$6802,C236))*(1+SUMIFS(WORKING!$AA$3:$AA$6802,WORKING!$A$3:$A$6802,$D$3,WORKING!$B$3:$B$6802,A236,WORKING!$C$3:$C$6802,C236))</f>
        <v>0</v>
      </c>
      <c r="V236" s="57">
        <v>0</v>
      </c>
      <c r="W236" s="57">
        <v>0</v>
      </c>
      <c r="X236" s="61">
        <f t="shared" si="236"/>
        <v>0</v>
      </c>
      <c r="Y236" s="40">
        <f t="shared" si="246"/>
        <v>0</v>
      </c>
      <c r="Z236" s="40">
        <f t="shared" si="247"/>
        <v>0</v>
      </c>
      <c r="AA236" s="44">
        <f t="shared" si="248"/>
        <v>0</v>
      </c>
      <c r="AB236" s="35">
        <f t="shared" si="249"/>
        <v>0</v>
      </c>
      <c r="AC236" s="40">
        <f>U236*(1+SUMIFS(WORKING!$Y$3:$Y$6802,WORKING!$A$3:$A$6802,$D$3,WORKING!$B$3:$B$6802,A236,WORKING!$C$3:$C$6802,C236))*(1+SUMIFS(WORKING!$AA$3:$AA$6802,WORKING!$A$3:$A$6802,$D$3,WORKING!$B$3:$B$6802,A236,WORKING!$C$3:$C$6802,C236))</f>
        <v>0</v>
      </c>
      <c r="AD236" s="57">
        <v>0</v>
      </c>
      <c r="AE236" s="57">
        <v>0</v>
      </c>
      <c r="AF236" s="61">
        <f t="shared" si="237"/>
        <v>0</v>
      </c>
      <c r="AG236" s="40">
        <f t="shared" si="250"/>
        <v>0</v>
      </c>
      <c r="AH236" s="40">
        <f t="shared" si="251"/>
        <v>0</v>
      </c>
      <c r="AI236" s="44">
        <f t="shared" si="252"/>
        <v>0</v>
      </c>
      <c r="AJ236" s="35">
        <f t="shared" si="238"/>
        <v>0</v>
      </c>
      <c r="AK236" s="40">
        <f>AC236*(1+SUMIFS(WORKING!$Z$3:$Z$6802,WORKING!$A$3:$A$6802,$D$3,WORKING!$B$3:$B$6802,A236,WORKING!$C$3:$C$6802,C236))*(1+SUMIFS(WORKING!$AA$3:$AA$6802,WORKING!$A$3:$A$6802,$D$3,WORKING!$B$3:$B$6802,A236,WORKING!$C$3:$C$6802,C236))</f>
        <v>0</v>
      </c>
      <c r="AL236" s="57">
        <v>0</v>
      </c>
      <c r="AM236" s="57">
        <v>0</v>
      </c>
      <c r="AN236" s="61">
        <f t="shared" si="239"/>
        <v>0</v>
      </c>
      <c r="AO236" s="40">
        <f t="shared" si="253"/>
        <v>0</v>
      </c>
      <c r="AP236" s="40">
        <f t="shared" si="254"/>
        <v>0</v>
      </c>
      <c r="AQ236" s="44">
        <f t="shared" si="255"/>
        <v>0</v>
      </c>
    </row>
    <row r="237" spans="1:43" x14ac:dyDescent="0.25">
      <c r="A237" s="49">
        <v>7</v>
      </c>
      <c r="B237" s="49">
        <f t="shared" si="229"/>
        <v>1</v>
      </c>
      <c r="C237" s="7">
        <v>6</v>
      </c>
      <c r="D237" s="228"/>
      <c r="E237" s="228"/>
      <c r="F237" s="40">
        <f>SUMIFS(WORKING!$AB$3:$AB$6802,WORKING!$A$3:$A$6802,Results!$D$3,WORKING!$B$3:$B$6802,Results!A237,WORKING!$C$3:$C$6802,Results!C237)</f>
        <v>0</v>
      </c>
      <c r="G237" s="35">
        <f>SUMIFS(WORKING!$AC$3:$AC$6802,WORKING!$A$3:$A$6802,Results!$D$3,WORKING!$B$3:$B$6802,Results!A237,WORKING!$C$3:$C$6802,Results!C237)/1000</f>
        <v>0</v>
      </c>
      <c r="H237" s="35">
        <f t="shared" si="240"/>
        <v>0</v>
      </c>
      <c r="I237" s="187" t="s">
        <v>754</v>
      </c>
      <c r="J237" s="212" t="s">
        <v>754</v>
      </c>
      <c r="K237" s="217" t="str">
        <f t="shared" si="241"/>
        <v/>
      </c>
      <c r="L237" s="34">
        <f t="shared" si="234"/>
        <v>0</v>
      </c>
      <c r="M237" s="40">
        <f>IF(K237="",H237*(1+SUMIFS(WORKING!$W$3:$W$6802,WORKING!$A$3:$A$6802,$D$3,WORKING!$B$3:$B$6802,A237,WORKING!$C$3:$C$6802,C237))*(1+SUMIFS(WORKING!$AA$3:$AA$6802,WORKING!$A$3:$A$6802,$D$3,WORKING!$B$3:$B$6802,A237,WORKING!$C$3:$C$6802,C237)),K237*(1+SUMIFS(WORKING!$W$3:$W$6802,WORKING!$A$3:$A$6802,$D$3,WORKING!$B$3:$B$6802,A237,WORKING!$C$3:$C$6802,C237))*(1+SUMIFS(WORKING!$AA$3:$AA$6802,WORKING!$A$3:$A$6802,$D$3,WORKING!$B$3:$B$6802,A237,WORKING!$C$3:$C$6802,C237)))</f>
        <v>0</v>
      </c>
      <c r="N237" s="57">
        <v>0</v>
      </c>
      <c r="O237" s="57">
        <v>0</v>
      </c>
      <c r="P237" s="61">
        <f t="shared" si="235"/>
        <v>0</v>
      </c>
      <c r="Q237" s="40">
        <f t="shared" si="242"/>
        <v>0</v>
      </c>
      <c r="R237" s="40">
        <f t="shared" si="243"/>
        <v>0</v>
      </c>
      <c r="S237" s="44">
        <f t="shared" si="244"/>
        <v>0</v>
      </c>
      <c r="T237" s="35">
        <f t="shared" si="245"/>
        <v>0</v>
      </c>
      <c r="U237" s="40">
        <f>M237*(1+SUMIFS(WORKING!$X$3:$X$6802,WORKING!$A$3:$A$6802,$D$3,WORKING!$B$3:$B$6802,A237,WORKING!$C$3:$C$6802,C237))*(1+SUMIFS(WORKING!$AA$3:$AA$6802,WORKING!$A$3:$A$6802,$D$3,WORKING!$B$3:$B$6802,A237,WORKING!$C$3:$C$6802,C237))</f>
        <v>0</v>
      </c>
      <c r="V237" s="57">
        <v>0</v>
      </c>
      <c r="W237" s="57">
        <v>0</v>
      </c>
      <c r="X237" s="61">
        <f t="shared" si="236"/>
        <v>0</v>
      </c>
      <c r="Y237" s="40">
        <f t="shared" si="246"/>
        <v>0</v>
      </c>
      <c r="Z237" s="40">
        <f t="shared" si="247"/>
        <v>0</v>
      </c>
      <c r="AA237" s="44">
        <f t="shared" si="248"/>
        <v>0</v>
      </c>
      <c r="AB237" s="35">
        <f t="shared" si="249"/>
        <v>0</v>
      </c>
      <c r="AC237" s="40">
        <f>U237*(1+SUMIFS(WORKING!$Y$3:$Y$6802,WORKING!$A$3:$A$6802,$D$3,WORKING!$B$3:$B$6802,A237,WORKING!$C$3:$C$6802,C237))*(1+SUMIFS(WORKING!$AA$3:$AA$6802,WORKING!$A$3:$A$6802,$D$3,WORKING!$B$3:$B$6802,A237,WORKING!$C$3:$C$6802,C237))</f>
        <v>0</v>
      </c>
      <c r="AD237" s="57">
        <v>0</v>
      </c>
      <c r="AE237" s="57">
        <v>0</v>
      </c>
      <c r="AF237" s="61">
        <f t="shared" si="237"/>
        <v>0</v>
      </c>
      <c r="AG237" s="40">
        <f t="shared" si="250"/>
        <v>0</v>
      </c>
      <c r="AH237" s="40">
        <f t="shared" si="251"/>
        <v>0</v>
      </c>
      <c r="AI237" s="44">
        <f t="shared" si="252"/>
        <v>0</v>
      </c>
      <c r="AJ237" s="35">
        <f t="shared" si="238"/>
        <v>0</v>
      </c>
      <c r="AK237" s="40">
        <f>AC237*(1+SUMIFS(WORKING!$Z$3:$Z$6802,WORKING!$A$3:$A$6802,$D$3,WORKING!$B$3:$B$6802,A237,WORKING!$C$3:$C$6802,C237))*(1+SUMIFS(WORKING!$AA$3:$AA$6802,WORKING!$A$3:$A$6802,$D$3,WORKING!$B$3:$B$6802,A237,WORKING!$C$3:$C$6802,C237))</f>
        <v>0</v>
      </c>
      <c r="AL237" s="57">
        <v>0</v>
      </c>
      <c r="AM237" s="57">
        <v>0</v>
      </c>
      <c r="AN237" s="61">
        <f t="shared" si="239"/>
        <v>0</v>
      </c>
      <c r="AO237" s="40">
        <f t="shared" si="253"/>
        <v>0</v>
      </c>
      <c r="AP237" s="40">
        <f t="shared" si="254"/>
        <v>0</v>
      </c>
      <c r="AQ237" s="44">
        <f t="shared" si="255"/>
        <v>0</v>
      </c>
    </row>
    <row r="238" spans="1:43" x14ac:dyDescent="0.25">
      <c r="A238" s="49">
        <v>7</v>
      </c>
      <c r="B238" s="49">
        <f t="shared" si="229"/>
        <v>2</v>
      </c>
      <c r="C238" s="7">
        <v>7</v>
      </c>
      <c r="D238" s="228"/>
      <c r="E238" s="228"/>
      <c r="F238" s="40">
        <f>SUMIFS(WORKING!$AB$3:$AB$6802,WORKING!$A$3:$A$6802,Results!$D$3,WORKING!$B$3:$B$6802,Results!A238,WORKING!$C$3:$C$6802,Results!C238)</f>
        <v>0</v>
      </c>
      <c r="G238" s="35">
        <f>SUMIFS(WORKING!$AC$3:$AC$6802,WORKING!$A$3:$A$6802,Results!$D$3,WORKING!$B$3:$B$6802,Results!A238,WORKING!$C$3:$C$6802,Results!C238)/1000</f>
        <v>0</v>
      </c>
      <c r="H238" s="35">
        <f t="shared" si="240"/>
        <v>0</v>
      </c>
      <c r="I238" s="187" t="s">
        <v>754</v>
      </c>
      <c r="J238" s="212" t="s">
        <v>754</v>
      </c>
      <c r="K238" s="217" t="str">
        <f t="shared" si="241"/>
        <v/>
      </c>
      <c r="L238" s="34">
        <f t="shared" si="234"/>
        <v>0</v>
      </c>
      <c r="M238" s="40">
        <f>IF(K238="",H238*(1+SUMIFS(WORKING!$W$3:$W$6802,WORKING!$A$3:$A$6802,$D$3,WORKING!$B$3:$B$6802,A238,WORKING!$C$3:$C$6802,C238))*(1+SUMIFS(WORKING!$AA$3:$AA$6802,WORKING!$A$3:$A$6802,$D$3,WORKING!$B$3:$B$6802,A238,WORKING!$C$3:$C$6802,C238)),K238*(1+SUMIFS(WORKING!$W$3:$W$6802,WORKING!$A$3:$A$6802,$D$3,WORKING!$B$3:$B$6802,A238,WORKING!$C$3:$C$6802,C238))*(1+SUMIFS(WORKING!$AA$3:$AA$6802,WORKING!$A$3:$A$6802,$D$3,WORKING!$B$3:$B$6802,A238,WORKING!$C$3:$C$6802,C238)))</f>
        <v>0</v>
      </c>
      <c r="N238" s="57">
        <v>0</v>
      </c>
      <c r="O238" s="57">
        <v>0</v>
      </c>
      <c r="P238" s="61">
        <f t="shared" si="235"/>
        <v>0</v>
      </c>
      <c r="Q238" s="40">
        <f t="shared" si="242"/>
        <v>0</v>
      </c>
      <c r="R238" s="40">
        <f t="shared" si="243"/>
        <v>0</v>
      </c>
      <c r="S238" s="44">
        <f t="shared" si="244"/>
        <v>0</v>
      </c>
      <c r="T238" s="35">
        <f t="shared" si="245"/>
        <v>0</v>
      </c>
      <c r="U238" s="40">
        <f>M238*(1+SUMIFS(WORKING!$X$3:$X$6802,WORKING!$A$3:$A$6802,$D$3,WORKING!$B$3:$B$6802,A238,WORKING!$C$3:$C$6802,C238))*(1+SUMIFS(WORKING!$AA$3:$AA$6802,WORKING!$A$3:$A$6802,$D$3,WORKING!$B$3:$B$6802,A238,WORKING!$C$3:$C$6802,C238))</f>
        <v>0</v>
      </c>
      <c r="V238" s="57">
        <v>0</v>
      </c>
      <c r="W238" s="57">
        <v>0</v>
      </c>
      <c r="X238" s="61">
        <f t="shared" si="236"/>
        <v>0</v>
      </c>
      <c r="Y238" s="40">
        <f t="shared" si="246"/>
        <v>0</v>
      </c>
      <c r="Z238" s="40">
        <f t="shared" si="247"/>
        <v>0</v>
      </c>
      <c r="AA238" s="44">
        <f t="shared" si="248"/>
        <v>0</v>
      </c>
      <c r="AB238" s="35">
        <f t="shared" si="249"/>
        <v>0</v>
      </c>
      <c r="AC238" s="40">
        <f>U238*(1+SUMIFS(WORKING!$Y$3:$Y$6802,WORKING!$A$3:$A$6802,$D$3,WORKING!$B$3:$B$6802,A238,WORKING!$C$3:$C$6802,C238))*(1+SUMIFS(WORKING!$AA$3:$AA$6802,WORKING!$A$3:$A$6802,$D$3,WORKING!$B$3:$B$6802,A238,WORKING!$C$3:$C$6802,C238))</f>
        <v>0</v>
      </c>
      <c r="AD238" s="57">
        <v>0</v>
      </c>
      <c r="AE238" s="57">
        <v>0</v>
      </c>
      <c r="AF238" s="61">
        <f t="shared" si="237"/>
        <v>0</v>
      </c>
      <c r="AG238" s="40">
        <f t="shared" si="250"/>
        <v>0</v>
      </c>
      <c r="AH238" s="40">
        <f t="shared" si="251"/>
        <v>0</v>
      </c>
      <c r="AI238" s="44">
        <f t="shared" si="252"/>
        <v>0</v>
      </c>
      <c r="AJ238" s="35">
        <f t="shared" si="238"/>
        <v>0</v>
      </c>
      <c r="AK238" s="40">
        <f>AC238*(1+SUMIFS(WORKING!$Z$3:$Z$6802,WORKING!$A$3:$A$6802,$D$3,WORKING!$B$3:$B$6802,A238,WORKING!$C$3:$C$6802,C238))*(1+SUMIFS(WORKING!$AA$3:$AA$6802,WORKING!$A$3:$A$6802,$D$3,WORKING!$B$3:$B$6802,A238,WORKING!$C$3:$C$6802,C238))</f>
        <v>0</v>
      </c>
      <c r="AL238" s="57">
        <v>0</v>
      </c>
      <c r="AM238" s="57">
        <v>0</v>
      </c>
      <c r="AN238" s="61">
        <f t="shared" si="239"/>
        <v>0</v>
      </c>
      <c r="AO238" s="40">
        <f t="shared" si="253"/>
        <v>0</v>
      </c>
      <c r="AP238" s="40">
        <f t="shared" si="254"/>
        <v>0</v>
      </c>
      <c r="AQ238" s="44">
        <f t="shared" si="255"/>
        <v>0</v>
      </c>
    </row>
    <row r="239" spans="1:43" x14ac:dyDescent="0.25">
      <c r="A239" s="49">
        <v>7</v>
      </c>
      <c r="B239" s="49">
        <f t="shared" si="229"/>
        <v>2</v>
      </c>
      <c r="C239" s="7">
        <v>8</v>
      </c>
      <c r="D239" s="228"/>
      <c r="E239" s="228"/>
      <c r="F239" s="40">
        <f>SUMIFS(WORKING!$AB$3:$AB$6802,WORKING!$A$3:$A$6802,Results!$D$3,WORKING!$B$3:$B$6802,Results!A239,WORKING!$C$3:$C$6802,Results!C239)</f>
        <v>0</v>
      </c>
      <c r="G239" s="35">
        <f>SUMIFS(WORKING!$AC$3:$AC$6802,WORKING!$A$3:$A$6802,Results!$D$3,WORKING!$B$3:$B$6802,Results!A239,WORKING!$C$3:$C$6802,Results!C239)/1000</f>
        <v>0</v>
      </c>
      <c r="H239" s="35">
        <f t="shared" si="240"/>
        <v>0</v>
      </c>
      <c r="I239" s="187" t="s">
        <v>754</v>
      </c>
      <c r="J239" s="212" t="s">
        <v>754</v>
      </c>
      <c r="K239" s="217" t="str">
        <f t="shared" si="241"/>
        <v/>
      </c>
      <c r="L239" s="34">
        <f t="shared" si="234"/>
        <v>0</v>
      </c>
      <c r="M239" s="40">
        <f>IF(K239="",H239*(1+SUMIFS(WORKING!$W$3:$W$6802,WORKING!$A$3:$A$6802,$D$3,WORKING!$B$3:$B$6802,A239,WORKING!$C$3:$C$6802,C239))*(1+SUMIFS(WORKING!$AA$3:$AA$6802,WORKING!$A$3:$A$6802,$D$3,WORKING!$B$3:$B$6802,A239,WORKING!$C$3:$C$6802,C239)),K239*(1+SUMIFS(WORKING!$W$3:$W$6802,WORKING!$A$3:$A$6802,$D$3,WORKING!$B$3:$B$6802,A239,WORKING!$C$3:$C$6802,C239))*(1+SUMIFS(WORKING!$AA$3:$AA$6802,WORKING!$A$3:$A$6802,$D$3,WORKING!$B$3:$B$6802,A239,WORKING!$C$3:$C$6802,C239)))</f>
        <v>0</v>
      </c>
      <c r="N239" s="57">
        <v>0</v>
      </c>
      <c r="O239" s="57">
        <v>0</v>
      </c>
      <c r="P239" s="61">
        <f t="shared" si="235"/>
        <v>0</v>
      </c>
      <c r="Q239" s="40">
        <f t="shared" si="242"/>
        <v>0</v>
      </c>
      <c r="R239" s="40">
        <f t="shared" si="243"/>
        <v>0</v>
      </c>
      <c r="S239" s="44">
        <f t="shared" si="244"/>
        <v>0</v>
      </c>
      <c r="T239" s="35">
        <f t="shared" si="245"/>
        <v>0</v>
      </c>
      <c r="U239" s="40">
        <f>M239*(1+SUMIFS(WORKING!$X$3:$X$6802,WORKING!$A$3:$A$6802,$D$3,WORKING!$B$3:$B$6802,A239,WORKING!$C$3:$C$6802,C239))*(1+SUMIFS(WORKING!$AA$3:$AA$6802,WORKING!$A$3:$A$6802,$D$3,WORKING!$B$3:$B$6802,A239,WORKING!$C$3:$C$6802,C239))</f>
        <v>0</v>
      </c>
      <c r="V239" s="57">
        <v>0</v>
      </c>
      <c r="W239" s="57">
        <v>0</v>
      </c>
      <c r="X239" s="61">
        <f t="shared" si="236"/>
        <v>0</v>
      </c>
      <c r="Y239" s="40">
        <f t="shared" si="246"/>
        <v>0</v>
      </c>
      <c r="Z239" s="40">
        <f t="shared" si="247"/>
        <v>0</v>
      </c>
      <c r="AA239" s="44">
        <f t="shared" si="248"/>
        <v>0</v>
      </c>
      <c r="AB239" s="35">
        <f t="shared" si="249"/>
        <v>0</v>
      </c>
      <c r="AC239" s="40">
        <f>U239*(1+SUMIFS(WORKING!$Y$3:$Y$6802,WORKING!$A$3:$A$6802,$D$3,WORKING!$B$3:$B$6802,A239,WORKING!$C$3:$C$6802,C239))*(1+SUMIFS(WORKING!$AA$3:$AA$6802,WORKING!$A$3:$A$6802,$D$3,WORKING!$B$3:$B$6802,A239,WORKING!$C$3:$C$6802,C239))</f>
        <v>0</v>
      </c>
      <c r="AD239" s="57">
        <v>0</v>
      </c>
      <c r="AE239" s="57">
        <v>0</v>
      </c>
      <c r="AF239" s="61">
        <f t="shared" si="237"/>
        <v>0</v>
      </c>
      <c r="AG239" s="40">
        <f t="shared" si="250"/>
        <v>0</v>
      </c>
      <c r="AH239" s="40">
        <f t="shared" si="251"/>
        <v>0</v>
      </c>
      <c r="AI239" s="44">
        <f t="shared" si="252"/>
        <v>0</v>
      </c>
      <c r="AJ239" s="35">
        <f t="shared" si="238"/>
        <v>0</v>
      </c>
      <c r="AK239" s="40">
        <f>AC239*(1+SUMIFS(WORKING!$Z$3:$Z$6802,WORKING!$A$3:$A$6802,$D$3,WORKING!$B$3:$B$6802,A239,WORKING!$C$3:$C$6802,C239))*(1+SUMIFS(WORKING!$AA$3:$AA$6802,WORKING!$A$3:$A$6802,$D$3,WORKING!$B$3:$B$6802,A239,WORKING!$C$3:$C$6802,C239))</f>
        <v>0</v>
      </c>
      <c r="AL239" s="57">
        <v>0</v>
      </c>
      <c r="AM239" s="57">
        <v>0</v>
      </c>
      <c r="AN239" s="61">
        <f t="shared" si="239"/>
        <v>0</v>
      </c>
      <c r="AO239" s="40">
        <f t="shared" si="253"/>
        <v>0</v>
      </c>
      <c r="AP239" s="40">
        <f t="shared" si="254"/>
        <v>0</v>
      </c>
      <c r="AQ239" s="44">
        <f t="shared" si="255"/>
        <v>0</v>
      </c>
    </row>
    <row r="240" spans="1:43" x14ac:dyDescent="0.25">
      <c r="A240" s="49">
        <v>7</v>
      </c>
      <c r="B240" s="49">
        <f t="shared" si="229"/>
        <v>2</v>
      </c>
      <c r="C240" s="7">
        <v>9</v>
      </c>
      <c r="D240" s="228"/>
      <c r="E240" s="228"/>
      <c r="F240" s="40">
        <f>SUMIFS(WORKING!$AB$3:$AB$6802,WORKING!$A$3:$A$6802,Results!$D$3,WORKING!$B$3:$B$6802,Results!A240,WORKING!$C$3:$C$6802,Results!C240)</f>
        <v>0</v>
      </c>
      <c r="G240" s="35">
        <f>SUMIFS(WORKING!$AC$3:$AC$6802,WORKING!$A$3:$A$6802,Results!$D$3,WORKING!$B$3:$B$6802,Results!A240,WORKING!$C$3:$C$6802,Results!C240)/1000</f>
        <v>0</v>
      </c>
      <c r="H240" s="35">
        <f t="shared" si="240"/>
        <v>0</v>
      </c>
      <c r="I240" s="187" t="s">
        <v>754</v>
      </c>
      <c r="J240" s="212" t="s">
        <v>754</v>
      </c>
      <c r="K240" s="217" t="str">
        <f t="shared" si="241"/>
        <v/>
      </c>
      <c r="L240" s="34">
        <f t="shared" si="234"/>
        <v>0</v>
      </c>
      <c r="M240" s="40">
        <f>IF(K240="",H240*(1+SUMIFS(WORKING!$W$3:$W$6802,WORKING!$A$3:$A$6802,$D$3,WORKING!$B$3:$B$6802,A240,WORKING!$C$3:$C$6802,C240))*(1+SUMIFS(WORKING!$AA$3:$AA$6802,WORKING!$A$3:$A$6802,$D$3,WORKING!$B$3:$B$6802,A240,WORKING!$C$3:$C$6802,C240)),K240*(1+SUMIFS(WORKING!$W$3:$W$6802,WORKING!$A$3:$A$6802,$D$3,WORKING!$B$3:$B$6802,A240,WORKING!$C$3:$C$6802,C240))*(1+SUMIFS(WORKING!$AA$3:$AA$6802,WORKING!$A$3:$A$6802,$D$3,WORKING!$B$3:$B$6802,A240,WORKING!$C$3:$C$6802,C240)))</f>
        <v>0</v>
      </c>
      <c r="N240" s="57">
        <v>0</v>
      </c>
      <c r="O240" s="57">
        <v>0</v>
      </c>
      <c r="P240" s="61">
        <f t="shared" si="235"/>
        <v>0</v>
      </c>
      <c r="Q240" s="40">
        <f t="shared" si="242"/>
        <v>0</v>
      </c>
      <c r="R240" s="40">
        <f t="shared" si="243"/>
        <v>0</v>
      </c>
      <c r="S240" s="44">
        <f t="shared" si="244"/>
        <v>0</v>
      </c>
      <c r="T240" s="35">
        <f t="shared" si="245"/>
        <v>0</v>
      </c>
      <c r="U240" s="40">
        <f>M240*(1+SUMIFS(WORKING!$X$3:$X$6802,WORKING!$A$3:$A$6802,$D$3,WORKING!$B$3:$B$6802,A240,WORKING!$C$3:$C$6802,C240))*(1+SUMIFS(WORKING!$AA$3:$AA$6802,WORKING!$A$3:$A$6802,$D$3,WORKING!$B$3:$B$6802,A240,WORKING!$C$3:$C$6802,C240))</f>
        <v>0</v>
      </c>
      <c r="V240" s="57">
        <v>0</v>
      </c>
      <c r="W240" s="57">
        <v>0</v>
      </c>
      <c r="X240" s="61">
        <f t="shared" si="236"/>
        <v>0</v>
      </c>
      <c r="Y240" s="40">
        <f t="shared" si="246"/>
        <v>0</v>
      </c>
      <c r="Z240" s="40">
        <f t="shared" si="247"/>
        <v>0</v>
      </c>
      <c r="AA240" s="44">
        <f t="shared" si="248"/>
        <v>0</v>
      </c>
      <c r="AB240" s="35">
        <f t="shared" si="249"/>
        <v>0</v>
      </c>
      <c r="AC240" s="40">
        <f>U240*(1+SUMIFS(WORKING!$Y$3:$Y$6802,WORKING!$A$3:$A$6802,$D$3,WORKING!$B$3:$B$6802,A240,WORKING!$C$3:$C$6802,C240))*(1+SUMIFS(WORKING!$AA$3:$AA$6802,WORKING!$A$3:$A$6802,$D$3,WORKING!$B$3:$B$6802,A240,WORKING!$C$3:$C$6802,C240))</f>
        <v>0</v>
      </c>
      <c r="AD240" s="57">
        <v>0</v>
      </c>
      <c r="AE240" s="57">
        <v>0</v>
      </c>
      <c r="AF240" s="61">
        <f t="shared" si="237"/>
        <v>0</v>
      </c>
      <c r="AG240" s="40">
        <f t="shared" si="250"/>
        <v>0</v>
      </c>
      <c r="AH240" s="40">
        <f t="shared" si="251"/>
        <v>0</v>
      </c>
      <c r="AI240" s="44">
        <f t="shared" si="252"/>
        <v>0</v>
      </c>
      <c r="AJ240" s="35">
        <f t="shared" si="238"/>
        <v>0</v>
      </c>
      <c r="AK240" s="40">
        <f>AC240*(1+SUMIFS(WORKING!$Z$3:$Z$6802,WORKING!$A$3:$A$6802,$D$3,WORKING!$B$3:$B$6802,A240,WORKING!$C$3:$C$6802,C240))*(1+SUMIFS(WORKING!$AA$3:$AA$6802,WORKING!$A$3:$A$6802,$D$3,WORKING!$B$3:$B$6802,A240,WORKING!$C$3:$C$6802,C240))</f>
        <v>0</v>
      </c>
      <c r="AL240" s="57">
        <v>0</v>
      </c>
      <c r="AM240" s="57">
        <v>0</v>
      </c>
      <c r="AN240" s="61">
        <f t="shared" si="239"/>
        <v>0</v>
      </c>
      <c r="AO240" s="40">
        <f t="shared" si="253"/>
        <v>0</v>
      </c>
      <c r="AP240" s="40">
        <f t="shared" si="254"/>
        <v>0</v>
      </c>
      <c r="AQ240" s="44">
        <f t="shared" si="255"/>
        <v>0</v>
      </c>
    </row>
    <row r="241" spans="1:43" x14ac:dyDescent="0.25">
      <c r="A241" s="49">
        <v>7</v>
      </c>
      <c r="B241" s="49">
        <f t="shared" si="229"/>
        <v>2</v>
      </c>
      <c r="C241" s="7">
        <v>10</v>
      </c>
      <c r="D241" s="228"/>
      <c r="E241" s="228"/>
      <c r="F241" s="40">
        <f>SUMIFS(WORKING!$AB$3:$AB$6802,WORKING!$A$3:$A$6802,Results!$D$3,WORKING!$B$3:$B$6802,Results!A241,WORKING!$C$3:$C$6802,Results!C241)</f>
        <v>0</v>
      </c>
      <c r="G241" s="35">
        <f>SUMIFS(WORKING!$AC$3:$AC$6802,WORKING!$A$3:$A$6802,Results!$D$3,WORKING!$B$3:$B$6802,Results!A241,WORKING!$C$3:$C$6802,Results!C241)/1000</f>
        <v>0</v>
      </c>
      <c r="H241" s="35">
        <f t="shared" si="240"/>
        <v>0</v>
      </c>
      <c r="I241" s="187" t="s">
        <v>754</v>
      </c>
      <c r="J241" s="212" t="s">
        <v>754</v>
      </c>
      <c r="K241" s="217" t="str">
        <f t="shared" si="241"/>
        <v/>
      </c>
      <c r="L241" s="34">
        <f t="shared" si="234"/>
        <v>0</v>
      </c>
      <c r="M241" s="40">
        <f>IF(K241="",H241*(1+SUMIFS(WORKING!$W$3:$W$6802,WORKING!$A$3:$A$6802,$D$3,WORKING!$B$3:$B$6802,A241,WORKING!$C$3:$C$6802,C241))*(1+SUMIFS(WORKING!$AA$3:$AA$6802,WORKING!$A$3:$A$6802,$D$3,WORKING!$B$3:$B$6802,A241,WORKING!$C$3:$C$6802,C241)),K241*(1+SUMIFS(WORKING!$W$3:$W$6802,WORKING!$A$3:$A$6802,$D$3,WORKING!$B$3:$B$6802,A241,WORKING!$C$3:$C$6802,C241))*(1+SUMIFS(WORKING!$AA$3:$AA$6802,WORKING!$A$3:$A$6802,$D$3,WORKING!$B$3:$B$6802,A241,WORKING!$C$3:$C$6802,C241)))</f>
        <v>0</v>
      </c>
      <c r="N241" s="57">
        <v>0</v>
      </c>
      <c r="O241" s="57">
        <v>0</v>
      </c>
      <c r="P241" s="61">
        <f t="shared" si="235"/>
        <v>0</v>
      </c>
      <c r="Q241" s="40">
        <f t="shared" si="242"/>
        <v>0</v>
      </c>
      <c r="R241" s="40">
        <f t="shared" si="243"/>
        <v>0</v>
      </c>
      <c r="S241" s="44">
        <f t="shared" si="244"/>
        <v>0</v>
      </c>
      <c r="T241" s="35">
        <f t="shared" si="245"/>
        <v>0</v>
      </c>
      <c r="U241" s="40">
        <f>M241*(1+SUMIFS(WORKING!$X$3:$X$6802,WORKING!$A$3:$A$6802,$D$3,WORKING!$B$3:$B$6802,A241,WORKING!$C$3:$C$6802,C241))*(1+SUMIFS(WORKING!$AA$3:$AA$6802,WORKING!$A$3:$A$6802,$D$3,WORKING!$B$3:$B$6802,A241,WORKING!$C$3:$C$6802,C241))</f>
        <v>0</v>
      </c>
      <c r="V241" s="57">
        <v>0</v>
      </c>
      <c r="W241" s="57">
        <v>0</v>
      </c>
      <c r="X241" s="61">
        <f t="shared" si="236"/>
        <v>0</v>
      </c>
      <c r="Y241" s="40">
        <f t="shared" si="246"/>
        <v>0</v>
      </c>
      <c r="Z241" s="40">
        <f t="shared" si="247"/>
        <v>0</v>
      </c>
      <c r="AA241" s="44">
        <f t="shared" si="248"/>
        <v>0</v>
      </c>
      <c r="AB241" s="35">
        <f t="shared" si="249"/>
        <v>0</v>
      </c>
      <c r="AC241" s="40">
        <f>U241*(1+SUMIFS(WORKING!$Y$3:$Y$6802,WORKING!$A$3:$A$6802,$D$3,WORKING!$B$3:$B$6802,A241,WORKING!$C$3:$C$6802,C241))*(1+SUMIFS(WORKING!$AA$3:$AA$6802,WORKING!$A$3:$A$6802,$D$3,WORKING!$B$3:$B$6802,A241,WORKING!$C$3:$C$6802,C241))</f>
        <v>0</v>
      </c>
      <c r="AD241" s="57">
        <v>0</v>
      </c>
      <c r="AE241" s="57">
        <v>0</v>
      </c>
      <c r="AF241" s="61">
        <f t="shared" si="237"/>
        <v>0</v>
      </c>
      <c r="AG241" s="40">
        <f t="shared" si="250"/>
        <v>0</v>
      </c>
      <c r="AH241" s="40">
        <f t="shared" si="251"/>
        <v>0</v>
      </c>
      <c r="AI241" s="44">
        <f t="shared" si="252"/>
        <v>0</v>
      </c>
      <c r="AJ241" s="35">
        <f t="shared" si="238"/>
        <v>0</v>
      </c>
      <c r="AK241" s="40">
        <f>AC241*(1+SUMIFS(WORKING!$Z$3:$Z$6802,WORKING!$A$3:$A$6802,$D$3,WORKING!$B$3:$B$6802,A241,WORKING!$C$3:$C$6802,C241))*(1+SUMIFS(WORKING!$AA$3:$AA$6802,WORKING!$A$3:$A$6802,$D$3,WORKING!$B$3:$B$6802,A241,WORKING!$C$3:$C$6802,C241))</f>
        <v>0</v>
      </c>
      <c r="AL241" s="57">
        <v>0</v>
      </c>
      <c r="AM241" s="57">
        <v>0</v>
      </c>
      <c r="AN241" s="61">
        <f t="shared" si="239"/>
        <v>0</v>
      </c>
      <c r="AO241" s="40">
        <f t="shared" si="253"/>
        <v>0</v>
      </c>
      <c r="AP241" s="40">
        <f t="shared" si="254"/>
        <v>0</v>
      </c>
      <c r="AQ241" s="44">
        <f t="shared" si="255"/>
        <v>0</v>
      </c>
    </row>
    <row r="242" spans="1:43" x14ac:dyDescent="0.25">
      <c r="A242" s="49">
        <v>7</v>
      </c>
      <c r="B242" s="49">
        <f t="shared" si="229"/>
        <v>3</v>
      </c>
      <c r="C242" s="7">
        <v>11</v>
      </c>
      <c r="D242" s="228"/>
      <c r="E242" s="228"/>
      <c r="F242" s="40">
        <f>SUMIFS(WORKING!$AB$3:$AB$6802,WORKING!$A$3:$A$6802,Results!$D$3,WORKING!$B$3:$B$6802,Results!A242,WORKING!$C$3:$C$6802,Results!C242)</f>
        <v>0</v>
      </c>
      <c r="G242" s="35">
        <f>SUMIFS(WORKING!$AC$3:$AC$6802,WORKING!$A$3:$A$6802,Results!$D$3,WORKING!$B$3:$B$6802,Results!A242,WORKING!$C$3:$C$6802,Results!C242)/1000</f>
        <v>0</v>
      </c>
      <c r="H242" s="35">
        <f t="shared" si="240"/>
        <v>0</v>
      </c>
      <c r="I242" s="187" t="s">
        <v>754</v>
      </c>
      <c r="J242" s="212" t="s">
        <v>754</v>
      </c>
      <c r="K242" s="217" t="str">
        <f t="shared" si="241"/>
        <v/>
      </c>
      <c r="L242" s="34">
        <f t="shared" si="234"/>
        <v>0</v>
      </c>
      <c r="M242" s="40">
        <f>IF(K242="",H242*(1+SUMIFS(WORKING!$W$3:$W$6802,WORKING!$A$3:$A$6802,$D$3,WORKING!$B$3:$B$6802,A242,WORKING!$C$3:$C$6802,C242))*(1+SUMIFS(WORKING!$AA$3:$AA$6802,WORKING!$A$3:$A$6802,$D$3,WORKING!$B$3:$B$6802,A242,WORKING!$C$3:$C$6802,C242)),K242*(1+SUMIFS(WORKING!$W$3:$W$6802,WORKING!$A$3:$A$6802,$D$3,WORKING!$B$3:$B$6802,A242,WORKING!$C$3:$C$6802,C242))*(1+SUMIFS(WORKING!$AA$3:$AA$6802,WORKING!$A$3:$A$6802,$D$3,WORKING!$B$3:$B$6802,A242,WORKING!$C$3:$C$6802,C242)))</f>
        <v>0</v>
      </c>
      <c r="N242" s="57">
        <v>0</v>
      </c>
      <c r="O242" s="57">
        <v>0</v>
      </c>
      <c r="P242" s="61">
        <f t="shared" si="235"/>
        <v>0</v>
      </c>
      <c r="Q242" s="40">
        <f t="shared" si="242"/>
        <v>0</v>
      </c>
      <c r="R242" s="40">
        <f t="shared" si="243"/>
        <v>0</v>
      </c>
      <c r="S242" s="44">
        <f t="shared" si="244"/>
        <v>0</v>
      </c>
      <c r="T242" s="35">
        <f t="shared" si="245"/>
        <v>0</v>
      </c>
      <c r="U242" s="40">
        <f>M242*(1+SUMIFS(WORKING!$X$3:$X$6802,WORKING!$A$3:$A$6802,$D$3,WORKING!$B$3:$B$6802,A242,WORKING!$C$3:$C$6802,C242))*(1+SUMIFS(WORKING!$AA$3:$AA$6802,WORKING!$A$3:$A$6802,$D$3,WORKING!$B$3:$B$6802,A242,WORKING!$C$3:$C$6802,C242))</f>
        <v>0</v>
      </c>
      <c r="V242" s="57">
        <v>0</v>
      </c>
      <c r="W242" s="57">
        <v>0</v>
      </c>
      <c r="X242" s="61">
        <f t="shared" si="236"/>
        <v>0</v>
      </c>
      <c r="Y242" s="40">
        <f t="shared" si="246"/>
        <v>0</v>
      </c>
      <c r="Z242" s="40">
        <f t="shared" si="247"/>
        <v>0</v>
      </c>
      <c r="AA242" s="44">
        <f t="shared" si="248"/>
        <v>0</v>
      </c>
      <c r="AB242" s="35">
        <f t="shared" si="249"/>
        <v>0</v>
      </c>
      <c r="AC242" s="40">
        <f>U242*(1+SUMIFS(WORKING!$Y$3:$Y$6802,WORKING!$A$3:$A$6802,$D$3,WORKING!$B$3:$B$6802,A242,WORKING!$C$3:$C$6802,C242))*(1+SUMIFS(WORKING!$AA$3:$AA$6802,WORKING!$A$3:$A$6802,$D$3,WORKING!$B$3:$B$6802,A242,WORKING!$C$3:$C$6802,C242))</f>
        <v>0</v>
      </c>
      <c r="AD242" s="57">
        <v>0</v>
      </c>
      <c r="AE242" s="57">
        <v>0</v>
      </c>
      <c r="AF242" s="61">
        <f t="shared" si="237"/>
        <v>0</v>
      </c>
      <c r="AG242" s="40">
        <f t="shared" si="250"/>
        <v>0</v>
      </c>
      <c r="AH242" s="40">
        <f t="shared" si="251"/>
        <v>0</v>
      </c>
      <c r="AI242" s="44">
        <f t="shared" si="252"/>
        <v>0</v>
      </c>
      <c r="AJ242" s="35">
        <f t="shared" si="238"/>
        <v>0</v>
      </c>
      <c r="AK242" s="40">
        <f>AC242*(1+SUMIFS(WORKING!$Z$3:$Z$6802,WORKING!$A$3:$A$6802,$D$3,WORKING!$B$3:$B$6802,A242,WORKING!$C$3:$C$6802,C242))*(1+SUMIFS(WORKING!$AA$3:$AA$6802,WORKING!$A$3:$A$6802,$D$3,WORKING!$B$3:$B$6802,A242,WORKING!$C$3:$C$6802,C242))</f>
        <v>0</v>
      </c>
      <c r="AL242" s="57">
        <v>0</v>
      </c>
      <c r="AM242" s="57">
        <v>0</v>
      </c>
      <c r="AN242" s="61">
        <f t="shared" si="239"/>
        <v>0</v>
      </c>
      <c r="AO242" s="40">
        <f t="shared" si="253"/>
        <v>0</v>
      </c>
      <c r="AP242" s="40">
        <f t="shared" si="254"/>
        <v>0</v>
      </c>
      <c r="AQ242" s="44">
        <f t="shared" si="255"/>
        <v>0</v>
      </c>
    </row>
    <row r="243" spans="1:43" x14ac:dyDescent="0.25">
      <c r="A243" s="49">
        <v>7</v>
      </c>
      <c r="B243" s="49">
        <f t="shared" si="229"/>
        <v>3</v>
      </c>
      <c r="C243" s="7">
        <v>12</v>
      </c>
      <c r="D243" s="228"/>
      <c r="E243" s="228"/>
      <c r="F243" s="40">
        <f>SUMIFS(WORKING!$AB$3:$AB$6802,WORKING!$A$3:$A$6802,Results!$D$3,WORKING!$B$3:$B$6802,Results!A243,WORKING!$C$3:$C$6802,Results!C243)</f>
        <v>0</v>
      </c>
      <c r="G243" s="35">
        <f>SUMIFS(WORKING!$AC$3:$AC$6802,WORKING!$A$3:$A$6802,Results!$D$3,WORKING!$B$3:$B$6802,Results!A243,WORKING!$C$3:$C$6802,Results!C243)/1000</f>
        <v>0</v>
      </c>
      <c r="H243" s="35">
        <f t="shared" si="240"/>
        <v>0</v>
      </c>
      <c r="I243" s="187" t="s">
        <v>754</v>
      </c>
      <c r="J243" s="212" t="s">
        <v>754</v>
      </c>
      <c r="K243" s="217" t="str">
        <f t="shared" si="241"/>
        <v/>
      </c>
      <c r="L243" s="34">
        <f t="shared" si="234"/>
        <v>0</v>
      </c>
      <c r="M243" s="40">
        <f>IF(K243="",H243*(1+SUMIFS(WORKING!$W$3:$W$6802,WORKING!$A$3:$A$6802,$D$3,WORKING!$B$3:$B$6802,A243,WORKING!$C$3:$C$6802,C243))*(1+SUMIFS(WORKING!$AA$3:$AA$6802,WORKING!$A$3:$A$6802,$D$3,WORKING!$B$3:$B$6802,A243,WORKING!$C$3:$C$6802,C243)),K243*(1+SUMIFS(WORKING!$W$3:$W$6802,WORKING!$A$3:$A$6802,$D$3,WORKING!$B$3:$B$6802,A243,WORKING!$C$3:$C$6802,C243))*(1+SUMIFS(WORKING!$AA$3:$AA$6802,WORKING!$A$3:$A$6802,$D$3,WORKING!$B$3:$B$6802,A243,WORKING!$C$3:$C$6802,C243)))</f>
        <v>0</v>
      </c>
      <c r="N243" s="57">
        <v>0</v>
      </c>
      <c r="O243" s="57">
        <v>0</v>
      </c>
      <c r="P243" s="61">
        <f t="shared" si="235"/>
        <v>0</v>
      </c>
      <c r="Q243" s="40">
        <f t="shared" si="242"/>
        <v>0</v>
      </c>
      <c r="R243" s="40">
        <f t="shared" si="243"/>
        <v>0</v>
      </c>
      <c r="S243" s="44">
        <f t="shared" si="244"/>
        <v>0</v>
      </c>
      <c r="T243" s="35">
        <f t="shared" si="245"/>
        <v>0</v>
      </c>
      <c r="U243" s="40">
        <f>M243*(1+SUMIFS(WORKING!$X$3:$X$6802,WORKING!$A$3:$A$6802,$D$3,WORKING!$B$3:$B$6802,A243,WORKING!$C$3:$C$6802,C243))*(1+SUMIFS(WORKING!$AA$3:$AA$6802,WORKING!$A$3:$A$6802,$D$3,WORKING!$B$3:$B$6802,A243,WORKING!$C$3:$C$6802,C243))</f>
        <v>0</v>
      </c>
      <c r="V243" s="57">
        <v>0</v>
      </c>
      <c r="W243" s="57">
        <v>0</v>
      </c>
      <c r="X243" s="61">
        <f t="shared" si="236"/>
        <v>0</v>
      </c>
      <c r="Y243" s="40">
        <f t="shared" si="246"/>
        <v>0</v>
      </c>
      <c r="Z243" s="40">
        <f t="shared" si="247"/>
        <v>0</v>
      </c>
      <c r="AA243" s="44">
        <f t="shared" si="248"/>
        <v>0</v>
      </c>
      <c r="AB243" s="35">
        <f t="shared" si="249"/>
        <v>0</v>
      </c>
      <c r="AC243" s="40">
        <f>U243*(1+SUMIFS(WORKING!$Y$3:$Y$6802,WORKING!$A$3:$A$6802,$D$3,WORKING!$B$3:$B$6802,A243,WORKING!$C$3:$C$6802,C243))*(1+SUMIFS(WORKING!$AA$3:$AA$6802,WORKING!$A$3:$A$6802,$D$3,WORKING!$B$3:$B$6802,A243,WORKING!$C$3:$C$6802,C243))</f>
        <v>0</v>
      </c>
      <c r="AD243" s="57">
        <v>0</v>
      </c>
      <c r="AE243" s="57">
        <v>0</v>
      </c>
      <c r="AF243" s="61">
        <f t="shared" si="237"/>
        <v>0</v>
      </c>
      <c r="AG243" s="40">
        <f t="shared" si="250"/>
        <v>0</v>
      </c>
      <c r="AH243" s="40">
        <f t="shared" si="251"/>
        <v>0</v>
      </c>
      <c r="AI243" s="44">
        <f t="shared" si="252"/>
        <v>0</v>
      </c>
      <c r="AJ243" s="35">
        <f t="shared" si="238"/>
        <v>0</v>
      </c>
      <c r="AK243" s="40">
        <f>AC243*(1+SUMIFS(WORKING!$Z$3:$Z$6802,WORKING!$A$3:$A$6802,$D$3,WORKING!$B$3:$B$6802,A243,WORKING!$C$3:$C$6802,C243))*(1+SUMIFS(WORKING!$AA$3:$AA$6802,WORKING!$A$3:$A$6802,$D$3,WORKING!$B$3:$B$6802,A243,WORKING!$C$3:$C$6802,C243))</f>
        <v>0</v>
      </c>
      <c r="AL243" s="57">
        <v>0</v>
      </c>
      <c r="AM243" s="57">
        <v>0</v>
      </c>
      <c r="AN243" s="61">
        <f t="shared" si="239"/>
        <v>0</v>
      </c>
      <c r="AO243" s="40">
        <f t="shared" si="253"/>
        <v>0</v>
      </c>
      <c r="AP243" s="40">
        <f t="shared" si="254"/>
        <v>0</v>
      </c>
      <c r="AQ243" s="44">
        <f t="shared" si="255"/>
        <v>0</v>
      </c>
    </row>
    <row r="244" spans="1:43" x14ac:dyDescent="0.25">
      <c r="A244" s="49">
        <v>7</v>
      </c>
      <c r="B244" s="49">
        <f t="shared" si="229"/>
        <v>4</v>
      </c>
      <c r="C244" s="7">
        <v>13</v>
      </c>
      <c r="D244" s="228"/>
      <c r="E244" s="228"/>
      <c r="F244" s="40">
        <f>SUMIFS(WORKING!$AB$3:$AB$6802,WORKING!$A$3:$A$6802,Results!$D$3,WORKING!$B$3:$B$6802,Results!A244,WORKING!$C$3:$C$6802,Results!C244)</f>
        <v>0</v>
      </c>
      <c r="G244" s="35">
        <f>SUMIFS(WORKING!$AC$3:$AC$6802,WORKING!$A$3:$A$6802,Results!$D$3,WORKING!$B$3:$B$6802,Results!A244,WORKING!$C$3:$C$6802,Results!C244)/1000</f>
        <v>0</v>
      </c>
      <c r="H244" s="35">
        <f t="shared" si="240"/>
        <v>0</v>
      </c>
      <c r="I244" s="187" t="s">
        <v>754</v>
      </c>
      <c r="J244" s="212" t="s">
        <v>754</v>
      </c>
      <c r="K244" s="217" t="str">
        <f t="shared" si="241"/>
        <v/>
      </c>
      <c r="L244" s="34">
        <f t="shared" si="234"/>
        <v>0</v>
      </c>
      <c r="M244" s="40">
        <f>IF(K244="",H244*(1+SUMIFS(WORKING!$W$3:$W$6802,WORKING!$A$3:$A$6802,$D$3,WORKING!$B$3:$B$6802,A244,WORKING!$C$3:$C$6802,C244))*(1+SUMIFS(WORKING!$AA$3:$AA$6802,WORKING!$A$3:$A$6802,$D$3,WORKING!$B$3:$B$6802,A244,WORKING!$C$3:$C$6802,C244)),K244*(1+SUMIFS(WORKING!$W$3:$W$6802,WORKING!$A$3:$A$6802,$D$3,WORKING!$B$3:$B$6802,A244,WORKING!$C$3:$C$6802,C244))*(1+SUMIFS(WORKING!$AA$3:$AA$6802,WORKING!$A$3:$A$6802,$D$3,WORKING!$B$3:$B$6802,A244,WORKING!$C$3:$C$6802,C244)))</f>
        <v>0</v>
      </c>
      <c r="N244" s="57">
        <v>0</v>
      </c>
      <c r="O244" s="57">
        <v>0</v>
      </c>
      <c r="P244" s="61">
        <f t="shared" si="235"/>
        <v>0</v>
      </c>
      <c r="Q244" s="40">
        <f t="shared" si="242"/>
        <v>0</v>
      </c>
      <c r="R244" s="40">
        <f t="shared" si="243"/>
        <v>0</v>
      </c>
      <c r="S244" s="44">
        <f t="shared" si="244"/>
        <v>0</v>
      </c>
      <c r="T244" s="35">
        <f t="shared" si="245"/>
        <v>0</v>
      </c>
      <c r="U244" s="40">
        <f>M244*(1+SUMIFS(WORKING!$X$3:$X$6802,WORKING!$A$3:$A$6802,$D$3,WORKING!$B$3:$B$6802,A244,WORKING!$C$3:$C$6802,C244))*(1+SUMIFS(WORKING!$AA$3:$AA$6802,WORKING!$A$3:$A$6802,$D$3,WORKING!$B$3:$B$6802,A244,WORKING!$C$3:$C$6802,C244))</f>
        <v>0</v>
      </c>
      <c r="V244" s="57">
        <v>0</v>
      </c>
      <c r="W244" s="57">
        <v>0</v>
      </c>
      <c r="X244" s="61">
        <f t="shared" si="236"/>
        <v>0</v>
      </c>
      <c r="Y244" s="40">
        <f t="shared" si="246"/>
        <v>0</v>
      </c>
      <c r="Z244" s="40">
        <f t="shared" si="247"/>
        <v>0</v>
      </c>
      <c r="AA244" s="44">
        <f t="shared" si="248"/>
        <v>0</v>
      </c>
      <c r="AB244" s="35">
        <f t="shared" si="249"/>
        <v>0</v>
      </c>
      <c r="AC244" s="40">
        <f>U244*(1+SUMIFS(WORKING!$Y$3:$Y$6802,WORKING!$A$3:$A$6802,$D$3,WORKING!$B$3:$B$6802,A244,WORKING!$C$3:$C$6802,C244))*(1+SUMIFS(WORKING!$AA$3:$AA$6802,WORKING!$A$3:$A$6802,$D$3,WORKING!$B$3:$B$6802,A244,WORKING!$C$3:$C$6802,C244))</f>
        <v>0</v>
      </c>
      <c r="AD244" s="57">
        <v>0</v>
      </c>
      <c r="AE244" s="57">
        <v>0</v>
      </c>
      <c r="AF244" s="61">
        <f t="shared" si="237"/>
        <v>0</v>
      </c>
      <c r="AG244" s="40">
        <f t="shared" si="250"/>
        <v>0</v>
      </c>
      <c r="AH244" s="40">
        <f t="shared" si="251"/>
        <v>0</v>
      </c>
      <c r="AI244" s="44">
        <f t="shared" si="252"/>
        <v>0</v>
      </c>
      <c r="AJ244" s="35">
        <f t="shared" si="238"/>
        <v>0</v>
      </c>
      <c r="AK244" s="40">
        <f>AC244*(1+SUMIFS(WORKING!$Z$3:$Z$6802,WORKING!$A$3:$A$6802,$D$3,WORKING!$B$3:$B$6802,A244,WORKING!$C$3:$C$6802,C244))*(1+SUMIFS(WORKING!$AA$3:$AA$6802,WORKING!$A$3:$A$6802,$D$3,WORKING!$B$3:$B$6802,A244,WORKING!$C$3:$C$6802,C244))</f>
        <v>0</v>
      </c>
      <c r="AL244" s="57">
        <v>0</v>
      </c>
      <c r="AM244" s="57">
        <v>0</v>
      </c>
      <c r="AN244" s="61">
        <f t="shared" si="239"/>
        <v>0</v>
      </c>
      <c r="AO244" s="40">
        <f t="shared" si="253"/>
        <v>0</v>
      </c>
      <c r="AP244" s="40">
        <f t="shared" si="254"/>
        <v>0</v>
      </c>
      <c r="AQ244" s="44">
        <f t="shared" si="255"/>
        <v>0</v>
      </c>
    </row>
    <row r="245" spans="1:43" x14ac:dyDescent="0.25">
      <c r="A245" s="49">
        <v>7</v>
      </c>
      <c r="B245" s="49">
        <f t="shared" si="229"/>
        <v>4</v>
      </c>
      <c r="C245" s="7">
        <v>14</v>
      </c>
      <c r="D245" s="228"/>
      <c r="E245" s="228"/>
      <c r="F245" s="40">
        <f>SUMIFS(WORKING!$AB$3:$AB$6802,WORKING!$A$3:$A$6802,Results!$D$3,WORKING!$B$3:$B$6802,Results!A245,WORKING!$C$3:$C$6802,Results!C245)</f>
        <v>0</v>
      </c>
      <c r="G245" s="35">
        <f>SUMIFS(WORKING!$AC$3:$AC$6802,WORKING!$A$3:$A$6802,Results!$D$3,WORKING!$B$3:$B$6802,Results!A245,WORKING!$C$3:$C$6802,Results!C245)/1000</f>
        <v>0</v>
      </c>
      <c r="H245" s="35">
        <f t="shared" si="240"/>
        <v>0</v>
      </c>
      <c r="I245" s="187" t="s">
        <v>754</v>
      </c>
      <c r="J245" s="212" t="s">
        <v>754</v>
      </c>
      <c r="K245" s="217" t="str">
        <f t="shared" si="241"/>
        <v/>
      </c>
      <c r="L245" s="34">
        <f t="shared" si="234"/>
        <v>0</v>
      </c>
      <c r="M245" s="40">
        <f>IF(K245="",H245*(1+SUMIFS(WORKING!$W$3:$W$6802,WORKING!$A$3:$A$6802,$D$3,WORKING!$B$3:$B$6802,A245,WORKING!$C$3:$C$6802,C245))*(1+SUMIFS(WORKING!$AA$3:$AA$6802,WORKING!$A$3:$A$6802,$D$3,WORKING!$B$3:$B$6802,A245,WORKING!$C$3:$C$6802,C245)),K245*(1+SUMIFS(WORKING!$W$3:$W$6802,WORKING!$A$3:$A$6802,$D$3,WORKING!$B$3:$B$6802,A245,WORKING!$C$3:$C$6802,C245))*(1+SUMIFS(WORKING!$AA$3:$AA$6802,WORKING!$A$3:$A$6802,$D$3,WORKING!$B$3:$B$6802,A245,WORKING!$C$3:$C$6802,C245)))</f>
        <v>0</v>
      </c>
      <c r="N245" s="57">
        <v>0</v>
      </c>
      <c r="O245" s="57">
        <v>0</v>
      </c>
      <c r="P245" s="61">
        <f t="shared" si="235"/>
        <v>0</v>
      </c>
      <c r="Q245" s="40">
        <f t="shared" si="242"/>
        <v>0</v>
      </c>
      <c r="R245" s="40">
        <f t="shared" si="243"/>
        <v>0</v>
      </c>
      <c r="S245" s="44">
        <f t="shared" si="244"/>
        <v>0</v>
      </c>
      <c r="T245" s="35">
        <f t="shared" si="245"/>
        <v>0</v>
      </c>
      <c r="U245" s="40">
        <f>M245*(1+SUMIFS(WORKING!$X$3:$X$6802,WORKING!$A$3:$A$6802,$D$3,WORKING!$B$3:$B$6802,A245,WORKING!$C$3:$C$6802,C245))*(1+SUMIFS(WORKING!$AA$3:$AA$6802,WORKING!$A$3:$A$6802,$D$3,WORKING!$B$3:$B$6802,A245,WORKING!$C$3:$C$6802,C245))</f>
        <v>0</v>
      </c>
      <c r="V245" s="57">
        <v>0</v>
      </c>
      <c r="W245" s="57">
        <v>0</v>
      </c>
      <c r="X245" s="61">
        <f t="shared" si="236"/>
        <v>0</v>
      </c>
      <c r="Y245" s="40">
        <f t="shared" si="246"/>
        <v>0</v>
      </c>
      <c r="Z245" s="40">
        <f t="shared" si="247"/>
        <v>0</v>
      </c>
      <c r="AA245" s="44">
        <f t="shared" si="248"/>
        <v>0</v>
      </c>
      <c r="AB245" s="35">
        <f t="shared" si="249"/>
        <v>0</v>
      </c>
      <c r="AC245" s="40">
        <f>U245*(1+SUMIFS(WORKING!$Y$3:$Y$6802,WORKING!$A$3:$A$6802,$D$3,WORKING!$B$3:$B$6802,A245,WORKING!$C$3:$C$6802,C245))*(1+SUMIFS(WORKING!$AA$3:$AA$6802,WORKING!$A$3:$A$6802,$D$3,WORKING!$B$3:$B$6802,A245,WORKING!$C$3:$C$6802,C245))</f>
        <v>0</v>
      </c>
      <c r="AD245" s="57">
        <v>0</v>
      </c>
      <c r="AE245" s="57">
        <v>0</v>
      </c>
      <c r="AF245" s="61">
        <f t="shared" si="237"/>
        <v>0</v>
      </c>
      <c r="AG245" s="40">
        <f t="shared" si="250"/>
        <v>0</v>
      </c>
      <c r="AH245" s="40">
        <f t="shared" si="251"/>
        <v>0</v>
      </c>
      <c r="AI245" s="44">
        <f t="shared" si="252"/>
        <v>0</v>
      </c>
      <c r="AJ245" s="35">
        <f t="shared" si="238"/>
        <v>0</v>
      </c>
      <c r="AK245" s="40">
        <f>AC245*(1+SUMIFS(WORKING!$Z$3:$Z$6802,WORKING!$A$3:$A$6802,$D$3,WORKING!$B$3:$B$6802,A245,WORKING!$C$3:$C$6802,C245))*(1+SUMIFS(WORKING!$AA$3:$AA$6802,WORKING!$A$3:$A$6802,$D$3,WORKING!$B$3:$B$6802,A245,WORKING!$C$3:$C$6802,C245))</f>
        <v>0</v>
      </c>
      <c r="AL245" s="57">
        <v>0</v>
      </c>
      <c r="AM245" s="57">
        <v>0</v>
      </c>
      <c r="AN245" s="61">
        <f t="shared" si="239"/>
        <v>0</v>
      </c>
      <c r="AO245" s="40">
        <f t="shared" si="253"/>
        <v>0</v>
      </c>
      <c r="AP245" s="40">
        <f t="shared" si="254"/>
        <v>0</v>
      </c>
      <c r="AQ245" s="44">
        <f t="shared" si="255"/>
        <v>0</v>
      </c>
    </row>
    <row r="246" spans="1:43" x14ac:dyDescent="0.25">
      <c r="A246" s="49">
        <v>7</v>
      </c>
      <c r="B246" s="49">
        <f t="shared" si="229"/>
        <v>4</v>
      </c>
      <c r="C246" s="7">
        <v>15</v>
      </c>
      <c r="D246" s="228"/>
      <c r="E246" s="228"/>
      <c r="F246" s="40">
        <f>SUMIFS(WORKING!$AB$3:$AB$6802,WORKING!$A$3:$A$6802,Results!$D$3,WORKING!$B$3:$B$6802,Results!A246,WORKING!$C$3:$C$6802,Results!C246)</f>
        <v>0</v>
      </c>
      <c r="G246" s="35">
        <f>SUMIFS(WORKING!$AC$3:$AC$6802,WORKING!$A$3:$A$6802,Results!$D$3,WORKING!$B$3:$B$6802,Results!A246,WORKING!$C$3:$C$6802,Results!C246)/1000</f>
        <v>0</v>
      </c>
      <c r="H246" s="35">
        <f t="shared" si="240"/>
        <v>0</v>
      </c>
      <c r="I246" s="187" t="s">
        <v>754</v>
      </c>
      <c r="J246" s="212" t="s">
        <v>754</v>
      </c>
      <c r="K246" s="217" t="str">
        <f t="shared" si="241"/>
        <v/>
      </c>
      <c r="L246" s="34">
        <f t="shared" si="234"/>
        <v>0</v>
      </c>
      <c r="M246" s="40">
        <f>IF(K246="",H246*(1+SUMIFS(WORKING!$W$3:$W$6802,WORKING!$A$3:$A$6802,$D$3,WORKING!$B$3:$B$6802,A246,WORKING!$C$3:$C$6802,C246))*(1+SUMIFS(WORKING!$AA$3:$AA$6802,WORKING!$A$3:$A$6802,$D$3,WORKING!$B$3:$B$6802,A246,WORKING!$C$3:$C$6802,C246)),K246*(1+SUMIFS(WORKING!$W$3:$W$6802,WORKING!$A$3:$A$6802,$D$3,WORKING!$B$3:$B$6802,A246,WORKING!$C$3:$C$6802,C246))*(1+SUMIFS(WORKING!$AA$3:$AA$6802,WORKING!$A$3:$A$6802,$D$3,WORKING!$B$3:$B$6802,A246,WORKING!$C$3:$C$6802,C246)))</f>
        <v>0</v>
      </c>
      <c r="N246" s="57">
        <v>0</v>
      </c>
      <c r="O246" s="57">
        <v>0</v>
      </c>
      <c r="P246" s="61">
        <f t="shared" si="235"/>
        <v>0</v>
      </c>
      <c r="Q246" s="40">
        <f t="shared" si="242"/>
        <v>0</v>
      </c>
      <c r="R246" s="40">
        <f t="shared" si="243"/>
        <v>0</v>
      </c>
      <c r="S246" s="44">
        <f t="shared" si="244"/>
        <v>0</v>
      </c>
      <c r="T246" s="35">
        <f t="shared" si="245"/>
        <v>0</v>
      </c>
      <c r="U246" s="40">
        <f>M246*(1+SUMIFS(WORKING!$X$3:$X$6802,WORKING!$A$3:$A$6802,$D$3,WORKING!$B$3:$B$6802,A246,WORKING!$C$3:$C$6802,C246))*(1+SUMIFS(WORKING!$AA$3:$AA$6802,WORKING!$A$3:$A$6802,$D$3,WORKING!$B$3:$B$6802,A246,WORKING!$C$3:$C$6802,C246))</f>
        <v>0</v>
      </c>
      <c r="V246" s="57">
        <v>0</v>
      </c>
      <c r="W246" s="57">
        <v>0</v>
      </c>
      <c r="X246" s="61">
        <f t="shared" si="236"/>
        <v>0</v>
      </c>
      <c r="Y246" s="40">
        <f t="shared" si="246"/>
        <v>0</v>
      </c>
      <c r="Z246" s="40">
        <f t="shared" si="247"/>
        <v>0</v>
      </c>
      <c r="AA246" s="44">
        <f t="shared" si="248"/>
        <v>0</v>
      </c>
      <c r="AB246" s="35">
        <f t="shared" si="249"/>
        <v>0</v>
      </c>
      <c r="AC246" s="40">
        <f>U246*(1+SUMIFS(WORKING!$Y$3:$Y$6802,WORKING!$A$3:$A$6802,$D$3,WORKING!$B$3:$B$6802,A246,WORKING!$C$3:$C$6802,C246))*(1+SUMIFS(WORKING!$AA$3:$AA$6802,WORKING!$A$3:$A$6802,$D$3,WORKING!$B$3:$B$6802,A246,WORKING!$C$3:$C$6802,C246))</f>
        <v>0</v>
      </c>
      <c r="AD246" s="57">
        <v>0</v>
      </c>
      <c r="AE246" s="57">
        <v>0</v>
      </c>
      <c r="AF246" s="61">
        <f t="shared" si="237"/>
        <v>0</v>
      </c>
      <c r="AG246" s="40">
        <f t="shared" si="250"/>
        <v>0</v>
      </c>
      <c r="AH246" s="40">
        <f t="shared" si="251"/>
        <v>0</v>
      </c>
      <c r="AI246" s="44">
        <f t="shared" si="252"/>
        <v>0</v>
      </c>
      <c r="AJ246" s="35">
        <f t="shared" si="238"/>
        <v>0</v>
      </c>
      <c r="AK246" s="40">
        <f>AC246*(1+SUMIFS(WORKING!$Z$3:$Z$6802,WORKING!$A$3:$A$6802,$D$3,WORKING!$B$3:$B$6802,A246,WORKING!$C$3:$C$6802,C246))*(1+SUMIFS(WORKING!$AA$3:$AA$6802,WORKING!$A$3:$A$6802,$D$3,WORKING!$B$3:$B$6802,A246,WORKING!$C$3:$C$6802,C246))</f>
        <v>0</v>
      </c>
      <c r="AL246" s="57">
        <v>0</v>
      </c>
      <c r="AM246" s="57">
        <v>0</v>
      </c>
      <c r="AN246" s="61">
        <f t="shared" si="239"/>
        <v>0</v>
      </c>
      <c r="AO246" s="40">
        <f t="shared" si="253"/>
        <v>0</v>
      </c>
      <c r="AP246" s="40">
        <f t="shared" si="254"/>
        <v>0</v>
      </c>
      <c r="AQ246" s="44">
        <f t="shared" si="255"/>
        <v>0</v>
      </c>
    </row>
    <row r="247" spans="1:43" x14ac:dyDescent="0.25">
      <c r="A247" s="49">
        <v>7</v>
      </c>
      <c r="B247" s="49">
        <f t="shared" si="229"/>
        <v>4</v>
      </c>
      <c r="C247" s="7">
        <v>16</v>
      </c>
      <c r="D247" s="228"/>
      <c r="E247" s="228"/>
      <c r="F247" s="40">
        <f>SUMIFS(WORKING!$AB$3:$AB$6802,WORKING!$A$3:$A$6802,Results!$D$3,WORKING!$B$3:$B$6802,Results!A247,WORKING!$C$3:$C$6802,Results!C247)</f>
        <v>0</v>
      </c>
      <c r="G247" s="35">
        <f>SUMIFS(WORKING!$AC$3:$AC$6802,WORKING!$A$3:$A$6802,Results!$D$3,WORKING!$B$3:$B$6802,Results!A247,WORKING!$C$3:$C$6802,Results!C247)/1000</f>
        <v>0</v>
      </c>
      <c r="H247" s="35">
        <f t="shared" si="240"/>
        <v>0</v>
      </c>
      <c r="I247" s="187" t="s">
        <v>754</v>
      </c>
      <c r="J247" s="212" t="s">
        <v>754</v>
      </c>
      <c r="K247" s="217" t="str">
        <f t="shared" si="241"/>
        <v/>
      </c>
      <c r="L247" s="34">
        <f t="shared" si="234"/>
        <v>0</v>
      </c>
      <c r="M247" s="40">
        <f>IF(K247="",H247*(1+SUMIFS(WORKING!$W$3:$W$6802,WORKING!$A$3:$A$6802,$D$3,WORKING!$B$3:$B$6802,A247,WORKING!$C$3:$C$6802,C247))*(1+SUMIFS(WORKING!$AA$3:$AA$6802,WORKING!$A$3:$A$6802,$D$3,WORKING!$B$3:$B$6802,A247,WORKING!$C$3:$C$6802,C247)),K247*(1+SUMIFS(WORKING!$W$3:$W$6802,WORKING!$A$3:$A$6802,$D$3,WORKING!$B$3:$B$6802,A247,WORKING!$C$3:$C$6802,C247))*(1+SUMIFS(WORKING!$AA$3:$AA$6802,WORKING!$A$3:$A$6802,$D$3,WORKING!$B$3:$B$6802,A247,WORKING!$C$3:$C$6802,C247)))</f>
        <v>0</v>
      </c>
      <c r="N247" s="57">
        <v>0</v>
      </c>
      <c r="O247" s="57">
        <v>0</v>
      </c>
      <c r="P247" s="61">
        <f t="shared" si="235"/>
        <v>0</v>
      </c>
      <c r="Q247" s="40">
        <f t="shared" si="242"/>
        <v>0</v>
      </c>
      <c r="R247" s="40">
        <f t="shared" si="243"/>
        <v>0</v>
      </c>
      <c r="S247" s="44">
        <f t="shared" si="244"/>
        <v>0</v>
      </c>
      <c r="T247" s="35">
        <f t="shared" si="245"/>
        <v>0</v>
      </c>
      <c r="U247" s="40">
        <f>M247*(1+SUMIFS(WORKING!$X$3:$X$6802,WORKING!$A$3:$A$6802,$D$3,WORKING!$B$3:$B$6802,A247,WORKING!$C$3:$C$6802,C247))*(1+SUMIFS(WORKING!$AA$3:$AA$6802,WORKING!$A$3:$A$6802,$D$3,WORKING!$B$3:$B$6802,A247,WORKING!$C$3:$C$6802,C247))</f>
        <v>0</v>
      </c>
      <c r="V247" s="57">
        <v>0</v>
      </c>
      <c r="W247" s="57">
        <v>0</v>
      </c>
      <c r="X247" s="61">
        <f t="shared" si="236"/>
        <v>0</v>
      </c>
      <c r="Y247" s="40">
        <f t="shared" si="246"/>
        <v>0</v>
      </c>
      <c r="Z247" s="40">
        <f t="shared" si="247"/>
        <v>0</v>
      </c>
      <c r="AA247" s="44">
        <f t="shared" si="248"/>
        <v>0</v>
      </c>
      <c r="AB247" s="35">
        <f t="shared" si="249"/>
        <v>0</v>
      </c>
      <c r="AC247" s="40">
        <f>U247*(1+SUMIFS(WORKING!$Y$3:$Y$6802,WORKING!$A$3:$A$6802,$D$3,WORKING!$B$3:$B$6802,A247,WORKING!$C$3:$C$6802,C247))*(1+SUMIFS(WORKING!$AA$3:$AA$6802,WORKING!$A$3:$A$6802,$D$3,WORKING!$B$3:$B$6802,A247,WORKING!$C$3:$C$6802,C247))</f>
        <v>0</v>
      </c>
      <c r="AD247" s="57">
        <v>0</v>
      </c>
      <c r="AE247" s="57">
        <v>0</v>
      </c>
      <c r="AF247" s="61">
        <f t="shared" si="237"/>
        <v>0</v>
      </c>
      <c r="AG247" s="40">
        <f t="shared" si="250"/>
        <v>0</v>
      </c>
      <c r="AH247" s="40">
        <f t="shared" si="251"/>
        <v>0</v>
      </c>
      <c r="AI247" s="44">
        <f t="shared" si="252"/>
        <v>0</v>
      </c>
      <c r="AJ247" s="35">
        <f t="shared" si="238"/>
        <v>0</v>
      </c>
      <c r="AK247" s="40">
        <f>AC247*(1+SUMIFS(WORKING!$Z$3:$Z$6802,WORKING!$A$3:$A$6802,$D$3,WORKING!$B$3:$B$6802,A247,WORKING!$C$3:$C$6802,C247))*(1+SUMIFS(WORKING!$AA$3:$AA$6802,WORKING!$A$3:$A$6802,$D$3,WORKING!$B$3:$B$6802,A247,WORKING!$C$3:$C$6802,C247))</f>
        <v>0</v>
      </c>
      <c r="AL247" s="57">
        <v>0</v>
      </c>
      <c r="AM247" s="57">
        <v>0</v>
      </c>
      <c r="AN247" s="61">
        <f t="shared" si="239"/>
        <v>0</v>
      </c>
      <c r="AO247" s="40">
        <f t="shared" si="253"/>
        <v>0</v>
      </c>
      <c r="AP247" s="40">
        <f t="shared" si="254"/>
        <v>0</v>
      </c>
      <c r="AQ247" s="44">
        <f t="shared" si="255"/>
        <v>0</v>
      </c>
    </row>
    <row r="248" spans="1:43" x14ac:dyDescent="0.25">
      <c r="A248" s="49">
        <v>7</v>
      </c>
      <c r="B248" s="49">
        <f>IF(C248&lt;7,1,IF(C248&lt;11,2,IF(C248&lt;13,3,IF(C248&lt;17,4,5))))</f>
        <v>5</v>
      </c>
      <c r="C248" s="191" t="s">
        <v>57</v>
      </c>
      <c r="D248" s="229"/>
      <c r="E248" s="229"/>
      <c r="F248" s="40">
        <f>SUMIFS(WORKING!$AB$3:$AB$6802,WORKING!$A$3:$A$6802,Results!$D$3,WORKING!$B$3:$B$6802,Results!A248,WORKING!$C$3:$C$6802,Results!C248)</f>
        <v>0</v>
      </c>
      <c r="G248" s="35">
        <f>SUMIFS(WORKING!$AC$3:$AC$6802,WORKING!$A$3:$A$6802,Results!$D$3,WORKING!$B$3:$B$6802,Results!A248,WORKING!$C$3:$C$6802,Results!C248)/1000</f>
        <v>0</v>
      </c>
      <c r="H248" s="35">
        <f t="shared" si="240"/>
        <v>0</v>
      </c>
      <c r="I248" s="187" t="s">
        <v>754</v>
      </c>
      <c r="J248" s="212" t="s">
        <v>754</v>
      </c>
      <c r="K248" s="217" t="str">
        <f t="shared" si="241"/>
        <v/>
      </c>
      <c r="L248" s="34">
        <f t="shared" si="234"/>
        <v>0</v>
      </c>
      <c r="M248" s="40">
        <f>IF(K248="",H248*(1+SUMIFS(WORKING!$W$3:$W$6802,WORKING!$A$3:$A$6802,$D$3,WORKING!$B$3:$B$6802,A248,WORKING!$C$3:$C$6802,"Other"))*(1+SUMIFS(WORKING!$AA$3:$AA$6802,WORKING!$A$3:$A$6802,$D$3,WORKING!$B$3:$B$6802,A248,WORKING!$C$3:$C$6802,"Other")),K248*(1+SUMIFS(WORKING!$W$3:$W$6802,WORKING!$A$3:$A$6802,$D$3,WORKING!$B$3:$B$6802,A248,WORKING!$C$3:$C$6802,"Other"))*(1+SUMIFS(WORKING!$AA$3:$AA$6802,WORKING!$A$3:$A$6802,$D$3,WORKING!$B$3:$B$6802,A248,WORKING!$C$3:$C$6802,"Other")))</f>
        <v>0</v>
      </c>
      <c r="N248" s="57">
        <v>0</v>
      </c>
      <c r="O248" s="57">
        <v>0</v>
      </c>
      <c r="P248" s="61">
        <f t="shared" si="235"/>
        <v>0</v>
      </c>
      <c r="Q248" s="40">
        <f t="shared" si="242"/>
        <v>0</v>
      </c>
      <c r="R248" s="40">
        <f t="shared" si="243"/>
        <v>0</v>
      </c>
      <c r="S248" s="44">
        <f t="shared" si="244"/>
        <v>0</v>
      </c>
      <c r="T248" s="35">
        <f t="shared" si="245"/>
        <v>0</v>
      </c>
      <c r="U248" s="40">
        <f>M248*(1+SUMIFS(WORKING!$X$3:$X$6802,WORKING!$A$3:$A$6802,$D$3,WORKING!$B$3:$B$6802,A248,WORKING!$C$3:$C$6802,"Other"))*(1+SUMIFS(WORKING!$AA$3:$AA$6802,WORKING!$A$3:$A$6802,$D$3,WORKING!$B$3:$B$6802,A248,WORKING!$C$3:$C$6802,"Other"))</f>
        <v>0</v>
      </c>
      <c r="V248" s="57">
        <v>0</v>
      </c>
      <c r="W248" s="57">
        <v>0</v>
      </c>
      <c r="X248" s="61">
        <f t="shared" si="236"/>
        <v>0</v>
      </c>
      <c r="Y248" s="40">
        <f t="shared" si="246"/>
        <v>0</v>
      </c>
      <c r="Z248" s="40">
        <f t="shared" si="247"/>
        <v>0</v>
      </c>
      <c r="AA248" s="44">
        <f t="shared" si="248"/>
        <v>0</v>
      </c>
      <c r="AB248" s="35">
        <f t="shared" si="249"/>
        <v>0</v>
      </c>
      <c r="AC248" s="40">
        <f>U248*(1+SUMIFS(WORKING!$Y$3:$Y$6802,WORKING!$A$3:$A$6802,$D$3,WORKING!$B$3:$B$6802,A248,WORKING!$C$3:$C$6802,"Other"))*(1+SUMIFS(WORKING!$AA$3:$AA$6802,WORKING!$A$3:$A$6802,$D$3,WORKING!$B$3:$B$6802,A248,WORKING!$C$3:$C$6802,"Other"))</f>
        <v>0</v>
      </c>
      <c r="AD248" s="57">
        <v>0</v>
      </c>
      <c r="AE248" s="57">
        <v>0</v>
      </c>
      <c r="AF248" s="61">
        <f t="shared" si="237"/>
        <v>0</v>
      </c>
      <c r="AG248" s="40">
        <f t="shared" si="250"/>
        <v>0</v>
      </c>
      <c r="AH248" s="40">
        <f t="shared" si="251"/>
        <v>0</v>
      </c>
      <c r="AI248" s="44">
        <f t="shared" si="252"/>
        <v>0</v>
      </c>
      <c r="AJ248" s="35">
        <f t="shared" si="238"/>
        <v>0</v>
      </c>
      <c r="AK248" s="40">
        <f>AC248*(1+SUMIFS(WORKING!$Z$3:$Z$6802,WORKING!$A$3:$A$6802,$D$3,WORKING!$B$3:$B$6802,A248,WORKING!$C$3:$C$6802,"Other"))*(1+SUMIFS(WORKING!$AA$3:$AA$6802,WORKING!$A$3:$A$6802,$D$3,WORKING!$B$3:$B$6802,A248,WORKING!$C$3:$C$6802,"Other"))</f>
        <v>0</v>
      </c>
      <c r="AL248" s="57">
        <v>0</v>
      </c>
      <c r="AM248" s="57">
        <v>0</v>
      </c>
      <c r="AN248" s="61">
        <f t="shared" si="239"/>
        <v>0</v>
      </c>
      <c r="AO248" s="40">
        <f t="shared" si="253"/>
        <v>0</v>
      </c>
      <c r="AP248" s="40">
        <f t="shared" si="254"/>
        <v>0</v>
      </c>
      <c r="AQ248" s="44">
        <f t="shared" si="255"/>
        <v>0</v>
      </c>
    </row>
    <row r="249" spans="1:43" x14ac:dyDescent="0.25">
      <c r="A249" s="49">
        <v>7</v>
      </c>
      <c r="B249" s="49">
        <f>IF(C249&lt;7,1,IF(C249&lt;11,2,IF(C249&lt;13,3,IF(C249&lt;17,4,5))))</f>
        <v>5</v>
      </c>
      <c r="C249" s="191" t="s">
        <v>57</v>
      </c>
      <c r="D249" s="229"/>
      <c r="E249" s="229"/>
      <c r="F249" s="40">
        <f>SUMIFS(WORKING!$AB$3:$AB$6802,WORKING!$A$3:$A$6802,Results!$D$3,WORKING!$B$3:$B$6802,Results!A249,WORKING!$C$3:$C$6802,Results!C249)</f>
        <v>0</v>
      </c>
      <c r="G249" s="35">
        <f>SUMIFS(WORKING!$AC$3:$AC$6802,WORKING!$A$3:$A$6802,Results!$D$3,WORKING!$B$3:$B$6802,Results!A249,WORKING!$C$3:$C$6802,Results!C249)/1000</f>
        <v>0</v>
      </c>
      <c r="H249" s="35">
        <f t="shared" si="240"/>
        <v>0</v>
      </c>
      <c r="I249" s="187" t="s">
        <v>754</v>
      </c>
      <c r="J249" s="212" t="s">
        <v>754</v>
      </c>
      <c r="K249" s="217" t="str">
        <f t="shared" si="241"/>
        <v/>
      </c>
      <c r="L249" s="34">
        <f t="shared" si="234"/>
        <v>0</v>
      </c>
      <c r="M249" s="40">
        <f>IF(K249="",H249*(1+SUMIFS(WORKING!$W$3:$W$6802,WORKING!$A$3:$A$6802,$D$3,WORKING!$B$3:$B$6802,A249,WORKING!$C$3:$C$6802,"Other"))*(1+SUMIFS(WORKING!$AA$3:$AA$6802,WORKING!$A$3:$A$6802,$D$3,WORKING!$B$3:$B$6802,A249,WORKING!$C$3:$C$6802,"Other")),K249*(1+SUMIFS(WORKING!$W$3:$W$6802,WORKING!$A$3:$A$6802,$D$3,WORKING!$B$3:$B$6802,A249,WORKING!$C$3:$C$6802,"Other"))*(1+SUMIFS(WORKING!$AA$3:$AA$6802,WORKING!$A$3:$A$6802,$D$3,WORKING!$B$3:$B$6802,A249,WORKING!$C$3:$C$6802,"Other")))</f>
        <v>0</v>
      </c>
      <c r="N249" s="57">
        <v>0</v>
      </c>
      <c r="O249" s="57">
        <v>0</v>
      </c>
      <c r="P249" s="61">
        <f t="shared" si="235"/>
        <v>0</v>
      </c>
      <c r="Q249" s="40">
        <f t="shared" si="242"/>
        <v>0</v>
      </c>
      <c r="R249" s="40">
        <f t="shared" si="243"/>
        <v>0</v>
      </c>
      <c r="S249" s="44">
        <f t="shared" si="244"/>
        <v>0</v>
      </c>
      <c r="T249" s="35">
        <f t="shared" si="245"/>
        <v>0</v>
      </c>
      <c r="U249" s="40">
        <f>M249*(1+SUMIFS(WORKING!$X$3:$X$6802,WORKING!$A$3:$A$6802,$D$3,WORKING!$B$3:$B$6802,A249,WORKING!$C$3:$C$6802,"Other"))*(1+SUMIFS(WORKING!$AA$3:$AA$6802,WORKING!$A$3:$A$6802,$D$3,WORKING!$B$3:$B$6802,A249,WORKING!$C$3:$C$6802,"Other"))</f>
        <v>0</v>
      </c>
      <c r="V249" s="57">
        <v>0</v>
      </c>
      <c r="W249" s="57">
        <v>0</v>
      </c>
      <c r="X249" s="61">
        <f t="shared" si="236"/>
        <v>0</v>
      </c>
      <c r="Y249" s="40">
        <f t="shared" si="246"/>
        <v>0</v>
      </c>
      <c r="Z249" s="40">
        <f t="shared" si="247"/>
        <v>0</v>
      </c>
      <c r="AA249" s="44">
        <f t="shared" si="248"/>
        <v>0</v>
      </c>
      <c r="AB249" s="35">
        <f t="shared" si="249"/>
        <v>0</v>
      </c>
      <c r="AC249" s="40">
        <f>U249*(1+SUMIFS(WORKING!$Y$3:$Y$6802,WORKING!$A$3:$A$6802,$D$3,WORKING!$B$3:$B$6802,A249,WORKING!$C$3:$C$6802,"Other"))*(1+SUMIFS(WORKING!$AA$3:$AA$6802,WORKING!$A$3:$A$6802,$D$3,WORKING!$B$3:$B$6802,A249,WORKING!$C$3:$C$6802,"Other"))</f>
        <v>0</v>
      </c>
      <c r="AD249" s="57">
        <v>0</v>
      </c>
      <c r="AE249" s="57">
        <v>0</v>
      </c>
      <c r="AF249" s="61">
        <f t="shared" si="237"/>
        <v>0</v>
      </c>
      <c r="AG249" s="40">
        <f t="shared" si="250"/>
        <v>0</v>
      </c>
      <c r="AH249" s="40">
        <f t="shared" si="251"/>
        <v>0</v>
      </c>
      <c r="AI249" s="44">
        <f t="shared" si="252"/>
        <v>0</v>
      </c>
      <c r="AJ249" s="35">
        <f t="shared" si="238"/>
        <v>0</v>
      </c>
      <c r="AK249" s="40">
        <f>AC249*(1+SUMIFS(WORKING!$Z$3:$Z$6802,WORKING!$A$3:$A$6802,$D$3,WORKING!$B$3:$B$6802,A249,WORKING!$C$3:$C$6802,"Other"))*(1+SUMIFS(WORKING!$AA$3:$AA$6802,WORKING!$A$3:$A$6802,$D$3,WORKING!$B$3:$B$6802,A249,WORKING!$C$3:$C$6802,"Other"))</f>
        <v>0</v>
      </c>
      <c r="AL249" s="57">
        <v>0</v>
      </c>
      <c r="AM249" s="57">
        <v>0</v>
      </c>
      <c r="AN249" s="61">
        <f t="shared" si="239"/>
        <v>0</v>
      </c>
      <c r="AO249" s="40">
        <f t="shared" si="253"/>
        <v>0</v>
      </c>
      <c r="AP249" s="40">
        <f t="shared" si="254"/>
        <v>0</v>
      </c>
      <c r="AQ249" s="44">
        <f t="shared" si="255"/>
        <v>0</v>
      </c>
    </row>
    <row r="250" spans="1:43" x14ac:dyDescent="0.25">
      <c r="A250" s="49">
        <v>7</v>
      </c>
      <c r="B250" s="49">
        <f>IF(C250&lt;7,1,IF(C250&lt;11,2,IF(C250&lt;13,3,IF(C250&lt;17,4,5))))</f>
        <v>5</v>
      </c>
      <c r="C250" s="191" t="s">
        <v>57</v>
      </c>
      <c r="D250" s="229"/>
      <c r="E250" s="229"/>
      <c r="F250" s="40">
        <f>SUMIFS(WORKING!$AB$3:$AB$6802,WORKING!$A$3:$A$6802,Results!$D$3,WORKING!$B$3:$B$6802,Results!A250,WORKING!$C$3:$C$6802,Results!C250)</f>
        <v>0</v>
      </c>
      <c r="G250" s="35">
        <f>SUMIFS(WORKING!$AC$3:$AC$6802,WORKING!$A$3:$A$6802,Results!$D$3,WORKING!$B$3:$B$6802,Results!A250,WORKING!$C$3:$C$6802,Results!C250)/1000</f>
        <v>0</v>
      </c>
      <c r="H250" s="35">
        <f t="shared" si="240"/>
        <v>0</v>
      </c>
      <c r="I250" s="187" t="s">
        <v>754</v>
      </c>
      <c r="J250" s="212" t="s">
        <v>754</v>
      </c>
      <c r="K250" s="217" t="str">
        <f t="shared" si="241"/>
        <v/>
      </c>
      <c r="L250" s="34">
        <f t="shared" si="234"/>
        <v>0</v>
      </c>
      <c r="M250" s="40">
        <f>IF(K250="",H250*(1+SUMIFS(WORKING!$W$3:$W$6802,WORKING!$A$3:$A$6802,$D$3,WORKING!$B$3:$B$6802,A250,WORKING!$C$3:$C$6802,"Other"))*(1+SUMIFS(WORKING!$AA$3:$AA$6802,WORKING!$A$3:$A$6802,$D$3,WORKING!$B$3:$B$6802,A250,WORKING!$C$3:$C$6802,"Other")),K250*(1+SUMIFS(WORKING!$W$3:$W$6802,WORKING!$A$3:$A$6802,$D$3,WORKING!$B$3:$B$6802,A250,WORKING!$C$3:$C$6802,"Other"))*(1+SUMIFS(WORKING!$AA$3:$AA$6802,WORKING!$A$3:$A$6802,$D$3,WORKING!$B$3:$B$6802,A250,WORKING!$C$3:$C$6802,"Other")))</f>
        <v>0</v>
      </c>
      <c r="N250" s="57">
        <v>0</v>
      </c>
      <c r="O250" s="57">
        <v>0</v>
      </c>
      <c r="P250" s="61">
        <f t="shared" si="235"/>
        <v>0</v>
      </c>
      <c r="Q250" s="40">
        <f t="shared" si="242"/>
        <v>0</v>
      </c>
      <c r="R250" s="40">
        <f t="shared" si="243"/>
        <v>0</v>
      </c>
      <c r="S250" s="44">
        <f t="shared" si="244"/>
        <v>0</v>
      </c>
      <c r="T250" s="35">
        <f t="shared" si="245"/>
        <v>0</v>
      </c>
      <c r="U250" s="40">
        <f>M250*(1+SUMIFS(WORKING!$X$3:$X$6802,WORKING!$A$3:$A$6802,$D$3,WORKING!$B$3:$B$6802,A250,WORKING!$C$3:$C$6802,"Other"))*(1+SUMIFS(WORKING!$AA$3:$AA$6802,WORKING!$A$3:$A$6802,$D$3,WORKING!$B$3:$B$6802,A250,WORKING!$C$3:$C$6802,"Other"))</f>
        <v>0</v>
      </c>
      <c r="V250" s="57">
        <v>0</v>
      </c>
      <c r="W250" s="57">
        <v>0</v>
      </c>
      <c r="X250" s="61">
        <f t="shared" si="236"/>
        <v>0</v>
      </c>
      <c r="Y250" s="40">
        <f t="shared" si="246"/>
        <v>0</v>
      </c>
      <c r="Z250" s="40">
        <f t="shared" si="247"/>
        <v>0</v>
      </c>
      <c r="AA250" s="44">
        <f t="shared" si="248"/>
        <v>0</v>
      </c>
      <c r="AB250" s="35">
        <f t="shared" si="249"/>
        <v>0</v>
      </c>
      <c r="AC250" s="40">
        <f>U250*(1+SUMIFS(WORKING!$Y$3:$Y$6802,WORKING!$A$3:$A$6802,$D$3,WORKING!$B$3:$B$6802,A250,WORKING!$C$3:$C$6802,"Other"))*(1+SUMIFS(WORKING!$AA$3:$AA$6802,WORKING!$A$3:$A$6802,$D$3,WORKING!$B$3:$B$6802,A250,WORKING!$C$3:$C$6802,"Other"))</f>
        <v>0</v>
      </c>
      <c r="AD250" s="57">
        <v>0</v>
      </c>
      <c r="AE250" s="57">
        <v>0</v>
      </c>
      <c r="AF250" s="61">
        <f t="shared" si="237"/>
        <v>0</v>
      </c>
      <c r="AG250" s="40">
        <f t="shared" si="250"/>
        <v>0</v>
      </c>
      <c r="AH250" s="40">
        <f t="shared" si="251"/>
        <v>0</v>
      </c>
      <c r="AI250" s="44">
        <f t="shared" si="252"/>
        <v>0</v>
      </c>
      <c r="AJ250" s="35">
        <f t="shared" si="238"/>
        <v>0</v>
      </c>
      <c r="AK250" s="40">
        <f>AC250*(1+SUMIFS(WORKING!$Z$3:$Z$6802,WORKING!$A$3:$A$6802,$D$3,WORKING!$B$3:$B$6802,A250,WORKING!$C$3:$C$6802,"Other"))*(1+SUMIFS(WORKING!$AA$3:$AA$6802,WORKING!$A$3:$A$6802,$D$3,WORKING!$B$3:$B$6802,A250,WORKING!$C$3:$C$6802,"Other"))</f>
        <v>0</v>
      </c>
      <c r="AL250" s="57">
        <v>0</v>
      </c>
      <c r="AM250" s="57">
        <v>0</v>
      </c>
      <c r="AN250" s="61">
        <f t="shared" si="239"/>
        <v>0</v>
      </c>
      <c r="AO250" s="40">
        <f t="shared" si="253"/>
        <v>0</v>
      </c>
      <c r="AP250" s="40">
        <f t="shared" si="254"/>
        <v>0</v>
      </c>
      <c r="AQ250" s="44">
        <f t="shared" si="255"/>
        <v>0</v>
      </c>
    </row>
    <row r="251" spans="1:43" x14ac:dyDescent="0.25">
      <c r="A251" s="49">
        <v>7</v>
      </c>
      <c r="B251" s="49">
        <f>IF(C251&lt;7,1,IF(C251&lt;11,2,IF(C251&lt;13,3,IF(C251&lt;17,4,5))))</f>
        <v>5</v>
      </c>
      <c r="C251" s="191" t="s">
        <v>57</v>
      </c>
      <c r="D251" s="229"/>
      <c r="E251" s="229"/>
      <c r="F251" s="40">
        <f>SUMIFS(WORKING!$AB$3:$AB$6802,WORKING!$A$3:$A$6802,Results!$D$3,WORKING!$B$3:$B$6802,Results!A251,WORKING!$C$3:$C$6802,Results!C251)</f>
        <v>0</v>
      </c>
      <c r="G251" s="35">
        <f>SUMIFS(WORKING!$AC$3:$AC$6802,WORKING!$A$3:$A$6802,Results!$D$3,WORKING!$B$3:$B$6802,Results!A251,WORKING!$C$3:$C$6802,Results!C251)/1000</f>
        <v>0</v>
      </c>
      <c r="H251" s="35">
        <f t="shared" si="240"/>
        <v>0</v>
      </c>
      <c r="I251" s="157" t="s">
        <v>754</v>
      </c>
      <c r="J251" s="213" t="s">
        <v>754</v>
      </c>
      <c r="K251" s="217" t="str">
        <f t="shared" si="241"/>
        <v/>
      </c>
      <c r="L251" s="34">
        <f t="shared" si="234"/>
        <v>0</v>
      </c>
      <c r="M251" s="40">
        <f>IF(K251="",H251*(1+SUMIFS(WORKING!$W$3:$W$6802,WORKING!$A$3:$A$6802,$D$3,WORKING!$B$3:$B$6802,A251,WORKING!$C$3:$C$6802,"Other"))*(1+SUMIFS(WORKING!$AA$3:$AA$6802,WORKING!$A$3:$A$6802,$D$3,WORKING!$B$3:$B$6802,A251,WORKING!$C$3:$C$6802,"Other")),K251*(1+SUMIFS(WORKING!$W$3:$W$6802,WORKING!$A$3:$A$6802,$D$3,WORKING!$B$3:$B$6802,A251,WORKING!$C$3:$C$6802,"Other"))*(1+SUMIFS(WORKING!$AA$3:$AA$6802,WORKING!$A$3:$A$6802,$D$3,WORKING!$B$3:$B$6802,A251,WORKING!$C$3:$C$6802,"Other")))</f>
        <v>0</v>
      </c>
      <c r="N251" s="57">
        <v>0</v>
      </c>
      <c r="O251" s="57">
        <v>0</v>
      </c>
      <c r="P251" s="61">
        <f t="shared" si="235"/>
        <v>0</v>
      </c>
      <c r="Q251" s="40">
        <f t="shared" si="242"/>
        <v>0</v>
      </c>
      <c r="R251" s="40">
        <f t="shared" si="243"/>
        <v>0</v>
      </c>
      <c r="S251" s="44">
        <f t="shared" si="244"/>
        <v>0</v>
      </c>
      <c r="T251" s="35">
        <f t="shared" si="245"/>
        <v>0</v>
      </c>
      <c r="U251" s="40">
        <f>M251*(1+SUMIFS(WORKING!$X$3:$X$6802,WORKING!$A$3:$A$6802,$D$3,WORKING!$B$3:$B$6802,A251,WORKING!$C$3:$C$6802,"Other"))*(1+SUMIFS(WORKING!$AA$3:$AA$6802,WORKING!$A$3:$A$6802,$D$3,WORKING!$B$3:$B$6802,A251,WORKING!$C$3:$C$6802,"Other"))</f>
        <v>0</v>
      </c>
      <c r="V251" s="57">
        <v>0</v>
      </c>
      <c r="W251" s="57">
        <v>0</v>
      </c>
      <c r="X251" s="61">
        <f t="shared" si="236"/>
        <v>0</v>
      </c>
      <c r="Y251" s="40">
        <f t="shared" si="246"/>
        <v>0</v>
      </c>
      <c r="Z251" s="40">
        <f t="shared" si="247"/>
        <v>0</v>
      </c>
      <c r="AA251" s="44">
        <f t="shared" si="248"/>
        <v>0</v>
      </c>
      <c r="AB251" s="35">
        <f t="shared" si="249"/>
        <v>0</v>
      </c>
      <c r="AC251" s="40">
        <f>U251*(1+SUMIFS(WORKING!$Y$3:$Y$6802,WORKING!$A$3:$A$6802,$D$3,WORKING!$B$3:$B$6802,A251,WORKING!$C$3:$C$6802,"Other"))*(1+SUMIFS(WORKING!$AA$3:$AA$6802,WORKING!$A$3:$A$6802,$D$3,WORKING!$B$3:$B$6802,A251,WORKING!$C$3:$C$6802,"Other"))</f>
        <v>0</v>
      </c>
      <c r="AD251" s="57">
        <v>0</v>
      </c>
      <c r="AE251" s="57">
        <v>0</v>
      </c>
      <c r="AF251" s="61">
        <f t="shared" si="237"/>
        <v>0</v>
      </c>
      <c r="AG251" s="40">
        <f t="shared" si="250"/>
        <v>0</v>
      </c>
      <c r="AH251" s="40">
        <f t="shared" si="251"/>
        <v>0</v>
      </c>
      <c r="AI251" s="44">
        <f t="shared" si="252"/>
        <v>0</v>
      </c>
      <c r="AJ251" s="35">
        <f t="shared" si="238"/>
        <v>0</v>
      </c>
      <c r="AK251" s="40">
        <f>AC251*(1+SUMIFS(WORKING!$Z$3:$Z$6802,WORKING!$A$3:$A$6802,$D$3,WORKING!$B$3:$B$6802,A251,WORKING!$C$3:$C$6802,"Other"))*(1+SUMIFS(WORKING!$AA$3:$AA$6802,WORKING!$A$3:$A$6802,$D$3,WORKING!$B$3:$B$6802,A251,WORKING!$C$3:$C$6802,"Other"))</f>
        <v>0</v>
      </c>
      <c r="AL251" s="57">
        <v>0</v>
      </c>
      <c r="AM251" s="57">
        <v>0</v>
      </c>
      <c r="AN251" s="61">
        <f t="shared" si="239"/>
        <v>0</v>
      </c>
      <c r="AO251" s="40">
        <f t="shared" si="253"/>
        <v>0</v>
      </c>
      <c r="AP251" s="40">
        <f t="shared" si="254"/>
        <v>0</v>
      </c>
      <c r="AQ251" s="44">
        <f t="shared" si="255"/>
        <v>0</v>
      </c>
    </row>
    <row r="252" spans="1:43" ht="15.75" thickBot="1" x14ac:dyDescent="0.3">
      <c r="A252" s="49">
        <v>7</v>
      </c>
      <c r="B252" s="49">
        <f t="shared" si="229"/>
        <v>6</v>
      </c>
      <c r="C252" s="13" t="s">
        <v>0</v>
      </c>
      <c r="D252" s="41">
        <f>SUM(D232:D251)</f>
        <v>0</v>
      </c>
      <c r="E252" s="41">
        <f>SUM(E232:E251)</f>
        <v>0</v>
      </c>
      <c r="F252" s="42">
        <f>SUM(F232:F251)</f>
        <v>0</v>
      </c>
      <c r="G252" s="41">
        <f>SUM(G232:G251)</f>
        <v>0</v>
      </c>
      <c r="H252" s="41">
        <f>IFERROR(G252/F252,0)</f>
        <v>0</v>
      </c>
      <c r="I252" s="41">
        <f>IF(I232="",F232,I232)+IF(I233="",F233,I233)+IF(I234="",F234,I234)+IF(I235="",F235,I235)+IF(I236="",F236,I236)+IF(I237="",F237,I237)+IF(I238="",F238,I238)+IF(I239="",F239,I239)+IF(I240="",F240,I240)+IF(I241="",F241,I241)+IF(I242="",F242,I242)+IF(I243="",F243,I243)+IF(I244="",F244,I244)+IF(I245="",F245,I245)+IF(I246="",F246,I246)+IF(I247="",F247,I247)+IF(I248="",F248,I248)+IF(I249="",F249,I249)+IF(I250="",F250,I250)+IF(I251="",F251,I251)</f>
        <v>0</v>
      </c>
      <c r="J252" s="41">
        <f>IF(J232="",G232,J232)+IF(J233="",G233,J233)+IF(J234="",G234,J234)+IF(J235="",G235,J235)+IF(J236="",G236,J236)+IF(J237="",G237,J237)+IF(J238="",G238,J238)+IF(J239="",G239,J239)+IF(J240="",G240,J240)+IF(J241="",G241,J241)+IF(J242="",G242,J242)+IF(J243="",G243,J243)+IF(J244="",G244,J244)+IF(J245="",G245,J245)+IF(J246="",G246,J246)+IF(J247="",G247,J247)+IF(J248="",G248,J248)+IF(J249="",G249,J249)+IF(J250="",G250,J250)+IF(J251="",G251,J251)</f>
        <v>0</v>
      </c>
      <c r="K252" s="41" t="str">
        <f>IFERROR(J252/I252,"")</f>
        <v/>
      </c>
      <c r="L252" s="41">
        <f>SUM(L232:L251)</f>
        <v>0</v>
      </c>
      <c r="M252" s="41">
        <f>IFERROR(S252/P252,0)</f>
        <v>0</v>
      </c>
      <c r="N252" s="41">
        <f t="shared" ref="N252:T252" si="256">SUM(N232:N251)</f>
        <v>0</v>
      </c>
      <c r="O252" s="41">
        <f t="shared" si="256"/>
        <v>0</v>
      </c>
      <c r="P252" s="41">
        <f t="shared" si="256"/>
        <v>0</v>
      </c>
      <c r="Q252" s="41">
        <f t="shared" si="256"/>
        <v>0</v>
      </c>
      <c r="R252" s="41">
        <f t="shared" si="256"/>
        <v>0</v>
      </c>
      <c r="S252" s="45">
        <f t="shared" si="256"/>
        <v>0</v>
      </c>
      <c r="T252" s="41">
        <f t="shared" si="256"/>
        <v>0</v>
      </c>
      <c r="U252" s="41">
        <f>IFERROR(AA252/X252,0)</f>
        <v>0</v>
      </c>
      <c r="V252" s="41">
        <f t="shared" ref="V252:AB252" si="257">SUM(V232:V251)</f>
        <v>0</v>
      </c>
      <c r="W252" s="41">
        <f t="shared" si="257"/>
        <v>0</v>
      </c>
      <c r="X252" s="41">
        <f t="shared" si="257"/>
        <v>0</v>
      </c>
      <c r="Y252" s="41">
        <f t="shared" si="257"/>
        <v>0</v>
      </c>
      <c r="Z252" s="41">
        <f t="shared" si="257"/>
        <v>0</v>
      </c>
      <c r="AA252" s="45">
        <f t="shared" si="257"/>
        <v>0</v>
      </c>
      <c r="AB252" s="41">
        <f t="shared" si="257"/>
        <v>0</v>
      </c>
      <c r="AC252" s="41">
        <f>IFERROR(AI252/AF252,0)</f>
        <v>0</v>
      </c>
      <c r="AD252" s="41">
        <f t="shared" ref="AD252:AJ252" si="258">SUM(AD232:AD251)</f>
        <v>0</v>
      </c>
      <c r="AE252" s="41">
        <f t="shared" si="258"/>
        <v>0</v>
      </c>
      <c r="AF252" s="41">
        <f t="shared" si="258"/>
        <v>0</v>
      </c>
      <c r="AG252" s="41">
        <f t="shared" si="258"/>
        <v>0</v>
      </c>
      <c r="AH252" s="41">
        <f t="shared" si="258"/>
        <v>0</v>
      </c>
      <c r="AI252" s="45">
        <f t="shared" si="258"/>
        <v>0</v>
      </c>
      <c r="AJ252" s="41">
        <f t="shared" si="258"/>
        <v>0</v>
      </c>
      <c r="AK252" s="41">
        <f>IFERROR(AQ252/AN252,0)</f>
        <v>0</v>
      </c>
      <c r="AL252" s="41">
        <f t="shared" ref="AL252:AQ252" si="259">SUM(AL232:AL251)</f>
        <v>0</v>
      </c>
      <c r="AM252" s="41">
        <f t="shared" si="259"/>
        <v>0</v>
      </c>
      <c r="AN252" s="41">
        <f t="shared" si="259"/>
        <v>0</v>
      </c>
      <c r="AO252" s="41">
        <f t="shared" si="259"/>
        <v>0</v>
      </c>
      <c r="AP252" s="41">
        <f t="shared" si="259"/>
        <v>0</v>
      </c>
      <c r="AQ252" s="45">
        <f t="shared" si="259"/>
        <v>0</v>
      </c>
    </row>
    <row r="253" spans="1:43" ht="15.75" thickTop="1" x14ac:dyDescent="0.25">
      <c r="A253" s="49">
        <v>7</v>
      </c>
      <c r="B253" s="49">
        <f t="shared" si="229"/>
        <v>6</v>
      </c>
      <c r="C253" s="50" t="s">
        <v>696</v>
      </c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1"/>
      <c r="P253" s="51"/>
      <c r="R253" s="50"/>
      <c r="S253" s="194">
        <f>SUMIFS(ENEData!$E$2:$E$220,ENEData!$A$2:$A$220,$D$3,ENEData!$C$2:$C$220,A253)</f>
        <v>0</v>
      </c>
      <c r="T253" s="50"/>
      <c r="U253" s="50"/>
      <c r="V253" s="51"/>
      <c r="W253" s="51"/>
      <c r="X253" s="108"/>
      <c r="Y253" s="50"/>
      <c r="Z253" s="50"/>
      <c r="AA253" s="194">
        <f>SUMIFS(ENEData!$F$2:$F$220,ENEData!$A$2:$A$220,$D$3,ENEData!$C$2:$C$220,A253)</f>
        <v>0</v>
      </c>
      <c r="AB253" s="50"/>
      <c r="AC253" s="51"/>
      <c r="AD253" s="51"/>
      <c r="AE253" s="108"/>
      <c r="AF253" s="50"/>
      <c r="AG253" s="50"/>
      <c r="AH253" s="50"/>
      <c r="AI253" s="194">
        <f>SUMIFS(ENEData!$G$2:$G$220,ENEData!$A$2:$A$220,$D$3,ENEData!$C$2:$C$220,A253)</f>
        <v>0</v>
      </c>
      <c r="AJ253" s="51"/>
      <c r="AK253" s="51"/>
      <c r="AL253" s="108"/>
      <c r="AM253" s="108"/>
      <c r="AN253" s="108"/>
      <c r="AO253" s="108"/>
      <c r="AP253" s="109"/>
      <c r="AQ253" s="194">
        <f>SUMIFS(ENEData!$H$2:$H$220,ENEData!$A$2:$A$220,$D$3,ENEData!$C$2:$C$220,A253)</f>
        <v>0</v>
      </c>
    </row>
    <row r="254" spans="1:43" x14ac:dyDescent="0.25">
      <c r="A254" s="49">
        <v>7</v>
      </c>
      <c r="B254" s="49">
        <f t="shared" si="229"/>
        <v>6</v>
      </c>
      <c r="C254" s="39" t="s">
        <v>600</v>
      </c>
      <c r="D254" s="39"/>
      <c r="E254" s="39"/>
      <c r="F254" s="39"/>
      <c r="G254" s="39"/>
      <c r="H254" s="39"/>
      <c r="I254" s="39"/>
      <c r="J254" s="39"/>
      <c r="K254" s="39"/>
      <c r="L254" s="39"/>
      <c r="M254" s="39"/>
      <c r="N254" s="39"/>
      <c r="O254" s="53"/>
      <c r="P254" s="53"/>
      <c r="Q254" s="110"/>
      <c r="R254" s="39"/>
      <c r="S254" s="54">
        <f>S253-S252</f>
        <v>0</v>
      </c>
      <c r="T254" s="39"/>
      <c r="U254" s="39"/>
      <c r="V254" s="53"/>
      <c r="W254" s="53"/>
      <c r="X254" s="110"/>
      <c r="Y254" s="39"/>
      <c r="Z254" s="39"/>
      <c r="AA254" s="54">
        <f>AA253-AA252</f>
        <v>0</v>
      </c>
      <c r="AB254" s="39"/>
      <c r="AC254" s="53"/>
      <c r="AD254" s="53"/>
      <c r="AE254" s="110"/>
      <c r="AF254" s="39"/>
      <c r="AG254" s="39"/>
      <c r="AH254" s="39"/>
      <c r="AI254" s="54">
        <f>AI253-AI252</f>
        <v>0</v>
      </c>
      <c r="AJ254" s="53"/>
      <c r="AK254" s="53"/>
      <c r="AL254" s="110"/>
      <c r="AM254" s="110"/>
      <c r="AN254" s="110"/>
      <c r="AO254" s="110"/>
      <c r="AP254" s="111"/>
      <c r="AQ254" s="54">
        <f>AQ253-AQ252</f>
        <v>0</v>
      </c>
    </row>
    <row r="255" spans="1:43" x14ac:dyDescent="0.25">
      <c r="B255" s="49">
        <f t="shared" si="229"/>
        <v>1</v>
      </c>
    </row>
    <row r="256" spans="1:43" x14ac:dyDescent="0.25">
      <c r="B256" s="49">
        <f t="shared" si="229"/>
        <v>1</v>
      </c>
    </row>
    <row r="257" spans="1:43" x14ac:dyDescent="0.25">
      <c r="A257" s="49">
        <v>8</v>
      </c>
      <c r="B257" s="49">
        <f t="shared" si="229"/>
        <v>6</v>
      </c>
      <c r="C257" s="1" t="str">
        <f t="array" ref="C257">IFERROR(INDEX(MTEC17_PROG!$D$2:$D$231,MATCH(1,(MTEC17_PROG!$A$2:$A$231=Results!$D$3)*(MTEC17_PROG!$C$2:$C$231=Results!A257),0)),"Programme "&amp;A257)</f>
        <v>Programme 8</v>
      </c>
      <c r="D257" s="1"/>
      <c r="E257" s="1"/>
      <c r="F257" s="1"/>
      <c r="G257" s="1"/>
      <c r="H257" s="1"/>
      <c r="I257" s="1"/>
      <c r="J257" s="1"/>
      <c r="K257" s="1"/>
      <c r="AP257" s="26"/>
      <c r="AQ257" s="106"/>
    </row>
    <row r="258" spans="1:43" x14ac:dyDescent="0.25">
      <c r="A258" s="49">
        <v>8</v>
      </c>
      <c r="B258" s="49">
        <f t="shared" si="229"/>
        <v>1</v>
      </c>
      <c r="C258" s="14"/>
      <c r="D258" s="230" t="s">
        <v>733</v>
      </c>
      <c r="E258" s="231"/>
      <c r="F258" s="230" t="s">
        <v>602</v>
      </c>
      <c r="G258" s="234"/>
      <c r="H258" s="234"/>
      <c r="I258" s="234"/>
      <c r="J258" s="234"/>
      <c r="K258" s="231"/>
      <c r="L258" s="234" t="s">
        <v>1</v>
      </c>
      <c r="M258" s="234"/>
      <c r="N258" s="234"/>
      <c r="O258" s="234"/>
      <c r="P258" s="234"/>
      <c r="Q258" s="234"/>
      <c r="R258" s="234"/>
      <c r="S258" s="231"/>
      <c r="T258" s="230" t="s">
        <v>2</v>
      </c>
      <c r="U258" s="234"/>
      <c r="V258" s="234"/>
      <c r="W258" s="234"/>
      <c r="X258" s="234"/>
      <c r="Y258" s="234"/>
      <c r="Z258" s="234"/>
      <c r="AA258" s="231"/>
      <c r="AB258" s="230" t="s">
        <v>3</v>
      </c>
      <c r="AC258" s="234"/>
      <c r="AD258" s="234"/>
      <c r="AE258" s="234"/>
      <c r="AF258" s="234"/>
      <c r="AG258" s="234"/>
      <c r="AH258" s="234"/>
      <c r="AI258" s="231"/>
      <c r="AJ258" s="230" t="s">
        <v>4</v>
      </c>
      <c r="AK258" s="234"/>
      <c r="AL258" s="234"/>
      <c r="AM258" s="234"/>
      <c r="AN258" s="234"/>
      <c r="AO258" s="234"/>
      <c r="AP258" s="234"/>
      <c r="AQ258" s="231"/>
    </row>
    <row r="259" spans="1:43" ht="60" x14ac:dyDescent="0.25">
      <c r="A259" s="49">
        <v>8</v>
      </c>
      <c r="B259" s="49">
        <f t="shared" si="229"/>
        <v>6</v>
      </c>
      <c r="C259" s="11" t="s">
        <v>59</v>
      </c>
      <c r="D259" s="11" t="s">
        <v>731</v>
      </c>
      <c r="E259" s="11" t="s">
        <v>732</v>
      </c>
      <c r="F259" s="214" t="s">
        <v>651</v>
      </c>
      <c r="G259" s="215" t="s">
        <v>652</v>
      </c>
      <c r="H259" s="215" t="s">
        <v>653</v>
      </c>
      <c r="I259" s="216" t="s">
        <v>694</v>
      </c>
      <c r="J259" s="216" t="s">
        <v>693</v>
      </c>
      <c r="K259" s="216" t="s">
        <v>695</v>
      </c>
      <c r="L259" s="12" t="s">
        <v>604</v>
      </c>
      <c r="M259" s="10" t="s">
        <v>322</v>
      </c>
      <c r="N259" s="12" t="s">
        <v>54</v>
      </c>
      <c r="O259" s="10" t="s">
        <v>697</v>
      </c>
      <c r="P259" s="10" t="s">
        <v>392</v>
      </c>
      <c r="Q259" s="10" t="s">
        <v>393</v>
      </c>
      <c r="R259" s="10" t="s">
        <v>390</v>
      </c>
      <c r="S259" s="43" t="s">
        <v>394</v>
      </c>
      <c r="T259" s="10" t="s">
        <v>391</v>
      </c>
      <c r="U259" s="10" t="s">
        <v>322</v>
      </c>
      <c r="V259" s="12" t="s">
        <v>54</v>
      </c>
      <c r="W259" s="10" t="s">
        <v>697</v>
      </c>
      <c r="X259" s="10" t="s">
        <v>392</v>
      </c>
      <c r="Y259" s="10" t="s">
        <v>393</v>
      </c>
      <c r="Z259" s="10" t="s">
        <v>390</v>
      </c>
      <c r="AA259" s="43" t="s">
        <v>394</v>
      </c>
      <c r="AB259" s="10" t="s">
        <v>391</v>
      </c>
      <c r="AC259" s="10" t="s">
        <v>322</v>
      </c>
      <c r="AD259" s="12" t="s">
        <v>54</v>
      </c>
      <c r="AE259" s="10" t="s">
        <v>697</v>
      </c>
      <c r="AF259" s="10" t="s">
        <v>392</v>
      </c>
      <c r="AG259" s="10" t="s">
        <v>393</v>
      </c>
      <c r="AH259" s="10" t="s">
        <v>390</v>
      </c>
      <c r="AI259" s="43" t="s">
        <v>394</v>
      </c>
      <c r="AJ259" s="10" t="s">
        <v>391</v>
      </c>
      <c r="AK259" s="10" t="s">
        <v>322</v>
      </c>
      <c r="AL259" s="12" t="s">
        <v>54</v>
      </c>
      <c r="AM259" s="10" t="s">
        <v>697</v>
      </c>
      <c r="AN259" s="10" t="s">
        <v>392</v>
      </c>
      <c r="AO259" s="10" t="s">
        <v>393</v>
      </c>
      <c r="AP259" s="10" t="s">
        <v>390</v>
      </c>
      <c r="AQ259" s="43" t="s">
        <v>394</v>
      </c>
    </row>
    <row r="260" spans="1:43" x14ac:dyDescent="0.25">
      <c r="A260" s="49">
        <v>8</v>
      </c>
      <c r="B260" s="49">
        <f t="shared" si="229"/>
        <v>1</v>
      </c>
      <c r="C260" s="7">
        <v>1</v>
      </c>
      <c r="D260" s="228"/>
      <c r="E260" s="228"/>
      <c r="F260" s="40">
        <f>SUMIFS(WORKING!$AB$3:$AB$6802,WORKING!$A$3:$A$6802,Results!$D$3,WORKING!$B$3:$B$6802,Results!A260,WORKING!$C$3:$C$6802,Results!C260)</f>
        <v>0</v>
      </c>
      <c r="G260" s="35">
        <f>SUMIFS(WORKING!$AC$3:$AC$6802,WORKING!$A$3:$A$6802,Results!$D$3,WORKING!$B$3:$B$6802,Results!A260,WORKING!$C$3:$C$6802,Results!C260)/1000</f>
        <v>0</v>
      </c>
      <c r="H260" s="35">
        <f>IFERROR(G260/F260,0)</f>
        <v>0</v>
      </c>
      <c r="I260" s="156" t="s">
        <v>754</v>
      </c>
      <c r="J260" s="211" t="s">
        <v>754</v>
      </c>
      <c r="K260" s="217" t="str">
        <f>IFERROR(IF(J260="",G260,J260)/IF(I260="",F260,I260),"")</f>
        <v/>
      </c>
      <c r="L260" s="34">
        <f t="shared" ref="L260:L279" si="260">IF(I260="",F260,I260)</f>
        <v>0</v>
      </c>
      <c r="M260" s="40">
        <f>IF(K260="",H260*(1+SUMIFS(WORKING!$W$3:$W$6802,WORKING!$A$3:$A$6802,$D$3,WORKING!$B$3:$B$6802,A260,WORKING!$C$3:$C$6802,C260))*(1+SUMIFS(WORKING!$AA$3:$AA$6802,WORKING!$A$3:$A$6802,$D$3,WORKING!$B$3:$B$6802,A260,WORKING!$C$3:$C$6802,C260)),K260*(1+SUMIFS(WORKING!$W$3:$W$6802,WORKING!$A$3:$A$6802,$D$3,WORKING!$B$3:$B$6802,A260,WORKING!$C$3:$C$6802,C260))*(1+SUMIFS(WORKING!$AA$3:$AA$6802,WORKING!$A$3:$A$6802,$D$3,WORKING!$B$3:$B$6802,A260,WORKING!$C$3:$C$6802,C260)))</f>
        <v>0</v>
      </c>
      <c r="N260" s="57">
        <v>0</v>
      </c>
      <c r="O260" s="57">
        <v>0</v>
      </c>
      <c r="P260" s="61">
        <f t="shared" ref="P260:P279" si="261">-O260+L260+N260</f>
        <v>0</v>
      </c>
      <c r="Q260" s="40">
        <f>M260*N260</f>
        <v>0</v>
      </c>
      <c r="R260" s="40">
        <f>-M260*O260</f>
        <v>0</v>
      </c>
      <c r="S260" s="44">
        <f>M260*P260</f>
        <v>0</v>
      </c>
      <c r="T260" s="35">
        <f>P260</f>
        <v>0</v>
      </c>
      <c r="U260" s="40">
        <f>M260*(1+SUMIFS(WORKING!$X$3:$X$6802,WORKING!$A$3:$A$6802,$D$3,WORKING!$B$3:$B$6802,A260,WORKING!$C$3:$C$6802,C260))*(1+SUMIFS(WORKING!$AA$3:$AA$6802,WORKING!$A$3:$A$6802,$D$3,WORKING!$B$3:$B$6802,A260,WORKING!$C$3:$C$6802,C260))</f>
        <v>0</v>
      </c>
      <c r="V260" s="57">
        <v>0</v>
      </c>
      <c r="W260" s="57">
        <v>0</v>
      </c>
      <c r="X260" s="61">
        <f t="shared" ref="X260:X279" si="262">-W260+T260+V260</f>
        <v>0</v>
      </c>
      <c r="Y260" s="40">
        <f>U260*V260</f>
        <v>0</v>
      </c>
      <c r="Z260" s="40">
        <f>-U260*W260</f>
        <v>0</v>
      </c>
      <c r="AA260" s="44">
        <f>U260*X260</f>
        <v>0</v>
      </c>
      <c r="AB260" s="35">
        <f>X260</f>
        <v>0</v>
      </c>
      <c r="AC260" s="40">
        <f>U260*(1+SUMIFS(WORKING!$Y$3:$Y$6802,WORKING!$A$3:$A$6802,$D$3,WORKING!$B$3:$B$6802,A260,WORKING!$C$3:$C$6802,C260))*(1+SUMIFS(WORKING!$AA$3:$AA$6802,WORKING!$A$3:$A$6802,$D$3,WORKING!$B$3:$B$6802,A260,WORKING!$C$3:$C$6802,C260))</f>
        <v>0</v>
      </c>
      <c r="AD260" s="57">
        <v>0</v>
      </c>
      <c r="AE260" s="57">
        <v>0</v>
      </c>
      <c r="AF260" s="61">
        <f t="shared" ref="AF260:AF279" si="263">-AE260+AB260+AD260</f>
        <v>0</v>
      </c>
      <c r="AG260" s="40">
        <f>AC260*AD260</f>
        <v>0</v>
      </c>
      <c r="AH260" s="40">
        <f>-AC260*AE260</f>
        <v>0</v>
      </c>
      <c r="AI260" s="44">
        <f>AC260*AF260</f>
        <v>0</v>
      </c>
      <c r="AJ260" s="35">
        <f t="shared" ref="AJ260:AJ279" si="264">AF260</f>
        <v>0</v>
      </c>
      <c r="AK260" s="40">
        <f>AC260*(1+SUMIFS(WORKING!$Z$3:$Z$6802,WORKING!$A$3:$A$6802,$D$3,WORKING!$B$3:$B$6802,A260,WORKING!$C$3:$C$6802,C260))*(1+SUMIFS(WORKING!$AA$3:$AA$6802,WORKING!$A$3:$A$6802,$D$3,WORKING!$B$3:$B$6802,A260,WORKING!$C$3:$C$6802,C260))</f>
        <v>0</v>
      </c>
      <c r="AL260" s="57">
        <v>0</v>
      </c>
      <c r="AM260" s="57">
        <v>0</v>
      </c>
      <c r="AN260" s="61">
        <f t="shared" ref="AN260:AN279" si="265">-AM260+AJ260+AL260</f>
        <v>0</v>
      </c>
      <c r="AO260" s="40">
        <f>AK260*AL260</f>
        <v>0</v>
      </c>
      <c r="AP260" s="40">
        <f>-AK260*AM260</f>
        <v>0</v>
      </c>
      <c r="AQ260" s="44">
        <f>AK260*AN260</f>
        <v>0</v>
      </c>
    </row>
    <row r="261" spans="1:43" x14ac:dyDescent="0.25">
      <c r="A261" s="49">
        <v>8</v>
      </c>
      <c r="B261" s="49">
        <f t="shared" si="229"/>
        <v>1</v>
      </c>
      <c r="C261" s="7">
        <v>2</v>
      </c>
      <c r="D261" s="228"/>
      <c r="E261" s="228"/>
      <c r="F261" s="40">
        <f>SUMIFS(WORKING!$AB$3:$AB$6802,WORKING!$A$3:$A$6802,Results!$D$3,WORKING!$B$3:$B$6802,Results!A261,WORKING!$C$3:$C$6802,Results!C261)</f>
        <v>0</v>
      </c>
      <c r="G261" s="35">
        <f>SUMIFS(WORKING!$AC$3:$AC$6802,WORKING!$A$3:$A$6802,Results!$D$3,WORKING!$B$3:$B$6802,Results!A261,WORKING!$C$3:$C$6802,Results!C261)/1000</f>
        <v>0</v>
      </c>
      <c r="H261" s="35">
        <f t="shared" ref="H261:H279" si="266">IFERROR(G261/F261,0)</f>
        <v>0</v>
      </c>
      <c r="I261" s="187" t="s">
        <v>754</v>
      </c>
      <c r="J261" s="212" t="s">
        <v>754</v>
      </c>
      <c r="K261" s="217" t="str">
        <f t="shared" ref="K261:K279" si="267">IFERROR(IF(J261="",G261,J261)/IF(I261="",F261,I261),"")</f>
        <v/>
      </c>
      <c r="L261" s="34">
        <f t="shared" si="260"/>
        <v>0</v>
      </c>
      <c r="M261" s="40">
        <f>IF(K261="",H261*(1+SUMIFS(WORKING!$W$3:$W$6802,WORKING!$A$3:$A$6802,$D$3,WORKING!$B$3:$B$6802,A261,WORKING!$C$3:$C$6802,C261))*(1+SUMIFS(WORKING!$AA$3:$AA$6802,WORKING!$A$3:$A$6802,$D$3,WORKING!$B$3:$B$6802,A261,WORKING!$C$3:$C$6802,C261)),K261*(1+SUMIFS(WORKING!$W$3:$W$6802,WORKING!$A$3:$A$6802,$D$3,WORKING!$B$3:$B$6802,A261,WORKING!$C$3:$C$6802,C261))*(1+SUMIFS(WORKING!$AA$3:$AA$6802,WORKING!$A$3:$A$6802,$D$3,WORKING!$B$3:$B$6802,A261,WORKING!$C$3:$C$6802,C261)))</f>
        <v>0</v>
      </c>
      <c r="N261" s="57">
        <v>0</v>
      </c>
      <c r="O261" s="57">
        <v>0</v>
      </c>
      <c r="P261" s="61">
        <f t="shared" si="261"/>
        <v>0</v>
      </c>
      <c r="Q261" s="40">
        <f t="shared" ref="Q261:Q279" si="268">M261*N261</f>
        <v>0</v>
      </c>
      <c r="R261" s="40">
        <f t="shared" ref="R261:R279" si="269">-M261*O261</f>
        <v>0</v>
      </c>
      <c r="S261" s="44">
        <f t="shared" ref="S261:S279" si="270">M261*P261</f>
        <v>0</v>
      </c>
      <c r="T261" s="35">
        <f t="shared" ref="T261:T279" si="271">P261</f>
        <v>0</v>
      </c>
      <c r="U261" s="40">
        <f>M261*(1+SUMIFS(WORKING!$X$3:$X$6802,WORKING!$A$3:$A$6802,$D$3,WORKING!$B$3:$B$6802,A261,WORKING!$C$3:$C$6802,C261))*(1+SUMIFS(WORKING!$AA$3:$AA$6802,WORKING!$A$3:$A$6802,$D$3,WORKING!$B$3:$B$6802,A261,WORKING!$C$3:$C$6802,C261))</f>
        <v>0</v>
      </c>
      <c r="V261" s="57">
        <v>0</v>
      </c>
      <c r="W261" s="57">
        <v>0</v>
      </c>
      <c r="X261" s="61">
        <f t="shared" si="262"/>
        <v>0</v>
      </c>
      <c r="Y261" s="40">
        <f t="shared" ref="Y261:Y279" si="272">U261*V261</f>
        <v>0</v>
      </c>
      <c r="Z261" s="40">
        <f t="shared" ref="Z261:Z279" si="273">-U261*W261</f>
        <v>0</v>
      </c>
      <c r="AA261" s="44">
        <f t="shared" ref="AA261:AA279" si="274">U261*X261</f>
        <v>0</v>
      </c>
      <c r="AB261" s="35">
        <f t="shared" ref="AB261:AB279" si="275">X261</f>
        <v>0</v>
      </c>
      <c r="AC261" s="40">
        <f>U261*(1+SUMIFS(WORKING!$Y$3:$Y$6802,WORKING!$A$3:$A$6802,$D$3,WORKING!$B$3:$B$6802,A261,WORKING!$C$3:$C$6802,C261))*(1+SUMIFS(WORKING!$AA$3:$AA$6802,WORKING!$A$3:$A$6802,$D$3,WORKING!$B$3:$B$6802,A261,WORKING!$C$3:$C$6802,C261))</f>
        <v>0</v>
      </c>
      <c r="AD261" s="57">
        <v>0</v>
      </c>
      <c r="AE261" s="57">
        <v>0</v>
      </c>
      <c r="AF261" s="61">
        <f t="shared" si="263"/>
        <v>0</v>
      </c>
      <c r="AG261" s="40">
        <f t="shared" ref="AG261:AG279" si="276">AC261*AD261</f>
        <v>0</v>
      </c>
      <c r="AH261" s="40">
        <f t="shared" ref="AH261:AH279" si="277">-AC261*AE261</f>
        <v>0</v>
      </c>
      <c r="AI261" s="44">
        <f t="shared" ref="AI261:AI279" si="278">AC261*AF261</f>
        <v>0</v>
      </c>
      <c r="AJ261" s="35">
        <f t="shared" si="264"/>
        <v>0</v>
      </c>
      <c r="AK261" s="40">
        <f>AC261*(1+SUMIFS(WORKING!$Z$3:$Z$6802,WORKING!$A$3:$A$6802,$D$3,WORKING!$B$3:$B$6802,A261,WORKING!$C$3:$C$6802,C261))*(1+SUMIFS(WORKING!$AA$3:$AA$6802,WORKING!$A$3:$A$6802,$D$3,WORKING!$B$3:$B$6802,A261,WORKING!$C$3:$C$6802,C261))</f>
        <v>0</v>
      </c>
      <c r="AL261" s="57">
        <v>0</v>
      </c>
      <c r="AM261" s="57">
        <v>0</v>
      </c>
      <c r="AN261" s="61">
        <f t="shared" si="265"/>
        <v>0</v>
      </c>
      <c r="AO261" s="40">
        <f t="shared" ref="AO261:AO279" si="279">AK261*AL261</f>
        <v>0</v>
      </c>
      <c r="AP261" s="40">
        <f t="shared" ref="AP261:AP279" si="280">-AK261*AM261</f>
        <v>0</v>
      </c>
      <c r="AQ261" s="44">
        <f t="shared" ref="AQ261:AQ279" si="281">AK261*AN261</f>
        <v>0</v>
      </c>
    </row>
    <row r="262" spans="1:43" x14ac:dyDescent="0.25">
      <c r="A262" s="49">
        <v>8</v>
      </c>
      <c r="B262" s="49">
        <f t="shared" si="229"/>
        <v>1</v>
      </c>
      <c r="C262" s="7">
        <v>3</v>
      </c>
      <c r="D262" s="228"/>
      <c r="E262" s="228"/>
      <c r="F262" s="40">
        <f>SUMIFS(WORKING!$AB$3:$AB$6802,WORKING!$A$3:$A$6802,Results!$D$3,WORKING!$B$3:$B$6802,Results!A262,WORKING!$C$3:$C$6802,Results!C262)</f>
        <v>0</v>
      </c>
      <c r="G262" s="35">
        <f>SUMIFS(WORKING!$AC$3:$AC$6802,WORKING!$A$3:$A$6802,Results!$D$3,WORKING!$B$3:$B$6802,Results!A262,WORKING!$C$3:$C$6802,Results!C262)/1000</f>
        <v>0</v>
      </c>
      <c r="H262" s="35">
        <f t="shared" si="266"/>
        <v>0</v>
      </c>
      <c r="I262" s="187" t="s">
        <v>754</v>
      </c>
      <c r="J262" s="212" t="s">
        <v>754</v>
      </c>
      <c r="K262" s="217" t="str">
        <f t="shared" si="267"/>
        <v/>
      </c>
      <c r="L262" s="34">
        <f t="shared" si="260"/>
        <v>0</v>
      </c>
      <c r="M262" s="40">
        <f>IF(K262="",H262*(1+SUMIFS(WORKING!$W$3:$W$6802,WORKING!$A$3:$A$6802,$D$3,WORKING!$B$3:$B$6802,A262,WORKING!$C$3:$C$6802,C262))*(1+SUMIFS(WORKING!$AA$3:$AA$6802,WORKING!$A$3:$A$6802,$D$3,WORKING!$B$3:$B$6802,A262,WORKING!$C$3:$C$6802,C262)),K262*(1+SUMIFS(WORKING!$W$3:$W$6802,WORKING!$A$3:$A$6802,$D$3,WORKING!$B$3:$B$6802,A262,WORKING!$C$3:$C$6802,C262))*(1+SUMIFS(WORKING!$AA$3:$AA$6802,WORKING!$A$3:$A$6802,$D$3,WORKING!$B$3:$B$6802,A262,WORKING!$C$3:$C$6802,C262)))</f>
        <v>0</v>
      </c>
      <c r="N262" s="57">
        <v>0</v>
      </c>
      <c r="O262" s="57">
        <v>0</v>
      </c>
      <c r="P262" s="61">
        <f t="shared" si="261"/>
        <v>0</v>
      </c>
      <c r="Q262" s="40">
        <f t="shared" si="268"/>
        <v>0</v>
      </c>
      <c r="R262" s="40">
        <f t="shared" si="269"/>
        <v>0</v>
      </c>
      <c r="S262" s="44">
        <f t="shared" si="270"/>
        <v>0</v>
      </c>
      <c r="T262" s="35">
        <f t="shared" si="271"/>
        <v>0</v>
      </c>
      <c r="U262" s="40">
        <f>M262*(1+SUMIFS(WORKING!$X$3:$X$6802,WORKING!$A$3:$A$6802,$D$3,WORKING!$B$3:$B$6802,A262,WORKING!$C$3:$C$6802,C262))*(1+SUMIFS(WORKING!$AA$3:$AA$6802,WORKING!$A$3:$A$6802,$D$3,WORKING!$B$3:$B$6802,A262,WORKING!$C$3:$C$6802,C262))</f>
        <v>0</v>
      </c>
      <c r="V262" s="57">
        <v>0</v>
      </c>
      <c r="W262" s="57">
        <v>0</v>
      </c>
      <c r="X262" s="61">
        <f t="shared" si="262"/>
        <v>0</v>
      </c>
      <c r="Y262" s="40">
        <f t="shared" si="272"/>
        <v>0</v>
      </c>
      <c r="Z262" s="40">
        <f t="shared" si="273"/>
        <v>0</v>
      </c>
      <c r="AA262" s="44">
        <f t="shared" si="274"/>
        <v>0</v>
      </c>
      <c r="AB262" s="35">
        <f t="shared" si="275"/>
        <v>0</v>
      </c>
      <c r="AC262" s="40">
        <f>U262*(1+SUMIFS(WORKING!$Y$3:$Y$6802,WORKING!$A$3:$A$6802,$D$3,WORKING!$B$3:$B$6802,A262,WORKING!$C$3:$C$6802,C262))*(1+SUMIFS(WORKING!$AA$3:$AA$6802,WORKING!$A$3:$A$6802,$D$3,WORKING!$B$3:$B$6802,A262,WORKING!$C$3:$C$6802,C262))</f>
        <v>0</v>
      </c>
      <c r="AD262" s="57">
        <v>0</v>
      </c>
      <c r="AE262" s="57">
        <v>0</v>
      </c>
      <c r="AF262" s="61">
        <f t="shared" si="263"/>
        <v>0</v>
      </c>
      <c r="AG262" s="40">
        <f t="shared" si="276"/>
        <v>0</v>
      </c>
      <c r="AH262" s="40">
        <f t="shared" si="277"/>
        <v>0</v>
      </c>
      <c r="AI262" s="44">
        <f t="shared" si="278"/>
        <v>0</v>
      </c>
      <c r="AJ262" s="35">
        <f t="shared" si="264"/>
        <v>0</v>
      </c>
      <c r="AK262" s="40">
        <f>AC262*(1+SUMIFS(WORKING!$Z$3:$Z$6802,WORKING!$A$3:$A$6802,$D$3,WORKING!$B$3:$B$6802,A262,WORKING!$C$3:$C$6802,C262))*(1+SUMIFS(WORKING!$AA$3:$AA$6802,WORKING!$A$3:$A$6802,$D$3,WORKING!$B$3:$B$6802,A262,WORKING!$C$3:$C$6802,C262))</f>
        <v>0</v>
      </c>
      <c r="AL262" s="57">
        <v>0</v>
      </c>
      <c r="AM262" s="57">
        <v>0</v>
      </c>
      <c r="AN262" s="61">
        <f t="shared" si="265"/>
        <v>0</v>
      </c>
      <c r="AO262" s="40">
        <f t="shared" si="279"/>
        <v>0</v>
      </c>
      <c r="AP262" s="40">
        <f t="shared" si="280"/>
        <v>0</v>
      </c>
      <c r="AQ262" s="44">
        <f t="shared" si="281"/>
        <v>0</v>
      </c>
    </row>
    <row r="263" spans="1:43" x14ac:dyDescent="0.25">
      <c r="A263" s="49">
        <v>8</v>
      </c>
      <c r="B263" s="49">
        <f t="shared" si="229"/>
        <v>1</v>
      </c>
      <c r="C263" s="7">
        <v>4</v>
      </c>
      <c r="D263" s="228"/>
      <c r="E263" s="228"/>
      <c r="F263" s="40">
        <f>SUMIFS(WORKING!$AB$3:$AB$6802,WORKING!$A$3:$A$6802,Results!$D$3,WORKING!$B$3:$B$6802,Results!A263,WORKING!$C$3:$C$6802,Results!C263)</f>
        <v>0</v>
      </c>
      <c r="G263" s="35">
        <f>SUMIFS(WORKING!$AC$3:$AC$6802,WORKING!$A$3:$A$6802,Results!$D$3,WORKING!$B$3:$B$6802,Results!A263,WORKING!$C$3:$C$6802,Results!C263)/1000</f>
        <v>0</v>
      </c>
      <c r="H263" s="35">
        <f t="shared" si="266"/>
        <v>0</v>
      </c>
      <c r="I263" s="187" t="s">
        <v>754</v>
      </c>
      <c r="J263" s="212" t="s">
        <v>754</v>
      </c>
      <c r="K263" s="217" t="str">
        <f t="shared" si="267"/>
        <v/>
      </c>
      <c r="L263" s="34">
        <f t="shared" si="260"/>
        <v>0</v>
      </c>
      <c r="M263" s="40">
        <f>IF(K263="",H263*(1+SUMIFS(WORKING!$W$3:$W$6802,WORKING!$A$3:$A$6802,$D$3,WORKING!$B$3:$B$6802,A263,WORKING!$C$3:$C$6802,C263))*(1+SUMIFS(WORKING!$AA$3:$AA$6802,WORKING!$A$3:$A$6802,$D$3,WORKING!$B$3:$B$6802,A263,WORKING!$C$3:$C$6802,C263)),K263*(1+SUMIFS(WORKING!$W$3:$W$6802,WORKING!$A$3:$A$6802,$D$3,WORKING!$B$3:$B$6802,A263,WORKING!$C$3:$C$6802,C263))*(1+SUMIFS(WORKING!$AA$3:$AA$6802,WORKING!$A$3:$A$6802,$D$3,WORKING!$B$3:$B$6802,A263,WORKING!$C$3:$C$6802,C263)))</f>
        <v>0</v>
      </c>
      <c r="N263" s="57">
        <v>0</v>
      </c>
      <c r="O263" s="57">
        <v>0</v>
      </c>
      <c r="P263" s="61">
        <f t="shared" si="261"/>
        <v>0</v>
      </c>
      <c r="Q263" s="40">
        <f t="shared" si="268"/>
        <v>0</v>
      </c>
      <c r="R263" s="40">
        <f t="shared" si="269"/>
        <v>0</v>
      </c>
      <c r="S263" s="44">
        <f t="shared" si="270"/>
        <v>0</v>
      </c>
      <c r="T263" s="35">
        <f t="shared" si="271"/>
        <v>0</v>
      </c>
      <c r="U263" s="40">
        <f>M263*(1+SUMIFS(WORKING!$X$3:$X$6802,WORKING!$A$3:$A$6802,$D$3,WORKING!$B$3:$B$6802,A263,WORKING!$C$3:$C$6802,C263))*(1+SUMIFS(WORKING!$AA$3:$AA$6802,WORKING!$A$3:$A$6802,$D$3,WORKING!$B$3:$B$6802,A263,WORKING!$C$3:$C$6802,C263))</f>
        <v>0</v>
      </c>
      <c r="V263" s="57">
        <v>0</v>
      </c>
      <c r="W263" s="57">
        <v>0</v>
      </c>
      <c r="X263" s="61">
        <f t="shared" si="262"/>
        <v>0</v>
      </c>
      <c r="Y263" s="40">
        <f t="shared" si="272"/>
        <v>0</v>
      </c>
      <c r="Z263" s="40">
        <f t="shared" si="273"/>
        <v>0</v>
      </c>
      <c r="AA263" s="44">
        <f t="shared" si="274"/>
        <v>0</v>
      </c>
      <c r="AB263" s="35">
        <f t="shared" si="275"/>
        <v>0</v>
      </c>
      <c r="AC263" s="40">
        <f>U263*(1+SUMIFS(WORKING!$Y$3:$Y$6802,WORKING!$A$3:$A$6802,$D$3,WORKING!$B$3:$B$6802,A263,WORKING!$C$3:$C$6802,C263))*(1+SUMIFS(WORKING!$AA$3:$AA$6802,WORKING!$A$3:$A$6802,$D$3,WORKING!$B$3:$B$6802,A263,WORKING!$C$3:$C$6802,C263))</f>
        <v>0</v>
      </c>
      <c r="AD263" s="57">
        <v>0</v>
      </c>
      <c r="AE263" s="57">
        <v>0</v>
      </c>
      <c r="AF263" s="61">
        <f t="shared" si="263"/>
        <v>0</v>
      </c>
      <c r="AG263" s="40">
        <f t="shared" si="276"/>
        <v>0</v>
      </c>
      <c r="AH263" s="40">
        <f t="shared" si="277"/>
        <v>0</v>
      </c>
      <c r="AI263" s="44">
        <f t="shared" si="278"/>
        <v>0</v>
      </c>
      <c r="AJ263" s="35">
        <f t="shared" si="264"/>
        <v>0</v>
      </c>
      <c r="AK263" s="40">
        <f>AC263*(1+SUMIFS(WORKING!$Z$3:$Z$6802,WORKING!$A$3:$A$6802,$D$3,WORKING!$B$3:$B$6802,A263,WORKING!$C$3:$C$6802,C263))*(1+SUMIFS(WORKING!$AA$3:$AA$6802,WORKING!$A$3:$A$6802,$D$3,WORKING!$B$3:$B$6802,A263,WORKING!$C$3:$C$6802,C263))</f>
        <v>0</v>
      </c>
      <c r="AL263" s="57">
        <v>0</v>
      </c>
      <c r="AM263" s="57">
        <v>0</v>
      </c>
      <c r="AN263" s="61">
        <f t="shared" si="265"/>
        <v>0</v>
      </c>
      <c r="AO263" s="40">
        <f t="shared" si="279"/>
        <v>0</v>
      </c>
      <c r="AP263" s="40">
        <f t="shared" si="280"/>
        <v>0</v>
      </c>
      <c r="AQ263" s="44">
        <f t="shared" si="281"/>
        <v>0</v>
      </c>
    </row>
    <row r="264" spans="1:43" x14ac:dyDescent="0.25">
      <c r="A264" s="49">
        <v>8</v>
      </c>
      <c r="B264" s="49">
        <f t="shared" si="229"/>
        <v>1</v>
      </c>
      <c r="C264" s="7">
        <v>5</v>
      </c>
      <c r="D264" s="228"/>
      <c r="E264" s="228"/>
      <c r="F264" s="40">
        <f>SUMIFS(WORKING!$AB$3:$AB$6802,WORKING!$A$3:$A$6802,Results!$D$3,WORKING!$B$3:$B$6802,Results!A264,WORKING!$C$3:$C$6802,Results!C264)</f>
        <v>0</v>
      </c>
      <c r="G264" s="35">
        <f>SUMIFS(WORKING!$AC$3:$AC$6802,WORKING!$A$3:$A$6802,Results!$D$3,WORKING!$B$3:$B$6802,Results!A264,WORKING!$C$3:$C$6802,Results!C264)/1000</f>
        <v>0</v>
      </c>
      <c r="H264" s="35">
        <f t="shared" si="266"/>
        <v>0</v>
      </c>
      <c r="I264" s="187" t="s">
        <v>754</v>
      </c>
      <c r="J264" s="212" t="s">
        <v>754</v>
      </c>
      <c r="K264" s="217" t="str">
        <f t="shared" si="267"/>
        <v/>
      </c>
      <c r="L264" s="34">
        <f t="shared" si="260"/>
        <v>0</v>
      </c>
      <c r="M264" s="40">
        <f>IF(K264="",H264*(1+SUMIFS(WORKING!$W$3:$W$6802,WORKING!$A$3:$A$6802,$D$3,WORKING!$B$3:$B$6802,A264,WORKING!$C$3:$C$6802,C264))*(1+SUMIFS(WORKING!$AA$3:$AA$6802,WORKING!$A$3:$A$6802,$D$3,WORKING!$B$3:$B$6802,A264,WORKING!$C$3:$C$6802,C264)),K264*(1+SUMIFS(WORKING!$W$3:$W$6802,WORKING!$A$3:$A$6802,$D$3,WORKING!$B$3:$B$6802,A264,WORKING!$C$3:$C$6802,C264))*(1+SUMIFS(WORKING!$AA$3:$AA$6802,WORKING!$A$3:$A$6802,$D$3,WORKING!$B$3:$B$6802,A264,WORKING!$C$3:$C$6802,C264)))</f>
        <v>0</v>
      </c>
      <c r="N264" s="57">
        <v>0</v>
      </c>
      <c r="O264" s="57">
        <v>0</v>
      </c>
      <c r="P264" s="61">
        <f t="shared" si="261"/>
        <v>0</v>
      </c>
      <c r="Q264" s="40">
        <f t="shared" si="268"/>
        <v>0</v>
      </c>
      <c r="R264" s="40">
        <f t="shared" si="269"/>
        <v>0</v>
      </c>
      <c r="S264" s="44">
        <f t="shared" si="270"/>
        <v>0</v>
      </c>
      <c r="T264" s="35">
        <f t="shared" si="271"/>
        <v>0</v>
      </c>
      <c r="U264" s="40">
        <f>M264*(1+SUMIFS(WORKING!$X$3:$X$6802,WORKING!$A$3:$A$6802,$D$3,WORKING!$B$3:$B$6802,A264,WORKING!$C$3:$C$6802,C264))*(1+SUMIFS(WORKING!$AA$3:$AA$6802,WORKING!$A$3:$A$6802,$D$3,WORKING!$B$3:$B$6802,A264,WORKING!$C$3:$C$6802,C264))</f>
        <v>0</v>
      </c>
      <c r="V264" s="57">
        <v>0</v>
      </c>
      <c r="W264" s="57">
        <v>0</v>
      </c>
      <c r="X264" s="61">
        <f t="shared" si="262"/>
        <v>0</v>
      </c>
      <c r="Y264" s="40">
        <f t="shared" si="272"/>
        <v>0</v>
      </c>
      <c r="Z264" s="40">
        <f t="shared" si="273"/>
        <v>0</v>
      </c>
      <c r="AA264" s="44">
        <f t="shared" si="274"/>
        <v>0</v>
      </c>
      <c r="AB264" s="35">
        <f t="shared" si="275"/>
        <v>0</v>
      </c>
      <c r="AC264" s="40">
        <f>U264*(1+SUMIFS(WORKING!$Y$3:$Y$6802,WORKING!$A$3:$A$6802,$D$3,WORKING!$B$3:$B$6802,A264,WORKING!$C$3:$C$6802,C264))*(1+SUMIFS(WORKING!$AA$3:$AA$6802,WORKING!$A$3:$A$6802,$D$3,WORKING!$B$3:$B$6802,A264,WORKING!$C$3:$C$6802,C264))</f>
        <v>0</v>
      </c>
      <c r="AD264" s="57">
        <v>0</v>
      </c>
      <c r="AE264" s="57">
        <v>0</v>
      </c>
      <c r="AF264" s="61">
        <f t="shared" si="263"/>
        <v>0</v>
      </c>
      <c r="AG264" s="40">
        <f t="shared" si="276"/>
        <v>0</v>
      </c>
      <c r="AH264" s="40">
        <f t="shared" si="277"/>
        <v>0</v>
      </c>
      <c r="AI264" s="44">
        <f t="shared" si="278"/>
        <v>0</v>
      </c>
      <c r="AJ264" s="35">
        <f t="shared" si="264"/>
        <v>0</v>
      </c>
      <c r="AK264" s="40">
        <f>AC264*(1+SUMIFS(WORKING!$Z$3:$Z$6802,WORKING!$A$3:$A$6802,$D$3,WORKING!$B$3:$B$6802,A264,WORKING!$C$3:$C$6802,C264))*(1+SUMIFS(WORKING!$AA$3:$AA$6802,WORKING!$A$3:$A$6802,$D$3,WORKING!$B$3:$B$6802,A264,WORKING!$C$3:$C$6802,C264))</f>
        <v>0</v>
      </c>
      <c r="AL264" s="57">
        <v>0</v>
      </c>
      <c r="AM264" s="57">
        <v>0</v>
      </c>
      <c r="AN264" s="61">
        <f t="shared" si="265"/>
        <v>0</v>
      </c>
      <c r="AO264" s="40">
        <f t="shared" si="279"/>
        <v>0</v>
      </c>
      <c r="AP264" s="40">
        <f t="shared" si="280"/>
        <v>0</v>
      </c>
      <c r="AQ264" s="44">
        <f t="shared" si="281"/>
        <v>0</v>
      </c>
    </row>
    <row r="265" spans="1:43" x14ac:dyDescent="0.25">
      <c r="A265" s="49">
        <v>8</v>
      </c>
      <c r="B265" s="49">
        <f t="shared" si="229"/>
        <v>1</v>
      </c>
      <c r="C265" s="7">
        <v>6</v>
      </c>
      <c r="D265" s="228"/>
      <c r="E265" s="228"/>
      <c r="F265" s="40">
        <f>SUMIFS(WORKING!$AB$3:$AB$6802,WORKING!$A$3:$A$6802,Results!$D$3,WORKING!$B$3:$B$6802,Results!A265,WORKING!$C$3:$C$6802,Results!C265)</f>
        <v>0</v>
      </c>
      <c r="G265" s="35">
        <f>SUMIFS(WORKING!$AC$3:$AC$6802,WORKING!$A$3:$A$6802,Results!$D$3,WORKING!$B$3:$B$6802,Results!A265,WORKING!$C$3:$C$6802,Results!C265)/1000</f>
        <v>0</v>
      </c>
      <c r="H265" s="35">
        <f t="shared" si="266"/>
        <v>0</v>
      </c>
      <c r="I265" s="187" t="s">
        <v>754</v>
      </c>
      <c r="J265" s="212" t="s">
        <v>754</v>
      </c>
      <c r="K265" s="217" t="str">
        <f t="shared" si="267"/>
        <v/>
      </c>
      <c r="L265" s="34">
        <f t="shared" si="260"/>
        <v>0</v>
      </c>
      <c r="M265" s="40">
        <f>IF(K265="",H265*(1+SUMIFS(WORKING!$W$3:$W$6802,WORKING!$A$3:$A$6802,$D$3,WORKING!$B$3:$B$6802,A265,WORKING!$C$3:$C$6802,C265))*(1+SUMIFS(WORKING!$AA$3:$AA$6802,WORKING!$A$3:$A$6802,$D$3,WORKING!$B$3:$B$6802,A265,WORKING!$C$3:$C$6802,C265)),K265*(1+SUMIFS(WORKING!$W$3:$W$6802,WORKING!$A$3:$A$6802,$D$3,WORKING!$B$3:$B$6802,A265,WORKING!$C$3:$C$6802,C265))*(1+SUMIFS(WORKING!$AA$3:$AA$6802,WORKING!$A$3:$A$6802,$D$3,WORKING!$B$3:$B$6802,A265,WORKING!$C$3:$C$6802,C265)))</f>
        <v>0</v>
      </c>
      <c r="N265" s="57">
        <v>0</v>
      </c>
      <c r="O265" s="57">
        <v>0</v>
      </c>
      <c r="P265" s="61">
        <f t="shared" si="261"/>
        <v>0</v>
      </c>
      <c r="Q265" s="40">
        <f t="shared" si="268"/>
        <v>0</v>
      </c>
      <c r="R265" s="40">
        <f t="shared" si="269"/>
        <v>0</v>
      </c>
      <c r="S265" s="44">
        <f t="shared" si="270"/>
        <v>0</v>
      </c>
      <c r="T265" s="35">
        <f t="shared" si="271"/>
        <v>0</v>
      </c>
      <c r="U265" s="40">
        <f>M265*(1+SUMIFS(WORKING!$X$3:$X$6802,WORKING!$A$3:$A$6802,$D$3,WORKING!$B$3:$B$6802,A265,WORKING!$C$3:$C$6802,C265))*(1+SUMIFS(WORKING!$AA$3:$AA$6802,WORKING!$A$3:$A$6802,$D$3,WORKING!$B$3:$B$6802,A265,WORKING!$C$3:$C$6802,C265))</f>
        <v>0</v>
      </c>
      <c r="V265" s="57">
        <v>0</v>
      </c>
      <c r="W265" s="57">
        <v>0</v>
      </c>
      <c r="X265" s="61">
        <f t="shared" si="262"/>
        <v>0</v>
      </c>
      <c r="Y265" s="40">
        <f t="shared" si="272"/>
        <v>0</v>
      </c>
      <c r="Z265" s="40">
        <f t="shared" si="273"/>
        <v>0</v>
      </c>
      <c r="AA265" s="44">
        <f t="shared" si="274"/>
        <v>0</v>
      </c>
      <c r="AB265" s="35">
        <f t="shared" si="275"/>
        <v>0</v>
      </c>
      <c r="AC265" s="40">
        <f>U265*(1+SUMIFS(WORKING!$Y$3:$Y$6802,WORKING!$A$3:$A$6802,$D$3,WORKING!$B$3:$B$6802,A265,WORKING!$C$3:$C$6802,C265))*(1+SUMIFS(WORKING!$AA$3:$AA$6802,WORKING!$A$3:$A$6802,$D$3,WORKING!$B$3:$B$6802,A265,WORKING!$C$3:$C$6802,C265))</f>
        <v>0</v>
      </c>
      <c r="AD265" s="57">
        <v>0</v>
      </c>
      <c r="AE265" s="57">
        <v>0</v>
      </c>
      <c r="AF265" s="61">
        <f t="shared" si="263"/>
        <v>0</v>
      </c>
      <c r="AG265" s="40">
        <f t="shared" si="276"/>
        <v>0</v>
      </c>
      <c r="AH265" s="40">
        <f t="shared" si="277"/>
        <v>0</v>
      </c>
      <c r="AI265" s="44">
        <f t="shared" si="278"/>
        <v>0</v>
      </c>
      <c r="AJ265" s="35">
        <f t="shared" si="264"/>
        <v>0</v>
      </c>
      <c r="AK265" s="40">
        <f>AC265*(1+SUMIFS(WORKING!$Z$3:$Z$6802,WORKING!$A$3:$A$6802,$D$3,WORKING!$B$3:$B$6802,A265,WORKING!$C$3:$C$6802,C265))*(1+SUMIFS(WORKING!$AA$3:$AA$6802,WORKING!$A$3:$A$6802,$D$3,WORKING!$B$3:$B$6802,A265,WORKING!$C$3:$C$6802,C265))</f>
        <v>0</v>
      </c>
      <c r="AL265" s="57">
        <v>0</v>
      </c>
      <c r="AM265" s="57">
        <v>0</v>
      </c>
      <c r="AN265" s="61">
        <f t="shared" si="265"/>
        <v>0</v>
      </c>
      <c r="AO265" s="40">
        <f t="shared" si="279"/>
        <v>0</v>
      </c>
      <c r="AP265" s="40">
        <f t="shared" si="280"/>
        <v>0</v>
      </c>
      <c r="AQ265" s="44">
        <f t="shared" si="281"/>
        <v>0</v>
      </c>
    </row>
    <row r="266" spans="1:43" x14ac:dyDescent="0.25">
      <c r="A266" s="49">
        <v>8</v>
      </c>
      <c r="B266" s="49">
        <f t="shared" si="229"/>
        <v>2</v>
      </c>
      <c r="C266" s="7">
        <v>7</v>
      </c>
      <c r="D266" s="228"/>
      <c r="E266" s="228"/>
      <c r="F266" s="40">
        <f>SUMIFS(WORKING!$AB$3:$AB$6802,WORKING!$A$3:$A$6802,Results!$D$3,WORKING!$B$3:$B$6802,Results!A266,WORKING!$C$3:$C$6802,Results!C266)</f>
        <v>0</v>
      </c>
      <c r="G266" s="35">
        <f>SUMIFS(WORKING!$AC$3:$AC$6802,WORKING!$A$3:$A$6802,Results!$D$3,WORKING!$B$3:$B$6802,Results!A266,WORKING!$C$3:$C$6802,Results!C266)/1000</f>
        <v>0</v>
      </c>
      <c r="H266" s="35">
        <f t="shared" si="266"/>
        <v>0</v>
      </c>
      <c r="I266" s="187" t="s">
        <v>754</v>
      </c>
      <c r="J266" s="212" t="s">
        <v>754</v>
      </c>
      <c r="K266" s="217" t="str">
        <f t="shared" si="267"/>
        <v/>
      </c>
      <c r="L266" s="34">
        <f t="shared" si="260"/>
        <v>0</v>
      </c>
      <c r="M266" s="40">
        <f>IF(K266="",H266*(1+SUMIFS(WORKING!$W$3:$W$6802,WORKING!$A$3:$A$6802,$D$3,WORKING!$B$3:$B$6802,A266,WORKING!$C$3:$C$6802,C266))*(1+SUMIFS(WORKING!$AA$3:$AA$6802,WORKING!$A$3:$A$6802,$D$3,WORKING!$B$3:$B$6802,A266,WORKING!$C$3:$C$6802,C266)),K266*(1+SUMIFS(WORKING!$W$3:$W$6802,WORKING!$A$3:$A$6802,$D$3,WORKING!$B$3:$B$6802,A266,WORKING!$C$3:$C$6802,C266))*(1+SUMIFS(WORKING!$AA$3:$AA$6802,WORKING!$A$3:$A$6802,$D$3,WORKING!$B$3:$B$6802,A266,WORKING!$C$3:$C$6802,C266)))</f>
        <v>0</v>
      </c>
      <c r="N266" s="57">
        <v>0</v>
      </c>
      <c r="O266" s="57">
        <v>0</v>
      </c>
      <c r="P266" s="61">
        <f t="shared" si="261"/>
        <v>0</v>
      </c>
      <c r="Q266" s="40">
        <f t="shared" si="268"/>
        <v>0</v>
      </c>
      <c r="R266" s="40">
        <f t="shared" si="269"/>
        <v>0</v>
      </c>
      <c r="S266" s="44">
        <f t="shared" si="270"/>
        <v>0</v>
      </c>
      <c r="T266" s="35">
        <f t="shared" si="271"/>
        <v>0</v>
      </c>
      <c r="U266" s="40">
        <f>M266*(1+SUMIFS(WORKING!$X$3:$X$6802,WORKING!$A$3:$A$6802,$D$3,WORKING!$B$3:$B$6802,A266,WORKING!$C$3:$C$6802,C266))*(1+SUMIFS(WORKING!$AA$3:$AA$6802,WORKING!$A$3:$A$6802,$D$3,WORKING!$B$3:$B$6802,A266,WORKING!$C$3:$C$6802,C266))</f>
        <v>0</v>
      </c>
      <c r="V266" s="57">
        <v>0</v>
      </c>
      <c r="W266" s="57">
        <v>0</v>
      </c>
      <c r="X266" s="61">
        <f t="shared" si="262"/>
        <v>0</v>
      </c>
      <c r="Y266" s="40">
        <f t="shared" si="272"/>
        <v>0</v>
      </c>
      <c r="Z266" s="40">
        <f t="shared" si="273"/>
        <v>0</v>
      </c>
      <c r="AA266" s="44">
        <f t="shared" si="274"/>
        <v>0</v>
      </c>
      <c r="AB266" s="35">
        <f t="shared" si="275"/>
        <v>0</v>
      </c>
      <c r="AC266" s="40">
        <f>U266*(1+SUMIFS(WORKING!$Y$3:$Y$6802,WORKING!$A$3:$A$6802,$D$3,WORKING!$B$3:$B$6802,A266,WORKING!$C$3:$C$6802,C266))*(1+SUMIFS(WORKING!$AA$3:$AA$6802,WORKING!$A$3:$A$6802,$D$3,WORKING!$B$3:$B$6802,A266,WORKING!$C$3:$C$6802,C266))</f>
        <v>0</v>
      </c>
      <c r="AD266" s="57">
        <v>0</v>
      </c>
      <c r="AE266" s="57">
        <v>0</v>
      </c>
      <c r="AF266" s="61">
        <f t="shared" si="263"/>
        <v>0</v>
      </c>
      <c r="AG266" s="40">
        <f t="shared" si="276"/>
        <v>0</v>
      </c>
      <c r="AH266" s="40">
        <f t="shared" si="277"/>
        <v>0</v>
      </c>
      <c r="AI266" s="44">
        <f t="shared" si="278"/>
        <v>0</v>
      </c>
      <c r="AJ266" s="35">
        <f t="shared" si="264"/>
        <v>0</v>
      </c>
      <c r="AK266" s="40">
        <f>AC266*(1+SUMIFS(WORKING!$Z$3:$Z$6802,WORKING!$A$3:$A$6802,$D$3,WORKING!$B$3:$B$6802,A266,WORKING!$C$3:$C$6802,C266))*(1+SUMIFS(WORKING!$AA$3:$AA$6802,WORKING!$A$3:$A$6802,$D$3,WORKING!$B$3:$B$6802,A266,WORKING!$C$3:$C$6802,C266))</f>
        <v>0</v>
      </c>
      <c r="AL266" s="57">
        <v>0</v>
      </c>
      <c r="AM266" s="57">
        <v>0</v>
      </c>
      <c r="AN266" s="61">
        <f t="shared" si="265"/>
        <v>0</v>
      </c>
      <c r="AO266" s="40">
        <f t="shared" si="279"/>
        <v>0</v>
      </c>
      <c r="AP266" s="40">
        <f t="shared" si="280"/>
        <v>0</v>
      </c>
      <c r="AQ266" s="44">
        <f t="shared" si="281"/>
        <v>0</v>
      </c>
    </row>
    <row r="267" spans="1:43" x14ac:dyDescent="0.25">
      <c r="A267" s="49">
        <v>8</v>
      </c>
      <c r="B267" s="49">
        <f t="shared" si="229"/>
        <v>2</v>
      </c>
      <c r="C267" s="7">
        <v>8</v>
      </c>
      <c r="D267" s="228"/>
      <c r="E267" s="228"/>
      <c r="F267" s="40">
        <f>SUMIFS(WORKING!$AB$3:$AB$6802,WORKING!$A$3:$A$6802,Results!$D$3,WORKING!$B$3:$B$6802,Results!A267,WORKING!$C$3:$C$6802,Results!C267)</f>
        <v>0</v>
      </c>
      <c r="G267" s="35">
        <f>SUMIFS(WORKING!$AC$3:$AC$6802,WORKING!$A$3:$A$6802,Results!$D$3,WORKING!$B$3:$B$6802,Results!A267,WORKING!$C$3:$C$6802,Results!C267)/1000</f>
        <v>0</v>
      </c>
      <c r="H267" s="35">
        <f t="shared" si="266"/>
        <v>0</v>
      </c>
      <c r="I267" s="187" t="s">
        <v>754</v>
      </c>
      <c r="J267" s="212" t="s">
        <v>754</v>
      </c>
      <c r="K267" s="217" t="str">
        <f t="shared" si="267"/>
        <v/>
      </c>
      <c r="L267" s="34">
        <f t="shared" si="260"/>
        <v>0</v>
      </c>
      <c r="M267" s="40">
        <f>IF(K267="",H267*(1+SUMIFS(WORKING!$W$3:$W$6802,WORKING!$A$3:$A$6802,$D$3,WORKING!$B$3:$B$6802,A267,WORKING!$C$3:$C$6802,C267))*(1+SUMIFS(WORKING!$AA$3:$AA$6802,WORKING!$A$3:$A$6802,$D$3,WORKING!$B$3:$B$6802,A267,WORKING!$C$3:$C$6802,C267)),K267*(1+SUMIFS(WORKING!$W$3:$W$6802,WORKING!$A$3:$A$6802,$D$3,WORKING!$B$3:$B$6802,A267,WORKING!$C$3:$C$6802,C267))*(1+SUMIFS(WORKING!$AA$3:$AA$6802,WORKING!$A$3:$A$6802,$D$3,WORKING!$B$3:$B$6802,A267,WORKING!$C$3:$C$6802,C267)))</f>
        <v>0</v>
      </c>
      <c r="N267" s="57">
        <v>0</v>
      </c>
      <c r="O267" s="57">
        <v>0</v>
      </c>
      <c r="P267" s="61">
        <f t="shared" si="261"/>
        <v>0</v>
      </c>
      <c r="Q267" s="40">
        <f t="shared" si="268"/>
        <v>0</v>
      </c>
      <c r="R267" s="40">
        <f t="shared" si="269"/>
        <v>0</v>
      </c>
      <c r="S267" s="44">
        <f t="shared" si="270"/>
        <v>0</v>
      </c>
      <c r="T267" s="35">
        <f t="shared" si="271"/>
        <v>0</v>
      </c>
      <c r="U267" s="40">
        <f>M267*(1+SUMIFS(WORKING!$X$3:$X$6802,WORKING!$A$3:$A$6802,$D$3,WORKING!$B$3:$B$6802,A267,WORKING!$C$3:$C$6802,C267))*(1+SUMIFS(WORKING!$AA$3:$AA$6802,WORKING!$A$3:$A$6802,$D$3,WORKING!$B$3:$B$6802,A267,WORKING!$C$3:$C$6802,C267))</f>
        <v>0</v>
      </c>
      <c r="V267" s="57">
        <v>0</v>
      </c>
      <c r="W267" s="57">
        <v>0</v>
      </c>
      <c r="X267" s="61">
        <f t="shared" si="262"/>
        <v>0</v>
      </c>
      <c r="Y267" s="40">
        <f t="shared" si="272"/>
        <v>0</v>
      </c>
      <c r="Z267" s="40">
        <f t="shared" si="273"/>
        <v>0</v>
      </c>
      <c r="AA267" s="44">
        <f t="shared" si="274"/>
        <v>0</v>
      </c>
      <c r="AB267" s="35">
        <f t="shared" si="275"/>
        <v>0</v>
      </c>
      <c r="AC267" s="40">
        <f>U267*(1+SUMIFS(WORKING!$Y$3:$Y$6802,WORKING!$A$3:$A$6802,$D$3,WORKING!$B$3:$B$6802,A267,WORKING!$C$3:$C$6802,C267))*(1+SUMIFS(WORKING!$AA$3:$AA$6802,WORKING!$A$3:$A$6802,$D$3,WORKING!$B$3:$B$6802,A267,WORKING!$C$3:$C$6802,C267))</f>
        <v>0</v>
      </c>
      <c r="AD267" s="57">
        <v>0</v>
      </c>
      <c r="AE267" s="57">
        <v>0</v>
      </c>
      <c r="AF267" s="61">
        <f t="shared" si="263"/>
        <v>0</v>
      </c>
      <c r="AG267" s="40">
        <f t="shared" si="276"/>
        <v>0</v>
      </c>
      <c r="AH267" s="40">
        <f t="shared" si="277"/>
        <v>0</v>
      </c>
      <c r="AI267" s="44">
        <f t="shared" si="278"/>
        <v>0</v>
      </c>
      <c r="AJ267" s="35">
        <f t="shared" si="264"/>
        <v>0</v>
      </c>
      <c r="AK267" s="40">
        <f>AC267*(1+SUMIFS(WORKING!$Z$3:$Z$6802,WORKING!$A$3:$A$6802,$D$3,WORKING!$B$3:$B$6802,A267,WORKING!$C$3:$C$6802,C267))*(1+SUMIFS(WORKING!$AA$3:$AA$6802,WORKING!$A$3:$A$6802,$D$3,WORKING!$B$3:$B$6802,A267,WORKING!$C$3:$C$6802,C267))</f>
        <v>0</v>
      </c>
      <c r="AL267" s="57">
        <v>0</v>
      </c>
      <c r="AM267" s="57">
        <v>0</v>
      </c>
      <c r="AN267" s="61">
        <f t="shared" si="265"/>
        <v>0</v>
      </c>
      <c r="AO267" s="40">
        <f t="shared" si="279"/>
        <v>0</v>
      </c>
      <c r="AP267" s="40">
        <f t="shared" si="280"/>
        <v>0</v>
      </c>
      <c r="AQ267" s="44">
        <f t="shared" si="281"/>
        <v>0</v>
      </c>
    </row>
    <row r="268" spans="1:43" x14ac:dyDescent="0.25">
      <c r="A268" s="49">
        <v>8</v>
      </c>
      <c r="B268" s="49">
        <f t="shared" si="229"/>
        <v>2</v>
      </c>
      <c r="C268" s="7">
        <v>9</v>
      </c>
      <c r="D268" s="228"/>
      <c r="E268" s="228"/>
      <c r="F268" s="40">
        <f>SUMIFS(WORKING!$AB$3:$AB$6802,WORKING!$A$3:$A$6802,Results!$D$3,WORKING!$B$3:$B$6802,Results!A268,WORKING!$C$3:$C$6802,Results!C268)</f>
        <v>0</v>
      </c>
      <c r="G268" s="35">
        <f>SUMIFS(WORKING!$AC$3:$AC$6802,WORKING!$A$3:$A$6802,Results!$D$3,WORKING!$B$3:$B$6802,Results!A268,WORKING!$C$3:$C$6802,Results!C268)/1000</f>
        <v>0</v>
      </c>
      <c r="H268" s="35">
        <f t="shared" si="266"/>
        <v>0</v>
      </c>
      <c r="I268" s="187" t="s">
        <v>754</v>
      </c>
      <c r="J268" s="212" t="s">
        <v>754</v>
      </c>
      <c r="K268" s="217" t="str">
        <f t="shared" si="267"/>
        <v/>
      </c>
      <c r="L268" s="34">
        <f t="shared" si="260"/>
        <v>0</v>
      </c>
      <c r="M268" s="40">
        <f>IF(K268="",H268*(1+SUMIFS(WORKING!$W$3:$W$6802,WORKING!$A$3:$A$6802,$D$3,WORKING!$B$3:$B$6802,A268,WORKING!$C$3:$C$6802,C268))*(1+SUMIFS(WORKING!$AA$3:$AA$6802,WORKING!$A$3:$A$6802,$D$3,WORKING!$B$3:$B$6802,A268,WORKING!$C$3:$C$6802,C268)),K268*(1+SUMIFS(WORKING!$W$3:$W$6802,WORKING!$A$3:$A$6802,$D$3,WORKING!$B$3:$B$6802,A268,WORKING!$C$3:$C$6802,C268))*(1+SUMIFS(WORKING!$AA$3:$AA$6802,WORKING!$A$3:$A$6802,$D$3,WORKING!$B$3:$B$6802,A268,WORKING!$C$3:$C$6802,C268)))</f>
        <v>0</v>
      </c>
      <c r="N268" s="57">
        <v>0</v>
      </c>
      <c r="O268" s="57">
        <v>0</v>
      </c>
      <c r="P268" s="61">
        <f t="shared" si="261"/>
        <v>0</v>
      </c>
      <c r="Q268" s="40">
        <f t="shared" si="268"/>
        <v>0</v>
      </c>
      <c r="R268" s="40">
        <f t="shared" si="269"/>
        <v>0</v>
      </c>
      <c r="S268" s="44">
        <f t="shared" si="270"/>
        <v>0</v>
      </c>
      <c r="T268" s="35">
        <f t="shared" si="271"/>
        <v>0</v>
      </c>
      <c r="U268" s="40">
        <f>M268*(1+SUMIFS(WORKING!$X$3:$X$6802,WORKING!$A$3:$A$6802,$D$3,WORKING!$B$3:$B$6802,A268,WORKING!$C$3:$C$6802,C268))*(1+SUMIFS(WORKING!$AA$3:$AA$6802,WORKING!$A$3:$A$6802,$D$3,WORKING!$B$3:$B$6802,A268,WORKING!$C$3:$C$6802,C268))</f>
        <v>0</v>
      </c>
      <c r="V268" s="57">
        <v>0</v>
      </c>
      <c r="W268" s="57">
        <v>0</v>
      </c>
      <c r="X268" s="61">
        <f t="shared" si="262"/>
        <v>0</v>
      </c>
      <c r="Y268" s="40">
        <f t="shared" si="272"/>
        <v>0</v>
      </c>
      <c r="Z268" s="40">
        <f t="shared" si="273"/>
        <v>0</v>
      </c>
      <c r="AA268" s="44">
        <f t="shared" si="274"/>
        <v>0</v>
      </c>
      <c r="AB268" s="35">
        <f t="shared" si="275"/>
        <v>0</v>
      </c>
      <c r="AC268" s="40">
        <f>U268*(1+SUMIFS(WORKING!$Y$3:$Y$6802,WORKING!$A$3:$A$6802,$D$3,WORKING!$B$3:$B$6802,A268,WORKING!$C$3:$C$6802,C268))*(1+SUMIFS(WORKING!$AA$3:$AA$6802,WORKING!$A$3:$A$6802,$D$3,WORKING!$B$3:$B$6802,A268,WORKING!$C$3:$C$6802,C268))</f>
        <v>0</v>
      </c>
      <c r="AD268" s="57">
        <v>0</v>
      </c>
      <c r="AE268" s="57">
        <v>0</v>
      </c>
      <c r="AF268" s="61">
        <f t="shared" si="263"/>
        <v>0</v>
      </c>
      <c r="AG268" s="40">
        <f t="shared" si="276"/>
        <v>0</v>
      </c>
      <c r="AH268" s="40">
        <f t="shared" si="277"/>
        <v>0</v>
      </c>
      <c r="AI268" s="44">
        <f t="shared" si="278"/>
        <v>0</v>
      </c>
      <c r="AJ268" s="35">
        <f t="shared" si="264"/>
        <v>0</v>
      </c>
      <c r="AK268" s="40">
        <f>AC268*(1+SUMIFS(WORKING!$Z$3:$Z$6802,WORKING!$A$3:$A$6802,$D$3,WORKING!$B$3:$B$6802,A268,WORKING!$C$3:$C$6802,C268))*(1+SUMIFS(WORKING!$AA$3:$AA$6802,WORKING!$A$3:$A$6802,$D$3,WORKING!$B$3:$B$6802,A268,WORKING!$C$3:$C$6802,C268))</f>
        <v>0</v>
      </c>
      <c r="AL268" s="57">
        <v>0</v>
      </c>
      <c r="AM268" s="57">
        <v>0</v>
      </c>
      <c r="AN268" s="61">
        <f t="shared" si="265"/>
        <v>0</v>
      </c>
      <c r="AO268" s="40">
        <f t="shared" si="279"/>
        <v>0</v>
      </c>
      <c r="AP268" s="40">
        <f t="shared" si="280"/>
        <v>0</v>
      </c>
      <c r="AQ268" s="44">
        <f t="shared" si="281"/>
        <v>0</v>
      </c>
    </row>
    <row r="269" spans="1:43" x14ac:dyDescent="0.25">
      <c r="A269" s="49">
        <v>8</v>
      </c>
      <c r="B269" s="49">
        <f t="shared" si="229"/>
        <v>2</v>
      </c>
      <c r="C269" s="7">
        <v>10</v>
      </c>
      <c r="D269" s="228"/>
      <c r="E269" s="228"/>
      <c r="F269" s="40">
        <f>SUMIFS(WORKING!$AB$3:$AB$6802,WORKING!$A$3:$A$6802,Results!$D$3,WORKING!$B$3:$B$6802,Results!A269,WORKING!$C$3:$C$6802,Results!C269)</f>
        <v>0</v>
      </c>
      <c r="G269" s="35">
        <f>SUMIFS(WORKING!$AC$3:$AC$6802,WORKING!$A$3:$A$6802,Results!$D$3,WORKING!$B$3:$B$6802,Results!A269,WORKING!$C$3:$C$6802,Results!C269)/1000</f>
        <v>0</v>
      </c>
      <c r="H269" s="35">
        <f t="shared" si="266"/>
        <v>0</v>
      </c>
      <c r="I269" s="187" t="s">
        <v>754</v>
      </c>
      <c r="J269" s="212" t="s">
        <v>754</v>
      </c>
      <c r="K269" s="217" t="str">
        <f t="shared" si="267"/>
        <v/>
      </c>
      <c r="L269" s="34">
        <f t="shared" si="260"/>
        <v>0</v>
      </c>
      <c r="M269" s="40">
        <f>IF(K269="",H269*(1+SUMIFS(WORKING!$W$3:$W$6802,WORKING!$A$3:$A$6802,$D$3,WORKING!$B$3:$B$6802,A269,WORKING!$C$3:$C$6802,C269))*(1+SUMIFS(WORKING!$AA$3:$AA$6802,WORKING!$A$3:$A$6802,$D$3,WORKING!$B$3:$B$6802,A269,WORKING!$C$3:$C$6802,C269)),K269*(1+SUMIFS(WORKING!$W$3:$W$6802,WORKING!$A$3:$A$6802,$D$3,WORKING!$B$3:$B$6802,A269,WORKING!$C$3:$C$6802,C269))*(1+SUMIFS(WORKING!$AA$3:$AA$6802,WORKING!$A$3:$A$6802,$D$3,WORKING!$B$3:$B$6802,A269,WORKING!$C$3:$C$6802,C269)))</f>
        <v>0</v>
      </c>
      <c r="N269" s="57">
        <v>0</v>
      </c>
      <c r="O269" s="57">
        <v>0</v>
      </c>
      <c r="P269" s="61">
        <f t="shared" si="261"/>
        <v>0</v>
      </c>
      <c r="Q269" s="40">
        <f t="shared" si="268"/>
        <v>0</v>
      </c>
      <c r="R269" s="40">
        <f t="shared" si="269"/>
        <v>0</v>
      </c>
      <c r="S269" s="44">
        <f t="shared" si="270"/>
        <v>0</v>
      </c>
      <c r="T269" s="35">
        <f t="shared" si="271"/>
        <v>0</v>
      </c>
      <c r="U269" s="40">
        <f>M269*(1+SUMIFS(WORKING!$X$3:$X$6802,WORKING!$A$3:$A$6802,$D$3,WORKING!$B$3:$B$6802,A269,WORKING!$C$3:$C$6802,C269))*(1+SUMIFS(WORKING!$AA$3:$AA$6802,WORKING!$A$3:$A$6802,$D$3,WORKING!$B$3:$B$6802,A269,WORKING!$C$3:$C$6802,C269))</f>
        <v>0</v>
      </c>
      <c r="V269" s="57">
        <v>0</v>
      </c>
      <c r="W269" s="57">
        <v>0</v>
      </c>
      <c r="X269" s="61">
        <f t="shared" si="262"/>
        <v>0</v>
      </c>
      <c r="Y269" s="40">
        <f t="shared" si="272"/>
        <v>0</v>
      </c>
      <c r="Z269" s="40">
        <f t="shared" si="273"/>
        <v>0</v>
      </c>
      <c r="AA269" s="44">
        <f t="shared" si="274"/>
        <v>0</v>
      </c>
      <c r="AB269" s="35">
        <f t="shared" si="275"/>
        <v>0</v>
      </c>
      <c r="AC269" s="40">
        <f>U269*(1+SUMIFS(WORKING!$Y$3:$Y$6802,WORKING!$A$3:$A$6802,$D$3,WORKING!$B$3:$B$6802,A269,WORKING!$C$3:$C$6802,C269))*(1+SUMIFS(WORKING!$AA$3:$AA$6802,WORKING!$A$3:$A$6802,$D$3,WORKING!$B$3:$B$6802,A269,WORKING!$C$3:$C$6802,C269))</f>
        <v>0</v>
      </c>
      <c r="AD269" s="57">
        <v>0</v>
      </c>
      <c r="AE269" s="57">
        <v>0</v>
      </c>
      <c r="AF269" s="61">
        <f t="shared" si="263"/>
        <v>0</v>
      </c>
      <c r="AG269" s="40">
        <f t="shared" si="276"/>
        <v>0</v>
      </c>
      <c r="AH269" s="40">
        <f t="shared" si="277"/>
        <v>0</v>
      </c>
      <c r="AI269" s="44">
        <f t="shared" si="278"/>
        <v>0</v>
      </c>
      <c r="AJ269" s="35">
        <f t="shared" si="264"/>
        <v>0</v>
      </c>
      <c r="AK269" s="40">
        <f>AC269*(1+SUMIFS(WORKING!$Z$3:$Z$6802,WORKING!$A$3:$A$6802,$D$3,WORKING!$B$3:$B$6802,A269,WORKING!$C$3:$C$6802,C269))*(1+SUMIFS(WORKING!$AA$3:$AA$6802,WORKING!$A$3:$A$6802,$D$3,WORKING!$B$3:$B$6802,A269,WORKING!$C$3:$C$6802,C269))</f>
        <v>0</v>
      </c>
      <c r="AL269" s="57">
        <v>0</v>
      </c>
      <c r="AM269" s="57">
        <v>0</v>
      </c>
      <c r="AN269" s="61">
        <f t="shared" si="265"/>
        <v>0</v>
      </c>
      <c r="AO269" s="40">
        <f t="shared" si="279"/>
        <v>0</v>
      </c>
      <c r="AP269" s="40">
        <f t="shared" si="280"/>
        <v>0</v>
      </c>
      <c r="AQ269" s="44">
        <f t="shared" si="281"/>
        <v>0</v>
      </c>
    </row>
    <row r="270" spans="1:43" x14ac:dyDescent="0.25">
      <c r="A270" s="49">
        <v>8</v>
      </c>
      <c r="B270" s="49">
        <f t="shared" si="229"/>
        <v>3</v>
      </c>
      <c r="C270" s="7">
        <v>11</v>
      </c>
      <c r="D270" s="228"/>
      <c r="E270" s="228"/>
      <c r="F270" s="40">
        <f>SUMIFS(WORKING!$AB$3:$AB$6802,WORKING!$A$3:$A$6802,Results!$D$3,WORKING!$B$3:$B$6802,Results!A270,WORKING!$C$3:$C$6802,Results!C270)</f>
        <v>0</v>
      </c>
      <c r="G270" s="35">
        <f>SUMIFS(WORKING!$AC$3:$AC$6802,WORKING!$A$3:$A$6802,Results!$D$3,WORKING!$B$3:$B$6802,Results!A270,WORKING!$C$3:$C$6802,Results!C270)/1000</f>
        <v>0</v>
      </c>
      <c r="H270" s="35">
        <f t="shared" si="266"/>
        <v>0</v>
      </c>
      <c r="I270" s="187" t="s">
        <v>754</v>
      </c>
      <c r="J270" s="212" t="s">
        <v>754</v>
      </c>
      <c r="K270" s="217" t="str">
        <f t="shared" si="267"/>
        <v/>
      </c>
      <c r="L270" s="34">
        <f t="shared" si="260"/>
        <v>0</v>
      </c>
      <c r="M270" s="40">
        <f>IF(K270="",H270*(1+SUMIFS(WORKING!$W$3:$W$6802,WORKING!$A$3:$A$6802,$D$3,WORKING!$B$3:$B$6802,A270,WORKING!$C$3:$C$6802,C270))*(1+SUMIFS(WORKING!$AA$3:$AA$6802,WORKING!$A$3:$A$6802,$D$3,WORKING!$B$3:$B$6802,A270,WORKING!$C$3:$C$6802,C270)),K270*(1+SUMIFS(WORKING!$W$3:$W$6802,WORKING!$A$3:$A$6802,$D$3,WORKING!$B$3:$B$6802,A270,WORKING!$C$3:$C$6802,C270))*(1+SUMIFS(WORKING!$AA$3:$AA$6802,WORKING!$A$3:$A$6802,$D$3,WORKING!$B$3:$B$6802,A270,WORKING!$C$3:$C$6802,C270)))</f>
        <v>0</v>
      </c>
      <c r="N270" s="57">
        <v>0</v>
      </c>
      <c r="O270" s="57">
        <v>0</v>
      </c>
      <c r="P270" s="61">
        <f t="shared" si="261"/>
        <v>0</v>
      </c>
      <c r="Q270" s="40">
        <f t="shared" si="268"/>
        <v>0</v>
      </c>
      <c r="R270" s="40">
        <f t="shared" si="269"/>
        <v>0</v>
      </c>
      <c r="S270" s="44">
        <f t="shared" si="270"/>
        <v>0</v>
      </c>
      <c r="T270" s="35">
        <f t="shared" si="271"/>
        <v>0</v>
      </c>
      <c r="U270" s="40">
        <f>M270*(1+SUMIFS(WORKING!$X$3:$X$6802,WORKING!$A$3:$A$6802,$D$3,WORKING!$B$3:$B$6802,A270,WORKING!$C$3:$C$6802,C270))*(1+SUMIFS(WORKING!$AA$3:$AA$6802,WORKING!$A$3:$A$6802,$D$3,WORKING!$B$3:$B$6802,A270,WORKING!$C$3:$C$6802,C270))</f>
        <v>0</v>
      </c>
      <c r="V270" s="57">
        <v>0</v>
      </c>
      <c r="W270" s="57">
        <v>0</v>
      </c>
      <c r="X270" s="61">
        <f t="shared" si="262"/>
        <v>0</v>
      </c>
      <c r="Y270" s="40">
        <f t="shared" si="272"/>
        <v>0</v>
      </c>
      <c r="Z270" s="40">
        <f t="shared" si="273"/>
        <v>0</v>
      </c>
      <c r="AA270" s="44">
        <f t="shared" si="274"/>
        <v>0</v>
      </c>
      <c r="AB270" s="35">
        <f t="shared" si="275"/>
        <v>0</v>
      </c>
      <c r="AC270" s="40">
        <f>U270*(1+SUMIFS(WORKING!$Y$3:$Y$6802,WORKING!$A$3:$A$6802,$D$3,WORKING!$B$3:$B$6802,A270,WORKING!$C$3:$C$6802,C270))*(1+SUMIFS(WORKING!$AA$3:$AA$6802,WORKING!$A$3:$A$6802,$D$3,WORKING!$B$3:$B$6802,A270,WORKING!$C$3:$C$6802,C270))</f>
        <v>0</v>
      </c>
      <c r="AD270" s="57">
        <v>0</v>
      </c>
      <c r="AE270" s="57">
        <v>0</v>
      </c>
      <c r="AF270" s="61">
        <f t="shared" si="263"/>
        <v>0</v>
      </c>
      <c r="AG270" s="40">
        <f t="shared" si="276"/>
        <v>0</v>
      </c>
      <c r="AH270" s="40">
        <f t="shared" si="277"/>
        <v>0</v>
      </c>
      <c r="AI270" s="44">
        <f t="shared" si="278"/>
        <v>0</v>
      </c>
      <c r="AJ270" s="35">
        <f t="shared" si="264"/>
        <v>0</v>
      </c>
      <c r="AK270" s="40">
        <f>AC270*(1+SUMIFS(WORKING!$Z$3:$Z$6802,WORKING!$A$3:$A$6802,$D$3,WORKING!$B$3:$B$6802,A270,WORKING!$C$3:$C$6802,C270))*(1+SUMIFS(WORKING!$AA$3:$AA$6802,WORKING!$A$3:$A$6802,$D$3,WORKING!$B$3:$B$6802,A270,WORKING!$C$3:$C$6802,C270))</f>
        <v>0</v>
      </c>
      <c r="AL270" s="57">
        <v>0</v>
      </c>
      <c r="AM270" s="57">
        <v>0</v>
      </c>
      <c r="AN270" s="61">
        <f t="shared" si="265"/>
        <v>0</v>
      </c>
      <c r="AO270" s="40">
        <f t="shared" si="279"/>
        <v>0</v>
      </c>
      <c r="AP270" s="40">
        <f t="shared" si="280"/>
        <v>0</v>
      </c>
      <c r="AQ270" s="44">
        <f t="shared" si="281"/>
        <v>0</v>
      </c>
    </row>
    <row r="271" spans="1:43" x14ac:dyDescent="0.25">
      <c r="A271" s="49">
        <v>8</v>
      </c>
      <c r="B271" s="49">
        <f t="shared" si="229"/>
        <v>3</v>
      </c>
      <c r="C271" s="7">
        <v>12</v>
      </c>
      <c r="D271" s="228"/>
      <c r="E271" s="228"/>
      <c r="F271" s="40">
        <f>SUMIFS(WORKING!$AB$3:$AB$6802,WORKING!$A$3:$A$6802,Results!$D$3,WORKING!$B$3:$B$6802,Results!A271,WORKING!$C$3:$C$6802,Results!C271)</f>
        <v>0</v>
      </c>
      <c r="G271" s="35">
        <f>SUMIFS(WORKING!$AC$3:$AC$6802,WORKING!$A$3:$A$6802,Results!$D$3,WORKING!$B$3:$B$6802,Results!A271,WORKING!$C$3:$C$6802,Results!C271)/1000</f>
        <v>0</v>
      </c>
      <c r="H271" s="35">
        <f t="shared" si="266"/>
        <v>0</v>
      </c>
      <c r="I271" s="187" t="s">
        <v>754</v>
      </c>
      <c r="J271" s="212" t="s">
        <v>754</v>
      </c>
      <c r="K271" s="217" t="str">
        <f t="shared" si="267"/>
        <v/>
      </c>
      <c r="L271" s="34">
        <f t="shared" si="260"/>
        <v>0</v>
      </c>
      <c r="M271" s="40">
        <f>IF(K271="",H271*(1+SUMIFS(WORKING!$W$3:$W$6802,WORKING!$A$3:$A$6802,$D$3,WORKING!$B$3:$B$6802,A271,WORKING!$C$3:$C$6802,C271))*(1+SUMIFS(WORKING!$AA$3:$AA$6802,WORKING!$A$3:$A$6802,$D$3,WORKING!$B$3:$B$6802,A271,WORKING!$C$3:$C$6802,C271)),K271*(1+SUMIFS(WORKING!$W$3:$W$6802,WORKING!$A$3:$A$6802,$D$3,WORKING!$B$3:$B$6802,A271,WORKING!$C$3:$C$6802,C271))*(1+SUMIFS(WORKING!$AA$3:$AA$6802,WORKING!$A$3:$A$6802,$D$3,WORKING!$B$3:$B$6802,A271,WORKING!$C$3:$C$6802,C271)))</f>
        <v>0</v>
      </c>
      <c r="N271" s="57">
        <v>0</v>
      </c>
      <c r="O271" s="57">
        <v>0</v>
      </c>
      <c r="P271" s="61">
        <f t="shared" si="261"/>
        <v>0</v>
      </c>
      <c r="Q271" s="40">
        <f t="shared" si="268"/>
        <v>0</v>
      </c>
      <c r="R271" s="40">
        <f t="shared" si="269"/>
        <v>0</v>
      </c>
      <c r="S271" s="44">
        <f t="shared" si="270"/>
        <v>0</v>
      </c>
      <c r="T271" s="35">
        <f t="shared" si="271"/>
        <v>0</v>
      </c>
      <c r="U271" s="40">
        <f>M271*(1+SUMIFS(WORKING!$X$3:$X$6802,WORKING!$A$3:$A$6802,$D$3,WORKING!$B$3:$B$6802,A271,WORKING!$C$3:$C$6802,C271))*(1+SUMIFS(WORKING!$AA$3:$AA$6802,WORKING!$A$3:$A$6802,$D$3,WORKING!$B$3:$B$6802,A271,WORKING!$C$3:$C$6802,C271))</f>
        <v>0</v>
      </c>
      <c r="V271" s="57">
        <v>0</v>
      </c>
      <c r="W271" s="57">
        <v>0</v>
      </c>
      <c r="X271" s="61">
        <f t="shared" si="262"/>
        <v>0</v>
      </c>
      <c r="Y271" s="40">
        <f t="shared" si="272"/>
        <v>0</v>
      </c>
      <c r="Z271" s="40">
        <f t="shared" si="273"/>
        <v>0</v>
      </c>
      <c r="AA271" s="44">
        <f t="shared" si="274"/>
        <v>0</v>
      </c>
      <c r="AB271" s="35">
        <f t="shared" si="275"/>
        <v>0</v>
      </c>
      <c r="AC271" s="40">
        <f>U271*(1+SUMIFS(WORKING!$Y$3:$Y$6802,WORKING!$A$3:$A$6802,$D$3,WORKING!$B$3:$B$6802,A271,WORKING!$C$3:$C$6802,C271))*(1+SUMIFS(WORKING!$AA$3:$AA$6802,WORKING!$A$3:$A$6802,$D$3,WORKING!$B$3:$B$6802,A271,WORKING!$C$3:$C$6802,C271))</f>
        <v>0</v>
      </c>
      <c r="AD271" s="57">
        <v>0</v>
      </c>
      <c r="AE271" s="57">
        <v>0</v>
      </c>
      <c r="AF271" s="61">
        <f t="shared" si="263"/>
        <v>0</v>
      </c>
      <c r="AG271" s="40">
        <f t="shared" si="276"/>
        <v>0</v>
      </c>
      <c r="AH271" s="40">
        <f t="shared" si="277"/>
        <v>0</v>
      </c>
      <c r="AI271" s="44">
        <f t="shared" si="278"/>
        <v>0</v>
      </c>
      <c r="AJ271" s="35">
        <f t="shared" si="264"/>
        <v>0</v>
      </c>
      <c r="AK271" s="40">
        <f>AC271*(1+SUMIFS(WORKING!$Z$3:$Z$6802,WORKING!$A$3:$A$6802,$D$3,WORKING!$B$3:$B$6802,A271,WORKING!$C$3:$C$6802,C271))*(1+SUMIFS(WORKING!$AA$3:$AA$6802,WORKING!$A$3:$A$6802,$D$3,WORKING!$B$3:$B$6802,A271,WORKING!$C$3:$C$6802,C271))</f>
        <v>0</v>
      </c>
      <c r="AL271" s="57">
        <v>0</v>
      </c>
      <c r="AM271" s="57">
        <v>0</v>
      </c>
      <c r="AN271" s="61">
        <f t="shared" si="265"/>
        <v>0</v>
      </c>
      <c r="AO271" s="40">
        <f t="shared" si="279"/>
        <v>0</v>
      </c>
      <c r="AP271" s="40">
        <f t="shared" si="280"/>
        <v>0</v>
      </c>
      <c r="AQ271" s="44">
        <f t="shared" si="281"/>
        <v>0</v>
      </c>
    </row>
    <row r="272" spans="1:43" x14ac:dyDescent="0.25">
      <c r="A272" s="49">
        <v>8</v>
      </c>
      <c r="B272" s="49">
        <f t="shared" si="229"/>
        <v>4</v>
      </c>
      <c r="C272" s="7">
        <v>13</v>
      </c>
      <c r="D272" s="228"/>
      <c r="E272" s="228"/>
      <c r="F272" s="40">
        <f>SUMIFS(WORKING!$AB$3:$AB$6802,WORKING!$A$3:$A$6802,Results!$D$3,WORKING!$B$3:$B$6802,Results!A272,WORKING!$C$3:$C$6802,Results!C272)</f>
        <v>0</v>
      </c>
      <c r="G272" s="35">
        <f>SUMIFS(WORKING!$AC$3:$AC$6802,WORKING!$A$3:$A$6802,Results!$D$3,WORKING!$B$3:$B$6802,Results!A272,WORKING!$C$3:$C$6802,Results!C272)/1000</f>
        <v>0</v>
      </c>
      <c r="H272" s="35">
        <f t="shared" si="266"/>
        <v>0</v>
      </c>
      <c r="I272" s="187" t="s">
        <v>754</v>
      </c>
      <c r="J272" s="212" t="s">
        <v>754</v>
      </c>
      <c r="K272" s="217" t="str">
        <f t="shared" si="267"/>
        <v/>
      </c>
      <c r="L272" s="34">
        <f t="shared" si="260"/>
        <v>0</v>
      </c>
      <c r="M272" s="40">
        <f>IF(K272="",H272*(1+SUMIFS(WORKING!$W$3:$W$6802,WORKING!$A$3:$A$6802,$D$3,WORKING!$B$3:$B$6802,A272,WORKING!$C$3:$C$6802,C272))*(1+SUMIFS(WORKING!$AA$3:$AA$6802,WORKING!$A$3:$A$6802,$D$3,WORKING!$B$3:$B$6802,A272,WORKING!$C$3:$C$6802,C272)),K272*(1+SUMIFS(WORKING!$W$3:$W$6802,WORKING!$A$3:$A$6802,$D$3,WORKING!$B$3:$B$6802,A272,WORKING!$C$3:$C$6802,C272))*(1+SUMIFS(WORKING!$AA$3:$AA$6802,WORKING!$A$3:$A$6802,$D$3,WORKING!$B$3:$B$6802,A272,WORKING!$C$3:$C$6802,C272)))</f>
        <v>0</v>
      </c>
      <c r="N272" s="57">
        <v>0</v>
      </c>
      <c r="O272" s="57">
        <v>0</v>
      </c>
      <c r="P272" s="61">
        <f t="shared" si="261"/>
        <v>0</v>
      </c>
      <c r="Q272" s="40">
        <f t="shared" si="268"/>
        <v>0</v>
      </c>
      <c r="R272" s="40">
        <f t="shared" si="269"/>
        <v>0</v>
      </c>
      <c r="S272" s="44">
        <f t="shared" si="270"/>
        <v>0</v>
      </c>
      <c r="T272" s="35">
        <f t="shared" si="271"/>
        <v>0</v>
      </c>
      <c r="U272" s="40">
        <f>M272*(1+SUMIFS(WORKING!$X$3:$X$6802,WORKING!$A$3:$A$6802,$D$3,WORKING!$B$3:$B$6802,A272,WORKING!$C$3:$C$6802,C272))*(1+SUMIFS(WORKING!$AA$3:$AA$6802,WORKING!$A$3:$A$6802,$D$3,WORKING!$B$3:$B$6802,A272,WORKING!$C$3:$C$6802,C272))</f>
        <v>0</v>
      </c>
      <c r="V272" s="57">
        <v>0</v>
      </c>
      <c r="W272" s="57">
        <v>0</v>
      </c>
      <c r="X272" s="61">
        <f t="shared" si="262"/>
        <v>0</v>
      </c>
      <c r="Y272" s="40">
        <f t="shared" si="272"/>
        <v>0</v>
      </c>
      <c r="Z272" s="40">
        <f t="shared" si="273"/>
        <v>0</v>
      </c>
      <c r="AA272" s="44">
        <f t="shared" si="274"/>
        <v>0</v>
      </c>
      <c r="AB272" s="35">
        <f t="shared" si="275"/>
        <v>0</v>
      </c>
      <c r="AC272" s="40">
        <f>U272*(1+SUMIFS(WORKING!$Y$3:$Y$6802,WORKING!$A$3:$A$6802,$D$3,WORKING!$B$3:$B$6802,A272,WORKING!$C$3:$C$6802,C272))*(1+SUMIFS(WORKING!$AA$3:$AA$6802,WORKING!$A$3:$A$6802,$D$3,WORKING!$B$3:$B$6802,A272,WORKING!$C$3:$C$6802,C272))</f>
        <v>0</v>
      </c>
      <c r="AD272" s="57">
        <v>0</v>
      </c>
      <c r="AE272" s="57">
        <v>0</v>
      </c>
      <c r="AF272" s="61">
        <f t="shared" si="263"/>
        <v>0</v>
      </c>
      <c r="AG272" s="40">
        <f t="shared" si="276"/>
        <v>0</v>
      </c>
      <c r="AH272" s="40">
        <f t="shared" si="277"/>
        <v>0</v>
      </c>
      <c r="AI272" s="44">
        <f t="shared" si="278"/>
        <v>0</v>
      </c>
      <c r="AJ272" s="35">
        <f t="shared" si="264"/>
        <v>0</v>
      </c>
      <c r="AK272" s="40">
        <f>AC272*(1+SUMIFS(WORKING!$Z$3:$Z$6802,WORKING!$A$3:$A$6802,$D$3,WORKING!$B$3:$B$6802,A272,WORKING!$C$3:$C$6802,C272))*(1+SUMIFS(WORKING!$AA$3:$AA$6802,WORKING!$A$3:$A$6802,$D$3,WORKING!$B$3:$B$6802,A272,WORKING!$C$3:$C$6802,C272))</f>
        <v>0</v>
      </c>
      <c r="AL272" s="57">
        <v>0</v>
      </c>
      <c r="AM272" s="57">
        <v>0</v>
      </c>
      <c r="AN272" s="61">
        <f t="shared" si="265"/>
        <v>0</v>
      </c>
      <c r="AO272" s="40">
        <f t="shared" si="279"/>
        <v>0</v>
      </c>
      <c r="AP272" s="40">
        <f t="shared" si="280"/>
        <v>0</v>
      </c>
      <c r="AQ272" s="44">
        <f t="shared" si="281"/>
        <v>0</v>
      </c>
    </row>
    <row r="273" spans="1:43" x14ac:dyDescent="0.25">
      <c r="A273" s="49">
        <v>8</v>
      </c>
      <c r="B273" s="49">
        <f t="shared" si="229"/>
        <v>4</v>
      </c>
      <c r="C273" s="7">
        <v>14</v>
      </c>
      <c r="D273" s="228"/>
      <c r="E273" s="228"/>
      <c r="F273" s="40">
        <f>SUMIFS(WORKING!$AB$3:$AB$6802,WORKING!$A$3:$A$6802,Results!$D$3,WORKING!$B$3:$B$6802,Results!A273,WORKING!$C$3:$C$6802,Results!C273)</f>
        <v>0</v>
      </c>
      <c r="G273" s="35">
        <f>SUMIFS(WORKING!$AC$3:$AC$6802,WORKING!$A$3:$A$6802,Results!$D$3,WORKING!$B$3:$B$6802,Results!A273,WORKING!$C$3:$C$6802,Results!C273)/1000</f>
        <v>0</v>
      </c>
      <c r="H273" s="35">
        <f t="shared" si="266"/>
        <v>0</v>
      </c>
      <c r="I273" s="187" t="s">
        <v>754</v>
      </c>
      <c r="J273" s="212" t="s">
        <v>754</v>
      </c>
      <c r="K273" s="217" t="str">
        <f t="shared" si="267"/>
        <v/>
      </c>
      <c r="L273" s="34">
        <f t="shared" si="260"/>
        <v>0</v>
      </c>
      <c r="M273" s="40">
        <f>IF(K273="",H273*(1+SUMIFS(WORKING!$W$3:$W$6802,WORKING!$A$3:$A$6802,$D$3,WORKING!$B$3:$B$6802,A273,WORKING!$C$3:$C$6802,C273))*(1+SUMIFS(WORKING!$AA$3:$AA$6802,WORKING!$A$3:$A$6802,$D$3,WORKING!$B$3:$B$6802,A273,WORKING!$C$3:$C$6802,C273)),K273*(1+SUMIFS(WORKING!$W$3:$W$6802,WORKING!$A$3:$A$6802,$D$3,WORKING!$B$3:$B$6802,A273,WORKING!$C$3:$C$6802,C273))*(1+SUMIFS(WORKING!$AA$3:$AA$6802,WORKING!$A$3:$A$6802,$D$3,WORKING!$B$3:$B$6802,A273,WORKING!$C$3:$C$6802,C273)))</f>
        <v>0</v>
      </c>
      <c r="N273" s="57">
        <v>0</v>
      </c>
      <c r="O273" s="57">
        <v>0</v>
      </c>
      <c r="P273" s="61">
        <f t="shared" si="261"/>
        <v>0</v>
      </c>
      <c r="Q273" s="40">
        <f t="shared" si="268"/>
        <v>0</v>
      </c>
      <c r="R273" s="40">
        <f t="shared" si="269"/>
        <v>0</v>
      </c>
      <c r="S273" s="44">
        <f t="shared" si="270"/>
        <v>0</v>
      </c>
      <c r="T273" s="35">
        <f t="shared" si="271"/>
        <v>0</v>
      </c>
      <c r="U273" s="40">
        <f>M273*(1+SUMIFS(WORKING!$X$3:$X$6802,WORKING!$A$3:$A$6802,$D$3,WORKING!$B$3:$B$6802,A273,WORKING!$C$3:$C$6802,C273))*(1+SUMIFS(WORKING!$AA$3:$AA$6802,WORKING!$A$3:$A$6802,$D$3,WORKING!$B$3:$B$6802,A273,WORKING!$C$3:$C$6802,C273))</f>
        <v>0</v>
      </c>
      <c r="V273" s="57">
        <v>0</v>
      </c>
      <c r="W273" s="57">
        <v>0</v>
      </c>
      <c r="X273" s="61">
        <f t="shared" si="262"/>
        <v>0</v>
      </c>
      <c r="Y273" s="40">
        <f t="shared" si="272"/>
        <v>0</v>
      </c>
      <c r="Z273" s="40">
        <f t="shared" si="273"/>
        <v>0</v>
      </c>
      <c r="AA273" s="44">
        <f t="shared" si="274"/>
        <v>0</v>
      </c>
      <c r="AB273" s="35">
        <f t="shared" si="275"/>
        <v>0</v>
      </c>
      <c r="AC273" s="40">
        <f>U273*(1+SUMIFS(WORKING!$Y$3:$Y$6802,WORKING!$A$3:$A$6802,$D$3,WORKING!$B$3:$B$6802,A273,WORKING!$C$3:$C$6802,C273))*(1+SUMIFS(WORKING!$AA$3:$AA$6802,WORKING!$A$3:$A$6802,$D$3,WORKING!$B$3:$B$6802,A273,WORKING!$C$3:$C$6802,C273))</f>
        <v>0</v>
      </c>
      <c r="AD273" s="57">
        <v>0</v>
      </c>
      <c r="AE273" s="57">
        <v>0</v>
      </c>
      <c r="AF273" s="61">
        <f t="shared" si="263"/>
        <v>0</v>
      </c>
      <c r="AG273" s="40">
        <f t="shared" si="276"/>
        <v>0</v>
      </c>
      <c r="AH273" s="40">
        <f t="shared" si="277"/>
        <v>0</v>
      </c>
      <c r="AI273" s="44">
        <f t="shared" si="278"/>
        <v>0</v>
      </c>
      <c r="AJ273" s="35">
        <f t="shared" si="264"/>
        <v>0</v>
      </c>
      <c r="AK273" s="40">
        <f>AC273*(1+SUMIFS(WORKING!$Z$3:$Z$6802,WORKING!$A$3:$A$6802,$D$3,WORKING!$B$3:$B$6802,A273,WORKING!$C$3:$C$6802,C273))*(1+SUMIFS(WORKING!$AA$3:$AA$6802,WORKING!$A$3:$A$6802,$D$3,WORKING!$B$3:$B$6802,A273,WORKING!$C$3:$C$6802,C273))</f>
        <v>0</v>
      </c>
      <c r="AL273" s="57">
        <v>0</v>
      </c>
      <c r="AM273" s="57">
        <v>0</v>
      </c>
      <c r="AN273" s="61">
        <f t="shared" si="265"/>
        <v>0</v>
      </c>
      <c r="AO273" s="40">
        <f t="shared" si="279"/>
        <v>0</v>
      </c>
      <c r="AP273" s="40">
        <f t="shared" si="280"/>
        <v>0</v>
      </c>
      <c r="AQ273" s="44">
        <f t="shared" si="281"/>
        <v>0</v>
      </c>
    </row>
    <row r="274" spans="1:43" x14ac:dyDescent="0.25">
      <c r="A274" s="49">
        <v>8</v>
      </c>
      <c r="B274" s="49">
        <f t="shared" si="229"/>
        <v>4</v>
      </c>
      <c r="C274" s="7">
        <v>15</v>
      </c>
      <c r="D274" s="228"/>
      <c r="E274" s="228"/>
      <c r="F274" s="40">
        <f>SUMIFS(WORKING!$AB$3:$AB$6802,WORKING!$A$3:$A$6802,Results!$D$3,WORKING!$B$3:$B$6802,Results!A274,WORKING!$C$3:$C$6802,Results!C274)</f>
        <v>0</v>
      </c>
      <c r="G274" s="35">
        <f>SUMIFS(WORKING!$AC$3:$AC$6802,WORKING!$A$3:$A$6802,Results!$D$3,WORKING!$B$3:$B$6802,Results!A274,WORKING!$C$3:$C$6802,Results!C274)/1000</f>
        <v>0</v>
      </c>
      <c r="H274" s="35">
        <f t="shared" si="266"/>
        <v>0</v>
      </c>
      <c r="I274" s="187" t="s">
        <v>754</v>
      </c>
      <c r="J274" s="212" t="s">
        <v>754</v>
      </c>
      <c r="K274" s="217" t="str">
        <f t="shared" si="267"/>
        <v/>
      </c>
      <c r="L274" s="34">
        <f t="shared" si="260"/>
        <v>0</v>
      </c>
      <c r="M274" s="40">
        <f>IF(K274="",H274*(1+SUMIFS(WORKING!$W$3:$W$6802,WORKING!$A$3:$A$6802,$D$3,WORKING!$B$3:$B$6802,A274,WORKING!$C$3:$C$6802,C274))*(1+SUMIFS(WORKING!$AA$3:$AA$6802,WORKING!$A$3:$A$6802,$D$3,WORKING!$B$3:$B$6802,A274,WORKING!$C$3:$C$6802,C274)),K274*(1+SUMIFS(WORKING!$W$3:$W$6802,WORKING!$A$3:$A$6802,$D$3,WORKING!$B$3:$B$6802,A274,WORKING!$C$3:$C$6802,C274))*(1+SUMIFS(WORKING!$AA$3:$AA$6802,WORKING!$A$3:$A$6802,$D$3,WORKING!$B$3:$B$6802,A274,WORKING!$C$3:$C$6802,C274)))</f>
        <v>0</v>
      </c>
      <c r="N274" s="57">
        <v>0</v>
      </c>
      <c r="O274" s="57">
        <v>0</v>
      </c>
      <c r="P274" s="61">
        <f t="shared" si="261"/>
        <v>0</v>
      </c>
      <c r="Q274" s="40">
        <f t="shared" si="268"/>
        <v>0</v>
      </c>
      <c r="R274" s="40">
        <f t="shared" si="269"/>
        <v>0</v>
      </c>
      <c r="S274" s="44">
        <f t="shared" si="270"/>
        <v>0</v>
      </c>
      <c r="T274" s="35">
        <f t="shared" si="271"/>
        <v>0</v>
      </c>
      <c r="U274" s="40">
        <f>M274*(1+SUMIFS(WORKING!$X$3:$X$6802,WORKING!$A$3:$A$6802,$D$3,WORKING!$B$3:$B$6802,A274,WORKING!$C$3:$C$6802,C274))*(1+SUMIFS(WORKING!$AA$3:$AA$6802,WORKING!$A$3:$A$6802,$D$3,WORKING!$B$3:$B$6802,A274,WORKING!$C$3:$C$6802,C274))</f>
        <v>0</v>
      </c>
      <c r="V274" s="57">
        <v>0</v>
      </c>
      <c r="W274" s="57">
        <v>0</v>
      </c>
      <c r="X274" s="61">
        <f t="shared" si="262"/>
        <v>0</v>
      </c>
      <c r="Y274" s="40">
        <f t="shared" si="272"/>
        <v>0</v>
      </c>
      <c r="Z274" s="40">
        <f t="shared" si="273"/>
        <v>0</v>
      </c>
      <c r="AA274" s="44">
        <f t="shared" si="274"/>
        <v>0</v>
      </c>
      <c r="AB274" s="35">
        <f t="shared" si="275"/>
        <v>0</v>
      </c>
      <c r="AC274" s="40">
        <f>U274*(1+SUMIFS(WORKING!$Y$3:$Y$6802,WORKING!$A$3:$A$6802,$D$3,WORKING!$B$3:$B$6802,A274,WORKING!$C$3:$C$6802,C274))*(1+SUMIFS(WORKING!$AA$3:$AA$6802,WORKING!$A$3:$A$6802,$D$3,WORKING!$B$3:$B$6802,A274,WORKING!$C$3:$C$6802,C274))</f>
        <v>0</v>
      </c>
      <c r="AD274" s="57">
        <v>0</v>
      </c>
      <c r="AE274" s="57">
        <v>0</v>
      </c>
      <c r="AF274" s="61">
        <f t="shared" si="263"/>
        <v>0</v>
      </c>
      <c r="AG274" s="40">
        <f t="shared" si="276"/>
        <v>0</v>
      </c>
      <c r="AH274" s="40">
        <f t="shared" si="277"/>
        <v>0</v>
      </c>
      <c r="AI274" s="44">
        <f t="shared" si="278"/>
        <v>0</v>
      </c>
      <c r="AJ274" s="35">
        <f t="shared" si="264"/>
        <v>0</v>
      </c>
      <c r="AK274" s="40">
        <f>AC274*(1+SUMIFS(WORKING!$Z$3:$Z$6802,WORKING!$A$3:$A$6802,$D$3,WORKING!$B$3:$B$6802,A274,WORKING!$C$3:$C$6802,C274))*(1+SUMIFS(WORKING!$AA$3:$AA$6802,WORKING!$A$3:$A$6802,$D$3,WORKING!$B$3:$B$6802,A274,WORKING!$C$3:$C$6802,C274))</f>
        <v>0</v>
      </c>
      <c r="AL274" s="57">
        <v>0</v>
      </c>
      <c r="AM274" s="57">
        <v>0</v>
      </c>
      <c r="AN274" s="61">
        <f t="shared" si="265"/>
        <v>0</v>
      </c>
      <c r="AO274" s="40">
        <f t="shared" si="279"/>
        <v>0</v>
      </c>
      <c r="AP274" s="40">
        <f t="shared" si="280"/>
        <v>0</v>
      </c>
      <c r="AQ274" s="44">
        <f t="shared" si="281"/>
        <v>0</v>
      </c>
    </row>
    <row r="275" spans="1:43" x14ac:dyDescent="0.25">
      <c r="A275" s="49">
        <v>8</v>
      </c>
      <c r="B275" s="49">
        <f t="shared" si="229"/>
        <v>4</v>
      </c>
      <c r="C275" s="7">
        <v>16</v>
      </c>
      <c r="D275" s="228"/>
      <c r="E275" s="228"/>
      <c r="F275" s="40">
        <f>SUMIFS(WORKING!$AB$3:$AB$6802,WORKING!$A$3:$A$6802,Results!$D$3,WORKING!$B$3:$B$6802,Results!A275,WORKING!$C$3:$C$6802,Results!C275)</f>
        <v>0</v>
      </c>
      <c r="G275" s="35">
        <f>SUMIFS(WORKING!$AC$3:$AC$6802,WORKING!$A$3:$A$6802,Results!$D$3,WORKING!$B$3:$B$6802,Results!A275,WORKING!$C$3:$C$6802,Results!C275)/1000</f>
        <v>0</v>
      </c>
      <c r="H275" s="35">
        <f t="shared" si="266"/>
        <v>0</v>
      </c>
      <c r="I275" s="187" t="s">
        <v>754</v>
      </c>
      <c r="J275" s="212" t="s">
        <v>754</v>
      </c>
      <c r="K275" s="217" t="str">
        <f t="shared" si="267"/>
        <v/>
      </c>
      <c r="L275" s="34">
        <f t="shared" si="260"/>
        <v>0</v>
      </c>
      <c r="M275" s="40">
        <f>IF(K275="",H275*(1+SUMIFS(WORKING!$W$3:$W$6802,WORKING!$A$3:$A$6802,$D$3,WORKING!$B$3:$B$6802,A275,WORKING!$C$3:$C$6802,C275))*(1+SUMIFS(WORKING!$AA$3:$AA$6802,WORKING!$A$3:$A$6802,$D$3,WORKING!$B$3:$B$6802,A275,WORKING!$C$3:$C$6802,C275)),K275*(1+SUMIFS(WORKING!$W$3:$W$6802,WORKING!$A$3:$A$6802,$D$3,WORKING!$B$3:$B$6802,A275,WORKING!$C$3:$C$6802,C275))*(1+SUMIFS(WORKING!$AA$3:$AA$6802,WORKING!$A$3:$A$6802,$D$3,WORKING!$B$3:$B$6802,A275,WORKING!$C$3:$C$6802,C275)))</f>
        <v>0</v>
      </c>
      <c r="N275" s="57">
        <v>0</v>
      </c>
      <c r="O275" s="57">
        <v>0</v>
      </c>
      <c r="P275" s="61">
        <f t="shared" si="261"/>
        <v>0</v>
      </c>
      <c r="Q275" s="40">
        <f t="shared" si="268"/>
        <v>0</v>
      </c>
      <c r="R275" s="40">
        <f t="shared" si="269"/>
        <v>0</v>
      </c>
      <c r="S275" s="44">
        <f t="shared" si="270"/>
        <v>0</v>
      </c>
      <c r="T275" s="35">
        <f t="shared" si="271"/>
        <v>0</v>
      </c>
      <c r="U275" s="40">
        <f>M275*(1+SUMIFS(WORKING!$X$3:$X$6802,WORKING!$A$3:$A$6802,$D$3,WORKING!$B$3:$B$6802,A275,WORKING!$C$3:$C$6802,C275))*(1+SUMIFS(WORKING!$AA$3:$AA$6802,WORKING!$A$3:$A$6802,$D$3,WORKING!$B$3:$B$6802,A275,WORKING!$C$3:$C$6802,C275))</f>
        <v>0</v>
      </c>
      <c r="V275" s="57">
        <v>0</v>
      </c>
      <c r="W275" s="57">
        <v>0</v>
      </c>
      <c r="X275" s="61">
        <f t="shared" si="262"/>
        <v>0</v>
      </c>
      <c r="Y275" s="40">
        <f t="shared" si="272"/>
        <v>0</v>
      </c>
      <c r="Z275" s="40">
        <f t="shared" si="273"/>
        <v>0</v>
      </c>
      <c r="AA275" s="44">
        <f t="shared" si="274"/>
        <v>0</v>
      </c>
      <c r="AB275" s="35">
        <f t="shared" si="275"/>
        <v>0</v>
      </c>
      <c r="AC275" s="40">
        <f>U275*(1+SUMIFS(WORKING!$Y$3:$Y$6802,WORKING!$A$3:$A$6802,$D$3,WORKING!$B$3:$B$6802,A275,WORKING!$C$3:$C$6802,C275))*(1+SUMIFS(WORKING!$AA$3:$AA$6802,WORKING!$A$3:$A$6802,$D$3,WORKING!$B$3:$B$6802,A275,WORKING!$C$3:$C$6802,C275))</f>
        <v>0</v>
      </c>
      <c r="AD275" s="57">
        <v>0</v>
      </c>
      <c r="AE275" s="57">
        <v>0</v>
      </c>
      <c r="AF275" s="61">
        <f t="shared" si="263"/>
        <v>0</v>
      </c>
      <c r="AG275" s="40">
        <f t="shared" si="276"/>
        <v>0</v>
      </c>
      <c r="AH275" s="40">
        <f t="shared" si="277"/>
        <v>0</v>
      </c>
      <c r="AI275" s="44">
        <f t="shared" si="278"/>
        <v>0</v>
      </c>
      <c r="AJ275" s="35">
        <f t="shared" si="264"/>
        <v>0</v>
      </c>
      <c r="AK275" s="40">
        <f>AC275*(1+SUMIFS(WORKING!$Z$3:$Z$6802,WORKING!$A$3:$A$6802,$D$3,WORKING!$B$3:$B$6802,A275,WORKING!$C$3:$C$6802,C275))*(1+SUMIFS(WORKING!$AA$3:$AA$6802,WORKING!$A$3:$A$6802,$D$3,WORKING!$B$3:$B$6802,A275,WORKING!$C$3:$C$6802,C275))</f>
        <v>0</v>
      </c>
      <c r="AL275" s="57">
        <v>0</v>
      </c>
      <c r="AM275" s="57">
        <v>0</v>
      </c>
      <c r="AN275" s="61">
        <f t="shared" si="265"/>
        <v>0</v>
      </c>
      <c r="AO275" s="40">
        <f t="shared" si="279"/>
        <v>0</v>
      </c>
      <c r="AP275" s="40">
        <f t="shared" si="280"/>
        <v>0</v>
      </c>
      <c r="AQ275" s="44">
        <f t="shared" si="281"/>
        <v>0</v>
      </c>
    </row>
    <row r="276" spans="1:43" x14ac:dyDescent="0.25">
      <c r="A276" s="49">
        <v>8</v>
      </c>
      <c r="B276" s="49">
        <f>IF(C276&lt;7,1,IF(C276&lt;11,2,IF(C276&lt;13,3,IF(C276&lt;17,4,5))))</f>
        <v>5</v>
      </c>
      <c r="C276" s="191" t="s">
        <v>57</v>
      </c>
      <c r="D276" s="229"/>
      <c r="E276" s="229"/>
      <c r="F276" s="40">
        <f>SUMIFS(WORKING!$AB$3:$AB$6802,WORKING!$A$3:$A$6802,Results!$D$3,WORKING!$B$3:$B$6802,Results!A276,WORKING!$C$3:$C$6802,Results!C276)</f>
        <v>0</v>
      </c>
      <c r="G276" s="35">
        <f>SUMIFS(WORKING!$AC$3:$AC$6802,WORKING!$A$3:$A$6802,Results!$D$3,WORKING!$B$3:$B$6802,Results!A276,WORKING!$C$3:$C$6802,Results!C276)/1000</f>
        <v>0</v>
      </c>
      <c r="H276" s="35">
        <f t="shared" si="266"/>
        <v>0</v>
      </c>
      <c r="I276" s="187" t="s">
        <v>754</v>
      </c>
      <c r="J276" s="212" t="s">
        <v>754</v>
      </c>
      <c r="K276" s="217" t="str">
        <f t="shared" si="267"/>
        <v/>
      </c>
      <c r="L276" s="34">
        <f t="shared" si="260"/>
        <v>0</v>
      </c>
      <c r="M276" s="40">
        <f>IF(K276="",H276*(1+SUMIFS(WORKING!$W$3:$W$6802,WORKING!$A$3:$A$6802,$D$3,WORKING!$B$3:$B$6802,A276,WORKING!$C$3:$C$6802,"Other"))*(1+SUMIFS(WORKING!$AA$3:$AA$6802,WORKING!$A$3:$A$6802,$D$3,WORKING!$B$3:$B$6802,A276,WORKING!$C$3:$C$6802,"Other")),K276*(1+SUMIFS(WORKING!$W$3:$W$6802,WORKING!$A$3:$A$6802,$D$3,WORKING!$B$3:$B$6802,A276,WORKING!$C$3:$C$6802,"Other"))*(1+SUMIFS(WORKING!$AA$3:$AA$6802,WORKING!$A$3:$A$6802,$D$3,WORKING!$B$3:$B$6802,A276,WORKING!$C$3:$C$6802,"Other")))</f>
        <v>0</v>
      </c>
      <c r="N276" s="57">
        <v>0</v>
      </c>
      <c r="O276" s="57">
        <v>0</v>
      </c>
      <c r="P276" s="61">
        <f t="shared" si="261"/>
        <v>0</v>
      </c>
      <c r="Q276" s="40">
        <f t="shared" si="268"/>
        <v>0</v>
      </c>
      <c r="R276" s="40">
        <f t="shared" si="269"/>
        <v>0</v>
      </c>
      <c r="S276" s="44">
        <f t="shared" si="270"/>
        <v>0</v>
      </c>
      <c r="T276" s="35">
        <f t="shared" si="271"/>
        <v>0</v>
      </c>
      <c r="U276" s="40">
        <f>M276*(1+SUMIFS(WORKING!$X$3:$X$6802,WORKING!$A$3:$A$6802,$D$3,WORKING!$B$3:$B$6802,A276,WORKING!$C$3:$C$6802,"Other"))*(1+SUMIFS(WORKING!$AA$3:$AA$6802,WORKING!$A$3:$A$6802,$D$3,WORKING!$B$3:$B$6802,A276,WORKING!$C$3:$C$6802,"Other"))</f>
        <v>0</v>
      </c>
      <c r="V276" s="57">
        <v>0</v>
      </c>
      <c r="W276" s="57">
        <v>0</v>
      </c>
      <c r="X276" s="61">
        <f t="shared" si="262"/>
        <v>0</v>
      </c>
      <c r="Y276" s="40">
        <f t="shared" si="272"/>
        <v>0</v>
      </c>
      <c r="Z276" s="40">
        <f t="shared" si="273"/>
        <v>0</v>
      </c>
      <c r="AA276" s="44">
        <f t="shared" si="274"/>
        <v>0</v>
      </c>
      <c r="AB276" s="35">
        <f t="shared" si="275"/>
        <v>0</v>
      </c>
      <c r="AC276" s="40">
        <f>U276*(1+SUMIFS(WORKING!$Y$3:$Y$6802,WORKING!$A$3:$A$6802,$D$3,WORKING!$B$3:$B$6802,A276,WORKING!$C$3:$C$6802,"Other"))*(1+SUMIFS(WORKING!$AA$3:$AA$6802,WORKING!$A$3:$A$6802,$D$3,WORKING!$B$3:$B$6802,A276,WORKING!$C$3:$C$6802,"Other"))</f>
        <v>0</v>
      </c>
      <c r="AD276" s="57">
        <v>0</v>
      </c>
      <c r="AE276" s="57">
        <v>0</v>
      </c>
      <c r="AF276" s="61">
        <f t="shared" si="263"/>
        <v>0</v>
      </c>
      <c r="AG276" s="40">
        <f t="shared" si="276"/>
        <v>0</v>
      </c>
      <c r="AH276" s="40">
        <f t="shared" si="277"/>
        <v>0</v>
      </c>
      <c r="AI276" s="44">
        <f t="shared" si="278"/>
        <v>0</v>
      </c>
      <c r="AJ276" s="35">
        <f t="shared" si="264"/>
        <v>0</v>
      </c>
      <c r="AK276" s="40">
        <f>AC276*(1+SUMIFS(WORKING!$Z$3:$Z$6802,WORKING!$A$3:$A$6802,$D$3,WORKING!$B$3:$B$6802,A276,WORKING!$C$3:$C$6802,"Other"))*(1+SUMIFS(WORKING!$AA$3:$AA$6802,WORKING!$A$3:$A$6802,$D$3,WORKING!$B$3:$B$6802,A276,WORKING!$C$3:$C$6802,"Other"))</f>
        <v>0</v>
      </c>
      <c r="AL276" s="57">
        <v>0</v>
      </c>
      <c r="AM276" s="57">
        <v>0</v>
      </c>
      <c r="AN276" s="61">
        <f t="shared" si="265"/>
        <v>0</v>
      </c>
      <c r="AO276" s="40">
        <f t="shared" si="279"/>
        <v>0</v>
      </c>
      <c r="AP276" s="40">
        <f t="shared" si="280"/>
        <v>0</v>
      </c>
      <c r="AQ276" s="44">
        <f t="shared" si="281"/>
        <v>0</v>
      </c>
    </row>
    <row r="277" spans="1:43" x14ac:dyDescent="0.25">
      <c r="A277" s="49">
        <v>8</v>
      </c>
      <c r="B277" s="49">
        <f>IF(C277&lt;7,1,IF(C277&lt;11,2,IF(C277&lt;13,3,IF(C277&lt;17,4,5))))</f>
        <v>5</v>
      </c>
      <c r="C277" s="191" t="s">
        <v>57</v>
      </c>
      <c r="D277" s="229"/>
      <c r="E277" s="229"/>
      <c r="F277" s="40">
        <f>SUMIFS(WORKING!$AB$3:$AB$6802,WORKING!$A$3:$A$6802,Results!$D$3,WORKING!$B$3:$B$6802,Results!A277,WORKING!$C$3:$C$6802,Results!C277)</f>
        <v>0</v>
      </c>
      <c r="G277" s="35">
        <f>SUMIFS(WORKING!$AC$3:$AC$6802,WORKING!$A$3:$A$6802,Results!$D$3,WORKING!$B$3:$B$6802,Results!A277,WORKING!$C$3:$C$6802,Results!C277)/1000</f>
        <v>0</v>
      </c>
      <c r="H277" s="35">
        <f t="shared" si="266"/>
        <v>0</v>
      </c>
      <c r="I277" s="187" t="s">
        <v>754</v>
      </c>
      <c r="J277" s="212" t="s">
        <v>754</v>
      </c>
      <c r="K277" s="217" t="str">
        <f t="shared" si="267"/>
        <v/>
      </c>
      <c r="L277" s="34">
        <f t="shared" si="260"/>
        <v>0</v>
      </c>
      <c r="M277" s="40">
        <f>IF(K277="",H277*(1+SUMIFS(WORKING!$W$3:$W$6802,WORKING!$A$3:$A$6802,$D$3,WORKING!$B$3:$B$6802,A277,WORKING!$C$3:$C$6802,"Other"))*(1+SUMIFS(WORKING!$AA$3:$AA$6802,WORKING!$A$3:$A$6802,$D$3,WORKING!$B$3:$B$6802,A277,WORKING!$C$3:$C$6802,"Other")),K277*(1+SUMIFS(WORKING!$W$3:$W$6802,WORKING!$A$3:$A$6802,$D$3,WORKING!$B$3:$B$6802,A277,WORKING!$C$3:$C$6802,"Other"))*(1+SUMIFS(WORKING!$AA$3:$AA$6802,WORKING!$A$3:$A$6802,$D$3,WORKING!$B$3:$B$6802,A277,WORKING!$C$3:$C$6802,"Other")))</f>
        <v>0</v>
      </c>
      <c r="N277" s="57">
        <v>0</v>
      </c>
      <c r="O277" s="57">
        <v>0</v>
      </c>
      <c r="P277" s="61">
        <f t="shared" si="261"/>
        <v>0</v>
      </c>
      <c r="Q277" s="40">
        <f t="shared" si="268"/>
        <v>0</v>
      </c>
      <c r="R277" s="40">
        <f t="shared" si="269"/>
        <v>0</v>
      </c>
      <c r="S277" s="44">
        <f t="shared" si="270"/>
        <v>0</v>
      </c>
      <c r="T277" s="35">
        <f t="shared" si="271"/>
        <v>0</v>
      </c>
      <c r="U277" s="40">
        <f>M277*(1+SUMIFS(WORKING!$X$3:$X$6802,WORKING!$A$3:$A$6802,$D$3,WORKING!$B$3:$B$6802,A277,WORKING!$C$3:$C$6802,"Other"))*(1+SUMIFS(WORKING!$AA$3:$AA$6802,WORKING!$A$3:$A$6802,$D$3,WORKING!$B$3:$B$6802,A277,WORKING!$C$3:$C$6802,"Other"))</f>
        <v>0</v>
      </c>
      <c r="V277" s="57">
        <v>0</v>
      </c>
      <c r="W277" s="57">
        <v>0</v>
      </c>
      <c r="X277" s="61">
        <f t="shared" si="262"/>
        <v>0</v>
      </c>
      <c r="Y277" s="40">
        <f t="shared" si="272"/>
        <v>0</v>
      </c>
      <c r="Z277" s="40">
        <f t="shared" si="273"/>
        <v>0</v>
      </c>
      <c r="AA277" s="44">
        <f t="shared" si="274"/>
        <v>0</v>
      </c>
      <c r="AB277" s="35">
        <f t="shared" si="275"/>
        <v>0</v>
      </c>
      <c r="AC277" s="40">
        <f>U277*(1+SUMIFS(WORKING!$Y$3:$Y$6802,WORKING!$A$3:$A$6802,$D$3,WORKING!$B$3:$B$6802,A277,WORKING!$C$3:$C$6802,"Other"))*(1+SUMIFS(WORKING!$AA$3:$AA$6802,WORKING!$A$3:$A$6802,$D$3,WORKING!$B$3:$B$6802,A277,WORKING!$C$3:$C$6802,"Other"))</f>
        <v>0</v>
      </c>
      <c r="AD277" s="57">
        <v>0</v>
      </c>
      <c r="AE277" s="57">
        <v>0</v>
      </c>
      <c r="AF277" s="61">
        <f t="shared" si="263"/>
        <v>0</v>
      </c>
      <c r="AG277" s="40">
        <f t="shared" si="276"/>
        <v>0</v>
      </c>
      <c r="AH277" s="40">
        <f t="shared" si="277"/>
        <v>0</v>
      </c>
      <c r="AI277" s="44">
        <f t="shared" si="278"/>
        <v>0</v>
      </c>
      <c r="AJ277" s="35">
        <f t="shared" si="264"/>
        <v>0</v>
      </c>
      <c r="AK277" s="40">
        <f>AC277*(1+SUMIFS(WORKING!$Z$3:$Z$6802,WORKING!$A$3:$A$6802,$D$3,WORKING!$B$3:$B$6802,A277,WORKING!$C$3:$C$6802,"Other"))*(1+SUMIFS(WORKING!$AA$3:$AA$6802,WORKING!$A$3:$A$6802,$D$3,WORKING!$B$3:$B$6802,A277,WORKING!$C$3:$C$6802,"Other"))</f>
        <v>0</v>
      </c>
      <c r="AL277" s="57">
        <v>0</v>
      </c>
      <c r="AM277" s="57">
        <v>0</v>
      </c>
      <c r="AN277" s="61">
        <f t="shared" si="265"/>
        <v>0</v>
      </c>
      <c r="AO277" s="40">
        <f t="shared" si="279"/>
        <v>0</v>
      </c>
      <c r="AP277" s="40">
        <f t="shared" si="280"/>
        <v>0</v>
      </c>
      <c r="AQ277" s="44">
        <f t="shared" si="281"/>
        <v>0</v>
      </c>
    </row>
    <row r="278" spans="1:43" x14ac:dyDescent="0.25">
      <c r="A278" s="49">
        <v>8</v>
      </c>
      <c r="B278" s="49">
        <f>IF(C278&lt;7,1,IF(C278&lt;11,2,IF(C278&lt;13,3,IF(C278&lt;17,4,5))))</f>
        <v>5</v>
      </c>
      <c r="C278" s="191" t="s">
        <v>57</v>
      </c>
      <c r="D278" s="229"/>
      <c r="E278" s="229"/>
      <c r="F278" s="40">
        <f>SUMIFS(WORKING!$AB$3:$AB$6802,WORKING!$A$3:$A$6802,Results!$D$3,WORKING!$B$3:$B$6802,Results!A278,WORKING!$C$3:$C$6802,Results!C278)</f>
        <v>0</v>
      </c>
      <c r="G278" s="35">
        <f>SUMIFS(WORKING!$AC$3:$AC$6802,WORKING!$A$3:$A$6802,Results!$D$3,WORKING!$B$3:$B$6802,Results!A278,WORKING!$C$3:$C$6802,Results!C278)/1000</f>
        <v>0</v>
      </c>
      <c r="H278" s="35">
        <f t="shared" si="266"/>
        <v>0</v>
      </c>
      <c r="I278" s="187" t="s">
        <v>754</v>
      </c>
      <c r="J278" s="212" t="s">
        <v>754</v>
      </c>
      <c r="K278" s="217" t="str">
        <f t="shared" si="267"/>
        <v/>
      </c>
      <c r="L278" s="34">
        <f t="shared" si="260"/>
        <v>0</v>
      </c>
      <c r="M278" s="40">
        <f>IF(K278="",H278*(1+SUMIFS(WORKING!$W$3:$W$6802,WORKING!$A$3:$A$6802,$D$3,WORKING!$B$3:$B$6802,A278,WORKING!$C$3:$C$6802,"Other"))*(1+SUMIFS(WORKING!$AA$3:$AA$6802,WORKING!$A$3:$A$6802,$D$3,WORKING!$B$3:$B$6802,A278,WORKING!$C$3:$C$6802,"Other")),K278*(1+SUMIFS(WORKING!$W$3:$W$6802,WORKING!$A$3:$A$6802,$D$3,WORKING!$B$3:$B$6802,A278,WORKING!$C$3:$C$6802,"Other"))*(1+SUMIFS(WORKING!$AA$3:$AA$6802,WORKING!$A$3:$A$6802,$D$3,WORKING!$B$3:$B$6802,A278,WORKING!$C$3:$C$6802,"Other")))</f>
        <v>0</v>
      </c>
      <c r="N278" s="57">
        <v>0</v>
      </c>
      <c r="O278" s="57">
        <v>0</v>
      </c>
      <c r="P278" s="61">
        <f t="shared" si="261"/>
        <v>0</v>
      </c>
      <c r="Q278" s="40">
        <f t="shared" si="268"/>
        <v>0</v>
      </c>
      <c r="R278" s="40">
        <f t="shared" si="269"/>
        <v>0</v>
      </c>
      <c r="S278" s="44">
        <f t="shared" si="270"/>
        <v>0</v>
      </c>
      <c r="T278" s="35">
        <f t="shared" si="271"/>
        <v>0</v>
      </c>
      <c r="U278" s="40">
        <f>M278*(1+SUMIFS(WORKING!$X$3:$X$6802,WORKING!$A$3:$A$6802,$D$3,WORKING!$B$3:$B$6802,A278,WORKING!$C$3:$C$6802,"Other"))*(1+SUMIFS(WORKING!$AA$3:$AA$6802,WORKING!$A$3:$A$6802,$D$3,WORKING!$B$3:$B$6802,A278,WORKING!$C$3:$C$6802,"Other"))</f>
        <v>0</v>
      </c>
      <c r="V278" s="57">
        <v>0</v>
      </c>
      <c r="W278" s="57">
        <v>0</v>
      </c>
      <c r="X278" s="61">
        <f t="shared" si="262"/>
        <v>0</v>
      </c>
      <c r="Y278" s="40">
        <f t="shared" si="272"/>
        <v>0</v>
      </c>
      <c r="Z278" s="40">
        <f t="shared" si="273"/>
        <v>0</v>
      </c>
      <c r="AA278" s="44">
        <f t="shared" si="274"/>
        <v>0</v>
      </c>
      <c r="AB278" s="35">
        <f t="shared" si="275"/>
        <v>0</v>
      </c>
      <c r="AC278" s="40">
        <f>U278*(1+SUMIFS(WORKING!$Y$3:$Y$6802,WORKING!$A$3:$A$6802,$D$3,WORKING!$B$3:$B$6802,A278,WORKING!$C$3:$C$6802,"Other"))*(1+SUMIFS(WORKING!$AA$3:$AA$6802,WORKING!$A$3:$A$6802,$D$3,WORKING!$B$3:$B$6802,A278,WORKING!$C$3:$C$6802,"Other"))</f>
        <v>0</v>
      </c>
      <c r="AD278" s="57">
        <v>0</v>
      </c>
      <c r="AE278" s="57">
        <v>0</v>
      </c>
      <c r="AF278" s="61">
        <f t="shared" si="263"/>
        <v>0</v>
      </c>
      <c r="AG278" s="40">
        <f t="shared" si="276"/>
        <v>0</v>
      </c>
      <c r="AH278" s="40">
        <f t="shared" si="277"/>
        <v>0</v>
      </c>
      <c r="AI278" s="44">
        <f t="shared" si="278"/>
        <v>0</v>
      </c>
      <c r="AJ278" s="35">
        <f t="shared" si="264"/>
        <v>0</v>
      </c>
      <c r="AK278" s="40">
        <f>AC278*(1+SUMIFS(WORKING!$Z$3:$Z$6802,WORKING!$A$3:$A$6802,$D$3,WORKING!$B$3:$B$6802,A278,WORKING!$C$3:$C$6802,"Other"))*(1+SUMIFS(WORKING!$AA$3:$AA$6802,WORKING!$A$3:$A$6802,$D$3,WORKING!$B$3:$B$6802,A278,WORKING!$C$3:$C$6802,"Other"))</f>
        <v>0</v>
      </c>
      <c r="AL278" s="57">
        <v>0</v>
      </c>
      <c r="AM278" s="57">
        <v>0</v>
      </c>
      <c r="AN278" s="61">
        <f t="shared" si="265"/>
        <v>0</v>
      </c>
      <c r="AO278" s="40">
        <f t="shared" si="279"/>
        <v>0</v>
      </c>
      <c r="AP278" s="40">
        <f t="shared" si="280"/>
        <v>0</v>
      </c>
      <c r="AQ278" s="44">
        <f t="shared" si="281"/>
        <v>0</v>
      </c>
    </row>
    <row r="279" spans="1:43" x14ac:dyDescent="0.25">
      <c r="A279" s="49">
        <v>8</v>
      </c>
      <c r="B279" s="49">
        <f>IF(C279&lt;7,1,IF(C279&lt;11,2,IF(C279&lt;13,3,IF(C279&lt;17,4,5))))</f>
        <v>5</v>
      </c>
      <c r="C279" s="191" t="s">
        <v>57</v>
      </c>
      <c r="D279" s="229"/>
      <c r="E279" s="229"/>
      <c r="F279" s="40">
        <f>SUMIFS(WORKING!$AB$3:$AB$6802,WORKING!$A$3:$A$6802,Results!$D$3,WORKING!$B$3:$B$6802,Results!A279,WORKING!$C$3:$C$6802,Results!C279)</f>
        <v>0</v>
      </c>
      <c r="G279" s="35">
        <f>SUMIFS(WORKING!$AC$3:$AC$6802,WORKING!$A$3:$A$6802,Results!$D$3,WORKING!$B$3:$B$6802,Results!A279,WORKING!$C$3:$C$6802,Results!C279)/1000</f>
        <v>0</v>
      </c>
      <c r="H279" s="35">
        <f t="shared" si="266"/>
        <v>0</v>
      </c>
      <c r="I279" s="157" t="s">
        <v>754</v>
      </c>
      <c r="J279" s="213" t="s">
        <v>754</v>
      </c>
      <c r="K279" s="217" t="str">
        <f t="shared" si="267"/>
        <v/>
      </c>
      <c r="L279" s="34">
        <f t="shared" si="260"/>
        <v>0</v>
      </c>
      <c r="M279" s="40">
        <f>IF(K279="",H279*(1+SUMIFS(WORKING!$W$3:$W$6802,WORKING!$A$3:$A$6802,$D$3,WORKING!$B$3:$B$6802,A279,WORKING!$C$3:$C$6802,"Other"))*(1+SUMIFS(WORKING!$AA$3:$AA$6802,WORKING!$A$3:$A$6802,$D$3,WORKING!$B$3:$B$6802,A279,WORKING!$C$3:$C$6802,"Other")),K279*(1+SUMIFS(WORKING!$W$3:$W$6802,WORKING!$A$3:$A$6802,$D$3,WORKING!$B$3:$B$6802,A279,WORKING!$C$3:$C$6802,"Other"))*(1+SUMIFS(WORKING!$AA$3:$AA$6802,WORKING!$A$3:$A$6802,$D$3,WORKING!$B$3:$B$6802,A279,WORKING!$C$3:$C$6802,"Other")))</f>
        <v>0</v>
      </c>
      <c r="N279" s="57">
        <v>0</v>
      </c>
      <c r="O279" s="57">
        <v>0</v>
      </c>
      <c r="P279" s="61">
        <f t="shared" si="261"/>
        <v>0</v>
      </c>
      <c r="Q279" s="40">
        <f t="shared" si="268"/>
        <v>0</v>
      </c>
      <c r="R279" s="40">
        <f t="shared" si="269"/>
        <v>0</v>
      </c>
      <c r="S279" s="44">
        <f t="shared" si="270"/>
        <v>0</v>
      </c>
      <c r="T279" s="35">
        <f t="shared" si="271"/>
        <v>0</v>
      </c>
      <c r="U279" s="40">
        <f>M279*(1+SUMIFS(WORKING!$X$3:$X$6802,WORKING!$A$3:$A$6802,$D$3,WORKING!$B$3:$B$6802,A279,WORKING!$C$3:$C$6802,"Other"))*(1+SUMIFS(WORKING!$AA$3:$AA$6802,WORKING!$A$3:$A$6802,$D$3,WORKING!$B$3:$B$6802,A279,WORKING!$C$3:$C$6802,"Other"))</f>
        <v>0</v>
      </c>
      <c r="V279" s="57">
        <v>0</v>
      </c>
      <c r="W279" s="57">
        <v>0</v>
      </c>
      <c r="X279" s="61">
        <f t="shared" si="262"/>
        <v>0</v>
      </c>
      <c r="Y279" s="40">
        <f t="shared" si="272"/>
        <v>0</v>
      </c>
      <c r="Z279" s="40">
        <f t="shared" si="273"/>
        <v>0</v>
      </c>
      <c r="AA279" s="44">
        <f t="shared" si="274"/>
        <v>0</v>
      </c>
      <c r="AB279" s="35">
        <f t="shared" si="275"/>
        <v>0</v>
      </c>
      <c r="AC279" s="40">
        <f>U279*(1+SUMIFS(WORKING!$Y$3:$Y$6802,WORKING!$A$3:$A$6802,$D$3,WORKING!$B$3:$B$6802,A279,WORKING!$C$3:$C$6802,"Other"))*(1+SUMIFS(WORKING!$AA$3:$AA$6802,WORKING!$A$3:$A$6802,$D$3,WORKING!$B$3:$B$6802,A279,WORKING!$C$3:$C$6802,"Other"))</f>
        <v>0</v>
      </c>
      <c r="AD279" s="57">
        <v>0</v>
      </c>
      <c r="AE279" s="57">
        <v>0</v>
      </c>
      <c r="AF279" s="61">
        <f t="shared" si="263"/>
        <v>0</v>
      </c>
      <c r="AG279" s="40">
        <f t="shared" si="276"/>
        <v>0</v>
      </c>
      <c r="AH279" s="40">
        <f t="shared" si="277"/>
        <v>0</v>
      </c>
      <c r="AI279" s="44">
        <f t="shared" si="278"/>
        <v>0</v>
      </c>
      <c r="AJ279" s="35">
        <f t="shared" si="264"/>
        <v>0</v>
      </c>
      <c r="AK279" s="40">
        <f>AC279*(1+SUMIFS(WORKING!$Z$3:$Z$6802,WORKING!$A$3:$A$6802,$D$3,WORKING!$B$3:$B$6802,A279,WORKING!$C$3:$C$6802,"Other"))*(1+SUMIFS(WORKING!$AA$3:$AA$6802,WORKING!$A$3:$A$6802,$D$3,WORKING!$B$3:$B$6802,A279,WORKING!$C$3:$C$6802,"Other"))</f>
        <v>0</v>
      </c>
      <c r="AL279" s="57">
        <v>0</v>
      </c>
      <c r="AM279" s="57">
        <v>0</v>
      </c>
      <c r="AN279" s="61">
        <f t="shared" si="265"/>
        <v>0</v>
      </c>
      <c r="AO279" s="40">
        <f t="shared" si="279"/>
        <v>0</v>
      </c>
      <c r="AP279" s="40">
        <f t="shared" si="280"/>
        <v>0</v>
      </c>
      <c r="AQ279" s="44">
        <f t="shared" si="281"/>
        <v>0</v>
      </c>
    </row>
    <row r="280" spans="1:43" ht="15.75" thickBot="1" x14ac:dyDescent="0.3">
      <c r="A280" s="49">
        <v>8</v>
      </c>
      <c r="B280" s="49">
        <f t="shared" ref="B280:B338" si="282">IF(C280&lt;7,1,IF(C280&lt;11,2,IF(C280&lt;13,3,IF(C280&lt;17,4,IF(C280="Other",5,6)))))</f>
        <v>6</v>
      </c>
      <c r="C280" s="13" t="s">
        <v>0</v>
      </c>
      <c r="D280" s="41">
        <f>SUM(D260:D279)</f>
        <v>0</v>
      </c>
      <c r="E280" s="41">
        <f>SUM(E260:E279)</f>
        <v>0</v>
      </c>
      <c r="F280" s="42">
        <f>SUM(F260:F279)</f>
        <v>0</v>
      </c>
      <c r="G280" s="41">
        <f>SUM(G260:G279)</f>
        <v>0</v>
      </c>
      <c r="H280" s="41">
        <f>IFERROR(G280/F280,0)</f>
        <v>0</v>
      </c>
      <c r="I280" s="41">
        <f>IF(I260="",F260,I260)+IF(I261="",F261,I261)+IF(I262="",F262,I262)+IF(I263="",F263,I263)+IF(I264="",F264,I264)+IF(I265="",F265,I265)+IF(I266="",F266,I266)+IF(I267="",F267,I267)+IF(I268="",F268,I268)+IF(I269="",F269,I269)+IF(I270="",F270,I270)+IF(I271="",F271,I271)+IF(I272="",F272,I272)+IF(I273="",F273,I273)+IF(I274="",F274,I274)+IF(I275="",F275,I275)+IF(I276="",F276,I276)+IF(I277="",F277,I277)+IF(I278="",F278,I278)+IF(I279="",F279,I279)</f>
        <v>0</v>
      </c>
      <c r="J280" s="41">
        <f>IF(J260="",G260,J260)+IF(J261="",G261,J261)+IF(J262="",G262,J262)+IF(J263="",G263,J263)+IF(J264="",G264,J264)+IF(J265="",G265,J265)+IF(J266="",G266,J266)+IF(J267="",G267,J267)+IF(J268="",G268,J268)+IF(J269="",G269,J269)+IF(J270="",G270,J270)+IF(J271="",G271,J271)+IF(J272="",G272,J272)+IF(J273="",G273,J273)+IF(J274="",G274,J274)+IF(J275="",G275,J275)+IF(J276="",G276,J276)+IF(J277="",G277,J277)+IF(J278="",G278,J278)+IF(J279="",G279,J279)</f>
        <v>0</v>
      </c>
      <c r="K280" s="41" t="str">
        <f>IFERROR(J280/I280,"")</f>
        <v/>
      </c>
      <c r="L280" s="41">
        <f>SUM(L260:L279)</f>
        <v>0</v>
      </c>
      <c r="M280" s="41">
        <f>IFERROR(S280/P280,0)</f>
        <v>0</v>
      </c>
      <c r="N280" s="41">
        <f t="shared" ref="N280:T280" si="283">SUM(N260:N279)</f>
        <v>0</v>
      </c>
      <c r="O280" s="41">
        <f t="shared" si="283"/>
        <v>0</v>
      </c>
      <c r="P280" s="41">
        <f t="shared" si="283"/>
        <v>0</v>
      </c>
      <c r="Q280" s="41">
        <f t="shared" si="283"/>
        <v>0</v>
      </c>
      <c r="R280" s="41">
        <f t="shared" si="283"/>
        <v>0</v>
      </c>
      <c r="S280" s="45">
        <f t="shared" si="283"/>
        <v>0</v>
      </c>
      <c r="T280" s="41">
        <f t="shared" si="283"/>
        <v>0</v>
      </c>
      <c r="U280" s="41">
        <f>IFERROR(AA280/X280,0)</f>
        <v>0</v>
      </c>
      <c r="V280" s="41">
        <f t="shared" ref="V280:AB280" si="284">SUM(V260:V279)</f>
        <v>0</v>
      </c>
      <c r="W280" s="41">
        <f t="shared" si="284"/>
        <v>0</v>
      </c>
      <c r="X280" s="41">
        <f t="shared" si="284"/>
        <v>0</v>
      </c>
      <c r="Y280" s="41">
        <f t="shared" si="284"/>
        <v>0</v>
      </c>
      <c r="Z280" s="41">
        <f t="shared" si="284"/>
        <v>0</v>
      </c>
      <c r="AA280" s="45">
        <f t="shared" si="284"/>
        <v>0</v>
      </c>
      <c r="AB280" s="41">
        <f t="shared" si="284"/>
        <v>0</v>
      </c>
      <c r="AC280" s="41">
        <f>IFERROR(AI280/AF280,0)</f>
        <v>0</v>
      </c>
      <c r="AD280" s="41">
        <f t="shared" ref="AD280:AJ280" si="285">SUM(AD260:AD279)</f>
        <v>0</v>
      </c>
      <c r="AE280" s="41">
        <f t="shared" si="285"/>
        <v>0</v>
      </c>
      <c r="AF280" s="41">
        <f t="shared" si="285"/>
        <v>0</v>
      </c>
      <c r="AG280" s="41">
        <f t="shared" si="285"/>
        <v>0</v>
      </c>
      <c r="AH280" s="41">
        <f t="shared" si="285"/>
        <v>0</v>
      </c>
      <c r="AI280" s="45">
        <f t="shared" si="285"/>
        <v>0</v>
      </c>
      <c r="AJ280" s="41">
        <f t="shared" si="285"/>
        <v>0</v>
      </c>
      <c r="AK280" s="41">
        <f>IFERROR(AQ280/AN280,0)</f>
        <v>0</v>
      </c>
      <c r="AL280" s="41">
        <f t="shared" ref="AL280:AQ280" si="286">SUM(AL260:AL279)</f>
        <v>0</v>
      </c>
      <c r="AM280" s="41">
        <f t="shared" si="286"/>
        <v>0</v>
      </c>
      <c r="AN280" s="41">
        <f t="shared" si="286"/>
        <v>0</v>
      </c>
      <c r="AO280" s="41">
        <f t="shared" si="286"/>
        <v>0</v>
      </c>
      <c r="AP280" s="41">
        <f t="shared" si="286"/>
        <v>0</v>
      </c>
      <c r="AQ280" s="45">
        <f t="shared" si="286"/>
        <v>0</v>
      </c>
    </row>
    <row r="281" spans="1:43" ht="15.75" thickTop="1" x14ac:dyDescent="0.25">
      <c r="A281" s="49">
        <v>8</v>
      </c>
      <c r="B281" s="49">
        <f t="shared" si="282"/>
        <v>6</v>
      </c>
      <c r="C281" s="50" t="s">
        <v>696</v>
      </c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1"/>
      <c r="P281" s="51"/>
      <c r="R281" s="50"/>
      <c r="S281" s="194">
        <f>SUMIFS(ENEData!$E$2:$E$220,ENEData!$A$2:$A$220,$D$3,ENEData!$C$2:$C$220,A281)</f>
        <v>0</v>
      </c>
      <c r="T281" s="50"/>
      <c r="U281" s="50"/>
      <c r="V281" s="51"/>
      <c r="W281" s="51"/>
      <c r="X281" s="108"/>
      <c r="Y281" s="50"/>
      <c r="Z281" s="50"/>
      <c r="AA281" s="194">
        <f>SUMIFS(ENEData!$F$2:$F$220,ENEData!$A$2:$A$220,$D$3,ENEData!$C$2:$C$220,A281)</f>
        <v>0</v>
      </c>
      <c r="AB281" s="50"/>
      <c r="AC281" s="51"/>
      <c r="AD281" s="51"/>
      <c r="AE281" s="108"/>
      <c r="AF281" s="50"/>
      <c r="AG281" s="50"/>
      <c r="AH281" s="50"/>
      <c r="AI281" s="194">
        <f>SUMIFS(ENEData!$G$2:$G$220,ENEData!$A$2:$A$220,$D$3,ENEData!$C$2:$C$220,A281)</f>
        <v>0</v>
      </c>
      <c r="AJ281" s="51"/>
      <c r="AK281" s="51"/>
      <c r="AL281" s="108"/>
      <c r="AM281" s="108"/>
      <c r="AN281" s="108"/>
      <c r="AO281" s="108"/>
      <c r="AP281" s="109"/>
      <c r="AQ281" s="194">
        <f>SUMIFS(ENEData!$H$2:$H$220,ENEData!$A$2:$A$220,$D$3,ENEData!$C$2:$C$220,A281)</f>
        <v>0</v>
      </c>
    </row>
    <row r="282" spans="1:43" x14ac:dyDescent="0.25">
      <c r="A282" s="49">
        <v>8</v>
      </c>
      <c r="B282" s="49">
        <f t="shared" si="282"/>
        <v>6</v>
      </c>
      <c r="C282" s="39" t="s">
        <v>600</v>
      </c>
      <c r="D282" s="39"/>
      <c r="E282" s="39"/>
      <c r="F282" s="39"/>
      <c r="G282" s="39"/>
      <c r="H282" s="39"/>
      <c r="I282" s="39"/>
      <c r="J282" s="39"/>
      <c r="K282" s="39"/>
      <c r="L282" s="39"/>
      <c r="M282" s="39"/>
      <c r="N282" s="39"/>
      <c r="O282" s="53"/>
      <c r="P282" s="53"/>
      <c r="Q282" s="110"/>
      <c r="R282" s="39"/>
      <c r="S282" s="54">
        <f>S281-S280</f>
        <v>0</v>
      </c>
      <c r="T282" s="39"/>
      <c r="U282" s="39"/>
      <c r="V282" s="53"/>
      <c r="W282" s="53"/>
      <c r="X282" s="110"/>
      <c r="Y282" s="39"/>
      <c r="Z282" s="39"/>
      <c r="AA282" s="54">
        <f>AA281-AA280</f>
        <v>0</v>
      </c>
      <c r="AB282" s="39"/>
      <c r="AC282" s="53"/>
      <c r="AD282" s="53"/>
      <c r="AE282" s="110"/>
      <c r="AF282" s="39"/>
      <c r="AG282" s="39"/>
      <c r="AH282" s="39"/>
      <c r="AI282" s="54">
        <f>AI281-AI280</f>
        <v>0</v>
      </c>
      <c r="AJ282" s="53"/>
      <c r="AK282" s="53"/>
      <c r="AL282" s="110"/>
      <c r="AM282" s="110"/>
      <c r="AN282" s="110"/>
      <c r="AO282" s="110"/>
      <c r="AP282" s="111"/>
      <c r="AQ282" s="54">
        <f>AQ281-AQ280</f>
        <v>0</v>
      </c>
    </row>
    <row r="283" spans="1:43" x14ac:dyDescent="0.25">
      <c r="B283" s="49">
        <f t="shared" si="282"/>
        <v>1</v>
      </c>
    </row>
    <row r="284" spans="1:43" x14ac:dyDescent="0.25">
      <c r="B284" s="49">
        <f t="shared" si="282"/>
        <v>1</v>
      </c>
    </row>
    <row r="285" spans="1:43" x14ac:dyDescent="0.25">
      <c r="A285" s="49">
        <v>9</v>
      </c>
      <c r="B285" s="49">
        <f t="shared" si="282"/>
        <v>6</v>
      </c>
      <c r="C285" s="1" t="str">
        <f t="array" ref="C285">IFERROR(INDEX(MTEC17_PROG!$D$2:$D$231,MATCH(1,(MTEC17_PROG!$A$2:$A$231=Results!$D$3)*(MTEC17_PROG!$C$2:$C$231=Results!A285),0)),"Programme "&amp;A285)</f>
        <v>Programme 9</v>
      </c>
      <c r="D285" s="1"/>
      <c r="E285" s="1"/>
      <c r="F285" s="1"/>
      <c r="G285" s="1"/>
      <c r="H285" s="1"/>
      <c r="I285" s="1"/>
      <c r="J285" s="1"/>
      <c r="K285" s="1"/>
      <c r="AP285" s="26"/>
      <c r="AQ285" s="106"/>
    </row>
    <row r="286" spans="1:43" x14ac:dyDescent="0.25">
      <c r="A286" s="49">
        <v>9</v>
      </c>
      <c r="B286" s="49">
        <f t="shared" si="282"/>
        <v>1</v>
      </c>
      <c r="C286" s="14"/>
      <c r="D286" s="230" t="s">
        <v>733</v>
      </c>
      <c r="E286" s="231"/>
      <c r="F286" s="230" t="s">
        <v>602</v>
      </c>
      <c r="G286" s="234"/>
      <c r="H286" s="234"/>
      <c r="I286" s="234"/>
      <c r="J286" s="234"/>
      <c r="K286" s="231"/>
      <c r="L286" s="234" t="s">
        <v>1</v>
      </c>
      <c r="M286" s="234"/>
      <c r="N286" s="234"/>
      <c r="O286" s="234"/>
      <c r="P286" s="234"/>
      <c r="Q286" s="234"/>
      <c r="R286" s="234"/>
      <c r="S286" s="231"/>
      <c r="T286" s="230" t="s">
        <v>2</v>
      </c>
      <c r="U286" s="234"/>
      <c r="V286" s="234"/>
      <c r="W286" s="234"/>
      <c r="X286" s="234"/>
      <c r="Y286" s="234"/>
      <c r="Z286" s="234"/>
      <c r="AA286" s="231"/>
      <c r="AB286" s="230" t="s">
        <v>3</v>
      </c>
      <c r="AC286" s="234"/>
      <c r="AD286" s="234"/>
      <c r="AE286" s="234"/>
      <c r="AF286" s="234"/>
      <c r="AG286" s="234"/>
      <c r="AH286" s="234"/>
      <c r="AI286" s="231"/>
      <c r="AJ286" s="230" t="s">
        <v>4</v>
      </c>
      <c r="AK286" s="234"/>
      <c r="AL286" s="234"/>
      <c r="AM286" s="234"/>
      <c r="AN286" s="234"/>
      <c r="AO286" s="234"/>
      <c r="AP286" s="234"/>
      <c r="AQ286" s="231"/>
    </row>
    <row r="287" spans="1:43" ht="60" x14ac:dyDescent="0.25">
      <c r="A287" s="49">
        <v>9</v>
      </c>
      <c r="B287" s="49">
        <f t="shared" si="282"/>
        <v>6</v>
      </c>
      <c r="C287" s="11" t="s">
        <v>59</v>
      </c>
      <c r="D287" s="11" t="s">
        <v>731</v>
      </c>
      <c r="E287" s="11" t="s">
        <v>732</v>
      </c>
      <c r="F287" s="214" t="s">
        <v>651</v>
      </c>
      <c r="G287" s="215" t="s">
        <v>652</v>
      </c>
      <c r="H287" s="215" t="s">
        <v>653</v>
      </c>
      <c r="I287" s="216" t="s">
        <v>694</v>
      </c>
      <c r="J287" s="216" t="s">
        <v>693</v>
      </c>
      <c r="K287" s="216" t="s">
        <v>695</v>
      </c>
      <c r="L287" s="12" t="s">
        <v>604</v>
      </c>
      <c r="M287" s="10" t="s">
        <v>322</v>
      </c>
      <c r="N287" s="12" t="s">
        <v>54</v>
      </c>
      <c r="O287" s="10" t="s">
        <v>697</v>
      </c>
      <c r="P287" s="10" t="s">
        <v>392</v>
      </c>
      <c r="Q287" s="10" t="s">
        <v>393</v>
      </c>
      <c r="R287" s="10" t="s">
        <v>390</v>
      </c>
      <c r="S287" s="43" t="s">
        <v>394</v>
      </c>
      <c r="T287" s="10" t="s">
        <v>391</v>
      </c>
      <c r="U287" s="10" t="s">
        <v>322</v>
      </c>
      <c r="V287" s="12" t="s">
        <v>54</v>
      </c>
      <c r="W287" s="10" t="s">
        <v>697</v>
      </c>
      <c r="X287" s="10" t="s">
        <v>392</v>
      </c>
      <c r="Y287" s="10" t="s">
        <v>393</v>
      </c>
      <c r="Z287" s="10" t="s">
        <v>390</v>
      </c>
      <c r="AA287" s="43" t="s">
        <v>394</v>
      </c>
      <c r="AB287" s="10" t="s">
        <v>391</v>
      </c>
      <c r="AC287" s="10" t="s">
        <v>322</v>
      </c>
      <c r="AD287" s="12" t="s">
        <v>54</v>
      </c>
      <c r="AE287" s="10" t="s">
        <v>697</v>
      </c>
      <c r="AF287" s="10" t="s">
        <v>392</v>
      </c>
      <c r="AG287" s="10" t="s">
        <v>393</v>
      </c>
      <c r="AH287" s="10" t="s">
        <v>390</v>
      </c>
      <c r="AI287" s="43" t="s">
        <v>394</v>
      </c>
      <c r="AJ287" s="10" t="s">
        <v>391</v>
      </c>
      <c r="AK287" s="10" t="s">
        <v>322</v>
      </c>
      <c r="AL287" s="12" t="s">
        <v>54</v>
      </c>
      <c r="AM287" s="10" t="s">
        <v>697</v>
      </c>
      <c r="AN287" s="10" t="s">
        <v>392</v>
      </c>
      <c r="AO287" s="10" t="s">
        <v>393</v>
      </c>
      <c r="AP287" s="10" t="s">
        <v>390</v>
      </c>
      <c r="AQ287" s="43" t="s">
        <v>394</v>
      </c>
    </row>
    <row r="288" spans="1:43" x14ac:dyDescent="0.25">
      <c r="A288" s="49">
        <v>9</v>
      </c>
      <c r="B288" s="49">
        <f t="shared" si="282"/>
        <v>1</v>
      </c>
      <c r="C288" s="7">
        <v>1</v>
      </c>
      <c r="D288" s="228"/>
      <c r="E288" s="228"/>
      <c r="F288" s="40">
        <f>SUMIFS(WORKING!$AB$3:$AB$6802,WORKING!$A$3:$A$6802,Results!$D$3,WORKING!$B$3:$B$6802,Results!A288,WORKING!$C$3:$C$6802,Results!C288)</f>
        <v>0</v>
      </c>
      <c r="G288" s="35">
        <f>SUMIFS(WORKING!$AC$3:$AC$6802,WORKING!$A$3:$A$6802,Results!$D$3,WORKING!$B$3:$B$6802,Results!A288,WORKING!$C$3:$C$6802,Results!C288)/1000</f>
        <v>0</v>
      </c>
      <c r="H288" s="35">
        <f>IFERROR(G288/F288,0)</f>
        <v>0</v>
      </c>
      <c r="I288" s="156" t="s">
        <v>754</v>
      </c>
      <c r="J288" s="211" t="s">
        <v>754</v>
      </c>
      <c r="K288" s="217" t="str">
        <f>IFERROR(IF(J288="",G288,J288)/IF(I288="",F288,I288),"")</f>
        <v/>
      </c>
      <c r="L288" s="34">
        <f t="shared" ref="L288:L307" si="287">IF(I288="",F288,I288)</f>
        <v>0</v>
      </c>
      <c r="M288" s="40">
        <f>IF(K288="",H288*(1+SUMIFS(WORKING!$W$3:$W$6802,WORKING!$A$3:$A$6802,$D$3,WORKING!$B$3:$B$6802,A288,WORKING!$C$3:$C$6802,C288))*(1+SUMIFS(WORKING!$AA$3:$AA$6802,WORKING!$A$3:$A$6802,$D$3,WORKING!$B$3:$B$6802,A288,WORKING!$C$3:$C$6802,C288)),K288*(1+SUMIFS(WORKING!$W$3:$W$6802,WORKING!$A$3:$A$6802,$D$3,WORKING!$B$3:$B$6802,A288,WORKING!$C$3:$C$6802,C288))*(1+SUMIFS(WORKING!$AA$3:$AA$6802,WORKING!$A$3:$A$6802,$D$3,WORKING!$B$3:$B$6802,A288,WORKING!$C$3:$C$6802,C288)))</f>
        <v>0</v>
      </c>
      <c r="N288" s="57">
        <v>0</v>
      </c>
      <c r="O288" s="57">
        <v>0</v>
      </c>
      <c r="P288" s="61">
        <f t="shared" ref="P288:P307" si="288">-O288+L288+N288</f>
        <v>0</v>
      </c>
      <c r="Q288" s="40">
        <f>M288*N288</f>
        <v>0</v>
      </c>
      <c r="R288" s="40">
        <f>-M288*O288</f>
        <v>0</v>
      </c>
      <c r="S288" s="44">
        <f>M288*P288</f>
        <v>0</v>
      </c>
      <c r="T288" s="35">
        <f>P288</f>
        <v>0</v>
      </c>
      <c r="U288" s="40">
        <f>M288*(1+SUMIFS(WORKING!$X$3:$X$6802,WORKING!$A$3:$A$6802,$D$3,WORKING!$B$3:$B$6802,A288,WORKING!$C$3:$C$6802,C288))*(1+SUMIFS(WORKING!$AA$3:$AA$6802,WORKING!$A$3:$A$6802,$D$3,WORKING!$B$3:$B$6802,A288,WORKING!$C$3:$C$6802,C288))</f>
        <v>0</v>
      </c>
      <c r="V288" s="57">
        <v>0</v>
      </c>
      <c r="W288" s="57">
        <v>0</v>
      </c>
      <c r="X288" s="61">
        <f t="shared" ref="X288:X307" si="289">-W288+T288+V288</f>
        <v>0</v>
      </c>
      <c r="Y288" s="40">
        <f>U288*V288</f>
        <v>0</v>
      </c>
      <c r="Z288" s="40">
        <f>-U288*W288</f>
        <v>0</v>
      </c>
      <c r="AA288" s="44">
        <f>U288*X288</f>
        <v>0</v>
      </c>
      <c r="AB288" s="35">
        <f>X288</f>
        <v>0</v>
      </c>
      <c r="AC288" s="40">
        <f>U288*(1+SUMIFS(WORKING!$Y$3:$Y$6802,WORKING!$A$3:$A$6802,$D$3,WORKING!$B$3:$B$6802,A288,WORKING!$C$3:$C$6802,C288))*(1+SUMIFS(WORKING!$AA$3:$AA$6802,WORKING!$A$3:$A$6802,$D$3,WORKING!$B$3:$B$6802,A288,WORKING!$C$3:$C$6802,C288))</f>
        <v>0</v>
      </c>
      <c r="AD288" s="57">
        <v>0</v>
      </c>
      <c r="AE288" s="57">
        <v>0</v>
      </c>
      <c r="AF288" s="61">
        <f t="shared" ref="AF288:AF307" si="290">-AE288+AB288+AD288</f>
        <v>0</v>
      </c>
      <c r="AG288" s="40">
        <f>AC288*AD288</f>
        <v>0</v>
      </c>
      <c r="AH288" s="40">
        <f>-AC288*AE288</f>
        <v>0</v>
      </c>
      <c r="AI288" s="44">
        <f>AC288*AF288</f>
        <v>0</v>
      </c>
      <c r="AJ288" s="35">
        <f t="shared" ref="AJ288:AJ307" si="291">AF288</f>
        <v>0</v>
      </c>
      <c r="AK288" s="40">
        <f>AC288*(1+SUMIFS(WORKING!$Z$3:$Z$6802,WORKING!$A$3:$A$6802,$D$3,WORKING!$B$3:$B$6802,A288,WORKING!$C$3:$C$6802,C288))*(1+SUMIFS(WORKING!$AA$3:$AA$6802,WORKING!$A$3:$A$6802,$D$3,WORKING!$B$3:$B$6802,A288,WORKING!$C$3:$C$6802,C288))</f>
        <v>0</v>
      </c>
      <c r="AL288" s="57">
        <v>0</v>
      </c>
      <c r="AM288" s="57">
        <v>0</v>
      </c>
      <c r="AN288" s="61">
        <f t="shared" ref="AN288:AN307" si="292">-AM288+AJ288+AL288</f>
        <v>0</v>
      </c>
      <c r="AO288" s="40">
        <f>AK288*AL288</f>
        <v>0</v>
      </c>
      <c r="AP288" s="40">
        <f>-AK288*AM288</f>
        <v>0</v>
      </c>
      <c r="AQ288" s="44">
        <f>AK288*AN288</f>
        <v>0</v>
      </c>
    </row>
    <row r="289" spans="1:43" x14ac:dyDescent="0.25">
      <c r="A289" s="49">
        <v>9</v>
      </c>
      <c r="B289" s="49">
        <f t="shared" si="282"/>
        <v>1</v>
      </c>
      <c r="C289" s="7">
        <v>2</v>
      </c>
      <c r="D289" s="228"/>
      <c r="E289" s="228"/>
      <c r="F289" s="40">
        <f>SUMIFS(WORKING!$AB$3:$AB$6802,WORKING!$A$3:$A$6802,Results!$D$3,WORKING!$B$3:$B$6802,Results!A289,WORKING!$C$3:$C$6802,Results!C289)</f>
        <v>0</v>
      </c>
      <c r="G289" s="35">
        <f>SUMIFS(WORKING!$AC$3:$AC$6802,WORKING!$A$3:$A$6802,Results!$D$3,WORKING!$B$3:$B$6802,Results!A289,WORKING!$C$3:$C$6802,Results!C289)/1000</f>
        <v>0</v>
      </c>
      <c r="H289" s="35">
        <f t="shared" ref="H289:H307" si="293">IFERROR(G289/F289,0)</f>
        <v>0</v>
      </c>
      <c r="I289" s="187" t="s">
        <v>754</v>
      </c>
      <c r="J289" s="212" t="s">
        <v>754</v>
      </c>
      <c r="K289" s="217" t="str">
        <f t="shared" ref="K289:K307" si="294">IFERROR(IF(J289="",G289,J289)/IF(I289="",F289,I289),"")</f>
        <v/>
      </c>
      <c r="L289" s="34">
        <f t="shared" si="287"/>
        <v>0</v>
      </c>
      <c r="M289" s="40">
        <f>IF(K289="",H289*(1+SUMIFS(WORKING!$W$3:$W$6802,WORKING!$A$3:$A$6802,$D$3,WORKING!$B$3:$B$6802,A289,WORKING!$C$3:$C$6802,C289))*(1+SUMIFS(WORKING!$AA$3:$AA$6802,WORKING!$A$3:$A$6802,$D$3,WORKING!$B$3:$B$6802,A289,WORKING!$C$3:$C$6802,C289)),K289*(1+SUMIFS(WORKING!$W$3:$W$6802,WORKING!$A$3:$A$6802,$D$3,WORKING!$B$3:$B$6802,A289,WORKING!$C$3:$C$6802,C289))*(1+SUMIFS(WORKING!$AA$3:$AA$6802,WORKING!$A$3:$A$6802,$D$3,WORKING!$B$3:$B$6802,A289,WORKING!$C$3:$C$6802,C289)))</f>
        <v>0</v>
      </c>
      <c r="N289" s="57">
        <v>0</v>
      </c>
      <c r="O289" s="57">
        <v>0</v>
      </c>
      <c r="P289" s="61">
        <f t="shared" si="288"/>
        <v>0</v>
      </c>
      <c r="Q289" s="40">
        <f t="shared" ref="Q289:Q307" si="295">M289*N289</f>
        <v>0</v>
      </c>
      <c r="R289" s="40">
        <f t="shared" ref="R289:R307" si="296">-M289*O289</f>
        <v>0</v>
      </c>
      <c r="S289" s="44">
        <f t="shared" ref="S289:S307" si="297">M289*P289</f>
        <v>0</v>
      </c>
      <c r="T289" s="35">
        <f t="shared" ref="T289:T307" si="298">P289</f>
        <v>0</v>
      </c>
      <c r="U289" s="40">
        <f>M289*(1+SUMIFS(WORKING!$X$3:$X$6802,WORKING!$A$3:$A$6802,$D$3,WORKING!$B$3:$B$6802,A289,WORKING!$C$3:$C$6802,C289))*(1+SUMIFS(WORKING!$AA$3:$AA$6802,WORKING!$A$3:$A$6802,$D$3,WORKING!$B$3:$B$6802,A289,WORKING!$C$3:$C$6802,C289))</f>
        <v>0</v>
      </c>
      <c r="V289" s="57">
        <v>0</v>
      </c>
      <c r="W289" s="57">
        <v>0</v>
      </c>
      <c r="X289" s="61">
        <f t="shared" si="289"/>
        <v>0</v>
      </c>
      <c r="Y289" s="40">
        <f t="shared" ref="Y289:Y307" si="299">U289*V289</f>
        <v>0</v>
      </c>
      <c r="Z289" s="40">
        <f t="shared" ref="Z289:Z307" si="300">-U289*W289</f>
        <v>0</v>
      </c>
      <c r="AA289" s="44">
        <f t="shared" ref="AA289:AA307" si="301">U289*X289</f>
        <v>0</v>
      </c>
      <c r="AB289" s="35">
        <f t="shared" ref="AB289:AB307" si="302">X289</f>
        <v>0</v>
      </c>
      <c r="AC289" s="40">
        <f>U289*(1+SUMIFS(WORKING!$Y$3:$Y$6802,WORKING!$A$3:$A$6802,$D$3,WORKING!$B$3:$B$6802,A289,WORKING!$C$3:$C$6802,C289))*(1+SUMIFS(WORKING!$AA$3:$AA$6802,WORKING!$A$3:$A$6802,$D$3,WORKING!$B$3:$B$6802,A289,WORKING!$C$3:$C$6802,C289))</f>
        <v>0</v>
      </c>
      <c r="AD289" s="57">
        <v>0</v>
      </c>
      <c r="AE289" s="57">
        <v>0</v>
      </c>
      <c r="AF289" s="61">
        <f t="shared" si="290"/>
        <v>0</v>
      </c>
      <c r="AG289" s="40">
        <f t="shared" ref="AG289:AG307" si="303">AC289*AD289</f>
        <v>0</v>
      </c>
      <c r="AH289" s="40">
        <f t="shared" ref="AH289:AH307" si="304">-AC289*AE289</f>
        <v>0</v>
      </c>
      <c r="AI289" s="44">
        <f t="shared" ref="AI289:AI307" si="305">AC289*AF289</f>
        <v>0</v>
      </c>
      <c r="AJ289" s="35">
        <f t="shared" si="291"/>
        <v>0</v>
      </c>
      <c r="AK289" s="40">
        <f>AC289*(1+SUMIFS(WORKING!$Z$3:$Z$6802,WORKING!$A$3:$A$6802,$D$3,WORKING!$B$3:$B$6802,A289,WORKING!$C$3:$C$6802,C289))*(1+SUMIFS(WORKING!$AA$3:$AA$6802,WORKING!$A$3:$A$6802,$D$3,WORKING!$B$3:$B$6802,A289,WORKING!$C$3:$C$6802,C289))</f>
        <v>0</v>
      </c>
      <c r="AL289" s="57">
        <v>0</v>
      </c>
      <c r="AM289" s="57">
        <v>0</v>
      </c>
      <c r="AN289" s="61">
        <f t="shared" si="292"/>
        <v>0</v>
      </c>
      <c r="AO289" s="40">
        <f t="shared" ref="AO289:AO307" si="306">AK289*AL289</f>
        <v>0</v>
      </c>
      <c r="AP289" s="40">
        <f t="shared" ref="AP289:AP307" si="307">-AK289*AM289</f>
        <v>0</v>
      </c>
      <c r="AQ289" s="44">
        <f t="shared" ref="AQ289:AQ307" si="308">AK289*AN289</f>
        <v>0</v>
      </c>
    </row>
    <row r="290" spans="1:43" x14ac:dyDescent="0.25">
      <c r="A290" s="49">
        <v>9</v>
      </c>
      <c r="B290" s="49">
        <f t="shared" si="282"/>
        <v>1</v>
      </c>
      <c r="C290" s="7">
        <v>3</v>
      </c>
      <c r="D290" s="228"/>
      <c r="E290" s="228"/>
      <c r="F290" s="40">
        <f>SUMIFS(WORKING!$AB$3:$AB$6802,WORKING!$A$3:$A$6802,Results!$D$3,WORKING!$B$3:$B$6802,Results!A290,WORKING!$C$3:$C$6802,Results!C290)</f>
        <v>0</v>
      </c>
      <c r="G290" s="35">
        <f>SUMIFS(WORKING!$AC$3:$AC$6802,WORKING!$A$3:$A$6802,Results!$D$3,WORKING!$B$3:$B$6802,Results!A290,WORKING!$C$3:$C$6802,Results!C290)/1000</f>
        <v>0</v>
      </c>
      <c r="H290" s="35">
        <f t="shared" si="293"/>
        <v>0</v>
      </c>
      <c r="I290" s="187" t="s">
        <v>754</v>
      </c>
      <c r="J290" s="212" t="s">
        <v>754</v>
      </c>
      <c r="K290" s="217" t="str">
        <f t="shared" si="294"/>
        <v/>
      </c>
      <c r="L290" s="34">
        <f t="shared" si="287"/>
        <v>0</v>
      </c>
      <c r="M290" s="40">
        <f>IF(K290="",H290*(1+SUMIFS(WORKING!$W$3:$W$6802,WORKING!$A$3:$A$6802,$D$3,WORKING!$B$3:$B$6802,A290,WORKING!$C$3:$C$6802,C290))*(1+SUMIFS(WORKING!$AA$3:$AA$6802,WORKING!$A$3:$A$6802,$D$3,WORKING!$B$3:$B$6802,A290,WORKING!$C$3:$C$6802,C290)),K290*(1+SUMIFS(WORKING!$W$3:$W$6802,WORKING!$A$3:$A$6802,$D$3,WORKING!$B$3:$B$6802,A290,WORKING!$C$3:$C$6802,C290))*(1+SUMIFS(WORKING!$AA$3:$AA$6802,WORKING!$A$3:$A$6802,$D$3,WORKING!$B$3:$B$6802,A290,WORKING!$C$3:$C$6802,C290)))</f>
        <v>0</v>
      </c>
      <c r="N290" s="57">
        <v>0</v>
      </c>
      <c r="O290" s="57">
        <v>0</v>
      </c>
      <c r="P290" s="61">
        <f t="shared" si="288"/>
        <v>0</v>
      </c>
      <c r="Q290" s="40">
        <f t="shared" si="295"/>
        <v>0</v>
      </c>
      <c r="R290" s="40">
        <f t="shared" si="296"/>
        <v>0</v>
      </c>
      <c r="S290" s="44">
        <f t="shared" si="297"/>
        <v>0</v>
      </c>
      <c r="T290" s="35">
        <f t="shared" si="298"/>
        <v>0</v>
      </c>
      <c r="U290" s="40">
        <f>M290*(1+SUMIFS(WORKING!$X$3:$X$6802,WORKING!$A$3:$A$6802,$D$3,WORKING!$B$3:$B$6802,A290,WORKING!$C$3:$C$6802,C290))*(1+SUMIFS(WORKING!$AA$3:$AA$6802,WORKING!$A$3:$A$6802,$D$3,WORKING!$B$3:$B$6802,A290,WORKING!$C$3:$C$6802,C290))</f>
        <v>0</v>
      </c>
      <c r="V290" s="57">
        <v>0</v>
      </c>
      <c r="W290" s="57">
        <v>0</v>
      </c>
      <c r="X290" s="61">
        <f t="shared" si="289"/>
        <v>0</v>
      </c>
      <c r="Y290" s="40">
        <f t="shared" si="299"/>
        <v>0</v>
      </c>
      <c r="Z290" s="40">
        <f t="shared" si="300"/>
        <v>0</v>
      </c>
      <c r="AA290" s="44">
        <f t="shared" si="301"/>
        <v>0</v>
      </c>
      <c r="AB290" s="35">
        <f t="shared" si="302"/>
        <v>0</v>
      </c>
      <c r="AC290" s="40">
        <f>U290*(1+SUMIFS(WORKING!$Y$3:$Y$6802,WORKING!$A$3:$A$6802,$D$3,WORKING!$B$3:$B$6802,A290,WORKING!$C$3:$C$6802,C290))*(1+SUMIFS(WORKING!$AA$3:$AA$6802,WORKING!$A$3:$A$6802,$D$3,WORKING!$B$3:$B$6802,A290,WORKING!$C$3:$C$6802,C290))</f>
        <v>0</v>
      </c>
      <c r="AD290" s="57">
        <v>0</v>
      </c>
      <c r="AE290" s="57">
        <v>0</v>
      </c>
      <c r="AF290" s="61">
        <f t="shared" si="290"/>
        <v>0</v>
      </c>
      <c r="AG290" s="40">
        <f t="shared" si="303"/>
        <v>0</v>
      </c>
      <c r="AH290" s="40">
        <f t="shared" si="304"/>
        <v>0</v>
      </c>
      <c r="AI290" s="44">
        <f t="shared" si="305"/>
        <v>0</v>
      </c>
      <c r="AJ290" s="35">
        <f t="shared" si="291"/>
        <v>0</v>
      </c>
      <c r="AK290" s="40">
        <f>AC290*(1+SUMIFS(WORKING!$Z$3:$Z$6802,WORKING!$A$3:$A$6802,$D$3,WORKING!$B$3:$B$6802,A290,WORKING!$C$3:$C$6802,C290))*(1+SUMIFS(WORKING!$AA$3:$AA$6802,WORKING!$A$3:$A$6802,$D$3,WORKING!$B$3:$B$6802,A290,WORKING!$C$3:$C$6802,C290))</f>
        <v>0</v>
      </c>
      <c r="AL290" s="57">
        <v>0</v>
      </c>
      <c r="AM290" s="57">
        <v>0</v>
      </c>
      <c r="AN290" s="61">
        <f t="shared" si="292"/>
        <v>0</v>
      </c>
      <c r="AO290" s="40">
        <f t="shared" si="306"/>
        <v>0</v>
      </c>
      <c r="AP290" s="40">
        <f t="shared" si="307"/>
        <v>0</v>
      </c>
      <c r="AQ290" s="44">
        <f t="shared" si="308"/>
        <v>0</v>
      </c>
    </row>
    <row r="291" spans="1:43" x14ac:dyDescent="0.25">
      <c r="A291" s="49">
        <v>9</v>
      </c>
      <c r="B291" s="49">
        <f t="shared" si="282"/>
        <v>1</v>
      </c>
      <c r="C291" s="7">
        <v>4</v>
      </c>
      <c r="D291" s="228"/>
      <c r="E291" s="228"/>
      <c r="F291" s="40">
        <f>SUMIFS(WORKING!$AB$3:$AB$6802,WORKING!$A$3:$A$6802,Results!$D$3,WORKING!$B$3:$B$6802,Results!A291,WORKING!$C$3:$C$6802,Results!C291)</f>
        <v>0</v>
      </c>
      <c r="G291" s="35">
        <f>SUMIFS(WORKING!$AC$3:$AC$6802,WORKING!$A$3:$A$6802,Results!$D$3,WORKING!$B$3:$B$6802,Results!A291,WORKING!$C$3:$C$6802,Results!C291)/1000</f>
        <v>0</v>
      </c>
      <c r="H291" s="35">
        <f t="shared" si="293"/>
        <v>0</v>
      </c>
      <c r="I291" s="187" t="s">
        <v>754</v>
      </c>
      <c r="J291" s="212" t="s">
        <v>754</v>
      </c>
      <c r="K291" s="217" t="str">
        <f t="shared" si="294"/>
        <v/>
      </c>
      <c r="L291" s="34">
        <f t="shared" si="287"/>
        <v>0</v>
      </c>
      <c r="M291" s="40">
        <f>IF(K291="",H291*(1+SUMIFS(WORKING!$W$3:$W$6802,WORKING!$A$3:$A$6802,$D$3,WORKING!$B$3:$B$6802,A291,WORKING!$C$3:$C$6802,C291))*(1+SUMIFS(WORKING!$AA$3:$AA$6802,WORKING!$A$3:$A$6802,$D$3,WORKING!$B$3:$B$6802,A291,WORKING!$C$3:$C$6802,C291)),K291*(1+SUMIFS(WORKING!$W$3:$W$6802,WORKING!$A$3:$A$6802,$D$3,WORKING!$B$3:$B$6802,A291,WORKING!$C$3:$C$6802,C291))*(1+SUMIFS(WORKING!$AA$3:$AA$6802,WORKING!$A$3:$A$6802,$D$3,WORKING!$B$3:$B$6802,A291,WORKING!$C$3:$C$6802,C291)))</f>
        <v>0</v>
      </c>
      <c r="N291" s="57">
        <v>0</v>
      </c>
      <c r="O291" s="57">
        <v>0</v>
      </c>
      <c r="P291" s="61">
        <f t="shared" si="288"/>
        <v>0</v>
      </c>
      <c r="Q291" s="40">
        <f t="shared" si="295"/>
        <v>0</v>
      </c>
      <c r="R291" s="40">
        <f t="shared" si="296"/>
        <v>0</v>
      </c>
      <c r="S291" s="44">
        <f t="shared" si="297"/>
        <v>0</v>
      </c>
      <c r="T291" s="35">
        <f t="shared" si="298"/>
        <v>0</v>
      </c>
      <c r="U291" s="40">
        <f>M291*(1+SUMIFS(WORKING!$X$3:$X$6802,WORKING!$A$3:$A$6802,$D$3,WORKING!$B$3:$B$6802,A291,WORKING!$C$3:$C$6802,C291))*(1+SUMIFS(WORKING!$AA$3:$AA$6802,WORKING!$A$3:$A$6802,$D$3,WORKING!$B$3:$B$6802,A291,WORKING!$C$3:$C$6802,C291))</f>
        <v>0</v>
      </c>
      <c r="V291" s="57">
        <v>0</v>
      </c>
      <c r="W291" s="57">
        <v>0</v>
      </c>
      <c r="X291" s="61">
        <f t="shared" si="289"/>
        <v>0</v>
      </c>
      <c r="Y291" s="40">
        <f t="shared" si="299"/>
        <v>0</v>
      </c>
      <c r="Z291" s="40">
        <f t="shared" si="300"/>
        <v>0</v>
      </c>
      <c r="AA291" s="44">
        <f t="shared" si="301"/>
        <v>0</v>
      </c>
      <c r="AB291" s="35">
        <f t="shared" si="302"/>
        <v>0</v>
      </c>
      <c r="AC291" s="40">
        <f>U291*(1+SUMIFS(WORKING!$Y$3:$Y$6802,WORKING!$A$3:$A$6802,$D$3,WORKING!$B$3:$B$6802,A291,WORKING!$C$3:$C$6802,C291))*(1+SUMIFS(WORKING!$AA$3:$AA$6802,WORKING!$A$3:$A$6802,$D$3,WORKING!$B$3:$B$6802,A291,WORKING!$C$3:$C$6802,C291))</f>
        <v>0</v>
      </c>
      <c r="AD291" s="57">
        <v>0</v>
      </c>
      <c r="AE291" s="57">
        <v>0</v>
      </c>
      <c r="AF291" s="61">
        <f t="shared" si="290"/>
        <v>0</v>
      </c>
      <c r="AG291" s="40">
        <f t="shared" si="303"/>
        <v>0</v>
      </c>
      <c r="AH291" s="40">
        <f t="shared" si="304"/>
        <v>0</v>
      </c>
      <c r="AI291" s="44">
        <f t="shared" si="305"/>
        <v>0</v>
      </c>
      <c r="AJ291" s="35">
        <f t="shared" si="291"/>
        <v>0</v>
      </c>
      <c r="AK291" s="40">
        <f>AC291*(1+SUMIFS(WORKING!$Z$3:$Z$6802,WORKING!$A$3:$A$6802,$D$3,WORKING!$B$3:$B$6802,A291,WORKING!$C$3:$C$6802,C291))*(1+SUMIFS(WORKING!$AA$3:$AA$6802,WORKING!$A$3:$A$6802,$D$3,WORKING!$B$3:$B$6802,A291,WORKING!$C$3:$C$6802,C291))</f>
        <v>0</v>
      </c>
      <c r="AL291" s="57">
        <v>0</v>
      </c>
      <c r="AM291" s="57">
        <v>0</v>
      </c>
      <c r="AN291" s="61">
        <f t="shared" si="292"/>
        <v>0</v>
      </c>
      <c r="AO291" s="40">
        <f t="shared" si="306"/>
        <v>0</v>
      </c>
      <c r="AP291" s="40">
        <f t="shared" si="307"/>
        <v>0</v>
      </c>
      <c r="AQ291" s="44">
        <f t="shared" si="308"/>
        <v>0</v>
      </c>
    </row>
    <row r="292" spans="1:43" x14ac:dyDescent="0.25">
      <c r="A292" s="49">
        <v>9</v>
      </c>
      <c r="B292" s="49">
        <f t="shared" si="282"/>
        <v>1</v>
      </c>
      <c r="C292" s="7">
        <v>5</v>
      </c>
      <c r="D292" s="228"/>
      <c r="E292" s="228"/>
      <c r="F292" s="40">
        <f>SUMIFS(WORKING!$AB$3:$AB$6802,WORKING!$A$3:$A$6802,Results!$D$3,WORKING!$B$3:$B$6802,Results!A292,WORKING!$C$3:$C$6802,Results!C292)</f>
        <v>0</v>
      </c>
      <c r="G292" s="35">
        <f>SUMIFS(WORKING!$AC$3:$AC$6802,WORKING!$A$3:$A$6802,Results!$D$3,WORKING!$B$3:$B$6802,Results!A292,WORKING!$C$3:$C$6802,Results!C292)/1000</f>
        <v>0</v>
      </c>
      <c r="H292" s="35">
        <f t="shared" si="293"/>
        <v>0</v>
      </c>
      <c r="I292" s="187" t="s">
        <v>754</v>
      </c>
      <c r="J292" s="212" t="s">
        <v>754</v>
      </c>
      <c r="K292" s="217" t="str">
        <f t="shared" si="294"/>
        <v/>
      </c>
      <c r="L292" s="34">
        <f t="shared" si="287"/>
        <v>0</v>
      </c>
      <c r="M292" s="40">
        <f>IF(K292="",H292*(1+SUMIFS(WORKING!$W$3:$W$6802,WORKING!$A$3:$A$6802,$D$3,WORKING!$B$3:$B$6802,A292,WORKING!$C$3:$C$6802,C292))*(1+SUMIFS(WORKING!$AA$3:$AA$6802,WORKING!$A$3:$A$6802,$D$3,WORKING!$B$3:$B$6802,A292,WORKING!$C$3:$C$6802,C292)),K292*(1+SUMIFS(WORKING!$W$3:$W$6802,WORKING!$A$3:$A$6802,$D$3,WORKING!$B$3:$B$6802,A292,WORKING!$C$3:$C$6802,C292))*(1+SUMIFS(WORKING!$AA$3:$AA$6802,WORKING!$A$3:$A$6802,$D$3,WORKING!$B$3:$B$6802,A292,WORKING!$C$3:$C$6802,C292)))</f>
        <v>0</v>
      </c>
      <c r="N292" s="57">
        <v>0</v>
      </c>
      <c r="O292" s="57">
        <v>0</v>
      </c>
      <c r="P292" s="61">
        <f t="shared" si="288"/>
        <v>0</v>
      </c>
      <c r="Q292" s="40">
        <f t="shared" si="295"/>
        <v>0</v>
      </c>
      <c r="R292" s="40">
        <f t="shared" si="296"/>
        <v>0</v>
      </c>
      <c r="S292" s="44">
        <f t="shared" si="297"/>
        <v>0</v>
      </c>
      <c r="T292" s="35">
        <f t="shared" si="298"/>
        <v>0</v>
      </c>
      <c r="U292" s="40">
        <f>M292*(1+SUMIFS(WORKING!$X$3:$X$6802,WORKING!$A$3:$A$6802,$D$3,WORKING!$B$3:$B$6802,A292,WORKING!$C$3:$C$6802,C292))*(1+SUMIFS(WORKING!$AA$3:$AA$6802,WORKING!$A$3:$A$6802,$D$3,WORKING!$B$3:$B$6802,A292,WORKING!$C$3:$C$6802,C292))</f>
        <v>0</v>
      </c>
      <c r="V292" s="57">
        <v>0</v>
      </c>
      <c r="W292" s="57">
        <v>0</v>
      </c>
      <c r="X292" s="61">
        <f t="shared" si="289"/>
        <v>0</v>
      </c>
      <c r="Y292" s="40">
        <f t="shared" si="299"/>
        <v>0</v>
      </c>
      <c r="Z292" s="40">
        <f t="shared" si="300"/>
        <v>0</v>
      </c>
      <c r="AA292" s="44">
        <f t="shared" si="301"/>
        <v>0</v>
      </c>
      <c r="AB292" s="35">
        <f t="shared" si="302"/>
        <v>0</v>
      </c>
      <c r="AC292" s="40">
        <f>U292*(1+SUMIFS(WORKING!$Y$3:$Y$6802,WORKING!$A$3:$A$6802,$D$3,WORKING!$B$3:$B$6802,A292,WORKING!$C$3:$C$6802,C292))*(1+SUMIFS(WORKING!$AA$3:$AA$6802,WORKING!$A$3:$A$6802,$D$3,WORKING!$B$3:$B$6802,A292,WORKING!$C$3:$C$6802,C292))</f>
        <v>0</v>
      </c>
      <c r="AD292" s="57">
        <v>0</v>
      </c>
      <c r="AE292" s="57">
        <v>0</v>
      </c>
      <c r="AF292" s="61">
        <f t="shared" si="290"/>
        <v>0</v>
      </c>
      <c r="AG292" s="40">
        <f t="shared" si="303"/>
        <v>0</v>
      </c>
      <c r="AH292" s="40">
        <f t="shared" si="304"/>
        <v>0</v>
      </c>
      <c r="AI292" s="44">
        <f t="shared" si="305"/>
        <v>0</v>
      </c>
      <c r="AJ292" s="35">
        <f t="shared" si="291"/>
        <v>0</v>
      </c>
      <c r="AK292" s="40">
        <f>AC292*(1+SUMIFS(WORKING!$Z$3:$Z$6802,WORKING!$A$3:$A$6802,$D$3,WORKING!$B$3:$B$6802,A292,WORKING!$C$3:$C$6802,C292))*(1+SUMIFS(WORKING!$AA$3:$AA$6802,WORKING!$A$3:$A$6802,$D$3,WORKING!$B$3:$B$6802,A292,WORKING!$C$3:$C$6802,C292))</f>
        <v>0</v>
      </c>
      <c r="AL292" s="57">
        <v>0</v>
      </c>
      <c r="AM292" s="57">
        <v>0</v>
      </c>
      <c r="AN292" s="61">
        <f t="shared" si="292"/>
        <v>0</v>
      </c>
      <c r="AO292" s="40">
        <f t="shared" si="306"/>
        <v>0</v>
      </c>
      <c r="AP292" s="40">
        <f t="shared" si="307"/>
        <v>0</v>
      </c>
      <c r="AQ292" s="44">
        <f t="shared" si="308"/>
        <v>0</v>
      </c>
    </row>
    <row r="293" spans="1:43" x14ac:dyDescent="0.25">
      <c r="A293" s="49">
        <v>9</v>
      </c>
      <c r="B293" s="49">
        <f t="shared" si="282"/>
        <v>1</v>
      </c>
      <c r="C293" s="7">
        <v>6</v>
      </c>
      <c r="D293" s="228"/>
      <c r="E293" s="228"/>
      <c r="F293" s="40">
        <f>SUMIFS(WORKING!$AB$3:$AB$6802,WORKING!$A$3:$A$6802,Results!$D$3,WORKING!$B$3:$B$6802,Results!A293,WORKING!$C$3:$C$6802,Results!C293)</f>
        <v>0</v>
      </c>
      <c r="G293" s="35">
        <f>SUMIFS(WORKING!$AC$3:$AC$6802,WORKING!$A$3:$A$6802,Results!$D$3,WORKING!$B$3:$B$6802,Results!A293,WORKING!$C$3:$C$6802,Results!C293)/1000</f>
        <v>0</v>
      </c>
      <c r="H293" s="35">
        <f t="shared" si="293"/>
        <v>0</v>
      </c>
      <c r="I293" s="187" t="s">
        <v>754</v>
      </c>
      <c r="J293" s="212" t="s">
        <v>754</v>
      </c>
      <c r="K293" s="217" t="str">
        <f t="shared" si="294"/>
        <v/>
      </c>
      <c r="L293" s="34">
        <f t="shared" si="287"/>
        <v>0</v>
      </c>
      <c r="M293" s="40">
        <f>IF(K293="",H293*(1+SUMIFS(WORKING!$W$3:$W$6802,WORKING!$A$3:$A$6802,$D$3,WORKING!$B$3:$B$6802,A293,WORKING!$C$3:$C$6802,C293))*(1+SUMIFS(WORKING!$AA$3:$AA$6802,WORKING!$A$3:$A$6802,$D$3,WORKING!$B$3:$B$6802,A293,WORKING!$C$3:$C$6802,C293)),K293*(1+SUMIFS(WORKING!$W$3:$W$6802,WORKING!$A$3:$A$6802,$D$3,WORKING!$B$3:$B$6802,A293,WORKING!$C$3:$C$6802,C293))*(1+SUMIFS(WORKING!$AA$3:$AA$6802,WORKING!$A$3:$A$6802,$D$3,WORKING!$B$3:$B$6802,A293,WORKING!$C$3:$C$6802,C293)))</f>
        <v>0</v>
      </c>
      <c r="N293" s="57">
        <v>0</v>
      </c>
      <c r="O293" s="57">
        <v>0</v>
      </c>
      <c r="P293" s="61">
        <f t="shared" si="288"/>
        <v>0</v>
      </c>
      <c r="Q293" s="40">
        <f t="shared" si="295"/>
        <v>0</v>
      </c>
      <c r="R293" s="40">
        <f t="shared" si="296"/>
        <v>0</v>
      </c>
      <c r="S293" s="44">
        <f t="shared" si="297"/>
        <v>0</v>
      </c>
      <c r="T293" s="35">
        <f t="shared" si="298"/>
        <v>0</v>
      </c>
      <c r="U293" s="40">
        <f>M293*(1+SUMIFS(WORKING!$X$3:$X$6802,WORKING!$A$3:$A$6802,$D$3,WORKING!$B$3:$B$6802,A293,WORKING!$C$3:$C$6802,C293))*(1+SUMIFS(WORKING!$AA$3:$AA$6802,WORKING!$A$3:$A$6802,$D$3,WORKING!$B$3:$B$6802,A293,WORKING!$C$3:$C$6802,C293))</f>
        <v>0</v>
      </c>
      <c r="V293" s="57">
        <v>0</v>
      </c>
      <c r="W293" s="57">
        <v>0</v>
      </c>
      <c r="X293" s="61">
        <f t="shared" si="289"/>
        <v>0</v>
      </c>
      <c r="Y293" s="40">
        <f t="shared" si="299"/>
        <v>0</v>
      </c>
      <c r="Z293" s="40">
        <f t="shared" si="300"/>
        <v>0</v>
      </c>
      <c r="AA293" s="44">
        <f t="shared" si="301"/>
        <v>0</v>
      </c>
      <c r="AB293" s="35">
        <f t="shared" si="302"/>
        <v>0</v>
      </c>
      <c r="AC293" s="40">
        <f>U293*(1+SUMIFS(WORKING!$Y$3:$Y$6802,WORKING!$A$3:$A$6802,$D$3,WORKING!$B$3:$B$6802,A293,WORKING!$C$3:$C$6802,C293))*(1+SUMIFS(WORKING!$AA$3:$AA$6802,WORKING!$A$3:$A$6802,$D$3,WORKING!$B$3:$B$6802,A293,WORKING!$C$3:$C$6802,C293))</f>
        <v>0</v>
      </c>
      <c r="AD293" s="57">
        <v>0</v>
      </c>
      <c r="AE293" s="57">
        <v>0</v>
      </c>
      <c r="AF293" s="61">
        <f t="shared" si="290"/>
        <v>0</v>
      </c>
      <c r="AG293" s="40">
        <f t="shared" si="303"/>
        <v>0</v>
      </c>
      <c r="AH293" s="40">
        <f t="shared" si="304"/>
        <v>0</v>
      </c>
      <c r="AI293" s="44">
        <f t="shared" si="305"/>
        <v>0</v>
      </c>
      <c r="AJ293" s="35">
        <f t="shared" si="291"/>
        <v>0</v>
      </c>
      <c r="AK293" s="40">
        <f>AC293*(1+SUMIFS(WORKING!$Z$3:$Z$6802,WORKING!$A$3:$A$6802,$D$3,WORKING!$B$3:$B$6802,A293,WORKING!$C$3:$C$6802,C293))*(1+SUMIFS(WORKING!$AA$3:$AA$6802,WORKING!$A$3:$A$6802,$D$3,WORKING!$B$3:$B$6802,A293,WORKING!$C$3:$C$6802,C293))</f>
        <v>0</v>
      </c>
      <c r="AL293" s="57">
        <v>0</v>
      </c>
      <c r="AM293" s="57">
        <v>0</v>
      </c>
      <c r="AN293" s="61">
        <f t="shared" si="292"/>
        <v>0</v>
      </c>
      <c r="AO293" s="40">
        <f t="shared" si="306"/>
        <v>0</v>
      </c>
      <c r="AP293" s="40">
        <f t="shared" si="307"/>
        <v>0</v>
      </c>
      <c r="AQ293" s="44">
        <f t="shared" si="308"/>
        <v>0</v>
      </c>
    </row>
    <row r="294" spans="1:43" x14ac:dyDescent="0.25">
      <c r="A294" s="49">
        <v>9</v>
      </c>
      <c r="B294" s="49">
        <f t="shared" si="282"/>
        <v>2</v>
      </c>
      <c r="C294" s="7">
        <v>7</v>
      </c>
      <c r="D294" s="228"/>
      <c r="E294" s="228"/>
      <c r="F294" s="40">
        <f>SUMIFS(WORKING!$AB$3:$AB$6802,WORKING!$A$3:$A$6802,Results!$D$3,WORKING!$B$3:$B$6802,Results!A294,WORKING!$C$3:$C$6802,Results!C294)</f>
        <v>0</v>
      </c>
      <c r="G294" s="35">
        <f>SUMIFS(WORKING!$AC$3:$AC$6802,WORKING!$A$3:$A$6802,Results!$D$3,WORKING!$B$3:$B$6802,Results!A294,WORKING!$C$3:$C$6802,Results!C294)/1000</f>
        <v>0</v>
      </c>
      <c r="H294" s="35">
        <f t="shared" si="293"/>
        <v>0</v>
      </c>
      <c r="I294" s="187" t="s">
        <v>754</v>
      </c>
      <c r="J294" s="212" t="s">
        <v>754</v>
      </c>
      <c r="K294" s="217" t="str">
        <f t="shared" si="294"/>
        <v/>
      </c>
      <c r="L294" s="34">
        <f t="shared" si="287"/>
        <v>0</v>
      </c>
      <c r="M294" s="40">
        <f>IF(K294="",H294*(1+SUMIFS(WORKING!$W$3:$W$6802,WORKING!$A$3:$A$6802,$D$3,WORKING!$B$3:$B$6802,A294,WORKING!$C$3:$C$6802,C294))*(1+SUMIFS(WORKING!$AA$3:$AA$6802,WORKING!$A$3:$A$6802,$D$3,WORKING!$B$3:$B$6802,A294,WORKING!$C$3:$C$6802,C294)),K294*(1+SUMIFS(WORKING!$W$3:$W$6802,WORKING!$A$3:$A$6802,$D$3,WORKING!$B$3:$B$6802,A294,WORKING!$C$3:$C$6802,C294))*(1+SUMIFS(WORKING!$AA$3:$AA$6802,WORKING!$A$3:$A$6802,$D$3,WORKING!$B$3:$B$6802,A294,WORKING!$C$3:$C$6802,C294)))</f>
        <v>0</v>
      </c>
      <c r="N294" s="57">
        <v>0</v>
      </c>
      <c r="O294" s="57">
        <v>0</v>
      </c>
      <c r="P294" s="61">
        <f t="shared" si="288"/>
        <v>0</v>
      </c>
      <c r="Q294" s="40">
        <f t="shared" si="295"/>
        <v>0</v>
      </c>
      <c r="R294" s="40">
        <f t="shared" si="296"/>
        <v>0</v>
      </c>
      <c r="S294" s="44">
        <f t="shared" si="297"/>
        <v>0</v>
      </c>
      <c r="T294" s="35">
        <f t="shared" si="298"/>
        <v>0</v>
      </c>
      <c r="U294" s="40">
        <f>M294*(1+SUMIFS(WORKING!$X$3:$X$6802,WORKING!$A$3:$A$6802,$D$3,WORKING!$B$3:$B$6802,A294,WORKING!$C$3:$C$6802,C294))*(1+SUMIFS(WORKING!$AA$3:$AA$6802,WORKING!$A$3:$A$6802,$D$3,WORKING!$B$3:$B$6802,A294,WORKING!$C$3:$C$6802,C294))</f>
        <v>0</v>
      </c>
      <c r="V294" s="57">
        <v>0</v>
      </c>
      <c r="W294" s="57">
        <v>0</v>
      </c>
      <c r="X294" s="61">
        <f t="shared" si="289"/>
        <v>0</v>
      </c>
      <c r="Y294" s="40">
        <f t="shared" si="299"/>
        <v>0</v>
      </c>
      <c r="Z294" s="40">
        <f t="shared" si="300"/>
        <v>0</v>
      </c>
      <c r="AA294" s="44">
        <f t="shared" si="301"/>
        <v>0</v>
      </c>
      <c r="AB294" s="35">
        <f t="shared" si="302"/>
        <v>0</v>
      </c>
      <c r="AC294" s="40">
        <f>U294*(1+SUMIFS(WORKING!$Y$3:$Y$6802,WORKING!$A$3:$A$6802,$D$3,WORKING!$B$3:$B$6802,A294,WORKING!$C$3:$C$6802,C294))*(1+SUMIFS(WORKING!$AA$3:$AA$6802,WORKING!$A$3:$A$6802,$D$3,WORKING!$B$3:$B$6802,A294,WORKING!$C$3:$C$6802,C294))</f>
        <v>0</v>
      </c>
      <c r="AD294" s="57">
        <v>0</v>
      </c>
      <c r="AE294" s="57">
        <v>0</v>
      </c>
      <c r="AF294" s="61">
        <f t="shared" si="290"/>
        <v>0</v>
      </c>
      <c r="AG294" s="40">
        <f t="shared" si="303"/>
        <v>0</v>
      </c>
      <c r="AH294" s="40">
        <f t="shared" si="304"/>
        <v>0</v>
      </c>
      <c r="AI294" s="44">
        <f t="shared" si="305"/>
        <v>0</v>
      </c>
      <c r="AJ294" s="35">
        <f t="shared" si="291"/>
        <v>0</v>
      </c>
      <c r="AK294" s="40">
        <f>AC294*(1+SUMIFS(WORKING!$Z$3:$Z$6802,WORKING!$A$3:$A$6802,$D$3,WORKING!$B$3:$B$6802,A294,WORKING!$C$3:$C$6802,C294))*(1+SUMIFS(WORKING!$AA$3:$AA$6802,WORKING!$A$3:$A$6802,$D$3,WORKING!$B$3:$B$6802,A294,WORKING!$C$3:$C$6802,C294))</f>
        <v>0</v>
      </c>
      <c r="AL294" s="57">
        <v>0</v>
      </c>
      <c r="AM294" s="57">
        <v>0</v>
      </c>
      <c r="AN294" s="61">
        <f t="shared" si="292"/>
        <v>0</v>
      </c>
      <c r="AO294" s="40">
        <f t="shared" si="306"/>
        <v>0</v>
      </c>
      <c r="AP294" s="40">
        <f t="shared" si="307"/>
        <v>0</v>
      </c>
      <c r="AQ294" s="44">
        <f t="shared" si="308"/>
        <v>0</v>
      </c>
    </row>
    <row r="295" spans="1:43" x14ac:dyDescent="0.25">
      <c r="A295" s="49">
        <v>9</v>
      </c>
      <c r="B295" s="49">
        <f t="shared" si="282"/>
        <v>2</v>
      </c>
      <c r="C295" s="7">
        <v>8</v>
      </c>
      <c r="D295" s="228"/>
      <c r="E295" s="228"/>
      <c r="F295" s="40">
        <f>SUMIFS(WORKING!$AB$3:$AB$6802,WORKING!$A$3:$A$6802,Results!$D$3,WORKING!$B$3:$B$6802,Results!A295,WORKING!$C$3:$C$6802,Results!C295)</f>
        <v>0</v>
      </c>
      <c r="G295" s="35">
        <f>SUMIFS(WORKING!$AC$3:$AC$6802,WORKING!$A$3:$A$6802,Results!$D$3,WORKING!$B$3:$B$6802,Results!A295,WORKING!$C$3:$C$6802,Results!C295)/1000</f>
        <v>0</v>
      </c>
      <c r="H295" s="35">
        <f t="shared" si="293"/>
        <v>0</v>
      </c>
      <c r="I295" s="187" t="s">
        <v>754</v>
      </c>
      <c r="J295" s="212" t="s">
        <v>754</v>
      </c>
      <c r="K295" s="217" t="str">
        <f t="shared" si="294"/>
        <v/>
      </c>
      <c r="L295" s="34">
        <f t="shared" si="287"/>
        <v>0</v>
      </c>
      <c r="M295" s="40">
        <f>IF(K295="",H295*(1+SUMIFS(WORKING!$W$3:$W$6802,WORKING!$A$3:$A$6802,$D$3,WORKING!$B$3:$B$6802,A295,WORKING!$C$3:$C$6802,C295))*(1+SUMIFS(WORKING!$AA$3:$AA$6802,WORKING!$A$3:$A$6802,$D$3,WORKING!$B$3:$B$6802,A295,WORKING!$C$3:$C$6802,C295)),K295*(1+SUMIFS(WORKING!$W$3:$W$6802,WORKING!$A$3:$A$6802,$D$3,WORKING!$B$3:$B$6802,A295,WORKING!$C$3:$C$6802,C295))*(1+SUMIFS(WORKING!$AA$3:$AA$6802,WORKING!$A$3:$A$6802,$D$3,WORKING!$B$3:$B$6802,A295,WORKING!$C$3:$C$6802,C295)))</f>
        <v>0</v>
      </c>
      <c r="N295" s="57">
        <v>0</v>
      </c>
      <c r="O295" s="57">
        <v>0</v>
      </c>
      <c r="P295" s="61">
        <f t="shared" si="288"/>
        <v>0</v>
      </c>
      <c r="Q295" s="40">
        <f t="shared" si="295"/>
        <v>0</v>
      </c>
      <c r="R295" s="40">
        <f t="shared" si="296"/>
        <v>0</v>
      </c>
      <c r="S295" s="44">
        <f t="shared" si="297"/>
        <v>0</v>
      </c>
      <c r="T295" s="35">
        <f t="shared" si="298"/>
        <v>0</v>
      </c>
      <c r="U295" s="40">
        <f>M295*(1+SUMIFS(WORKING!$X$3:$X$6802,WORKING!$A$3:$A$6802,$D$3,WORKING!$B$3:$B$6802,A295,WORKING!$C$3:$C$6802,C295))*(1+SUMIFS(WORKING!$AA$3:$AA$6802,WORKING!$A$3:$A$6802,$D$3,WORKING!$B$3:$B$6802,A295,WORKING!$C$3:$C$6802,C295))</f>
        <v>0</v>
      </c>
      <c r="V295" s="57">
        <v>0</v>
      </c>
      <c r="W295" s="57">
        <v>0</v>
      </c>
      <c r="X295" s="61">
        <f t="shared" si="289"/>
        <v>0</v>
      </c>
      <c r="Y295" s="40">
        <f t="shared" si="299"/>
        <v>0</v>
      </c>
      <c r="Z295" s="40">
        <f t="shared" si="300"/>
        <v>0</v>
      </c>
      <c r="AA295" s="44">
        <f t="shared" si="301"/>
        <v>0</v>
      </c>
      <c r="AB295" s="35">
        <f t="shared" si="302"/>
        <v>0</v>
      </c>
      <c r="AC295" s="40">
        <f>U295*(1+SUMIFS(WORKING!$Y$3:$Y$6802,WORKING!$A$3:$A$6802,$D$3,WORKING!$B$3:$B$6802,A295,WORKING!$C$3:$C$6802,C295))*(1+SUMIFS(WORKING!$AA$3:$AA$6802,WORKING!$A$3:$A$6802,$D$3,WORKING!$B$3:$B$6802,A295,WORKING!$C$3:$C$6802,C295))</f>
        <v>0</v>
      </c>
      <c r="AD295" s="57">
        <v>0</v>
      </c>
      <c r="AE295" s="57">
        <v>0</v>
      </c>
      <c r="AF295" s="61">
        <f t="shared" si="290"/>
        <v>0</v>
      </c>
      <c r="AG295" s="40">
        <f t="shared" si="303"/>
        <v>0</v>
      </c>
      <c r="AH295" s="40">
        <f t="shared" si="304"/>
        <v>0</v>
      </c>
      <c r="AI295" s="44">
        <f t="shared" si="305"/>
        <v>0</v>
      </c>
      <c r="AJ295" s="35">
        <f t="shared" si="291"/>
        <v>0</v>
      </c>
      <c r="AK295" s="40">
        <f>AC295*(1+SUMIFS(WORKING!$Z$3:$Z$6802,WORKING!$A$3:$A$6802,$D$3,WORKING!$B$3:$B$6802,A295,WORKING!$C$3:$C$6802,C295))*(1+SUMIFS(WORKING!$AA$3:$AA$6802,WORKING!$A$3:$A$6802,$D$3,WORKING!$B$3:$B$6802,A295,WORKING!$C$3:$C$6802,C295))</f>
        <v>0</v>
      </c>
      <c r="AL295" s="57">
        <v>0</v>
      </c>
      <c r="AM295" s="57">
        <v>0</v>
      </c>
      <c r="AN295" s="61">
        <f t="shared" si="292"/>
        <v>0</v>
      </c>
      <c r="AO295" s="40">
        <f t="shared" si="306"/>
        <v>0</v>
      </c>
      <c r="AP295" s="40">
        <f t="shared" si="307"/>
        <v>0</v>
      </c>
      <c r="AQ295" s="44">
        <f t="shared" si="308"/>
        <v>0</v>
      </c>
    </row>
    <row r="296" spans="1:43" x14ac:dyDescent="0.25">
      <c r="A296" s="49">
        <v>9</v>
      </c>
      <c r="B296" s="49">
        <f t="shared" si="282"/>
        <v>2</v>
      </c>
      <c r="C296" s="7">
        <v>9</v>
      </c>
      <c r="D296" s="228"/>
      <c r="E296" s="228"/>
      <c r="F296" s="40">
        <f>SUMIFS(WORKING!$AB$3:$AB$6802,WORKING!$A$3:$A$6802,Results!$D$3,WORKING!$B$3:$B$6802,Results!A296,WORKING!$C$3:$C$6802,Results!C296)</f>
        <v>0</v>
      </c>
      <c r="G296" s="35">
        <f>SUMIFS(WORKING!$AC$3:$AC$6802,WORKING!$A$3:$A$6802,Results!$D$3,WORKING!$B$3:$B$6802,Results!A296,WORKING!$C$3:$C$6802,Results!C296)/1000</f>
        <v>0</v>
      </c>
      <c r="H296" s="35">
        <f t="shared" si="293"/>
        <v>0</v>
      </c>
      <c r="I296" s="187" t="s">
        <v>754</v>
      </c>
      <c r="J296" s="212" t="s">
        <v>754</v>
      </c>
      <c r="K296" s="217" t="str">
        <f t="shared" si="294"/>
        <v/>
      </c>
      <c r="L296" s="34">
        <f t="shared" si="287"/>
        <v>0</v>
      </c>
      <c r="M296" s="40">
        <f>IF(K296="",H296*(1+SUMIFS(WORKING!$W$3:$W$6802,WORKING!$A$3:$A$6802,$D$3,WORKING!$B$3:$B$6802,A296,WORKING!$C$3:$C$6802,C296))*(1+SUMIFS(WORKING!$AA$3:$AA$6802,WORKING!$A$3:$A$6802,$D$3,WORKING!$B$3:$B$6802,A296,WORKING!$C$3:$C$6802,C296)),K296*(1+SUMIFS(WORKING!$W$3:$W$6802,WORKING!$A$3:$A$6802,$D$3,WORKING!$B$3:$B$6802,A296,WORKING!$C$3:$C$6802,C296))*(1+SUMIFS(WORKING!$AA$3:$AA$6802,WORKING!$A$3:$A$6802,$D$3,WORKING!$B$3:$B$6802,A296,WORKING!$C$3:$C$6802,C296)))</f>
        <v>0</v>
      </c>
      <c r="N296" s="57">
        <v>0</v>
      </c>
      <c r="O296" s="57">
        <v>0</v>
      </c>
      <c r="P296" s="61">
        <f t="shared" si="288"/>
        <v>0</v>
      </c>
      <c r="Q296" s="40">
        <f t="shared" si="295"/>
        <v>0</v>
      </c>
      <c r="R296" s="40">
        <f t="shared" si="296"/>
        <v>0</v>
      </c>
      <c r="S296" s="44">
        <f t="shared" si="297"/>
        <v>0</v>
      </c>
      <c r="T296" s="35">
        <f t="shared" si="298"/>
        <v>0</v>
      </c>
      <c r="U296" s="40">
        <f>M296*(1+SUMIFS(WORKING!$X$3:$X$6802,WORKING!$A$3:$A$6802,$D$3,WORKING!$B$3:$B$6802,A296,WORKING!$C$3:$C$6802,C296))*(1+SUMIFS(WORKING!$AA$3:$AA$6802,WORKING!$A$3:$A$6802,$D$3,WORKING!$B$3:$B$6802,A296,WORKING!$C$3:$C$6802,C296))</f>
        <v>0</v>
      </c>
      <c r="V296" s="57">
        <v>0</v>
      </c>
      <c r="W296" s="57">
        <v>0</v>
      </c>
      <c r="X296" s="61">
        <f t="shared" si="289"/>
        <v>0</v>
      </c>
      <c r="Y296" s="40">
        <f t="shared" si="299"/>
        <v>0</v>
      </c>
      <c r="Z296" s="40">
        <f t="shared" si="300"/>
        <v>0</v>
      </c>
      <c r="AA296" s="44">
        <f t="shared" si="301"/>
        <v>0</v>
      </c>
      <c r="AB296" s="35">
        <f t="shared" si="302"/>
        <v>0</v>
      </c>
      <c r="AC296" s="40">
        <f>U296*(1+SUMIFS(WORKING!$Y$3:$Y$6802,WORKING!$A$3:$A$6802,$D$3,WORKING!$B$3:$B$6802,A296,WORKING!$C$3:$C$6802,C296))*(1+SUMIFS(WORKING!$AA$3:$AA$6802,WORKING!$A$3:$A$6802,$D$3,WORKING!$B$3:$B$6802,A296,WORKING!$C$3:$C$6802,C296))</f>
        <v>0</v>
      </c>
      <c r="AD296" s="57">
        <v>0</v>
      </c>
      <c r="AE296" s="57">
        <v>0</v>
      </c>
      <c r="AF296" s="61">
        <f t="shared" si="290"/>
        <v>0</v>
      </c>
      <c r="AG296" s="40">
        <f t="shared" si="303"/>
        <v>0</v>
      </c>
      <c r="AH296" s="40">
        <f t="shared" si="304"/>
        <v>0</v>
      </c>
      <c r="AI296" s="44">
        <f t="shared" si="305"/>
        <v>0</v>
      </c>
      <c r="AJ296" s="35">
        <f t="shared" si="291"/>
        <v>0</v>
      </c>
      <c r="AK296" s="40">
        <f>AC296*(1+SUMIFS(WORKING!$Z$3:$Z$6802,WORKING!$A$3:$A$6802,$D$3,WORKING!$B$3:$B$6802,A296,WORKING!$C$3:$C$6802,C296))*(1+SUMIFS(WORKING!$AA$3:$AA$6802,WORKING!$A$3:$A$6802,$D$3,WORKING!$B$3:$B$6802,A296,WORKING!$C$3:$C$6802,C296))</f>
        <v>0</v>
      </c>
      <c r="AL296" s="57">
        <v>0</v>
      </c>
      <c r="AM296" s="57">
        <v>0</v>
      </c>
      <c r="AN296" s="61">
        <f t="shared" si="292"/>
        <v>0</v>
      </c>
      <c r="AO296" s="40">
        <f t="shared" si="306"/>
        <v>0</v>
      </c>
      <c r="AP296" s="40">
        <f t="shared" si="307"/>
        <v>0</v>
      </c>
      <c r="AQ296" s="44">
        <f t="shared" si="308"/>
        <v>0</v>
      </c>
    </row>
    <row r="297" spans="1:43" x14ac:dyDescent="0.25">
      <c r="A297" s="49">
        <v>9</v>
      </c>
      <c r="B297" s="49">
        <f t="shared" si="282"/>
        <v>2</v>
      </c>
      <c r="C297" s="7">
        <v>10</v>
      </c>
      <c r="D297" s="228"/>
      <c r="E297" s="228"/>
      <c r="F297" s="40">
        <f>SUMIFS(WORKING!$AB$3:$AB$6802,WORKING!$A$3:$A$6802,Results!$D$3,WORKING!$B$3:$B$6802,Results!A297,WORKING!$C$3:$C$6802,Results!C297)</f>
        <v>0</v>
      </c>
      <c r="G297" s="35">
        <f>SUMIFS(WORKING!$AC$3:$AC$6802,WORKING!$A$3:$A$6802,Results!$D$3,WORKING!$B$3:$B$6802,Results!A297,WORKING!$C$3:$C$6802,Results!C297)/1000</f>
        <v>0</v>
      </c>
      <c r="H297" s="35">
        <f t="shared" si="293"/>
        <v>0</v>
      </c>
      <c r="I297" s="187" t="s">
        <v>754</v>
      </c>
      <c r="J297" s="212" t="s">
        <v>754</v>
      </c>
      <c r="K297" s="217" t="str">
        <f t="shared" si="294"/>
        <v/>
      </c>
      <c r="L297" s="34">
        <f t="shared" si="287"/>
        <v>0</v>
      </c>
      <c r="M297" s="40">
        <f>IF(K297="",H297*(1+SUMIFS(WORKING!$W$3:$W$6802,WORKING!$A$3:$A$6802,$D$3,WORKING!$B$3:$B$6802,A297,WORKING!$C$3:$C$6802,C297))*(1+SUMIFS(WORKING!$AA$3:$AA$6802,WORKING!$A$3:$A$6802,$D$3,WORKING!$B$3:$B$6802,A297,WORKING!$C$3:$C$6802,C297)),K297*(1+SUMIFS(WORKING!$W$3:$W$6802,WORKING!$A$3:$A$6802,$D$3,WORKING!$B$3:$B$6802,A297,WORKING!$C$3:$C$6802,C297))*(1+SUMIFS(WORKING!$AA$3:$AA$6802,WORKING!$A$3:$A$6802,$D$3,WORKING!$B$3:$B$6802,A297,WORKING!$C$3:$C$6802,C297)))</f>
        <v>0</v>
      </c>
      <c r="N297" s="57">
        <v>0</v>
      </c>
      <c r="O297" s="57">
        <v>0</v>
      </c>
      <c r="P297" s="61">
        <f t="shared" si="288"/>
        <v>0</v>
      </c>
      <c r="Q297" s="40">
        <f t="shared" si="295"/>
        <v>0</v>
      </c>
      <c r="R297" s="40">
        <f t="shared" si="296"/>
        <v>0</v>
      </c>
      <c r="S297" s="44">
        <f t="shared" si="297"/>
        <v>0</v>
      </c>
      <c r="T297" s="35">
        <f t="shared" si="298"/>
        <v>0</v>
      </c>
      <c r="U297" s="40">
        <f>M297*(1+SUMIFS(WORKING!$X$3:$X$6802,WORKING!$A$3:$A$6802,$D$3,WORKING!$B$3:$B$6802,A297,WORKING!$C$3:$C$6802,C297))*(1+SUMIFS(WORKING!$AA$3:$AA$6802,WORKING!$A$3:$A$6802,$D$3,WORKING!$B$3:$B$6802,A297,WORKING!$C$3:$C$6802,C297))</f>
        <v>0</v>
      </c>
      <c r="V297" s="57">
        <v>0</v>
      </c>
      <c r="W297" s="57">
        <v>0</v>
      </c>
      <c r="X297" s="61">
        <f t="shared" si="289"/>
        <v>0</v>
      </c>
      <c r="Y297" s="40">
        <f t="shared" si="299"/>
        <v>0</v>
      </c>
      <c r="Z297" s="40">
        <f t="shared" si="300"/>
        <v>0</v>
      </c>
      <c r="AA297" s="44">
        <f t="shared" si="301"/>
        <v>0</v>
      </c>
      <c r="AB297" s="35">
        <f t="shared" si="302"/>
        <v>0</v>
      </c>
      <c r="AC297" s="40">
        <f>U297*(1+SUMIFS(WORKING!$Y$3:$Y$6802,WORKING!$A$3:$A$6802,$D$3,WORKING!$B$3:$B$6802,A297,WORKING!$C$3:$C$6802,C297))*(1+SUMIFS(WORKING!$AA$3:$AA$6802,WORKING!$A$3:$A$6802,$D$3,WORKING!$B$3:$B$6802,A297,WORKING!$C$3:$C$6802,C297))</f>
        <v>0</v>
      </c>
      <c r="AD297" s="57">
        <v>0</v>
      </c>
      <c r="AE297" s="57">
        <v>0</v>
      </c>
      <c r="AF297" s="61">
        <f t="shared" si="290"/>
        <v>0</v>
      </c>
      <c r="AG297" s="40">
        <f t="shared" si="303"/>
        <v>0</v>
      </c>
      <c r="AH297" s="40">
        <f t="shared" si="304"/>
        <v>0</v>
      </c>
      <c r="AI297" s="44">
        <f t="shared" si="305"/>
        <v>0</v>
      </c>
      <c r="AJ297" s="35">
        <f t="shared" si="291"/>
        <v>0</v>
      </c>
      <c r="AK297" s="40">
        <f>AC297*(1+SUMIFS(WORKING!$Z$3:$Z$6802,WORKING!$A$3:$A$6802,$D$3,WORKING!$B$3:$B$6802,A297,WORKING!$C$3:$C$6802,C297))*(1+SUMIFS(WORKING!$AA$3:$AA$6802,WORKING!$A$3:$A$6802,$D$3,WORKING!$B$3:$B$6802,A297,WORKING!$C$3:$C$6802,C297))</f>
        <v>0</v>
      </c>
      <c r="AL297" s="57">
        <v>0</v>
      </c>
      <c r="AM297" s="57">
        <v>0</v>
      </c>
      <c r="AN297" s="61">
        <f t="shared" si="292"/>
        <v>0</v>
      </c>
      <c r="AO297" s="40">
        <f t="shared" si="306"/>
        <v>0</v>
      </c>
      <c r="AP297" s="40">
        <f t="shared" si="307"/>
        <v>0</v>
      </c>
      <c r="AQ297" s="44">
        <f t="shared" si="308"/>
        <v>0</v>
      </c>
    </row>
    <row r="298" spans="1:43" x14ac:dyDescent="0.25">
      <c r="A298" s="49">
        <v>9</v>
      </c>
      <c r="B298" s="49">
        <f t="shared" si="282"/>
        <v>3</v>
      </c>
      <c r="C298" s="7">
        <v>11</v>
      </c>
      <c r="D298" s="228"/>
      <c r="E298" s="228"/>
      <c r="F298" s="40">
        <f>SUMIFS(WORKING!$AB$3:$AB$6802,WORKING!$A$3:$A$6802,Results!$D$3,WORKING!$B$3:$B$6802,Results!A298,WORKING!$C$3:$C$6802,Results!C298)</f>
        <v>0</v>
      </c>
      <c r="G298" s="35">
        <f>SUMIFS(WORKING!$AC$3:$AC$6802,WORKING!$A$3:$A$6802,Results!$D$3,WORKING!$B$3:$B$6802,Results!A298,WORKING!$C$3:$C$6802,Results!C298)/1000</f>
        <v>0</v>
      </c>
      <c r="H298" s="35">
        <f t="shared" si="293"/>
        <v>0</v>
      </c>
      <c r="I298" s="187" t="s">
        <v>754</v>
      </c>
      <c r="J298" s="212" t="s">
        <v>754</v>
      </c>
      <c r="K298" s="217" t="str">
        <f t="shared" si="294"/>
        <v/>
      </c>
      <c r="L298" s="34">
        <f t="shared" si="287"/>
        <v>0</v>
      </c>
      <c r="M298" s="40">
        <f>IF(K298="",H298*(1+SUMIFS(WORKING!$W$3:$W$6802,WORKING!$A$3:$A$6802,$D$3,WORKING!$B$3:$B$6802,A298,WORKING!$C$3:$C$6802,C298))*(1+SUMIFS(WORKING!$AA$3:$AA$6802,WORKING!$A$3:$A$6802,$D$3,WORKING!$B$3:$B$6802,A298,WORKING!$C$3:$C$6802,C298)),K298*(1+SUMIFS(WORKING!$W$3:$W$6802,WORKING!$A$3:$A$6802,$D$3,WORKING!$B$3:$B$6802,A298,WORKING!$C$3:$C$6802,C298))*(1+SUMIFS(WORKING!$AA$3:$AA$6802,WORKING!$A$3:$A$6802,$D$3,WORKING!$B$3:$B$6802,A298,WORKING!$C$3:$C$6802,C298)))</f>
        <v>0</v>
      </c>
      <c r="N298" s="57">
        <v>0</v>
      </c>
      <c r="O298" s="57">
        <v>0</v>
      </c>
      <c r="P298" s="61">
        <f t="shared" si="288"/>
        <v>0</v>
      </c>
      <c r="Q298" s="40">
        <f t="shared" si="295"/>
        <v>0</v>
      </c>
      <c r="R298" s="40">
        <f t="shared" si="296"/>
        <v>0</v>
      </c>
      <c r="S298" s="44">
        <f t="shared" si="297"/>
        <v>0</v>
      </c>
      <c r="T298" s="35">
        <f t="shared" si="298"/>
        <v>0</v>
      </c>
      <c r="U298" s="40">
        <f>M298*(1+SUMIFS(WORKING!$X$3:$X$6802,WORKING!$A$3:$A$6802,$D$3,WORKING!$B$3:$B$6802,A298,WORKING!$C$3:$C$6802,C298))*(1+SUMIFS(WORKING!$AA$3:$AA$6802,WORKING!$A$3:$A$6802,$D$3,WORKING!$B$3:$B$6802,A298,WORKING!$C$3:$C$6802,C298))</f>
        <v>0</v>
      </c>
      <c r="V298" s="57">
        <v>0</v>
      </c>
      <c r="W298" s="57">
        <v>0</v>
      </c>
      <c r="X298" s="61">
        <f t="shared" si="289"/>
        <v>0</v>
      </c>
      <c r="Y298" s="40">
        <f t="shared" si="299"/>
        <v>0</v>
      </c>
      <c r="Z298" s="40">
        <f t="shared" si="300"/>
        <v>0</v>
      </c>
      <c r="AA298" s="44">
        <f t="shared" si="301"/>
        <v>0</v>
      </c>
      <c r="AB298" s="35">
        <f t="shared" si="302"/>
        <v>0</v>
      </c>
      <c r="AC298" s="40">
        <f>U298*(1+SUMIFS(WORKING!$Y$3:$Y$6802,WORKING!$A$3:$A$6802,$D$3,WORKING!$B$3:$B$6802,A298,WORKING!$C$3:$C$6802,C298))*(1+SUMIFS(WORKING!$AA$3:$AA$6802,WORKING!$A$3:$A$6802,$D$3,WORKING!$B$3:$B$6802,A298,WORKING!$C$3:$C$6802,C298))</f>
        <v>0</v>
      </c>
      <c r="AD298" s="57">
        <v>0</v>
      </c>
      <c r="AE298" s="57">
        <v>0</v>
      </c>
      <c r="AF298" s="61">
        <f t="shared" si="290"/>
        <v>0</v>
      </c>
      <c r="AG298" s="40">
        <f t="shared" si="303"/>
        <v>0</v>
      </c>
      <c r="AH298" s="40">
        <f t="shared" si="304"/>
        <v>0</v>
      </c>
      <c r="AI298" s="44">
        <f t="shared" si="305"/>
        <v>0</v>
      </c>
      <c r="AJ298" s="35">
        <f t="shared" si="291"/>
        <v>0</v>
      </c>
      <c r="AK298" s="40">
        <f>AC298*(1+SUMIFS(WORKING!$Z$3:$Z$6802,WORKING!$A$3:$A$6802,$D$3,WORKING!$B$3:$B$6802,A298,WORKING!$C$3:$C$6802,C298))*(1+SUMIFS(WORKING!$AA$3:$AA$6802,WORKING!$A$3:$A$6802,$D$3,WORKING!$B$3:$B$6802,A298,WORKING!$C$3:$C$6802,C298))</f>
        <v>0</v>
      </c>
      <c r="AL298" s="57">
        <v>0</v>
      </c>
      <c r="AM298" s="57">
        <v>0</v>
      </c>
      <c r="AN298" s="61">
        <f t="shared" si="292"/>
        <v>0</v>
      </c>
      <c r="AO298" s="40">
        <f t="shared" si="306"/>
        <v>0</v>
      </c>
      <c r="AP298" s="40">
        <f t="shared" si="307"/>
        <v>0</v>
      </c>
      <c r="AQ298" s="44">
        <f t="shared" si="308"/>
        <v>0</v>
      </c>
    </row>
    <row r="299" spans="1:43" x14ac:dyDescent="0.25">
      <c r="A299" s="49">
        <v>9</v>
      </c>
      <c r="B299" s="49">
        <f t="shared" si="282"/>
        <v>3</v>
      </c>
      <c r="C299" s="7">
        <v>12</v>
      </c>
      <c r="D299" s="228"/>
      <c r="E299" s="228"/>
      <c r="F299" s="40">
        <f>SUMIFS(WORKING!$AB$3:$AB$6802,WORKING!$A$3:$A$6802,Results!$D$3,WORKING!$B$3:$B$6802,Results!A299,WORKING!$C$3:$C$6802,Results!C299)</f>
        <v>0</v>
      </c>
      <c r="G299" s="35">
        <f>SUMIFS(WORKING!$AC$3:$AC$6802,WORKING!$A$3:$A$6802,Results!$D$3,WORKING!$B$3:$B$6802,Results!A299,WORKING!$C$3:$C$6802,Results!C299)/1000</f>
        <v>0</v>
      </c>
      <c r="H299" s="35">
        <f t="shared" si="293"/>
        <v>0</v>
      </c>
      <c r="I299" s="187" t="s">
        <v>754</v>
      </c>
      <c r="J299" s="212" t="s">
        <v>754</v>
      </c>
      <c r="K299" s="217" t="str">
        <f t="shared" si="294"/>
        <v/>
      </c>
      <c r="L299" s="34">
        <f t="shared" si="287"/>
        <v>0</v>
      </c>
      <c r="M299" s="40">
        <f>IF(K299="",H299*(1+SUMIFS(WORKING!$W$3:$W$6802,WORKING!$A$3:$A$6802,$D$3,WORKING!$B$3:$B$6802,A299,WORKING!$C$3:$C$6802,C299))*(1+SUMIFS(WORKING!$AA$3:$AA$6802,WORKING!$A$3:$A$6802,$D$3,WORKING!$B$3:$B$6802,A299,WORKING!$C$3:$C$6802,C299)),K299*(1+SUMIFS(WORKING!$W$3:$W$6802,WORKING!$A$3:$A$6802,$D$3,WORKING!$B$3:$B$6802,A299,WORKING!$C$3:$C$6802,C299))*(1+SUMIFS(WORKING!$AA$3:$AA$6802,WORKING!$A$3:$A$6802,$D$3,WORKING!$B$3:$B$6802,A299,WORKING!$C$3:$C$6802,C299)))</f>
        <v>0</v>
      </c>
      <c r="N299" s="57">
        <v>0</v>
      </c>
      <c r="O299" s="57">
        <v>0</v>
      </c>
      <c r="P299" s="61">
        <f t="shared" si="288"/>
        <v>0</v>
      </c>
      <c r="Q299" s="40">
        <f t="shared" si="295"/>
        <v>0</v>
      </c>
      <c r="R299" s="40">
        <f t="shared" si="296"/>
        <v>0</v>
      </c>
      <c r="S299" s="44">
        <f t="shared" si="297"/>
        <v>0</v>
      </c>
      <c r="T299" s="35">
        <f t="shared" si="298"/>
        <v>0</v>
      </c>
      <c r="U299" s="40">
        <f>M299*(1+SUMIFS(WORKING!$X$3:$X$6802,WORKING!$A$3:$A$6802,$D$3,WORKING!$B$3:$B$6802,A299,WORKING!$C$3:$C$6802,C299))*(1+SUMIFS(WORKING!$AA$3:$AA$6802,WORKING!$A$3:$A$6802,$D$3,WORKING!$B$3:$B$6802,A299,WORKING!$C$3:$C$6802,C299))</f>
        <v>0</v>
      </c>
      <c r="V299" s="57">
        <v>0</v>
      </c>
      <c r="W299" s="57">
        <v>0</v>
      </c>
      <c r="X299" s="61">
        <f t="shared" si="289"/>
        <v>0</v>
      </c>
      <c r="Y299" s="40">
        <f t="shared" si="299"/>
        <v>0</v>
      </c>
      <c r="Z299" s="40">
        <f t="shared" si="300"/>
        <v>0</v>
      </c>
      <c r="AA299" s="44">
        <f t="shared" si="301"/>
        <v>0</v>
      </c>
      <c r="AB299" s="35">
        <f t="shared" si="302"/>
        <v>0</v>
      </c>
      <c r="AC299" s="40">
        <f>U299*(1+SUMIFS(WORKING!$Y$3:$Y$6802,WORKING!$A$3:$A$6802,$D$3,WORKING!$B$3:$B$6802,A299,WORKING!$C$3:$C$6802,C299))*(1+SUMIFS(WORKING!$AA$3:$AA$6802,WORKING!$A$3:$A$6802,$D$3,WORKING!$B$3:$B$6802,A299,WORKING!$C$3:$C$6802,C299))</f>
        <v>0</v>
      </c>
      <c r="AD299" s="57">
        <v>0</v>
      </c>
      <c r="AE299" s="57">
        <v>0</v>
      </c>
      <c r="AF299" s="61">
        <f t="shared" si="290"/>
        <v>0</v>
      </c>
      <c r="AG299" s="40">
        <f t="shared" si="303"/>
        <v>0</v>
      </c>
      <c r="AH299" s="40">
        <f t="shared" si="304"/>
        <v>0</v>
      </c>
      <c r="AI299" s="44">
        <f t="shared" si="305"/>
        <v>0</v>
      </c>
      <c r="AJ299" s="35">
        <f t="shared" si="291"/>
        <v>0</v>
      </c>
      <c r="AK299" s="40">
        <f>AC299*(1+SUMIFS(WORKING!$Z$3:$Z$6802,WORKING!$A$3:$A$6802,$D$3,WORKING!$B$3:$B$6802,A299,WORKING!$C$3:$C$6802,C299))*(1+SUMIFS(WORKING!$AA$3:$AA$6802,WORKING!$A$3:$A$6802,$D$3,WORKING!$B$3:$B$6802,A299,WORKING!$C$3:$C$6802,C299))</f>
        <v>0</v>
      </c>
      <c r="AL299" s="57">
        <v>0</v>
      </c>
      <c r="AM299" s="57">
        <v>0</v>
      </c>
      <c r="AN299" s="61">
        <f t="shared" si="292"/>
        <v>0</v>
      </c>
      <c r="AO299" s="40">
        <f t="shared" si="306"/>
        <v>0</v>
      </c>
      <c r="AP299" s="40">
        <f t="shared" si="307"/>
        <v>0</v>
      </c>
      <c r="AQ299" s="44">
        <f t="shared" si="308"/>
        <v>0</v>
      </c>
    </row>
    <row r="300" spans="1:43" x14ac:dyDescent="0.25">
      <c r="A300" s="49">
        <v>9</v>
      </c>
      <c r="B300" s="49">
        <f t="shared" si="282"/>
        <v>4</v>
      </c>
      <c r="C300" s="7">
        <v>13</v>
      </c>
      <c r="D300" s="228"/>
      <c r="E300" s="228"/>
      <c r="F300" s="40">
        <f>SUMIFS(WORKING!$AB$3:$AB$6802,WORKING!$A$3:$A$6802,Results!$D$3,WORKING!$B$3:$B$6802,Results!A300,WORKING!$C$3:$C$6802,Results!C300)</f>
        <v>0</v>
      </c>
      <c r="G300" s="35">
        <f>SUMIFS(WORKING!$AC$3:$AC$6802,WORKING!$A$3:$A$6802,Results!$D$3,WORKING!$B$3:$B$6802,Results!A300,WORKING!$C$3:$C$6802,Results!C300)/1000</f>
        <v>0</v>
      </c>
      <c r="H300" s="35">
        <f t="shared" si="293"/>
        <v>0</v>
      </c>
      <c r="I300" s="187" t="s">
        <v>754</v>
      </c>
      <c r="J300" s="212" t="s">
        <v>754</v>
      </c>
      <c r="K300" s="217" t="str">
        <f t="shared" si="294"/>
        <v/>
      </c>
      <c r="L300" s="34">
        <f t="shared" si="287"/>
        <v>0</v>
      </c>
      <c r="M300" s="40">
        <f>IF(K300="",H300*(1+SUMIFS(WORKING!$W$3:$W$6802,WORKING!$A$3:$A$6802,$D$3,WORKING!$B$3:$B$6802,A300,WORKING!$C$3:$C$6802,C300))*(1+SUMIFS(WORKING!$AA$3:$AA$6802,WORKING!$A$3:$A$6802,$D$3,WORKING!$B$3:$B$6802,A300,WORKING!$C$3:$C$6802,C300)),K300*(1+SUMIFS(WORKING!$W$3:$W$6802,WORKING!$A$3:$A$6802,$D$3,WORKING!$B$3:$B$6802,A300,WORKING!$C$3:$C$6802,C300))*(1+SUMIFS(WORKING!$AA$3:$AA$6802,WORKING!$A$3:$A$6802,$D$3,WORKING!$B$3:$B$6802,A300,WORKING!$C$3:$C$6802,C300)))</f>
        <v>0</v>
      </c>
      <c r="N300" s="57">
        <v>0</v>
      </c>
      <c r="O300" s="57">
        <v>0</v>
      </c>
      <c r="P300" s="61">
        <f t="shared" si="288"/>
        <v>0</v>
      </c>
      <c r="Q300" s="40">
        <f t="shared" si="295"/>
        <v>0</v>
      </c>
      <c r="R300" s="40">
        <f t="shared" si="296"/>
        <v>0</v>
      </c>
      <c r="S300" s="44">
        <f t="shared" si="297"/>
        <v>0</v>
      </c>
      <c r="T300" s="35">
        <f t="shared" si="298"/>
        <v>0</v>
      </c>
      <c r="U300" s="40">
        <f>M300*(1+SUMIFS(WORKING!$X$3:$X$6802,WORKING!$A$3:$A$6802,$D$3,WORKING!$B$3:$B$6802,A300,WORKING!$C$3:$C$6802,C300))*(1+SUMIFS(WORKING!$AA$3:$AA$6802,WORKING!$A$3:$A$6802,$D$3,WORKING!$B$3:$B$6802,A300,WORKING!$C$3:$C$6802,C300))</f>
        <v>0</v>
      </c>
      <c r="V300" s="57">
        <v>0</v>
      </c>
      <c r="W300" s="57">
        <v>0</v>
      </c>
      <c r="X300" s="61">
        <f t="shared" si="289"/>
        <v>0</v>
      </c>
      <c r="Y300" s="40">
        <f t="shared" si="299"/>
        <v>0</v>
      </c>
      <c r="Z300" s="40">
        <f t="shared" si="300"/>
        <v>0</v>
      </c>
      <c r="AA300" s="44">
        <f t="shared" si="301"/>
        <v>0</v>
      </c>
      <c r="AB300" s="35">
        <f t="shared" si="302"/>
        <v>0</v>
      </c>
      <c r="AC300" s="40">
        <f>U300*(1+SUMIFS(WORKING!$Y$3:$Y$6802,WORKING!$A$3:$A$6802,$D$3,WORKING!$B$3:$B$6802,A300,WORKING!$C$3:$C$6802,C300))*(1+SUMIFS(WORKING!$AA$3:$AA$6802,WORKING!$A$3:$A$6802,$D$3,WORKING!$B$3:$B$6802,A300,WORKING!$C$3:$C$6802,C300))</f>
        <v>0</v>
      </c>
      <c r="AD300" s="57">
        <v>0</v>
      </c>
      <c r="AE300" s="57">
        <v>0</v>
      </c>
      <c r="AF300" s="61">
        <f t="shared" si="290"/>
        <v>0</v>
      </c>
      <c r="AG300" s="40">
        <f t="shared" si="303"/>
        <v>0</v>
      </c>
      <c r="AH300" s="40">
        <f t="shared" si="304"/>
        <v>0</v>
      </c>
      <c r="AI300" s="44">
        <f t="shared" si="305"/>
        <v>0</v>
      </c>
      <c r="AJ300" s="35">
        <f t="shared" si="291"/>
        <v>0</v>
      </c>
      <c r="AK300" s="40">
        <f>AC300*(1+SUMIFS(WORKING!$Z$3:$Z$6802,WORKING!$A$3:$A$6802,$D$3,WORKING!$B$3:$B$6802,A300,WORKING!$C$3:$C$6802,C300))*(1+SUMIFS(WORKING!$AA$3:$AA$6802,WORKING!$A$3:$A$6802,$D$3,WORKING!$B$3:$B$6802,A300,WORKING!$C$3:$C$6802,C300))</f>
        <v>0</v>
      </c>
      <c r="AL300" s="57">
        <v>0</v>
      </c>
      <c r="AM300" s="57">
        <v>0</v>
      </c>
      <c r="AN300" s="61">
        <f t="shared" si="292"/>
        <v>0</v>
      </c>
      <c r="AO300" s="40">
        <f t="shared" si="306"/>
        <v>0</v>
      </c>
      <c r="AP300" s="40">
        <f t="shared" si="307"/>
        <v>0</v>
      </c>
      <c r="AQ300" s="44">
        <f t="shared" si="308"/>
        <v>0</v>
      </c>
    </row>
    <row r="301" spans="1:43" x14ac:dyDescent="0.25">
      <c r="A301" s="49">
        <v>9</v>
      </c>
      <c r="B301" s="49">
        <f t="shared" si="282"/>
        <v>4</v>
      </c>
      <c r="C301" s="7">
        <v>14</v>
      </c>
      <c r="D301" s="228"/>
      <c r="E301" s="228"/>
      <c r="F301" s="40">
        <f>SUMIFS(WORKING!$AB$3:$AB$6802,WORKING!$A$3:$A$6802,Results!$D$3,WORKING!$B$3:$B$6802,Results!A301,WORKING!$C$3:$C$6802,Results!C301)</f>
        <v>0</v>
      </c>
      <c r="G301" s="35">
        <f>SUMIFS(WORKING!$AC$3:$AC$6802,WORKING!$A$3:$A$6802,Results!$D$3,WORKING!$B$3:$B$6802,Results!A301,WORKING!$C$3:$C$6802,Results!C301)/1000</f>
        <v>0</v>
      </c>
      <c r="H301" s="35">
        <f t="shared" si="293"/>
        <v>0</v>
      </c>
      <c r="I301" s="187" t="s">
        <v>754</v>
      </c>
      <c r="J301" s="212" t="s">
        <v>754</v>
      </c>
      <c r="K301" s="217" t="str">
        <f t="shared" si="294"/>
        <v/>
      </c>
      <c r="L301" s="34">
        <f t="shared" si="287"/>
        <v>0</v>
      </c>
      <c r="M301" s="40">
        <f>IF(K301="",H301*(1+SUMIFS(WORKING!$W$3:$W$6802,WORKING!$A$3:$A$6802,$D$3,WORKING!$B$3:$B$6802,A301,WORKING!$C$3:$C$6802,C301))*(1+SUMIFS(WORKING!$AA$3:$AA$6802,WORKING!$A$3:$A$6802,$D$3,WORKING!$B$3:$B$6802,A301,WORKING!$C$3:$C$6802,C301)),K301*(1+SUMIFS(WORKING!$W$3:$W$6802,WORKING!$A$3:$A$6802,$D$3,WORKING!$B$3:$B$6802,A301,WORKING!$C$3:$C$6802,C301))*(1+SUMIFS(WORKING!$AA$3:$AA$6802,WORKING!$A$3:$A$6802,$D$3,WORKING!$B$3:$B$6802,A301,WORKING!$C$3:$C$6802,C301)))</f>
        <v>0</v>
      </c>
      <c r="N301" s="57">
        <v>0</v>
      </c>
      <c r="O301" s="57">
        <v>0</v>
      </c>
      <c r="P301" s="61">
        <f t="shared" si="288"/>
        <v>0</v>
      </c>
      <c r="Q301" s="40">
        <f t="shared" si="295"/>
        <v>0</v>
      </c>
      <c r="R301" s="40">
        <f t="shared" si="296"/>
        <v>0</v>
      </c>
      <c r="S301" s="44">
        <f t="shared" si="297"/>
        <v>0</v>
      </c>
      <c r="T301" s="35">
        <f t="shared" si="298"/>
        <v>0</v>
      </c>
      <c r="U301" s="40">
        <f>M301*(1+SUMIFS(WORKING!$X$3:$X$6802,WORKING!$A$3:$A$6802,$D$3,WORKING!$B$3:$B$6802,A301,WORKING!$C$3:$C$6802,C301))*(1+SUMIFS(WORKING!$AA$3:$AA$6802,WORKING!$A$3:$A$6802,$D$3,WORKING!$B$3:$B$6802,A301,WORKING!$C$3:$C$6802,C301))</f>
        <v>0</v>
      </c>
      <c r="V301" s="57">
        <v>0</v>
      </c>
      <c r="W301" s="57">
        <v>0</v>
      </c>
      <c r="X301" s="61">
        <f t="shared" si="289"/>
        <v>0</v>
      </c>
      <c r="Y301" s="40">
        <f t="shared" si="299"/>
        <v>0</v>
      </c>
      <c r="Z301" s="40">
        <f t="shared" si="300"/>
        <v>0</v>
      </c>
      <c r="AA301" s="44">
        <f t="shared" si="301"/>
        <v>0</v>
      </c>
      <c r="AB301" s="35">
        <f t="shared" si="302"/>
        <v>0</v>
      </c>
      <c r="AC301" s="40">
        <f>U301*(1+SUMIFS(WORKING!$Y$3:$Y$6802,WORKING!$A$3:$A$6802,$D$3,WORKING!$B$3:$B$6802,A301,WORKING!$C$3:$C$6802,C301))*(1+SUMIFS(WORKING!$AA$3:$AA$6802,WORKING!$A$3:$A$6802,$D$3,WORKING!$B$3:$B$6802,A301,WORKING!$C$3:$C$6802,C301))</f>
        <v>0</v>
      </c>
      <c r="AD301" s="57">
        <v>0</v>
      </c>
      <c r="AE301" s="57">
        <v>0</v>
      </c>
      <c r="AF301" s="61">
        <f t="shared" si="290"/>
        <v>0</v>
      </c>
      <c r="AG301" s="40">
        <f t="shared" si="303"/>
        <v>0</v>
      </c>
      <c r="AH301" s="40">
        <f t="shared" si="304"/>
        <v>0</v>
      </c>
      <c r="AI301" s="44">
        <f t="shared" si="305"/>
        <v>0</v>
      </c>
      <c r="AJ301" s="35">
        <f t="shared" si="291"/>
        <v>0</v>
      </c>
      <c r="AK301" s="40">
        <f>AC301*(1+SUMIFS(WORKING!$Z$3:$Z$6802,WORKING!$A$3:$A$6802,$D$3,WORKING!$B$3:$B$6802,A301,WORKING!$C$3:$C$6802,C301))*(1+SUMIFS(WORKING!$AA$3:$AA$6802,WORKING!$A$3:$A$6802,$D$3,WORKING!$B$3:$B$6802,A301,WORKING!$C$3:$C$6802,C301))</f>
        <v>0</v>
      </c>
      <c r="AL301" s="57">
        <v>0</v>
      </c>
      <c r="AM301" s="57">
        <v>0</v>
      </c>
      <c r="AN301" s="61">
        <f t="shared" si="292"/>
        <v>0</v>
      </c>
      <c r="AO301" s="40">
        <f t="shared" si="306"/>
        <v>0</v>
      </c>
      <c r="AP301" s="40">
        <f t="shared" si="307"/>
        <v>0</v>
      </c>
      <c r="AQ301" s="44">
        <f t="shared" si="308"/>
        <v>0</v>
      </c>
    </row>
    <row r="302" spans="1:43" x14ac:dyDescent="0.25">
      <c r="A302" s="49">
        <v>9</v>
      </c>
      <c r="B302" s="49">
        <f t="shared" si="282"/>
        <v>4</v>
      </c>
      <c r="C302" s="7">
        <v>15</v>
      </c>
      <c r="D302" s="228"/>
      <c r="E302" s="228"/>
      <c r="F302" s="40">
        <f>SUMIFS(WORKING!$AB$3:$AB$6802,WORKING!$A$3:$A$6802,Results!$D$3,WORKING!$B$3:$B$6802,Results!A302,WORKING!$C$3:$C$6802,Results!C302)</f>
        <v>0</v>
      </c>
      <c r="G302" s="35">
        <f>SUMIFS(WORKING!$AC$3:$AC$6802,WORKING!$A$3:$A$6802,Results!$D$3,WORKING!$B$3:$B$6802,Results!A302,WORKING!$C$3:$C$6802,Results!C302)/1000</f>
        <v>0</v>
      </c>
      <c r="H302" s="35">
        <f t="shared" si="293"/>
        <v>0</v>
      </c>
      <c r="I302" s="187" t="s">
        <v>754</v>
      </c>
      <c r="J302" s="212" t="s">
        <v>754</v>
      </c>
      <c r="K302" s="217" t="str">
        <f t="shared" si="294"/>
        <v/>
      </c>
      <c r="L302" s="34">
        <f t="shared" si="287"/>
        <v>0</v>
      </c>
      <c r="M302" s="40">
        <f>IF(K302="",H302*(1+SUMIFS(WORKING!$W$3:$W$6802,WORKING!$A$3:$A$6802,$D$3,WORKING!$B$3:$B$6802,A302,WORKING!$C$3:$C$6802,C302))*(1+SUMIFS(WORKING!$AA$3:$AA$6802,WORKING!$A$3:$A$6802,$D$3,WORKING!$B$3:$B$6802,A302,WORKING!$C$3:$C$6802,C302)),K302*(1+SUMIFS(WORKING!$W$3:$W$6802,WORKING!$A$3:$A$6802,$D$3,WORKING!$B$3:$B$6802,A302,WORKING!$C$3:$C$6802,C302))*(1+SUMIFS(WORKING!$AA$3:$AA$6802,WORKING!$A$3:$A$6802,$D$3,WORKING!$B$3:$B$6802,A302,WORKING!$C$3:$C$6802,C302)))</f>
        <v>0</v>
      </c>
      <c r="N302" s="57">
        <v>0</v>
      </c>
      <c r="O302" s="57">
        <v>0</v>
      </c>
      <c r="P302" s="61">
        <f t="shared" si="288"/>
        <v>0</v>
      </c>
      <c r="Q302" s="40">
        <f t="shared" si="295"/>
        <v>0</v>
      </c>
      <c r="R302" s="40">
        <f t="shared" si="296"/>
        <v>0</v>
      </c>
      <c r="S302" s="44">
        <f t="shared" si="297"/>
        <v>0</v>
      </c>
      <c r="T302" s="35">
        <f t="shared" si="298"/>
        <v>0</v>
      </c>
      <c r="U302" s="40">
        <f>M302*(1+SUMIFS(WORKING!$X$3:$X$6802,WORKING!$A$3:$A$6802,$D$3,WORKING!$B$3:$B$6802,A302,WORKING!$C$3:$C$6802,C302))*(1+SUMIFS(WORKING!$AA$3:$AA$6802,WORKING!$A$3:$A$6802,$D$3,WORKING!$B$3:$B$6802,A302,WORKING!$C$3:$C$6802,C302))</f>
        <v>0</v>
      </c>
      <c r="V302" s="57">
        <v>0</v>
      </c>
      <c r="W302" s="57">
        <v>0</v>
      </c>
      <c r="X302" s="61">
        <f t="shared" si="289"/>
        <v>0</v>
      </c>
      <c r="Y302" s="40">
        <f t="shared" si="299"/>
        <v>0</v>
      </c>
      <c r="Z302" s="40">
        <f t="shared" si="300"/>
        <v>0</v>
      </c>
      <c r="AA302" s="44">
        <f t="shared" si="301"/>
        <v>0</v>
      </c>
      <c r="AB302" s="35">
        <f t="shared" si="302"/>
        <v>0</v>
      </c>
      <c r="AC302" s="40">
        <f>U302*(1+SUMIFS(WORKING!$Y$3:$Y$6802,WORKING!$A$3:$A$6802,$D$3,WORKING!$B$3:$B$6802,A302,WORKING!$C$3:$C$6802,C302))*(1+SUMIFS(WORKING!$AA$3:$AA$6802,WORKING!$A$3:$A$6802,$D$3,WORKING!$B$3:$B$6802,A302,WORKING!$C$3:$C$6802,C302))</f>
        <v>0</v>
      </c>
      <c r="AD302" s="57">
        <v>0</v>
      </c>
      <c r="AE302" s="57">
        <v>0</v>
      </c>
      <c r="AF302" s="61">
        <f t="shared" si="290"/>
        <v>0</v>
      </c>
      <c r="AG302" s="40">
        <f t="shared" si="303"/>
        <v>0</v>
      </c>
      <c r="AH302" s="40">
        <f t="shared" si="304"/>
        <v>0</v>
      </c>
      <c r="AI302" s="44">
        <f t="shared" si="305"/>
        <v>0</v>
      </c>
      <c r="AJ302" s="35">
        <f t="shared" si="291"/>
        <v>0</v>
      </c>
      <c r="AK302" s="40">
        <f>AC302*(1+SUMIFS(WORKING!$Z$3:$Z$6802,WORKING!$A$3:$A$6802,$D$3,WORKING!$B$3:$B$6802,A302,WORKING!$C$3:$C$6802,C302))*(1+SUMIFS(WORKING!$AA$3:$AA$6802,WORKING!$A$3:$A$6802,$D$3,WORKING!$B$3:$B$6802,A302,WORKING!$C$3:$C$6802,C302))</f>
        <v>0</v>
      </c>
      <c r="AL302" s="57">
        <v>0</v>
      </c>
      <c r="AM302" s="57">
        <v>0</v>
      </c>
      <c r="AN302" s="61">
        <f t="shared" si="292"/>
        <v>0</v>
      </c>
      <c r="AO302" s="40">
        <f t="shared" si="306"/>
        <v>0</v>
      </c>
      <c r="AP302" s="40">
        <f t="shared" si="307"/>
        <v>0</v>
      </c>
      <c r="AQ302" s="44">
        <f t="shared" si="308"/>
        <v>0</v>
      </c>
    </row>
    <row r="303" spans="1:43" x14ac:dyDescent="0.25">
      <c r="A303" s="49">
        <v>9</v>
      </c>
      <c r="B303" s="49">
        <f t="shared" si="282"/>
        <v>4</v>
      </c>
      <c r="C303" s="7">
        <v>16</v>
      </c>
      <c r="D303" s="228"/>
      <c r="E303" s="228"/>
      <c r="F303" s="40">
        <f>SUMIFS(WORKING!$AB$3:$AB$6802,WORKING!$A$3:$A$6802,Results!$D$3,WORKING!$B$3:$B$6802,Results!A303,WORKING!$C$3:$C$6802,Results!C303)</f>
        <v>0</v>
      </c>
      <c r="G303" s="35">
        <f>SUMIFS(WORKING!$AC$3:$AC$6802,WORKING!$A$3:$A$6802,Results!$D$3,WORKING!$B$3:$B$6802,Results!A303,WORKING!$C$3:$C$6802,Results!C303)/1000</f>
        <v>0</v>
      </c>
      <c r="H303" s="35">
        <f t="shared" si="293"/>
        <v>0</v>
      </c>
      <c r="I303" s="187" t="s">
        <v>754</v>
      </c>
      <c r="J303" s="212" t="s">
        <v>754</v>
      </c>
      <c r="K303" s="217" t="str">
        <f t="shared" si="294"/>
        <v/>
      </c>
      <c r="L303" s="34">
        <f t="shared" si="287"/>
        <v>0</v>
      </c>
      <c r="M303" s="40">
        <f>IF(K303="",H303*(1+SUMIFS(WORKING!$W$3:$W$6802,WORKING!$A$3:$A$6802,$D$3,WORKING!$B$3:$B$6802,A303,WORKING!$C$3:$C$6802,C303))*(1+SUMIFS(WORKING!$AA$3:$AA$6802,WORKING!$A$3:$A$6802,$D$3,WORKING!$B$3:$B$6802,A303,WORKING!$C$3:$C$6802,C303)),K303*(1+SUMIFS(WORKING!$W$3:$W$6802,WORKING!$A$3:$A$6802,$D$3,WORKING!$B$3:$B$6802,A303,WORKING!$C$3:$C$6802,C303))*(1+SUMIFS(WORKING!$AA$3:$AA$6802,WORKING!$A$3:$A$6802,$D$3,WORKING!$B$3:$B$6802,A303,WORKING!$C$3:$C$6802,C303)))</f>
        <v>0</v>
      </c>
      <c r="N303" s="57">
        <v>0</v>
      </c>
      <c r="O303" s="57">
        <v>0</v>
      </c>
      <c r="P303" s="61">
        <f t="shared" si="288"/>
        <v>0</v>
      </c>
      <c r="Q303" s="40">
        <f t="shared" si="295"/>
        <v>0</v>
      </c>
      <c r="R303" s="40">
        <f t="shared" si="296"/>
        <v>0</v>
      </c>
      <c r="S303" s="44">
        <f t="shared" si="297"/>
        <v>0</v>
      </c>
      <c r="T303" s="35">
        <f t="shared" si="298"/>
        <v>0</v>
      </c>
      <c r="U303" s="40">
        <f>M303*(1+SUMIFS(WORKING!$X$3:$X$6802,WORKING!$A$3:$A$6802,$D$3,WORKING!$B$3:$B$6802,A303,WORKING!$C$3:$C$6802,C303))*(1+SUMIFS(WORKING!$AA$3:$AA$6802,WORKING!$A$3:$A$6802,$D$3,WORKING!$B$3:$B$6802,A303,WORKING!$C$3:$C$6802,C303))</f>
        <v>0</v>
      </c>
      <c r="V303" s="57">
        <v>0</v>
      </c>
      <c r="W303" s="57">
        <v>0</v>
      </c>
      <c r="X303" s="61">
        <f t="shared" si="289"/>
        <v>0</v>
      </c>
      <c r="Y303" s="40">
        <f t="shared" si="299"/>
        <v>0</v>
      </c>
      <c r="Z303" s="40">
        <f t="shared" si="300"/>
        <v>0</v>
      </c>
      <c r="AA303" s="44">
        <f t="shared" si="301"/>
        <v>0</v>
      </c>
      <c r="AB303" s="35">
        <f t="shared" si="302"/>
        <v>0</v>
      </c>
      <c r="AC303" s="40">
        <f>U303*(1+SUMIFS(WORKING!$Y$3:$Y$6802,WORKING!$A$3:$A$6802,$D$3,WORKING!$B$3:$B$6802,A303,WORKING!$C$3:$C$6802,C303))*(1+SUMIFS(WORKING!$AA$3:$AA$6802,WORKING!$A$3:$A$6802,$D$3,WORKING!$B$3:$B$6802,A303,WORKING!$C$3:$C$6802,C303))</f>
        <v>0</v>
      </c>
      <c r="AD303" s="57">
        <v>0</v>
      </c>
      <c r="AE303" s="57">
        <v>0</v>
      </c>
      <c r="AF303" s="61">
        <f t="shared" si="290"/>
        <v>0</v>
      </c>
      <c r="AG303" s="40">
        <f t="shared" si="303"/>
        <v>0</v>
      </c>
      <c r="AH303" s="40">
        <f t="shared" si="304"/>
        <v>0</v>
      </c>
      <c r="AI303" s="44">
        <f t="shared" si="305"/>
        <v>0</v>
      </c>
      <c r="AJ303" s="35">
        <f t="shared" si="291"/>
        <v>0</v>
      </c>
      <c r="AK303" s="40">
        <f>AC303*(1+SUMIFS(WORKING!$Z$3:$Z$6802,WORKING!$A$3:$A$6802,$D$3,WORKING!$B$3:$B$6802,A303,WORKING!$C$3:$C$6802,C303))*(1+SUMIFS(WORKING!$AA$3:$AA$6802,WORKING!$A$3:$A$6802,$D$3,WORKING!$B$3:$B$6802,A303,WORKING!$C$3:$C$6802,C303))</f>
        <v>0</v>
      </c>
      <c r="AL303" s="57">
        <v>0</v>
      </c>
      <c r="AM303" s="57">
        <v>0</v>
      </c>
      <c r="AN303" s="61">
        <f t="shared" si="292"/>
        <v>0</v>
      </c>
      <c r="AO303" s="40">
        <f t="shared" si="306"/>
        <v>0</v>
      </c>
      <c r="AP303" s="40">
        <f t="shared" si="307"/>
        <v>0</v>
      </c>
      <c r="AQ303" s="44">
        <f t="shared" si="308"/>
        <v>0</v>
      </c>
    </row>
    <row r="304" spans="1:43" x14ac:dyDescent="0.25">
      <c r="A304" s="49">
        <v>9</v>
      </c>
      <c r="B304" s="49">
        <f>IF(C304&lt;7,1,IF(C304&lt;11,2,IF(C304&lt;13,3,IF(C304&lt;17,4,5))))</f>
        <v>5</v>
      </c>
      <c r="C304" s="191" t="s">
        <v>57</v>
      </c>
      <c r="D304" s="229"/>
      <c r="E304" s="229"/>
      <c r="F304" s="40">
        <f>SUMIFS(WORKING!$AB$3:$AB$6802,WORKING!$A$3:$A$6802,Results!$D$3,WORKING!$B$3:$B$6802,Results!A304,WORKING!$C$3:$C$6802,Results!C304)</f>
        <v>0</v>
      </c>
      <c r="G304" s="35">
        <f>SUMIFS(WORKING!$AC$3:$AC$6802,WORKING!$A$3:$A$6802,Results!$D$3,WORKING!$B$3:$B$6802,Results!A304,WORKING!$C$3:$C$6802,Results!C304)/1000</f>
        <v>0</v>
      </c>
      <c r="H304" s="35">
        <f t="shared" si="293"/>
        <v>0</v>
      </c>
      <c r="I304" s="187" t="s">
        <v>754</v>
      </c>
      <c r="J304" s="212" t="s">
        <v>754</v>
      </c>
      <c r="K304" s="217" t="str">
        <f t="shared" si="294"/>
        <v/>
      </c>
      <c r="L304" s="34">
        <f t="shared" si="287"/>
        <v>0</v>
      </c>
      <c r="M304" s="40">
        <f>IF(K304="",H304*(1+SUMIFS(WORKING!$W$3:$W$6802,WORKING!$A$3:$A$6802,$D$3,WORKING!$B$3:$B$6802,A304,WORKING!$C$3:$C$6802,"Other"))*(1+SUMIFS(WORKING!$AA$3:$AA$6802,WORKING!$A$3:$A$6802,$D$3,WORKING!$B$3:$B$6802,A304,WORKING!$C$3:$C$6802,"Other")),K304*(1+SUMIFS(WORKING!$W$3:$W$6802,WORKING!$A$3:$A$6802,$D$3,WORKING!$B$3:$B$6802,A304,WORKING!$C$3:$C$6802,"Other"))*(1+SUMIFS(WORKING!$AA$3:$AA$6802,WORKING!$A$3:$A$6802,$D$3,WORKING!$B$3:$B$6802,A304,WORKING!$C$3:$C$6802,"Other")))</f>
        <v>0</v>
      </c>
      <c r="N304" s="57">
        <v>0</v>
      </c>
      <c r="O304" s="57">
        <v>0</v>
      </c>
      <c r="P304" s="61">
        <f t="shared" si="288"/>
        <v>0</v>
      </c>
      <c r="Q304" s="40">
        <f t="shared" si="295"/>
        <v>0</v>
      </c>
      <c r="R304" s="40">
        <f t="shared" si="296"/>
        <v>0</v>
      </c>
      <c r="S304" s="44">
        <f t="shared" si="297"/>
        <v>0</v>
      </c>
      <c r="T304" s="35">
        <f t="shared" si="298"/>
        <v>0</v>
      </c>
      <c r="U304" s="40">
        <f>M304*(1+SUMIFS(WORKING!$X$3:$X$6802,WORKING!$A$3:$A$6802,$D$3,WORKING!$B$3:$B$6802,A304,WORKING!$C$3:$C$6802,"Other"))*(1+SUMIFS(WORKING!$AA$3:$AA$6802,WORKING!$A$3:$A$6802,$D$3,WORKING!$B$3:$B$6802,A304,WORKING!$C$3:$C$6802,"Other"))</f>
        <v>0</v>
      </c>
      <c r="V304" s="57">
        <v>0</v>
      </c>
      <c r="W304" s="57">
        <v>0</v>
      </c>
      <c r="X304" s="61">
        <f t="shared" si="289"/>
        <v>0</v>
      </c>
      <c r="Y304" s="40">
        <f t="shared" si="299"/>
        <v>0</v>
      </c>
      <c r="Z304" s="40">
        <f t="shared" si="300"/>
        <v>0</v>
      </c>
      <c r="AA304" s="44">
        <f t="shared" si="301"/>
        <v>0</v>
      </c>
      <c r="AB304" s="35">
        <f t="shared" si="302"/>
        <v>0</v>
      </c>
      <c r="AC304" s="40">
        <f>U304*(1+SUMIFS(WORKING!$Y$3:$Y$6802,WORKING!$A$3:$A$6802,$D$3,WORKING!$B$3:$B$6802,A304,WORKING!$C$3:$C$6802,"Other"))*(1+SUMIFS(WORKING!$AA$3:$AA$6802,WORKING!$A$3:$A$6802,$D$3,WORKING!$B$3:$B$6802,A304,WORKING!$C$3:$C$6802,"Other"))</f>
        <v>0</v>
      </c>
      <c r="AD304" s="57">
        <v>0</v>
      </c>
      <c r="AE304" s="57">
        <v>0</v>
      </c>
      <c r="AF304" s="61">
        <f t="shared" si="290"/>
        <v>0</v>
      </c>
      <c r="AG304" s="40">
        <f t="shared" si="303"/>
        <v>0</v>
      </c>
      <c r="AH304" s="40">
        <f t="shared" si="304"/>
        <v>0</v>
      </c>
      <c r="AI304" s="44">
        <f t="shared" si="305"/>
        <v>0</v>
      </c>
      <c r="AJ304" s="35">
        <f t="shared" si="291"/>
        <v>0</v>
      </c>
      <c r="AK304" s="40">
        <f>AC304*(1+SUMIFS(WORKING!$Z$3:$Z$6802,WORKING!$A$3:$A$6802,$D$3,WORKING!$B$3:$B$6802,A304,WORKING!$C$3:$C$6802,"Other"))*(1+SUMIFS(WORKING!$AA$3:$AA$6802,WORKING!$A$3:$A$6802,$D$3,WORKING!$B$3:$B$6802,A304,WORKING!$C$3:$C$6802,"Other"))</f>
        <v>0</v>
      </c>
      <c r="AL304" s="57">
        <v>0</v>
      </c>
      <c r="AM304" s="57">
        <v>0</v>
      </c>
      <c r="AN304" s="61">
        <f t="shared" si="292"/>
        <v>0</v>
      </c>
      <c r="AO304" s="40">
        <f t="shared" si="306"/>
        <v>0</v>
      </c>
      <c r="AP304" s="40">
        <f t="shared" si="307"/>
        <v>0</v>
      </c>
      <c r="AQ304" s="44">
        <f t="shared" si="308"/>
        <v>0</v>
      </c>
    </row>
    <row r="305" spans="1:43" x14ac:dyDescent="0.25">
      <c r="A305" s="49">
        <v>9</v>
      </c>
      <c r="B305" s="49">
        <f>IF(C305&lt;7,1,IF(C305&lt;11,2,IF(C305&lt;13,3,IF(C305&lt;17,4,5))))</f>
        <v>5</v>
      </c>
      <c r="C305" s="191" t="s">
        <v>57</v>
      </c>
      <c r="D305" s="229"/>
      <c r="E305" s="229"/>
      <c r="F305" s="40">
        <f>SUMIFS(WORKING!$AB$3:$AB$6802,WORKING!$A$3:$A$6802,Results!$D$3,WORKING!$B$3:$B$6802,Results!A305,WORKING!$C$3:$C$6802,Results!C305)</f>
        <v>0</v>
      </c>
      <c r="G305" s="35">
        <f>SUMIFS(WORKING!$AC$3:$AC$6802,WORKING!$A$3:$A$6802,Results!$D$3,WORKING!$B$3:$B$6802,Results!A305,WORKING!$C$3:$C$6802,Results!C305)/1000</f>
        <v>0</v>
      </c>
      <c r="H305" s="35">
        <f t="shared" si="293"/>
        <v>0</v>
      </c>
      <c r="I305" s="187" t="s">
        <v>754</v>
      </c>
      <c r="J305" s="212" t="s">
        <v>754</v>
      </c>
      <c r="K305" s="217" t="str">
        <f t="shared" si="294"/>
        <v/>
      </c>
      <c r="L305" s="34">
        <f t="shared" si="287"/>
        <v>0</v>
      </c>
      <c r="M305" s="40">
        <f>IF(K305="",H305*(1+SUMIFS(WORKING!$W$3:$W$6802,WORKING!$A$3:$A$6802,$D$3,WORKING!$B$3:$B$6802,A305,WORKING!$C$3:$C$6802,"Other"))*(1+SUMIFS(WORKING!$AA$3:$AA$6802,WORKING!$A$3:$A$6802,$D$3,WORKING!$B$3:$B$6802,A305,WORKING!$C$3:$C$6802,"Other")),K305*(1+SUMIFS(WORKING!$W$3:$W$6802,WORKING!$A$3:$A$6802,$D$3,WORKING!$B$3:$B$6802,A305,WORKING!$C$3:$C$6802,"Other"))*(1+SUMIFS(WORKING!$AA$3:$AA$6802,WORKING!$A$3:$A$6802,$D$3,WORKING!$B$3:$B$6802,A305,WORKING!$C$3:$C$6802,"Other")))</f>
        <v>0</v>
      </c>
      <c r="N305" s="57">
        <v>0</v>
      </c>
      <c r="O305" s="57">
        <v>0</v>
      </c>
      <c r="P305" s="61">
        <f t="shared" si="288"/>
        <v>0</v>
      </c>
      <c r="Q305" s="40">
        <f t="shared" si="295"/>
        <v>0</v>
      </c>
      <c r="R305" s="40">
        <f t="shared" si="296"/>
        <v>0</v>
      </c>
      <c r="S305" s="44">
        <f t="shared" si="297"/>
        <v>0</v>
      </c>
      <c r="T305" s="35">
        <f t="shared" si="298"/>
        <v>0</v>
      </c>
      <c r="U305" s="40">
        <f>M305*(1+SUMIFS(WORKING!$X$3:$X$6802,WORKING!$A$3:$A$6802,$D$3,WORKING!$B$3:$B$6802,A305,WORKING!$C$3:$C$6802,"Other"))*(1+SUMIFS(WORKING!$AA$3:$AA$6802,WORKING!$A$3:$A$6802,$D$3,WORKING!$B$3:$B$6802,A305,WORKING!$C$3:$C$6802,"Other"))</f>
        <v>0</v>
      </c>
      <c r="V305" s="57">
        <v>0</v>
      </c>
      <c r="W305" s="57">
        <v>0</v>
      </c>
      <c r="X305" s="61">
        <f t="shared" si="289"/>
        <v>0</v>
      </c>
      <c r="Y305" s="40">
        <f t="shared" si="299"/>
        <v>0</v>
      </c>
      <c r="Z305" s="40">
        <f t="shared" si="300"/>
        <v>0</v>
      </c>
      <c r="AA305" s="44">
        <f t="shared" si="301"/>
        <v>0</v>
      </c>
      <c r="AB305" s="35">
        <f t="shared" si="302"/>
        <v>0</v>
      </c>
      <c r="AC305" s="40">
        <f>U305*(1+SUMIFS(WORKING!$Y$3:$Y$6802,WORKING!$A$3:$A$6802,$D$3,WORKING!$B$3:$B$6802,A305,WORKING!$C$3:$C$6802,"Other"))*(1+SUMIFS(WORKING!$AA$3:$AA$6802,WORKING!$A$3:$A$6802,$D$3,WORKING!$B$3:$B$6802,A305,WORKING!$C$3:$C$6802,"Other"))</f>
        <v>0</v>
      </c>
      <c r="AD305" s="57">
        <v>0</v>
      </c>
      <c r="AE305" s="57">
        <v>0</v>
      </c>
      <c r="AF305" s="61">
        <f t="shared" si="290"/>
        <v>0</v>
      </c>
      <c r="AG305" s="40">
        <f t="shared" si="303"/>
        <v>0</v>
      </c>
      <c r="AH305" s="40">
        <f t="shared" si="304"/>
        <v>0</v>
      </c>
      <c r="AI305" s="44">
        <f t="shared" si="305"/>
        <v>0</v>
      </c>
      <c r="AJ305" s="35">
        <f t="shared" si="291"/>
        <v>0</v>
      </c>
      <c r="AK305" s="40">
        <f>AC305*(1+SUMIFS(WORKING!$Z$3:$Z$6802,WORKING!$A$3:$A$6802,$D$3,WORKING!$B$3:$B$6802,A305,WORKING!$C$3:$C$6802,"Other"))*(1+SUMIFS(WORKING!$AA$3:$AA$6802,WORKING!$A$3:$A$6802,$D$3,WORKING!$B$3:$B$6802,A305,WORKING!$C$3:$C$6802,"Other"))</f>
        <v>0</v>
      </c>
      <c r="AL305" s="57">
        <v>0</v>
      </c>
      <c r="AM305" s="57">
        <v>0</v>
      </c>
      <c r="AN305" s="61">
        <f t="shared" si="292"/>
        <v>0</v>
      </c>
      <c r="AO305" s="40">
        <f t="shared" si="306"/>
        <v>0</v>
      </c>
      <c r="AP305" s="40">
        <f t="shared" si="307"/>
        <v>0</v>
      </c>
      <c r="AQ305" s="44">
        <f t="shared" si="308"/>
        <v>0</v>
      </c>
    </row>
    <row r="306" spans="1:43" x14ac:dyDescent="0.25">
      <c r="A306" s="49">
        <v>9</v>
      </c>
      <c r="B306" s="49">
        <f>IF(C306&lt;7,1,IF(C306&lt;11,2,IF(C306&lt;13,3,IF(C306&lt;17,4,5))))</f>
        <v>5</v>
      </c>
      <c r="C306" s="191" t="s">
        <v>57</v>
      </c>
      <c r="D306" s="229"/>
      <c r="E306" s="229"/>
      <c r="F306" s="40">
        <f>SUMIFS(WORKING!$AB$3:$AB$6802,WORKING!$A$3:$A$6802,Results!$D$3,WORKING!$B$3:$B$6802,Results!A306,WORKING!$C$3:$C$6802,Results!C306)</f>
        <v>0</v>
      </c>
      <c r="G306" s="35">
        <f>SUMIFS(WORKING!$AC$3:$AC$6802,WORKING!$A$3:$A$6802,Results!$D$3,WORKING!$B$3:$B$6802,Results!A306,WORKING!$C$3:$C$6802,Results!C306)/1000</f>
        <v>0</v>
      </c>
      <c r="H306" s="35">
        <f t="shared" si="293"/>
        <v>0</v>
      </c>
      <c r="I306" s="187" t="s">
        <v>754</v>
      </c>
      <c r="J306" s="212" t="s">
        <v>754</v>
      </c>
      <c r="K306" s="217" t="str">
        <f t="shared" si="294"/>
        <v/>
      </c>
      <c r="L306" s="34">
        <f t="shared" si="287"/>
        <v>0</v>
      </c>
      <c r="M306" s="40">
        <f>IF(K306="",H306*(1+SUMIFS(WORKING!$W$3:$W$6802,WORKING!$A$3:$A$6802,$D$3,WORKING!$B$3:$B$6802,A306,WORKING!$C$3:$C$6802,"Other"))*(1+SUMIFS(WORKING!$AA$3:$AA$6802,WORKING!$A$3:$A$6802,$D$3,WORKING!$B$3:$B$6802,A306,WORKING!$C$3:$C$6802,"Other")),K306*(1+SUMIFS(WORKING!$W$3:$W$6802,WORKING!$A$3:$A$6802,$D$3,WORKING!$B$3:$B$6802,A306,WORKING!$C$3:$C$6802,"Other"))*(1+SUMIFS(WORKING!$AA$3:$AA$6802,WORKING!$A$3:$A$6802,$D$3,WORKING!$B$3:$B$6802,A306,WORKING!$C$3:$C$6802,"Other")))</f>
        <v>0</v>
      </c>
      <c r="N306" s="57">
        <v>0</v>
      </c>
      <c r="O306" s="57">
        <v>0</v>
      </c>
      <c r="P306" s="61">
        <f t="shared" si="288"/>
        <v>0</v>
      </c>
      <c r="Q306" s="40">
        <f t="shared" si="295"/>
        <v>0</v>
      </c>
      <c r="R306" s="40">
        <f t="shared" si="296"/>
        <v>0</v>
      </c>
      <c r="S306" s="44">
        <f t="shared" si="297"/>
        <v>0</v>
      </c>
      <c r="T306" s="35">
        <f t="shared" si="298"/>
        <v>0</v>
      </c>
      <c r="U306" s="40">
        <f>M306*(1+SUMIFS(WORKING!$X$3:$X$6802,WORKING!$A$3:$A$6802,$D$3,WORKING!$B$3:$B$6802,A306,WORKING!$C$3:$C$6802,"Other"))*(1+SUMIFS(WORKING!$AA$3:$AA$6802,WORKING!$A$3:$A$6802,$D$3,WORKING!$B$3:$B$6802,A306,WORKING!$C$3:$C$6802,"Other"))</f>
        <v>0</v>
      </c>
      <c r="V306" s="57">
        <v>0</v>
      </c>
      <c r="W306" s="57">
        <v>0</v>
      </c>
      <c r="X306" s="61">
        <f t="shared" si="289"/>
        <v>0</v>
      </c>
      <c r="Y306" s="40">
        <f t="shared" si="299"/>
        <v>0</v>
      </c>
      <c r="Z306" s="40">
        <f t="shared" si="300"/>
        <v>0</v>
      </c>
      <c r="AA306" s="44">
        <f t="shared" si="301"/>
        <v>0</v>
      </c>
      <c r="AB306" s="35">
        <f t="shared" si="302"/>
        <v>0</v>
      </c>
      <c r="AC306" s="40">
        <f>U306*(1+SUMIFS(WORKING!$Y$3:$Y$6802,WORKING!$A$3:$A$6802,$D$3,WORKING!$B$3:$B$6802,A306,WORKING!$C$3:$C$6802,"Other"))*(1+SUMIFS(WORKING!$AA$3:$AA$6802,WORKING!$A$3:$A$6802,$D$3,WORKING!$B$3:$B$6802,A306,WORKING!$C$3:$C$6802,"Other"))</f>
        <v>0</v>
      </c>
      <c r="AD306" s="57">
        <v>0</v>
      </c>
      <c r="AE306" s="57">
        <v>0</v>
      </c>
      <c r="AF306" s="61">
        <f t="shared" si="290"/>
        <v>0</v>
      </c>
      <c r="AG306" s="40">
        <f t="shared" si="303"/>
        <v>0</v>
      </c>
      <c r="AH306" s="40">
        <f t="shared" si="304"/>
        <v>0</v>
      </c>
      <c r="AI306" s="44">
        <f t="shared" si="305"/>
        <v>0</v>
      </c>
      <c r="AJ306" s="35">
        <f t="shared" si="291"/>
        <v>0</v>
      </c>
      <c r="AK306" s="40">
        <f>AC306*(1+SUMIFS(WORKING!$Z$3:$Z$6802,WORKING!$A$3:$A$6802,$D$3,WORKING!$B$3:$B$6802,A306,WORKING!$C$3:$C$6802,"Other"))*(1+SUMIFS(WORKING!$AA$3:$AA$6802,WORKING!$A$3:$A$6802,$D$3,WORKING!$B$3:$B$6802,A306,WORKING!$C$3:$C$6802,"Other"))</f>
        <v>0</v>
      </c>
      <c r="AL306" s="57">
        <v>0</v>
      </c>
      <c r="AM306" s="57">
        <v>0</v>
      </c>
      <c r="AN306" s="61">
        <f t="shared" si="292"/>
        <v>0</v>
      </c>
      <c r="AO306" s="40">
        <f t="shared" si="306"/>
        <v>0</v>
      </c>
      <c r="AP306" s="40">
        <f t="shared" si="307"/>
        <v>0</v>
      </c>
      <c r="AQ306" s="44">
        <f t="shared" si="308"/>
        <v>0</v>
      </c>
    </row>
    <row r="307" spans="1:43" x14ac:dyDescent="0.25">
      <c r="A307" s="49">
        <v>9</v>
      </c>
      <c r="B307" s="49">
        <f>IF(C307&lt;7,1,IF(C307&lt;11,2,IF(C307&lt;13,3,IF(C307&lt;17,4,5))))</f>
        <v>5</v>
      </c>
      <c r="C307" s="191" t="s">
        <v>57</v>
      </c>
      <c r="D307" s="229"/>
      <c r="E307" s="229"/>
      <c r="F307" s="40">
        <f>SUMIFS(WORKING!$AB$3:$AB$6802,WORKING!$A$3:$A$6802,Results!$D$3,WORKING!$B$3:$B$6802,Results!A307,WORKING!$C$3:$C$6802,Results!C307)</f>
        <v>0</v>
      </c>
      <c r="G307" s="35">
        <f>SUMIFS(WORKING!$AC$3:$AC$6802,WORKING!$A$3:$A$6802,Results!$D$3,WORKING!$B$3:$B$6802,Results!A307,WORKING!$C$3:$C$6802,Results!C307)/1000</f>
        <v>0</v>
      </c>
      <c r="H307" s="35">
        <f t="shared" si="293"/>
        <v>0</v>
      </c>
      <c r="I307" s="157" t="s">
        <v>754</v>
      </c>
      <c r="J307" s="213" t="s">
        <v>754</v>
      </c>
      <c r="K307" s="217" t="str">
        <f t="shared" si="294"/>
        <v/>
      </c>
      <c r="L307" s="34">
        <f t="shared" si="287"/>
        <v>0</v>
      </c>
      <c r="M307" s="40">
        <f>IF(K307="",H307*(1+SUMIFS(WORKING!$W$3:$W$6802,WORKING!$A$3:$A$6802,$D$3,WORKING!$B$3:$B$6802,A307,WORKING!$C$3:$C$6802,"Other"))*(1+SUMIFS(WORKING!$AA$3:$AA$6802,WORKING!$A$3:$A$6802,$D$3,WORKING!$B$3:$B$6802,A307,WORKING!$C$3:$C$6802,"Other")),K307*(1+SUMIFS(WORKING!$W$3:$W$6802,WORKING!$A$3:$A$6802,$D$3,WORKING!$B$3:$B$6802,A307,WORKING!$C$3:$C$6802,"Other"))*(1+SUMIFS(WORKING!$AA$3:$AA$6802,WORKING!$A$3:$A$6802,$D$3,WORKING!$B$3:$B$6802,A307,WORKING!$C$3:$C$6802,"Other")))</f>
        <v>0</v>
      </c>
      <c r="N307" s="57">
        <v>0</v>
      </c>
      <c r="O307" s="57">
        <v>0</v>
      </c>
      <c r="P307" s="61">
        <f t="shared" si="288"/>
        <v>0</v>
      </c>
      <c r="Q307" s="40">
        <f t="shared" si="295"/>
        <v>0</v>
      </c>
      <c r="R307" s="40">
        <f t="shared" si="296"/>
        <v>0</v>
      </c>
      <c r="S307" s="44">
        <f t="shared" si="297"/>
        <v>0</v>
      </c>
      <c r="T307" s="35">
        <f t="shared" si="298"/>
        <v>0</v>
      </c>
      <c r="U307" s="40">
        <f>M307*(1+SUMIFS(WORKING!$X$3:$X$6802,WORKING!$A$3:$A$6802,$D$3,WORKING!$B$3:$B$6802,A307,WORKING!$C$3:$C$6802,"Other"))*(1+SUMIFS(WORKING!$AA$3:$AA$6802,WORKING!$A$3:$A$6802,$D$3,WORKING!$B$3:$B$6802,A307,WORKING!$C$3:$C$6802,"Other"))</f>
        <v>0</v>
      </c>
      <c r="V307" s="57">
        <v>0</v>
      </c>
      <c r="W307" s="57">
        <v>0</v>
      </c>
      <c r="X307" s="61">
        <f t="shared" si="289"/>
        <v>0</v>
      </c>
      <c r="Y307" s="40">
        <f t="shared" si="299"/>
        <v>0</v>
      </c>
      <c r="Z307" s="40">
        <f t="shared" si="300"/>
        <v>0</v>
      </c>
      <c r="AA307" s="44">
        <f t="shared" si="301"/>
        <v>0</v>
      </c>
      <c r="AB307" s="35">
        <f t="shared" si="302"/>
        <v>0</v>
      </c>
      <c r="AC307" s="40">
        <f>U307*(1+SUMIFS(WORKING!$Y$3:$Y$6802,WORKING!$A$3:$A$6802,$D$3,WORKING!$B$3:$B$6802,A307,WORKING!$C$3:$C$6802,"Other"))*(1+SUMIFS(WORKING!$AA$3:$AA$6802,WORKING!$A$3:$A$6802,$D$3,WORKING!$B$3:$B$6802,A307,WORKING!$C$3:$C$6802,"Other"))</f>
        <v>0</v>
      </c>
      <c r="AD307" s="57">
        <v>0</v>
      </c>
      <c r="AE307" s="57">
        <v>0</v>
      </c>
      <c r="AF307" s="61">
        <f t="shared" si="290"/>
        <v>0</v>
      </c>
      <c r="AG307" s="40">
        <f t="shared" si="303"/>
        <v>0</v>
      </c>
      <c r="AH307" s="40">
        <f t="shared" si="304"/>
        <v>0</v>
      </c>
      <c r="AI307" s="44">
        <f t="shared" si="305"/>
        <v>0</v>
      </c>
      <c r="AJ307" s="35">
        <f t="shared" si="291"/>
        <v>0</v>
      </c>
      <c r="AK307" s="40">
        <f>AC307*(1+SUMIFS(WORKING!$Z$3:$Z$6802,WORKING!$A$3:$A$6802,$D$3,WORKING!$B$3:$B$6802,A307,WORKING!$C$3:$C$6802,"Other"))*(1+SUMIFS(WORKING!$AA$3:$AA$6802,WORKING!$A$3:$A$6802,$D$3,WORKING!$B$3:$B$6802,A307,WORKING!$C$3:$C$6802,"Other"))</f>
        <v>0</v>
      </c>
      <c r="AL307" s="57">
        <v>0</v>
      </c>
      <c r="AM307" s="57">
        <v>0</v>
      </c>
      <c r="AN307" s="61">
        <f t="shared" si="292"/>
        <v>0</v>
      </c>
      <c r="AO307" s="40">
        <f t="shared" si="306"/>
        <v>0</v>
      </c>
      <c r="AP307" s="40">
        <f t="shared" si="307"/>
        <v>0</v>
      </c>
      <c r="AQ307" s="44">
        <f t="shared" si="308"/>
        <v>0</v>
      </c>
    </row>
    <row r="308" spans="1:43" ht="15.75" thickBot="1" x14ac:dyDescent="0.3">
      <c r="A308" s="49">
        <v>9</v>
      </c>
      <c r="B308" s="49">
        <f t="shared" si="282"/>
        <v>6</v>
      </c>
      <c r="C308" s="13" t="s">
        <v>0</v>
      </c>
      <c r="D308" s="41">
        <f>SUM(D288:D307)</f>
        <v>0</v>
      </c>
      <c r="E308" s="41">
        <f>SUM(E288:E307)</f>
        <v>0</v>
      </c>
      <c r="F308" s="42">
        <f>SUM(F288:F307)</f>
        <v>0</v>
      </c>
      <c r="G308" s="41">
        <f>SUM(G288:G307)</f>
        <v>0</v>
      </c>
      <c r="H308" s="41">
        <f>IFERROR(G308/F308,0)</f>
        <v>0</v>
      </c>
      <c r="I308" s="41">
        <f>IF(I288="",F288,I288)+IF(I289="",F289,I289)+IF(I290="",F290,I290)+IF(I291="",F291,I291)+IF(I292="",F292,I292)+IF(I293="",F293,I293)+IF(I294="",F294,I294)+IF(I295="",F295,I295)+IF(I296="",F296,I296)+IF(I297="",F297,I297)+IF(I298="",F298,I298)+IF(I299="",F299,I299)+IF(I300="",F300,I300)+IF(I301="",F301,I301)+IF(I302="",F302,I302)+IF(I303="",F303,I303)+IF(I304="",F304,I304)+IF(I305="",F305,I305)+IF(I306="",F306,I306)+IF(I307="",F307,I307)</f>
        <v>0</v>
      </c>
      <c r="J308" s="41">
        <f>IF(J288="",G288,J288)+IF(J289="",G289,J289)+IF(J290="",G290,J290)+IF(J291="",G291,J291)+IF(J292="",G292,J292)+IF(J293="",G293,J293)+IF(J294="",G294,J294)+IF(J295="",G295,J295)+IF(J296="",G296,J296)+IF(J297="",G297,J297)+IF(J298="",G298,J298)+IF(J299="",G299,J299)+IF(J300="",G300,J300)+IF(J301="",G301,J301)+IF(J302="",G302,J302)+IF(J303="",G303,J303)+IF(J304="",G304,J304)+IF(J305="",G305,J305)+IF(J306="",G306,J306)+IF(J307="",G307,J307)</f>
        <v>0</v>
      </c>
      <c r="K308" s="41" t="str">
        <f>IFERROR(J308/I308,"")</f>
        <v/>
      </c>
      <c r="L308" s="41">
        <f>SUM(L288:L307)</f>
        <v>0</v>
      </c>
      <c r="M308" s="41">
        <f>IFERROR(S308/P308,0)</f>
        <v>0</v>
      </c>
      <c r="N308" s="41">
        <f t="shared" ref="N308:T308" si="309">SUM(N288:N307)</f>
        <v>0</v>
      </c>
      <c r="O308" s="41">
        <f t="shared" si="309"/>
        <v>0</v>
      </c>
      <c r="P308" s="41">
        <f t="shared" si="309"/>
        <v>0</v>
      </c>
      <c r="Q308" s="41">
        <f t="shared" si="309"/>
        <v>0</v>
      </c>
      <c r="R308" s="41">
        <f t="shared" si="309"/>
        <v>0</v>
      </c>
      <c r="S308" s="45">
        <f t="shared" si="309"/>
        <v>0</v>
      </c>
      <c r="T308" s="41">
        <f t="shared" si="309"/>
        <v>0</v>
      </c>
      <c r="U308" s="41">
        <f>IFERROR(AA308/X308,0)</f>
        <v>0</v>
      </c>
      <c r="V308" s="41">
        <f t="shared" ref="V308:AB308" si="310">SUM(V288:V307)</f>
        <v>0</v>
      </c>
      <c r="W308" s="41">
        <f t="shared" si="310"/>
        <v>0</v>
      </c>
      <c r="X308" s="41">
        <f t="shared" si="310"/>
        <v>0</v>
      </c>
      <c r="Y308" s="41">
        <f t="shared" si="310"/>
        <v>0</v>
      </c>
      <c r="Z308" s="41">
        <f t="shared" si="310"/>
        <v>0</v>
      </c>
      <c r="AA308" s="45">
        <f t="shared" si="310"/>
        <v>0</v>
      </c>
      <c r="AB308" s="41">
        <f t="shared" si="310"/>
        <v>0</v>
      </c>
      <c r="AC308" s="41">
        <f>IFERROR(AI308/AF308,0)</f>
        <v>0</v>
      </c>
      <c r="AD308" s="41">
        <f t="shared" ref="AD308:AJ308" si="311">SUM(AD288:AD307)</f>
        <v>0</v>
      </c>
      <c r="AE308" s="41">
        <f t="shared" si="311"/>
        <v>0</v>
      </c>
      <c r="AF308" s="41">
        <f t="shared" si="311"/>
        <v>0</v>
      </c>
      <c r="AG308" s="41">
        <f t="shared" si="311"/>
        <v>0</v>
      </c>
      <c r="AH308" s="41">
        <f t="shared" si="311"/>
        <v>0</v>
      </c>
      <c r="AI308" s="45">
        <f t="shared" si="311"/>
        <v>0</v>
      </c>
      <c r="AJ308" s="41">
        <f t="shared" si="311"/>
        <v>0</v>
      </c>
      <c r="AK308" s="41">
        <f>IFERROR(AQ308/AN308,0)</f>
        <v>0</v>
      </c>
      <c r="AL308" s="41">
        <f t="shared" ref="AL308:AQ308" si="312">SUM(AL288:AL307)</f>
        <v>0</v>
      </c>
      <c r="AM308" s="41">
        <f t="shared" si="312"/>
        <v>0</v>
      </c>
      <c r="AN308" s="41">
        <f t="shared" si="312"/>
        <v>0</v>
      </c>
      <c r="AO308" s="41">
        <f t="shared" si="312"/>
        <v>0</v>
      </c>
      <c r="AP308" s="41">
        <f t="shared" si="312"/>
        <v>0</v>
      </c>
      <c r="AQ308" s="45">
        <f t="shared" si="312"/>
        <v>0</v>
      </c>
    </row>
    <row r="309" spans="1:43" ht="15.75" thickTop="1" x14ac:dyDescent="0.25">
      <c r="A309" s="49">
        <v>9</v>
      </c>
      <c r="B309" s="49">
        <f t="shared" si="282"/>
        <v>6</v>
      </c>
      <c r="C309" s="50" t="s">
        <v>696</v>
      </c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1"/>
      <c r="P309" s="51"/>
      <c r="R309" s="50"/>
      <c r="S309" s="194">
        <f>SUMIFS(ENEData!$E$2:$E$220,ENEData!$A$2:$A$220,$D$3,ENEData!$C$2:$C$220,A309)</f>
        <v>0</v>
      </c>
      <c r="T309" s="50"/>
      <c r="U309" s="50"/>
      <c r="V309" s="51"/>
      <c r="W309" s="51"/>
      <c r="X309" s="108"/>
      <c r="Y309" s="50"/>
      <c r="Z309" s="50"/>
      <c r="AA309" s="194">
        <f>SUMIFS(ENEData!$F$2:$F$220,ENEData!$A$2:$A$220,$D$3,ENEData!$C$2:$C$220,A309)</f>
        <v>0</v>
      </c>
      <c r="AB309" s="50"/>
      <c r="AC309" s="51"/>
      <c r="AD309" s="51"/>
      <c r="AE309" s="108"/>
      <c r="AF309" s="50"/>
      <c r="AG309" s="50"/>
      <c r="AH309" s="50"/>
      <c r="AI309" s="194">
        <f>SUMIFS(ENEData!$G$2:$G$220,ENEData!$A$2:$A$220,$D$3,ENEData!$C$2:$C$220,A309)</f>
        <v>0</v>
      </c>
      <c r="AJ309" s="51"/>
      <c r="AK309" s="51"/>
      <c r="AL309" s="108"/>
      <c r="AM309" s="108"/>
      <c r="AN309" s="108"/>
      <c r="AO309" s="108"/>
      <c r="AP309" s="109"/>
      <c r="AQ309" s="194">
        <f>SUMIFS(ENEData!$H$2:$H$220,ENEData!$A$2:$A$220,$D$3,ENEData!$C$2:$C$220,A309)</f>
        <v>0</v>
      </c>
    </row>
    <row r="310" spans="1:43" x14ac:dyDescent="0.25">
      <c r="A310" s="49">
        <v>9</v>
      </c>
      <c r="B310" s="49">
        <f t="shared" si="282"/>
        <v>6</v>
      </c>
      <c r="C310" s="39" t="s">
        <v>600</v>
      </c>
      <c r="D310" s="39"/>
      <c r="E310" s="39"/>
      <c r="F310" s="39"/>
      <c r="G310" s="39"/>
      <c r="H310" s="39"/>
      <c r="I310" s="39"/>
      <c r="J310" s="39"/>
      <c r="K310" s="39"/>
      <c r="L310" s="39"/>
      <c r="M310" s="39"/>
      <c r="N310" s="39"/>
      <c r="O310" s="53"/>
      <c r="P310" s="53"/>
      <c r="Q310" s="110"/>
      <c r="R310" s="39"/>
      <c r="S310" s="54">
        <f>S309-S308</f>
        <v>0</v>
      </c>
      <c r="T310" s="39"/>
      <c r="U310" s="39"/>
      <c r="V310" s="53"/>
      <c r="W310" s="53"/>
      <c r="X310" s="110"/>
      <c r="Y310" s="39"/>
      <c r="Z310" s="39"/>
      <c r="AA310" s="54">
        <f>AA309-AA308</f>
        <v>0</v>
      </c>
      <c r="AB310" s="39"/>
      <c r="AC310" s="53"/>
      <c r="AD310" s="53"/>
      <c r="AE310" s="110"/>
      <c r="AF310" s="39"/>
      <c r="AG310" s="39"/>
      <c r="AH310" s="39"/>
      <c r="AI310" s="54">
        <f>AI309-AI308</f>
        <v>0</v>
      </c>
      <c r="AJ310" s="53"/>
      <c r="AK310" s="53"/>
      <c r="AL310" s="110"/>
      <c r="AM310" s="110"/>
      <c r="AN310" s="110"/>
      <c r="AO310" s="110"/>
      <c r="AP310" s="111"/>
      <c r="AQ310" s="54">
        <f>AQ309-AQ308</f>
        <v>0</v>
      </c>
    </row>
    <row r="311" spans="1:43" x14ac:dyDescent="0.25">
      <c r="B311" s="49">
        <f t="shared" si="282"/>
        <v>1</v>
      </c>
    </row>
    <row r="312" spans="1:43" x14ac:dyDescent="0.25">
      <c r="B312" s="49">
        <f t="shared" si="282"/>
        <v>1</v>
      </c>
    </row>
    <row r="313" spans="1:43" x14ac:dyDescent="0.25">
      <c r="A313" s="49">
        <v>10</v>
      </c>
      <c r="B313" s="49">
        <f t="shared" si="282"/>
        <v>6</v>
      </c>
      <c r="C313" s="1" t="str">
        <f t="array" ref="C313">IFERROR(INDEX(MTEC17_PROG!$D$2:$D$231,MATCH(1,(MTEC17_PROG!$A$2:$A$231=Results!$D$3)*(MTEC17_PROG!$C$2:$C$231=Results!A313),0)),"Programme "&amp;A313)</f>
        <v>Programme 10</v>
      </c>
      <c r="D313" s="1"/>
      <c r="E313" s="1"/>
      <c r="F313" s="1"/>
      <c r="G313" s="1"/>
      <c r="H313" s="1"/>
      <c r="I313" s="1"/>
      <c r="J313" s="1"/>
      <c r="K313" s="1"/>
      <c r="AP313" s="26"/>
      <c r="AQ313" s="106"/>
    </row>
    <row r="314" spans="1:43" x14ac:dyDescent="0.25">
      <c r="A314" s="49">
        <v>10</v>
      </c>
      <c r="B314" s="49">
        <f t="shared" si="282"/>
        <v>1</v>
      </c>
      <c r="C314" s="14"/>
      <c r="D314" s="230" t="s">
        <v>733</v>
      </c>
      <c r="E314" s="231"/>
      <c r="F314" s="230" t="s">
        <v>602</v>
      </c>
      <c r="G314" s="234"/>
      <c r="H314" s="234"/>
      <c r="I314" s="234"/>
      <c r="J314" s="234"/>
      <c r="K314" s="231"/>
      <c r="L314" s="234" t="s">
        <v>1</v>
      </c>
      <c r="M314" s="234"/>
      <c r="N314" s="234"/>
      <c r="O314" s="234"/>
      <c r="P314" s="234"/>
      <c r="Q314" s="234"/>
      <c r="R314" s="234"/>
      <c r="S314" s="231"/>
      <c r="T314" s="230" t="s">
        <v>2</v>
      </c>
      <c r="U314" s="234"/>
      <c r="V314" s="234"/>
      <c r="W314" s="234"/>
      <c r="X314" s="234"/>
      <c r="Y314" s="234"/>
      <c r="Z314" s="234"/>
      <c r="AA314" s="231"/>
      <c r="AB314" s="230" t="s">
        <v>3</v>
      </c>
      <c r="AC314" s="234"/>
      <c r="AD314" s="234"/>
      <c r="AE314" s="234"/>
      <c r="AF314" s="234"/>
      <c r="AG314" s="234"/>
      <c r="AH314" s="234"/>
      <c r="AI314" s="231"/>
      <c r="AJ314" s="230" t="s">
        <v>4</v>
      </c>
      <c r="AK314" s="234"/>
      <c r="AL314" s="234"/>
      <c r="AM314" s="234"/>
      <c r="AN314" s="234"/>
      <c r="AO314" s="234"/>
      <c r="AP314" s="234"/>
      <c r="AQ314" s="231"/>
    </row>
    <row r="315" spans="1:43" ht="60" x14ac:dyDescent="0.25">
      <c r="A315" s="49">
        <v>10</v>
      </c>
      <c r="B315" s="49">
        <f t="shared" si="282"/>
        <v>6</v>
      </c>
      <c r="C315" s="11" t="s">
        <v>59</v>
      </c>
      <c r="D315" s="11" t="s">
        <v>731</v>
      </c>
      <c r="E315" s="11" t="s">
        <v>732</v>
      </c>
      <c r="F315" s="214" t="s">
        <v>651</v>
      </c>
      <c r="G315" s="215" t="s">
        <v>652</v>
      </c>
      <c r="H315" s="215" t="s">
        <v>653</v>
      </c>
      <c r="I315" s="216" t="s">
        <v>694</v>
      </c>
      <c r="J315" s="216" t="s">
        <v>693</v>
      </c>
      <c r="K315" s="216" t="s">
        <v>695</v>
      </c>
      <c r="L315" s="12" t="s">
        <v>604</v>
      </c>
      <c r="M315" s="10" t="s">
        <v>322</v>
      </c>
      <c r="N315" s="12" t="s">
        <v>54</v>
      </c>
      <c r="O315" s="10" t="s">
        <v>697</v>
      </c>
      <c r="P315" s="10" t="s">
        <v>392</v>
      </c>
      <c r="Q315" s="10" t="s">
        <v>393</v>
      </c>
      <c r="R315" s="10" t="s">
        <v>390</v>
      </c>
      <c r="S315" s="43" t="s">
        <v>394</v>
      </c>
      <c r="T315" s="10" t="s">
        <v>391</v>
      </c>
      <c r="U315" s="10" t="s">
        <v>322</v>
      </c>
      <c r="V315" s="12" t="s">
        <v>54</v>
      </c>
      <c r="W315" s="10" t="s">
        <v>697</v>
      </c>
      <c r="X315" s="10" t="s">
        <v>392</v>
      </c>
      <c r="Y315" s="10" t="s">
        <v>393</v>
      </c>
      <c r="Z315" s="10" t="s">
        <v>390</v>
      </c>
      <c r="AA315" s="43" t="s">
        <v>394</v>
      </c>
      <c r="AB315" s="10" t="s">
        <v>391</v>
      </c>
      <c r="AC315" s="10" t="s">
        <v>322</v>
      </c>
      <c r="AD315" s="12" t="s">
        <v>54</v>
      </c>
      <c r="AE315" s="10" t="s">
        <v>697</v>
      </c>
      <c r="AF315" s="10" t="s">
        <v>392</v>
      </c>
      <c r="AG315" s="10" t="s">
        <v>393</v>
      </c>
      <c r="AH315" s="10" t="s">
        <v>390</v>
      </c>
      <c r="AI315" s="43" t="s">
        <v>394</v>
      </c>
      <c r="AJ315" s="10" t="s">
        <v>391</v>
      </c>
      <c r="AK315" s="10" t="s">
        <v>322</v>
      </c>
      <c r="AL315" s="12" t="s">
        <v>54</v>
      </c>
      <c r="AM315" s="10" t="s">
        <v>697</v>
      </c>
      <c r="AN315" s="10" t="s">
        <v>392</v>
      </c>
      <c r="AO315" s="10" t="s">
        <v>393</v>
      </c>
      <c r="AP315" s="10" t="s">
        <v>390</v>
      </c>
      <c r="AQ315" s="43" t="s">
        <v>394</v>
      </c>
    </row>
    <row r="316" spans="1:43" x14ac:dyDescent="0.25">
      <c r="A316" s="49">
        <v>10</v>
      </c>
      <c r="B316" s="49">
        <f t="shared" si="282"/>
        <v>1</v>
      </c>
      <c r="C316" s="7">
        <v>1</v>
      </c>
      <c r="D316" s="228"/>
      <c r="E316" s="228"/>
      <c r="F316" s="40">
        <f>SUMIFS(WORKING!$AB$3:$AB$6802,WORKING!$A$3:$A$6802,Results!$D$3,WORKING!$B$3:$B$6802,Results!A316,WORKING!$C$3:$C$6802,Results!C316)</f>
        <v>0</v>
      </c>
      <c r="G316" s="35">
        <f>SUMIFS(WORKING!$AC$3:$AC$6802,WORKING!$A$3:$A$6802,Results!$D$3,WORKING!$B$3:$B$6802,Results!A316,WORKING!$C$3:$C$6802,Results!C316)/1000</f>
        <v>0</v>
      </c>
      <c r="H316" s="35">
        <f>IFERROR(G316/F316,0)</f>
        <v>0</v>
      </c>
      <c r="I316" s="156" t="s">
        <v>754</v>
      </c>
      <c r="J316" s="211" t="s">
        <v>754</v>
      </c>
      <c r="K316" s="217" t="str">
        <f>IFERROR(IF(J316="",G316,J316)/IF(I316="",F316,I316),"")</f>
        <v/>
      </c>
      <c r="L316" s="34">
        <f t="shared" ref="L316:L335" si="313">IF(I316="",F316,I316)</f>
        <v>0</v>
      </c>
      <c r="M316" s="40">
        <f>IF(K316="",H316*(1+SUMIFS(WORKING!$W$3:$W$6802,WORKING!$A$3:$A$6802,$D$3,WORKING!$B$3:$B$6802,A316,WORKING!$C$3:$C$6802,C316))*(1+SUMIFS(WORKING!$AA$3:$AA$6802,WORKING!$A$3:$A$6802,$D$3,WORKING!$B$3:$B$6802,A316,WORKING!$C$3:$C$6802,C316)),K316*(1+SUMIFS(WORKING!$W$3:$W$6802,WORKING!$A$3:$A$6802,$D$3,WORKING!$B$3:$B$6802,A316,WORKING!$C$3:$C$6802,C316))*(1+SUMIFS(WORKING!$AA$3:$AA$6802,WORKING!$A$3:$A$6802,$D$3,WORKING!$B$3:$B$6802,A316,WORKING!$C$3:$C$6802,C316)))</f>
        <v>0</v>
      </c>
      <c r="N316" s="57">
        <v>0</v>
      </c>
      <c r="O316" s="57">
        <v>0</v>
      </c>
      <c r="P316" s="61">
        <f t="shared" ref="P316:P335" si="314">-O316+L316+N316</f>
        <v>0</v>
      </c>
      <c r="Q316" s="40">
        <f>M316*N316</f>
        <v>0</v>
      </c>
      <c r="R316" s="40">
        <f>-M316*O316</f>
        <v>0</v>
      </c>
      <c r="S316" s="44">
        <f>M316*P316</f>
        <v>0</v>
      </c>
      <c r="T316" s="35">
        <f>P316</f>
        <v>0</v>
      </c>
      <c r="U316" s="40">
        <f>M316*(1+SUMIFS(WORKING!$X$3:$X$6802,WORKING!$A$3:$A$6802,$D$3,WORKING!$B$3:$B$6802,A316,WORKING!$C$3:$C$6802,C316))*(1+SUMIFS(WORKING!$AA$3:$AA$6802,WORKING!$A$3:$A$6802,$D$3,WORKING!$B$3:$B$6802,A316,WORKING!$C$3:$C$6802,C316))</f>
        <v>0</v>
      </c>
      <c r="V316" s="57">
        <v>0</v>
      </c>
      <c r="W316" s="57">
        <v>0</v>
      </c>
      <c r="X316" s="61">
        <f t="shared" ref="X316:X335" si="315">-W316+T316+V316</f>
        <v>0</v>
      </c>
      <c r="Y316" s="40">
        <f>U316*V316</f>
        <v>0</v>
      </c>
      <c r="Z316" s="40">
        <f>-U316*W316</f>
        <v>0</v>
      </c>
      <c r="AA316" s="44">
        <f>U316*X316</f>
        <v>0</v>
      </c>
      <c r="AB316" s="35">
        <f>X316</f>
        <v>0</v>
      </c>
      <c r="AC316" s="40">
        <f>U316*(1+SUMIFS(WORKING!$Y$3:$Y$6802,WORKING!$A$3:$A$6802,$D$3,WORKING!$B$3:$B$6802,A316,WORKING!$C$3:$C$6802,C316))*(1+SUMIFS(WORKING!$AA$3:$AA$6802,WORKING!$A$3:$A$6802,$D$3,WORKING!$B$3:$B$6802,A316,WORKING!$C$3:$C$6802,C316))</f>
        <v>0</v>
      </c>
      <c r="AD316" s="57">
        <v>0</v>
      </c>
      <c r="AE316" s="57">
        <v>0</v>
      </c>
      <c r="AF316" s="61">
        <f t="shared" ref="AF316:AF335" si="316">-AE316+AB316+AD316</f>
        <v>0</v>
      </c>
      <c r="AG316" s="40">
        <f>AC316*AD316</f>
        <v>0</v>
      </c>
      <c r="AH316" s="40">
        <f>-AC316*AE316</f>
        <v>0</v>
      </c>
      <c r="AI316" s="44">
        <f>AC316*AF316</f>
        <v>0</v>
      </c>
      <c r="AJ316" s="35">
        <f t="shared" ref="AJ316:AJ335" si="317">AF316</f>
        <v>0</v>
      </c>
      <c r="AK316" s="40">
        <f>AC316*(1+SUMIFS(WORKING!$Z$3:$Z$6802,WORKING!$A$3:$A$6802,$D$3,WORKING!$B$3:$B$6802,A316,WORKING!$C$3:$C$6802,C316))*(1+SUMIFS(WORKING!$AA$3:$AA$6802,WORKING!$A$3:$A$6802,$D$3,WORKING!$B$3:$B$6802,A316,WORKING!$C$3:$C$6802,C316))</f>
        <v>0</v>
      </c>
      <c r="AL316" s="57">
        <v>0</v>
      </c>
      <c r="AM316" s="57">
        <v>0</v>
      </c>
      <c r="AN316" s="61">
        <f t="shared" ref="AN316:AN335" si="318">-AM316+AJ316+AL316</f>
        <v>0</v>
      </c>
      <c r="AO316" s="40">
        <f>AK316*AL316</f>
        <v>0</v>
      </c>
      <c r="AP316" s="40">
        <f>-AK316*AM316</f>
        <v>0</v>
      </c>
      <c r="AQ316" s="44">
        <f>AK316*AN316</f>
        <v>0</v>
      </c>
    </row>
    <row r="317" spans="1:43" x14ac:dyDescent="0.25">
      <c r="A317" s="49">
        <v>10</v>
      </c>
      <c r="B317" s="49">
        <f t="shared" si="282"/>
        <v>1</v>
      </c>
      <c r="C317" s="7">
        <v>2</v>
      </c>
      <c r="D317" s="228"/>
      <c r="E317" s="228"/>
      <c r="F317" s="40">
        <f>SUMIFS(WORKING!$AB$3:$AB$6802,WORKING!$A$3:$A$6802,Results!$D$3,WORKING!$B$3:$B$6802,Results!A317,WORKING!$C$3:$C$6802,Results!C317)</f>
        <v>0</v>
      </c>
      <c r="G317" s="35">
        <f>SUMIFS(WORKING!$AC$3:$AC$6802,WORKING!$A$3:$A$6802,Results!$D$3,WORKING!$B$3:$B$6802,Results!A317,WORKING!$C$3:$C$6802,Results!C317)/1000</f>
        <v>0</v>
      </c>
      <c r="H317" s="35">
        <f t="shared" ref="H317:H335" si="319">IFERROR(G317/F317,0)</f>
        <v>0</v>
      </c>
      <c r="I317" s="187" t="s">
        <v>754</v>
      </c>
      <c r="J317" s="212" t="s">
        <v>754</v>
      </c>
      <c r="K317" s="217" t="str">
        <f t="shared" ref="K317:K335" si="320">IFERROR(IF(J317="",G317,J317)/IF(I317="",F317,I317),"")</f>
        <v/>
      </c>
      <c r="L317" s="34">
        <f t="shared" si="313"/>
        <v>0</v>
      </c>
      <c r="M317" s="40">
        <f>IF(K317="",H317*(1+SUMIFS(WORKING!$W$3:$W$6802,WORKING!$A$3:$A$6802,$D$3,WORKING!$B$3:$B$6802,A317,WORKING!$C$3:$C$6802,C317))*(1+SUMIFS(WORKING!$AA$3:$AA$6802,WORKING!$A$3:$A$6802,$D$3,WORKING!$B$3:$B$6802,A317,WORKING!$C$3:$C$6802,C317)),K317*(1+SUMIFS(WORKING!$W$3:$W$6802,WORKING!$A$3:$A$6802,$D$3,WORKING!$B$3:$B$6802,A317,WORKING!$C$3:$C$6802,C317))*(1+SUMIFS(WORKING!$AA$3:$AA$6802,WORKING!$A$3:$A$6802,$D$3,WORKING!$B$3:$B$6802,A317,WORKING!$C$3:$C$6802,C317)))</f>
        <v>0</v>
      </c>
      <c r="N317" s="57">
        <v>0</v>
      </c>
      <c r="O317" s="57">
        <v>0</v>
      </c>
      <c r="P317" s="61">
        <f t="shared" si="314"/>
        <v>0</v>
      </c>
      <c r="Q317" s="40">
        <f t="shared" ref="Q317:Q335" si="321">M317*N317</f>
        <v>0</v>
      </c>
      <c r="R317" s="40">
        <f t="shared" ref="R317:R335" si="322">-M317*O317</f>
        <v>0</v>
      </c>
      <c r="S317" s="44">
        <f t="shared" ref="S317:S335" si="323">M317*P317</f>
        <v>0</v>
      </c>
      <c r="T317" s="35">
        <f t="shared" ref="T317:T335" si="324">P317</f>
        <v>0</v>
      </c>
      <c r="U317" s="40">
        <f>M317*(1+SUMIFS(WORKING!$X$3:$X$6802,WORKING!$A$3:$A$6802,$D$3,WORKING!$B$3:$B$6802,A317,WORKING!$C$3:$C$6802,C317))*(1+SUMIFS(WORKING!$AA$3:$AA$6802,WORKING!$A$3:$A$6802,$D$3,WORKING!$B$3:$B$6802,A317,WORKING!$C$3:$C$6802,C317))</f>
        <v>0</v>
      </c>
      <c r="V317" s="57">
        <v>0</v>
      </c>
      <c r="W317" s="57">
        <v>0</v>
      </c>
      <c r="X317" s="61">
        <f t="shared" si="315"/>
        <v>0</v>
      </c>
      <c r="Y317" s="40">
        <f t="shared" ref="Y317:Y335" si="325">U317*V317</f>
        <v>0</v>
      </c>
      <c r="Z317" s="40">
        <f t="shared" ref="Z317:Z335" si="326">-U317*W317</f>
        <v>0</v>
      </c>
      <c r="AA317" s="44">
        <f t="shared" ref="AA317:AA335" si="327">U317*X317</f>
        <v>0</v>
      </c>
      <c r="AB317" s="35">
        <f t="shared" ref="AB317:AB335" si="328">X317</f>
        <v>0</v>
      </c>
      <c r="AC317" s="40">
        <f>U317*(1+SUMIFS(WORKING!$Y$3:$Y$6802,WORKING!$A$3:$A$6802,$D$3,WORKING!$B$3:$B$6802,A317,WORKING!$C$3:$C$6802,C317))*(1+SUMIFS(WORKING!$AA$3:$AA$6802,WORKING!$A$3:$A$6802,$D$3,WORKING!$B$3:$B$6802,A317,WORKING!$C$3:$C$6802,C317))</f>
        <v>0</v>
      </c>
      <c r="AD317" s="57">
        <v>0</v>
      </c>
      <c r="AE317" s="57">
        <v>0</v>
      </c>
      <c r="AF317" s="61">
        <f t="shared" si="316"/>
        <v>0</v>
      </c>
      <c r="AG317" s="40">
        <f t="shared" ref="AG317:AG335" si="329">AC317*AD317</f>
        <v>0</v>
      </c>
      <c r="AH317" s="40">
        <f t="shared" ref="AH317:AH335" si="330">-AC317*AE317</f>
        <v>0</v>
      </c>
      <c r="AI317" s="44">
        <f t="shared" ref="AI317:AI335" si="331">AC317*AF317</f>
        <v>0</v>
      </c>
      <c r="AJ317" s="35">
        <f t="shared" si="317"/>
        <v>0</v>
      </c>
      <c r="AK317" s="40">
        <f>AC317*(1+SUMIFS(WORKING!$Z$3:$Z$6802,WORKING!$A$3:$A$6802,$D$3,WORKING!$B$3:$B$6802,A317,WORKING!$C$3:$C$6802,C317))*(1+SUMIFS(WORKING!$AA$3:$AA$6802,WORKING!$A$3:$A$6802,$D$3,WORKING!$B$3:$B$6802,A317,WORKING!$C$3:$C$6802,C317))</f>
        <v>0</v>
      </c>
      <c r="AL317" s="57">
        <v>0</v>
      </c>
      <c r="AM317" s="57">
        <v>0</v>
      </c>
      <c r="AN317" s="61">
        <f t="shared" si="318"/>
        <v>0</v>
      </c>
      <c r="AO317" s="40">
        <f t="shared" ref="AO317:AO335" si="332">AK317*AL317</f>
        <v>0</v>
      </c>
      <c r="AP317" s="40">
        <f t="shared" ref="AP317:AP335" si="333">-AK317*AM317</f>
        <v>0</v>
      </c>
      <c r="AQ317" s="44">
        <f t="shared" ref="AQ317:AQ335" si="334">AK317*AN317</f>
        <v>0</v>
      </c>
    </row>
    <row r="318" spans="1:43" x14ac:dyDescent="0.25">
      <c r="A318" s="49">
        <v>10</v>
      </c>
      <c r="B318" s="49">
        <f t="shared" si="282"/>
        <v>1</v>
      </c>
      <c r="C318" s="7">
        <v>3</v>
      </c>
      <c r="D318" s="228"/>
      <c r="E318" s="228"/>
      <c r="F318" s="40">
        <f>SUMIFS(WORKING!$AB$3:$AB$6802,WORKING!$A$3:$A$6802,Results!$D$3,WORKING!$B$3:$B$6802,Results!A318,WORKING!$C$3:$C$6802,Results!C318)</f>
        <v>0</v>
      </c>
      <c r="G318" s="35">
        <f>SUMIFS(WORKING!$AC$3:$AC$6802,WORKING!$A$3:$A$6802,Results!$D$3,WORKING!$B$3:$B$6802,Results!A318,WORKING!$C$3:$C$6802,Results!C318)/1000</f>
        <v>0</v>
      </c>
      <c r="H318" s="35">
        <f t="shared" si="319"/>
        <v>0</v>
      </c>
      <c r="I318" s="187" t="s">
        <v>754</v>
      </c>
      <c r="J318" s="212" t="s">
        <v>754</v>
      </c>
      <c r="K318" s="217" t="str">
        <f t="shared" si="320"/>
        <v/>
      </c>
      <c r="L318" s="34">
        <f t="shared" si="313"/>
        <v>0</v>
      </c>
      <c r="M318" s="40">
        <f>IF(K318="",H318*(1+SUMIFS(WORKING!$W$3:$W$6802,WORKING!$A$3:$A$6802,$D$3,WORKING!$B$3:$B$6802,A318,WORKING!$C$3:$C$6802,C318))*(1+SUMIFS(WORKING!$AA$3:$AA$6802,WORKING!$A$3:$A$6802,$D$3,WORKING!$B$3:$B$6802,A318,WORKING!$C$3:$C$6802,C318)),K318*(1+SUMIFS(WORKING!$W$3:$W$6802,WORKING!$A$3:$A$6802,$D$3,WORKING!$B$3:$B$6802,A318,WORKING!$C$3:$C$6802,C318))*(1+SUMIFS(WORKING!$AA$3:$AA$6802,WORKING!$A$3:$A$6802,$D$3,WORKING!$B$3:$B$6802,A318,WORKING!$C$3:$C$6802,C318)))</f>
        <v>0</v>
      </c>
      <c r="N318" s="57">
        <v>0</v>
      </c>
      <c r="O318" s="57">
        <v>0</v>
      </c>
      <c r="P318" s="61">
        <f t="shared" si="314"/>
        <v>0</v>
      </c>
      <c r="Q318" s="40">
        <f t="shared" si="321"/>
        <v>0</v>
      </c>
      <c r="R318" s="40">
        <f t="shared" si="322"/>
        <v>0</v>
      </c>
      <c r="S318" s="44">
        <f t="shared" si="323"/>
        <v>0</v>
      </c>
      <c r="T318" s="35">
        <f t="shared" si="324"/>
        <v>0</v>
      </c>
      <c r="U318" s="40">
        <f>M318*(1+SUMIFS(WORKING!$X$3:$X$6802,WORKING!$A$3:$A$6802,$D$3,WORKING!$B$3:$B$6802,A318,WORKING!$C$3:$C$6802,C318))*(1+SUMIFS(WORKING!$AA$3:$AA$6802,WORKING!$A$3:$A$6802,$D$3,WORKING!$B$3:$B$6802,A318,WORKING!$C$3:$C$6802,C318))</f>
        <v>0</v>
      </c>
      <c r="V318" s="57">
        <v>0</v>
      </c>
      <c r="W318" s="57">
        <v>0</v>
      </c>
      <c r="X318" s="61">
        <f t="shared" si="315"/>
        <v>0</v>
      </c>
      <c r="Y318" s="40">
        <f t="shared" si="325"/>
        <v>0</v>
      </c>
      <c r="Z318" s="40">
        <f t="shared" si="326"/>
        <v>0</v>
      </c>
      <c r="AA318" s="44">
        <f t="shared" si="327"/>
        <v>0</v>
      </c>
      <c r="AB318" s="35">
        <f t="shared" si="328"/>
        <v>0</v>
      </c>
      <c r="AC318" s="40">
        <f>U318*(1+SUMIFS(WORKING!$Y$3:$Y$6802,WORKING!$A$3:$A$6802,$D$3,WORKING!$B$3:$B$6802,A318,WORKING!$C$3:$C$6802,C318))*(1+SUMIFS(WORKING!$AA$3:$AA$6802,WORKING!$A$3:$A$6802,$D$3,WORKING!$B$3:$B$6802,A318,WORKING!$C$3:$C$6802,C318))</f>
        <v>0</v>
      </c>
      <c r="AD318" s="57">
        <v>0</v>
      </c>
      <c r="AE318" s="57">
        <v>0</v>
      </c>
      <c r="AF318" s="61">
        <f t="shared" si="316"/>
        <v>0</v>
      </c>
      <c r="AG318" s="40">
        <f t="shared" si="329"/>
        <v>0</v>
      </c>
      <c r="AH318" s="40">
        <f t="shared" si="330"/>
        <v>0</v>
      </c>
      <c r="AI318" s="44">
        <f t="shared" si="331"/>
        <v>0</v>
      </c>
      <c r="AJ318" s="35">
        <f t="shared" si="317"/>
        <v>0</v>
      </c>
      <c r="AK318" s="40">
        <f>AC318*(1+SUMIFS(WORKING!$Z$3:$Z$6802,WORKING!$A$3:$A$6802,$D$3,WORKING!$B$3:$B$6802,A318,WORKING!$C$3:$C$6802,C318))*(1+SUMIFS(WORKING!$AA$3:$AA$6802,WORKING!$A$3:$A$6802,$D$3,WORKING!$B$3:$B$6802,A318,WORKING!$C$3:$C$6802,C318))</f>
        <v>0</v>
      </c>
      <c r="AL318" s="57">
        <v>0</v>
      </c>
      <c r="AM318" s="57">
        <v>0</v>
      </c>
      <c r="AN318" s="61">
        <f t="shared" si="318"/>
        <v>0</v>
      </c>
      <c r="AO318" s="40">
        <f t="shared" si="332"/>
        <v>0</v>
      </c>
      <c r="AP318" s="40">
        <f t="shared" si="333"/>
        <v>0</v>
      </c>
      <c r="AQ318" s="44">
        <f t="shared" si="334"/>
        <v>0</v>
      </c>
    </row>
    <row r="319" spans="1:43" x14ac:dyDescent="0.25">
      <c r="A319" s="49">
        <v>10</v>
      </c>
      <c r="B319" s="49">
        <f t="shared" si="282"/>
        <v>1</v>
      </c>
      <c r="C319" s="7">
        <v>4</v>
      </c>
      <c r="D319" s="228"/>
      <c r="E319" s="228"/>
      <c r="F319" s="40">
        <f>SUMIFS(WORKING!$AB$3:$AB$6802,WORKING!$A$3:$A$6802,Results!$D$3,WORKING!$B$3:$B$6802,Results!A319,WORKING!$C$3:$C$6802,Results!C319)</f>
        <v>0</v>
      </c>
      <c r="G319" s="35">
        <f>SUMIFS(WORKING!$AC$3:$AC$6802,WORKING!$A$3:$A$6802,Results!$D$3,WORKING!$B$3:$B$6802,Results!A319,WORKING!$C$3:$C$6802,Results!C319)/1000</f>
        <v>0</v>
      </c>
      <c r="H319" s="35">
        <f t="shared" si="319"/>
        <v>0</v>
      </c>
      <c r="I319" s="187" t="s">
        <v>754</v>
      </c>
      <c r="J319" s="212" t="s">
        <v>754</v>
      </c>
      <c r="K319" s="217" t="str">
        <f t="shared" si="320"/>
        <v/>
      </c>
      <c r="L319" s="34">
        <f t="shared" si="313"/>
        <v>0</v>
      </c>
      <c r="M319" s="40">
        <f>IF(K319="",H319*(1+SUMIFS(WORKING!$W$3:$W$6802,WORKING!$A$3:$A$6802,$D$3,WORKING!$B$3:$B$6802,A319,WORKING!$C$3:$C$6802,C319))*(1+SUMIFS(WORKING!$AA$3:$AA$6802,WORKING!$A$3:$A$6802,$D$3,WORKING!$B$3:$B$6802,A319,WORKING!$C$3:$C$6802,C319)),K319*(1+SUMIFS(WORKING!$W$3:$W$6802,WORKING!$A$3:$A$6802,$D$3,WORKING!$B$3:$B$6802,A319,WORKING!$C$3:$C$6802,C319))*(1+SUMIFS(WORKING!$AA$3:$AA$6802,WORKING!$A$3:$A$6802,$D$3,WORKING!$B$3:$B$6802,A319,WORKING!$C$3:$C$6802,C319)))</f>
        <v>0</v>
      </c>
      <c r="N319" s="57">
        <v>0</v>
      </c>
      <c r="O319" s="57">
        <v>0</v>
      </c>
      <c r="P319" s="61">
        <f t="shared" si="314"/>
        <v>0</v>
      </c>
      <c r="Q319" s="40">
        <f t="shared" si="321"/>
        <v>0</v>
      </c>
      <c r="R319" s="40">
        <f t="shared" si="322"/>
        <v>0</v>
      </c>
      <c r="S319" s="44">
        <f t="shared" si="323"/>
        <v>0</v>
      </c>
      <c r="T319" s="35">
        <f t="shared" si="324"/>
        <v>0</v>
      </c>
      <c r="U319" s="40">
        <f>M319*(1+SUMIFS(WORKING!$X$3:$X$6802,WORKING!$A$3:$A$6802,$D$3,WORKING!$B$3:$B$6802,A319,WORKING!$C$3:$C$6802,C319))*(1+SUMIFS(WORKING!$AA$3:$AA$6802,WORKING!$A$3:$A$6802,$D$3,WORKING!$B$3:$B$6802,A319,WORKING!$C$3:$C$6802,C319))</f>
        <v>0</v>
      </c>
      <c r="V319" s="57">
        <v>0</v>
      </c>
      <c r="W319" s="57">
        <v>0</v>
      </c>
      <c r="X319" s="61">
        <f t="shared" si="315"/>
        <v>0</v>
      </c>
      <c r="Y319" s="40">
        <f t="shared" si="325"/>
        <v>0</v>
      </c>
      <c r="Z319" s="40">
        <f t="shared" si="326"/>
        <v>0</v>
      </c>
      <c r="AA319" s="44">
        <f t="shared" si="327"/>
        <v>0</v>
      </c>
      <c r="AB319" s="35">
        <f t="shared" si="328"/>
        <v>0</v>
      </c>
      <c r="AC319" s="40">
        <f>U319*(1+SUMIFS(WORKING!$Y$3:$Y$6802,WORKING!$A$3:$A$6802,$D$3,WORKING!$B$3:$B$6802,A319,WORKING!$C$3:$C$6802,C319))*(1+SUMIFS(WORKING!$AA$3:$AA$6802,WORKING!$A$3:$A$6802,$D$3,WORKING!$B$3:$B$6802,A319,WORKING!$C$3:$C$6802,C319))</f>
        <v>0</v>
      </c>
      <c r="AD319" s="57">
        <v>0</v>
      </c>
      <c r="AE319" s="57">
        <v>0</v>
      </c>
      <c r="AF319" s="61">
        <f t="shared" si="316"/>
        <v>0</v>
      </c>
      <c r="AG319" s="40">
        <f t="shared" si="329"/>
        <v>0</v>
      </c>
      <c r="AH319" s="40">
        <f t="shared" si="330"/>
        <v>0</v>
      </c>
      <c r="AI319" s="44">
        <f t="shared" si="331"/>
        <v>0</v>
      </c>
      <c r="AJ319" s="35">
        <f t="shared" si="317"/>
        <v>0</v>
      </c>
      <c r="AK319" s="40">
        <f>AC319*(1+SUMIFS(WORKING!$Z$3:$Z$6802,WORKING!$A$3:$A$6802,$D$3,WORKING!$B$3:$B$6802,A319,WORKING!$C$3:$C$6802,C319))*(1+SUMIFS(WORKING!$AA$3:$AA$6802,WORKING!$A$3:$A$6802,$D$3,WORKING!$B$3:$B$6802,A319,WORKING!$C$3:$C$6802,C319))</f>
        <v>0</v>
      </c>
      <c r="AL319" s="57">
        <v>0</v>
      </c>
      <c r="AM319" s="57">
        <v>0</v>
      </c>
      <c r="AN319" s="61">
        <f t="shared" si="318"/>
        <v>0</v>
      </c>
      <c r="AO319" s="40">
        <f t="shared" si="332"/>
        <v>0</v>
      </c>
      <c r="AP319" s="40">
        <f t="shared" si="333"/>
        <v>0</v>
      </c>
      <c r="AQ319" s="44">
        <f t="shared" si="334"/>
        <v>0</v>
      </c>
    </row>
    <row r="320" spans="1:43" x14ac:dyDescent="0.25">
      <c r="A320" s="49">
        <v>10</v>
      </c>
      <c r="B320" s="49">
        <f t="shared" si="282"/>
        <v>1</v>
      </c>
      <c r="C320" s="7">
        <v>5</v>
      </c>
      <c r="D320" s="228"/>
      <c r="E320" s="228"/>
      <c r="F320" s="40">
        <f>SUMIFS(WORKING!$AB$3:$AB$6802,WORKING!$A$3:$A$6802,Results!$D$3,WORKING!$B$3:$B$6802,Results!A320,WORKING!$C$3:$C$6802,Results!C320)</f>
        <v>0</v>
      </c>
      <c r="G320" s="35">
        <f>SUMIFS(WORKING!$AC$3:$AC$6802,WORKING!$A$3:$A$6802,Results!$D$3,WORKING!$B$3:$B$6802,Results!A320,WORKING!$C$3:$C$6802,Results!C320)/1000</f>
        <v>0</v>
      </c>
      <c r="H320" s="35">
        <f t="shared" si="319"/>
        <v>0</v>
      </c>
      <c r="I320" s="187" t="s">
        <v>754</v>
      </c>
      <c r="J320" s="212" t="s">
        <v>754</v>
      </c>
      <c r="K320" s="217" t="str">
        <f t="shared" si="320"/>
        <v/>
      </c>
      <c r="L320" s="34">
        <f t="shared" si="313"/>
        <v>0</v>
      </c>
      <c r="M320" s="40">
        <f>IF(K320="",H320*(1+SUMIFS(WORKING!$W$3:$W$6802,WORKING!$A$3:$A$6802,$D$3,WORKING!$B$3:$B$6802,A320,WORKING!$C$3:$C$6802,C320))*(1+SUMIFS(WORKING!$AA$3:$AA$6802,WORKING!$A$3:$A$6802,$D$3,WORKING!$B$3:$B$6802,A320,WORKING!$C$3:$C$6802,C320)),K320*(1+SUMIFS(WORKING!$W$3:$W$6802,WORKING!$A$3:$A$6802,$D$3,WORKING!$B$3:$B$6802,A320,WORKING!$C$3:$C$6802,C320))*(1+SUMIFS(WORKING!$AA$3:$AA$6802,WORKING!$A$3:$A$6802,$D$3,WORKING!$B$3:$B$6802,A320,WORKING!$C$3:$C$6802,C320)))</f>
        <v>0</v>
      </c>
      <c r="N320" s="57">
        <v>0</v>
      </c>
      <c r="O320" s="57">
        <v>0</v>
      </c>
      <c r="P320" s="61">
        <f t="shared" si="314"/>
        <v>0</v>
      </c>
      <c r="Q320" s="40">
        <f t="shared" si="321"/>
        <v>0</v>
      </c>
      <c r="R320" s="40">
        <f t="shared" si="322"/>
        <v>0</v>
      </c>
      <c r="S320" s="44">
        <f t="shared" si="323"/>
        <v>0</v>
      </c>
      <c r="T320" s="35">
        <f t="shared" si="324"/>
        <v>0</v>
      </c>
      <c r="U320" s="40">
        <f>M320*(1+SUMIFS(WORKING!$X$3:$X$6802,WORKING!$A$3:$A$6802,$D$3,WORKING!$B$3:$B$6802,A320,WORKING!$C$3:$C$6802,C320))*(1+SUMIFS(WORKING!$AA$3:$AA$6802,WORKING!$A$3:$A$6802,$D$3,WORKING!$B$3:$B$6802,A320,WORKING!$C$3:$C$6802,C320))</f>
        <v>0</v>
      </c>
      <c r="V320" s="57">
        <v>0</v>
      </c>
      <c r="W320" s="57">
        <v>0</v>
      </c>
      <c r="X320" s="61">
        <f t="shared" si="315"/>
        <v>0</v>
      </c>
      <c r="Y320" s="40">
        <f t="shared" si="325"/>
        <v>0</v>
      </c>
      <c r="Z320" s="40">
        <f t="shared" si="326"/>
        <v>0</v>
      </c>
      <c r="AA320" s="44">
        <f t="shared" si="327"/>
        <v>0</v>
      </c>
      <c r="AB320" s="35">
        <f t="shared" si="328"/>
        <v>0</v>
      </c>
      <c r="AC320" s="40">
        <f>U320*(1+SUMIFS(WORKING!$Y$3:$Y$6802,WORKING!$A$3:$A$6802,$D$3,WORKING!$B$3:$B$6802,A320,WORKING!$C$3:$C$6802,C320))*(1+SUMIFS(WORKING!$AA$3:$AA$6802,WORKING!$A$3:$A$6802,$D$3,WORKING!$B$3:$B$6802,A320,WORKING!$C$3:$C$6802,C320))</f>
        <v>0</v>
      </c>
      <c r="AD320" s="57">
        <v>0</v>
      </c>
      <c r="AE320" s="57">
        <v>0</v>
      </c>
      <c r="AF320" s="61">
        <f t="shared" si="316"/>
        <v>0</v>
      </c>
      <c r="AG320" s="40">
        <f t="shared" si="329"/>
        <v>0</v>
      </c>
      <c r="AH320" s="40">
        <f t="shared" si="330"/>
        <v>0</v>
      </c>
      <c r="AI320" s="44">
        <f t="shared" si="331"/>
        <v>0</v>
      </c>
      <c r="AJ320" s="35">
        <f t="shared" si="317"/>
        <v>0</v>
      </c>
      <c r="AK320" s="40">
        <f>AC320*(1+SUMIFS(WORKING!$Z$3:$Z$6802,WORKING!$A$3:$A$6802,$D$3,WORKING!$B$3:$B$6802,A320,WORKING!$C$3:$C$6802,C320))*(1+SUMIFS(WORKING!$AA$3:$AA$6802,WORKING!$A$3:$A$6802,$D$3,WORKING!$B$3:$B$6802,A320,WORKING!$C$3:$C$6802,C320))</f>
        <v>0</v>
      </c>
      <c r="AL320" s="57">
        <v>0</v>
      </c>
      <c r="AM320" s="57">
        <v>0</v>
      </c>
      <c r="AN320" s="61">
        <f t="shared" si="318"/>
        <v>0</v>
      </c>
      <c r="AO320" s="40">
        <f t="shared" si="332"/>
        <v>0</v>
      </c>
      <c r="AP320" s="40">
        <f t="shared" si="333"/>
        <v>0</v>
      </c>
      <c r="AQ320" s="44">
        <f t="shared" si="334"/>
        <v>0</v>
      </c>
    </row>
    <row r="321" spans="1:43" x14ac:dyDescent="0.25">
      <c r="A321" s="49">
        <v>10</v>
      </c>
      <c r="B321" s="49">
        <f t="shared" si="282"/>
        <v>1</v>
      </c>
      <c r="C321" s="7">
        <v>6</v>
      </c>
      <c r="D321" s="228"/>
      <c r="E321" s="228"/>
      <c r="F321" s="40">
        <f>SUMIFS(WORKING!$AB$3:$AB$6802,WORKING!$A$3:$A$6802,Results!$D$3,WORKING!$B$3:$B$6802,Results!A321,WORKING!$C$3:$C$6802,Results!C321)</f>
        <v>0</v>
      </c>
      <c r="G321" s="35">
        <f>SUMIFS(WORKING!$AC$3:$AC$6802,WORKING!$A$3:$A$6802,Results!$D$3,WORKING!$B$3:$B$6802,Results!A321,WORKING!$C$3:$C$6802,Results!C321)/1000</f>
        <v>0</v>
      </c>
      <c r="H321" s="35">
        <f t="shared" si="319"/>
        <v>0</v>
      </c>
      <c r="I321" s="187" t="s">
        <v>754</v>
      </c>
      <c r="J321" s="212" t="s">
        <v>754</v>
      </c>
      <c r="K321" s="217" t="str">
        <f t="shared" si="320"/>
        <v/>
      </c>
      <c r="L321" s="34">
        <f t="shared" si="313"/>
        <v>0</v>
      </c>
      <c r="M321" s="40">
        <f>IF(K321="",H321*(1+SUMIFS(WORKING!$W$3:$W$6802,WORKING!$A$3:$A$6802,$D$3,WORKING!$B$3:$B$6802,A321,WORKING!$C$3:$C$6802,C321))*(1+SUMIFS(WORKING!$AA$3:$AA$6802,WORKING!$A$3:$A$6802,$D$3,WORKING!$B$3:$B$6802,A321,WORKING!$C$3:$C$6802,C321)),K321*(1+SUMIFS(WORKING!$W$3:$W$6802,WORKING!$A$3:$A$6802,$D$3,WORKING!$B$3:$B$6802,A321,WORKING!$C$3:$C$6802,C321))*(1+SUMIFS(WORKING!$AA$3:$AA$6802,WORKING!$A$3:$A$6802,$D$3,WORKING!$B$3:$B$6802,A321,WORKING!$C$3:$C$6802,C321)))</f>
        <v>0</v>
      </c>
      <c r="N321" s="57">
        <v>0</v>
      </c>
      <c r="O321" s="57">
        <v>0</v>
      </c>
      <c r="P321" s="61">
        <f t="shared" si="314"/>
        <v>0</v>
      </c>
      <c r="Q321" s="40">
        <f t="shared" si="321"/>
        <v>0</v>
      </c>
      <c r="R321" s="40">
        <f t="shared" si="322"/>
        <v>0</v>
      </c>
      <c r="S321" s="44">
        <f t="shared" si="323"/>
        <v>0</v>
      </c>
      <c r="T321" s="35">
        <f t="shared" si="324"/>
        <v>0</v>
      </c>
      <c r="U321" s="40">
        <f>M321*(1+SUMIFS(WORKING!$X$3:$X$6802,WORKING!$A$3:$A$6802,$D$3,WORKING!$B$3:$B$6802,A321,WORKING!$C$3:$C$6802,C321))*(1+SUMIFS(WORKING!$AA$3:$AA$6802,WORKING!$A$3:$A$6802,$D$3,WORKING!$B$3:$B$6802,A321,WORKING!$C$3:$C$6802,C321))</f>
        <v>0</v>
      </c>
      <c r="V321" s="57">
        <v>0</v>
      </c>
      <c r="W321" s="57">
        <v>0</v>
      </c>
      <c r="X321" s="61">
        <f t="shared" si="315"/>
        <v>0</v>
      </c>
      <c r="Y321" s="40">
        <f t="shared" si="325"/>
        <v>0</v>
      </c>
      <c r="Z321" s="40">
        <f t="shared" si="326"/>
        <v>0</v>
      </c>
      <c r="AA321" s="44">
        <f t="shared" si="327"/>
        <v>0</v>
      </c>
      <c r="AB321" s="35">
        <f t="shared" si="328"/>
        <v>0</v>
      </c>
      <c r="AC321" s="40">
        <f>U321*(1+SUMIFS(WORKING!$Y$3:$Y$6802,WORKING!$A$3:$A$6802,$D$3,WORKING!$B$3:$B$6802,A321,WORKING!$C$3:$C$6802,C321))*(1+SUMIFS(WORKING!$AA$3:$AA$6802,WORKING!$A$3:$A$6802,$D$3,WORKING!$B$3:$B$6802,A321,WORKING!$C$3:$C$6802,C321))</f>
        <v>0</v>
      </c>
      <c r="AD321" s="57">
        <v>0</v>
      </c>
      <c r="AE321" s="57">
        <v>0</v>
      </c>
      <c r="AF321" s="61">
        <f t="shared" si="316"/>
        <v>0</v>
      </c>
      <c r="AG321" s="40">
        <f t="shared" si="329"/>
        <v>0</v>
      </c>
      <c r="AH321" s="40">
        <f t="shared" si="330"/>
        <v>0</v>
      </c>
      <c r="AI321" s="44">
        <f t="shared" si="331"/>
        <v>0</v>
      </c>
      <c r="AJ321" s="35">
        <f t="shared" si="317"/>
        <v>0</v>
      </c>
      <c r="AK321" s="40">
        <f>AC321*(1+SUMIFS(WORKING!$Z$3:$Z$6802,WORKING!$A$3:$A$6802,$D$3,WORKING!$B$3:$B$6802,A321,WORKING!$C$3:$C$6802,C321))*(1+SUMIFS(WORKING!$AA$3:$AA$6802,WORKING!$A$3:$A$6802,$D$3,WORKING!$B$3:$B$6802,A321,WORKING!$C$3:$C$6802,C321))</f>
        <v>0</v>
      </c>
      <c r="AL321" s="57">
        <v>0</v>
      </c>
      <c r="AM321" s="57">
        <v>0</v>
      </c>
      <c r="AN321" s="61">
        <f t="shared" si="318"/>
        <v>0</v>
      </c>
      <c r="AO321" s="40">
        <f t="shared" si="332"/>
        <v>0</v>
      </c>
      <c r="AP321" s="40">
        <f t="shared" si="333"/>
        <v>0</v>
      </c>
      <c r="AQ321" s="44">
        <f t="shared" si="334"/>
        <v>0</v>
      </c>
    </row>
    <row r="322" spans="1:43" x14ac:dyDescent="0.25">
      <c r="A322" s="49">
        <v>10</v>
      </c>
      <c r="B322" s="49">
        <f t="shared" si="282"/>
        <v>2</v>
      </c>
      <c r="C322" s="7">
        <v>7</v>
      </c>
      <c r="D322" s="228"/>
      <c r="E322" s="228"/>
      <c r="F322" s="40">
        <f>SUMIFS(WORKING!$AB$3:$AB$6802,WORKING!$A$3:$A$6802,Results!$D$3,WORKING!$B$3:$B$6802,Results!A322,WORKING!$C$3:$C$6802,Results!C322)</f>
        <v>0</v>
      </c>
      <c r="G322" s="35">
        <f>SUMIFS(WORKING!$AC$3:$AC$6802,WORKING!$A$3:$A$6802,Results!$D$3,WORKING!$B$3:$B$6802,Results!A322,WORKING!$C$3:$C$6802,Results!C322)/1000</f>
        <v>0</v>
      </c>
      <c r="H322" s="35">
        <f t="shared" si="319"/>
        <v>0</v>
      </c>
      <c r="I322" s="187" t="s">
        <v>754</v>
      </c>
      <c r="J322" s="212" t="s">
        <v>754</v>
      </c>
      <c r="K322" s="217" t="str">
        <f t="shared" si="320"/>
        <v/>
      </c>
      <c r="L322" s="34">
        <f t="shared" si="313"/>
        <v>0</v>
      </c>
      <c r="M322" s="40">
        <f>IF(K322="",H322*(1+SUMIFS(WORKING!$W$3:$W$6802,WORKING!$A$3:$A$6802,$D$3,WORKING!$B$3:$B$6802,A322,WORKING!$C$3:$C$6802,C322))*(1+SUMIFS(WORKING!$AA$3:$AA$6802,WORKING!$A$3:$A$6802,$D$3,WORKING!$B$3:$B$6802,A322,WORKING!$C$3:$C$6802,C322)),K322*(1+SUMIFS(WORKING!$W$3:$W$6802,WORKING!$A$3:$A$6802,$D$3,WORKING!$B$3:$B$6802,A322,WORKING!$C$3:$C$6802,C322))*(1+SUMIFS(WORKING!$AA$3:$AA$6802,WORKING!$A$3:$A$6802,$D$3,WORKING!$B$3:$B$6802,A322,WORKING!$C$3:$C$6802,C322)))</f>
        <v>0</v>
      </c>
      <c r="N322" s="57">
        <v>0</v>
      </c>
      <c r="O322" s="57">
        <v>0</v>
      </c>
      <c r="P322" s="61">
        <f t="shared" si="314"/>
        <v>0</v>
      </c>
      <c r="Q322" s="40">
        <f t="shared" si="321"/>
        <v>0</v>
      </c>
      <c r="R322" s="40">
        <f t="shared" si="322"/>
        <v>0</v>
      </c>
      <c r="S322" s="44">
        <f t="shared" si="323"/>
        <v>0</v>
      </c>
      <c r="T322" s="35">
        <f t="shared" si="324"/>
        <v>0</v>
      </c>
      <c r="U322" s="40">
        <f>M322*(1+SUMIFS(WORKING!$X$3:$X$6802,WORKING!$A$3:$A$6802,$D$3,WORKING!$B$3:$B$6802,A322,WORKING!$C$3:$C$6802,C322))*(1+SUMIFS(WORKING!$AA$3:$AA$6802,WORKING!$A$3:$A$6802,$D$3,WORKING!$B$3:$B$6802,A322,WORKING!$C$3:$C$6802,C322))</f>
        <v>0</v>
      </c>
      <c r="V322" s="57">
        <v>0</v>
      </c>
      <c r="W322" s="57">
        <v>0</v>
      </c>
      <c r="X322" s="61">
        <f t="shared" si="315"/>
        <v>0</v>
      </c>
      <c r="Y322" s="40">
        <f t="shared" si="325"/>
        <v>0</v>
      </c>
      <c r="Z322" s="40">
        <f t="shared" si="326"/>
        <v>0</v>
      </c>
      <c r="AA322" s="44">
        <f t="shared" si="327"/>
        <v>0</v>
      </c>
      <c r="AB322" s="35">
        <f t="shared" si="328"/>
        <v>0</v>
      </c>
      <c r="AC322" s="40">
        <f>U322*(1+SUMIFS(WORKING!$Y$3:$Y$6802,WORKING!$A$3:$A$6802,$D$3,WORKING!$B$3:$B$6802,A322,WORKING!$C$3:$C$6802,C322))*(1+SUMIFS(WORKING!$AA$3:$AA$6802,WORKING!$A$3:$A$6802,$D$3,WORKING!$B$3:$B$6802,A322,WORKING!$C$3:$C$6802,C322))</f>
        <v>0</v>
      </c>
      <c r="AD322" s="57">
        <v>0</v>
      </c>
      <c r="AE322" s="57">
        <v>0</v>
      </c>
      <c r="AF322" s="61">
        <f t="shared" si="316"/>
        <v>0</v>
      </c>
      <c r="AG322" s="40">
        <f t="shared" si="329"/>
        <v>0</v>
      </c>
      <c r="AH322" s="40">
        <f t="shared" si="330"/>
        <v>0</v>
      </c>
      <c r="AI322" s="44">
        <f t="shared" si="331"/>
        <v>0</v>
      </c>
      <c r="AJ322" s="35">
        <f t="shared" si="317"/>
        <v>0</v>
      </c>
      <c r="AK322" s="40">
        <f>AC322*(1+SUMIFS(WORKING!$Z$3:$Z$6802,WORKING!$A$3:$A$6802,$D$3,WORKING!$B$3:$B$6802,A322,WORKING!$C$3:$C$6802,C322))*(1+SUMIFS(WORKING!$AA$3:$AA$6802,WORKING!$A$3:$A$6802,$D$3,WORKING!$B$3:$B$6802,A322,WORKING!$C$3:$C$6802,C322))</f>
        <v>0</v>
      </c>
      <c r="AL322" s="57">
        <v>0</v>
      </c>
      <c r="AM322" s="57">
        <v>0</v>
      </c>
      <c r="AN322" s="61">
        <f t="shared" si="318"/>
        <v>0</v>
      </c>
      <c r="AO322" s="40">
        <f t="shared" si="332"/>
        <v>0</v>
      </c>
      <c r="AP322" s="40">
        <f t="shared" si="333"/>
        <v>0</v>
      </c>
      <c r="AQ322" s="44">
        <f t="shared" si="334"/>
        <v>0</v>
      </c>
    </row>
    <row r="323" spans="1:43" x14ac:dyDescent="0.25">
      <c r="A323" s="49">
        <v>10</v>
      </c>
      <c r="B323" s="49">
        <f t="shared" si="282"/>
        <v>2</v>
      </c>
      <c r="C323" s="7">
        <v>8</v>
      </c>
      <c r="D323" s="228"/>
      <c r="E323" s="228"/>
      <c r="F323" s="40">
        <f>SUMIFS(WORKING!$AB$3:$AB$6802,WORKING!$A$3:$A$6802,Results!$D$3,WORKING!$B$3:$B$6802,Results!A323,WORKING!$C$3:$C$6802,Results!C323)</f>
        <v>0</v>
      </c>
      <c r="G323" s="35">
        <f>SUMIFS(WORKING!$AC$3:$AC$6802,WORKING!$A$3:$A$6802,Results!$D$3,WORKING!$B$3:$B$6802,Results!A323,WORKING!$C$3:$C$6802,Results!C323)/1000</f>
        <v>0</v>
      </c>
      <c r="H323" s="35">
        <f t="shared" si="319"/>
        <v>0</v>
      </c>
      <c r="I323" s="187" t="s">
        <v>754</v>
      </c>
      <c r="J323" s="212" t="s">
        <v>754</v>
      </c>
      <c r="K323" s="217" t="str">
        <f t="shared" si="320"/>
        <v/>
      </c>
      <c r="L323" s="34">
        <f t="shared" si="313"/>
        <v>0</v>
      </c>
      <c r="M323" s="40">
        <f>IF(K323="",H323*(1+SUMIFS(WORKING!$W$3:$W$6802,WORKING!$A$3:$A$6802,$D$3,WORKING!$B$3:$B$6802,A323,WORKING!$C$3:$C$6802,C323))*(1+SUMIFS(WORKING!$AA$3:$AA$6802,WORKING!$A$3:$A$6802,$D$3,WORKING!$B$3:$B$6802,A323,WORKING!$C$3:$C$6802,C323)),K323*(1+SUMIFS(WORKING!$W$3:$W$6802,WORKING!$A$3:$A$6802,$D$3,WORKING!$B$3:$B$6802,A323,WORKING!$C$3:$C$6802,C323))*(1+SUMIFS(WORKING!$AA$3:$AA$6802,WORKING!$A$3:$A$6802,$D$3,WORKING!$B$3:$B$6802,A323,WORKING!$C$3:$C$6802,C323)))</f>
        <v>0</v>
      </c>
      <c r="N323" s="57">
        <v>0</v>
      </c>
      <c r="O323" s="57">
        <v>0</v>
      </c>
      <c r="P323" s="61">
        <f t="shared" si="314"/>
        <v>0</v>
      </c>
      <c r="Q323" s="40">
        <f t="shared" si="321"/>
        <v>0</v>
      </c>
      <c r="R323" s="40">
        <f t="shared" si="322"/>
        <v>0</v>
      </c>
      <c r="S323" s="44">
        <f t="shared" si="323"/>
        <v>0</v>
      </c>
      <c r="T323" s="35">
        <f t="shared" si="324"/>
        <v>0</v>
      </c>
      <c r="U323" s="40">
        <f>M323*(1+SUMIFS(WORKING!$X$3:$X$6802,WORKING!$A$3:$A$6802,$D$3,WORKING!$B$3:$B$6802,A323,WORKING!$C$3:$C$6802,C323))*(1+SUMIFS(WORKING!$AA$3:$AA$6802,WORKING!$A$3:$A$6802,$D$3,WORKING!$B$3:$B$6802,A323,WORKING!$C$3:$C$6802,C323))</f>
        <v>0</v>
      </c>
      <c r="V323" s="57">
        <v>0</v>
      </c>
      <c r="W323" s="57">
        <v>0</v>
      </c>
      <c r="X323" s="61">
        <f t="shared" si="315"/>
        <v>0</v>
      </c>
      <c r="Y323" s="40">
        <f t="shared" si="325"/>
        <v>0</v>
      </c>
      <c r="Z323" s="40">
        <f t="shared" si="326"/>
        <v>0</v>
      </c>
      <c r="AA323" s="44">
        <f t="shared" si="327"/>
        <v>0</v>
      </c>
      <c r="AB323" s="35">
        <f t="shared" si="328"/>
        <v>0</v>
      </c>
      <c r="AC323" s="40">
        <f>U323*(1+SUMIFS(WORKING!$Y$3:$Y$6802,WORKING!$A$3:$A$6802,$D$3,WORKING!$B$3:$B$6802,A323,WORKING!$C$3:$C$6802,C323))*(1+SUMIFS(WORKING!$AA$3:$AA$6802,WORKING!$A$3:$A$6802,$D$3,WORKING!$B$3:$B$6802,A323,WORKING!$C$3:$C$6802,C323))</f>
        <v>0</v>
      </c>
      <c r="AD323" s="57">
        <v>0</v>
      </c>
      <c r="AE323" s="57">
        <v>0</v>
      </c>
      <c r="AF323" s="61">
        <f t="shared" si="316"/>
        <v>0</v>
      </c>
      <c r="AG323" s="40">
        <f t="shared" si="329"/>
        <v>0</v>
      </c>
      <c r="AH323" s="40">
        <f t="shared" si="330"/>
        <v>0</v>
      </c>
      <c r="AI323" s="44">
        <f t="shared" si="331"/>
        <v>0</v>
      </c>
      <c r="AJ323" s="35">
        <f t="shared" si="317"/>
        <v>0</v>
      </c>
      <c r="AK323" s="40">
        <f>AC323*(1+SUMIFS(WORKING!$Z$3:$Z$6802,WORKING!$A$3:$A$6802,$D$3,WORKING!$B$3:$B$6802,A323,WORKING!$C$3:$C$6802,C323))*(1+SUMIFS(WORKING!$AA$3:$AA$6802,WORKING!$A$3:$A$6802,$D$3,WORKING!$B$3:$B$6802,A323,WORKING!$C$3:$C$6802,C323))</f>
        <v>0</v>
      </c>
      <c r="AL323" s="57">
        <v>0</v>
      </c>
      <c r="AM323" s="57">
        <v>0</v>
      </c>
      <c r="AN323" s="61">
        <f t="shared" si="318"/>
        <v>0</v>
      </c>
      <c r="AO323" s="40">
        <f t="shared" si="332"/>
        <v>0</v>
      </c>
      <c r="AP323" s="40">
        <f t="shared" si="333"/>
        <v>0</v>
      </c>
      <c r="AQ323" s="44">
        <f t="shared" si="334"/>
        <v>0</v>
      </c>
    </row>
    <row r="324" spans="1:43" x14ac:dyDescent="0.25">
      <c r="A324" s="49">
        <v>10</v>
      </c>
      <c r="B324" s="49">
        <f t="shared" si="282"/>
        <v>2</v>
      </c>
      <c r="C324" s="7">
        <v>9</v>
      </c>
      <c r="D324" s="228"/>
      <c r="E324" s="228"/>
      <c r="F324" s="40">
        <f>SUMIFS(WORKING!$AB$3:$AB$6802,WORKING!$A$3:$A$6802,Results!$D$3,WORKING!$B$3:$B$6802,Results!A324,WORKING!$C$3:$C$6802,Results!C324)</f>
        <v>0</v>
      </c>
      <c r="G324" s="35">
        <f>SUMIFS(WORKING!$AC$3:$AC$6802,WORKING!$A$3:$A$6802,Results!$D$3,WORKING!$B$3:$B$6802,Results!A324,WORKING!$C$3:$C$6802,Results!C324)/1000</f>
        <v>0</v>
      </c>
      <c r="H324" s="35">
        <f t="shared" si="319"/>
        <v>0</v>
      </c>
      <c r="I324" s="187" t="s">
        <v>754</v>
      </c>
      <c r="J324" s="212" t="s">
        <v>754</v>
      </c>
      <c r="K324" s="217" t="str">
        <f t="shared" si="320"/>
        <v/>
      </c>
      <c r="L324" s="34">
        <f t="shared" si="313"/>
        <v>0</v>
      </c>
      <c r="M324" s="40">
        <f>IF(K324="",H324*(1+SUMIFS(WORKING!$W$3:$W$6802,WORKING!$A$3:$A$6802,$D$3,WORKING!$B$3:$B$6802,A324,WORKING!$C$3:$C$6802,C324))*(1+SUMIFS(WORKING!$AA$3:$AA$6802,WORKING!$A$3:$A$6802,$D$3,WORKING!$B$3:$B$6802,A324,WORKING!$C$3:$C$6802,C324)),K324*(1+SUMIFS(WORKING!$W$3:$W$6802,WORKING!$A$3:$A$6802,$D$3,WORKING!$B$3:$B$6802,A324,WORKING!$C$3:$C$6802,C324))*(1+SUMIFS(WORKING!$AA$3:$AA$6802,WORKING!$A$3:$A$6802,$D$3,WORKING!$B$3:$B$6802,A324,WORKING!$C$3:$C$6802,C324)))</f>
        <v>0</v>
      </c>
      <c r="N324" s="57">
        <v>0</v>
      </c>
      <c r="O324" s="57">
        <v>0</v>
      </c>
      <c r="P324" s="61">
        <f t="shared" si="314"/>
        <v>0</v>
      </c>
      <c r="Q324" s="40">
        <f t="shared" si="321"/>
        <v>0</v>
      </c>
      <c r="R324" s="40">
        <f t="shared" si="322"/>
        <v>0</v>
      </c>
      <c r="S324" s="44">
        <f t="shared" si="323"/>
        <v>0</v>
      </c>
      <c r="T324" s="35">
        <f t="shared" si="324"/>
        <v>0</v>
      </c>
      <c r="U324" s="40">
        <f>M324*(1+SUMIFS(WORKING!$X$3:$X$6802,WORKING!$A$3:$A$6802,$D$3,WORKING!$B$3:$B$6802,A324,WORKING!$C$3:$C$6802,C324))*(1+SUMIFS(WORKING!$AA$3:$AA$6802,WORKING!$A$3:$A$6802,$D$3,WORKING!$B$3:$B$6802,A324,WORKING!$C$3:$C$6802,C324))</f>
        <v>0</v>
      </c>
      <c r="V324" s="57">
        <v>0</v>
      </c>
      <c r="W324" s="57">
        <v>0</v>
      </c>
      <c r="X324" s="61">
        <f t="shared" si="315"/>
        <v>0</v>
      </c>
      <c r="Y324" s="40">
        <f t="shared" si="325"/>
        <v>0</v>
      </c>
      <c r="Z324" s="40">
        <f t="shared" si="326"/>
        <v>0</v>
      </c>
      <c r="AA324" s="44">
        <f t="shared" si="327"/>
        <v>0</v>
      </c>
      <c r="AB324" s="35">
        <f t="shared" si="328"/>
        <v>0</v>
      </c>
      <c r="AC324" s="40">
        <f>U324*(1+SUMIFS(WORKING!$Y$3:$Y$6802,WORKING!$A$3:$A$6802,$D$3,WORKING!$B$3:$B$6802,A324,WORKING!$C$3:$C$6802,C324))*(1+SUMIFS(WORKING!$AA$3:$AA$6802,WORKING!$A$3:$A$6802,$D$3,WORKING!$B$3:$B$6802,A324,WORKING!$C$3:$C$6802,C324))</f>
        <v>0</v>
      </c>
      <c r="AD324" s="57">
        <v>0</v>
      </c>
      <c r="AE324" s="57">
        <v>0</v>
      </c>
      <c r="AF324" s="61">
        <f t="shared" si="316"/>
        <v>0</v>
      </c>
      <c r="AG324" s="40">
        <f t="shared" si="329"/>
        <v>0</v>
      </c>
      <c r="AH324" s="40">
        <f t="shared" si="330"/>
        <v>0</v>
      </c>
      <c r="AI324" s="44">
        <f t="shared" si="331"/>
        <v>0</v>
      </c>
      <c r="AJ324" s="35">
        <f t="shared" si="317"/>
        <v>0</v>
      </c>
      <c r="AK324" s="40">
        <f>AC324*(1+SUMIFS(WORKING!$Z$3:$Z$6802,WORKING!$A$3:$A$6802,$D$3,WORKING!$B$3:$B$6802,A324,WORKING!$C$3:$C$6802,C324))*(1+SUMIFS(WORKING!$AA$3:$AA$6802,WORKING!$A$3:$A$6802,$D$3,WORKING!$B$3:$B$6802,A324,WORKING!$C$3:$C$6802,C324))</f>
        <v>0</v>
      </c>
      <c r="AL324" s="57">
        <v>0</v>
      </c>
      <c r="AM324" s="57">
        <v>0</v>
      </c>
      <c r="AN324" s="61">
        <f t="shared" si="318"/>
        <v>0</v>
      </c>
      <c r="AO324" s="40">
        <f t="shared" si="332"/>
        <v>0</v>
      </c>
      <c r="AP324" s="40">
        <f t="shared" si="333"/>
        <v>0</v>
      </c>
      <c r="AQ324" s="44">
        <f t="shared" si="334"/>
        <v>0</v>
      </c>
    </row>
    <row r="325" spans="1:43" x14ac:dyDescent="0.25">
      <c r="A325" s="49">
        <v>10</v>
      </c>
      <c r="B325" s="49">
        <f t="shared" si="282"/>
        <v>2</v>
      </c>
      <c r="C325" s="7">
        <v>10</v>
      </c>
      <c r="D325" s="228"/>
      <c r="E325" s="228"/>
      <c r="F325" s="40">
        <f>SUMIFS(WORKING!$AB$3:$AB$6802,WORKING!$A$3:$A$6802,Results!$D$3,WORKING!$B$3:$B$6802,Results!A325,WORKING!$C$3:$C$6802,Results!C325)</f>
        <v>0</v>
      </c>
      <c r="G325" s="35">
        <f>SUMIFS(WORKING!$AC$3:$AC$6802,WORKING!$A$3:$A$6802,Results!$D$3,WORKING!$B$3:$B$6802,Results!A325,WORKING!$C$3:$C$6802,Results!C325)/1000</f>
        <v>0</v>
      </c>
      <c r="H325" s="35">
        <f t="shared" si="319"/>
        <v>0</v>
      </c>
      <c r="I325" s="187" t="s">
        <v>754</v>
      </c>
      <c r="J325" s="212" t="s">
        <v>754</v>
      </c>
      <c r="K325" s="217" t="str">
        <f t="shared" si="320"/>
        <v/>
      </c>
      <c r="L325" s="34">
        <f t="shared" si="313"/>
        <v>0</v>
      </c>
      <c r="M325" s="40">
        <f>IF(K325="",H325*(1+SUMIFS(WORKING!$W$3:$W$6802,WORKING!$A$3:$A$6802,$D$3,WORKING!$B$3:$B$6802,A325,WORKING!$C$3:$C$6802,C325))*(1+SUMIFS(WORKING!$AA$3:$AA$6802,WORKING!$A$3:$A$6802,$D$3,WORKING!$B$3:$B$6802,A325,WORKING!$C$3:$C$6802,C325)),K325*(1+SUMIFS(WORKING!$W$3:$W$6802,WORKING!$A$3:$A$6802,$D$3,WORKING!$B$3:$B$6802,A325,WORKING!$C$3:$C$6802,C325))*(1+SUMIFS(WORKING!$AA$3:$AA$6802,WORKING!$A$3:$A$6802,$D$3,WORKING!$B$3:$B$6802,A325,WORKING!$C$3:$C$6802,C325)))</f>
        <v>0</v>
      </c>
      <c r="N325" s="57">
        <v>0</v>
      </c>
      <c r="O325" s="57">
        <v>0</v>
      </c>
      <c r="P325" s="61">
        <f t="shared" si="314"/>
        <v>0</v>
      </c>
      <c r="Q325" s="40">
        <f t="shared" si="321"/>
        <v>0</v>
      </c>
      <c r="R325" s="40">
        <f t="shared" si="322"/>
        <v>0</v>
      </c>
      <c r="S325" s="44">
        <f t="shared" si="323"/>
        <v>0</v>
      </c>
      <c r="T325" s="35">
        <f t="shared" si="324"/>
        <v>0</v>
      </c>
      <c r="U325" s="40">
        <f>M325*(1+SUMIFS(WORKING!$X$3:$X$6802,WORKING!$A$3:$A$6802,$D$3,WORKING!$B$3:$B$6802,A325,WORKING!$C$3:$C$6802,C325))*(1+SUMIFS(WORKING!$AA$3:$AA$6802,WORKING!$A$3:$A$6802,$D$3,WORKING!$B$3:$B$6802,A325,WORKING!$C$3:$C$6802,C325))</f>
        <v>0</v>
      </c>
      <c r="V325" s="57">
        <v>0</v>
      </c>
      <c r="W325" s="57">
        <v>0</v>
      </c>
      <c r="X325" s="61">
        <f t="shared" si="315"/>
        <v>0</v>
      </c>
      <c r="Y325" s="40">
        <f t="shared" si="325"/>
        <v>0</v>
      </c>
      <c r="Z325" s="40">
        <f t="shared" si="326"/>
        <v>0</v>
      </c>
      <c r="AA325" s="44">
        <f t="shared" si="327"/>
        <v>0</v>
      </c>
      <c r="AB325" s="35">
        <f t="shared" si="328"/>
        <v>0</v>
      </c>
      <c r="AC325" s="40">
        <f>U325*(1+SUMIFS(WORKING!$Y$3:$Y$6802,WORKING!$A$3:$A$6802,$D$3,WORKING!$B$3:$B$6802,A325,WORKING!$C$3:$C$6802,C325))*(1+SUMIFS(WORKING!$AA$3:$AA$6802,WORKING!$A$3:$A$6802,$D$3,WORKING!$B$3:$B$6802,A325,WORKING!$C$3:$C$6802,C325))</f>
        <v>0</v>
      </c>
      <c r="AD325" s="57">
        <v>0</v>
      </c>
      <c r="AE325" s="57">
        <v>0</v>
      </c>
      <c r="AF325" s="61">
        <f t="shared" si="316"/>
        <v>0</v>
      </c>
      <c r="AG325" s="40">
        <f t="shared" si="329"/>
        <v>0</v>
      </c>
      <c r="AH325" s="40">
        <f t="shared" si="330"/>
        <v>0</v>
      </c>
      <c r="AI325" s="44">
        <f t="shared" si="331"/>
        <v>0</v>
      </c>
      <c r="AJ325" s="35">
        <f t="shared" si="317"/>
        <v>0</v>
      </c>
      <c r="AK325" s="40">
        <f>AC325*(1+SUMIFS(WORKING!$Z$3:$Z$6802,WORKING!$A$3:$A$6802,$D$3,WORKING!$B$3:$B$6802,A325,WORKING!$C$3:$C$6802,C325))*(1+SUMIFS(WORKING!$AA$3:$AA$6802,WORKING!$A$3:$A$6802,$D$3,WORKING!$B$3:$B$6802,A325,WORKING!$C$3:$C$6802,C325))</f>
        <v>0</v>
      </c>
      <c r="AL325" s="57">
        <v>0</v>
      </c>
      <c r="AM325" s="57">
        <v>0</v>
      </c>
      <c r="AN325" s="61">
        <f t="shared" si="318"/>
        <v>0</v>
      </c>
      <c r="AO325" s="40">
        <f t="shared" si="332"/>
        <v>0</v>
      </c>
      <c r="AP325" s="40">
        <f t="shared" si="333"/>
        <v>0</v>
      </c>
      <c r="AQ325" s="44">
        <f t="shared" si="334"/>
        <v>0</v>
      </c>
    </row>
    <row r="326" spans="1:43" x14ac:dyDescent="0.25">
      <c r="A326" s="49">
        <v>10</v>
      </c>
      <c r="B326" s="49">
        <f t="shared" si="282"/>
        <v>3</v>
      </c>
      <c r="C326" s="7">
        <v>11</v>
      </c>
      <c r="D326" s="228"/>
      <c r="E326" s="228"/>
      <c r="F326" s="40">
        <f>SUMIFS(WORKING!$AB$3:$AB$6802,WORKING!$A$3:$A$6802,Results!$D$3,WORKING!$B$3:$B$6802,Results!A326,WORKING!$C$3:$C$6802,Results!C326)</f>
        <v>0</v>
      </c>
      <c r="G326" s="35">
        <f>SUMIFS(WORKING!$AC$3:$AC$6802,WORKING!$A$3:$A$6802,Results!$D$3,WORKING!$B$3:$B$6802,Results!A326,WORKING!$C$3:$C$6802,Results!C326)/1000</f>
        <v>0</v>
      </c>
      <c r="H326" s="35">
        <f t="shared" si="319"/>
        <v>0</v>
      </c>
      <c r="I326" s="187" t="s">
        <v>754</v>
      </c>
      <c r="J326" s="212" t="s">
        <v>754</v>
      </c>
      <c r="K326" s="217" t="str">
        <f t="shared" si="320"/>
        <v/>
      </c>
      <c r="L326" s="34">
        <f t="shared" si="313"/>
        <v>0</v>
      </c>
      <c r="M326" s="40">
        <f>IF(K326="",H326*(1+SUMIFS(WORKING!$W$3:$W$6802,WORKING!$A$3:$A$6802,$D$3,WORKING!$B$3:$B$6802,A326,WORKING!$C$3:$C$6802,C326))*(1+SUMIFS(WORKING!$AA$3:$AA$6802,WORKING!$A$3:$A$6802,$D$3,WORKING!$B$3:$B$6802,A326,WORKING!$C$3:$C$6802,C326)),K326*(1+SUMIFS(WORKING!$W$3:$W$6802,WORKING!$A$3:$A$6802,$D$3,WORKING!$B$3:$B$6802,A326,WORKING!$C$3:$C$6802,C326))*(1+SUMIFS(WORKING!$AA$3:$AA$6802,WORKING!$A$3:$A$6802,$D$3,WORKING!$B$3:$B$6802,A326,WORKING!$C$3:$C$6802,C326)))</f>
        <v>0</v>
      </c>
      <c r="N326" s="57">
        <v>0</v>
      </c>
      <c r="O326" s="57">
        <v>0</v>
      </c>
      <c r="P326" s="61">
        <f t="shared" si="314"/>
        <v>0</v>
      </c>
      <c r="Q326" s="40">
        <f t="shared" si="321"/>
        <v>0</v>
      </c>
      <c r="R326" s="40">
        <f t="shared" si="322"/>
        <v>0</v>
      </c>
      <c r="S326" s="44">
        <f t="shared" si="323"/>
        <v>0</v>
      </c>
      <c r="T326" s="35">
        <f t="shared" si="324"/>
        <v>0</v>
      </c>
      <c r="U326" s="40">
        <f>M326*(1+SUMIFS(WORKING!$X$3:$X$6802,WORKING!$A$3:$A$6802,$D$3,WORKING!$B$3:$B$6802,A326,WORKING!$C$3:$C$6802,C326))*(1+SUMIFS(WORKING!$AA$3:$AA$6802,WORKING!$A$3:$A$6802,$D$3,WORKING!$B$3:$B$6802,A326,WORKING!$C$3:$C$6802,C326))</f>
        <v>0</v>
      </c>
      <c r="V326" s="57">
        <v>0</v>
      </c>
      <c r="W326" s="57">
        <v>0</v>
      </c>
      <c r="X326" s="61">
        <f t="shared" si="315"/>
        <v>0</v>
      </c>
      <c r="Y326" s="40">
        <f t="shared" si="325"/>
        <v>0</v>
      </c>
      <c r="Z326" s="40">
        <f t="shared" si="326"/>
        <v>0</v>
      </c>
      <c r="AA326" s="44">
        <f t="shared" si="327"/>
        <v>0</v>
      </c>
      <c r="AB326" s="35">
        <f t="shared" si="328"/>
        <v>0</v>
      </c>
      <c r="AC326" s="40">
        <f>U326*(1+SUMIFS(WORKING!$Y$3:$Y$6802,WORKING!$A$3:$A$6802,$D$3,WORKING!$B$3:$B$6802,A326,WORKING!$C$3:$C$6802,C326))*(1+SUMIFS(WORKING!$AA$3:$AA$6802,WORKING!$A$3:$A$6802,$D$3,WORKING!$B$3:$B$6802,A326,WORKING!$C$3:$C$6802,C326))</f>
        <v>0</v>
      </c>
      <c r="AD326" s="57">
        <v>0</v>
      </c>
      <c r="AE326" s="57">
        <v>0</v>
      </c>
      <c r="AF326" s="61">
        <f t="shared" si="316"/>
        <v>0</v>
      </c>
      <c r="AG326" s="40">
        <f t="shared" si="329"/>
        <v>0</v>
      </c>
      <c r="AH326" s="40">
        <f t="shared" si="330"/>
        <v>0</v>
      </c>
      <c r="AI326" s="44">
        <f t="shared" si="331"/>
        <v>0</v>
      </c>
      <c r="AJ326" s="35">
        <f t="shared" si="317"/>
        <v>0</v>
      </c>
      <c r="AK326" s="40">
        <f>AC326*(1+SUMIFS(WORKING!$Z$3:$Z$6802,WORKING!$A$3:$A$6802,$D$3,WORKING!$B$3:$B$6802,A326,WORKING!$C$3:$C$6802,C326))*(1+SUMIFS(WORKING!$AA$3:$AA$6802,WORKING!$A$3:$A$6802,$D$3,WORKING!$B$3:$B$6802,A326,WORKING!$C$3:$C$6802,C326))</f>
        <v>0</v>
      </c>
      <c r="AL326" s="57">
        <v>0</v>
      </c>
      <c r="AM326" s="57">
        <v>0</v>
      </c>
      <c r="AN326" s="61">
        <f t="shared" si="318"/>
        <v>0</v>
      </c>
      <c r="AO326" s="40">
        <f t="shared" si="332"/>
        <v>0</v>
      </c>
      <c r="AP326" s="40">
        <f t="shared" si="333"/>
        <v>0</v>
      </c>
      <c r="AQ326" s="44">
        <f t="shared" si="334"/>
        <v>0</v>
      </c>
    </row>
    <row r="327" spans="1:43" x14ac:dyDescent="0.25">
      <c r="A327" s="49">
        <v>10</v>
      </c>
      <c r="B327" s="49">
        <f t="shared" si="282"/>
        <v>3</v>
      </c>
      <c r="C327" s="7">
        <v>12</v>
      </c>
      <c r="D327" s="228"/>
      <c r="E327" s="228"/>
      <c r="F327" s="40">
        <f>SUMIFS(WORKING!$AB$3:$AB$6802,WORKING!$A$3:$A$6802,Results!$D$3,WORKING!$B$3:$B$6802,Results!A327,WORKING!$C$3:$C$6802,Results!C327)</f>
        <v>0</v>
      </c>
      <c r="G327" s="35">
        <f>SUMIFS(WORKING!$AC$3:$AC$6802,WORKING!$A$3:$A$6802,Results!$D$3,WORKING!$B$3:$B$6802,Results!A327,WORKING!$C$3:$C$6802,Results!C327)/1000</f>
        <v>0</v>
      </c>
      <c r="H327" s="35">
        <f t="shared" si="319"/>
        <v>0</v>
      </c>
      <c r="I327" s="187" t="s">
        <v>754</v>
      </c>
      <c r="J327" s="212" t="s">
        <v>754</v>
      </c>
      <c r="K327" s="217" t="str">
        <f t="shared" si="320"/>
        <v/>
      </c>
      <c r="L327" s="34">
        <f t="shared" si="313"/>
        <v>0</v>
      </c>
      <c r="M327" s="40">
        <f>IF(K327="",H327*(1+SUMIFS(WORKING!$W$3:$W$6802,WORKING!$A$3:$A$6802,$D$3,WORKING!$B$3:$B$6802,A327,WORKING!$C$3:$C$6802,C327))*(1+SUMIFS(WORKING!$AA$3:$AA$6802,WORKING!$A$3:$A$6802,$D$3,WORKING!$B$3:$B$6802,A327,WORKING!$C$3:$C$6802,C327)),K327*(1+SUMIFS(WORKING!$W$3:$W$6802,WORKING!$A$3:$A$6802,$D$3,WORKING!$B$3:$B$6802,A327,WORKING!$C$3:$C$6802,C327))*(1+SUMIFS(WORKING!$AA$3:$AA$6802,WORKING!$A$3:$A$6802,$D$3,WORKING!$B$3:$B$6802,A327,WORKING!$C$3:$C$6802,C327)))</f>
        <v>0</v>
      </c>
      <c r="N327" s="57">
        <v>0</v>
      </c>
      <c r="O327" s="57">
        <v>0</v>
      </c>
      <c r="P327" s="61">
        <f t="shared" si="314"/>
        <v>0</v>
      </c>
      <c r="Q327" s="40">
        <f t="shared" si="321"/>
        <v>0</v>
      </c>
      <c r="R327" s="40">
        <f t="shared" si="322"/>
        <v>0</v>
      </c>
      <c r="S327" s="44">
        <f t="shared" si="323"/>
        <v>0</v>
      </c>
      <c r="T327" s="35">
        <f t="shared" si="324"/>
        <v>0</v>
      </c>
      <c r="U327" s="40">
        <f>M327*(1+SUMIFS(WORKING!$X$3:$X$6802,WORKING!$A$3:$A$6802,$D$3,WORKING!$B$3:$B$6802,A327,WORKING!$C$3:$C$6802,C327))*(1+SUMIFS(WORKING!$AA$3:$AA$6802,WORKING!$A$3:$A$6802,$D$3,WORKING!$B$3:$B$6802,A327,WORKING!$C$3:$C$6802,C327))</f>
        <v>0</v>
      </c>
      <c r="V327" s="57">
        <v>0</v>
      </c>
      <c r="W327" s="57">
        <v>0</v>
      </c>
      <c r="X327" s="61">
        <f t="shared" si="315"/>
        <v>0</v>
      </c>
      <c r="Y327" s="40">
        <f t="shared" si="325"/>
        <v>0</v>
      </c>
      <c r="Z327" s="40">
        <f t="shared" si="326"/>
        <v>0</v>
      </c>
      <c r="AA327" s="44">
        <f t="shared" si="327"/>
        <v>0</v>
      </c>
      <c r="AB327" s="35">
        <f t="shared" si="328"/>
        <v>0</v>
      </c>
      <c r="AC327" s="40">
        <f>U327*(1+SUMIFS(WORKING!$Y$3:$Y$6802,WORKING!$A$3:$A$6802,$D$3,WORKING!$B$3:$B$6802,A327,WORKING!$C$3:$C$6802,C327))*(1+SUMIFS(WORKING!$AA$3:$AA$6802,WORKING!$A$3:$A$6802,$D$3,WORKING!$B$3:$B$6802,A327,WORKING!$C$3:$C$6802,C327))</f>
        <v>0</v>
      </c>
      <c r="AD327" s="57">
        <v>0</v>
      </c>
      <c r="AE327" s="57">
        <v>0</v>
      </c>
      <c r="AF327" s="61">
        <f t="shared" si="316"/>
        <v>0</v>
      </c>
      <c r="AG327" s="40">
        <f t="shared" si="329"/>
        <v>0</v>
      </c>
      <c r="AH327" s="40">
        <f t="shared" si="330"/>
        <v>0</v>
      </c>
      <c r="AI327" s="44">
        <f t="shared" si="331"/>
        <v>0</v>
      </c>
      <c r="AJ327" s="35">
        <f t="shared" si="317"/>
        <v>0</v>
      </c>
      <c r="AK327" s="40">
        <f>AC327*(1+SUMIFS(WORKING!$Z$3:$Z$6802,WORKING!$A$3:$A$6802,$D$3,WORKING!$B$3:$B$6802,A327,WORKING!$C$3:$C$6802,C327))*(1+SUMIFS(WORKING!$AA$3:$AA$6802,WORKING!$A$3:$A$6802,$D$3,WORKING!$B$3:$B$6802,A327,WORKING!$C$3:$C$6802,C327))</f>
        <v>0</v>
      </c>
      <c r="AL327" s="57">
        <v>0</v>
      </c>
      <c r="AM327" s="57">
        <v>0</v>
      </c>
      <c r="AN327" s="61">
        <f t="shared" si="318"/>
        <v>0</v>
      </c>
      <c r="AO327" s="40">
        <f t="shared" si="332"/>
        <v>0</v>
      </c>
      <c r="AP327" s="40">
        <f t="shared" si="333"/>
        <v>0</v>
      </c>
      <c r="AQ327" s="44">
        <f t="shared" si="334"/>
        <v>0</v>
      </c>
    </row>
    <row r="328" spans="1:43" x14ac:dyDescent="0.25">
      <c r="A328" s="49">
        <v>10</v>
      </c>
      <c r="B328" s="49">
        <f t="shared" si="282"/>
        <v>4</v>
      </c>
      <c r="C328" s="7">
        <v>13</v>
      </c>
      <c r="D328" s="228"/>
      <c r="E328" s="228"/>
      <c r="F328" s="40">
        <f>SUMIFS(WORKING!$AB$3:$AB$6802,WORKING!$A$3:$A$6802,Results!$D$3,WORKING!$B$3:$B$6802,Results!A328,WORKING!$C$3:$C$6802,Results!C328)</f>
        <v>0</v>
      </c>
      <c r="G328" s="35">
        <f>SUMIFS(WORKING!$AC$3:$AC$6802,WORKING!$A$3:$A$6802,Results!$D$3,WORKING!$B$3:$B$6802,Results!A328,WORKING!$C$3:$C$6802,Results!C328)/1000</f>
        <v>0</v>
      </c>
      <c r="H328" s="35">
        <f t="shared" si="319"/>
        <v>0</v>
      </c>
      <c r="I328" s="187" t="s">
        <v>754</v>
      </c>
      <c r="J328" s="212" t="s">
        <v>754</v>
      </c>
      <c r="K328" s="217" t="str">
        <f t="shared" si="320"/>
        <v/>
      </c>
      <c r="L328" s="34">
        <f t="shared" si="313"/>
        <v>0</v>
      </c>
      <c r="M328" s="40">
        <f>IF(K328="",H328*(1+SUMIFS(WORKING!$W$3:$W$6802,WORKING!$A$3:$A$6802,$D$3,WORKING!$B$3:$B$6802,A328,WORKING!$C$3:$C$6802,C328))*(1+SUMIFS(WORKING!$AA$3:$AA$6802,WORKING!$A$3:$A$6802,$D$3,WORKING!$B$3:$B$6802,A328,WORKING!$C$3:$C$6802,C328)),K328*(1+SUMIFS(WORKING!$W$3:$W$6802,WORKING!$A$3:$A$6802,$D$3,WORKING!$B$3:$B$6802,A328,WORKING!$C$3:$C$6802,C328))*(1+SUMIFS(WORKING!$AA$3:$AA$6802,WORKING!$A$3:$A$6802,$D$3,WORKING!$B$3:$B$6802,A328,WORKING!$C$3:$C$6802,C328)))</f>
        <v>0</v>
      </c>
      <c r="N328" s="57">
        <v>0</v>
      </c>
      <c r="O328" s="57">
        <v>0</v>
      </c>
      <c r="P328" s="61">
        <f t="shared" si="314"/>
        <v>0</v>
      </c>
      <c r="Q328" s="40">
        <f t="shared" si="321"/>
        <v>0</v>
      </c>
      <c r="R328" s="40">
        <f t="shared" si="322"/>
        <v>0</v>
      </c>
      <c r="S328" s="44">
        <f t="shared" si="323"/>
        <v>0</v>
      </c>
      <c r="T328" s="35">
        <f t="shared" si="324"/>
        <v>0</v>
      </c>
      <c r="U328" s="40">
        <f>M328*(1+SUMIFS(WORKING!$X$3:$X$6802,WORKING!$A$3:$A$6802,$D$3,WORKING!$B$3:$B$6802,A328,WORKING!$C$3:$C$6802,C328))*(1+SUMIFS(WORKING!$AA$3:$AA$6802,WORKING!$A$3:$A$6802,$D$3,WORKING!$B$3:$B$6802,A328,WORKING!$C$3:$C$6802,C328))</f>
        <v>0</v>
      </c>
      <c r="V328" s="57">
        <v>0</v>
      </c>
      <c r="W328" s="57">
        <v>0</v>
      </c>
      <c r="X328" s="61">
        <f t="shared" si="315"/>
        <v>0</v>
      </c>
      <c r="Y328" s="40">
        <f t="shared" si="325"/>
        <v>0</v>
      </c>
      <c r="Z328" s="40">
        <f t="shared" si="326"/>
        <v>0</v>
      </c>
      <c r="AA328" s="44">
        <f t="shared" si="327"/>
        <v>0</v>
      </c>
      <c r="AB328" s="35">
        <f t="shared" si="328"/>
        <v>0</v>
      </c>
      <c r="AC328" s="40">
        <f>U328*(1+SUMIFS(WORKING!$Y$3:$Y$6802,WORKING!$A$3:$A$6802,$D$3,WORKING!$B$3:$B$6802,A328,WORKING!$C$3:$C$6802,C328))*(1+SUMIFS(WORKING!$AA$3:$AA$6802,WORKING!$A$3:$A$6802,$D$3,WORKING!$B$3:$B$6802,A328,WORKING!$C$3:$C$6802,C328))</f>
        <v>0</v>
      </c>
      <c r="AD328" s="57">
        <v>0</v>
      </c>
      <c r="AE328" s="57">
        <v>0</v>
      </c>
      <c r="AF328" s="61">
        <f t="shared" si="316"/>
        <v>0</v>
      </c>
      <c r="AG328" s="40">
        <f t="shared" si="329"/>
        <v>0</v>
      </c>
      <c r="AH328" s="40">
        <f t="shared" si="330"/>
        <v>0</v>
      </c>
      <c r="AI328" s="44">
        <f t="shared" si="331"/>
        <v>0</v>
      </c>
      <c r="AJ328" s="35">
        <f t="shared" si="317"/>
        <v>0</v>
      </c>
      <c r="AK328" s="40">
        <f>AC328*(1+SUMIFS(WORKING!$Z$3:$Z$6802,WORKING!$A$3:$A$6802,$D$3,WORKING!$B$3:$B$6802,A328,WORKING!$C$3:$C$6802,C328))*(1+SUMIFS(WORKING!$AA$3:$AA$6802,WORKING!$A$3:$A$6802,$D$3,WORKING!$B$3:$B$6802,A328,WORKING!$C$3:$C$6802,C328))</f>
        <v>0</v>
      </c>
      <c r="AL328" s="57">
        <v>0</v>
      </c>
      <c r="AM328" s="57">
        <v>0</v>
      </c>
      <c r="AN328" s="61">
        <f t="shared" si="318"/>
        <v>0</v>
      </c>
      <c r="AO328" s="40">
        <f t="shared" si="332"/>
        <v>0</v>
      </c>
      <c r="AP328" s="40">
        <f t="shared" si="333"/>
        <v>0</v>
      </c>
      <c r="AQ328" s="44">
        <f t="shared" si="334"/>
        <v>0</v>
      </c>
    </row>
    <row r="329" spans="1:43" x14ac:dyDescent="0.25">
      <c r="A329" s="49">
        <v>10</v>
      </c>
      <c r="B329" s="49">
        <f t="shared" si="282"/>
        <v>4</v>
      </c>
      <c r="C329" s="7">
        <v>14</v>
      </c>
      <c r="D329" s="228"/>
      <c r="E329" s="228"/>
      <c r="F329" s="40">
        <f>SUMIFS(WORKING!$AB$3:$AB$6802,WORKING!$A$3:$A$6802,Results!$D$3,WORKING!$B$3:$B$6802,Results!A329,WORKING!$C$3:$C$6802,Results!C329)</f>
        <v>0</v>
      </c>
      <c r="G329" s="35">
        <f>SUMIFS(WORKING!$AC$3:$AC$6802,WORKING!$A$3:$A$6802,Results!$D$3,WORKING!$B$3:$B$6802,Results!A329,WORKING!$C$3:$C$6802,Results!C329)/1000</f>
        <v>0</v>
      </c>
      <c r="H329" s="35">
        <f t="shared" si="319"/>
        <v>0</v>
      </c>
      <c r="I329" s="187" t="s">
        <v>754</v>
      </c>
      <c r="J329" s="212" t="s">
        <v>754</v>
      </c>
      <c r="K329" s="217" t="str">
        <f t="shared" si="320"/>
        <v/>
      </c>
      <c r="L329" s="34">
        <f t="shared" si="313"/>
        <v>0</v>
      </c>
      <c r="M329" s="40">
        <f>IF(K329="",H329*(1+SUMIFS(WORKING!$W$3:$W$6802,WORKING!$A$3:$A$6802,$D$3,WORKING!$B$3:$B$6802,A329,WORKING!$C$3:$C$6802,C329))*(1+SUMIFS(WORKING!$AA$3:$AA$6802,WORKING!$A$3:$A$6802,$D$3,WORKING!$B$3:$B$6802,A329,WORKING!$C$3:$C$6802,C329)),K329*(1+SUMIFS(WORKING!$W$3:$W$6802,WORKING!$A$3:$A$6802,$D$3,WORKING!$B$3:$B$6802,A329,WORKING!$C$3:$C$6802,C329))*(1+SUMIFS(WORKING!$AA$3:$AA$6802,WORKING!$A$3:$A$6802,$D$3,WORKING!$B$3:$B$6802,A329,WORKING!$C$3:$C$6802,C329)))</f>
        <v>0</v>
      </c>
      <c r="N329" s="57">
        <v>0</v>
      </c>
      <c r="O329" s="57">
        <v>0</v>
      </c>
      <c r="P329" s="61">
        <f t="shared" si="314"/>
        <v>0</v>
      </c>
      <c r="Q329" s="40">
        <f t="shared" si="321"/>
        <v>0</v>
      </c>
      <c r="R329" s="40">
        <f t="shared" si="322"/>
        <v>0</v>
      </c>
      <c r="S329" s="44">
        <f t="shared" si="323"/>
        <v>0</v>
      </c>
      <c r="T329" s="35">
        <f t="shared" si="324"/>
        <v>0</v>
      </c>
      <c r="U329" s="40">
        <f>M329*(1+SUMIFS(WORKING!$X$3:$X$6802,WORKING!$A$3:$A$6802,$D$3,WORKING!$B$3:$B$6802,A329,WORKING!$C$3:$C$6802,C329))*(1+SUMIFS(WORKING!$AA$3:$AA$6802,WORKING!$A$3:$A$6802,$D$3,WORKING!$B$3:$B$6802,A329,WORKING!$C$3:$C$6802,C329))</f>
        <v>0</v>
      </c>
      <c r="V329" s="57">
        <v>0</v>
      </c>
      <c r="W329" s="57">
        <v>0</v>
      </c>
      <c r="X329" s="61">
        <f t="shared" si="315"/>
        <v>0</v>
      </c>
      <c r="Y329" s="40">
        <f t="shared" si="325"/>
        <v>0</v>
      </c>
      <c r="Z329" s="40">
        <f t="shared" si="326"/>
        <v>0</v>
      </c>
      <c r="AA329" s="44">
        <f t="shared" si="327"/>
        <v>0</v>
      </c>
      <c r="AB329" s="35">
        <f t="shared" si="328"/>
        <v>0</v>
      </c>
      <c r="AC329" s="40">
        <f>U329*(1+SUMIFS(WORKING!$Y$3:$Y$6802,WORKING!$A$3:$A$6802,$D$3,WORKING!$B$3:$B$6802,A329,WORKING!$C$3:$C$6802,C329))*(1+SUMIFS(WORKING!$AA$3:$AA$6802,WORKING!$A$3:$A$6802,$D$3,WORKING!$B$3:$B$6802,A329,WORKING!$C$3:$C$6802,C329))</f>
        <v>0</v>
      </c>
      <c r="AD329" s="57">
        <v>0</v>
      </c>
      <c r="AE329" s="57">
        <v>0</v>
      </c>
      <c r="AF329" s="61">
        <f t="shared" si="316"/>
        <v>0</v>
      </c>
      <c r="AG329" s="40">
        <f t="shared" si="329"/>
        <v>0</v>
      </c>
      <c r="AH329" s="40">
        <f t="shared" si="330"/>
        <v>0</v>
      </c>
      <c r="AI329" s="44">
        <f t="shared" si="331"/>
        <v>0</v>
      </c>
      <c r="AJ329" s="35">
        <f t="shared" si="317"/>
        <v>0</v>
      </c>
      <c r="AK329" s="40">
        <f>AC329*(1+SUMIFS(WORKING!$Z$3:$Z$6802,WORKING!$A$3:$A$6802,$D$3,WORKING!$B$3:$B$6802,A329,WORKING!$C$3:$C$6802,C329))*(1+SUMIFS(WORKING!$AA$3:$AA$6802,WORKING!$A$3:$A$6802,$D$3,WORKING!$B$3:$B$6802,A329,WORKING!$C$3:$C$6802,C329))</f>
        <v>0</v>
      </c>
      <c r="AL329" s="57">
        <v>0</v>
      </c>
      <c r="AM329" s="57">
        <v>0</v>
      </c>
      <c r="AN329" s="61">
        <f t="shared" si="318"/>
        <v>0</v>
      </c>
      <c r="AO329" s="40">
        <f t="shared" si="332"/>
        <v>0</v>
      </c>
      <c r="AP329" s="40">
        <f t="shared" si="333"/>
        <v>0</v>
      </c>
      <c r="AQ329" s="44">
        <f t="shared" si="334"/>
        <v>0</v>
      </c>
    </row>
    <row r="330" spans="1:43" x14ac:dyDescent="0.25">
      <c r="A330" s="49">
        <v>10</v>
      </c>
      <c r="B330" s="49">
        <f t="shared" si="282"/>
        <v>4</v>
      </c>
      <c r="C330" s="7">
        <v>15</v>
      </c>
      <c r="D330" s="228"/>
      <c r="E330" s="228"/>
      <c r="F330" s="40">
        <f>SUMIFS(WORKING!$AB$3:$AB$6802,WORKING!$A$3:$A$6802,Results!$D$3,WORKING!$B$3:$B$6802,Results!A330,WORKING!$C$3:$C$6802,Results!C330)</f>
        <v>0</v>
      </c>
      <c r="G330" s="35">
        <f>SUMIFS(WORKING!$AC$3:$AC$6802,WORKING!$A$3:$A$6802,Results!$D$3,WORKING!$B$3:$B$6802,Results!A330,WORKING!$C$3:$C$6802,Results!C330)/1000</f>
        <v>0</v>
      </c>
      <c r="H330" s="35">
        <f t="shared" si="319"/>
        <v>0</v>
      </c>
      <c r="I330" s="187" t="s">
        <v>754</v>
      </c>
      <c r="J330" s="212" t="s">
        <v>754</v>
      </c>
      <c r="K330" s="217" t="str">
        <f t="shared" si="320"/>
        <v/>
      </c>
      <c r="L330" s="34">
        <f t="shared" si="313"/>
        <v>0</v>
      </c>
      <c r="M330" s="40">
        <f>IF(K330="",H330*(1+SUMIFS(WORKING!$W$3:$W$6802,WORKING!$A$3:$A$6802,$D$3,WORKING!$B$3:$B$6802,A330,WORKING!$C$3:$C$6802,C330))*(1+SUMIFS(WORKING!$AA$3:$AA$6802,WORKING!$A$3:$A$6802,$D$3,WORKING!$B$3:$B$6802,A330,WORKING!$C$3:$C$6802,C330)),K330*(1+SUMIFS(WORKING!$W$3:$W$6802,WORKING!$A$3:$A$6802,$D$3,WORKING!$B$3:$B$6802,A330,WORKING!$C$3:$C$6802,C330))*(1+SUMIFS(WORKING!$AA$3:$AA$6802,WORKING!$A$3:$A$6802,$D$3,WORKING!$B$3:$B$6802,A330,WORKING!$C$3:$C$6802,C330)))</f>
        <v>0</v>
      </c>
      <c r="N330" s="57">
        <v>0</v>
      </c>
      <c r="O330" s="57">
        <v>0</v>
      </c>
      <c r="P330" s="61">
        <f t="shared" si="314"/>
        <v>0</v>
      </c>
      <c r="Q330" s="40">
        <f t="shared" si="321"/>
        <v>0</v>
      </c>
      <c r="R330" s="40">
        <f t="shared" si="322"/>
        <v>0</v>
      </c>
      <c r="S330" s="44">
        <f t="shared" si="323"/>
        <v>0</v>
      </c>
      <c r="T330" s="35">
        <f t="shared" si="324"/>
        <v>0</v>
      </c>
      <c r="U330" s="40">
        <f>M330*(1+SUMIFS(WORKING!$X$3:$X$6802,WORKING!$A$3:$A$6802,$D$3,WORKING!$B$3:$B$6802,A330,WORKING!$C$3:$C$6802,C330))*(1+SUMIFS(WORKING!$AA$3:$AA$6802,WORKING!$A$3:$A$6802,$D$3,WORKING!$B$3:$B$6802,A330,WORKING!$C$3:$C$6802,C330))</f>
        <v>0</v>
      </c>
      <c r="V330" s="57">
        <v>0</v>
      </c>
      <c r="W330" s="57">
        <v>0</v>
      </c>
      <c r="X330" s="61">
        <f t="shared" si="315"/>
        <v>0</v>
      </c>
      <c r="Y330" s="40">
        <f t="shared" si="325"/>
        <v>0</v>
      </c>
      <c r="Z330" s="40">
        <f t="shared" si="326"/>
        <v>0</v>
      </c>
      <c r="AA330" s="44">
        <f t="shared" si="327"/>
        <v>0</v>
      </c>
      <c r="AB330" s="35">
        <f t="shared" si="328"/>
        <v>0</v>
      </c>
      <c r="AC330" s="40">
        <f>U330*(1+SUMIFS(WORKING!$Y$3:$Y$6802,WORKING!$A$3:$A$6802,$D$3,WORKING!$B$3:$B$6802,A330,WORKING!$C$3:$C$6802,C330))*(1+SUMIFS(WORKING!$AA$3:$AA$6802,WORKING!$A$3:$A$6802,$D$3,WORKING!$B$3:$B$6802,A330,WORKING!$C$3:$C$6802,C330))</f>
        <v>0</v>
      </c>
      <c r="AD330" s="57">
        <v>0</v>
      </c>
      <c r="AE330" s="57">
        <v>0</v>
      </c>
      <c r="AF330" s="61">
        <f t="shared" si="316"/>
        <v>0</v>
      </c>
      <c r="AG330" s="40">
        <f t="shared" si="329"/>
        <v>0</v>
      </c>
      <c r="AH330" s="40">
        <f t="shared" si="330"/>
        <v>0</v>
      </c>
      <c r="AI330" s="44">
        <f t="shared" si="331"/>
        <v>0</v>
      </c>
      <c r="AJ330" s="35">
        <f t="shared" si="317"/>
        <v>0</v>
      </c>
      <c r="AK330" s="40">
        <f>AC330*(1+SUMIFS(WORKING!$Z$3:$Z$6802,WORKING!$A$3:$A$6802,$D$3,WORKING!$B$3:$B$6802,A330,WORKING!$C$3:$C$6802,C330))*(1+SUMIFS(WORKING!$AA$3:$AA$6802,WORKING!$A$3:$A$6802,$D$3,WORKING!$B$3:$B$6802,A330,WORKING!$C$3:$C$6802,C330))</f>
        <v>0</v>
      </c>
      <c r="AL330" s="57">
        <v>0</v>
      </c>
      <c r="AM330" s="57">
        <v>0</v>
      </c>
      <c r="AN330" s="61">
        <f t="shared" si="318"/>
        <v>0</v>
      </c>
      <c r="AO330" s="40">
        <f t="shared" si="332"/>
        <v>0</v>
      </c>
      <c r="AP330" s="40">
        <f t="shared" si="333"/>
        <v>0</v>
      </c>
      <c r="AQ330" s="44">
        <f t="shared" si="334"/>
        <v>0</v>
      </c>
    </row>
    <row r="331" spans="1:43" x14ac:dyDescent="0.25">
      <c r="A331" s="49">
        <v>10</v>
      </c>
      <c r="B331" s="49">
        <f t="shared" si="282"/>
        <v>4</v>
      </c>
      <c r="C331" s="7">
        <v>16</v>
      </c>
      <c r="D331" s="228"/>
      <c r="E331" s="228"/>
      <c r="F331" s="40">
        <f>SUMIFS(WORKING!$AB$3:$AB$6802,WORKING!$A$3:$A$6802,Results!$D$3,WORKING!$B$3:$B$6802,Results!A331,WORKING!$C$3:$C$6802,Results!C331)</f>
        <v>0</v>
      </c>
      <c r="G331" s="35">
        <f>SUMIFS(WORKING!$AC$3:$AC$6802,WORKING!$A$3:$A$6802,Results!$D$3,WORKING!$B$3:$B$6802,Results!A331,WORKING!$C$3:$C$6802,Results!C331)/1000</f>
        <v>0</v>
      </c>
      <c r="H331" s="35">
        <f t="shared" si="319"/>
        <v>0</v>
      </c>
      <c r="I331" s="187" t="s">
        <v>754</v>
      </c>
      <c r="J331" s="212" t="s">
        <v>754</v>
      </c>
      <c r="K331" s="217" t="str">
        <f t="shared" si="320"/>
        <v/>
      </c>
      <c r="L331" s="34">
        <f t="shared" si="313"/>
        <v>0</v>
      </c>
      <c r="M331" s="40">
        <f>IF(K331="",H331*(1+SUMIFS(WORKING!$W$3:$W$6802,WORKING!$A$3:$A$6802,$D$3,WORKING!$B$3:$B$6802,A331,WORKING!$C$3:$C$6802,C331))*(1+SUMIFS(WORKING!$AA$3:$AA$6802,WORKING!$A$3:$A$6802,$D$3,WORKING!$B$3:$B$6802,A331,WORKING!$C$3:$C$6802,C331)),K331*(1+SUMIFS(WORKING!$W$3:$W$6802,WORKING!$A$3:$A$6802,$D$3,WORKING!$B$3:$B$6802,A331,WORKING!$C$3:$C$6802,C331))*(1+SUMIFS(WORKING!$AA$3:$AA$6802,WORKING!$A$3:$A$6802,$D$3,WORKING!$B$3:$B$6802,A331,WORKING!$C$3:$C$6802,C331)))</f>
        <v>0</v>
      </c>
      <c r="N331" s="57">
        <v>0</v>
      </c>
      <c r="O331" s="57">
        <v>0</v>
      </c>
      <c r="P331" s="61">
        <f t="shared" si="314"/>
        <v>0</v>
      </c>
      <c r="Q331" s="40">
        <f t="shared" si="321"/>
        <v>0</v>
      </c>
      <c r="R331" s="40">
        <f t="shared" si="322"/>
        <v>0</v>
      </c>
      <c r="S331" s="44">
        <f t="shared" si="323"/>
        <v>0</v>
      </c>
      <c r="T331" s="35">
        <f t="shared" si="324"/>
        <v>0</v>
      </c>
      <c r="U331" s="40">
        <f>M331*(1+SUMIFS(WORKING!$X$3:$X$6802,WORKING!$A$3:$A$6802,$D$3,WORKING!$B$3:$B$6802,A331,WORKING!$C$3:$C$6802,C331))*(1+SUMIFS(WORKING!$AA$3:$AA$6802,WORKING!$A$3:$A$6802,$D$3,WORKING!$B$3:$B$6802,A331,WORKING!$C$3:$C$6802,C331))</f>
        <v>0</v>
      </c>
      <c r="V331" s="57">
        <v>0</v>
      </c>
      <c r="W331" s="57">
        <v>0</v>
      </c>
      <c r="X331" s="61">
        <f t="shared" si="315"/>
        <v>0</v>
      </c>
      <c r="Y331" s="40">
        <f t="shared" si="325"/>
        <v>0</v>
      </c>
      <c r="Z331" s="40">
        <f t="shared" si="326"/>
        <v>0</v>
      </c>
      <c r="AA331" s="44">
        <f t="shared" si="327"/>
        <v>0</v>
      </c>
      <c r="AB331" s="35">
        <f t="shared" si="328"/>
        <v>0</v>
      </c>
      <c r="AC331" s="40">
        <f>U331*(1+SUMIFS(WORKING!$Y$3:$Y$6802,WORKING!$A$3:$A$6802,$D$3,WORKING!$B$3:$B$6802,A331,WORKING!$C$3:$C$6802,C331))*(1+SUMIFS(WORKING!$AA$3:$AA$6802,WORKING!$A$3:$A$6802,$D$3,WORKING!$B$3:$B$6802,A331,WORKING!$C$3:$C$6802,C331))</f>
        <v>0</v>
      </c>
      <c r="AD331" s="57">
        <v>0</v>
      </c>
      <c r="AE331" s="57">
        <v>0</v>
      </c>
      <c r="AF331" s="61">
        <f t="shared" si="316"/>
        <v>0</v>
      </c>
      <c r="AG331" s="40">
        <f t="shared" si="329"/>
        <v>0</v>
      </c>
      <c r="AH331" s="40">
        <f t="shared" si="330"/>
        <v>0</v>
      </c>
      <c r="AI331" s="44">
        <f t="shared" si="331"/>
        <v>0</v>
      </c>
      <c r="AJ331" s="35">
        <f t="shared" si="317"/>
        <v>0</v>
      </c>
      <c r="AK331" s="40">
        <f>AC331*(1+SUMIFS(WORKING!$Z$3:$Z$6802,WORKING!$A$3:$A$6802,$D$3,WORKING!$B$3:$B$6802,A331,WORKING!$C$3:$C$6802,C331))*(1+SUMIFS(WORKING!$AA$3:$AA$6802,WORKING!$A$3:$A$6802,$D$3,WORKING!$B$3:$B$6802,A331,WORKING!$C$3:$C$6802,C331))</f>
        <v>0</v>
      </c>
      <c r="AL331" s="57">
        <v>0</v>
      </c>
      <c r="AM331" s="57">
        <v>0</v>
      </c>
      <c r="AN331" s="61">
        <f t="shared" si="318"/>
        <v>0</v>
      </c>
      <c r="AO331" s="40">
        <f t="shared" si="332"/>
        <v>0</v>
      </c>
      <c r="AP331" s="40">
        <f t="shared" si="333"/>
        <v>0</v>
      </c>
      <c r="AQ331" s="44">
        <f t="shared" si="334"/>
        <v>0</v>
      </c>
    </row>
    <row r="332" spans="1:43" x14ac:dyDescent="0.25">
      <c r="A332" s="49">
        <v>10</v>
      </c>
      <c r="B332" s="49">
        <f>IF(C332&lt;7,1,IF(C332&lt;11,2,IF(C332&lt;13,3,IF(C332&lt;17,4,5))))</f>
        <v>5</v>
      </c>
      <c r="C332" s="191" t="s">
        <v>57</v>
      </c>
      <c r="D332" s="229"/>
      <c r="E332" s="229"/>
      <c r="F332" s="40">
        <f>SUMIFS(WORKING!$AB$3:$AB$6802,WORKING!$A$3:$A$6802,Results!$D$3,WORKING!$B$3:$B$6802,Results!A332,WORKING!$C$3:$C$6802,Results!C332)</f>
        <v>0</v>
      </c>
      <c r="G332" s="35">
        <f>SUMIFS(WORKING!$AC$3:$AC$6802,WORKING!$A$3:$A$6802,Results!$D$3,WORKING!$B$3:$B$6802,Results!A332,WORKING!$C$3:$C$6802,Results!C332)/1000</f>
        <v>0</v>
      </c>
      <c r="H332" s="35">
        <f t="shared" si="319"/>
        <v>0</v>
      </c>
      <c r="I332" s="187" t="s">
        <v>754</v>
      </c>
      <c r="J332" s="212" t="s">
        <v>754</v>
      </c>
      <c r="K332" s="217" t="str">
        <f t="shared" si="320"/>
        <v/>
      </c>
      <c r="L332" s="34">
        <f t="shared" si="313"/>
        <v>0</v>
      </c>
      <c r="M332" s="40">
        <f>IF(K332="",H332*(1+SUMIFS(WORKING!$W$3:$W$6802,WORKING!$A$3:$A$6802,$D$3,WORKING!$B$3:$B$6802,A332,WORKING!$C$3:$C$6802,"Other"))*(1+SUMIFS(WORKING!$AA$3:$AA$6802,WORKING!$A$3:$A$6802,$D$3,WORKING!$B$3:$B$6802,A332,WORKING!$C$3:$C$6802,"Other")),K332*(1+SUMIFS(WORKING!$W$3:$W$6802,WORKING!$A$3:$A$6802,$D$3,WORKING!$B$3:$B$6802,A332,WORKING!$C$3:$C$6802,"Other"))*(1+SUMIFS(WORKING!$AA$3:$AA$6802,WORKING!$A$3:$A$6802,$D$3,WORKING!$B$3:$B$6802,A332,WORKING!$C$3:$C$6802,"Other")))</f>
        <v>0</v>
      </c>
      <c r="N332" s="57">
        <v>0</v>
      </c>
      <c r="O332" s="57">
        <v>0</v>
      </c>
      <c r="P332" s="61">
        <f t="shared" si="314"/>
        <v>0</v>
      </c>
      <c r="Q332" s="40">
        <f t="shared" si="321"/>
        <v>0</v>
      </c>
      <c r="R332" s="40">
        <f t="shared" si="322"/>
        <v>0</v>
      </c>
      <c r="S332" s="44">
        <f t="shared" si="323"/>
        <v>0</v>
      </c>
      <c r="T332" s="35">
        <f t="shared" si="324"/>
        <v>0</v>
      </c>
      <c r="U332" s="40">
        <f>M332*(1+SUMIFS(WORKING!$X$3:$X$6802,WORKING!$A$3:$A$6802,$D$3,WORKING!$B$3:$B$6802,A332,WORKING!$C$3:$C$6802,"Other"))*(1+SUMIFS(WORKING!$AA$3:$AA$6802,WORKING!$A$3:$A$6802,$D$3,WORKING!$B$3:$B$6802,A332,WORKING!$C$3:$C$6802,"Other"))</f>
        <v>0</v>
      </c>
      <c r="V332" s="57">
        <v>0</v>
      </c>
      <c r="W332" s="57">
        <v>0</v>
      </c>
      <c r="X332" s="61">
        <f t="shared" si="315"/>
        <v>0</v>
      </c>
      <c r="Y332" s="40">
        <f t="shared" si="325"/>
        <v>0</v>
      </c>
      <c r="Z332" s="40">
        <f t="shared" si="326"/>
        <v>0</v>
      </c>
      <c r="AA332" s="44">
        <f t="shared" si="327"/>
        <v>0</v>
      </c>
      <c r="AB332" s="35">
        <f t="shared" si="328"/>
        <v>0</v>
      </c>
      <c r="AC332" s="40">
        <f>U332*(1+SUMIFS(WORKING!$Y$3:$Y$6802,WORKING!$A$3:$A$6802,$D$3,WORKING!$B$3:$B$6802,A332,WORKING!$C$3:$C$6802,"Other"))*(1+SUMIFS(WORKING!$AA$3:$AA$6802,WORKING!$A$3:$A$6802,$D$3,WORKING!$B$3:$B$6802,A332,WORKING!$C$3:$C$6802,"Other"))</f>
        <v>0</v>
      </c>
      <c r="AD332" s="57">
        <v>0</v>
      </c>
      <c r="AE332" s="57">
        <v>0</v>
      </c>
      <c r="AF332" s="61">
        <f t="shared" si="316"/>
        <v>0</v>
      </c>
      <c r="AG332" s="40">
        <f t="shared" si="329"/>
        <v>0</v>
      </c>
      <c r="AH332" s="40">
        <f t="shared" si="330"/>
        <v>0</v>
      </c>
      <c r="AI332" s="44">
        <f t="shared" si="331"/>
        <v>0</v>
      </c>
      <c r="AJ332" s="35">
        <f t="shared" si="317"/>
        <v>0</v>
      </c>
      <c r="AK332" s="40">
        <f>AC332*(1+SUMIFS(WORKING!$Z$3:$Z$6802,WORKING!$A$3:$A$6802,$D$3,WORKING!$B$3:$B$6802,A332,WORKING!$C$3:$C$6802,"Other"))*(1+SUMIFS(WORKING!$AA$3:$AA$6802,WORKING!$A$3:$A$6802,$D$3,WORKING!$B$3:$B$6802,A332,WORKING!$C$3:$C$6802,"Other"))</f>
        <v>0</v>
      </c>
      <c r="AL332" s="57">
        <v>0</v>
      </c>
      <c r="AM332" s="57">
        <v>0</v>
      </c>
      <c r="AN332" s="61">
        <f t="shared" si="318"/>
        <v>0</v>
      </c>
      <c r="AO332" s="40">
        <f t="shared" si="332"/>
        <v>0</v>
      </c>
      <c r="AP332" s="40">
        <f t="shared" si="333"/>
        <v>0</v>
      </c>
      <c r="AQ332" s="44">
        <f t="shared" si="334"/>
        <v>0</v>
      </c>
    </row>
    <row r="333" spans="1:43" x14ac:dyDescent="0.25">
      <c r="A333" s="49">
        <v>10</v>
      </c>
      <c r="B333" s="49">
        <f>IF(C333&lt;7,1,IF(C333&lt;11,2,IF(C333&lt;13,3,IF(C333&lt;17,4,5))))</f>
        <v>5</v>
      </c>
      <c r="C333" s="191" t="s">
        <v>57</v>
      </c>
      <c r="D333" s="229"/>
      <c r="E333" s="229"/>
      <c r="F333" s="40">
        <f>SUMIFS(WORKING!$AB$3:$AB$6802,WORKING!$A$3:$A$6802,Results!$D$3,WORKING!$B$3:$B$6802,Results!A333,WORKING!$C$3:$C$6802,Results!C333)</f>
        <v>0</v>
      </c>
      <c r="G333" s="35">
        <f>SUMIFS(WORKING!$AC$3:$AC$6802,WORKING!$A$3:$A$6802,Results!$D$3,WORKING!$B$3:$B$6802,Results!A333,WORKING!$C$3:$C$6802,Results!C333)/1000</f>
        <v>0</v>
      </c>
      <c r="H333" s="35">
        <f t="shared" si="319"/>
        <v>0</v>
      </c>
      <c r="I333" s="187" t="s">
        <v>754</v>
      </c>
      <c r="J333" s="212" t="s">
        <v>754</v>
      </c>
      <c r="K333" s="217" t="str">
        <f t="shared" si="320"/>
        <v/>
      </c>
      <c r="L333" s="34">
        <f t="shared" si="313"/>
        <v>0</v>
      </c>
      <c r="M333" s="40">
        <f>IF(K333="",H333*(1+SUMIFS(WORKING!$W$3:$W$6802,WORKING!$A$3:$A$6802,$D$3,WORKING!$B$3:$B$6802,A333,WORKING!$C$3:$C$6802,"Other"))*(1+SUMIFS(WORKING!$AA$3:$AA$6802,WORKING!$A$3:$A$6802,$D$3,WORKING!$B$3:$B$6802,A333,WORKING!$C$3:$C$6802,"Other")),K333*(1+SUMIFS(WORKING!$W$3:$W$6802,WORKING!$A$3:$A$6802,$D$3,WORKING!$B$3:$B$6802,A333,WORKING!$C$3:$C$6802,"Other"))*(1+SUMIFS(WORKING!$AA$3:$AA$6802,WORKING!$A$3:$A$6802,$D$3,WORKING!$B$3:$B$6802,A333,WORKING!$C$3:$C$6802,"Other")))</f>
        <v>0</v>
      </c>
      <c r="N333" s="57">
        <v>0</v>
      </c>
      <c r="O333" s="57">
        <v>0</v>
      </c>
      <c r="P333" s="61">
        <f t="shared" si="314"/>
        <v>0</v>
      </c>
      <c r="Q333" s="40">
        <f t="shared" si="321"/>
        <v>0</v>
      </c>
      <c r="R333" s="40">
        <f t="shared" si="322"/>
        <v>0</v>
      </c>
      <c r="S333" s="44">
        <f t="shared" si="323"/>
        <v>0</v>
      </c>
      <c r="T333" s="35">
        <f t="shared" si="324"/>
        <v>0</v>
      </c>
      <c r="U333" s="40">
        <f>M333*(1+SUMIFS(WORKING!$X$3:$X$6802,WORKING!$A$3:$A$6802,$D$3,WORKING!$B$3:$B$6802,A333,WORKING!$C$3:$C$6802,"Other"))*(1+SUMIFS(WORKING!$AA$3:$AA$6802,WORKING!$A$3:$A$6802,$D$3,WORKING!$B$3:$B$6802,A333,WORKING!$C$3:$C$6802,"Other"))</f>
        <v>0</v>
      </c>
      <c r="V333" s="57">
        <v>0</v>
      </c>
      <c r="W333" s="57">
        <v>0</v>
      </c>
      <c r="X333" s="61">
        <f t="shared" si="315"/>
        <v>0</v>
      </c>
      <c r="Y333" s="40">
        <f t="shared" si="325"/>
        <v>0</v>
      </c>
      <c r="Z333" s="40">
        <f t="shared" si="326"/>
        <v>0</v>
      </c>
      <c r="AA333" s="44">
        <f t="shared" si="327"/>
        <v>0</v>
      </c>
      <c r="AB333" s="35">
        <f t="shared" si="328"/>
        <v>0</v>
      </c>
      <c r="AC333" s="40">
        <f>U333*(1+SUMIFS(WORKING!$Y$3:$Y$6802,WORKING!$A$3:$A$6802,$D$3,WORKING!$B$3:$B$6802,A333,WORKING!$C$3:$C$6802,"Other"))*(1+SUMIFS(WORKING!$AA$3:$AA$6802,WORKING!$A$3:$A$6802,$D$3,WORKING!$B$3:$B$6802,A333,WORKING!$C$3:$C$6802,"Other"))</f>
        <v>0</v>
      </c>
      <c r="AD333" s="57">
        <v>0</v>
      </c>
      <c r="AE333" s="57">
        <v>0</v>
      </c>
      <c r="AF333" s="61">
        <f t="shared" si="316"/>
        <v>0</v>
      </c>
      <c r="AG333" s="40">
        <f t="shared" si="329"/>
        <v>0</v>
      </c>
      <c r="AH333" s="40">
        <f t="shared" si="330"/>
        <v>0</v>
      </c>
      <c r="AI333" s="44">
        <f t="shared" si="331"/>
        <v>0</v>
      </c>
      <c r="AJ333" s="35">
        <f t="shared" si="317"/>
        <v>0</v>
      </c>
      <c r="AK333" s="40">
        <f>AC333*(1+SUMIFS(WORKING!$Z$3:$Z$6802,WORKING!$A$3:$A$6802,$D$3,WORKING!$B$3:$B$6802,A333,WORKING!$C$3:$C$6802,"Other"))*(1+SUMIFS(WORKING!$AA$3:$AA$6802,WORKING!$A$3:$A$6802,$D$3,WORKING!$B$3:$B$6802,A333,WORKING!$C$3:$C$6802,"Other"))</f>
        <v>0</v>
      </c>
      <c r="AL333" s="57">
        <v>0</v>
      </c>
      <c r="AM333" s="57">
        <v>0</v>
      </c>
      <c r="AN333" s="61">
        <f t="shared" si="318"/>
        <v>0</v>
      </c>
      <c r="AO333" s="40">
        <f t="shared" si="332"/>
        <v>0</v>
      </c>
      <c r="AP333" s="40">
        <f t="shared" si="333"/>
        <v>0</v>
      </c>
      <c r="AQ333" s="44">
        <f t="shared" si="334"/>
        <v>0</v>
      </c>
    </row>
    <row r="334" spans="1:43" x14ac:dyDescent="0.25">
      <c r="A334" s="49">
        <v>10</v>
      </c>
      <c r="B334" s="49">
        <f>IF(C334&lt;7,1,IF(C334&lt;11,2,IF(C334&lt;13,3,IF(C334&lt;17,4,5))))</f>
        <v>5</v>
      </c>
      <c r="C334" s="191" t="s">
        <v>57</v>
      </c>
      <c r="D334" s="229"/>
      <c r="E334" s="229"/>
      <c r="F334" s="40">
        <f>SUMIFS(WORKING!$AB$3:$AB$6802,WORKING!$A$3:$A$6802,Results!$D$3,WORKING!$B$3:$B$6802,Results!A334,WORKING!$C$3:$C$6802,Results!C334)</f>
        <v>0</v>
      </c>
      <c r="G334" s="35">
        <f>SUMIFS(WORKING!$AC$3:$AC$6802,WORKING!$A$3:$A$6802,Results!$D$3,WORKING!$B$3:$B$6802,Results!A334,WORKING!$C$3:$C$6802,Results!C334)/1000</f>
        <v>0</v>
      </c>
      <c r="H334" s="35">
        <f t="shared" si="319"/>
        <v>0</v>
      </c>
      <c r="I334" s="187" t="s">
        <v>754</v>
      </c>
      <c r="J334" s="212" t="s">
        <v>754</v>
      </c>
      <c r="K334" s="217" t="str">
        <f t="shared" si="320"/>
        <v/>
      </c>
      <c r="L334" s="34">
        <f t="shared" si="313"/>
        <v>0</v>
      </c>
      <c r="M334" s="40">
        <f>IF(K334="",H334*(1+SUMIFS(WORKING!$W$3:$W$6802,WORKING!$A$3:$A$6802,$D$3,WORKING!$B$3:$B$6802,A334,WORKING!$C$3:$C$6802,"Other"))*(1+SUMIFS(WORKING!$AA$3:$AA$6802,WORKING!$A$3:$A$6802,$D$3,WORKING!$B$3:$B$6802,A334,WORKING!$C$3:$C$6802,"Other")),K334*(1+SUMIFS(WORKING!$W$3:$W$6802,WORKING!$A$3:$A$6802,$D$3,WORKING!$B$3:$B$6802,A334,WORKING!$C$3:$C$6802,"Other"))*(1+SUMIFS(WORKING!$AA$3:$AA$6802,WORKING!$A$3:$A$6802,$D$3,WORKING!$B$3:$B$6802,A334,WORKING!$C$3:$C$6802,"Other")))</f>
        <v>0</v>
      </c>
      <c r="N334" s="57">
        <v>0</v>
      </c>
      <c r="O334" s="57">
        <v>0</v>
      </c>
      <c r="P334" s="61">
        <f t="shared" si="314"/>
        <v>0</v>
      </c>
      <c r="Q334" s="40">
        <f t="shared" si="321"/>
        <v>0</v>
      </c>
      <c r="R334" s="40">
        <f t="shared" si="322"/>
        <v>0</v>
      </c>
      <c r="S334" s="44">
        <f t="shared" si="323"/>
        <v>0</v>
      </c>
      <c r="T334" s="35">
        <f t="shared" si="324"/>
        <v>0</v>
      </c>
      <c r="U334" s="40">
        <f>M334*(1+SUMIFS(WORKING!$X$3:$X$6802,WORKING!$A$3:$A$6802,$D$3,WORKING!$B$3:$B$6802,A334,WORKING!$C$3:$C$6802,"Other"))*(1+SUMIFS(WORKING!$AA$3:$AA$6802,WORKING!$A$3:$A$6802,$D$3,WORKING!$B$3:$B$6802,A334,WORKING!$C$3:$C$6802,"Other"))</f>
        <v>0</v>
      </c>
      <c r="V334" s="57">
        <v>0</v>
      </c>
      <c r="W334" s="57">
        <v>0</v>
      </c>
      <c r="X334" s="61">
        <f t="shared" si="315"/>
        <v>0</v>
      </c>
      <c r="Y334" s="40">
        <f t="shared" si="325"/>
        <v>0</v>
      </c>
      <c r="Z334" s="40">
        <f t="shared" si="326"/>
        <v>0</v>
      </c>
      <c r="AA334" s="44">
        <f t="shared" si="327"/>
        <v>0</v>
      </c>
      <c r="AB334" s="35">
        <f t="shared" si="328"/>
        <v>0</v>
      </c>
      <c r="AC334" s="40">
        <f>U334*(1+SUMIFS(WORKING!$Y$3:$Y$6802,WORKING!$A$3:$A$6802,$D$3,WORKING!$B$3:$B$6802,A334,WORKING!$C$3:$C$6802,"Other"))*(1+SUMIFS(WORKING!$AA$3:$AA$6802,WORKING!$A$3:$A$6802,$D$3,WORKING!$B$3:$B$6802,A334,WORKING!$C$3:$C$6802,"Other"))</f>
        <v>0</v>
      </c>
      <c r="AD334" s="57">
        <v>0</v>
      </c>
      <c r="AE334" s="57">
        <v>0</v>
      </c>
      <c r="AF334" s="61">
        <f t="shared" si="316"/>
        <v>0</v>
      </c>
      <c r="AG334" s="40">
        <f t="shared" si="329"/>
        <v>0</v>
      </c>
      <c r="AH334" s="40">
        <f t="shared" si="330"/>
        <v>0</v>
      </c>
      <c r="AI334" s="44">
        <f t="shared" si="331"/>
        <v>0</v>
      </c>
      <c r="AJ334" s="35">
        <f t="shared" si="317"/>
        <v>0</v>
      </c>
      <c r="AK334" s="40">
        <f>AC334*(1+SUMIFS(WORKING!$Z$3:$Z$6802,WORKING!$A$3:$A$6802,$D$3,WORKING!$B$3:$B$6802,A334,WORKING!$C$3:$C$6802,"Other"))*(1+SUMIFS(WORKING!$AA$3:$AA$6802,WORKING!$A$3:$A$6802,$D$3,WORKING!$B$3:$B$6802,A334,WORKING!$C$3:$C$6802,"Other"))</f>
        <v>0</v>
      </c>
      <c r="AL334" s="57">
        <v>0</v>
      </c>
      <c r="AM334" s="57">
        <v>0</v>
      </c>
      <c r="AN334" s="61">
        <f t="shared" si="318"/>
        <v>0</v>
      </c>
      <c r="AO334" s="40">
        <f t="shared" si="332"/>
        <v>0</v>
      </c>
      <c r="AP334" s="40">
        <f t="shared" si="333"/>
        <v>0</v>
      </c>
      <c r="AQ334" s="44">
        <f t="shared" si="334"/>
        <v>0</v>
      </c>
    </row>
    <row r="335" spans="1:43" x14ac:dyDescent="0.25">
      <c r="A335" s="49">
        <v>10</v>
      </c>
      <c r="B335" s="49">
        <f>IF(C335&lt;7,1,IF(C335&lt;11,2,IF(C335&lt;13,3,IF(C335&lt;17,4,5))))</f>
        <v>5</v>
      </c>
      <c r="C335" s="191" t="s">
        <v>57</v>
      </c>
      <c r="D335" s="229"/>
      <c r="E335" s="229"/>
      <c r="F335" s="40">
        <f>SUMIFS(WORKING!$AB$3:$AB$6802,WORKING!$A$3:$A$6802,Results!$D$3,WORKING!$B$3:$B$6802,Results!A335,WORKING!$C$3:$C$6802,Results!C335)</f>
        <v>0</v>
      </c>
      <c r="G335" s="35">
        <f>SUMIFS(WORKING!$AC$3:$AC$6802,WORKING!$A$3:$A$6802,Results!$D$3,WORKING!$B$3:$B$6802,Results!A335,WORKING!$C$3:$C$6802,Results!C335)/1000</f>
        <v>0</v>
      </c>
      <c r="H335" s="35">
        <f t="shared" si="319"/>
        <v>0</v>
      </c>
      <c r="I335" s="157" t="s">
        <v>754</v>
      </c>
      <c r="J335" s="213" t="s">
        <v>754</v>
      </c>
      <c r="K335" s="217" t="str">
        <f t="shared" si="320"/>
        <v/>
      </c>
      <c r="L335" s="34">
        <f t="shared" si="313"/>
        <v>0</v>
      </c>
      <c r="M335" s="40">
        <f>IF(K335="",H335*(1+SUMIFS(WORKING!$W$3:$W$6802,WORKING!$A$3:$A$6802,$D$3,WORKING!$B$3:$B$6802,A335,WORKING!$C$3:$C$6802,"Other"))*(1+SUMIFS(WORKING!$AA$3:$AA$6802,WORKING!$A$3:$A$6802,$D$3,WORKING!$B$3:$B$6802,A335,WORKING!$C$3:$C$6802,"Other")),K335*(1+SUMIFS(WORKING!$W$3:$W$6802,WORKING!$A$3:$A$6802,$D$3,WORKING!$B$3:$B$6802,A335,WORKING!$C$3:$C$6802,"Other"))*(1+SUMIFS(WORKING!$AA$3:$AA$6802,WORKING!$A$3:$A$6802,$D$3,WORKING!$B$3:$B$6802,A335,WORKING!$C$3:$C$6802,"Other")))</f>
        <v>0</v>
      </c>
      <c r="N335" s="57">
        <v>0</v>
      </c>
      <c r="O335" s="57">
        <v>0</v>
      </c>
      <c r="P335" s="61">
        <f t="shared" si="314"/>
        <v>0</v>
      </c>
      <c r="Q335" s="40">
        <f t="shared" si="321"/>
        <v>0</v>
      </c>
      <c r="R335" s="40">
        <f t="shared" si="322"/>
        <v>0</v>
      </c>
      <c r="S335" s="44">
        <f t="shared" si="323"/>
        <v>0</v>
      </c>
      <c r="T335" s="35">
        <f t="shared" si="324"/>
        <v>0</v>
      </c>
      <c r="U335" s="40">
        <f>M335*(1+SUMIFS(WORKING!$X$3:$X$6802,WORKING!$A$3:$A$6802,$D$3,WORKING!$B$3:$B$6802,A335,WORKING!$C$3:$C$6802,"Other"))*(1+SUMIFS(WORKING!$AA$3:$AA$6802,WORKING!$A$3:$A$6802,$D$3,WORKING!$B$3:$B$6802,A335,WORKING!$C$3:$C$6802,"Other"))</f>
        <v>0</v>
      </c>
      <c r="V335" s="57">
        <v>0</v>
      </c>
      <c r="W335" s="57">
        <v>0</v>
      </c>
      <c r="X335" s="61">
        <f t="shared" si="315"/>
        <v>0</v>
      </c>
      <c r="Y335" s="40">
        <f t="shared" si="325"/>
        <v>0</v>
      </c>
      <c r="Z335" s="40">
        <f t="shared" si="326"/>
        <v>0</v>
      </c>
      <c r="AA335" s="44">
        <f t="shared" si="327"/>
        <v>0</v>
      </c>
      <c r="AB335" s="35">
        <f t="shared" si="328"/>
        <v>0</v>
      </c>
      <c r="AC335" s="40">
        <f>U335*(1+SUMIFS(WORKING!$Y$3:$Y$6802,WORKING!$A$3:$A$6802,$D$3,WORKING!$B$3:$B$6802,A335,WORKING!$C$3:$C$6802,"Other"))*(1+SUMIFS(WORKING!$AA$3:$AA$6802,WORKING!$A$3:$A$6802,$D$3,WORKING!$B$3:$B$6802,A335,WORKING!$C$3:$C$6802,"Other"))</f>
        <v>0</v>
      </c>
      <c r="AD335" s="57">
        <v>0</v>
      </c>
      <c r="AE335" s="57">
        <v>0</v>
      </c>
      <c r="AF335" s="61">
        <f t="shared" si="316"/>
        <v>0</v>
      </c>
      <c r="AG335" s="40">
        <f t="shared" si="329"/>
        <v>0</v>
      </c>
      <c r="AH335" s="40">
        <f t="shared" si="330"/>
        <v>0</v>
      </c>
      <c r="AI335" s="44">
        <f t="shared" si="331"/>
        <v>0</v>
      </c>
      <c r="AJ335" s="35">
        <f t="shared" si="317"/>
        <v>0</v>
      </c>
      <c r="AK335" s="40">
        <f>AC335*(1+SUMIFS(WORKING!$Z$3:$Z$6802,WORKING!$A$3:$A$6802,$D$3,WORKING!$B$3:$B$6802,A335,WORKING!$C$3:$C$6802,"Other"))*(1+SUMIFS(WORKING!$AA$3:$AA$6802,WORKING!$A$3:$A$6802,$D$3,WORKING!$B$3:$B$6802,A335,WORKING!$C$3:$C$6802,"Other"))</f>
        <v>0</v>
      </c>
      <c r="AL335" s="57">
        <v>0</v>
      </c>
      <c r="AM335" s="57">
        <v>0</v>
      </c>
      <c r="AN335" s="61">
        <f t="shared" si="318"/>
        <v>0</v>
      </c>
      <c r="AO335" s="40">
        <f t="shared" si="332"/>
        <v>0</v>
      </c>
      <c r="AP335" s="40">
        <f t="shared" si="333"/>
        <v>0</v>
      </c>
      <c r="AQ335" s="44">
        <f t="shared" si="334"/>
        <v>0</v>
      </c>
    </row>
    <row r="336" spans="1:43" ht="15.75" thickBot="1" x14ac:dyDescent="0.3">
      <c r="A336" s="49">
        <v>10</v>
      </c>
      <c r="B336" s="49">
        <f t="shared" si="282"/>
        <v>6</v>
      </c>
      <c r="C336" s="13" t="s">
        <v>0</v>
      </c>
      <c r="D336" s="41">
        <f>SUM(D316:D335)</f>
        <v>0</v>
      </c>
      <c r="E336" s="41">
        <f>SUM(E316:E335)</f>
        <v>0</v>
      </c>
      <c r="F336" s="42">
        <f>SUM(F316:F335)</f>
        <v>0</v>
      </c>
      <c r="G336" s="41">
        <f>SUM(G316:G335)</f>
        <v>0</v>
      </c>
      <c r="H336" s="41">
        <f>IFERROR(G336/F336,0)</f>
        <v>0</v>
      </c>
      <c r="I336" s="41">
        <f>IF(I316="",F316,I316)+IF(I317="",F317,I317)+IF(I318="",F318,I318)+IF(I319="",F319,I319)+IF(I320="",F320,I320)+IF(I321="",F321,I321)+IF(I322="",F322,I322)+IF(I323="",F323,I323)+IF(I324="",F324,I324)+IF(I325="",F325,I325)+IF(I326="",F326,I326)+IF(I327="",F327,I327)+IF(I328="",F328,I328)+IF(I329="",F329,I329)+IF(I330="",F330,I330)+IF(I331="",F331,I331)+IF(I332="",F332,I332)+IF(I333="",F333,I333)+IF(I334="",F334,I334)+IF(I335="",F335,I335)</f>
        <v>0</v>
      </c>
      <c r="J336" s="41">
        <f>IF(J316="",G316,J316)+IF(J317="",G317,J317)+IF(J318="",G318,J318)+IF(J319="",G319,J319)+IF(J320="",G320,J320)+IF(J321="",G321,J321)+IF(J322="",G322,J322)+IF(J323="",G323,J323)+IF(J324="",G324,J324)+IF(J325="",G325,J325)+IF(J326="",G326,J326)+IF(J327="",G327,J327)+IF(J328="",G328,J328)+IF(J329="",G329,J329)+IF(J330="",G330,J330)+IF(J331="",G331,J331)+IF(J332="",G332,J332)+IF(J333="",G333,J333)+IF(J334="",G334,J334)+IF(J335="",G335,J335)</f>
        <v>0</v>
      </c>
      <c r="K336" s="41" t="str">
        <f>IFERROR(J336/I336,"")</f>
        <v/>
      </c>
      <c r="L336" s="41">
        <f>SUM(L316:L335)</f>
        <v>0</v>
      </c>
      <c r="M336" s="41">
        <f>IFERROR(S336/P336,0)</f>
        <v>0</v>
      </c>
      <c r="N336" s="41">
        <f t="shared" ref="N336:T336" si="335">SUM(N316:N335)</f>
        <v>0</v>
      </c>
      <c r="O336" s="41">
        <f t="shared" si="335"/>
        <v>0</v>
      </c>
      <c r="P336" s="41">
        <f t="shared" si="335"/>
        <v>0</v>
      </c>
      <c r="Q336" s="41">
        <f t="shared" si="335"/>
        <v>0</v>
      </c>
      <c r="R336" s="41">
        <f t="shared" si="335"/>
        <v>0</v>
      </c>
      <c r="S336" s="45">
        <f t="shared" si="335"/>
        <v>0</v>
      </c>
      <c r="T336" s="41">
        <f t="shared" si="335"/>
        <v>0</v>
      </c>
      <c r="U336" s="41">
        <f>IFERROR(AA336/X336,0)</f>
        <v>0</v>
      </c>
      <c r="V336" s="41">
        <f t="shared" ref="V336:AB336" si="336">SUM(V316:V335)</f>
        <v>0</v>
      </c>
      <c r="W336" s="41">
        <f t="shared" si="336"/>
        <v>0</v>
      </c>
      <c r="X336" s="41">
        <f t="shared" si="336"/>
        <v>0</v>
      </c>
      <c r="Y336" s="41">
        <f t="shared" si="336"/>
        <v>0</v>
      </c>
      <c r="Z336" s="41">
        <f t="shared" si="336"/>
        <v>0</v>
      </c>
      <c r="AA336" s="45">
        <f t="shared" si="336"/>
        <v>0</v>
      </c>
      <c r="AB336" s="41">
        <f t="shared" si="336"/>
        <v>0</v>
      </c>
      <c r="AC336" s="41">
        <f>IFERROR(AI336/AF336,0)</f>
        <v>0</v>
      </c>
      <c r="AD336" s="41">
        <f t="shared" ref="AD336:AJ336" si="337">SUM(AD316:AD335)</f>
        <v>0</v>
      </c>
      <c r="AE336" s="41">
        <f t="shared" si="337"/>
        <v>0</v>
      </c>
      <c r="AF336" s="41">
        <f t="shared" si="337"/>
        <v>0</v>
      </c>
      <c r="AG336" s="41">
        <f t="shared" si="337"/>
        <v>0</v>
      </c>
      <c r="AH336" s="41">
        <f t="shared" si="337"/>
        <v>0</v>
      </c>
      <c r="AI336" s="45">
        <f t="shared" si="337"/>
        <v>0</v>
      </c>
      <c r="AJ336" s="41">
        <f t="shared" si="337"/>
        <v>0</v>
      </c>
      <c r="AK336" s="41">
        <f>IFERROR(AQ336/AN336,0)</f>
        <v>0</v>
      </c>
      <c r="AL336" s="41">
        <f t="shared" ref="AL336:AQ336" si="338">SUM(AL316:AL335)</f>
        <v>0</v>
      </c>
      <c r="AM336" s="41">
        <f t="shared" si="338"/>
        <v>0</v>
      </c>
      <c r="AN336" s="41">
        <f t="shared" si="338"/>
        <v>0</v>
      </c>
      <c r="AO336" s="41">
        <f t="shared" si="338"/>
        <v>0</v>
      </c>
      <c r="AP336" s="41">
        <f t="shared" si="338"/>
        <v>0</v>
      </c>
      <c r="AQ336" s="45">
        <f t="shared" si="338"/>
        <v>0</v>
      </c>
    </row>
    <row r="337" spans="1:43" ht="15.75" thickTop="1" x14ac:dyDescent="0.25">
      <c r="A337" s="49">
        <v>10</v>
      </c>
      <c r="B337" s="49">
        <f t="shared" si="282"/>
        <v>6</v>
      </c>
      <c r="C337" s="50" t="s">
        <v>696</v>
      </c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1"/>
      <c r="P337" s="51"/>
      <c r="R337" s="50"/>
      <c r="S337" s="194">
        <f>SUMIFS(ENEData!$E$2:$E$220,ENEData!$A$2:$A$220,$D$3,ENEData!$C$2:$C$220,A337)</f>
        <v>0</v>
      </c>
      <c r="T337" s="50"/>
      <c r="U337" s="50"/>
      <c r="V337" s="51"/>
      <c r="W337" s="51"/>
      <c r="X337" s="108"/>
      <c r="Y337" s="50"/>
      <c r="Z337" s="50"/>
      <c r="AA337" s="194">
        <f>SUMIFS(ENEData!$F$2:$F$220,ENEData!$A$2:$A$220,$D$3,ENEData!$C$2:$C$220,A337)</f>
        <v>0</v>
      </c>
      <c r="AB337" s="50"/>
      <c r="AC337" s="51"/>
      <c r="AD337" s="51"/>
      <c r="AE337" s="108"/>
      <c r="AF337" s="50"/>
      <c r="AG337" s="50"/>
      <c r="AH337" s="50"/>
      <c r="AI337" s="194">
        <f>SUMIFS(ENEData!$G$2:$G$220,ENEData!$A$2:$A$220,$D$3,ENEData!$C$2:$C$220,A337)</f>
        <v>0</v>
      </c>
      <c r="AJ337" s="51"/>
      <c r="AK337" s="51"/>
      <c r="AL337" s="108"/>
      <c r="AM337" s="108"/>
      <c r="AN337" s="108"/>
      <c r="AO337" s="108"/>
      <c r="AP337" s="109"/>
      <c r="AQ337" s="194">
        <f>SUMIFS(ENEData!$H$2:$H$220,ENEData!$A$2:$A$220,$D$3,ENEData!$C$2:$C$220,A337)</f>
        <v>0</v>
      </c>
    </row>
    <row r="338" spans="1:43" x14ac:dyDescent="0.25">
      <c r="A338" s="49">
        <v>10</v>
      </c>
      <c r="B338" s="49">
        <f t="shared" si="282"/>
        <v>6</v>
      </c>
      <c r="C338" s="39" t="s">
        <v>600</v>
      </c>
      <c r="D338" s="39"/>
      <c r="E338" s="39"/>
      <c r="F338" s="39"/>
      <c r="G338" s="39"/>
      <c r="H338" s="39"/>
      <c r="I338" s="39"/>
      <c r="J338" s="39"/>
      <c r="K338" s="39"/>
      <c r="L338" s="39"/>
      <c r="M338" s="39"/>
      <c r="N338" s="39"/>
      <c r="O338" s="53"/>
      <c r="P338" s="53"/>
      <c r="Q338" s="110"/>
      <c r="R338" s="39"/>
      <c r="S338" s="54">
        <f>S337-S336</f>
        <v>0</v>
      </c>
      <c r="T338" s="39"/>
      <c r="U338" s="39"/>
      <c r="V338" s="53"/>
      <c r="W338" s="53"/>
      <c r="X338" s="110"/>
      <c r="Y338" s="39"/>
      <c r="Z338" s="39"/>
      <c r="AA338" s="54">
        <f>AA337-AA336</f>
        <v>0</v>
      </c>
      <c r="AB338" s="39"/>
      <c r="AC338" s="53"/>
      <c r="AD338" s="53"/>
      <c r="AE338" s="110"/>
      <c r="AF338" s="39"/>
      <c r="AG338" s="39"/>
      <c r="AH338" s="39"/>
      <c r="AI338" s="54">
        <f>AI337-AI336</f>
        <v>0</v>
      </c>
      <c r="AJ338" s="53"/>
      <c r="AK338" s="53"/>
      <c r="AL338" s="110"/>
      <c r="AM338" s="110"/>
      <c r="AN338" s="110"/>
      <c r="AO338" s="110"/>
      <c r="AP338" s="111"/>
      <c r="AQ338" s="54">
        <f>AQ337-AQ336</f>
        <v>0</v>
      </c>
    </row>
    <row r="339" spans="1:43" hidden="1" x14ac:dyDescent="0.25"/>
    <row r="340" spans="1:43" hidden="1" x14ac:dyDescent="0.25"/>
    <row r="341" spans="1:43" hidden="1" x14ac:dyDescent="0.25">
      <c r="A341" s="49">
        <v>11</v>
      </c>
      <c r="B341" s="49">
        <f t="shared" ref="B341:B359" si="339">IF(C341&lt;7,1,IF(C341&lt;11,2,IF(C341&lt;13,3,IF(C341&lt;17,4,IF(C341="Other",5,6)))))</f>
        <v>6</v>
      </c>
      <c r="C341" s="1" t="str">
        <f t="array" ref="C341">IFERROR(INDEX(MTEC17_PROG!$D$2:$D$231,MATCH(1,(MTEC17_PROG!$A$2:$A$231=Results!$D$3)*(MTEC17_PROG!$C$2:$C$231=Results!A341),0)),"Programme "&amp;A341)</f>
        <v>Programme 11</v>
      </c>
      <c r="D341" s="1"/>
      <c r="E341" s="1"/>
      <c r="F341" s="1"/>
      <c r="G341" s="1"/>
      <c r="H341" s="1"/>
      <c r="I341" s="1"/>
      <c r="J341" s="1"/>
      <c r="K341" s="1"/>
      <c r="AP341" s="26"/>
      <c r="AQ341" s="106"/>
    </row>
    <row r="342" spans="1:43" hidden="1" x14ac:dyDescent="0.25">
      <c r="A342" s="49">
        <v>11</v>
      </c>
      <c r="B342" s="49">
        <f t="shared" si="339"/>
        <v>1</v>
      </c>
      <c r="C342" s="14"/>
      <c r="D342" s="230" t="s">
        <v>733</v>
      </c>
      <c r="E342" s="231"/>
      <c r="F342" s="230" t="s">
        <v>602</v>
      </c>
      <c r="G342" s="234"/>
      <c r="H342" s="234"/>
      <c r="I342" s="234"/>
      <c r="J342" s="234"/>
      <c r="K342" s="231"/>
      <c r="L342" s="234" t="s">
        <v>1</v>
      </c>
      <c r="M342" s="234"/>
      <c r="N342" s="234"/>
      <c r="O342" s="234"/>
      <c r="P342" s="234"/>
      <c r="Q342" s="234"/>
      <c r="R342" s="234"/>
      <c r="S342" s="231"/>
      <c r="T342" s="230" t="s">
        <v>2</v>
      </c>
      <c r="U342" s="234"/>
      <c r="V342" s="234"/>
      <c r="W342" s="234"/>
      <c r="X342" s="234"/>
      <c r="Y342" s="234"/>
      <c r="Z342" s="234"/>
      <c r="AA342" s="231"/>
      <c r="AB342" s="230" t="s">
        <v>3</v>
      </c>
      <c r="AC342" s="234"/>
      <c r="AD342" s="234"/>
      <c r="AE342" s="234"/>
      <c r="AF342" s="234"/>
      <c r="AG342" s="234"/>
      <c r="AH342" s="234"/>
      <c r="AI342" s="231"/>
      <c r="AJ342" s="230" t="s">
        <v>4</v>
      </c>
      <c r="AK342" s="234"/>
      <c r="AL342" s="234"/>
      <c r="AM342" s="234"/>
      <c r="AN342" s="234"/>
      <c r="AO342" s="234"/>
      <c r="AP342" s="234"/>
      <c r="AQ342" s="231"/>
    </row>
    <row r="343" spans="1:43" ht="60" hidden="1" x14ac:dyDescent="0.25">
      <c r="A343" s="49">
        <v>11</v>
      </c>
      <c r="B343" s="49">
        <f t="shared" si="339"/>
        <v>6</v>
      </c>
      <c r="C343" s="11" t="s">
        <v>59</v>
      </c>
      <c r="D343" s="11" t="s">
        <v>731</v>
      </c>
      <c r="E343" s="11" t="s">
        <v>732</v>
      </c>
      <c r="F343" s="214" t="s">
        <v>651</v>
      </c>
      <c r="G343" s="215" t="s">
        <v>652</v>
      </c>
      <c r="H343" s="215" t="s">
        <v>653</v>
      </c>
      <c r="I343" s="216" t="s">
        <v>694</v>
      </c>
      <c r="J343" s="216" t="s">
        <v>693</v>
      </c>
      <c r="K343" s="216" t="s">
        <v>695</v>
      </c>
      <c r="L343" s="12" t="s">
        <v>604</v>
      </c>
      <c r="M343" s="10" t="s">
        <v>322</v>
      </c>
      <c r="N343" s="12" t="s">
        <v>54</v>
      </c>
      <c r="O343" s="10" t="s">
        <v>697</v>
      </c>
      <c r="P343" s="10" t="s">
        <v>392</v>
      </c>
      <c r="Q343" s="10" t="s">
        <v>393</v>
      </c>
      <c r="R343" s="10" t="s">
        <v>390</v>
      </c>
      <c r="S343" s="43" t="s">
        <v>394</v>
      </c>
      <c r="T343" s="10" t="s">
        <v>391</v>
      </c>
      <c r="U343" s="10" t="s">
        <v>322</v>
      </c>
      <c r="V343" s="12" t="s">
        <v>54</v>
      </c>
      <c r="W343" s="10" t="s">
        <v>697</v>
      </c>
      <c r="X343" s="10" t="s">
        <v>392</v>
      </c>
      <c r="Y343" s="10" t="s">
        <v>393</v>
      </c>
      <c r="Z343" s="10" t="s">
        <v>390</v>
      </c>
      <c r="AA343" s="43" t="s">
        <v>394</v>
      </c>
      <c r="AB343" s="10" t="s">
        <v>391</v>
      </c>
      <c r="AC343" s="10" t="s">
        <v>322</v>
      </c>
      <c r="AD343" s="12" t="s">
        <v>54</v>
      </c>
      <c r="AE343" s="10" t="s">
        <v>697</v>
      </c>
      <c r="AF343" s="10" t="s">
        <v>392</v>
      </c>
      <c r="AG343" s="10" t="s">
        <v>393</v>
      </c>
      <c r="AH343" s="10" t="s">
        <v>390</v>
      </c>
      <c r="AI343" s="43" t="s">
        <v>394</v>
      </c>
      <c r="AJ343" s="10" t="s">
        <v>391</v>
      </c>
      <c r="AK343" s="10" t="s">
        <v>322</v>
      </c>
      <c r="AL343" s="12" t="s">
        <v>54</v>
      </c>
      <c r="AM343" s="10" t="s">
        <v>697</v>
      </c>
      <c r="AN343" s="10" t="s">
        <v>392</v>
      </c>
      <c r="AO343" s="10" t="s">
        <v>393</v>
      </c>
      <c r="AP343" s="10" t="s">
        <v>390</v>
      </c>
      <c r="AQ343" s="43" t="s">
        <v>394</v>
      </c>
    </row>
    <row r="344" spans="1:43" hidden="1" x14ac:dyDescent="0.25">
      <c r="A344" s="49">
        <v>11</v>
      </c>
      <c r="B344" s="49">
        <f t="shared" si="339"/>
        <v>1</v>
      </c>
      <c r="C344" s="7">
        <v>1</v>
      </c>
      <c r="D344" s="228"/>
      <c r="E344" s="228"/>
      <c r="F344" s="40">
        <f>SUMIFS(WORKING!$AB$3:$AB$6802,WORKING!$A$3:$A$6802,Results!$D$3,WORKING!$B$3:$B$6802,Results!A344,WORKING!$C$3:$C$6802,Results!C344)</f>
        <v>0</v>
      </c>
      <c r="G344" s="35">
        <f>SUMIFS(WORKING!$AC$3:$AC$6802,WORKING!$A$3:$A$6802,Results!$D$3,WORKING!$B$3:$B$6802,Results!A344,WORKING!$C$3:$C$6802,Results!C344)/1000</f>
        <v>0</v>
      </c>
      <c r="H344" s="35">
        <f>IFERROR(G344/F344,0)</f>
        <v>0</v>
      </c>
      <c r="I344" s="156"/>
      <c r="J344" s="211"/>
      <c r="K344" s="217" t="str">
        <f>IFERROR(IF(J344="",G344,J344)/IF(I344="",F344,I344),"")</f>
        <v/>
      </c>
      <c r="L344" s="34">
        <f t="shared" ref="L344:L363" si="340">IF(I344="",F344,I344)</f>
        <v>0</v>
      </c>
      <c r="M344" s="40">
        <f>IF(K344="",H344*(1+SUMIFS(WORKING!$W$3:$W$6802,WORKING!$A$3:$A$6802,$D$3,WORKING!$B$3:$B$6802,A344,WORKING!$C$3:$C$6802,C344))*(1+SUMIFS(WORKING!$AA$3:$AA$6802,WORKING!$A$3:$A$6802,$D$3,WORKING!$B$3:$B$6802,A344,WORKING!$C$3:$C$6802,C344)),K344*(1+SUMIFS(WORKING!$W$3:$W$6802,WORKING!$A$3:$A$6802,$D$3,WORKING!$B$3:$B$6802,A344,WORKING!$C$3:$C$6802,C344))*(1+SUMIFS(WORKING!$AA$3:$AA$6802,WORKING!$A$3:$A$6802,$D$3,WORKING!$B$3:$B$6802,A344,WORKING!$C$3:$C$6802,C344)))</f>
        <v>0</v>
      </c>
      <c r="N344" s="57"/>
      <c r="O344" s="57"/>
      <c r="P344" s="61">
        <f t="shared" ref="P344:P363" si="341">-O344+L344+N344</f>
        <v>0</v>
      </c>
      <c r="Q344" s="40">
        <f>M344*N344</f>
        <v>0</v>
      </c>
      <c r="R344" s="40">
        <f>-M344*O344</f>
        <v>0</v>
      </c>
      <c r="S344" s="44">
        <f>M344*P344</f>
        <v>0</v>
      </c>
      <c r="T344" s="35">
        <f>P344</f>
        <v>0</v>
      </c>
      <c r="U344" s="40">
        <f>M344*(1+SUMIFS(WORKING!$X$3:$X$6802,WORKING!$A$3:$A$6802,$D$3,WORKING!$B$3:$B$6802,A344,WORKING!$C$3:$C$6802,C344))*(1+SUMIFS(WORKING!$AA$3:$AA$6802,WORKING!$A$3:$A$6802,$D$3,WORKING!$B$3:$B$6802,A344,WORKING!$C$3:$C$6802,C344))</f>
        <v>0</v>
      </c>
      <c r="V344" s="57"/>
      <c r="W344" s="57"/>
      <c r="X344" s="61">
        <f t="shared" ref="X344:X363" si="342">-W344+T344+V344</f>
        <v>0</v>
      </c>
      <c r="Y344" s="40">
        <f>U344*V344</f>
        <v>0</v>
      </c>
      <c r="Z344" s="40">
        <f>-U344*W344</f>
        <v>0</v>
      </c>
      <c r="AA344" s="44">
        <f>U344*X344</f>
        <v>0</v>
      </c>
      <c r="AB344" s="35">
        <f>X344</f>
        <v>0</v>
      </c>
      <c r="AC344" s="40">
        <f>U344*(1+SUMIFS(WORKING!$Y$3:$Y$6802,WORKING!$A$3:$A$6802,$D$3,WORKING!$B$3:$B$6802,A344,WORKING!$C$3:$C$6802,C344))*(1+SUMIFS(WORKING!$AA$3:$AA$6802,WORKING!$A$3:$A$6802,$D$3,WORKING!$B$3:$B$6802,A344,WORKING!$C$3:$C$6802,C344))</f>
        <v>0</v>
      </c>
      <c r="AD344" s="57"/>
      <c r="AE344" s="57"/>
      <c r="AF344" s="61">
        <f t="shared" ref="AF344:AF363" si="343">-AE344+AB344+AD344</f>
        <v>0</v>
      </c>
      <c r="AG344" s="40">
        <f>AC344*AD344</f>
        <v>0</v>
      </c>
      <c r="AH344" s="40">
        <f>-AC344*AE344</f>
        <v>0</v>
      </c>
      <c r="AI344" s="44">
        <f>AC344*AF344</f>
        <v>0</v>
      </c>
      <c r="AJ344" s="35">
        <f t="shared" ref="AJ344:AJ363" si="344">AF344</f>
        <v>0</v>
      </c>
      <c r="AK344" s="40">
        <f>AC344*(1+SUMIFS(WORKING!$Z$3:$Z$6802,WORKING!$A$3:$A$6802,$D$3,WORKING!$B$3:$B$6802,A344,WORKING!$C$3:$C$6802,C344))*(1+SUMIFS(WORKING!$AA$3:$AA$6802,WORKING!$A$3:$A$6802,$D$3,WORKING!$B$3:$B$6802,A344,WORKING!$C$3:$C$6802,C344))</f>
        <v>0</v>
      </c>
      <c r="AL344" s="57"/>
      <c r="AM344" s="57"/>
      <c r="AN344" s="61">
        <f t="shared" ref="AN344:AN363" si="345">-AM344+AJ344+AL344</f>
        <v>0</v>
      </c>
      <c r="AO344" s="40">
        <f>AK344*AL344</f>
        <v>0</v>
      </c>
      <c r="AP344" s="40">
        <f>-AK344*AM344</f>
        <v>0</v>
      </c>
      <c r="AQ344" s="44">
        <f>AK344*AN344</f>
        <v>0</v>
      </c>
    </row>
    <row r="345" spans="1:43" hidden="1" x14ac:dyDescent="0.25">
      <c r="A345" s="49">
        <v>11</v>
      </c>
      <c r="B345" s="49">
        <f t="shared" si="339"/>
        <v>1</v>
      </c>
      <c r="C345" s="7">
        <v>2</v>
      </c>
      <c r="D345" s="228"/>
      <c r="E345" s="228"/>
      <c r="F345" s="40">
        <f>SUMIFS(WORKING!$AB$3:$AB$6802,WORKING!$A$3:$A$6802,Results!$D$3,WORKING!$B$3:$B$6802,Results!A345,WORKING!$C$3:$C$6802,Results!C345)</f>
        <v>0</v>
      </c>
      <c r="G345" s="35">
        <f>SUMIFS(WORKING!$AC$3:$AC$6802,WORKING!$A$3:$A$6802,Results!$D$3,WORKING!$B$3:$B$6802,Results!A345,WORKING!$C$3:$C$6802,Results!C345)/1000</f>
        <v>0</v>
      </c>
      <c r="H345" s="35">
        <f t="shared" ref="H345:H363" si="346">IFERROR(G345/F345,0)</f>
        <v>0</v>
      </c>
      <c r="I345" s="187"/>
      <c r="J345" s="212"/>
      <c r="K345" s="217" t="str">
        <f t="shared" ref="K345:K363" si="347">IFERROR(IF(J345="",G345,J345)/IF(I345="",F345,I345),"")</f>
        <v/>
      </c>
      <c r="L345" s="34">
        <f t="shared" si="340"/>
        <v>0</v>
      </c>
      <c r="M345" s="40">
        <f>IF(K345="",H345*(1+SUMIFS(WORKING!$W$3:$W$6802,WORKING!$A$3:$A$6802,$D$3,WORKING!$B$3:$B$6802,A345,WORKING!$C$3:$C$6802,C345))*(1+SUMIFS(WORKING!$AA$3:$AA$6802,WORKING!$A$3:$A$6802,$D$3,WORKING!$B$3:$B$6802,A345,WORKING!$C$3:$C$6802,C345)),K345*(1+SUMIFS(WORKING!$W$3:$W$6802,WORKING!$A$3:$A$6802,$D$3,WORKING!$B$3:$B$6802,A345,WORKING!$C$3:$C$6802,C345))*(1+SUMIFS(WORKING!$AA$3:$AA$6802,WORKING!$A$3:$A$6802,$D$3,WORKING!$B$3:$B$6802,A345,WORKING!$C$3:$C$6802,C345)))</f>
        <v>0</v>
      </c>
      <c r="N345" s="57"/>
      <c r="O345" s="57"/>
      <c r="P345" s="61">
        <f t="shared" si="341"/>
        <v>0</v>
      </c>
      <c r="Q345" s="40">
        <f t="shared" ref="Q345:Q363" si="348">M345*N345</f>
        <v>0</v>
      </c>
      <c r="R345" s="40">
        <f t="shared" ref="R345:R363" si="349">-M345*O345</f>
        <v>0</v>
      </c>
      <c r="S345" s="44">
        <f t="shared" ref="S345:S363" si="350">M345*P345</f>
        <v>0</v>
      </c>
      <c r="T345" s="35">
        <f t="shared" ref="T345:T363" si="351">P345</f>
        <v>0</v>
      </c>
      <c r="U345" s="40">
        <f>M345*(1+SUMIFS(WORKING!$X$3:$X$6802,WORKING!$A$3:$A$6802,$D$3,WORKING!$B$3:$B$6802,A345,WORKING!$C$3:$C$6802,C345))*(1+SUMIFS(WORKING!$AA$3:$AA$6802,WORKING!$A$3:$A$6802,$D$3,WORKING!$B$3:$B$6802,A345,WORKING!$C$3:$C$6802,C345))</f>
        <v>0</v>
      </c>
      <c r="V345" s="57"/>
      <c r="W345" s="57"/>
      <c r="X345" s="61">
        <f t="shared" si="342"/>
        <v>0</v>
      </c>
      <c r="Y345" s="40">
        <f t="shared" ref="Y345:Y363" si="352">U345*V345</f>
        <v>0</v>
      </c>
      <c r="Z345" s="40">
        <f t="shared" ref="Z345:Z363" si="353">-U345*W345</f>
        <v>0</v>
      </c>
      <c r="AA345" s="44">
        <f t="shared" ref="AA345:AA363" si="354">U345*X345</f>
        <v>0</v>
      </c>
      <c r="AB345" s="35">
        <f t="shared" ref="AB345:AB363" si="355">X345</f>
        <v>0</v>
      </c>
      <c r="AC345" s="40">
        <f>U345*(1+SUMIFS(WORKING!$Y$3:$Y$6802,WORKING!$A$3:$A$6802,$D$3,WORKING!$B$3:$B$6802,A345,WORKING!$C$3:$C$6802,C345))*(1+SUMIFS(WORKING!$AA$3:$AA$6802,WORKING!$A$3:$A$6802,$D$3,WORKING!$B$3:$B$6802,A345,WORKING!$C$3:$C$6802,C345))</f>
        <v>0</v>
      </c>
      <c r="AD345" s="57"/>
      <c r="AE345" s="57"/>
      <c r="AF345" s="61">
        <f t="shared" si="343"/>
        <v>0</v>
      </c>
      <c r="AG345" s="40">
        <f t="shared" ref="AG345:AG363" si="356">AC345*AD345</f>
        <v>0</v>
      </c>
      <c r="AH345" s="40">
        <f t="shared" ref="AH345:AH363" si="357">-AC345*AE345</f>
        <v>0</v>
      </c>
      <c r="AI345" s="44">
        <f t="shared" ref="AI345:AI363" si="358">AC345*AF345</f>
        <v>0</v>
      </c>
      <c r="AJ345" s="35">
        <f t="shared" si="344"/>
        <v>0</v>
      </c>
      <c r="AK345" s="40">
        <f>AC345*(1+SUMIFS(WORKING!$Z$3:$Z$6802,WORKING!$A$3:$A$6802,$D$3,WORKING!$B$3:$B$6802,A345,WORKING!$C$3:$C$6802,C345))*(1+SUMIFS(WORKING!$AA$3:$AA$6802,WORKING!$A$3:$A$6802,$D$3,WORKING!$B$3:$B$6802,A345,WORKING!$C$3:$C$6802,C345))</f>
        <v>0</v>
      </c>
      <c r="AL345" s="57"/>
      <c r="AM345" s="57"/>
      <c r="AN345" s="61">
        <f t="shared" si="345"/>
        <v>0</v>
      </c>
      <c r="AO345" s="40">
        <f t="shared" ref="AO345:AO363" si="359">AK345*AL345</f>
        <v>0</v>
      </c>
      <c r="AP345" s="40">
        <f t="shared" ref="AP345:AP363" si="360">-AK345*AM345</f>
        <v>0</v>
      </c>
      <c r="AQ345" s="44">
        <f t="shared" ref="AQ345:AQ363" si="361">AK345*AN345</f>
        <v>0</v>
      </c>
    </row>
    <row r="346" spans="1:43" hidden="1" x14ac:dyDescent="0.25">
      <c r="A346" s="49">
        <v>11</v>
      </c>
      <c r="B346" s="49">
        <f t="shared" si="339"/>
        <v>1</v>
      </c>
      <c r="C346" s="7">
        <v>3</v>
      </c>
      <c r="D346" s="228"/>
      <c r="E346" s="228"/>
      <c r="F346" s="40">
        <f>SUMIFS(WORKING!$AB$3:$AB$6802,WORKING!$A$3:$A$6802,Results!$D$3,WORKING!$B$3:$B$6802,Results!A346,WORKING!$C$3:$C$6802,Results!C346)</f>
        <v>0</v>
      </c>
      <c r="G346" s="35">
        <f>SUMIFS(WORKING!$AC$3:$AC$6802,WORKING!$A$3:$A$6802,Results!$D$3,WORKING!$B$3:$B$6802,Results!A346,WORKING!$C$3:$C$6802,Results!C346)/1000</f>
        <v>0</v>
      </c>
      <c r="H346" s="35">
        <f t="shared" si="346"/>
        <v>0</v>
      </c>
      <c r="I346" s="187"/>
      <c r="J346" s="212"/>
      <c r="K346" s="217" t="str">
        <f t="shared" si="347"/>
        <v/>
      </c>
      <c r="L346" s="34">
        <f t="shared" si="340"/>
        <v>0</v>
      </c>
      <c r="M346" s="40">
        <f>IF(K346="",H346*(1+SUMIFS(WORKING!$W$3:$W$6802,WORKING!$A$3:$A$6802,$D$3,WORKING!$B$3:$B$6802,A346,WORKING!$C$3:$C$6802,C346))*(1+SUMIFS(WORKING!$AA$3:$AA$6802,WORKING!$A$3:$A$6802,$D$3,WORKING!$B$3:$B$6802,A346,WORKING!$C$3:$C$6802,C346)),K346*(1+SUMIFS(WORKING!$W$3:$W$6802,WORKING!$A$3:$A$6802,$D$3,WORKING!$B$3:$B$6802,A346,WORKING!$C$3:$C$6802,C346))*(1+SUMIFS(WORKING!$AA$3:$AA$6802,WORKING!$A$3:$A$6802,$D$3,WORKING!$B$3:$B$6802,A346,WORKING!$C$3:$C$6802,C346)))</f>
        <v>0</v>
      </c>
      <c r="N346" s="57"/>
      <c r="O346" s="57"/>
      <c r="P346" s="61">
        <f t="shared" si="341"/>
        <v>0</v>
      </c>
      <c r="Q346" s="40">
        <f t="shared" si="348"/>
        <v>0</v>
      </c>
      <c r="R346" s="40">
        <f t="shared" si="349"/>
        <v>0</v>
      </c>
      <c r="S346" s="44">
        <f t="shared" si="350"/>
        <v>0</v>
      </c>
      <c r="T346" s="35">
        <f t="shared" si="351"/>
        <v>0</v>
      </c>
      <c r="U346" s="40">
        <f>M346*(1+SUMIFS(WORKING!$X$3:$X$6802,WORKING!$A$3:$A$6802,$D$3,WORKING!$B$3:$B$6802,A346,WORKING!$C$3:$C$6802,C346))*(1+SUMIFS(WORKING!$AA$3:$AA$6802,WORKING!$A$3:$A$6802,$D$3,WORKING!$B$3:$B$6802,A346,WORKING!$C$3:$C$6802,C346))</f>
        <v>0</v>
      </c>
      <c r="V346" s="57"/>
      <c r="W346" s="57"/>
      <c r="X346" s="61">
        <f t="shared" si="342"/>
        <v>0</v>
      </c>
      <c r="Y346" s="40">
        <f t="shared" si="352"/>
        <v>0</v>
      </c>
      <c r="Z346" s="40">
        <f t="shared" si="353"/>
        <v>0</v>
      </c>
      <c r="AA346" s="44">
        <f t="shared" si="354"/>
        <v>0</v>
      </c>
      <c r="AB346" s="35">
        <f t="shared" si="355"/>
        <v>0</v>
      </c>
      <c r="AC346" s="40">
        <f>U346*(1+SUMIFS(WORKING!$Y$3:$Y$6802,WORKING!$A$3:$A$6802,$D$3,WORKING!$B$3:$B$6802,A346,WORKING!$C$3:$C$6802,C346))*(1+SUMIFS(WORKING!$AA$3:$AA$6802,WORKING!$A$3:$A$6802,$D$3,WORKING!$B$3:$B$6802,A346,WORKING!$C$3:$C$6802,C346))</f>
        <v>0</v>
      </c>
      <c r="AD346" s="57"/>
      <c r="AE346" s="57"/>
      <c r="AF346" s="61">
        <f t="shared" si="343"/>
        <v>0</v>
      </c>
      <c r="AG346" s="40">
        <f t="shared" si="356"/>
        <v>0</v>
      </c>
      <c r="AH346" s="40">
        <f t="shared" si="357"/>
        <v>0</v>
      </c>
      <c r="AI346" s="44">
        <f t="shared" si="358"/>
        <v>0</v>
      </c>
      <c r="AJ346" s="35">
        <f t="shared" si="344"/>
        <v>0</v>
      </c>
      <c r="AK346" s="40">
        <f>AC346*(1+SUMIFS(WORKING!$Z$3:$Z$6802,WORKING!$A$3:$A$6802,$D$3,WORKING!$B$3:$B$6802,A346,WORKING!$C$3:$C$6802,C346))*(1+SUMIFS(WORKING!$AA$3:$AA$6802,WORKING!$A$3:$A$6802,$D$3,WORKING!$B$3:$B$6802,A346,WORKING!$C$3:$C$6802,C346))</f>
        <v>0</v>
      </c>
      <c r="AL346" s="57"/>
      <c r="AM346" s="57"/>
      <c r="AN346" s="61">
        <f t="shared" si="345"/>
        <v>0</v>
      </c>
      <c r="AO346" s="40">
        <f t="shared" si="359"/>
        <v>0</v>
      </c>
      <c r="AP346" s="40">
        <f t="shared" si="360"/>
        <v>0</v>
      </c>
      <c r="AQ346" s="44">
        <f t="shared" si="361"/>
        <v>0</v>
      </c>
    </row>
    <row r="347" spans="1:43" hidden="1" x14ac:dyDescent="0.25">
      <c r="A347" s="49">
        <v>11</v>
      </c>
      <c r="B347" s="49">
        <f t="shared" si="339"/>
        <v>1</v>
      </c>
      <c r="C347" s="7">
        <v>4</v>
      </c>
      <c r="D347" s="228"/>
      <c r="E347" s="228"/>
      <c r="F347" s="40">
        <f>SUMIFS(WORKING!$AB$3:$AB$6802,WORKING!$A$3:$A$6802,Results!$D$3,WORKING!$B$3:$B$6802,Results!A347,WORKING!$C$3:$C$6802,Results!C347)</f>
        <v>0</v>
      </c>
      <c r="G347" s="35">
        <f>SUMIFS(WORKING!$AC$3:$AC$6802,WORKING!$A$3:$A$6802,Results!$D$3,WORKING!$B$3:$B$6802,Results!A347,WORKING!$C$3:$C$6802,Results!C347)/1000</f>
        <v>0</v>
      </c>
      <c r="H347" s="35">
        <f t="shared" si="346"/>
        <v>0</v>
      </c>
      <c r="I347" s="187"/>
      <c r="J347" s="212"/>
      <c r="K347" s="217" t="str">
        <f t="shared" si="347"/>
        <v/>
      </c>
      <c r="L347" s="34">
        <f t="shared" si="340"/>
        <v>0</v>
      </c>
      <c r="M347" s="40">
        <f>IF(K347="",H347*(1+SUMIFS(WORKING!$W$3:$W$6802,WORKING!$A$3:$A$6802,$D$3,WORKING!$B$3:$B$6802,A347,WORKING!$C$3:$C$6802,C347))*(1+SUMIFS(WORKING!$AA$3:$AA$6802,WORKING!$A$3:$A$6802,$D$3,WORKING!$B$3:$B$6802,A347,WORKING!$C$3:$C$6802,C347)),K347*(1+SUMIFS(WORKING!$W$3:$W$6802,WORKING!$A$3:$A$6802,$D$3,WORKING!$B$3:$B$6802,A347,WORKING!$C$3:$C$6802,C347))*(1+SUMIFS(WORKING!$AA$3:$AA$6802,WORKING!$A$3:$A$6802,$D$3,WORKING!$B$3:$B$6802,A347,WORKING!$C$3:$C$6802,C347)))</f>
        <v>0</v>
      </c>
      <c r="N347" s="57"/>
      <c r="O347" s="57"/>
      <c r="P347" s="61">
        <f t="shared" si="341"/>
        <v>0</v>
      </c>
      <c r="Q347" s="40">
        <f t="shared" si="348"/>
        <v>0</v>
      </c>
      <c r="R347" s="40">
        <f t="shared" si="349"/>
        <v>0</v>
      </c>
      <c r="S347" s="44">
        <f t="shared" si="350"/>
        <v>0</v>
      </c>
      <c r="T347" s="35">
        <f t="shared" si="351"/>
        <v>0</v>
      </c>
      <c r="U347" s="40">
        <f>M347*(1+SUMIFS(WORKING!$X$3:$X$6802,WORKING!$A$3:$A$6802,$D$3,WORKING!$B$3:$B$6802,A347,WORKING!$C$3:$C$6802,C347))*(1+SUMIFS(WORKING!$AA$3:$AA$6802,WORKING!$A$3:$A$6802,$D$3,WORKING!$B$3:$B$6802,A347,WORKING!$C$3:$C$6802,C347))</f>
        <v>0</v>
      </c>
      <c r="V347" s="57"/>
      <c r="W347" s="57"/>
      <c r="X347" s="61">
        <f t="shared" si="342"/>
        <v>0</v>
      </c>
      <c r="Y347" s="40">
        <f t="shared" si="352"/>
        <v>0</v>
      </c>
      <c r="Z347" s="40">
        <f t="shared" si="353"/>
        <v>0</v>
      </c>
      <c r="AA347" s="44">
        <f t="shared" si="354"/>
        <v>0</v>
      </c>
      <c r="AB347" s="35">
        <f t="shared" si="355"/>
        <v>0</v>
      </c>
      <c r="AC347" s="40">
        <f>U347*(1+SUMIFS(WORKING!$Y$3:$Y$6802,WORKING!$A$3:$A$6802,$D$3,WORKING!$B$3:$B$6802,A347,WORKING!$C$3:$C$6802,C347))*(1+SUMIFS(WORKING!$AA$3:$AA$6802,WORKING!$A$3:$A$6802,$D$3,WORKING!$B$3:$B$6802,A347,WORKING!$C$3:$C$6802,C347))</f>
        <v>0</v>
      </c>
      <c r="AD347" s="57"/>
      <c r="AE347" s="57"/>
      <c r="AF347" s="61">
        <f t="shared" si="343"/>
        <v>0</v>
      </c>
      <c r="AG347" s="40">
        <f t="shared" si="356"/>
        <v>0</v>
      </c>
      <c r="AH347" s="40">
        <f t="shared" si="357"/>
        <v>0</v>
      </c>
      <c r="AI347" s="44">
        <f t="shared" si="358"/>
        <v>0</v>
      </c>
      <c r="AJ347" s="35">
        <f t="shared" si="344"/>
        <v>0</v>
      </c>
      <c r="AK347" s="40">
        <f>AC347*(1+SUMIFS(WORKING!$Z$3:$Z$6802,WORKING!$A$3:$A$6802,$D$3,WORKING!$B$3:$B$6802,A347,WORKING!$C$3:$C$6802,C347))*(1+SUMIFS(WORKING!$AA$3:$AA$6802,WORKING!$A$3:$A$6802,$D$3,WORKING!$B$3:$B$6802,A347,WORKING!$C$3:$C$6802,C347))</f>
        <v>0</v>
      </c>
      <c r="AL347" s="57"/>
      <c r="AM347" s="57"/>
      <c r="AN347" s="61">
        <f t="shared" si="345"/>
        <v>0</v>
      </c>
      <c r="AO347" s="40">
        <f t="shared" si="359"/>
        <v>0</v>
      </c>
      <c r="AP347" s="40">
        <f t="shared" si="360"/>
        <v>0</v>
      </c>
      <c r="AQ347" s="44">
        <f t="shared" si="361"/>
        <v>0</v>
      </c>
    </row>
    <row r="348" spans="1:43" hidden="1" x14ac:dyDescent="0.25">
      <c r="A348" s="49">
        <v>11</v>
      </c>
      <c r="B348" s="49">
        <f t="shared" si="339"/>
        <v>1</v>
      </c>
      <c r="C348" s="7">
        <v>5</v>
      </c>
      <c r="D348" s="228"/>
      <c r="E348" s="228"/>
      <c r="F348" s="40">
        <f>SUMIFS(WORKING!$AB$3:$AB$6802,WORKING!$A$3:$A$6802,Results!$D$3,WORKING!$B$3:$B$6802,Results!A348,WORKING!$C$3:$C$6802,Results!C348)</f>
        <v>0</v>
      </c>
      <c r="G348" s="35">
        <f>SUMIFS(WORKING!$AC$3:$AC$6802,WORKING!$A$3:$A$6802,Results!$D$3,WORKING!$B$3:$B$6802,Results!A348,WORKING!$C$3:$C$6802,Results!C348)/1000</f>
        <v>0</v>
      </c>
      <c r="H348" s="35">
        <f t="shared" si="346"/>
        <v>0</v>
      </c>
      <c r="I348" s="187"/>
      <c r="J348" s="212"/>
      <c r="K348" s="217" t="str">
        <f t="shared" si="347"/>
        <v/>
      </c>
      <c r="L348" s="34">
        <f t="shared" si="340"/>
        <v>0</v>
      </c>
      <c r="M348" s="40">
        <f>IF(K348="",H348*(1+SUMIFS(WORKING!$W$3:$W$6802,WORKING!$A$3:$A$6802,$D$3,WORKING!$B$3:$B$6802,A348,WORKING!$C$3:$C$6802,C348))*(1+SUMIFS(WORKING!$AA$3:$AA$6802,WORKING!$A$3:$A$6802,$D$3,WORKING!$B$3:$B$6802,A348,WORKING!$C$3:$C$6802,C348)),K348*(1+SUMIFS(WORKING!$W$3:$W$6802,WORKING!$A$3:$A$6802,$D$3,WORKING!$B$3:$B$6802,A348,WORKING!$C$3:$C$6802,C348))*(1+SUMIFS(WORKING!$AA$3:$AA$6802,WORKING!$A$3:$A$6802,$D$3,WORKING!$B$3:$B$6802,A348,WORKING!$C$3:$C$6802,C348)))</f>
        <v>0</v>
      </c>
      <c r="N348" s="57"/>
      <c r="O348" s="57"/>
      <c r="P348" s="61">
        <f t="shared" si="341"/>
        <v>0</v>
      </c>
      <c r="Q348" s="40">
        <f t="shared" si="348"/>
        <v>0</v>
      </c>
      <c r="R348" s="40">
        <f t="shared" si="349"/>
        <v>0</v>
      </c>
      <c r="S348" s="44">
        <f t="shared" si="350"/>
        <v>0</v>
      </c>
      <c r="T348" s="35">
        <f t="shared" si="351"/>
        <v>0</v>
      </c>
      <c r="U348" s="40">
        <f>M348*(1+SUMIFS(WORKING!$X$3:$X$6802,WORKING!$A$3:$A$6802,$D$3,WORKING!$B$3:$B$6802,A348,WORKING!$C$3:$C$6802,C348))*(1+SUMIFS(WORKING!$AA$3:$AA$6802,WORKING!$A$3:$A$6802,$D$3,WORKING!$B$3:$B$6802,A348,WORKING!$C$3:$C$6802,C348))</f>
        <v>0</v>
      </c>
      <c r="V348" s="57"/>
      <c r="W348" s="57"/>
      <c r="X348" s="61">
        <f t="shared" si="342"/>
        <v>0</v>
      </c>
      <c r="Y348" s="40">
        <f t="shared" si="352"/>
        <v>0</v>
      </c>
      <c r="Z348" s="40">
        <f t="shared" si="353"/>
        <v>0</v>
      </c>
      <c r="AA348" s="44">
        <f t="shared" si="354"/>
        <v>0</v>
      </c>
      <c r="AB348" s="35">
        <f t="shared" si="355"/>
        <v>0</v>
      </c>
      <c r="AC348" s="40">
        <f>U348*(1+SUMIFS(WORKING!$Y$3:$Y$6802,WORKING!$A$3:$A$6802,$D$3,WORKING!$B$3:$B$6802,A348,WORKING!$C$3:$C$6802,C348))*(1+SUMIFS(WORKING!$AA$3:$AA$6802,WORKING!$A$3:$A$6802,$D$3,WORKING!$B$3:$B$6802,A348,WORKING!$C$3:$C$6802,C348))</f>
        <v>0</v>
      </c>
      <c r="AD348" s="57"/>
      <c r="AE348" s="57"/>
      <c r="AF348" s="61">
        <f t="shared" si="343"/>
        <v>0</v>
      </c>
      <c r="AG348" s="40">
        <f t="shared" si="356"/>
        <v>0</v>
      </c>
      <c r="AH348" s="40">
        <f t="shared" si="357"/>
        <v>0</v>
      </c>
      <c r="AI348" s="44">
        <f t="shared" si="358"/>
        <v>0</v>
      </c>
      <c r="AJ348" s="35">
        <f t="shared" si="344"/>
        <v>0</v>
      </c>
      <c r="AK348" s="40">
        <f>AC348*(1+SUMIFS(WORKING!$Z$3:$Z$6802,WORKING!$A$3:$A$6802,$D$3,WORKING!$B$3:$B$6802,A348,WORKING!$C$3:$C$6802,C348))*(1+SUMIFS(WORKING!$AA$3:$AA$6802,WORKING!$A$3:$A$6802,$D$3,WORKING!$B$3:$B$6802,A348,WORKING!$C$3:$C$6802,C348))</f>
        <v>0</v>
      </c>
      <c r="AL348" s="57"/>
      <c r="AM348" s="57"/>
      <c r="AN348" s="61">
        <f t="shared" si="345"/>
        <v>0</v>
      </c>
      <c r="AO348" s="40">
        <f t="shared" si="359"/>
        <v>0</v>
      </c>
      <c r="AP348" s="40">
        <f t="shared" si="360"/>
        <v>0</v>
      </c>
      <c r="AQ348" s="44">
        <f t="shared" si="361"/>
        <v>0</v>
      </c>
    </row>
    <row r="349" spans="1:43" hidden="1" x14ac:dyDescent="0.25">
      <c r="A349" s="49">
        <v>11</v>
      </c>
      <c r="B349" s="49">
        <f t="shared" si="339"/>
        <v>1</v>
      </c>
      <c r="C349" s="7">
        <v>6</v>
      </c>
      <c r="D349" s="228"/>
      <c r="E349" s="228"/>
      <c r="F349" s="40">
        <f>SUMIFS(WORKING!$AB$3:$AB$6802,WORKING!$A$3:$A$6802,Results!$D$3,WORKING!$B$3:$B$6802,Results!A349,WORKING!$C$3:$C$6802,Results!C349)</f>
        <v>0</v>
      </c>
      <c r="G349" s="35">
        <f>SUMIFS(WORKING!$AC$3:$AC$6802,WORKING!$A$3:$A$6802,Results!$D$3,WORKING!$B$3:$B$6802,Results!A349,WORKING!$C$3:$C$6802,Results!C349)/1000</f>
        <v>0</v>
      </c>
      <c r="H349" s="35">
        <f t="shared" si="346"/>
        <v>0</v>
      </c>
      <c r="I349" s="187"/>
      <c r="J349" s="212"/>
      <c r="K349" s="217" t="str">
        <f t="shared" si="347"/>
        <v/>
      </c>
      <c r="L349" s="34">
        <f t="shared" si="340"/>
        <v>0</v>
      </c>
      <c r="M349" s="40">
        <f>IF(K349="",H349*(1+SUMIFS(WORKING!$W$3:$W$6802,WORKING!$A$3:$A$6802,$D$3,WORKING!$B$3:$B$6802,A349,WORKING!$C$3:$C$6802,C349))*(1+SUMIFS(WORKING!$AA$3:$AA$6802,WORKING!$A$3:$A$6802,$D$3,WORKING!$B$3:$B$6802,A349,WORKING!$C$3:$C$6802,C349)),K349*(1+SUMIFS(WORKING!$W$3:$W$6802,WORKING!$A$3:$A$6802,$D$3,WORKING!$B$3:$B$6802,A349,WORKING!$C$3:$C$6802,C349))*(1+SUMIFS(WORKING!$AA$3:$AA$6802,WORKING!$A$3:$A$6802,$D$3,WORKING!$B$3:$B$6802,A349,WORKING!$C$3:$C$6802,C349)))</f>
        <v>0</v>
      </c>
      <c r="N349" s="57"/>
      <c r="O349" s="57"/>
      <c r="P349" s="61">
        <f t="shared" si="341"/>
        <v>0</v>
      </c>
      <c r="Q349" s="40">
        <f t="shared" si="348"/>
        <v>0</v>
      </c>
      <c r="R349" s="40">
        <f t="shared" si="349"/>
        <v>0</v>
      </c>
      <c r="S349" s="44">
        <f t="shared" si="350"/>
        <v>0</v>
      </c>
      <c r="T349" s="35">
        <f t="shared" si="351"/>
        <v>0</v>
      </c>
      <c r="U349" s="40">
        <f>M349*(1+SUMIFS(WORKING!$X$3:$X$6802,WORKING!$A$3:$A$6802,$D$3,WORKING!$B$3:$B$6802,A349,WORKING!$C$3:$C$6802,C349))*(1+SUMIFS(WORKING!$AA$3:$AA$6802,WORKING!$A$3:$A$6802,$D$3,WORKING!$B$3:$B$6802,A349,WORKING!$C$3:$C$6802,C349))</f>
        <v>0</v>
      </c>
      <c r="V349" s="57"/>
      <c r="W349" s="57"/>
      <c r="X349" s="61">
        <f t="shared" si="342"/>
        <v>0</v>
      </c>
      <c r="Y349" s="40">
        <f t="shared" si="352"/>
        <v>0</v>
      </c>
      <c r="Z349" s="40">
        <f t="shared" si="353"/>
        <v>0</v>
      </c>
      <c r="AA349" s="44">
        <f t="shared" si="354"/>
        <v>0</v>
      </c>
      <c r="AB349" s="35">
        <f t="shared" si="355"/>
        <v>0</v>
      </c>
      <c r="AC349" s="40">
        <f>U349*(1+SUMIFS(WORKING!$Y$3:$Y$6802,WORKING!$A$3:$A$6802,$D$3,WORKING!$B$3:$B$6802,A349,WORKING!$C$3:$C$6802,C349))*(1+SUMIFS(WORKING!$AA$3:$AA$6802,WORKING!$A$3:$A$6802,$D$3,WORKING!$B$3:$B$6802,A349,WORKING!$C$3:$C$6802,C349))</f>
        <v>0</v>
      </c>
      <c r="AD349" s="57"/>
      <c r="AE349" s="57"/>
      <c r="AF349" s="61">
        <f t="shared" si="343"/>
        <v>0</v>
      </c>
      <c r="AG349" s="40">
        <f t="shared" si="356"/>
        <v>0</v>
      </c>
      <c r="AH349" s="40">
        <f t="shared" si="357"/>
        <v>0</v>
      </c>
      <c r="AI349" s="44">
        <f t="shared" si="358"/>
        <v>0</v>
      </c>
      <c r="AJ349" s="35">
        <f t="shared" si="344"/>
        <v>0</v>
      </c>
      <c r="AK349" s="40">
        <f>AC349*(1+SUMIFS(WORKING!$Z$3:$Z$6802,WORKING!$A$3:$A$6802,$D$3,WORKING!$B$3:$B$6802,A349,WORKING!$C$3:$C$6802,C349))*(1+SUMIFS(WORKING!$AA$3:$AA$6802,WORKING!$A$3:$A$6802,$D$3,WORKING!$B$3:$B$6802,A349,WORKING!$C$3:$C$6802,C349))</f>
        <v>0</v>
      </c>
      <c r="AL349" s="57"/>
      <c r="AM349" s="57"/>
      <c r="AN349" s="61">
        <f t="shared" si="345"/>
        <v>0</v>
      </c>
      <c r="AO349" s="40">
        <f t="shared" si="359"/>
        <v>0</v>
      </c>
      <c r="AP349" s="40">
        <f t="shared" si="360"/>
        <v>0</v>
      </c>
      <c r="AQ349" s="44">
        <f t="shared" si="361"/>
        <v>0</v>
      </c>
    </row>
    <row r="350" spans="1:43" hidden="1" x14ac:dyDescent="0.25">
      <c r="A350" s="49">
        <v>11</v>
      </c>
      <c r="B350" s="49">
        <f t="shared" si="339"/>
        <v>2</v>
      </c>
      <c r="C350" s="7">
        <v>7</v>
      </c>
      <c r="D350" s="228"/>
      <c r="E350" s="228"/>
      <c r="F350" s="40">
        <f>SUMIFS(WORKING!$AB$3:$AB$6802,WORKING!$A$3:$A$6802,Results!$D$3,WORKING!$B$3:$B$6802,Results!A350,WORKING!$C$3:$C$6802,Results!C350)</f>
        <v>0</v>
      </c>
      <c r="G350" s="35">
        <f>SUMIFS(WORKING!$AC$3:$AC$6802,WORKING!$A$3:$A$6802,Results!$D$3,WORKING!$B$3:$B$6802,Results!A350,WORKING!$C$3:$C$6802,Results!C350)/1000</f>
        <v>0</v>
      </c>
      <c r="H350" s="35">
        <f t="shared" si="346"/>
        <v>0</v>
      </c>
      <c r="I350" s="187"/>
      <c r="J350" s="212"/>
      <c r="K350" s="217" t="str">
        <f t="shared" si="347"/>
        <v/>
      </c>
      <c r="L350" s="34">
        <f t="shared" si="340"/>
        <v>0</v>
      </c>
      <c r="M350" s="40">
        <f>IF(K350="",H350*(1+SUMIFS(WORKING!$W$3:$W$6802,WORKING!$A$3:$A$6802,$D$3,WORKING!$B$3:$B$6802,A350,WORKING!$C$3:$C$6802,C350))*(1+SUMIFS(WORKING!$AA$3:$AA$6802,WORKING!$A$3:$A$6802,$D$3,WORKING!$B$3:$B$6802,A350,WORKING!$C$3:$C$6802,C350)),K350*(1+SUMIFS(WORKING!$W$3:$W$6802,WORKING!$A$3:$A$6802,$D$3,WORKING!$B$3:$B$6802,A350,WORKING!$C$3:$C$6802,C350))*(1+SUMIFS(WORKING!$AA$3:$AA$6802,WORKING!$A$3:$A$6802,$D$3,WORKING!$B$3:$B$6802,A350,WORKING!$C$3:$C$6802,C350)))</f>
        <v>0</v>
      </c>
      <c r="N350" s="57"/>
      <c r="O350" s="57"/>
      <c r="P350" s="61">
        <f t="shared" si="341"/>
        <v>0</v>
      </c>
      <c r="Q350" s="40">
        <f t="shared" si="348"/>
        <v>0</v>
      </c>
      <c r="R350" s="40">
        <f t="shared" si="349"/>
        <v>0</v>
      </c>
      <c r="S350" s="44">
        <f t="shared" si="350"/>
        <v>0</v>
      </c>
      <c r="T350" s="35">
        <f t="shared" si="351"/>
        <v>0</v>
      </c>
      <c r="U350" s="40">
        <f>M350*(1+SUMIFS(WORKING!$X$3:$X$6802,WORKING!$A$3:$A$6802,$D$3,WORKING!$B$3:$B$6802,A350,WORKING!$C$3:$C$6802,C350))*(1+SUMIFS(WORKING!$AA$3:$AA$6802,WORKING!$A$3:$A$6802,$D$3,WORKING!$B$3:$B$6802,A350,WORKING!$C$3:$C$6802,C350))</f>
        <v>0</v>
      </c>
      <c r="V350" s="57"/>
      <c r="W350" s="57"/>
      <c r="X350" s="61">
        <f t="shared" si="342"/>
        <v>0</v>
      </c>
      <c r="Y350" s="40">
        <f t="shared" si="352"/>
        <v>0</v>
      </c>
      <c r="Z350" s="40">
        <f t="shared" si="353"/>
        <v>0</v>
      </c>
      <c r="AA350" s="44">
        <f t="shared" si="354"/>
        <v>0</v>
      </c>
      <c r="AB350" s="35">
        <f t="shared" si="355"/>
        <v>0</v>
      </c>
      <c r="AC350" s="40">
        <f>U350*(1+SUMIFS(WORKING!$Y$3:$Y$6802,WORKING!$A$3:$A$6802,$D$3,WORKING!$B$3:$B$6802,A350,WORKING!$C$3:$C$6802,C350))*(1+SUMIFS(WORKING!$AA$3:$AA$6802,WORKING!$A$3:$A$6802,$D$3,WORKING!$B$3:$B$6802,A350,WORKING!$C$3:$C$6802,C350))</f>
        <v>0</v>
      </c>
      <c r="AD350" s="57"/>
      <c r="AE350" s="57"/>
      <c r="AF350" s="61">
        <f t="shared" si="343"/>
        <v>0</v>
      </c>
      <c r="AG350" s="40">
        <f t="shared" si="356"/>
        <v>0</v>
      </c>
      <c r="AH350" s="40">
        <f t="shared" si="357"/>
        <v>0</v>
      </c>
      <c r="AI350" s="44">
        <f t="shared" si="358"/>
        <v>0</v>
      </c>
      <c r="AJ350" s="35">
        <f t="shared" si="344"/>
        <v>0</v>
      </c>
      <c r="AK350" s="40">
        <f>AC350*(1+SUMIFS(WORKING!$Z$3:$Z$6802,WORKING!$A$3:$A$6802,$D$3,WORKING!$B$3:$B$6802,A350,WORKING!$C$3:$C$6802,C350))*(1+SUMIFS(WORKING!$AA$3:$AA$6802,WORKING!$A$3:$A$6802,$D$3,WORKING!$B$3:$B$6802,A350,WORKING!$C$3:$C$6802,C350))</f>
        <v>0</v>
      </c>
      <c r="AL350" s="57"/>
      <c r="AM350" s="57"/>
      <c r="AN350" s="61">
        <f t="shared" si="345"/>
        <v>0</v>
      </c>
      <c r="AO350" s="40">
        <f t="shared" si="359"/>
        <v>0</v>
      </c>
      <c r="AP350" s="40">
        <f t="shared" si="360"/>
        <v>0</v>
      </c>
      <c r="AQ350" s="44">
        <f t="shared" si="361"/>
        <v>0</v>
      </c>
    </row>
    <row r="351" spans="1:43" hidden="1" x14ac:dyDescent="0.25">
      <c r="A351" s="49">
        <v>11</v>
      </c>
      <c r="B351" s="49">
        <f t="shared" si="339"/>
        <v>2</v>
      </c>
      <c r="C351" s="7">
        <v>8</v>
      </c>
      <c r="D351" s="228"/>
      <c r="E351" s="228"/>
      <c r="F351" s="40">
        <f>SUMIFS(WORKING!$AB$3:$AB$6802,WORKING!$A$3:$A$6802,Results!$D$3,WORKING!$B$3:$B$6802,Results!A351,WORKING!$C$3:$C$6802,Results!C351)</f>
        <v>0</v>
      </c>
      <c r="G351" s="35">
        <f>SUMIFS(WORKING!$AC$3:$AC$6802,WORKING!$A$3:$A$6802,Results!$D$3,WORKING!$B$3:$B$6802,Results!A351,WORKING!$C$3:$C$6802,Results!C351)/1000</f>
        <v>0</v>
      </c>
      <c r="H351" s="35">
        <f t="shared" si="346"/>
        <v>0</v>
      </c>
      <c r="I351" s="187"/>
      <c r="J351" s="212"/>
      <c r="K351" s="217" t="str">
        <f t="shared" si="347"/>
        <v/>
      </c>
      <c r="L351" s="34">
        <f t="shared" si="340"/>
        <v>0</v>
      </c>
      <c r="M351" s="40">
        <f>IF(K351="",H351*(1+SUMIFS(WORKING!$W$3:$W$6802,WORKING!$A$3:$A$6802,$D$3,WORKING!$B$3:$B$6802,A351,WORKING!$C$3:$C$6802,C351))*(1+SUMIFS(WORKING!$AA$3:$AA$6802,WORKING!$A$3:$A$6802,$D$3,WORKING!$B$3:$B$6802,A351,WORKING!$C$3:$C$6802,C351)),K351*(1+SUMIFS(WORKING!$W$3:$W$6802,WORKING!$A$3:$A$6802,$D$3,WORKING!$B$3:$B$6802,A351,WORKING!$C$3:$C$6802,C351))*(1+SUMIFS(WORKING!$AA$3:$AA$6802,WORKING!$A$3:$A$6802,$D$3,WORKING!$B$3:$B$6802,A351,WORKING!$C$3:$C$6802,C351)))</f>
        <v>0</v>
      </c>
      <c r="N351" s="57"/>
      <c r="O351" s="57"/>
      <c r="P351" s="61">
        <f t="shared" si="341"/>
        <v>0</v>
      </c>
      <c r="Q351" s="40">
        <f t="shared" si="348"/>
        <v>0</v>
      </c>
      <c r="R351" s="40">
        <f t="shared" si="349"/>
        <v>0</v>
      </c>
      <c r="S351" s="44">
        <f t="shared" si="350"/>
        <v>0</v>
      </c>
      <c r="T351" s="35">
        <f t="shared" si="351"/>
        <v>0</v>
      </c>
      <c r="U351" s="40">
        <f>M351*(1+SUMIFS(WORKING!$X$3:$X$6802,WORKING!$A$3:$A$6802,$D$3,WORKING!$B$3:$B$6802,A351,WORKING!$C$3:$C$6802,C351))*(1+SUMIFS(WORKING!$AA$3:$AA$6802,WORKING!$A$3:$A$6802,$D$3,WORKING!$B$3:$B$6802,A351,WORKING!$C$3:$C$6802,C351))</f>
        <v>0</v>
      </c>
      <c r="V351" s="57"/>
      <c r="W351" s="57"/>
      <c r="X351" s="61">
        <f t="shared" si="342"/>
        <v>0</v>
      </c>
      <c r="Y351" s="40">
        <f t="shared" si="352"/>
        <v>0</v>
      </c>
      <c r="Z351" s="40">
        <f t="shared" si="353"/>
        <v>0</v>
      </c>
      <c r="AA351" s="44">
        <f t="shared" si="354"/>
        <v>0</v>
      </c>
      <c r="AB351" s="35">
        <f t="shared" si="355"/>
        <v>0</v>
      </c>
      <c r="AC351" s="40">
        <f>U351*(1+SUMIFS(WORKING!$Y$3:$Y$6802,WORKING!$A$3:$A$6802,$D$3,WORKING!$B$3:$B$6802,A351,WORKING!$C$3:$C$6802,C351))*(1+SUMIFS(WORKING!$AA$3:$AA$6802,WORKING!$A$3:$A$6802,$D$3,WORKING!$B$3:$B$6802,A351,WORKING!$C$3:$C$6802,C351))</f>
        <v>0</v>
      </c>
      <c r="AD351" s="57"/>
      <c r="AE351" s="57"/>
      <c r="AF351" s="61">
        <f t="shared" si="343"/>
        <v>0</v>
      </c>
      <c r="AG351" s="40">
        <f t="shared" si="356"/>
        <v>0</v>
      </c>
      <c r="AH351" s="40">
        <f t="shared" si="357"/>
        <v>0</v>
      </c>
      <c r="AI351" s="44">
        <f t="shared" si="358"/>
        <v>0</v>
      </c>
      <c r="AJ351" s="35">
        <f t="shared" si="344"/>
        <v>0</v>
      </c>
      <c r="AK351" s="40">
        <f>AC351*(1+SUMIFS(WORKING!$Z$3:$Z$6802,WORKING!$A$3:$A$6802,$D$3,WORKING!$B$3:$B$6802,A351,WORKING!$C$3:$C$6802,C351))*(1+SUMIFS(WORKING!$AA$3:$AA$6802,WORKING!$A$3:$A$6802,$D$3,WORKING!$B$3:$B$6802,A351,WORKING!$C$3:$C$6802,C351))</f>
        <v>0</v>
      </c>
      <c r="AL351" s="57"/>
      <c r="AM351" s="57"/>
      <c r="AN351" s="61">
        <f t="shared" si="345"/>
        <v>0</v>
      </c>
      <c r="AO351" s="40">
        <f t="shared" si="359"/>
        <v>0</v>
      </c>
      <c r="AP351" s="40">
        <f t="shared" si="360"/>
        <v>0</v>
      </c>
      <c r="AQ351" s="44">
        <f t="shared" si="361"/>
        <v>0</v>
      </c>
    </row>
    <row r="352" spans="1:43" hidden="1" x14ac:dyDescent="0.25">
      <c r="A352" s="49">
        <v>11</v>
      </c>
      <c r="B352" s="49">
        <f t="shared" si="339"/>
        <v>2</v>
      </c>
      <c r="C352" s="7">
        <v>9</v>
      </c>
      <c r="D352" s="228"/>
      <c r="E352" s="228"/>
      <c r="F352" s="40">
        <f>SUMIFS(WORKING!$AB$3:$AB$6802,WORKING!$A$3:$A$6802,Results!$D$3,WORKING!$B$3:$B$6802,Results!A352,WORKING!$C$3:$C$6802,Results!C352)</f>
        <v>0</v>
      </c>
      <c r="G352" s="35">
        <f>SUMIFS(WORKING!$AC$3:$AC$6802,WORKING!$A$3:$A$6802,Results!$D$3,WORKING!$B$3:$B$6802,Results!A352,WORKING!$C$3:$C$6802,Results!C352)/1000</f>
        <v>0</v>
      </c>
      <c r="H352" s="35">
        <f t="shared" si="346"/>
        <v>0</v>
      </c>
      <c r="I352" s="187"/>
      <c r="J352" s="212"/>
      <c r="K352" s="217" t="str">
        <f t="shared" si="347"/>
        <v/>
      </c>
      <c r="L352" s="34">
        <f t="shared" si="340"/>
        <v>0</v>
      </c>
      <c r="M352" s="40">
        <f>IF(K352="",H352*(1+SUMIFS(WORKING!$W$3:$W$6802,WORKING!$A$3:$A$6802,$D$3,WORKING!$B$3:$B$6802,A352,WORKING!$C$3:$C$6802,C352))*(1+SUMIFS(WORKING!$AA$3:$AA$6802,WORKING!$A$3:$A$6802,$D$3,WORKING!$B$3:$B$6802,A352,WORKING!$C$3:$C$6802,C352)),K352*(1+SUMIFS(WORKING!$W$3:$W$6802,WORKING!$A$3:$A$6802,$D$3,WORKING!$B$3:$B$6802,A352,WORKING!$C$3:$C$6802,C352))*(1+SUMIFS(WORKING!$AA$3:$AA$6802,WORKING!$A$3:$A$6802,$D$3,WORKING!$B$3:$B$6802,A352,WORKING!$C$3:$C$6802,C352)))</f>
        <v>0</v>
      </c>
      <c r="N352" s="57"/>
      <c r="O352" s="57"/>
      <c r="P352" s="61">
        <f t="shared" si="341"/>
        <v>0</v>
      </c>
      <c r="Q352" s="40">
        <f t="shared" si="348"/>
        <v>0</v>
      </c>
      <c r="R352" s="40">
        <f t="shared" si="349"/>
        <v>0</v>
      </c>
      <c r="S352" s="44">
        <f t="shared" si="350"/>
        <v>0</v>
      </c>
      <c r="T352" s="35">
        <f t="shared" si="351"/>
        <v>0</v>
      </c>
      <c r="U352" s="40">
        <f>M352*(1+SUMIFS(WORKING!$X$3:$X$6802,WORKING!$A$3:$A$6802,$D$3,WORKING!$B$3:$B$6802,A352,WORKING!$C$3:$C$6802,C352))*(1+SUMIFS(WORKING!$AA$3:$AA$6802,WORKING!$A$3:$A$6802,$D$3,WORKING!$B$3:$B$6802,A352,WORKING!$C$3:$C$6802,C352))</f>
        <v>0</v>
      </c>
      <c r="V352" s="57"/>
      <c r="W352" s="57"/>
      <c r="X352" s="61">
        <f t="shared" si="342"/>
        <v>0</v>
      </c>
      <c r="Y352" s="40">
        <f t="shared" si="352"/>
        <v>0</v>
      </c>
      <c r="Z352" s="40">
        <f t="shared" si="353"/>
        <v>0</v>
      </c>
      <c r="AA352" s="44">
        <f t="shared" si="354"/>
        <v>0</v>
      </c>
      <c r="AB352" s="35">
        <f t="shared" si="355"/>
        <v>0</v>
      </c>
      <c r="AC352" s="40">
        <f>U352*(1+SUMIFS(WORKING!$Y$3:$Y$6802,WORKING!$A$3:$A$6802,$D$3,WORKING!$B$3:$B$6802,A352,WORKING!$C$3:$C$6802,C352))*(1+SUMIFS(WORKING!$AA$3:$AA$6802,WORKING!$A$3:$A$6802,$D$3,WORKING!$B$3:$B$6802,A352,WORKING!$C$3:$C$6802,C352))</f>
        <v>0</v>
      </c>
      <c r="AD352" s="57"/>
      <c r="AE352" s="57"/>
      <c r="AF352" s="61">
        <f t="shared" si="343"/>
        <v>0</v>
      </c>
      <c r="AG352" s="40">
        <f t="shared" si="356"/>
        <v>0</v>
      </c>
      <c r="AH352" s="40">
        <f t="shared" si="357"/>
        <v>0</v>
      </c>
      <c r="AI352" s="44">
        <f t="shared" si="358"/>
        <v>0</v>
      </c>
      <c r="AJ352" s="35">
        <f t="shared" si="344"/>
        <v>0</v>
      </c>
      <c r="AK352" s="40">
        <f>AC352*(1+SUMIFS(WORKING!$Z$3:$Z$6802,WORKING!$A$3:$A$6802,$D$3,WORKING!$B$3:$B$6802,A352,WORKING!$C$3:$C$6802,C352))*(1+SUMIFS(WORKING!$AA$3:$AA$6802,WORKING!$A$3:$A$6802,$D$3,WORKING!$B$3:$B$6802,A352,WORKING!$C$3:$C$6802,C352))</f>
        <v>0</v>
      </c>
      <c r="AL352" s="57"/>
      <c r="AM352" s="57"/>
      <c r="AN352" s="61">
        <f t="shared" si="345"/>
        <v>0</v>
      </c>
      <c r="AO352" s="40">
        <f t="shared" si="359"/>
        <v>0</v>
      </c>
      <c r="AP352" s="40">
        <f t="shared" si="360"/>
        <v>0</v>
      </c>
      <c r="AQ352" s="44">
        <f t="shared" si="361"/>
        <v>0</v>
      </c>
    </row>
    <row r="353" spans="1:43" hidden="1" x14ac:dyDescent="0.25">
      <c r="A353" s="49">
        <v>11</v>
      </c>
      <c r="B353" s="49">
        <f t="shared" si="339"/>
        <v>2</v>
      </c>
      <c r="C353" s="7">
        <v>10</v>
      </c>
      <c r="D353" s="228"/>
      <c r="E353" s="228"/>
      <c r="F353" s="40">
        <f>SUMIFS(WORKING!$AB$3:$AB$6802,WORKING!$A$3:$A$6802,Results!$D$3,WORKING!$B$3:$B$6802,Results!A353,WORKING!$C$3:$C$6802,Results!C353)</f>
        <v>0</v>
      </c>
      <c r="G353" s="35">
        <f>SUMIFS(WORKING!$AC$3:$AC$6802,WORKING!$A$3:$A$6802,Results!$D$3,WORKING!$B$3:$B$6802,Results!A353,WORKING!$C$3:$C$6802,Results!C353)/1000</f>
        <v>0</v>
      </c>
      <c r="H353" s="35">
        <f t="shared" si="346"/>
        <v>0</v>
      </c>
      <c r="I353" s="187"/>
      <c r="J353" s="212"/>
      <c r="K353" s="217" t="str">
        <f t="shared" si="347"/>
        <v/>
      </c>
      <c r="L353" s="34">
        <f t="shared" si="340"/>
        <v>0</v>
      </c>
      <c r="M353" s="40">
        <f>IF(K353="",H353*(1+SUMIFS(WORKING!$W$3:$W$6802,WORKING!$A$3:$A$6802,$D$3,WORKING!$B$3:$B$6802,A353,WORKING!$C$3:$C$6802,C353))*(1+SUMIFS(WORKING!$AA$3:$AA$6802,WORKING!$A$3:$A$6802,$D$3,WORKING!$B$3:$B$6802,A353,WORKING!$C$3:$C$6802,C353)),K353*(1+SUMIFS(WORKING!$W$3:$W$6802,WORKING!$A$3:$A$6802,$D$3,WORKING!$B$3:$B$6802,A353,WORKING!$C$3:$C$6802,C353))*(1+SUMIFS(WORKING!$AA$3:$AA$6802,WORKING!$A$3:$A$6802,$D$3,WORKING!$B$3:$B$6802,A353,WORKING!$C$3:$C$6802,C353)))</f>
        <v>0</v>
      </c>
      <c r="N353" s="57"/>
      <c r="O353" s="57"/>
      <c r="P353" s="61">
        <f t="shared" si="341"/>
        <v>0</v>
      </c>
      <c r="Q353" s="40">
        <f t="shared" si="348"/>
        <v>0</v>
      </c>
      <c r="R353" s="40">
        <f t="shared" si="349"/>
        <v>0</v>
      </c>
      <c r="S353" s="44">
        <f t="shared" si="350"/>
        <v>0</v>
      </c>
      <c r="T353" s="35">
        <f t="shared" si="351"/>
        <v>0</v>
      </c>
      <c r="U353" s="40">
        <f>M353*(1+SUMIFS(WORKING!$X$3:$X$6802,WORKING!$A$3:$A$6802,$D$3,WORKING!$B$3:$B$6802,A353,WORKING!$C$3:$C$6802,C353))*(1+SUMIFS(WORKING!$AA$3:$AA$6802,WORKING!$A$3:$A$6802,$D$3,WORKING!$B$3:$B$6802,A353,WORKING!$C$3:$C$6802,C353))</f>
        <v>0</v>
      </c>
      <c r="V353" s="57"/>
      <c r="W353" s="57"/>
      <c r="X353" s="61">
        <f t="shared" si="342"/>
        <v>0</v>
      </c>
      <c r="Y353" s="40">
        <f t="shared" si="352"/>
        <v>0</v>
      </c>
      <c r="Z353" s="40">
        <f t="shared" si="353"/>
        <v>0</v>
      </c>
      <c r="AA353" s="44">
        <f t="shared" si="354"/>
        <v>0</v>
      </c>
      <c r="AB353" s="35">
        <f t="shared" si="355"/>
        <v>0</v>
      </c>
      <c r="AC353" s="40">
        <f>U353*(1+SUMIFS(WORKING!$Y$3:$Y$6802,WORKING!$A$3:$A$6802,$D$3,WORKING!$B$3:$B$6802,A353,WORKING!$C$3:$C$6802,C353))*(1+SUMIFS(WORKING!$AA$3:$AA$6802,WORKING!$A$3:$A$6802,$D$3,WORKING!$B$3:$B$6802,A353,WORKING!$C$3:$C$6802,C353))</f>
        <v>0</v>
      </c>
      <c r="AD353" s="57"/>
      <c r="AE353" s="57"/>
      <c r="AF353" s="61">
        <f t="shared" si="343"/>
        <v>0</v>
      </c>
      <c r="AG353" s="40">
        <f t="shared" si="356"/>
        <v>0</v>
      </c>
      <c r="AH353" s="40">
        <f t="shared" si="357"/>
        <v>0</v>
      </c>
      <c r="AI353" s="44">
        <f t="shared" si="358"/>
        <v>0</v>
      </c>
      <c r="AJ353" s="35">
        <f t="shared" si="344"/>
        <v>0</v>
      </c>
      <c r="AK353" s="40">
        <f>AC353*(1+SUMIFS(WORKING!$Z$3:$Z$6802,WORKING!$A$3:$A$6802,$D$3,WORKING!$B$3:$B$6802,A353,WORKING!$C$3:$C$6802,C353))*(1+SUMIFS(WORKING!$AA$3:$AA$6802,WORKING!$A$3:$A$6802,$D$3,WORKING!$B$3:$B$6802,A353,WORKING!$C$3:$C$6802,C353))</f>
        <v>0</v>
      </c>
      <c r="AL353" s="57"/>
      <c r="AM353" s="57"/>
      <c r="AN353" s="61">
        <f t="shared" si="345"/>
        <v>0</v>
      </c>
      <c r="AO353" s="40">
        <f t="shared" si="359"/>
        <v>0</v>
      </c>
      <c r="AP353" s="40">
        <f t="shared" si="360"/>
        <v>0</v>
      </c>
      <c r="AQ353" s="44">
        <f t="shared" si="361"/>
        <v>0</v>
      </c>
    </row>
    <row r="354" spans="1:43" hidden="1" x14ac:dyDescent="0.25">
      <c r="A354" s="49">
        <v>11</v>
      </c>
      <c r="B354" s="49">
        <f t="shared" si="339"/>
        <v>3</v>
      </c>
      <c r="C354" s="7">
        <v>11</v>
      </c>
      <c r="D354" s="228"/>
      <c r="E354" s="228"/>
      <c r="F354" s="40">
        <f>SUMIFS(WORKING!$AB$3:$AB$6802,WORKING!$A$3:$A$6802,Results!$D$3,WORKING!$B$3:$B$6802,Results!A354,WORKING!$C$3:$C$6802,Results!C354)</f>
        <v>0</v>
      </c>
      <c r="G354" s="35">
        <f>SUMIFS(WORKING!$AC$3:$AC$6802,WORKING!$A$3:$A$6802,Results!$D$3,WORKING!$B$3:$B$6802,Results!A354,WORKING!$C$3:$C$6802,Results!C354)/1000</f>
        <v>0</v>
      </c>
      <c r="H354" s="35">
        <f t="shared" si="346"/>
        <v>0</v>
      </c>
      <c r="I354" s="187"/>
      <c r="J354" s="212"/>
      <c r="K354" s="217" t="str">
        <f t="shared" si="347"/>
        <v/>
      </c>
      <c r="L354" s="34">
        <f t="shared" si="340"/>
        <v>0</v>
      </c>
      <c r="M354" s="40">
        <f>IF(K354="",H354*(1+SUMIFS(WORKING!$W$3:$W$6802,WORKING!$A$3:$A$6802,$D$3,WORKING!$B$3:$B$6802,A354,WORKING!$C$3:$C$6802,C354))*(1+SUMIFS(WORKING!$AA$3:$AA$6802,WORKING!$A$3:$A$6802,$D$3,WORKING!$B$3:$B$6802,A354,WORKING!$C$3:$C$6802,C354)),K354*(1+SUMIFS(WORKING!$W$3:$W$6802,WORKING!$A$3:$A$6802,$D$3,WORKING!$B$3:$B$6802,A354,WORKING!$C$3:$C$6802,C354))*(1+SUMIFS(WORKING!$AA$3:$AA$6802,WORKING!$A$3:$A$6802,$D$3,WORKING!$B$3:$B$6802,A354,WORKING!$C$3:$C$6802,C354)))</f>
        <v>0</v>
      </c>
      <c r="N354" s="57"/>
      <c r="O354" s="57"/>
      <c r="P354" s="61">
        <f t="shared" si="341"/>
        <v>0</v>
      </c>
      <c r="Q354" s="40">
        <f t="shared" si="348"/>
        <v>0</v>
      </c>
      <c r="R354" s="40">
        <f t="shared" si="349"/>
        <v>0</v>
      </c>
      <c r="S354" s="44">
        <f t="shared" si="350"/>
        <v>0</v>
      </c>
      <c r="T354" s="35">
        <f t="shared" si="351"/>
        <v>0</v>
      </c>
      <c r="U354" s="40">
        <f>M354*(1+SUMIFS(WORKING!$X$3:$X$6802,WORKING!$A$3:$A$6802,$D$3,WORKING!$B$3:$B$6802,A354,WORKING!$C$3:$C$6802,C354))*(1+SUMIFS(WORKING!$AA$3:$AA$6802,WORKING!$A$3:$A$6802,$D$3,WORKING!$B$3:$B$6802,A354,WORKING!$C$3:$C$6802,C354))</f>
        <v>0</v>
      </c>
      <c r="V354" s="57"/>
      <c r="W354" s="57"/>
      <c r="X354" s="61">
        <f t="shared" si="342"/>
        <v>0</v>
      </c>
      <c r="Y354" s="40">
        <f t="shared" si="352"/>
        <v>0</v>
      </c>
      <c r="Z354" s="40">
        <f t="shared" si="353"/>
        <v>0</v>
      </c>
      <c r="AA354" s="44">
        <f t="shared" si="354"/>
        <v>0</v>
      </c>
      <c r="AB354" s="35">
        <f t="shared" si="355"/>
        <v>0</v>
      </c>
      <c r="AC354" s="40">
        <f>U354*(1+SUMIFS(WORKING!$Y$3:$Y$6802,WORKING!$A$3:$A$6802,$D$3,WORKING!$B$3:$B$6802,A354,WORKING!$C$3:$C$6802,C354))*(1+SUMIFS(WORKING!$AA$3:$AA$6802,WORKING!$A$3:$A$6802,$D$3,WORKING!$B$3:$B$6802,A354,WORKING!$C$3:$C$6802,C354))</f>
        <v>0</v>
      </c>
      <c r="AD354" s="57"/>
      <c r="AE354" s="57"/>
      <c r="AF354" s="61">
        <f t="shared" si="343"/>
        <v>0</v>
      </c>
      <c r="AG354" s="40">
        <f t="shared" si="356"/>
        <v>0</v>
      </c>
      <c r="AH354" s="40">
        <f t="shared" si="357"/>
        <v>0</v>
      </c>
      <c r="AI354" s="44">
        <f t="shared" si="358"/>
        <v>0</v>
      </c>
      <c r="AJ354" s="35">
        <f t="shared" si="344"/>
        <v>0</v>
      </c>
      <c r="AK354" s="40">
        <f>AC354*(1+SUMIFS(WORKING!$Z$3:$Z$6802,WORKING!$A$3:$A$6802,$D$3,WORKING!$B$3:$B$6802,A354,WORKING!$C$3:$C$6802,C354))*(1+SUMIFS(WORKING!$AA$3:$AA$6802,WORKING!$A$3:$A$6802,$D$3,WORKING!$B$3:$B$6802,A354,WORKING!$C$3:$C$6802,C354))</f>
        <v>0</v>
      </c>
      <c r="AL354" s="57"/>
      <c r="AM354" s="57"/>
      <c r="AN354" s="61">
        <f t="shared" si="345"/>
        <v>0</v>
      </c>
      <c r="AO354" s="40">
        <f t="shared" si="359"/>
        <v>0</v>
      </c>
      <c r="AP354" s="40">
        <f t="shared" si="360"/>
        <v>0</v>
      </c>
      <c r="AQ354" s="44">
        <f t="shared" si="361"/>
        <v>0</v>
      </c>
    </row>
    <row r="355" spans="1:43" hidden="1" x14ac:dyDescent="0.25">
      <c r="A355" s="49">
        <v>11</v>
      </c>
      <c r="B355" s="49">
        <f t="shared" si="339"/>
        <v>3</v>
      </c>
      <c r="C355" s="7">
        <v>12</v>
      </c>
      <c r="D355" s="228"/>
      <c r="E355" s="228"/>
      <c r="F355" s="40">
        <f>SUMIFS(WORKING!$AB$3:$AB$6802,WORKING!$A$3:$A$6802,Results!$D$3,WORKING!$B$3:$B$6802,Results!A355,WORKING!$C$3:$C$6802,Results!C355)</f>
        <v>0</v>
      </c>
      <c r="G355" s="35">
        <f>SUMIFS(WORKING!$AC$3:$AC$6802,WORKING!$A$3:$A$6802,Results!$D$3,WORKING!$B$3:$B$6802,Results!A355,WORKING!$C$3:$C$6802,Results!C355)/1000</f>
        <v>0</v>
      </c>
      <c r="H355" s="35">
        <f t="shared" si="346"/>
        <v>0</v>
      </c>
      <c r="I355" s="187"/>
      <c r="J355" s="212"/>
      <c r="K355" s="217" t="str">
        <f t="shared" si="347"/>
        <v/>
      </c>
      <c r="L355" s="34">
        <f t="shared" si="340"/>
        <v>0</v>
      </c>
      <c r="M355" s="40">
        <f>IF(K355="",H355*(1+SUMIFS(WORKING!$W$3:$W$6802,WORKING!$A$3:$A$6802,$D$3,WORKING!$B$3:$B$6802,A355,WORKING!$C$3:$C$6802,C355))*(1+SUMIFS(WORKING!$AA$3:$AA$6802,WORKING!$A$3:$A$6802,$D$3,WORKING!$B$3:$B$6802,A355,WORKING!$C$3:$C$6802,C355)),K355*(1+SUMIFS(WORKING!$W$3:$W$6802,WORKING!$A$3:$A$6802,$D$3,WORKING!$B$3:$B$6802,A355,WORKING!$C$3:$C$6802,C355))*(1+SUMIFS(WORKING!$AA$3:$AA$6802,WORKING!$A$3:$A$6802,$D$3,WORKING!$B$3:$B$6802,A355,WORKING!$C$3:$C$6802,C355)))</f>
        <v>0</v>
      </c>
      <c r="N355" s="57"/>
      <c r="O355" s="57"/>
      <c r="P355" s="61">
        <f t="shared" si="341"/>
        <v>0</v>
      </c>
      <c r="Q355" s="40">
        <f t="shared" si="348"/>
        <v>0</v>
      </c>
      <c r="R355" s="40">
        <f t="shared" si="349"/>
        <v>0</v>
      </c>
      <c r="S355" s="44">
        <f t="shared" si="350"/>
        <v>0</v>
      </c>
      <c r="T355" s="35">
        <f t="shared" si="351"/>
        <v>0</v>
      </c>
      <c r="U355" s="40">
        <f>M355*(1+SUMIFS(WORKING!$X$3:$X$6802,WORKING!$A$3:$A$6802,$D$3,WORKING!$B$3:$B$6802,A355,WORKING!$C$3:$C$6802,C355))*(1+SUMIFS(WORKING!$AA$3:$AA$6802,WORKING!$A$3:$A$6802,$D$3,WORKING!$B$3:$B$6802,A355,WORKING!$C$3:$C$6802,C355))</f>
        <v>0</v>
      </c>
      <c r="V355" s="57"/>
      <c r="W355" s="57"/>
      <c r="X355" s="61">
        <f t="shared" si="342"/>
        <v>0</v>
      </c>
      <c r="Y355" s="40">
        <f t="shared" si="352"/>
        <v>0</v>
      </c>
      <c r="Z355" s="40">
        <f t="shared" si="353"/>
        <v>0</v>
      </c>
      <c r="AA355" s="44">
        <f t="shared" si="354"/>
        <v>0</v>
      </c>
      <c r="AB355" s="35">
        <f t="shared" si="355"/>
        <v>0</v>
      </c>
      <c r="AC355" s="40">
        <f>U355*(1+SUMIFS(WORKING!$Y$3:$Y$6802,WORKING!$A$3:$A$6802,$D$3,WORKING!$B$3:$B$6802,A355,WORKING!$C$3:$C$6802,C355))*(1+SUMIFS(WORKING!$AA$3:$AA$6802,WORKING!$A$3:$A$6802,$D$3,WORKING!$B$3:$B$6802,A355,WORKING!$C$3:$C$6802,C355))</f>
        <v>0</v>
      </c>
      <c r="AD355" s="57"/>
      <c r="AE355" s="57"/>
      <c r="AF355" s="61">
        <f t="shared" si="343"/>
        <v>0</v>
      </c>
      <c r="AG355" s="40">
        <f t="shared" si="356"/>
        <v>0</v>
      </c>
      <c r="AH355" s="40">
        <f t="shared" si="357"/>
        <v>0</v>
      </c>
      <c r="AI355" s="44">
        <f t="shared" si="358"/>
        <v>0</v>
      </c>
      <c r="AJ355" s="35">
        <f t="shared" si="344"/>
        <v>0</v>
      </c>
      <c r="AK355" s="40">
        <f>AC355*(1+SUMIFS(WORKING!$Z$3:$Z$6802,WORKING!$A$3:$A$6802,$D$3,WORKING!$B$3:$B$6802,A355,WORKING!$C$3:$C$6802,C355))*(1+SUMIFS(WORKING!$AA$3:$AA$6802,WORKING!$A$3:$A$6802,$D$3,WORKING!$B$3:$B$6802,A355,WORKING!$C$3:$C$6802,C355))</f>
        <v>0</v>
      </c>
      <c r="AL355" s="57"/>
      <c r="AM355" s="57"/>
      <c r="AN355" s="61">
        <f t="shared" si="345"/>
        <v>0</v>
      </c>
      <c r="AO355" s="40">
        <f t="shared" si="359"/>
        <v>0</v>
      </c>
      <c r="AP355" s="40">
        <f t="shared" si="360"/>
        <v>0</v>
      </c>
      <c r="AQ355" s="44">
        <f t="shared" si="361"/>
        <v>0</v>
      </c>
    </row>
    <row r="356" spans="1:43" hidden="1" x14ac:dyDescent="0.25">
      <c r="A356" s="49">
        <v>11</v>
      </c>
      <c r="B356" s="49">
        <f t="shared" si="339"/>
        <v>4</v>
      </c>
      <c r="C356" s="7">
        <v>13</v>
      </c>
      <c r="D356" s="228"/>
      <c r="E356" s="228"/>
      <c r="F356" s="40">
        <f>SUMIFS(WORKING!$AB$3:$AB$6802,WORKING!$A$3:$A$6802,Results!$D$3,WORKING!$B$3:$B$6802,Results!A356,WORKING!$C$3:$C$6802,Results!C356)</f>
        <v>0</v>
      </c>
      <c r="G356" s="35">
        <f>SUMIFS(WORKING!$AC$3:$AC$6802,WORKING!$A$3:$A$6802,Results!$D$3,WORKING!$B$3:$B$6802,Results!A356,WORKING!$C$3:$C$6802,Results!C356)/1000</f>
        <v>0</v>
      </c>
      <c r="H356" s="35">
        <f t="shared" si="346"/>
        <v>0</v>
      </c>
      <c r="I356" s="187"/>
      <c r="J356" s="212"/>
      <c r="K356" s="217" t="str">
        <f t="shared" si="347"/>
        <v/>
      </c>
      <c r="L356" s="34">
        <f t="shared" si="340"/>
        <v>0</v>
      </c>
      <c r="M356" s="40">
        <f>IF(K356="",H356*(1+SUMIFS(WORKING!$W$3:$W$6802,WORKING!$A$3:$A$6802,$D$3,WORKING!$B$3:$B$6802,A356,WORKING!$C$3:$C$6802,C356))*(1+SUMIFS(WORKING!$AA$3:$AA$6802,WORKING!$A$3:$A$6802,$D$3,WORKING!$B$3:$B$6802,A356,WORKING!$C$3:$C$6802,C356)),K356*(1+SUMIFS(WORKING!$W$3:$W$6802,WORKING!$A$3:$A$6802,$D$3,WORKING!$B$3:$B$6802,A356,WORKING!$C$3:$C$6802,C356))*(1+SUMIFS(WORKING!$AA$3:$AA$6802,WORKING!$A$3:$A$6802,$D$3,WORKING!$B$3:$B$6802,A356,WORKING!$C$3:$C$6802,C356)))</f>
        <v>0</v>
      </c>
      <c r="N356" s="57"/>
      <c r="O356" s="57"/>
      <c r="P356" s="61">
        <f t="shared" si="341"/>
        <v>0</v>
      </c>
      <c r="Q356" s="40">
        <f t="shared" si="348"/>
        <v>0</v>
      </c>
      <c r="R356" s="40">
        <f t="shared" si="349"/>
        <v>0</v>
      </c>
      <c r="S356" s="44">
        <f t="shared" si="350"/>
        <v>0</v>
      </c>
      <c r="T356" s="35">
        <f t="shared" si="351"/>
        <v>0</v>
      </c>
      <c r="U356" s="40">
        <f>M356*(1+SUMIFS(WORKING!$X$3:$X$6802,WORKING!$A$3:$A$6802,$D$3,WORKING!$B$3:$B$6802,A356,WORKING!$C$3:$C$6802,C356))*(1+SUMIFS(WORKING!$AA$3:$AA$6802,WORKING!$A$3:$A$6802,$D$3,WORKING!$B$3:$B$6802,A356,WORKING!$C$3:$C$6802,C356))</f>
        <v>0</v>
      </c>
      <c r="V356" s="57"/>
      <c r="W356" s="57"/>
      <c r="X356" s="61">
        <f t="shared" si="342"/>
        <v>0</v>
      </c>
      <c r="Y356" s="40">
        <f t="shared" si="352"/>
        <v>0</v>
      </c>
      <c r="Z356" s="40">
        <f t="shared" si="353"/>
        <v>0</v>
      </c>
      <c r="AA356" s="44">
        <f t="shared" si="354"/>
        <v>0</v>
      </c>
      <c r="AB356" s="35">
        <f t="shared" si="355"/>
        <v>0</v>
      </c>
      <c r="AC356" s="40">
        <f>U356*(1+SUMIFS(WORKING!$Y$3:$Y$6802,WORKING!$A$3:$A$6802,$D$3,WORKING!$B$3:$B$6802,A356,WORKING!$C$3:$C$6802,C356))*(1+SUMIFS(WORKING!$AA$3:$AA$6802,WORKING!$A$3:$A$6802,$D$3,WORKING!$B$3:$B$6802,A356,WORKING!$C$3:$C$6802,C356))</f>
        <v>0</v>
      </c>
      <c r="AD356" s="57"/>
      <c r="AE356" s="57"/>
      <c r="AF356" s="61">
        <f t="shared" si="343"/>
        <v>0</v>
      </c>
      <c r="AG356" s="40">
        <f t="shared" si="356"/>
        <v>0</v>
      </c>
      <c r="AH356" s="40">
        <f t="shared" si="357"/>
        <v>0</v>
      </c>
      <c r="AI356" s="44">
        <f t="shared" si="358"/>
        <v>0</v>
      </c>
      <c r="AJ356" s="35">
        <f t="shared" si="344"/>
        <v>0</v>
      </c>
      <c r="AK356" s="40">
        <f>AC356*(1+SUMIFS(WORKING!$Z$3:$Z$6802,WORKING!$A$3:$A$6802,$D$3,WORKING!$B$3:$B$6802,A356,WORKING!$C$3:$C$6802,C356))*(1+SUMIFS(WORKING!$AA$3:$AA$6802,WORKING!$A$3:$A$6802,$D$3,WORKING!$B$3:$B$6802,A356,WORKING!$C$3:$C$6802,C356))</f>
        <v>0</v>
      </c>
      <c r="AL356" s="57"/>
      <c r="AM356" s="57"/>
      <c r="AN356" s="61">
        <f t="shared" si="345"/>
        <v>0</v>
      </c>
      <c r="AO356" s="40">
        <f t="shared" si="359"/>
        <v>0</v>
      </c>
      <c r="AP356" s="40">
        <f t="shared" si="360"/>
        <v>0</v>
      </c>
      <c r="AQ356" s="44">
        <f t="shared" si="361"/>
        <v>0</v>
      </c>
    </row>
    <row r="357" spans="1:43" hidden="1" x14ac:dyDescent="0.25">
      <c r="A357" s="49">
        <v>11</v>
      </c>
      <c r="B357" s="49">
        <f t="shared" si="339"/>
        <v>4</v>
      </c>
      <c r="C357" s="7">
        <v>14</v>
      </c>
      <c r="D357" s="228"/>
      <c r="E357" s="228"/>
      <c r="F357" s="40">
        <f>SUMIFS(WORKING!$AB$3:$AB$6802,WORKING!$A$3:$A$6802,Results!$D$3,WORKING!$B$3:$B$6802,Results!A357,WORKING!$C$3:$C$6802,Results!C357)</f>
        <v>0</v>
      </c>
      <c r="G357" s="35">
        <f>SUMIFS(WORKING!$AC$3:$AC$6802,WORKING!$A$3:$A$6802,Results!$D$3,WORKING!$B$3:$B$6802,Results!A357,WORKING!$C$3:$C$6802,Results!C357)/1000</f>
        <v>0</v>
      </c>
      <c r="H357" s="35">
        <f t="shared" si="346"/>
        <v>0</v>
      </c>
      <c r="I357" s="187"/>
      <c r="J357" s="212"/>
      <c r="K357" s="217" t="str">
        <f t="shared" si="347"/>
        <v/>
      </c>
      <c r="L357" s="34">
        <f t="shared" si="340"/>
        <v>0</v>
      </c>
      <c r="M357" s="40">
        <f>IF(K357="",H357*(1+SUMIFS(WORKING!$W$3:$W$6802,WORKING!$A$3:$A$6802,$D$3,WORKING!$B$3:$B$6802,A357,WORKING!$C$3:$C$6802,C357))*(1+SUMIFS(WORKING!$AA$3:$AA$6802,WORKING!$A$3:$A$6802,$D$3,WORKING!$B$3:$B$6802,A357,WORKING!$C$3:$C$6802,C357)),K357*(1+SUMIFS(WORKING!$W$3:$W$6802,WORKING!$A$3:$A$6802,$D$3,WORKING!$B$3:$B$6802,A357,WORKING!$C$3:$C$6802,C357))*(1+SUMIFS(WORKING!$AA$3:$AA$6802,WORKING!$A$3:$A$6802,$D$3,WORKING!$B$3:$B$6802,A357,WORKING!$C$3:$C$6802,C357)))</f>
        <v>0</v>
      </c>
      <c r="N357" s="57"/>
      <c r="O357" s="57"/>
      <c r="P357" s="61">
        <f t="shared" si="341"/>
        <v>0</v>
      </c>
      <c r="Q357" s="40">
        <f t="shared" si="348"/>
        <v>0</v>
      </c>
      <c r="R357" s="40">
        <f t="shared" si="349"/>
        <v>0</v>
      </c>
      <c r="S357" s="44">
        <f t="shared" si="350"/>
        <v>0</v>
      </c>
      <c r="T357" s="35">
        <f t="shared" si="351"/>
        <v>0</v>
      </c>
      <c r="U357" s="40">
        <f>M357*(1+SUMIFS(WORKING!$X$3:$X$6802,WORKING!$A$3:$A$6802,$D$3,WORKING!$B$3:$B$6802,A357,WORKING!$C$3:$C$6802,C357))*(1+SUMIFS(WORKING!$AA$3:$AA$6802,WORKING!$A$3:$A$6802,$D$3,WORKING!$B$3:$B$6802,A357,WORKING!$C$3:$C$6802,C357))</f>
        <v>0</v>
      </c>
      <c r="V357" s="57"/>
      <c r="W357" s="57"/>
      <c r="X357" s="61">
        <f t="shared" si="342"/>
        <v>0</v>
      </c>
      <c r="Y357" s="40">
        <f t="shared" si="352"/>
        <v>0</v>
      </c>
      <c r="Z357" s="40">
        <f t="shared" si="353"/>
        <v>0</v>
      </c>
      <c r="AA357" s="44">
        <f t="shared" si="354"/>
        <v>0</v>
      </c>
      <c r="AB357" s="35">
        <f t="shared" si="355"/>
        <v>0</v>
      </c>
      <c r="AC357" s="40">
        <f>U357*(1+SUMIFS(WORKING!$Y$3:$Y$6802,WORKING!$A$3:$A$6802,$D$3,WORKING!$B$3:$B$6802,A357,WORKING!$C$3:$C$6802,C357))*(1+SUMIFS(WORKING!$AA$3:$AA$6802,WORKING!$A$3:$A$6802,$D$3,WORKING!$B$3:$B$6802,A357,WORKING!$C$3:$C$6802,C357))</f>
        <v>0</v>
      </c>
      <c r="AD357" s="57"/>
      <c r="AE357" s="57"/>
      <c r="AF357" s="61">
        <f t="shared" si="343"/>
        <v>0</v>
      </c>
      <c r="AG357" s="40">
        <f t="shared" si="356"/>
        <v>0</v>
      </c>
      <c r="AH357" s="40">
        <f t="shared" si="357"/>
        <v>0</v>
      </c>
      <c r="AI357" s="44">
        <f t="shared" si="358"/>
        <v>0</v>
      </c>
      <c r="AJ357" s="35">
        <f t="shared" si="344"/>
        <v>0</v>
      </c>
      <c r="AK357" s="40">
        <f>AC357*(1+SUMIFS(WORKING!$Z$3:$Z$6802,WORKING!$A$3:$A$6802,$D$3,WORKING!$B$3:$B$6802,A357,WORKING!$C$3:$C$6802,C357))*(1+SUMIFS(WORKING!$AA$3:$AA$6802,WORKING!$A$3:$A$6802,$D$3,WORKING!$B$3:$B$6802,A357,WORKING!$C$3:$C$6802,C357))</f>
        <v>0</v>
      </c>
      <c r="AL357" s="57"/>
      <c r="AM357" s="57"/>
      <c r="AN357" s="61">
        <f t="shared" si="345"/>
        <v>0</v>
      </c>
      <c r="AO357" s="40">
        <f t="shared" si="359"/>
        <v>0</v>
      </c>
      <c r="AP357" s="40">
        <f t="shared" si="360"/>
        <v>0</v>
      </c>
      <c r="AQ357" s="44">
        <f t="shared" si="361"/>
        <v>0</v>
      </c>
    </row>
    <row r="358" spans="1:43" hidden="1" x14ac:dyDescent="0.25">
      <c r="A358" s="49">
        <v>11</v>
      </c>
      <c r="B358" s="49">
        <f t="shared" si="339"/>
        <v>4</v>
      </c>
      <c r="C358" s="7">
        <v>15</v>
      </c>
      <c r="D358" s="228"/>
      <c r="E358" s="228"/>
      <c r="F358" s="40">
        <f>SUMIFS(WORKING!$AB$3:$AB$6802,WORKING!$A$3:$A$6802,Results!$D$3,WORKING!$B$3:$B$6802,Results!A358,WORKING!$C$3:$C$6802,Results!C358)</f>
        <v>0</v>
      </c>
      <c r="G358" s="35">
        <f>SUMIFS(WORKING!$AC$3:$AC$6802,WORKING!$A$3:$A$6802,Results!$D$3,WORKING!$B$3:$B$6802,Results!A358,WORKING!$C$3:$C$6802,Results!C358)/1000</f>
        <v>0</v>
      </c>
      <c r="H358" s="35">
        <f t="shared" si="346"/>
        <v>0</v>
      </c>
      <c r="I358" s="187"/>
      <c r="J358" s="212"/>
      <c r="K358" s="217" t="str">
        <f t="shared" si="347"/>
        <v/>
      </c>
      <c r="L358" s="34">
        <f t="shared" si="340"/>
        <v>0</v>
      </c>
      <c r="M358" s="40">
        <f>IF(K358="",H358*(1+SUMIFS(WORKING!$W$3:$W$6802,WORKING!$A$3:$A$6802,$D$3,WORKING!$B$3:$B$6802,A358,WORKING!$C$3:$C$6802,C358))*(1+SUMIFS(WORKING!$AA$3:$AA$6802,WORKING!$A$3:$A$6802,$D$3,WORKING!$B$3:$B$6802,A358,WORKING!$C$3:$C$6802,C358)),K358*(1+SUMIFS(WORKING!$W$3:$W$6802,WORKING!$A$3:$A$6802,$D$3,WORKING!$B$3:$B$6802,A358,WORKING!$C$3:$C$6802,C358))*(1+SUMIFS(WORKING!$AA$3:$AA$6802,WORKING!$A$3:$A$6802,$D$3,WORKING!$B$3:$B$6802,A358,WORKING!$C$3:$C$6802,C358)))</f>
        <v>0</v>
      </c>
      <c r="N358" s="57"/>
      <c r="O358" s="57"/>
      <c r="P358" s="61">
        <f t="shared" si="341"/>
        <v>0</v>
      </c>
      <c r="Q358" s="40">
        <f t="shared" si="348"/>
        <v>0</v>
      </c>
      <c r="R358" s="40">
        <f t="shared" si="349"/>
        <v>0</v>
      </c>
      <c r="S358" s="44">
        <f t="shared" si="350"/>
        <v>0</v>
      </c>
      <c r="T358" s="35">
        <f t="shared" si="351"/>
        <v>0</v>
      </c>
      <c r="U358" s="40">
        <f>M358*(1+SUMIFS(WORKING!$X$3:$X$6802,WORKING!$A$3:$A$6802,$D$3,WORKING!$B$3:$B$6802,A358,WORKING!$C$3:$C$6802,C358))*(1+SUMIFS(WORKING!$AA$3:$AA$6802,WORKING!$A$3:$A$6802,$D$3,WORKING!$B$3:$B$6802,A358,WORKING!$C$3:$C$6802,C358))</f>
        <v>0</v>
      </c>
      <c r="V358" s="57"/>
      <c r="W358" s="57"/>
      <c r="X358" s="61">
        <f t="shared" si="342"/>
        <v>0</v>
      </c>
      <c r="Y358" s="40">
        <f t="shared" si="352"/>
        <v>0</v>
      </c>
      <c r="Z358" s="40">
        <f t="shared" si="353"/>
        <v>0</v>
      </c>
      <c r="AA358" s="44">
        <f t="shared" si="354"/>
        <v>0</v>
      </c>
      <c r="AB358" s="35">
        <f t="shared" si="355"/>
        <v>0</v>
      </c>
      <c r="AC358" s="40">
        <f>U358*(1+SUMIFS(WORKING!$Y$3:$Y$6802,WORKING!$A$3:$A$6802,$D$3,WORKING!$B$3:$B$6802,A358,WORKING!$C$3:$C$6802,C358))*(1+SUMIFS(WORKING!$AA$3:$AA$6802,WORKING!$A$3:$A$6802,$D$3,WORKING!$B$3:$B$6802,A358,WORKING!$C$3:$C$6802,C358))</f>
        <v>0</v>
      </c>
      <c r="AD358" s="57"/>
      <c r="AE358" s="57"/>
      <c r="AF358" s="61">
        <f t="shared" si="343"/>
        <v>0</v>
      </c>
      <c r="AG358" s="40">
        <f t="shared" si="356"/>
        <v>0</v>
      </c>
      <c r="AH358" s="40">
        <f t="shared" si="357"/>
        <v>0</v>
      </c>
      <c r="AI358" s="44">
        <f t="shared" si="358"/>
        <v>0</v>
      </c>
      <c r="AJ358" s="35">
        <f t="shared" si="344"/>
        <v>0</v>
      </c>
      <c r="AK358" s="40">
        <f>AC358*(1+SUMIFS(WORKING!$Z$3:$Z$6802,WORKING!$A$3:$A$6802,$D$3,WORKING!$B$3:$B$6802,A358,WORKING!$C$3:$C$6802,C358))*(1+SUMIFS(WORKING!$AA$3:$AA$6802,WORKING!$A$3:$A$6802,$D$3,WORKING!$B$3:$B$6802,A358,WORKING!$C$3:$C$6802,C358))</f>
        <v>0</v>
      </c>
      <c r="AL358" s="57"/>
      <c r="AM358" s="57"/>
      <c r="AN358" s="61">
        <f t="shared" si="345"/>
        <v>0</v>
      </c>
      <c r="AO358" s="40">
        <f t="shared" si="359"/>
        <v>0</v>
      </c>
      <c r="AP358" s="40">
        <f t="shared" si="360"/>
        <v>0</v>
      </c>
      <c r="AQ358" s="44">
        <f t="shared" si="361"/>
        <v>0</v>
      </c>
    </row>
    <row r="359" spans="1:43" hidden="1" x14ac:dyDescent="0.25">
      <c r="A359" s="49">
        <v>11</v>
      </c>
      <c r="B359" s="49">
        <f t="shared" si="339"/>
        <v>4</v>
      </c>
      <c r="C359" s="7">
        <v>16</v>
      </c>
      <c r="D359" s="228"/>
      <c r="E359" s="228"/>
      <c r="F359" s="40">
        <f>SUMIFS(WORKING!$AB$3:$AB$6802,WORKING!$A$3:$A$6802,Results!$D$3,WORKING!$B$3:$B$6802,Results!A359,WORKING!$C$3:$C$6802,Results!C359)</f>
        <v>0</v>
      </c>
      <c r="G359" s="35">
        <f>SUMIFS(WORKING!$AC$3:$AC$6802,WORKING!$A$3:$A$6802,Results!$D$3,WORKING!$B$3:$B$6802,Results!A359,WORKING!$C$3:$C$6802,Results!C359)/1000</f>
        <v>0</v>
      </c>
      <c r="H359" s="35">
        <f t="shared" si="346"/>
        <v>0</v>
      </c>
      <c r="I359" s="187"/>
      <c r="J359" s="212"/>
      <c r="K359" s="217" t="str">
        <f t="shared" si="347"/>
        <v/>
      </c>
      <c r="L359" s="34">
        <f t="shared" si="340"/>
        <v>0</v>
      </c>
      <c r="M359" s="40">
        <f>IF(K359="",H359*(1+SUMIFS(WORKING!$W$3:$W$6802,WORKING!$A$3:$A$6802,$D$3,WORKING!$B$3:$B$6802,A359,WORKING!$C$3:$C$6802,C359))*(1+SUMIFS(WORKING!$AA$3:$AA$6802,WORKING!$A$3:$A$6802,$D$3,WORKING!$B$3:$B$6802,A359,WORKING!$C$3:$C$6802,C359)),K359*(1+SUMIFS(WORKING!$W$3:$W$6802,WORKING!$A$3:$A$6802,$D$3,WORKING!$B$3:$B$6802,A359,WORKING!$C$3:$C$6802,C359))*(1+SUMIFS(WORKING!$AA$3:$AA$6802,WORKING!$A$3:$A$6802,$D$3,WORKING!$B$3:$B$6802,A359,WORKING!$C$3:$C$6802,C359)))</f>
        <v>0</v>
      </c>
      <c r="N359" s="57"/>
      <c r="O359" s="57"/>
      <c r="P359" s="61">
        <f t="shared" si="341"/>
        <v>0</v>
      </c>
      <c r="Q359" s="40">
        <f t="shared" si="348"/>
        <v>0</v>
      </c>
      <c r="R359" s="40">
        <f t="shared" si="349"/>
        <v>0</v>
      </c>
      <c r="S359" s="44">
        <f t="shared" si="350"/>
        <v>0</v>
      </c>
      <c r="T359" s="35">
        <f t="shared" si="351"/>
        <v>0</v>
      </c>
      <c r="U359" s="40">
        <f>M359*(1+SUMIFS(WORKING!$X$3:$X$6802,WORKING!$A$3:$A$6802,$D$3,WORKING!$B$3:$B$6802,A359,WORKING!$C$3:$C$6802,C359))*(1+SUMIFS(WORKING!$AA$3:$AA$6802,WORKING!$A$3:$A$6802,$D$3,WORKING!$B$3:$B$6802,A359,WORKING!$C$3:$C$6802,C359))</f>
        <v>0</v>
      </c>
      <c r="V359" s="57"/>
      <c r="W359" s="57"/>
      <c r="X359" s="61">
        <f t="shared" si="342"/>
        <v>0</v>
      </c>
      <c r="Y359" s="40">
        <f t="shared" si="352"/>
        <v>0</v>
      </c>
      <c r="Z359" s="40">
        <f t="shared" si="353"/>
        <v>0</v>
      </c>
      <c r="AA359" s="44">
        <f t="shared" si="354"/>
        <v>0</v>
      </c>
      <c r="AB359" s="35">
        <f t="shared" si="355"/>
        <v>0</v>
      </c>
      <c r="AC359" s="40">
        <f>U359*(1+SUMIFS(WORKING!$Y$3:$Y$6802,WORKING!$A$3:$A$6802,$D$3,WORKING!$B$3:$B$6802,A359,WORKING!$C$3:$C$6802,C359))*(1+SUMIFS(WORKING!$AA$3:$AA$6802,WORKING!$A$3:$A$6802,$D$3,WORKING!$B$3:$B$6802,A359,WORKING!$C$3:$C$6802,C359))</f>
        <v>0</v>
      </c>
      <c r="AD359" s="57"/>
      <c r="AE359" s="57"/>
      <c r="AF359" s="61">
        <f t="shared" si="343"/>
        <v>0</v>
      </c>
      <c r="AG359" s="40">
        <f t="shared" si="356"/>
        <v>0</v>
      </c>
      <c r="AH359" s="40">
        <f t="shared" si="357"/>
        <v>0</v>
      </c>
      <c r="AI359" s="44">
        <f t="shared" si="358"/>
        <v>0</v>
      </c>
      <c r="AJ359" s="35">
        <f t="shared" si="344"/>
        <v>0</v>
      </c>
      <c r="AK359" s="40">
        <f>AC359*(1+SUMIFS(WORKING!$Z$3:$Z$6802,WORKING!$A$3:$A$6802,$D$3,WORKING!$B$3:$B$6802,A359,WORKING!$C$3:$C$6802,C359))*(1+SUMIFS(WORKING!$AA$3:$AA$6802,WORKING!$A$3:$A$6802,$D$3,WORKING!$B$3:$B$6802,A359,WORKING!$C$3:$C$6802,C359))</f>
        <v>0</v>
      </c>
      <c r="AL359" s="57"/>
      <c r="AM359" s="57"/>
      <c r="AN359" s="61">
        <f t="shared" si="345"/>
        <v>0</v>
      </c>
      <c r="AO359" s="40">
        <f t="shared" si="359"/>
        <v>0</v>
      </c>
      <c r="AP359" s="40">
        <f t="shared" si="360"/>
        <v>0</v>
      </c>
      <c r="AQ359" s="44">
        <f t="shared" si="361"/>
        <v>0</v>
      </c>
    </row>
    <row r="360" spans="1:43" hidden="1" x14ac:dyDescent="0.25">
      <c r="A360" s="49">
        <v>11</v>
      </c>
      <c r="B360" s="49">
        <f>IF(C360&lt;7,1,IF(C360&lt;11,2,IF(C360&lt;13,3,IF(C360&lt;17,4,5))))</f>
        <v>5</v>
      </c>
      <c r="C360" s="191" t="s">
        <v>57</v>
      </c>
      <c r="D360" s="229"/>
      <c r="E360" s="229"/>
      <c r="F360" s="40">
        <f>SUMIFS(WORKING!$AB$3:$AB$6802,WORKING!$A$3:$A$6802,Results!$D$3,WORKING!$B$3:$B$6802,Results!A360,WORKING!$C$3:$C$6802,Results!C360)</f>
        <v>0</v>
      </c>
      <c r="G360" s="35">
        <f>SUMIFS(WORKING!$AC$3:$AC$6802,WORKING!$A$3:$A$6802,Results!$D$3,WORKING!$B$3:$B$6802,Results!A360,WORKING!$C$3:$C$6802,Results!C360)/1000</f>
        <v>0</v>
      </c>
      <c r="H360" s="35">
        <f t="shared" si="346"/>
        <v>0</v>
      </c>
      <c r="I360" s="187"/>
      <c r="J360" s="212"/>
      <c r="K360" s="217" t="str">
        <f t="shared" si="347"/>
        <v/>
      </c>
      <c r="L360" s="34">
        <f t="shared" si="340"/>
        <v>0</v>
      </c>
      <c r="M360" s="40">
        <f>IF(K360="",H360*(1+SUMIFS(WORKING!$W$3:$W$6802,WORKING!$A$3:$A$6802,$D$3,WORKING!$B$3:$B$6802,A360,WORKING!$C$3:$C$6802,"Other"))*(1+SUMIFS(WORKING!$AA$3:$AA$6802,WORKING!$A$3:$A$6802,$D$3,WORKING!$B$3:$B$6802,A360,WORKING!$C$3:$C$6802,"Other")),K360*(1+SUMIFS(WORKING!$W$3:$W$6802,WORKING!$A$3:$A$6802,$D$3,WORKING!$B$3:$B$6802,A360,WORKING!$C$3:$C$6802,"Other"))*(1+SUMIFS(WORKING!$AA$3:$AA$6802,WORKING!$A$3:$A$6802,$D$3,WORKING!$B$3:$B$6802,A360,WORKING!$C$3:$C$6802,"Other")))</f>
        <v>0</v>
      </c>
      <c r="N360" s="57"/>
      <c r="O360" s="57"/>
      <c r="P360" s="61">
        <f t="shared" si="341"/>
        <v>0</v>
      </c>
      <c r="Q360" s="40">
        <f t="shared" si="348"/>
        <v>0</v>
      </c>
      <c r="R360" s="40">
        <f t="shared" si="349"/>
        <v>0</v>
      </c>
      <c r="S360" s="44">
        <f t="shared" si="350"/>
        <v>0</v>
      </c>
      <c r="T360" s="35">
        <f t="shared" si="351"/>
        <v>0</v>
      </c>
      <c r="U360" s="40">
        <f>M360*(1+SUMIFS(WORKING!$X$3:$X$6802,WORKING!$A$3:$A$6802,$D$3,WORKING!$B$3:$B$6802,A360,WORKING!$C$3:$C$6802,"Other"))*(1+SUMIFS(WORKING!$AA$3:$AA$6802,WORKING!$A$3:$A$6802,$D$3,WORKING!$B$3:$B$6802,A360,WORKING!$C$3:$C$6802,"Other"))</f>
        <v>0</v>
      </c>
      <c r="V360" s="57"/>
      <c r="W360" s="57"/>
      <c r="X360" s="61">
        <f t="shared" si="342"/>
        <v>0</v>
      </c>
      <c r="Y360" s="40">
        <f t="shared" si="352"/>
        <v>0</v>
      </c>
      <c r="Z360" s="40">
        <f t="shared" si="353"/>
        <v>0</v>
      </c>
      <c r="AA360" s="44">
        <f t="shared" si="354"/>
        <v>0</v>
      </c>
      <c r="AB360" s="35">
        <f t="shared" si="355"/>
        <v>0</v>
      </c>
      <c r="AC360" s="40">
        <f>U360*(1+SUMIFS(WORKING!$Y$3:$Y$6802,WORKING!$A$3:$A$6802,$D$3,WORKING!$B$3:$B$6802,A360,WORKING!$C$3:$C$6802,"Other"))*(1+SUMIFS(WORKING!$AA$3:$AA$6802,WORKING!$A$3:$A$6802,$D$3,WORKING!$B$3:$B$6802,A360,WORKING!$C$3:$C$6802,"Other"))</f>
        <v>0</v>
      </c>
      <c r="AD360" s="57"/>
      <c r="AE360" s="57"/>
      <c r="AF360" s="61">
        <f t="shared" si="343"/>
        <v>0</v>
      </c>
      <c r="AG360" s="40">
        <f t="shared" si="356"/>
        <v>0</v>
      </c>
      <c r="AH360" s="40">
        <f t="shared" si="357"/>
        <v>0</v>
      </c>
      <c r="AI360" s="44">
        <f t="shared" si="358"/>
        <v>0</v>
      </c>
      <c r="AJ360" s="35">
        <f t="shared" si="344"/>
        <v>0</v>
      </c>
      <c r="AK360" s="40">
        <f>AC360*(1+SUMIFS(WORKING!$Z$3:$Z$6802,WORKING!$A$3:$A$6802,$D$3,WORKING!$B$3:$B$6802,A360,WORKING!$C$3:$C$6802,"Other"))*(1+SUMIFS(WORKING!$AA$3:$AA$6802,WORKING!$A$3:$A$6802,$D$3,WORKING!$B$3:$B$6802,A360,WORKING!$C$3:$C$6802,"Other"))</f>
        <v>0</v>
      </c>
      <c r="AL360" s="57"/>
      <c r="AM360" s="57"/>
      <c r="AN360" s="61">
        <f t="shared" si="345"/>
        <v>0</v>
      </c>
      <c r="AO360" s="40">
        <f t="shared" si="359"/>
        <v>0</v>
      </c>
      <c r="AP360" s="40">
        <f t="shared" si="360"/>
        <v>0</v>
      </c>
      <c r="AQ360" s="44">
        <f t="shared" si="361"/>
        <v>0</v>
      </c>
    </row>
    <row r="361" spans="1:43" hidden="1" x14ac:dyDescent="0.25">
      <c r="A361" s="49">
        <v>11</v>
      </c>
      <c r="B361" s="49">
        <f>IF(C361&lt;7,1,IF(C361&lt;11,2,IF(C361&lt;13,3,IF(C361&lt;17,4,5))))</f>
        <v>5</v>
      </c>
      <c r="C361" s="191" t="s">
        <v>57</v>
      </c>
      <c r="D361" s="229"/>
      <c r="E361" s="229"/>
      <c r="F361" s="40">
        <f>SUMIFS(WORKING!$AB$3:$AB$6802,WORKING!$A$3:$A$6802,Results!$D$3,WORKING!$B$3:$B$6802,Results!A361,WORKING!$C$3:$C$6802,Results!C361)</f>
        <v>0</v>
      </c>
      <c r="G361" s="35">
        <f>SUMIFS(WORKING!$AC$3:$AC$6802,WORKING!$A$3:$A$6802,Results!$D$3,WORKING!$B$3:$B$6802,Results!A361,WORKING!$C$3:$C$6802,Results!C361)/1000</f>
        <v>0</v>
      </c>
      <c r="H361" s="35">
        <f t="shared" si="346"/>
        <v>0</v>
      </c>
      <c r="I361" s="187"/>
      <c r="J361" s="212"/>
      <c r="K361" s="217" t="str">
        <f t="shared" si="347"/>
        <v/>
      </c>
      <c r="L361" s="34">
        <f t="shared" si="340"/>
        <v>0</v>
      </c>
      <c r="M361" s="40">
        <f>IF(K361="",H361*(1+SUMIFS(WORKING!$W$3:$W$6802,WORKING!$A$3:$A$6802,$D$3,WORKING!$B$3:$B$6802,A361,WORKING!$C$3:$C$6802,"Other"))*(1+SUMIFS(WORKING!$AA$3:$AA$6802,WORKING!$A$3:$A$6802,$D$3,WORKING!$B$3:$B$6802,A361,WORKING!$C$3:$C$6802,"Other")),K361*(1+SUMIFS(WORKING!$W$3:$W$6802,WORKING!$A$3:$A$6802,$D$3,WORKING!$B$3:$B$6802,A361,WORKING!$C$3:$C$6802,"Other"))*(1+SUMIFS(WORKING!$AA$3:$AA$6802,WORKING!$A$3:$A$6802,$D$3,WORKING!$B$3:$B$6802,A361,WORKING!$C$3:$C$6802,"Other")))</f>
        <v>0</v>
      </c>
      <c r="N361" s="57"/>
      <c r="O361" s="57"/>
      <c r="P361" s="61">
        <f t="shared" si="341"/>
        <v>0</v>
      </c>
      <c r="Q361" s="40">
        <f t="shared" si="348"/>
        <v>0</v>
      </c>
      <c r="R361" s="40">
        <f t="shared" si="349"/>
        <v>0</v>
      </c>
      <c r="S361" s="44">
        <f t="shared" si="350"/>
        <v>0</v>
      </c>
      <c r="T361" s="35">
        <f t="shared" si="351"/>
        <v>0</v>
      </c>
      <c r="U361" s="40">
        <f>M361*(1+SUMIFS(WORKING!$X$3:$X$6802,WORKING!$A$3:$A$6802,$D$3,WORKING!$B$3:$B$6802,A361,WORKING!$C$3:$C$6802,"Other"))*(1+SUMIFS(WORKING!$AA$3:$AA$6802,WORKING!$A$3:$A$6802,$D$3,WORKING!$B$3:$B$6802,A361,WORKING!$C$3:$C$6802,"Other"))</f>
        <v>0</v>
      </c>
      <c r="V361" s="57"/>
      <c r="W361" s="57"/>
      <c r="X361" s="61">
        <f t="shared" si="342"/>
        <v>0</v>
      </c>
      <c r="Y361" s="40">
        <f t="shared" si="352"/>
        <v>0</v>
      </c>
      <c r="Z361" s="40">
        <f t="shared" si="353"/>
        <v>0</v>
      </c>
      <c r="AA361" s="44">
        <f t="shared" si="354"/>
        <v>0</v>
      </c>
      <c r="AB361" s="35">
        <f t="shared" si="355"/>
        <v>0</v>
      </c>
      <c r="AC361" s="40">
        <f>U361*(1+SUMIFS(WORKING!$Y$3:$Y$6802,WORKING!$A$3:$A$6802,$D$3,WORKING!$B$3:$B$6802,A361,WORKING!$C$3:$C$6802,"Other"))*(1+SUMIFS(WORKING!$AA$3:$AA$6802,WORKING!$A$3:$A$6802,$D$3,WORKING!$B$3:$B$6802,A361,WORKING!$C$3:$C$6802,"Other"))</f>
        <v>0</v>
      </c>
      <c r="AD361" s="57"/>
      <c r="AE361" s="57"/>
      <c r="AF361" s="61">
        <f t="shared" si="343"/>
        <v>0</v>
      </c>
      <c r="AG361" s="40">
        <f t="shared" si="356"/>
        <v>0</v>
      </c>
      <c r="AH361" s="40">
        <f t="shared" si="357"/>
        <v>0</v>
      </c>
      <c r="AI361" s="44">
        <f t="shared" si="358"/>
        <v>0</v>
      </c>
      <c r="AJ361" s="35">
        <f t="shared" si="344"/>
        <v>0</v>
      </c>
      <c r="AK361" s="40">
        <f>AC361*(1+SUMIFS(WORKING!$Z$3:$Z$6802,WORKING!$A$3:$A$6802,$D$3,WORKING!$B$3:$B$6802,A361,WORKING!$C$3:$C$6802,"Other"))*(1+SUMIFS(WORKING!$AA$3:$AA$6802,WORKING!$A$3:$A$6802,$D$3,WORKING!$B$3:$B$6802,A361,WORKING!$C$3:$C$6802,"Other"))</f>
        <v>0</v>
      </c>
      <c r="AL361" s="57"/>
      <c r="AM361" s="57"/>
      <c r="AN361" s="61">
        <f t="shared" si="345"/>
        <v>0</v>
      </c>
      <c r="AO361" s="40">
        <f t="shared" si="359"/>
        <v>0</v>
      </c>
      <c r="AP361" s="40">
        <f t="shared" si="360"/>
        <v>0</v>
      </c>
      <c r="AQ361" s="44">
        <f t="shared" si="361"/>
        <v>0</v>
      </c>
    </row>
    <row r="362" spans="1:43" hidden="1" x14ac:dyDescent="0.25">
      <c r="A362" s="49">
        <v>11</v>
      </c>
      <c r="B362" s="49">
        <f>IF(C362&lt;7,1,IF(C362&lt;11,2,IF(C362&lt;13,3,IF(C362&lt;17,4,5))))</f>
        <v>5</v>
      </c>
      <c r="C362" s="191" t="s">
        <v>57</v>
      </c>
      <c r="D362" s="229"/>
      <c r="E362" s="229"/>
      <c r="F362" s="40">
        <f>SUMIFS(WORKING!$AB$3:$AB$6802,WORKING!$A$3:$A$6802,Results!$D$3,WORKING!$B$3:$B$6802,Results!A362,WORKING!$C$3:$C$6802,Results!C362)</f>
        <v>0</v>
      </c>
      <c r="G362" s="35">
        <f>SUMIFS(WORKING!$AC$3:$AC$6802,WORKING!$A$3:$A$6802,Results!$D$3,WORKING!$B$3:$B$6802,Results!A362,WORKING!$C$3:$C$6802,Results!C362)/1000</f>
        <v>0</v>
      </c>
      <c r="H362" s="35">
        <f t="shared" si="346"/>
        <v>0</v>
      </c>
      <c r="I362" s="187"/>
      <c r="J362" s="212"/>
      <c r="K362" s="217" t="str">
        <f t="shared" si="347"/>
        <v/>
      </c>
      <c r="L362" s="34">
        <f t="shared" si="340"/>
        <v>0</v>
      </c>
      <c r="M362" s="40">
        <f>IF(K362="",H362*(1+SUMIFS(WORKING!$W$3:$W$6802,WORKING!$A$3:$A$6802,$D$3,WORKING!$B$3:$B$6802,A362,WORKING!$C$3:$C$6802,"Other"))*(1+SUMIFS(WORKING!$AA$3:$AA$6802,WORKING!$A$3:$A$6802,$D$3,WORKING!$B$3:$B$6802,A362,WORKING!$C$3:$C$6802,"Other")),K362*(1+SUMIFS(WORKING!$W$3:$W$6802,WORKING!$A$3:$A$6802,$D$3,WORKING!$B$3:$B$6802,A362,WORKING!$C$3:$C$6802,"Other"))*(1+SUMIFS(WORKING!$AA$3:$AA$6802,WORKING!$A$3:$A$6802,$D$3,WORKING!$B$3:$B$6802,A362,WORKING!$C$3:$C$6802,"Other")))</f>
        <v>0</v>
      </c>
      <c r="N362" s="57"/>
      <c r="O362" s="57"/>
      <c r="P362" s="61">
        <f t="shared" si="341"/>
        <v>0</v>
      </c>
      <c r="Q362" s="40">
        <f t="shared" si="348"/>
        <v>0</v>
      </c>
      <c r="R362" s="40">
        <f t="shared" si="349"/>
        <v>0</v>
      </c>
      <c r="S362" s="44">
        <f t="shared" si="350"/>
        <v>0</v>
      </c>
      <c r="T362" s="35">
        <f t="shared" si="351"/>
        <v>0</v>
      </c>
      <c r="U362" s="40">
        <f>M362*(1+SUMIFS(WORKING!$X$3:$X$6802,WORKING!$A$3:$A$6802,$D$3,WORKING!$B$3:$B$6802,A362,WORKING!$C$3:$C$6802,"Other"))*(1+SUMIFS(WORKING!$AA$3:$AA$6802,WORKING!$A$3:$A$6802,$D$3,WORKING!$B$3:$B$6802,A362,WORKING!$C$3:$C$6802,"Other"))</f>
        <v>0</v>
      </c>
      <c r="V362" s="57"/>
      <c r="W362" s="57"/>
      <c r="X362" s="61">
        <f t="shared" si="342"/>
        <v>0</v>
      </c>
      <c r="Y362" s="40">
        <f t="shared" si="352"/>
        <v>0</v>
      </c>
      <c r="Z362" s="40">
        <f t="shared" si="353"/>
        <v>0</v>
      </c>
      <c r="AA362" s="44">
        <f t="shared" si="354"/>
        <v>0</v>
      </c>
      <c r="AB362" s="35">
        <f t="shared" si="355"/>
        <v>0</v>
      </c>
      <c r="AC362" s="40">
        <f>U362*(1+SUMIFS(WORKING!$Y$3:$Y$6802,WORKING!$A$3:$A$6802,$D$3,WORKING!$B$3:$B$6802,A362,WORKING!$C$3:$C$6802,"Other"))*(1+SUMIFS(WORKING!$AA$3:$AA$6802,WORKING!$A$3:$A$6802,$D$3,WORKING!$B$3:$B$6802,A362,WORKING!$C$3:$C$6802,"Other"))</f>
        <v>0</v>
      </c>
      <c r="AD362" s="57"/>
      <c r="AE362" s="57"/>
      <c r="AF362" s="61">
        <f t="shared" si="343"/>
        <v>0</v>
      </c>
      <c r="AG362" s="40">
        <f t="shared" si="356"/>
        <v>0</v>
      </c>
      <c r="AH362" s="40">
        <f t="shared" si="357"/>
        <v>0</v>
      </c>
      <c r="AI362" s="44">
        <f t="shared" si="358"/>
        <v>0</v>
      </c>
      <c r="AJ362" s="35">
        <f t="shared" si="344"/>
        <v>0</v>
      </c>
      <c r="AK362" s="40">
        <f>AC362*(1+SUMIFS(WORKING!$Z$3:$Z$6802,WORKING!$A$3:$A$6802,$D$3,WORKING!$B$3:$B$6802,A362,WORKING!$C$3:$C$6802,"Other"))*(1+SUMIFS(WORKING!$AA$3:$AA$6802,WORKING!$A$3:$A$6802,$D$3,WORKING!$B$3:$B$6802,A362,WORKING!$C$3:$C$6802,"Other"))</f>
        <v>0</v>
      </c>
      <c r="AL362" s="57"/>
      <c r="AM362" s="57"/>
      <c r="AN362" s="61">
        <f t="shared" si="345"/>
        <v>0</v>
      </c>
      <c r="AO362" s="40">
        <f t="shared" si="359"/>
        <v>0</v>
      </c>
      <c r="AP362" s="40">
        <f t="shared" si="360"/>
        <v>0</v>
      </c>
      <c r="AQ362" s="44">
        <f t="shared" si="361"/>
        <v>0</v>
      </c>
    </row>
    <row r="363" spans="1:43" hidden="1" x14ac:dyDescent="0.25">
      <c r="A363" s="49">
        <v>11</v>
      </c>
      <c r="B363" s="49">
        <f>IF(C363&lt;7,1,IF(C363&lt;11,2,IF(C363&lt;13,3,IF(C363&lt;17,4,5))))</f>
        <v>5</v>
      </c>
      <c r="C363" s="191" t="s">
        <v>57</v>
      </c>
      <c r="D363" s="229"/>
      <c r="E363" s="229"/>
      <c r="F363" s="40">
        <f>SUMIFS(WORKING!$AB$3:$AB$6802,WORKING!$A$3:$A$6802,Results!$D$3,WORKING!$B$3:$B$6802,Results!A363,WORKING!$C$3:$C$6802,Results!C363)</f>
        <v>0</v>
      </c>
      <c r="G363" s="35">
        <f>SUMIFS(WORKING!$AC$3:$AC$6802,WORKING!$A$3:$A$6802,Results!$D$3,WORKING!$B$3:$B$6802,Results!A363,WORKING!$C$3:$C$6802,Results!C363)/1000</f>
        <v>0</v>
      </c>
      <c r="H363" s="35">
        <f t="shared" si="346"/>
        <v>0</v>
      </c>
      <c r="I363" s="157"/>
      <c r="J363" s="213"/>
      <c r="K363" s="217" t="str">
        <f t="shared" si="347"/>
        <v/>
      </c>
      <c r="L363" s="34">
        <f t="shared" si="340"/>
        <v>0</v>
      </c>
      <c r="M363" s="40">
        <f>IF(K363="",H363*(1+SUMIFS(WORKING!$W$3:$W$6802,WORKING!$A$3:$A$6802,$D$3,WORKING!$B$3:$B$6802,A363,WORKING!$C$3:$C$6802,"Other"))*(1+SUMIFS(WORKING!$AA$3:$AA$6802,WORKING!$A$3:$A$6802,$D$3,WORKING!$B$3:$B$6802,A363,WORKING!$C$3:$C$6802,"Other")),K363*(1+SUMIFS(WORKING!$W$3:$W$6802,WORKING!$A$3:$A$6802,$D$3,WORKING!$B$3:$B$6802,A363,WORKING!$C$3:$C$6802,"Other"))*(1+SUMIFS(WORKING!$AA$3:$AA$6802,WORKING!$A$3:$A$6802,$D$3,WORKING!$B$3:$B$6802,A363,WORKING!$C$3:$C$6802,"Other")))</f>
        <v>0</v>
      </c>
      <c r="N363" s="57"/>
      <c r="O363" s="57"/>
      <c r="P363" s="61">
        <f t="shared" si="341"/>
        <v>0</v>
      </c>
      <c r="Q363" s="40">
        <f t="shared" si="348"/>
        <v>0</v>
      </c>
      <c r="R363" s="40">
        <f t="shared" si="349"/>
        <v>0</v>
      </c>
      <c r="S363" s="44">
        <f t="shared" si="350"/>
        <v>0</v>
      </c>
      <c r="T363" s="35">
        <f t="shared" si="351"/>
        <v>0</v>
      </c>
      <c r="U363" s="40">
        <f>M363*(1+SUMIFS(WORKING!$X$3:$X$6802,WORKING!$A$3:$A$6802,$D$3,WORKING!$B$3:$B$6802,A363,WORKING!$C$3:$C$6802,"Other"))*(1+SUMIFS(WORKING!$AA$3:$AA$6802,WORKING!$A$3:$A$6802,$D$3,WORKING!$B$3:$B$6802,A363,WORKING!$C$3:$C$6802,"Other"))</f>
        <v>0</v>
      </c>
      <c r="V363" s="57"/>
      <c r="W363" s="57"/>
      <c r="X363" s="61">
        <f t="shared" si="342"/>
        <v>0</v>
      </c>
      <c r="Y363" s="40">
        <f t="shared" si="352"/>
        <v>0</v>
      </c>
      <c r="Z363" s="40">
        <f t="shared" si="353"/>
        <v>0</v>
      </c>
      <c r="AA363" s="44">
        <f t="shared" si="354"/>
        <v>0</v>
      </c>
      <c r="AB363" s="35">
        <f t="shared" si="355"/>
        <v>0</v>
      </c>
      <c r="AC363" s="40">
        <f>U363*(1+SUMIFS(WORKING!$Y$3:$Y$6802,WORKING!$A$3:$A$6802,$D$3,WORKING!$B$3:$B$6802,A363,WORKING!$C$3:$C$6802,"Other"))*(1+SUMIFS(WORKING!$AA$3:$AA$6802,WORKING!$A$3:$A$6802,$D$3,WORKING!$B$3:$B$6802,A363,WORKING!$C$3:$C$6802,"Other"))</f>
        <v>0</v>
      </c>
      <c r="AD363" s="57"/>
      <c r="AE363" s="57"/>
      <c r="AF363" s="61">
        <f t="shared" si="343"/>
        <v>0</v>
      </c>
      <c r="AG363" s="40">
        <f t="shared" si="356"/>
        <v>0</v>
      </c>
      <c r="AH363" s="40">
        <f t="shared" si="357"/>
        <v>0</v>
      </c>
      <c r="AI363" s="44">
        <f t="shared" si="358"/>
        <v>0</v>
      </c>
      <c r="AJ363" s="35">
        <f t="shared" si="344"/>
        <v>0</v>
      </c>
      <c r="AK363" s="40">
        <f>AC363*(1+SUMIFS(WORKING!$Z$3:$Z$6802,WORKING!$A$3:$A$6802,$D$3,WORKING!$B$3:$B$6802,A363,WORKING!$C$3:$C$6802,"Other"))*(1+SUMIFS(WORKING!$AA$3:$AA$6802,WORKING!$A$3:$A$6802,$D$3,WORKING!$B$3:$B$6802,A363,WORKING!$C$3:$C$6802,"Other"))</f>
        <v>0</v>
      </c>
      <c r="AL363" s="57"/>
      <c r="AM363" s="57"/>
      <c r="AN363" s="61">
        <f t="shared" si="345"/>
        <v>0</v>
      </c>
      <c r="AO363" s="40">
        <f t="shared" si="359"/>
        <v>0</v>
      </c>
      <c r="AP363" s="40">
        <f t="shared" si="360"/>
        <v>0</v>
      </c>
      <c r="AQ363" s="44">
        <f t="shared" si="361"/>
        <v>0</v>
      </c>
    </row>
    <row r="364" spans="1:43" ht="15.75" hidden="1" thickBot="1" x14ac:dyDescent="0.3">
      <c r="A364" s="49">
        <v>11</v>
      </c>
      <c r="B364" s="49">
        <f t="shared" ref="B364:B366" si="362">IF(C364&lt;7,1,IF(C364&lt;11,2,IF(C364&lt;13,3,IF(C364&lt;17,4,IF(C364="Other",5,6)))))</f>
        <v>6</v>
      </c>
      <c r="C364" s="13" t="s">
        <v>0</v>
      </c>
      <c r="D364" s="41">
        <f>SUM(D344:D363)</f>
        <v>0</v>
      </c>
      <c r="E364" s="41">
        <f>SUM(E344:E363)</f>
        <v>0</v>
      </c>
      <c r="F364" s="42">
        <f>SUM(F344:F363)</f>
        <v>0</v>
      </c>
      <c r="G364" s="41">
        <f>SUM(G344:G363)</f>
        <v>0</v>
      </c>
      <c r="H364" s="41">
        <f>IFERROR(G364/F364,0)</f>
        <v>0</v>
      </c>
      <c r="I364" s="41">
        <f>IF(I344="",F344,I344)+IF(I345="",F345,I345)+IF(I346="",F346,I346)+IF(I347="",F347,I347)+IF(I348="",F348,I348)+IF(I349="",F349,I349)+IF(I350="",F350,I350)+IF(I351="",F351,I351)+IF(I352="",F352,I352)+IF(I353="",F353,I353)+IF(I354="",F354,I354)+IF(I355="",F355,I355)+IF(I356="",F356,I356)+IF(I357="",F357,I357)+IF(I358="",F358,I358)+IF(I359="",F359,I359)+IF(I360="",F360,I360)+IF(I361="",F361,I361)+IF(I362="",F362,I362)+IF(I363="",F363,I363)</f>
        <v>0</v>
      </c>
      <c r="J364" s="41">
        <f>IF(J344="",G344,J344)+IF(J345="",G345,J345)+IF(J346="",G346,J346)+IF(J347="",G347,J347)+IF(J348="",G348,J348)+IF(J349="",G349,J349)+IF(J350="",G350,J350)+IF(J351="",G351,J351)+IF(J352="",G352,J352)+IF(J353="",G353,J353)+IF(J354="",G354,J354)+IF(J355="",G355,J355)+IF(J356="",G356,J356)+IF(J357="",G357,J357)+IF(J358="",G358,J358)+IF(J359="",G359,J359)+IF(J360="",G360,J360)+IF(J361="",G361,J361)+IF(J362="",G362,J362)+IF(J363="",G363,J363)</f>
        <v>0</v>
      </c>
      <c r="K364" s="41" t="str">
        <f>IFERROR(J364/I364,"")</f>
        <v/>
      </c>
      <c r="L364" s="41">
        <f>SUM(L344:L363)</f>
        <v>0</v>
      </c>
      <c r="M364" s="41">
        <f>IFERROR(S364/P364,0)</f>
        <v>0</v>
      </c>
      <c r="N364" s="41">
        <f t="shared" ref="N364:T364" si="363">SUM(N344:N363)</f>
        <v>0</v>
      </c>
      <c r="O364" s="41">
        <f t="shared" si="363"/>
        <v>0</v>
      </c>
      <c r="P364" s="41">
        <f t="shared" si="363"/>
        <v>0</v>
      </c>
      <c r="Q364" s="41">
        <f t="shared" si="363"/>
        <v>0</v>
      </c>
      <c r="R364" s="41">
        <f t="shared" si="363"/>
        <v>0</v>
      </c>
      <c r="S364" s="45">
        <f t="shared" si="363"/>
        <v>0</v>
      </c>
      <c r="T364" s="41">
        <f t="shared" si="363"/>
        <v>0</v>
      </c>
      <c r="U364" s="41">
        <f>IFERROR(AA364/X364,0)</f>
        <v>0</v>
      </c>
      <c r="V364" s="41">
        <f t="shared" ref="V364:AB364" si="364">SUM(V344:V363)</f>
        <v>0</v>
      </c>
      <c r="W364" s="41">
        <f t="shared" si="364"/>
        <v>0</v>
      </c>
      <c r="X364" s="41">
        <f t="shared" si="364"/>
        <v>0</v>
      </c>
      <c r="Y364" s="41">
        <f t="shared" si="364"/>
        <v>0</v>
      </c>
      <c r="Z364" s="41">
        <f t="shared" si="364"/>
        <v>0</v>
      </c>
      <c r="AA364" s="45">
        <f t="shared" si="364"/>
        <v>0</v>
      </c>
      <c r="AB364" s="41">
        <f t="shared" si="364"/>
        <v>0</v>
      </c>
      <c r="AC364" s="41">
        <f>IFERROR(AI364/AF364,0)</f>
        <v>0</v>
      </c>
      <c r="AD364" s="41">
        <f t="shared" ref="AD364:AJ364" si="365">SUM(AD344:AD363)</f>
        <v>0</v>
      </c>
      <c r="AE364" s="41">
        <f t="shared" si="365"/>
        <v>0</v>
      </c>
      <c r="AF364" s="41">
        <f t="shared" si="365"/>
        <v>0</v>
      </c>
      <c r="AG364" s="41">
        <f t="shared" si="365"/>
        <v>0</v>
      </c>
      <c r="AH364" s="41">
        <f t="shared" si="365"/>
        <v>0</v>
      </c>
      <c r="AI364" s="45">
        <f t="shared" si="365"/>
        <v>0</v>
      </c>
      <c r="AJ364" s="41">
        <f t="shared" si="365"/>
        <v>0</v>
      </c>
      <c r="AK364" s="41">
        <f>IFERROR(AQ364/AN364,0)</f>
        <v>0</v>
      </c>
      <c r="AL364" s="41">
        <f t="shared" ref="AL364:AQ364" si="366">SUM(AL344:AL363)</f>
        <v>0</v>
      </c>
      <c r="AM364" s="41">
        <f t="shared" si="366"/>
        <v>0</v>
      </c>
      <c r="AN364" s="41">
        <f t="shared" si="366"/>
        <v>0</v>
      </c>
      <c r="AO364" s="41">
        <f t="shared" si="366"/>
        <v>0</v>
      </c>
      <c r="AP364" s="41">
        <f t="shared" si="366"/>
        <v>0</v>
      </c>
      <c r="AQ364" s="45">
        <f t="shared" si="366"/>
        <v>0</v>
      </c>
    </row>
    <row r="365" spans="1:43" ht="15.75" hidden="1" thickTop="1" x14ac:dyDescent="0.25">
      <c r="A365" s="49">
        <v>11</v>
      </c>
      <c r="B365" s="49">
        <f t="shared" si="362"/>
        <v>6</v>
      </c>
      <c r="C365" s="50" t="s">
        <v>696</v>
      </c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1"/>
      <c r="P365" s="51"/>
      <c r="R365" s="50"/>
      <c r="S365" s="52">
        <f>SUMIFS(ENEData!$E$2:$E$220,ENEData!$A$2:$A$220,$D$3,ENEData!$C$2:$C$220,A365)</f>
        <v>0</v>
      </c>
      <c r="T365" s="50"/>
      <c r="U365" s="50"/>
      <c r="V365" s="51"/>
      <c r="W365" s="51"/>
      <c r="X365" s="108"/>
      <c r="Y365" s="50"/>
      <c r="Z365" s="50"/>
      <c r="AA365" s="52">
        <f>SUMIFS(ENEData!$F$2:$F$220,ENEData!$A$2:$A$220,$D$3,ENEData!$C$2:$C$220,A365)</f>
        <v>0</v>
      </c>
      <c r="AB365" s="50"/>
      <c r="AC365" s="51"/>
      <c r="AD365" s="51"/>
      <c r="AE365" s="108"/>
      <c r="AF365" s="50"/>
      <c r="AG365" s="50"/>
      <c r="AH365" s="50"/>
      <c r="AI365" s="52">
        <f>SUMIFS(ENEData!$G$2:$G$220,ENEData!$A$2:$A$220,$D$3,ENEData!$C$2:$C$220,A365)</f>
        <v>0</v>
      </c>
      <c r="AJ365" s="51"/>
      <c r="AK365" s="51"/>
      <c r="AL365" s="108"/>
      <c r="AM365" s="108"/>
      <c r="AN365" s="108"/>
      <c r="AO365" s="108"/>
      <c r="AP365" s="109"/>
      <c r="AQ365" s="52">
        <f>SUMIFS(ENEData!$H$2:$H$220,ENEData!$A$2:$A$220,$D$3,ENEData!$C$2:$C$220,A365)</f>
        <v>0</v>
      </c>
    </row>
    <row r="366" spans="1:43" hidden="1" x14ac:dyDescent="0.25">
      <c r="A366" s="49">
        <v>11</v>
      </c>
      <c r="B366" s="49">
        <f t="shared" si="362"/>
        <v>6</v>
      </c>
      <c r="C366" s="39" t="s">
        <v>600</v>
      </c>
      <c r="D366" s="39"/>
      <c r="E366" s="39"/>
      <c r="F366" s="39"/>
      <c r="G366" s="39"/>
      <c r="H366" s="39"/>
      <c r="I366" s="39"/>
      <c r="J366" s="39"/>
      <c r="K366" s="39"/>
      <c r="L366" s="39"/>
      <c r="M366" s="39"/>
      <c r="N366" s="39"/>
      <c r="O366" s="53"/>
      <c r="P366" s="53"/>
      <c r="Q366" s="110"/>
      <c r="R366" s="39"/>
      <c r="S366" s="54">
        <f>S365-S364</f>
        <v>0</v>
      </c>
      <c r="T366" s="39"/>
      <c r="U366" s="39"/>
      <c r="V366" s="53"/>
      <c r="W366" s="53"/>
      <c r="X366" s="110"/>
      <c r="Y366" s="39"/>
      <c r="Z366" s="39"/>
      <c r="AA366" s="54">
        <f>AA365-AA364</f>
        <v>0</v>
      </c>
      <c r="AB366" s="39"/>
      <c r="AC366" s="53"/>
      <c r="AD366" s="53"/>
      <c r="AE366" s="110"/>
      <c r="AF366" s="39"/>
      <c r="AG366" s="39"/>
      <c r="AH366" s="39"/>
      <c r="AI366" s="54">
        <f>AI365-AI364</f>
        <v>0</v>
      </c>
      <c r="AJ366" s="53"/>
      <c r="AK366" s="53"/>
      <c r="AL366" s="110"/>
      <c r="AM366" s="110"/>
      <c r="AN366" s="110"/>
      <c r="AO366" s="110"/>
      <c r="AP366" s="111"/>
      <c r="AQ366" s="54">
        <f>AQ365-AQ364</f>
        <v>0</v>
      </c>
    </row>
    <row r="367" spans="1:43" hidden="1" x14ac:dyDescent="0.25"/>
    <row r="368" spans="1:43" hidden="1" x14ac:dyDescent="0.25"/>
    <row r="369" spans="1:43" hidden="1" x14ac:dyDescent="0.25">
      <c r="A369" s="49">
        <v>12</v>
      </c>
      <c r="B369" s="49">
        <f t="shared" ref="B369:B387" si="367">IF(C369&lt;7,1,IF(C369&lt;11,2,IF(C369&lt;13,3,IF(C369&lt;17,4,IF(C369="Other",5,6)))))</f>
        <v>6</v>
      </c>
      <c r="C369" s="1" t="str">
        <f t="array" ref="C369">IFERROR(INDEX(MTEC17_PROG!$D$2:$D$231,MATCH(1,(MTEC17_PROG!$A$2:$A$231=Results!$D$3)*(MTEC17_PROG!$C$2:$C$231=Results!A369),0)),"Programme "&amp;A369)</f>
        <v>Programme 12</v>
      </c>
      <c r="D369" s="1"/>
      <c r="E369" s="1"/>
      <c r="F369" s="1"/>
      <c r="G369" s="1"/>
      <c r="H369" s="1"/>
      <c r="I369" s="1"/>
      <c r="J369" s="1"/>
      <c r="K369" s="1"/>
      <c r="AP369" s="26"/>
      <c r="AQ369" s="106"/>
    </row>
    <row r="370" spans="1:43" hidden="1" x14ac:dyDescent="0.25">
      <c r="A370" s="49">
        <v>12</v>
      </c>
      <c r="B370" s="49">
        <f t="shared" si="367"/>
        <v>1</v>
      </c>
      <c r="C370" s="14"/>
      <c r="D370" s="230" t="s">
        <v>733</v>
      </c>
      <c r="E370" s="231"/>
      <c r="F370" s="230" t="s">
        <v>602</v>
      </c>
      <c r="G370" s="234"/>
      <c r="H370" s="234"/>
      <c r="I370" s="234"/>
      <c r="J370" s="234"/>
      <c r="K370" s="231"/>
      <c r="L370" s="234" t="s">
        <v>1</v>
      </c>
      <c r="M370" s="234"/>
      <c r="N370" s="234"/>
      <c r="O370" s="234"/>
      <c r="P370" s="234"/>
      <c r="Q370" s="234"/>
      <c r="R370" s="234"/>
      <c r="S370" s="231"/>
      <c r="T370" s="230" t="s">
        <v>2</v>
      </c>
      <c r="U370" s="234"/>
      <c r="V370" s="234"/>
      <c r="W370" s="234"/>
      <c r="X370" s="234"/>
      <c r="Y370" s="234"/>
      <c r="Z370" s="234"/>
      <c r="AA370" s="231"/>
      <c r="AB370" s="230" t="s">
        <v>3</v>
      </c>
      <c r="AC370" s="234"/>
      <c r="AD370" s="234"/>
      <c r="AE370" s="234"/>
      <c r="AF370" s="234"/>
      <c r="AG370" s="234"/>
      <c r="AH370" s="234"/>
      <c r="AI370" s="231"/>
      <c r="AJ370" s="230" t="s">
        <v>4</v>
      </c>
      <c r="AK370" s="234"/>
      <c r="AL370" s="234"/>
      <c r="AM370" s="234"/>
      <c r="AN370" s="234"/>
      <c r="AO370" s="234"/>
      <c r="AP370" s="234"/>
      <c r="AQ370" s="231"/>
    </row>
    <row r="371" spans="1:43" ht="60" hidden="1" x14ac:dyDescent="0.25">
      <c r="A371" s="49">
        <v>12</v>
      </c>
      <c r="B371" s="49">
        <f t="shared" si="367"/>
        <v>6</v>
      </c>
      <c r="C371" s="11" t="s">
        <v>59</v>
      </c>
      <c r="D371" s="11" t="s">
        <v>731</v>
      </c>
      <c r="E371" s="11" t="s">
        <v>732</v>
      </c>
      <c r="F371" s="214" t="s">
        <v>651</v>
      </c>
      <c r="G371" s="215" t="s">
        <v>652</v>
      </c>
      <c r="H371" s="215" t="s">
        <v>653</v>
      </c>
      <c r="I371" s="216" t="s">
        <v>694</v>
      </c>
      <c r="J371" s="216" t="s">
        <v>693</v>
      </c>
      <c r="K371" s="216" t="s">
        <v>695</v>
      </c>
      <c r="L371" s="12" t="s">
        <v>604</v>
      </c>
      <c r="M371" s="10" t="s">
        <v>322</v>
      </c>
      <c r="N371" s="12" t="s">
        <v>54</v>
      </c>
      <c r="O371" s="10" t="s">
        <v>697</v>
      </c>
      <c r="P371" s="10" t="s">
        <v>392</v>
      </c>
      <c r="Q371" s="10" t="s">
        <v>393</v>
      </c>
      <c r="R371" s="10" t="s">
        <v>390</v>
      </c>
      <c r="S371" s="43" t="s">
        <v>394</v>
      </c>
      <c r="T371" s="10" t="s">
        <v>391</v>
      </c>
      <c r="U371" s="10" t="s">
        <v>322</v>
      </c>
      <c r="V371" s="12" t="s">
        <v>54</v>
      </c>
      <c r="W371" s="10" t="s">
        <v>697</v>
      </c>
      <c r="X371" s="10" t="s">
        <v>392</v>
      </c>
      <c r="Y371" s="10" t="s">
        <v>393</v>
      </c>
      <c r="Z371" s="10" t="s">
        <v>390</v>
      </c>
      <c r="AA371" s="43" t="s">
        <v>394</v>
      </c>
      <c r="AB371" s="10" t="s">
        <v>391</v>
      </c>
      <c r="AC371" s="10" t="s">
        <v>322</v>
      </c>
      <c r="AD371" s="12" t="s">
        <v>54</v>
      </c>
      <c r="AE371" s="10" t="s">
        <v>697</v>
      </c>
      <c r="AF371" s="10" t="s">
        <v>392</v>
      </c>
      <c r="AG371" s="10" t="s">
        <v>393</v>
      </c>
      <c r="AH371" s="10" t="s">
        <v>390</v>
      </c>
      <c r="AI371" s="43" t="s">
        <v>394</v>
      </c>
      <c r="AJ371" s="10" t="s">
        <v>391</v>
      </c>
      <c r="AK371" s="10" t="s">
        <v>322</v>
      </c>
      <c r="AL371" s="12" t="s">
        <v>54</v>
      </c>
      <c r="AM371" s="10" t="s">
        <v>697</v>
      </c>
      <c r="AN371" s="10" t="s">
        <v>392</v>
      </c>
      <c r="AO371" s="10" t="s">
        <v>393</v>
      </c>
      <c r="AP371" s="10" t="s">
        <v>390</v>
      </c>
      <c r="AQ371" s="43" t="s">
        <v>394</v>
      </c>
    </row>
    <row r="372" spans="1:43" hidden="1" x14ac:dyDescent="0.25">
      <c r="A372" s="49">
        <v>12</v>
      </c>
      <c r="B372" s="49">
        <f t="shared" si="367"/>
        <v>1</v>
      </c>
      <c r="C372" s="7">
        <v>1</v>
      </c>
      <c r="D372" s="228"/>
      <c r="E372" s="228"/>
      <c r="F372" s="40">
        <f>SUMIFS(WORKING!$AB$3:$AB$6802,WORKING!$A$3:$A$6802,Results!$D$3,WORKING!$B$3:$B$6802,Results!A372,WORKING!$C$3:$C$6802,Results!C372)</f>
        <v>0</v>
      </c>
      <c r="G372" s="35">
        <f>SUMIFS(WORKING!$AC$3:$AC$6802,WORKING!$A$3:$A$6802,Results!$D$3,WORKING!$B$3:$B$6802,Results!A372,WORKING!$C$3:$C$6802,Results!C372)/1000</f>
        <v>0</v>
      </c>
      <c r="H372" s="35">
        <f>IFERROR(G372/F372,0)</f>
        <v>0</v>
      </c>
      <c r="I372" s="156"/>
      <c r="J372" s="211"/>
      <c r="K372" s="217" t="str">
        <f>IFERROR(IF(J372="",G372,J372)/IF(I372="",F372,I372),"")</f>
        <v/>
      </c>
      <c r="L372" s="34">
        <f t="shared" ref="L372:L391" si="368">IF(I372="",F372,I372)</f>
        <v>0</v>
      </c>
      <c r="M372" s="40">
        <f>IF(K372="",H372*(1+SUMIFS(WORKING!$W$3:$W$6802,WORKING!$A$3:$A$6802,$D$3,WORKING!$B$3:$B$6802,A372,WORKING!$C$3:$C$6802,C372))*(1+SUMIFS(WORKING!$AA$3:$AA$6802,WORKING!$A$3:$A$6802,$D$3,WORKING!$B$3:$B$6802,A372,WORKING!$C$3:$C$6802,C372)),K372*(1+SUMIFS(WORKING!$W$3:$W$6802,WORKING!$A$3:$A$6802,$D$3,WORKING!$B$3:$B$6802,A372,WORKING!$C$3:$C$6802,C372))*(1+SUMIFS(WORKING!$AA$3:$AA$6802,WORKING!$A$3:$A$6802,$D$3,WORKING!$B$3:$B$6802,A372,WORKING!$C$3:$C$6802,C372)))</f>
        <v>0</v>
      </c>
      <c r="N372" s="57"/>
      <c r="O372" s="57"/>
      <c r="P372" s="61">
        <f t="shared" ref="P372:P391" si="369">-O372+L372+N372</f>
        <v>0</v>
      </c>
      <c r="Q372" s="40">
        <f>M372*N372</f>
        <v>0</v>
      </c>
      <c r="R372" s="40">
        <f>-M372*O372</f>
        <v>0</v>
      </c>
      <c r="S372" s="44">
        <f>M372*P372</f>
        <v>0</v>
      </c>
      <c r="T372" s="35">
        <f>P372</f>
        <v>0</v>
      </c>
      <c r="U372" s="40">
        <f>M372*(1+SUMIFS(WORKING!$X$3:$X$6802,WORKING!$A$3:$A$6802,$D$3,WORKING!$B$3:$B$6802,A372,WORKING!$C$3:$C$6802,C372))*(1+SUMIFS(WORKING!$AA$3:$AA$6802,WORKING!$A$3:$A$6802,$D$3,WORKING!$B$3:$B$6802,A372,WORKING!$C$3:$C$6802,C372))</f>
        <v>0</v>
      </c>
      <c r="V372" s="57"/>
      <c r="W372" s="57"/>
      <c r="X372" s="61">
        <f t="shared" ref="X372:X391" si="370">-W372+T372+V372</f>
        <v>0</v>
      </c>
      <c r="Y372" s="40">
        <f>U372*V372</f>
        <v>0</v>
      </c>
      <c r="Z372" s="40">
        <f>-U372*W372</f>
        <v>0</v>
      </c>
      <c r="AA372" s="44">
        <f>U372*X372</f>
        <v>0</v>
      </c>
      <c r="AB372" s="35">
        <f>X372</f>
        <v>0</v>
      </c>
      <c r="AC372" s="40">
        <f>U372*(1+SUMIFS(WORKING!$Y$3:$Y$6802,WORKING!$A$3:$A$6802,$D$3,WORKING!$B$3:$B$6802,A372,WORKING!$C$3:$C$6802,C372))*(1+SUMIFS(WORKING!$AA$3:$AA$6802,WORKING!$A$3:$A$6802,$D$3,WORKING!$B$3:$B$6802,A372,WORKING!$C$3:$C$6802,C372))</f>
        <v>0</v>
      </c>
      <c r="AD372" s="57"/>
      <c r="AE372" s="57"/>
      <c r="AF372" s="61">
        <f t="shared" ref="AF372:AF391" si="371">-AE372+AB372+AD372</f>
        <v>0</v>
      </c>
      <c r="AG372" s="40">
        <f>AC372*AD372</f>
        <v>0</v>
      </c>
      <c r="AH372" s="40">
        <f>-AC372*AE372</f>
        <v>0</v>
      </c>
      <c r="AI372" s="44">
        <f>AC372*AF372</f>
        <v>0</v>
      </c>
      <c r="AJ372" s="35">
        <f t="shared" ref="AJ372:AJ391" si="372">AF372</f>
        <v>0</v>
      </c>
      <c r="AK372" s="40">
        <f>AC372*(1+SUMIFS(WORKING!$Z$3:$Z$6802,WORKING!$A$3:$A$6802,$D$3,WORKING!$B$3:$B$6802,A372,WORKING!$C$3:$C$6802,C372))*(1+SUMIFS(WORKING!$AA$3:$AA$6802,WORKING!$A$3:$A$6802,$D$3,WORKING!$B$3:$B$6802,A372,WORKING!$C$3:$C$6802,C372))</f>
        <v>0</v>
      </c>
      <c r="AL372" s="57"/>
      <c r="AM372" s="57"/>
      <c r="AN372" s="61">
        <f t="shared" ref="AN372:AN391" si="373">-AM372+AJ372+AL372</f>
        <v>0</v>
      </c>
      <c r="AO372" s="40">
        <f>AK372*AL372</f>
        <v>0</v>
      </c>
      <c r="AP372" s="40">
        <f>-AK372*AM372</f>
        <v>0</v>
      </c>
      <c r="AQ372" s="44">
        <f>AK372*AN372</f>
        <v>0</v>
      </c>
    </row>
    <row r="373" spans="1:43" hidden="1" x14ac:dyDescent="0.25">
      <c r="A373" s="49">
        <v>12</v>
      </c>
      <c r="B373" s="49">
        <f t="shared" si="367"/>
        <v>1</v>
      </c>
      <c r="C373" s="7">
        <v>2</v>
      </c>
      <c r="D373" s="228"/>
      <c r="E373" s="228"/>
      <c r="F373" s="40">
        <f>SUMIFS(WORKING!$AB$3:$AB$6802,WORKING!$A$3:$A$6802,Results!$D$3,WORKING!$B$3:$B$6802,Results!A373,WORKING!$C$3:$C$6802,Results!C373)</f>
        <v>0</v>
      </c>
      <c r="G373" s="35">
        <f>SUMIFS(WORKING!$AC$3:$AC$6802,WORKING!$A$3:$A$6802,Results!$D$3,WORKING!$B$3:$B$6802,Results!A373,WORKING!$C$3:$C$6802,Results!C373)/1000</f>
        <v>0</v>
      </c>
      <c r="H373" s="35">
        <f t="shared" ref="H373:H391" si="374">IFERROR(G373/F373,0)</f>
        <v>0</v>
      </c>
      <c r="I373" s="187"/>
      <c r="J373" s="212"/>
      <c r="K373" s="217" t="str">
        <f t="shared" ref="K373:K391" si="375">IFERROR(IF(J373="",G373,J373)/IF(I373="",F373,I373),"")</f>
        <v/>
      </c>
      <c r="L373" s="34">
        <f t="shared" si="368"/>
        <v>0</v>
      </c>
      <c r="M373" s="40">
        <f>IF(K373="",H373*(1+SUMIFS(WORKING!$W$3:$W$6802,WORKING!$A$3:$A$6802,$D$3,WORKING!$B$3:$B$6802,A373,WORKING!$C$3:$C$6802,C373))*(1+SUMIFS(WORKING!$AA$3:$AA$6802,WORKING!$A$3:$A$6802,$D$3,WORKING!$B$3:$B$6802,A373,WORKING!$C$3:$C$6802,C373)),K373*(1+SUMIFS(WORKING!$W$3:$W$6802,WORKING!$A$3:$A$6802,$D$3,WORKING!$B$3:$B$6802,A373,WORKING!$C$3:$C$6802,C373))*(1+SUMIFS(WORKING!$AA$3:$AA$6802,WORKING!$A$3:$A$6802,$D$3,WORKING!$B$3:$B$6802,A373,WORKING!$C$3:$C$6802,C373)))</f>
        <v>0</v>
      </c>
      <c r="N373" s="57"/>
      <c r="O373" s="57"/>
      <c r="P373" s="61">
        <f t="shared" si="369"/>
        <v>0</v>
      </c>
      <c r="Q373" s="40">
        <f t="shared" ref="Q373:Q391" si="376">M373*N373</f>
        <v>0</v>
      </c>
      <c r="R373" s="40">
        <f t="shared" ref="R373:R391" si="377">-M373*O373</f>
        <v>0</v>
      </c>
      <c r="S373" s="44">
        <f t="shared" ref="S373:S391" si="378">M373*P373</f>
        <v>0</v>
      </c>
      <c r="T373" s="35">
        <f t="shared" ref="T373:T391" si="379">P373</f>
        <v>0</v>
      </c>
      <c r="U373" s="40">
        <f>M373*(1+SUMIFS(WORKING!$X$3:$X$6802,WORKING!$A$3:$A$6802,$D$3,WORKING!$B$3:$B$6802,A373,WORKING!$C$3:$C$6802,C373))*(1+SUMIFS(WORKING!$AA$3:$AA$6802,WORKING!$A$3:$A$6802,$D$3,WORKING!$B$3:$B$6802,A373,WORKING!$C$3:$C$6802,C373))</f>
        <v>0</v>
      </c>
      <c r="V373" s="57"/>
      <c r="W373" s="57"/>
      <c r="X373" s="61">
        <f t="shared" si="370"/>
        <v>0</v>
      </c>
      <c r="Y373" s="40">
        <f t="shared" ref="Y373:Y391" si="380">U373*V373</f>
        <v>0</v>
      </c>
      <c r="Z373" s="40">
        <f t="shared" ref="Z373:Z391" si="381">-U373*W373</f>
        <v>0</v>
      </c>
      <c r="AA373" s="44">
        <f t="shared" ref="AA373:AA391" si="382">U373*X373</f>
        <v>0</v>
      </c>
      <c r="AB373" s="35">
        <f t="shared" ref="AB373:AB391" si="383">X373</f>
        <v>0</v>
      </c>
      <c r="AC373" s="40">
        <f>U373*(1+SUMIFS(WORKING!$Y$3:$Y$6802,WORKING!$A$3:$A$6802,$D$3,WORKING!$B$3:$B$6802,A373,WORKING!$C$3:$C$6802,C373))*(1+SUMIFS(WORKING!$AA$3:$AA$6802,WORKING!$A$3:$A$6802,$D$3,WORKING!$B$3:$B$6802,A373,WORKING!$C$3:$C$6802,C373))</f>
        <v>0</v>
      </c>
      <c r="AD373" s="57"/>
      <c r="AE373" s="57"/>
      <c r="AF373" s="61">
        <f t="shared" si="371"/>
        <v>0</v>
      </c>
      <c r="AG373" s="40">
        <f t="shared" ref="AG373:AG391" si="384">AC373*AD373</f>
        <v>0</v>
      </c>
      <c r="AH373" s="40">
        <f t="shared" ref="AH373:AH391" si="385">-AC373*AE373</f>
        <v>0</v>
      </c>
      <c r="AI373" s="44">
        <f t="shared" ref="AI373:AI391" si="386">AC373*AF373</f>
        <v>0</v>
      </c>
      <c r="AJ373" s="35">
        <f t="shared" si="372"/>
        <v>0</v>
      </c>
      <c r="AK373" s="40">
        <f>AC373*(1+SUMIFS(WORKING!$Z$3:$Z$6802,WORKING!$A$3:$A$6802,$D$3,WORKING!$B$3:$B$6802,A373,WORKING!$C$3:$C$6802,C373))*(1+SUMIFS(WORKING!$AA$3:$AA$6802,WORKING!$A$3:$A$6802,$D$3,WORKING!$B$3:$B$6802,A373,WORKING!$C$3:$C$6802,C373))</f>
        <v>0</v>
      </c>
      <c r="AL373" s="57"/>
      <c r="AM373" s="57"/>
      <c r="AN373" s="61">
        <f t="shared" si="373"/>
        <v>0</v>
      </c>
      <c r="AO373" s="40">
        <f t="shared" ref="AO373:AO391" si="387">AK373*AL373</f>
        <v>0</v>
      </c>
      <c r="AP373" s="40">
        <f t="shared" ref="AP373:AP391" si="388">-AK373*AM373</f>
        <v>0</v>
      </c>
      <c r="AQ373" s="44">
        <f t="shared" ref="AQ373:AQ391" si="389">AK373*AN373</f>
        <v>0</v>
      </c>
    </row>
    <row r="374" spans="1:43" hidden="1" x14ac:dyDescent="0.25">
      <c r="A374" s="49">
        <v>12</v>
      </c>
      <c r="B374" s="49">
        <f t="shared" si="367"/>
        <v>1</v>
      </c>
      <c r="C374" s="7">
        <v>3</v>
      </c>
      <c r="D374" s="228"/>
      <c r="E374" s="228"/>
      <c r="F374" s="40">
        <f>SUMIFS(WORKING!$AB$3:$AB$6802,WORKING!$A$3:$A$6802,Results!$D$3,WORKING!$B$3:$B$6802,Results!A374,WORKING!$C$3:$C$6802,Results!C374)</f>
        <v>0</v>
      </c>
      <c r="G374" s="35">
        <f>SUMIFS(WORKING!$AC$3:$AC$6802,WORKING!$A$3:$A$6802,Results!$D$3,WORKING!$B$3:$B$6802,Results!A374,WORKING!$C$3:$C$6802,Results!C374)/1000</f>
        <v>0</v>
      </c>
      <c r="H374" s="35">
        <f t="shared" si="374"/>
        <v>0</v>
      </c>
      <c r="I374" s="187"/>
      <c r="J374" s="212"/>
      <c r="K374" s="217" t="str">
        <f t="shared" si="375"/>
        <v/>
      </c>
      <c r="L374" s="34">
        <f t="shared" si="368"/>
        <v>0</v>
      </c>
      <c r="M374" s="40">
        <f>IF(K374="",H374*(1+SUMIFS(WORKING!$W$3:$W$6802,WORKING!$A$3:$A$6802,$D$3,WORKING!$B$3:$B$6802,A374,WORKING!$C$3:$C$6802,C374))*(1+SUMIFS(WORKING!$AA$3:$AA$6802,WORKING!$A$3:$A$6802,$D$3,WORKING!$B$3:$B$6802,A374,WORKING!$C$3:$C$6802,C374)),K374*(1+SUMIFS(WORKING!$W$3:$W$6802,WORKING!$A$3:$A$6802,$D$3,WORKING!$B$3:$B$6802,A374,WORKING!$C$3:$C$6802,C374))*(1+SUMIFS(WORKING!$AA$3:$AA$6802,WORKING!$A$3:$A$6802,$D$3,WORKING!$B$3:$B$6802,A374,WORKING!$C$3:$C$6802,C374)))</f>
        <v>0</v>
      </c>
      <c r="N374" s="57"/>
      <c r="O374" s="57"/>
      <c r="P374" s="61">
        <f t="shared" si="369"/>
        <v>0</v>
      </c>
      <c r="Q374" s="40">
        <f t="shared" si="376"/>
        <v>0</v>
      </c>
      <c r="R374" s="40">
        <f t="shared" si="377"/>
        <v>0</v>
      </c>
      <c r="S374" s="44">
        <f t="shared" si="378"/>
        <v>0</v>
      </c>
      <c r="T374" s="35">
        <f t="shared" si="379"/>
        <v>0</v>
      </c>
      <c r="U374" s="40">
        <f>M374*(1+SUMIFS(WORKING!$X$3:$X$6802,WORKING!$A$3:$A$6802,$D$3,WORKING!$B$3:$B$6802,A374,WORKING!$C$3:$C$6802,C374))*(1+SUMIFS(WORKING!$AA$3:$AA$6802,WORKING!$A$3:$A$6802,$D$3,WORKING!$B$3:$B$6802,A374,WORKING!$C$3:$C$6802,C374))</f>
        <v>0</v>
      </c>
      <c r="V374" s="57"/>
      <c r="W374" s="57"/>
      <c r="X374" s="61">
        <f t="shared" si="370"/>
        <v>0</v>
      </c>
      <c r="Y374" s="40">
        <f t="shared" si="380"/>
        <v>0</v>
      </c>
      <c r="Z374" s="40">
        <f t="shared" si="381"/>
        <v>0</v>
      </c>
      <c r="AA374" s="44">
        <f t="shared" si="382"/>
        <v>0</v>
      </c>
      <c r="AB374" s="35">
        <f t="shared" si="383"/>
        <v>0</v>
      </c>
      <c r="AC374" s="40">
        <f>U374*(1+SUMIFS(WORKING!$Y$3:$Y$6802,WORKING!$A$3:$A$6802,$D$3,WORKING!$B$3:$B$6802,A374,WORKING!$C$3:$C$6802,C374))*(1+SUMIFS(WORKING!$AA$3:$AA$6802,WORKING!$A$3:$A$6802,$D$3,WORKING!$B$3:$B$6802,A374,WORKING!$C$3:$C$6802,C374))</f>
        <v>0</v>
      </c>
      <c r="AD374" s="57"/>
      <c r="AE374" s="57"/>
      <c r="AF374" s="61">
        <f t="shared" si="371"/>
        <v>0</v>
      </c>
      <c r="AG374" s="40">
        <f t="shared" si="384"/>
        <v>0</v>
      </c>
      <c r="AH374" s="40">
        <f t="shared" si="385"/>
        <v>0</v>
      </c>
      <c r="AI374" s="44">
        <f t="shared" si="386"/>
        <v>0</v>
      </c>
      <c r="AJ374" s="35">
        <f t="shared" si="372"/>
        <v>0</v>
      </c>
      <c r="AK374" s="40">
        <f>AC374*(1+SUMIFS(WORKING!$Z$3:$Z$6802,WORKING!$A$3:$A$6802,$D$3,WORKING!$B$3:$B$6802,A374,WORKING!$C$3:$C$6802,C374))*(1+SUMIFS(WORKING!$AA$3:$AA$6802,WORKING!$A$3:$A$6802,$D$3,WORKING!$B$3:$B$6802,A374,WORKING!$C$3:$C$6802,C374))</f>
        <v>0</v>
      </c>
      <c r="AL374" s="57"/>
      <c r="AM374" s="57"/>
      <c r="AN374" s="61">
        <f t="shared" si="373"/>
        <v>0</v>
      </c>
      <c r="AO374" s="40">
        <f t="shared" si="387"/>
        <v>0</v>
      </c>
      <c r="AP374" s="40">
        <f t="shared" si="388"/>
        <v>0</v>
      </c>
      <c r="AQ374" s="44">
        <f t="shared" si="389"/>
        <v>0</v>
      </c>
    </row>
    <row r="375" spans="1:43" hidden="1" x14ac:dyDescent="0.25">
      <c r="A375" s="49">
        <v>12</v>
      </c>
      <c r="B375" s="49">
        <f t="shared" si="367"/>
        <v>1</v>
      </c>
      <c r="C375" s="7">
        <v>4</v>
      </c>
      <c r="D375" s="228"/>
      <c r="E375" s="228"/>
      <c r="F375" s="40">
        <f>SUMIFS(WORKING!$AB$3:$AB$6802,WORKING!$A$3:$A$6802,Results!$D$3,WORKING!$B$3:$B$6802,Results!A375,WORKING!$C$3:$C$6802,Results!C375)</f>
        <v>0</v>
      </c>
      <c r="G375" s="35">
        <f>SUMIFS(WORKING!$AC$3:$AC$6802,WORKING!$A$3:$A$6802,Results!$D$3,WORKING!$B$3:$B$6802,Results!A375,WORKING!$C$3:$C$6802,Results!C375)/1000</f>
        <v>0</v>
      </c>
      <c r="H375" s="35">
        <f t="shared" si="374"/>
        <v>0</v>
      </c>
      <c r="I375" s="187"/>
      <c r="J375" s="212"/>
      <c r="K375" s="217" t="str">
        <f t="shared" si="375"/>
        <v/>
      </c>
      <c r="L375" s="34">
        <f t="shared" si="368"/>
        <v>0</v>
      </c>
      <c r="M375" s="40">
        <f>IF(K375="",H375*(1+SUMIFS(WORKING!$W$3:$W$6802,WORKING!$A$3:$A$6802,$D$3,WORKING!$B$3:$B$6802,A375,WORKING!$C$3:$C$6802,C375))*(1+SUMIFS(WORKING!$AA$3:$AA$6802,WORKING!$A$3:$A$6802,$D$3,WORKING!$B$3:$B$6802,A375,WORKING!$C$3:$C$6802,C375)),K375*(1+SUMIFS(WORKING!$W$3:$W$6802,WORKING!$A$3:$A$6802,$D$3,WORKING!$B$3:$B$6802,A375,WORKING!$C$3:$C$6802,C375))*(1+SUMIFS(WORKING!$AA$3:$AA$6802,WORKING!$A$3:$A$6802,$D$3,WORKING!$B$3:$B$6802,A375,WORKING!$C$3:$C$6802,C375)))</f>
        <v>0</v>
      </c>
      <c r="N375" s="57"/>
      <c r="O375" s="57"/>
      <c r="P375" s="61">
        <f t="shared" si="369"/>
        <v>0</v>
      </c>
      <c r="Q375" s="40">
        <f t="shared" si="376"/>
        <v>0</v>
      </c>
      <c r="R375" s="40">
        <f t="shared" si="377"/>
        <v>0</v>
      </c>
      <c r="S375" s="44">
        <f t="shared" si="378"/>
        <v>0</v>
      </c>
      <c r="T375" s="35">
        <f t="shared" si="379"/>
        <v>0</v>
      </c>
      <c r="U375" s="40">
        <f>M375*(1+SUMIFS(WORKING!$X$3:$X$6802,WORKING!$A$3:$A$6802,$D$3,WORKING!$B$3:$B$6802,A375,WORKING!$C$3:$C$6802,C375))*(1+SUMIFS(WORKING!$AA$3:$AA$6802,WORKING!$A$3:$A$6802,$D$3,WORKING!$B$3:$B$6802,A375,WORKING!$C$3:$C$6802,C375))</f>
        <v>0</v>
      </c>
      <c r="V375" s="57"/>
      <c r="W375" s="57"/>
      <c r="X375" s="61">
        <f t="shared" si="370"/>
        <v>0</v>
      </c>
      <c r="Y375" s="40">
        <f t="shared" si="380"/>
        <v>0</v>
      </c>
      <c r="Z375" s="40">
        <f t="shared" si="381"/>
        <v>0</v>
      </c>
      <c r="AA375" s="44">
        <f t="shared" si="382"/>
        <v>0</v>
      </c>
      <c r="AB375" s="35">
        <f t="shared" si="383"/>
        <v>0</v>
      </c>
      <c r="AC375" s="40">
        <f>U375*(1+SUMIFS(WORKING!$Y$3:$Y$6802,WORKING!$A$3:$A$6802,$D$3,WORKING!$B$3:$B$6802,A375,WORKING!$C$3:$C$6802,C375))*(1+SUMIFS(WORKING!$AA$3:$AA$6802,WORKING!$A$3:$A$6802,$D$3,WORKING!$B$3:$B$6802,A375,WORKING!$C$3:$C$6802,C375))</f>
        <v>0</v>
      </c>
      <c r="AD375" s="57"/>
      <c r="AE375" s="57"/>
      <c r="AF375" s="61">
        <f t="shared" si="371"/>
        <v>0</v>
      </c>
      <c r="AG375" s="40">
        <f t="shared" si="384"/>
        <v>0</v>
      </c>
      <c r="AH375" s="40">
        <f t="shared" si="385"/>
        <v>0</v>
      </c>
      <c r="AI375" s="44">
        <f t="shared" si="386"/>
        <v>0</v>
      </c>
      <c r="AJ375" s="35">
        <f t="shared" si="372"/>
        <v>0</v>
      </c>
      <c r="AK375" s="40">
        <f>AC375*(1+SUMIFS(WORKING!$Z$3:$Z$6802,WORKING!$A$3:$A$6802,$D$3,WORKING!$B$3:$B$6802,A375,WORKING!$C$3:$C$6802,C375))*(1+SUMIFS(WORKING!$AA$3:$AA$6802,WORKING!$A$3:$A$6802,$D$3,WORKING!$B$3:$B$6802,A375,WORKING!$C$3:$C$6802,C375))</f>
        <v>0</v>
      </c>
      <c r="AL375" s="57"/>
      <c r="AM375" s="57"/>
      <c r="AN375" s="61">
        <f t="shared" si="373"/>
        <v>0</v>
      </c>
      <c r="AO375" s="40">
        <f t="shared" si="387"/>
        <v>0</v>
      </c>
      <c r="AP375" s="40">
        <f t="shared" si="388"/>
        <v>0</v>
      </c>
      <c r="AQ375" s="44">
        <f t="shared" si="389"/>
        <v>0</v>
      </c>
    </row>
    <row r="376" spans="1:43" hidden="1" x14ac:dyDescent="0.25">
      <c r="A376" s="49">
        <v>12</v>
      </c>
      <c r="B376" s="49">
        <f t="shared" si="367"/>
        <v>1</v>
      </c>
      <c r="C376" s="7">
        <v>5</v>
      </c>
      <c r="D376" s="228"/>
      <c r="E376" s="228"/>
      <c r="F376" s="40">
        <f>SUMIFS(WORKING!$AB$3:$AB$6802,WORKING!$A$3:$A$6802,Results!$D$3,WORKING!$B$3:$B$6802,Results!A376,WORKING!$C$3:$C$6802,Results!C376)</f>
        <v>0</v>
      </c>
      <c r="G376" s="35">
        <f>SUMIFS(WORKING!$AC$3:$AC$6802,WORKING!$A$3:$A$6802,Results!$D$3,WORKING!$B$3:$B$6802,Results!A376,WORKING!$C$3:$C$6802,Results!C376)/1000</f>
        <v>0</v>
      </c>
      <c r="H376" s="35">
        <f t="shared" si="374"/>
        <v>0</v>
      </c>
      <c r="I376" s="187"/>
      <c r="J376" s="212"/>
      <c r="K376" s="217" t="str">
        <f t="shared" si="375"/>
        <v/>
      </c>
      <c r="L376" s="34">
        <f t="shared" si="368"/>
        <v>0</v>
      </c>
      <c r="M376" s="40">
        <f>IF(K376="",H376*(1+SUMIFS(WORKING!$W$3:$W$6802,WORKING!$A$3:$A$6802,$D$3,WORKING!$B$3:$B$6802,A376,WORKING!$C$3:$C$6802,C376))*(1+SUMIFS(WORKING!$AA$3:$AA$6802,WORKING!$A$3:$A$6802,$D$3,WORKING!$B$3:$B$6802,A376,WORKING!$C$3:$C$6802,C376)),K376*(1+SUMIFS(WORKING!$W$3:$W$6802,WORKING!$A$3:$A$6802,$D$3,WORKING!$B$3:$B$6802,A376,WORKING!$C$3:$C$6802,C376))*(1+SUMIFS(WORKING!$AA$3:$AA$6802,WORKING!$A$3:$A$6802,$D$3,WORKING!$B$3:$B$6802,A376,WORKING!$C$3:$C$6802,C376)))</f>
        <v>0</v>
      </c>
      <c r="N376" s="57"/>
      <c r="O376" s="57"/>
      <c r="P376" s="61">
        <f t="shared" si="369"/>
        <v>0</v>
      </c>
      <c r="Q376" s="40">
        <f t="shared" si="376"/>
        <v>0</v>
      </c>
      <c r="R376" s="40">
        <f t="shared" si="377"/>
        <v>0</v>
      </c>
      <c r="S376" s="44">
        <f t="shared" si="378"/>
        <v>0</v>
      </c>
      <c r="T376" s="35">
        <f t="shared" si="379"/>
        <v>0</v>
      </c>
      <c r="U376" s="40">
        <f>M376*(1+SUMIFS(WORKING!$X$3:$X$6802,WORKING!$A$3:$A$6802,$D$3,WORKING!$B$3:$B$6802,A376,WORKING!$C$3:$C$6802,C376))*(1+SUMIFS(WORKING!$AA$3:$AA$6802,WORKING!$A$3:$A$6802,$D$3,WORKING!$B$3:$B$6802,A376,WORKING!$C$3:$C$6802,C376))</f>
        <v>0</v>
      </c>
      <c r="V376" s="57"/>
      <c r="W376" s="57"/>
      <c r="X376" s="61">
        <f t="shared" si="370"/>
        <v>0</v>
      </c>
      <c r="Y376" s="40">
        <f t="shared" si="380"/>
        <v>0</v>
      </c>
      <c r="Z376" s="40">
        <f t="shared" si="381"/>
        <v>0</v>
      </c>
      <c r="AA376" s="44">
        <f t="shared" si="382"/>
        <v>0</v>
      </c>
      <c r="AB376" s="35">
        <f t="shared" si="383"/>
        <v>0</v>
      </c>
      <c r="AC376" s="40">
        <f>U376*(1+SUMIFS(WORKING!$Y$3:$Y$6802,WORKING!$A$3:$A$6802,$D$3,WORKING!$B$3:$B$6802,A376,WORKING!$C$3:$C$6802,C376))*(1+SUMIFS(WORKING!$AA$3:$AA$6802,WORKING!$A$3:$A$6802,$D$3,WORKING!$B$3:$B$6802,A376,WORKING!$C$3:$C$6802,C376))</f>
        <v>0</v>
      </c>
      <c r="AD376" s="57"/>
      <c r="AE376" s="57"/>
      <c r="AF376" s="61">
        <f t="shared" si="371"/>
        <v>0</v>
      </c>
      <c r="AG376" s="40">
        <f t="shared" si="384"/>
        <v>0</v>
      </c>
      <c r="AH376" s="40">
        <f t="shared" si="385"/>
        <v>0</v>
      </c>
      <c r="AI376" s="44">
        <f t="shared" si="386"/>
        <v>0</v>
      </c>
      <c r="AJ376" s="35">
        <f t="shared" si="372"/>
        <v>0</v>
      </c>
      <c r="AK376" s="40">
        <f>AC376*(1+SUMIFS(WORKING!$Z$3:$Z$6802,WORKING!$A$3:$A$6802,$D$3,WORKING!$B$3:$B$6802,A376,WORKING!$C$3:$C$6802,C376))*(1+SUMIFS(WORKING!$AA$3:$AA$6802,WORKING!$A$3:$A$6802,$D$3,WORKING!$B$3:$B$6802,A376,WORKING!$C$3:$C$6802,C376))</f>
        <v>0</v>
      </c>
      <c r="AL376" s="57"/>
      <c r="AM376" s="57"/>
      <c r="AN376" s="61">
        <f t="shared" si="373"/>
        <v>0</v>
      </c>
      <c r="AO376" s="40">
        <f t="shared" si="387"/>
        <v>0</v>
      </c>
      <c r="AP376" s="40">
        <f t="shared" si="388"/>
        <v>0</v>
      </c>
      <c r="AQ376" s="44">
        <f t="shared" si="389"/>
        <v>0</v>
      </c>
    </row>
    <row r="377" spans="1:43" hidden="1" x14ac:dyDescent="0.25">
      <c r="A377" s="49">
        <v>12</v>
      </c>
      <c r="B377" s="49">
        <f t="shared" si="367"/>
        <v>1</v>
      </c>
      <c r="C377" s="7">
        <v>6</v>
      </c>
      <c r="D377" s="228"/>
      <c r="E377" s="228"/>
      <c r="F377" s="40">
        <f>SUMIFS(WORKING!$AB$3:$AB$6802,WORKING!$A$3:$A$6802,Results!$D$3,WORKING!$B$3:$B$6802,Results!A377,WORKING!$C$3:$C$6802,Results!C377)</f>
        <v>0</v>
      </c>
      <c r="G377" s="35">
        <f>SUMIFS(WORKING!$AC$3:$AC$6802,WORKING!$A$3:$A$6802,Results!$D$3,WORKING!$B$3:$B$6802,Results!A377,WORKING!$C$3:$C$6802,Results!C377)/1000</f>
        <v>0</v>
      </c>
      <c r="H377" s="35">
        <f t="shared" si="374"/>
        <v>0</v>
      </c>
      <c r="I377" s="187"/>
      <c r="J377" s="212"/>
      <c r="K377" s="217" t="str">
        <f t="shared" si="375"/>
        <v/>
      </c>
      <c r="L377" s="34">
        <f t="shared" si="368"/>
        <v>0</v>
      </c>
      <c r="M377" s="40">
        <f>IF(K377="",H377*(1+SUMIFS(WORKING!$W$3:$W$6802,WORKING!$A$3:$A$6802,$D$3,WORKING!$B$3:$B$6802,A377,WORKING!$C$3:$C$6802,C377))*(1+SUMIFS(WORKING!$AA$3:$AA$6802,WORKING!$A$3:$A$6802,$D$3,WORKING!$B$3:$B$6802,A377,WORKING!$C$3:$C$6802,C377)),K377*(1+SUMIFS(WORKING!$W$3:$W$6802,WORKING!$A$3:$A$6802,$D$3,WORKING!$B$3:$B$6802,A377,WORKING!$C$3:$C$6802,C377))*(1+SUMIFS(WORKING!$AA$3:$AA$6802,WORKING!$A$3:$A$6802,$D$3,WORKING!$B$3:$B$6802,A377,WORKING!$C$3:$C$6802,C377)))</f>
        <v>0</v>
      </c>
      <c r="N377" s="57"/>
      <c r="O377" s="57"/>
      <c r="P377" s="61">
        <f t="shared" si="369"/>
        <v>0</v>
      </c>
      <c r="Q377" s="40">
        <f t="shared" si="376"/>
        <v>0</v>
      </c>
      <c r="R377" s="40">
        <f t="shared" si="377"/>
        <v>0</v>
      </c>
      <c r="S377" s="44">
        <f t="shared" si="378"/>
        <v>0</v>
      </c>
      <c r="T377" s="35">
        <f t="shared" si="379"/>
        <v>0</v>
      </c>
      <c r="U377" s="40">
        <f>M377*(1+SUMIFS(WORKING!$X$3:$X$6802,WORKING!$A$3:$A$6802,$D$3,WORKING!$B$3:$B$6802,A377,WORKING!$C$3:$C$6802,C377))*(1+SUMIFS(WORKING!$AA$3:$AA$6802,WORKING!$A$3:$A$6802,$D$3,WORKING!$B$3:$B$6802,A377,WORKING!$C$3:$C$6802,C377))</f>
        <v>0</v>
      </c>
      <c r="V377" s="57"/>
      <c r="W377" s="57"/>
      <c r="X377" s="61">
        <f t="shared" si="370"/>
        <v>0</v>
      </c>
      <c r="Y377" s="40">
        <f t="shared" si="380"/>
        <v>0</v>
      </c>
      <c r="Z377" s="40">
        <f t="shared" si="381"/>
        <v>0</v>
      </c>
      <c r="AA377" s="44">
        <f t="shared" si="382"/>
        <v>0</v>
      </c>
      <c r="AB377" s="35">
        <f t="shared" si="383"/>
        <v>0</v>
      </c>
      <c r="AC377" s="40">
        <f>U377*(1+SUMIFS(WORKING!$Y$3:$Y$6802,WORKING!$A$3:$A$6802,$D$3,WORKING!$B$3:$B$6802,A377,WORKING!$C$3:$C$6802,C377))*(1+SUMIFS(WORKING!$AA$3:$AA$6802,WORKING!$A$3:$A$6802,$D$3,WORKING!$B$3:$B$6802,A377,WORKING!$C$3:$C$6802,C377))</f>
        <v>0</v>
      </c>
      <c r="AD377" s="57"/>
      <c r="AE377" s="57"/>
      <c r="AF377" s="61">
        <f t="shared" si="371"/>
        <v>0</v>
      </c>
      <c r="AG377" s="40">
        <f t="shared" si="384"/>
        <v>0</v>
      </c>
      <c r="AH377" s="40">
        <f t="shared" si="385"/>
        <v>0</v>
      </c>
      <c r="AI377" s="44">
        <f t="shared" si="386"/>
        <v>0</v>
      </c>
      <c r="AJ377" s="35">
        <f t="shared" si="372"/>
        <v>0</v>
      </c>
      <c r="AK377" s="40">
        <f>AC377*(1+SUMIFS(WORKING!$Z$3:$Z$6802,WORKING!$A$3:$A$6802,$D$3,WORKING!$B$3:$B$6802,A377,WORKING!$C$3:$C$6802,C377))*(1+SUMIFS(WORKING!$AA$3:$AA$6802,WORKING!$A$3:$A$6802,$D$3,WORKING!$B$3:$B$6802,A377,WORKING!$C$3:$C$6802,C377))</f>
        <v>0</v>
      </c>
      <c r="AL377" s="57"/>
      <c r="AM377" s="57"/>
      <c r="AN377" s="61">
        <f t="shared" si="373"/>
        <v>0</v>
      </c>
      <c r="AO377" s="40">
        <f t="shared" si="387"/>
        <v>0</v>
      </c>
      <c r="AP377" s="40">
        <f t="shared" si="388"/>
        <v>0</v>
      </c>
      <c r="AQ377" s="44">
        <f t="shared" si="389"/>
        <v>0</v>
      </c>
    </row>
    <row r="378" spans="1:43" hidden="1" x14ac:dyDescent="0.25">
      <c r="A378" s="49">
        <v>12</v>
      </c>
      <c r="B378" s="49">
        <f t="shared" si="367"/>
        <v>2</v>
      </c>
      <c r="C378" s="7">
        <v>7</v>
      </c>
      <c r="D378" s="228"/>
      <c r="E378" s="228"/>
      <c r="F378" s="40">
        <f>SUMIFS(WORKING!$AB$3:$AB$6802,WORKING!$A$3:$A$6802,Results!$D$3,WORKING!$B$3:$B$6802,Results!A378,WORKING!$C$3:$C$6802,Results!C378)</f>
        <v>0</v>
      </c>
      <c r="G378" s="35">
        <f>SUMIFS(WORKING!$AC$3:$AC$6802,WORKING!$A$3:$A$6802,Results!$D$3,WORKING!$B$3:$B$6802,Results!A378,WORKING!$C$3:$C$6802,Results!C378)/1000</f>
        <v>0</v>
      </c>
      <c r="H378" s="35">
        <f t="shared" si="374"/>
        <v>0</v>
      </c>
      <c r="I378" s="187"/>
      <c r="J378" s="212"/>
      <c r="K378" s="217" t="str">
        <f t="shared" si="375"/>
        <v/>
      </c>
      <c r="L378" s="34">
        <f t="shared" si="368"/>
        <v>0</v>
      </c>
      <c r="M378" s="40">
        <f>IF(K378="",H378*(1+SUMIFS(WORKING!$W$3:$W$6802,WORKING!$A$3:$A$6802,$D$3,WORKING!$B$3:$B$6802,A378,WORKING!$C$3:$C$6802,C378))*(1+SUMIFS(WORKING!$AA$3:$AA$6802,WORKING!$A$3:$A$6802,$D$3,WORKING!$B$3:$B$6802,A378,WORKING!$C$3:$C$6802,C378)),K378*(1+SUMIFS(WORKING!$W$3:$W$6802,WORKING!$A$3:$A$6802,$D$3,WORKING!$B$3:$B$6802,A378,WORKING!$C$3:$C$6802,C378))*(1+SUMIFS(WORKING!$AA$3:$AA$6802,WORKING!$A$3:$A$6802,$D$3,WORKING!$B$3:$B$6802,A378,WORKING!$C$3:$C$6802,C378)))</f>
        <v>0</v>
      </c>
      <c r="N378" s="57"/>
      <c r="O378" s="57"/>
      <c r="P378" s="61">
        <f t="shared" si="369"/>
        <v>0</v>
      </c>
      <c r="Q378" s="40">
        <f t="shared" si="376"/>
        <v>0</v>
      </c>
      <c r="R378" s="40">
        <f t="shared" si="377"/>
        <v>0</v>
      </c>
      <c r="S378" s="44">
        <f t="shared" si="378"/>
        <v>0</v>
      </c>
      <c r="T378" s="35">
        <f t="shared" si="379"/>
        <v>0</v>
      </c>
      <c r="U378" s="40">
        <f>M378*(1+SUMIFS(WORKING!$X$3:$X$6802,WORKING!$A$3:$A$6802,$D$3,WORKING!$B$3:$B$6802,A378,WORKING!$C$3:$C$6802,C378))*(1+SUMIFS(WORKING!$AA$3:$AA$6802,WORKING!$A$3:$A$6802,$D$3,WORKING!$B$3:$B$6802,A378,WORKING!$C$3:$C$6802,C378))</f>
        <v>0</v>
      </c>
      <c r="V378" s="57"/>
      <c r="W378" s="57"/>
      <c r="X378" s="61">
        <f t="shared" si="370"/>
        <v>0</v>
      </c>
      <c r="Y378" s="40">
        <f t="shared" si="380"/>
        <v>0</v>
      </c>
      <c r="Z378" s="40">
        <f t="shared" si="381"/>
        <v>0</v>
      </c>
      <c r="AA378" s="44">
        <f t="shared" si="382"/>
        <v>0</v>
      </c>
      <c r="AB378" s="35">
        <f t="shared" si="383"/>
        <v>0</v>
      </c>
      <c r="AC378" s="40">
        <f>U378*(1+SUMIFS(WORKING!$Y$3:$Y$6802,WORKING!$A$3:$A$6802,$D$3,WORKING!$B$3:$B$6802,A378,WORKING!$C$3:$C$6802,C378))*(1+SUMIFS(WORKING!$AA$3:$AA$6802,WORKING!$A$3:$A$6802,$D$3,WORKING!$B$3:$B$6802,A378,WORKING!$C$3:$C$6802,C378))</f>
        <v>0</v>
      </c>
      <c r="AD378" s="57"/>
      <c r="AE378" s="57"/>
      <c r="AF378" s="61">
        <f t="shared" si="371"/>
        <v>0</v>
      </c>
      <c r="AG378" s="40">
        <f t="shared" si="384"/>
        <v>0</v>
      </c>
      <c r="AH378" s="40">
        <f t="shared" si="385"/>
        <v>0</v>
      </c>
      <c r="AI378" s="44">
        <f t="shared" si="386"/>
        <v>0</v>
      </c>
      <c r="AJ378" s="35">
        <f t="shared" si="372"/>
        <v>0</v>
      </c>
      <c r="AK378" s="40">
        <f>AC378*(1+SUMIFS(WORKING!$Z$3:$Z$6802,WORKING!$A$3:$A$6802,$D$3,WORKING!$B$3:$B$6802,A378,WORKING!$C$3:$C$6802,C378))*(1+SUMIFS(WORKING!$AA$3:$AA$6802,WORKING!$A$3:$A$6802,$D$3,WORKING!$B$3:$B$6802,A378,WORKING!$C$3:$C$6802,C378))</f>
        <v>0</v>
      </c>
      <c r="AL378" s="57"/>
      <c r="AM378" s="57"/>
      <c r="AN378" s="61">
        <f t="shared" si="373"/>
        <v>0</v>
      </c>
      <c r="AO378" s="40">
        <f t="shared" si="387"/>
        <v>0</v>
      </c>
      <c r="AP378" s="40">
        <f t="shared" si="388"/>
        <v>0</v>
      </c>
      <c r="AQ378" s="44">
        <f t="shared" si="389"/>
        <v>0</v>
      </c>
    </row>
    <row r="379" spans="1:43" hidden="1" x14ac:dyDescent="0.25">
      <c r="A379" s="49">
        <v>12</v>
      </c>
      <c r="B379" s="49">
        <f t="shared" si="367"/>
        <v>2</v>
      </c>
      <c r="C379" s="7">
        <v>8</v>
      </c>
      <c r="D379" s="228"/>
      <c r="E379" s="228"/>
      <c r="F379" s="40">
        <f>SUMIFS(WORKING!$AB$3:$AB$6802,WORKING!$A$3:$A$6802,Results!$D$3,WORKING!$B$3:$B$6802,Results!A379,WORKING!$C$3:$C$6802,Results!C379)</f>
        <v>0</v>
      </c>
      <c r="G379" s="35">
        <f>SUMIFS(WORKING!$AC$3:$AC$6802,WORKING!$A$3:$A$6802,Results!$D$3,WORKING!$B$3:$B$6802,Results!A379,WORKING!$C$3:$C$6802,Results!C379)/1000</f>
        <v>0</v>
      </c>
      <c r="H379" s="35">
        <f t="shared" si="374"/>
        <v>0</v>
      </c>
      <c r="I379" s="187"/>
      <c r="J379" s="212"/>
      <c r="K379" s="217" t="str">
        <f t="shared" si="375"/>
        <v/>
      </c>
      <c r="L379" s="34">
        <f t="shared" si="368"/>
        <v>0</v>
      </c>
      <c r="M379" s="40">
        <f>IF(K379="",H379*(1+SUMIFS(WORKING!$W$3:$W$6802,WORKING!$A$3:$A$6802,$D$3,WORKING!$B$3:$B$6802,A379,WORKING!$C$3:$C$6802,C379))*(1+SUMIFS(WORKING!$AA$3:$AA$6802,WORKING!$A$3:$A$6802,$D$3,WORKING!$B$3:$B$6802,A379,WORKING!$C$3:$C$6802,C379)),K379*(1+SUMIFS(WORKING!$W$3:$W$6802,WORKING!$A$3:$A$6802,$D$3,WORKING!$B$3:$B$6802,A379,WORKING!$C$3:$C$6802,C379))*(1+SUMIFS(WORKING!$AA$3:$AA$6802,WORKING!$A$3:$A$6802,$D$3,WORKING!$B$3:$B$6802,A379,WORKING!$C$3:$C$6802,C379)))</f>
        <v>0</v>
      </c>
      <c r="N379" s="57"/>
      <c r="O379" s="57"/>
      <c r="P379" s="61">
        <f t="shared" si="369"/>
        <v>0</v>
      </c>
      <c r="Q379" s="40">
        <f t="shared" si="376"/>
        <v>0</v>
      </c>
      <c r="R379" s="40">
        <f t="shared" si="377"/>
        <v>0</v>
      </c>
      <c r="S379" s="44">
        <f t="shared" si="378"/>
        <v>0</v>
      </c>
      <c r="T379" s="35">
        <f t="shared" si="379"/>
        <v>0</v>
      </c>
      <c r="U379" s="40">
        <f>M379*(1+SUMIFS(WORKING!$X$3:$X$6802,WORKING!$A$3:$A$6802,$D$3,WORKING!$B$3:$B$6802,A379,WORKING!$C$3:$C$6802,C379))*(1+SUMIFS(WORKING!$AA$3:$AA$6802,WORKING!$A$3:$A$6802,$D$3,WORKING!$B$3:$B$6802,A379,WORKING!$C$3:$C$6802,C379))</f>
        <v>0</v>
      </c>
      <c r="V379" s="57"/>
      <c r="W379" s="57"/>
      <c r="X379" s="61">
        <f t="shared" si="370"/>
        <v>0</v>
      </c>
      <c r="Y379" s="40">
        <f t="shared" si="380"/>
        <v>0</v>
      </c>
      <c r="Z379" s="40">
        <f t="shared" si="381"/>
        <v>0</v>
      </c>
      <c r="AA379" s="44">
        <f t="shared" si="382"/>
        <v>0</v>
      </c>
      <c r="AB379" s="35">
        <f t="shared" si="383"/>
        <v>0</v>
      </c>
      <c r="AC379" s="40">
        <f>U379*(1+SUMIFS(WORKING!$Y$3:$Y$6802,WORKING!$A$3:$A$6802,$D$3,WORKING!$B$3:$B$6802,A379,WORKING!$C$3:$C$6802,C379))*(1+SUMIFS(WORKING!$AA$3:$AA$6802,WORKING!$A$3:$A$6802,$D$3,WORKING!$B$3:$B$6802,A379,WORKING!$C$3:$C$6802,C379))</f>
        <v>0</v>
      </c>
      <c r="AD379" s="57"/>
      <c r="AE379" s="57"/>
      <c r="AF379" s="61">
        <f t="shared" si="371"/>
        <v>0</v>
      </c>
      <c r="AG379" s="40">
        <f t="shared" si="384"/>
        <v>0</v>
      </c>
      <c r="AH379" s="40">
        <f t="shared" si="385"/>
        <v>0</v>
      </c>
      <c r="AI379" s="44">
        <f t="shared" si="386"/>
        <v>0</v>
      </c>
      <c r="AJ379" s="35">
        <f t="shared" si="372"/>
        <v>0</v>
      </c>
      <c r="AK379" s="40">
        <f>AC379*(1+SUMIFS(WORKING!$Z$3:$Z$6802,WORKING!$A$3:$A$6802,$D$3,WORKING!$B$3:$B$6802,A379,WORKING!$C$3:$C$6802,C379))*(1+SUMIFS(WORKING!$AA$3:$AA$6802,WORKING!$A$3:$A$6802,$D$3,WORKING!$B$3:$B$6802,A379,WORKING!$C$3:$C$6802,C379))</f>
        <v>0</v>
      </c>
      <c r="AL379" s="57"/>
      <c r="AM379" s="57"/>
      <c r="AN379" s="61">
        <f t="shared" si="373"/>
        <v>0</v>
      </c>
      <c r="AO379" s="40">
        <f t="shared" si="387"/>
        <v>0</v>
      </c>
      <c r="AP379" s="40">
        <f t="shared" si="388"/>
        <v>0</v>
      </c>
      <c r="AQ379" s="44">
        <f t="shared" si="389"/>
        <v>0</v>
      </c>
    </row>
    <row r="380" spans="1:43" hidden="1" x14ac:dyDescent="0.25">
      <c r="A380" s="49">
        <v>12</v>
      </c>
      <c r="B380" s="49">
        <f t="shared" si="367"/>
        <v>2</v>
      </c>
      <c r="C380" s="7">
        <v>9</v>
      </c>
      <c r="D380" s="228"/>
      <c r="E380" s="228"/>
      <c r="F380" s="40">
        <f>SUMIFS(WORKING!$AB$3:$AB$6802,WORKING!$A$3:$A$6802,Results!$D$3,WORKING!$B$3:$B$6802,Results!A380,WORKING!$C$3:$C$6802,Results!C380)</f>
        <v>0</v>
      </c>
      <c r="G380" s="35">
        <f>SUMIFS(WORKING!$AC$3:$AC$6802,WORKING!$A$3:$A$6802,Results!$D$3,WORKING!$B$3:$B$6802,Results!A380,WORKING!$C$3:$C$6802,Results!C380)/1000</f>
        <v>0</v>
      </c>
      <c r="H380" s="35">
        <f t="shared" si="374"/>
        <v>0</v>
      </c>
      <c r="I380" s="187"/>
      <c r="J380" s="212"/>
      <c r="K380" s="217" t="str">
        <f t="shared" si="375"/>
        <v/>
      </c>
      <c r="L380" s="34">
        <f t="shared" si="368"/>
        <v>0</v>
      </c>
      <c r="M380" s="40">
        <f>IF(K380="",H380*(1+SUMIFS(WORKING!$W$3:$W$6802,WORKING!$A$3:$A$6802,$D$3,WORKING!$B$3:$B$6802,A380,WORKING!$C$3:$C$6802,C380))*(1+SUMIFS(WORKING!$AA$3:$AA$6802,WORKING!$A$3:$A$6802,$D$3,WORKING!$B$3:$B$6802,A380,WORKING!$C$3:$C$6802,C380)),K380*(1+SUMIFS(WORKING!$W$3:$W$6802,WORKING!$A$3:$A$6802,$D$3,WORKING!$B$3:$B$6802,A380,WORKING!$C$3:$C$6802,C380))*(1+SUMIFS(WORKING!$AA$3:$AA$6802,WORKING!$A$3:$A$6802,$D$3,WORKING!$B$3:$B$6802,A380,WORKING!$C$3:$C$6802,C380)))</f>
        <v>0</v>
      </c>
      <c r="N380" s="57"/>
      <c r="O380" s="57"/>
      <c r="P380" s="61">
        <f t="shared" si="369"/>
        <v>0</v>
      </c>
      <c r="Q380" s="40">
        <f t="shared" si="376"/>
        <v>0</v>
      </c>
      <c r="R380" s="40">
        <f t="shared" si="377"/>
        <v>0</v>
      </c>
      <c r="S380" s="44">
        <f t="shared" si="378"/>
        <v>0</v>
      </c>
      <c r="T380" s="35">
        <f t="shared" si="379"/>
        <v>0</v>
      </c>
      <c r="U380" s="40">
        <f>M380*(1+SUMIFS(WORKING!$X$3:$X$6802,WORKING!$A$3:$A$6802,$D$3,WORKING!$B$3:$B$6802,A380,WORKING!$C$3:$C$6802,C380))*(1+SUMIFS(WORKING!$AA$3:$AA$6802,WORKING!$A$3:$A$6802,$D$3,WORKING!$B$3:$B$6802,A380,WORKING!$C$3:$C$6802,C380))</f>
        <v>0</v>
      </c>
      <c r="V380" s="57"/>
      <c r="W380" s="57"/>
      <c r="X380" s="61">
        <f t="shared" si="370"/>
        <v>0</v>
      </c>
      <c r="Y380" s="40">
        <f t="shared" si="380"/>
        <v>0</v>
      </c>
      <c r="Z380" s="40">
        <f t="shared" si="381"/>
        <v>0</v>
      </c>
      <c r="AA380" s="44">
        <f t="shared" si="382"/>
        <v>0</v>
      </c>
      <c r="AB380" s="35">
        <f t="shared" si="383"/>
        <v>0</v>
      </c>
      <c r="AC380" s="40">
        <f>U380*(1+SUMIFS(WORKING!$Y$3:$Y$6802,WORKING!$A$3:$A$6802,$D$3,WORKING!$B$3:$B$6802,A380,WORKING!$C$3:$C$6802,C380))*(1+SUMIFS(WORKING!$AA$3:$AA$6802,WORKING!$A$3:$A$6802,$D$3,WORKING!$B$3:$B$6802,A380,WORKING!$C$3:$C$6802,C380))</f>
        <v>0</v>
      </c>
      <c r="AD380" s="57"/>
      <c r="AE380" s="57"/>
      <c r="AF380" s="61">
        <f t="shared" si="371"/>
        <v>0</v>
      </c>
      <c r="AG380" s="40">
        <f t="shared" si="384"/>
        <v>0</v>
      </c>
      <c r="AH380" s="40">
        <f t="shared" si="385"/>
        <v>0</v>
      </c>
      <c r="AI380" s="44">
        <f t="shared" si="386"/>
        <v>0</v>
      </c>
      <c r="AJ380" s="35">
        <f t="shared" si="372"/>
        <v>0</v>
      </c>
      <c r="AK380" s="40">
        <f>AC380*(1+SUMIFS(WORKING!$Z$3:$Z$6802,WORKING!$A$3:$A$6802,$D$3,WORKING!$B$3:$B$6802,A380,WORKING!$C$3:$C$6802,C380))*(1+SUMIFS(WORKING!$AA$3:$AA$6802,WORKING!$A$3:$A$6802,$D$3,WORKING!$B$3:$B$6802,A380,WORKING!$C$3:$C$6802,C380))</f>
        <v>0</v>
      </c>
      <c r="AL380" s="57"/>
      <c r="AM380" s="57"/>
      <c r="AN380" s="61">
        <f t="shared" si="373"/>
        <v>0</v>
      </c>
      <c r="AO380" s="40">
        <f t="shared" si="387"/>
        <v>0</v>
      </c>
      <c r="AP380" s="40">
        <f t="shared" si="388"/>
        <v>0</v>
      </c>
      <c r="AQ380" s="44">
        <f t="shared" si="389"/>
        <v>0</v>
      </c>
    </row>
    <row r="381" spans="1:43" hidden="1" x14ac:dyDescent="0.25">
      <c r="A381" s="49">
        <v>12</v>
      </c>
      <c r="B381" s="49">
        <f t="shared" si="367"/>
        <v>2</v>
      </c>
      <c r="C381" s="7">
        <v>10</v>
      </c>
      <c r="D381" s="228"/>
      <c r="E381" s="228"/>
      <c r="F381" s="40">
        <f>SUMIFS(WORKING!$AB$3:$AB$6802,WORKING!$A$3:$A$6802,Results!$D$3,WORKING!$B$3:$B$6802,Results!A381,WORKING!$C$3:$C$6802,Results!C381)</f>
        <v>0</v>
      </c>
      <c r="G381" s="35">
        <f>SUMIFS(WORKING!$AC$3:$AC$6802,WORKING!$A$3:$A$6802,Results!$D$3,WORKING!$B$3:$B$6802,Results!A381,WORKING!$C$3:$C$6802,Results!C381)/1000</f>
        <v>0</v>
      </c>
      <c r="H381" s="35">
        <f t="shared" si="374"/>
        <v>0</v>
      </c>
      <c r="I381" s="187"/>
      <c r="J381" s="212"/>
      <c r="K381" s="217" t="str">
        <f t="shared" si="375"/>
        <v/>
      </c>
      <c r="L381" s="34">
        <f t="shared" si="368"/>
        <v>0</v>
      </c>
      <c r="M381" s="40">
        <f>IF(K381="",H381*(1+SUMIFS(WORKING!$W$3:$W$6802,WORKING!$A$3:$A$6802,$D$3,WORKING!$B$3:$B$6802,A381,WORKING!$C$3:$C$6802,C381))*(1+SUMIFS(WORKING!$AA$3:$AA$6802,WORKING!$A$3:$A$6802,$D$3,WORKING!$B$3:$B$6802,A381,WORKING!$C$3:$C$6802,C381)),K381*(1+SUMIFS(WORKING!$W$3:$W$6802,WORKING!$A$3:$A$6802,$D$3,WORKING!$B$3:$B$6802,A381,WORKING!$C$3:$C$6802,C381))*(1+SUMIFS(WORKING!$AA$3:$AA$6802,WORKING!$A$3:$A$6802,$D$3,WORKING!$B$3:$B$6802,A381,WORKING!$C$3:$C$6802,C381)))</f>
        <v>0</v>
      </c>
      <c r="N381" s="57"/>
      <c r="O381" s="57"/>
      <c r="P381" s="61">
        <f t="shared" si="369"/>
        <v>0</v>
      </c>
      <c r="Q381" s="40">
        <f t="shared" si="376"/>
        <v>0</v>
      </c>
      <c r="R381" s="40">
        <f t="shared" si="377"/>
        <v>0</v>
      </c>
      <c r="S381" s="44">
        <f t="shared" si="378"/>
        <v>0</v>
      </c>
      <c r="T381" s="35">
        <f t="shared" si="379"/>
        <v>0</v>
      </c>
      <c r="U381" s="40">
        <f>M381*(1+SUMIFS(WORKING!$X$3:$X$6802,WORKING!$A$3:$A$6802,$D$3,WORKING!$B$3:$B$6802,A381,WORKING!$C$3:$C$6802,C381))*(1+SUMIFS(WORKING!$AA$3:$AA$6802,WORKING!$A$3:$A$6802,$D$3,WORKING!$B$3:$B$6802,A381,WORKING!$C$3:$C$6802,C381))</f>
        <v>0</v>
      </c>
      <c r="V381" s="57"/>
      <c r="W381" s="57"/>
      <c r="X381" s="61">
        <f t="shared" si="370"/>
        <v>0</v>
      </c>
      <c r="Y381" s="40">
        <f t="shared" si="380"/>
        <v>0</v>
      </c>
      <c r="Z381" s="40">
        <f t="shared" si="381"/>
        <v>0</v>
      </c>
      <c r="AA381" s="44">
        <f t="shared" si="382"/>
        <v>0</v>
      </c>
      <c r="AB381" s="35">
        <f t="shared" si="383"/>
        <v>0</v>
      </c>
      <c r="AC381" s="40">
        <f>U381*(1+SUMIFS(WORKING!$Y$3:$Y$6802,WORKING!$A$3:$A$6802,$D$3,WORKING!$B$3:$B$6802,A381,WORKING!$C$3:$C$6802,C381))*(1+SUMIFS(WORKING!$AA$3:$AA$6802,WORKING!$A$3:$A$6802,$D$3,WORKING!$B$3:$B$6802,A381,WORKING!$C$3:$C$6802,C381))</f>
        <v>0</v>
      </c>
      <c r="AD381" s="57"/>
      <c r="AE381" s="57"/>
      <c r="AF381" s="61">
        <f t="shared" si="371"/>
        <v>0</v>
      </c>
      <c r="AG381" s="40">
        <f t="shared" si="384"/>
        <v>0</v>
      </c>
      <c r="AH381" s="40">
        <f t="shared" si="385"/>
        <v>0</v>
      </c>
      <c r="AI381" s="44">
        <f t="shared" si="386"/>
        <v>0</v>
      </c>
      <c r="AJ381" s="35">
        <f t="shared" si="372"/>
        <v>0</v>
      </c>
      <c r="AK381" s="40">
        <f>AC381*(1+SUMIFS(WORKING!$Z$3:$Z$6802,WORKING!$A$3:$A$6802,$D$3,WORKING!$B$3:$B$6802,A381,WORKING!$C$3:$C$6802,C381))*(1+SUMIFS(WORKING!$AA$3:$AA$6802,WORKING!$A$3:$A$6802,$D$3,WORKING!$B$3:$B$6802,A381,WORKING!$C$3:$C$6802,C381))</f>
        <v>0</v>
      </c>
      <c r="AL381" s="57"/>
      <c r="AM381" s="57"/>
      <c r="AN381" s="61">
        <f t="shared" si="373"/>
        <v>0</v>
      </c>
      <c r="AO381" s="40">
        <f t="shared" si="387"/>
        <v>0</v>
      </c>
      <c r="AP381" s="40">
        <f t="shared" si="388"/>
        <v>0</v>
      </c>
      <c r="AQ381" s="44">
        <f t="shared" si="389"/>
        <v>0</v>
      </c>
    </row>
    <row r="382" spans="1:43" hidden="1" x14ac:dyDescent="0.25">
      <c r="A382" s="49">
        <v>12</v>
      </c>
      <c r="B382" s="49">
        <f t="shared" si="367"/>
        <v>3</v>
      </c>
      <c r="C382" s="7">
        <v>11</v>
      </c>
      <c r="D382" s="228"/>
      <c r="E382" s="228"/>
      <c r="F382" s="40">
        <f>SUMIFS(WORKING!$AB$3:$AB$6802,WORKING!$A$3:$A$6802,Results!$D$3,WORKING!$B$3:$B$6802,Results!A382,WORKING!$C$3:$C$6802,Results!C382)</f>
        <v>0</v>
      </c>
      <c r="G382" s="35">
        <f>SUMIFS(WORKING!$AC$3:$AC$6802,WORKING!$A$3:$A$6802,Results!$D$3,WORKING!$B$3:$B$6802,Results!A382,WORKING!$C$3:$C$6802,Results!C382)/1000</f>
        <v>0</v>
      </c>
      <c r="H382" s="35">
        <f t="shared" si="374"/>
        <v>0</v>
      </c>
      <c r="I382" s="187"/>
      <c r="J382" s="212"/>
      <c r="K382" s="217" t="str">
        <f t="shared" si="375"/>
        <v/>
      </c>
      <c r="L382" s="34">
        <f t="shared" si="368"/>
        <v>0</v>
      </c>
      <c r="M382" s="40">
        <f>IF(K382="",H382*(1+SUMIFS(WORKING!$W$3:$W$6802,WORKING!$A$3:$A$6802,$D$3,WORKING!$B$3:$B$6802,A382,WORKING!$C$3:$C$6802,C382))*(1+SUMIFS(WORKING!$AA$3:$AA$6802,WORKING!$A$3:$A$6802,$D$3,WORKING!$B$3:$B$6802,A382,WORKING!$C$3:$C$6802,C382)),K382*(1+SUMIFS(WORKING!$W$3:$W$6802,WORKING!$A$3:$A$6802,$D$3,WORKING!$B$3:$B$6802,A382,WORKING!$C$3:$C$6802,C382))*(1+SUMIFS(WORKING!$AA$3:$AA$6802,WORKING!$A$3:$A$6802,$D$3,WORKING!$B$3:$B$6802,A382,WORKING!$C$3:$C$6802,C382)))</f>
        <v>0</v>
      </c>
      <c r="N382" s="57"/>
      <c r="O382" s="57"/>
      <c r="P382" s="61">
        <f t="shared" si="369"/>
        <v>0</v>
      </c>
      <c r="Q382" s="40">
        <f t="shared" si="376"/>
        <v>0</v>
      </c>
      <c r="R382" s="40">
        <f t="shared" si="377"/>
        <v>0</v>
      </c>
      <c r="S382" s="44">
        <f t="shared" si="378"/>
        <v>0</v>
      </c>
      <c r="T382" s="35">
        <f t="shared" si="379"/>
        <v>0</v>
      </c>
      <c r="U382" s="40">
        <f>M382*(1+SUMIFS(WORKING!$X$3:$X$6802,WORKING!$A$3:$A$6802,$D$3,WORKING!$B$3:$B$6802,A382,WORKING!$C$3:$C$6802,C382))*(1+SUMIFS(WORKING!$AA$3:$AA$6802,WORKING!$A$3:$A$6802,$D$3,WORKING!$B$3:$B$6802,A382,WORKING!$C$3:$C$6802,C382))</f>
        <v>0</v>
      </c>
      <c r="V382" s="57"/>
      <c r="W382" s="57"/>
      <c r="X382" s="61">
        <f t="shared" si="370"/>
        <v>0</v>
      </c>
      <c r="Y382" s="40">
        <f t="shared" si="380"/>
        <v>0</v>
      </c>
      <c r="Z382" s="40">
        <f t="shared" si="381"/>
        <v>0</v>
      </c>
      <c r="AA382" s="44">
        <f t="shared" si="382"/>
        <v>0</v>
      </c>
      <c r="AB382" s="35">
        <f t="shared" si="383"/>
        <v>0</v>
      </c>
      <c r="AC382" s="40">
        <f>U382*(1+SUMIFS(WORKING!$Y$3:$Y$6802,WORKING!$A$3:$A$6802,$D$3,WORKING!$B$3:$B$6802,A382,WORKING!$C$3:$C$6802,C382))*(1+SUMIFS(WORKING!$AA$3:$AA$6802,WORKING!$A$3:$A$6802,$D$3,WORKING!$B$3:$B$6802,A382,WORKING!$C$3:$C$6802,C382))</f>
        <v>0</v>
      </c>
      <c r="AD382" s="57"/>
      <c r="AE382" s="57"/>
      <c r="AF382" s="61">
        <f t="shared" si="371"/>
        <v>0</v>
      </c>
      <c r="AG382" s="40">
        <f t="shared" si="384"/>
        <v>0</v>
      </c>
      <c r="AH382" s="40">
        <f t="shared" si="385"/>
        <v>0</v>
      </c>
      <c r="AI382" s="44">
        <f t="shared" si="386"/>
        <v>0</v>
      </c>
      <c r="AJ382" s="35">
        <f t="shared" si="372"/>
        <v>0</v>
      </c>
      <c r="AK382" s="40">
        <f>AC382*(1+SUMIFS(WORKING!$Z$3:$Z$6802,WORKING!$A$3:$A$6802,$D$3,WORKING!$B$3:$B$6802,A382,WORKING!$C$3:$C$6802,C382))*(1+SUMIFS(WORKING!$AA$3:$AA$6802,WORKING!$A$3:$A$6802,$D$3,WORKING!$B$3:$B$6802,A382,WORKING!$C$3:$C$6802,C382))</f>
        <v>0</v>
      </c>
      <c r="AL382" s="57"/>
      <c r="AM382" s="57"/>
      <c r="AN382" s="61">
        <f t="shared" si="373"/>
        <v>0</v>
      </c>
      <c r="AO382" s="40">
        <f t="shared" si="387"/>
        <v>0</v>
      </c>
      <c r="AP382" s="40">
        <f t="shared" si="388"/>
        <v>0</v>
      </c>
      <c r="AQ382" s="44">
        <f t="shared" si="389"/>
        <v>0</v>
      </c>
    </row>
    <row r="383" spans="1:43" hidden="1" x14ac:dyDescent="0.25">
      <c r="A383" s="49">
        <v>12</v>
      </c>
      <c r="B383" s="49">
        <f t="shared" si="367"/>
        <v>3</v>
      </c>
      <c r="C383" s="7">
        <v>12</v>
      </c>
      <c r="D383" s="228"/>
      <c r="E383" s="228"/>
      <c r="F383" s="40">
        <f>SUMIFS(WORKING!$AB$3:$AB$6802,WORKING!$A$3:$A$6802,Results!$D$3,WORKING!$B$3:$B$6802,Results!A383,WORKING!$C$3:$C$6802,Results!C383)</f>
        <v>0</v>
      </c>
      <c r="G383" s="35">
        <f>SUMIFS(WORKING!$AC$3:$AC$6802,WORKING!$A$3:$A$6802,Results!$D$3,WORKING!$B$3:$B$6802,Results!A383,WORKING!$C$3:$C$6802,Results!C383)/1000</f>
        <v>0</v>
      </c>
      <c r="H383" s="35">
        <f t="shared" si="374"/>
        <v>0</v>
      </c>
      <c r="I383" s="187"/>
      <c r="J383" s="212"/>
      <c r="K383" s="217" t="str">
        <f t="shared" si="375"/>
        <v/>
      </c>
      <c r="L383" s="34">
        <f t="shared" si="368"/>
        <v>0</v>
      </c>
      <c r="M383" s="40">
        <f>IF(K383="",H383*(1+SUMIFS(WORKING!$W$3:$W$6802,WORKING!$A$3:$A$6802,$D$3,WORKING!$B$3:$B$6802,A383,WORKING!$C$3:$C$6802,C383))*(1+SUMIFS(WORKING!$AA$3:$AA$6802,WORKING!$A$3:$A$6802,$D$3,WORKING!$B$3:$B$6802,A383,WORKING!$C$3:$C$6802,C383)),K383*(1+SUMIFS(WORKING!$W$3:$W$6802,WORKING!$A$3:$A$6802,$D$3,WORKING!$B$3:$B$6802,A383,WORKING!$C$3:$C$6802,C383))*(1+SUMIFS(WORKING!$AA$3:$AA$6802,WORKING!$A$3:$A$6802,$D$3,WORKING!$B$3:$B$6802,A383,WORKING!$C$3:$C$6802,C383)))</f>
        <v>0</v>
      </c>
      <c r="N383" s="57"/>
      <c r="O383" s="57"/>
      <c r="P383" s="61">
        <f t="shared" si="369"/>
        <v>0</v>
      </c>
      <c r="Q383" s="40">
        <f t="shared" si="376"/>
        <v>0</v>
      </c>
      <c r="R383" s="40">
        <f t="shared" si="377"/>
        <v>0</v>
      </c>
      <c r="S383" s="44">
        <f t="shared" si="378"/>
        <v>0</v>
      </c>
      <c r="T383" s="35">
        <f t="shared" si="379"/>
        <v>0</v>
      </c>
      <c r="U383" s="40">
        <f>M383*(1+SUMIFS(WORKING!$X$3:$X$6802,WORKING!$A$3:$A$6802,$D$3,WORKING!$B$3:$B$6802,A383,WORKING!$C$3:$C$6802,C383))*(1+SUMIFS(WORKING!$AA$3:$AA$6802,WORKING!$A$3:$A$6802,$D$3,WORKING!$B$3:$B$6802,A383,WORKING!$C$3:$C$6802,C383))</f>
        <v>0</v>
      </c>
      <c r="V383" s="57"/>
      <c r="W383" s="57"/>
      <c r="X383" s="61">
        <f t="shared" si="370"/>
        <v>0</v>
      </c>
      <c r="Y383" s="40">
        <f t="shared" si="380"/>
        <v>0</v>
      </c>
      <c r="Z383" s="40">
        <f t="shared" si="381"/>
        <v>0</v>
      </c>
      <c r="AA383" s="44">
        <f t="shared" si="382"/>
        <v>0</v>
      </c>
      <c r="AB383" s="35">
        <f t="shared" si="383"/>
        <v>0</v>
      </c>
      <c r="AC383" s="40">
        <f>U383*(1+SUMIFS(WORKING!$Y$3:$Y$6802,WORKING!$A$3:$A$6802,$D$3,WORKING!$B$3:$B$6802,A383,WORKING!$C$3:$C$6802,C383))*(1+SUMIFS(WORKING!$AA$3:$AA$6802,WORKING!$A$3:$A$6802,$D$3,WORKING!$B$3:$B$6802,A383,WORKING!$C$3:$C$6802,C383))</f>
        <v>0</v>
      </c>
      <c r="AD383" s="57"/>
      <c r="AE383" s="57"/>
      <c r="AF383" s="61">
        <f t="shared" si="371"/>
        <v>0</v>
      </c>
      <c r="AG383" s="40">
        <f t="shared" si="384"/>
        <v>0</v>
      </c>
      <c r="AH383" s="40">
        <f t="shared" si="385"/>
        <v>0</v>
      </c>
      <c r="AI383" s="44">
        <f t="shared" si="386"/>
        <v>0</v>
      </c>
      <c r="AJ383" s="35">
        <f t="shared" si="372"/>
        <v>0</v>
      </c>
      <c r="AK383" s="40">
        <f>AC383*(1+SUMIFS(WORKING!$Z$3:$Z$6802,WORKING!$A$3:$A$6802,$D$3,WORKING!$B$3:$B$6802,A383,WORKING!$C$3:$C$6802,C383))*(1+SUMIFS(WORKING!$AA$3:$AA$6802,WORKING!$A$3:$A$6802,$D$3,WORKING!$B$3:$B$6802,A383,WORKING!$C$3:$C$6802,C383))</f>
        <v>0</v>
      </c>
      <c r="AL383" s="57"/>
      <c r="AM383" s="57"/>
      <c r="AN383" s="61">
        <f t="shared" si="373"/>
        <v>0</v>
      </c>
      <c r="AO383" s="40">
        <f t="shared" si="387"/>
        <v>0</v>
      </c>
      <c r="AP383" s="40">
        <f t="shared" si="388"/>
        <v>0</v>
      </c>
      <c r="AQ383" s="44">
        <f t="shared" si="389"/>
        <v>0</v>
      </c>
    </row>
    <row r="384" spans="1:43" hidden="1" x14ac:dyDescent="0.25">
      <c r="A384" s="49">
        <v>12</v>
      </c>
      <c r="B384" s="49">
        <f t="shared" si="367"/>
        <v>4</v>
      </c>
      <c r="C384" s="7">
        <v>13</v>
      </c>
      <c r="D384" s="228"/>
      <c r="E384" s="228"/>
      <c r="F384" s="40">
        <f>SUMIFS(WORKING!$AB$3:$AB$6802,WORKING!$A$3:$A$6802,Results!$D$3,WORKING!$B$3:$B$6802,Results!A384,WORKING!$C$3:$C$6802,Results!C384)</f>
        <v>0</v>
      </c>
      <c r="G384" s="35">
        <f>SUMIFS(WORKING!$AC$3:$AC$6802,WORKING!$A$3:$A$6802,Results!$D$3,WORKING!$B$3:$B$6802,Results!A384,WORKING!$C$3:$C$6802,Results!C384)/1000</f>
        <v>0</v>
      </c>
      <c r="H384" s="35">
        <f t="shared" si="374"/>
        <v>0</v>
      </c>
      <c r="I384" s="187"/>
      <c r="J384" s="212"/>
      <c r="K384" s="217" t="str">
        <f t="shared" si="375"/>
        <v/>
      </c>
      <c r="L384" s="34">
        <f t="shared" si="368"/>
        <v>0</v>
      </c>
      <c r="M384" s="40">
        <f>IF(K384="",H384*(1+SUMIFS(WORKING!$W$3:$W$6802,WORKING!$A$3:$A$6802,$D$3,WORKING!$B$3:$B$6802,A384,WORKING!$C$3:$C$6802,C384))*(1+SUMIFS(WORKING!$AA$3:$AA$6802,WORKING!$A$3:$A$6802,$D$3,WORKING!$B$3:$B$6802,A384,WORKING!$C$3:$C$6802,C384)),K384*(1+SUMIFS(WORKING!$W$3:$W$6802,WORKING!$A$3:$A$6802,$D$3,WORKING!$B$3:$B$6802,A384,WORKING!$C$3:$C$6802,C384))*(1+SUMIFS(WORKING!$AA$3:$AA$6802,WORKING!$A$3:$A$6802,$D$3,WORKING!$B$3:$B$6802,A384,WORKING!$C$3:$C$6802,C384)))</f>
        <v>0</v>
      </c>
      <c r="N384" s="57"/>
      <c r="O384" s="57"/>
      <c r="P384" s="61">
        <f t="shared" si="369"/>
        <v>0</v>
      </c>
      <c r="Q384" s="40">
        <f t="shared" si="376"/>
        <v>0</v>
      </c>
      <c r="R384" s="40">
        <f t="shared" si="377"/>
        <v>0</v>
      </c>
      <c r="S384" s="44">
        <f t="shared" si="378"/>
        <v>0</v>
      </c>
      <c r="T384" s="35">
        <f t="shared" si="379"/>
        <v>0</v>
      </c>
      <c r="U384" s="40">
        <f>M384*(1+SUMIFS(WORKING!$X$3:$X$6802,WORKING!$A$3:$A$6802,$D$3,WORKING!$B$3:$B$6802,A384,WORKING!$C$3:$C$6802,C384))*(1+SUMIFS(WORKING!$AA$3:$AA$6802,WORKING!$A$3:$A$6802,$D$3,WORKING!$B$3:$B$6802,A384,WORKING!$C$3:$C$6802,C384))</f>
        <v>0</v>
      </c>
      <c r="V384" s="57"/>
      <c r="W384" s="57"/>
      <c r="X384" s="61">
        <f t="shared" si="370"/>
        <v>0</v>
      </c>
      <c r="Y384" s="40">
        <f t="shared" si="380"/>
        <v>0</v>
      </c>
      <c r="Z384" s="40">
        <f t="shared" si="381"/>
        <v>0</v>
      </c>
      <c r="AA384" s="44">
        <f t="shared" si="382"/>
        <v>0</v>
      </c>
      <c r="AB384" s="35">
        <f t="shared" si="383"/>
        <v>0</v>
      </c>
      <c r="AC384" s="40">
        <f>U384*(1+SUMIFS(WORKING!$Y$3:$Y$6802,WORKING!$A$3:$A$6802,$D$3,WORKING!$B$3:$B$6802,A384,WORKING!$C$3:$C$6802,C384))*(1+SUMIFS(WORKING!$AA$3:$AA$6802,WORKING!$A$3:$A$6802,$D$3,WORKING!$B$3:$B$6802,A384,WORKING!$C$3:$C$6802,C384))</f>
        <v>0</v>
      </c>
      <c r="AD384" s="57"/>
      <c r="AE384" s="57"/>
      <c r="AF384" s="61">
        <f t="shared" si="371"/>
        <v>0</v>
      </c>
      <c r="AG384" s="40">
        <f t="shared" si="384"/>
        <v>0</v>
      </c>
      <c r="AH384" s="40">
        <f t="shared" si="385"/>
        <v>0</v>
      </c>
      <c r="AI384" s="44">
        <f t="shared" si="386"/>
        <v>0</v>
      </c>
      <c r="AJ384" s="35">
        <f t="shared" si="372"/>
        <v>0</v>
      </c>
      <c r="AK384" s="40">
        <f>AC384*(1+SUMIFS(WORKING!$Z$3:$Z$6802,WORKING!$A$3:$A$6802,$D$3,WORKING!$B$3:$B$6802,A384,WORKING!$C$3:$C$6802,C384))*(1+SUMIFS(WORKING!$AA$3:$AA$6802,WORKING!$A$3:$A$6802,$D$3,WORKING!$B$3:$B$6802,A384,WORKING!$C$3:$C$6802,C384))</f>
        <v>0</v>
      </c>
      <c r="AL384" s="57"/>
      <c r="AM384" s="57"/>
      <c r="AN384" s="61">
        <f t="shared" si="373"/>
        <v>0</v>
      </c>
      <c r="AO384" s="40">
        <f t="shared" si="387"/>
        <v>0</v>
      </c>
      <c r="AP384" s="40">
        <f t="shared" si="388"/>
        <v>0</v>
      </c>
      <c r="AQ384" s="44">
        <f t="shared" si="389"/>
        <v>0</v>
      </c>
    </row>
    <row r="385" spans="1:43" hidden="1" x14ac:dyDescent="0.25">
      <c r="A385" s="49">
        <v>12</v>
      </c>
      <c r="B385" s="49">
        <f t="shared" si="367"/>
        <v>4</v>
      </c>
      <c r="C385" s="7">
        <v>14</v>
      </c>
      <c r="D385" s="228"/>
      <c r="E385" s="228"/>
      <c r="F385" s="40">
        <f>SUMIFS(WORKING!$AB$3:$AB$6802,WORKING!$A$3:$A$6802,Results!$D$3,WORKING!$B$3:$B$6802,Results!A385,WORKING!$C$3:$C$6802,Results!C385)</f>
        <v>0</v>
      </c>
      <c r="G385" s="35">
        <f>SUMIFS(WORKING!$AC$3:$AC$6802,WORKING!$A$3:$A$6802,Results!$D$3,WORKING!$B$3:$B$6802,Results!A385,WORKING!$C$3:$C$6802,Results!C385)/1000</f>
        <v>0</v>
      </c>
      <c r="H385" s="35">
        <f t="shared" si="374"/>
        <v>0</v>
      </c>
      <c r="I385" s="187"/>
      <c r="J385" s="212"/>
      <c r="K385" s="217" t="str">
        <f t="shared" si="375"/>
        <v/>
      </c>
      <c r="L385" s="34">
        <f t="shared" si="368"/>
        <v>0</v>
      </c>
      <c r="M385" s="40">
        <f>IF(K385="",H385*(1+SUMIFS(WORKING!$W$3:$W$6802,WORKING!$A$3:$A$6802,$D$3,WORKING!$B$3:$B$6802,A385,WORKING!$C$3:$C$6802,C385))*(1+SUMIFS(WORKING!$AA$3:$AA$6802,WORKING!$A$3:$A$6802,$D$3,WORKING!$B$3:$B$6802,A385,WORKING!$C$3:$C$6802,C385)),K385*(1+SUMIFS(WORKING!$W$3:$W$6802,WORKING!$A$3:$A$6802,$D$3,WORKING!$B$3:$B$6802,A385,WORKING!$C$3:$C$6802,C385))*(1+SUMIFS(WORKING!$AA$3:$AA$6802,WORKING!$A$3:$A$6802,$D$3,WORKING!$B$3:$B$6802,A385,WORKING!$C$3:$C$6802,C385)))</f>
        <v>0</v>
      </c>
      <c r="N385" s="57"/>
      <c r="O385" s="57"/>
      <c r="P385" s="61">
        <f t="shared" si="369"/>
        <v>0</v>
      </c>
      <c r="Q385" s="40">
        <f t="shared" si="376"/>
        <v>0</v>
      </c>
      <c r="R385" s="40">
        <f t="shared" si="377"/>
        <v>0</v>
      </c>
      <c r="S385" s="44">
        <f t="shared" si="378"/>
        <v>0</v>
      </c>
      <c r="T385" s="35">
        <f t="shared" si="379"/>
        <v>0</v>
      </c>
      <c r="U385" s="40">
        <f>M385*(1+SUMIFS(WORKING!$X$3:$X$6802,WORKING!$A$3:$A$6802,$D$3,WORKING!$B$3:$B$6802,A385,WORKING!$C$3:$C$6802,C385))*(1+SUMIFS(WORKING!$AA$3:$AA$6802,WORKING!$A$3:$A$6802,$D$3,WORKING!$B$3:$B$6802,A385,WORKING!$C$3:$C$6802,C385))</f>
        <v>0</v>
      </c>
      <c r="V385" s="57"/>
      <c r="W385" s="57"/>
      <c r="X385" s="61">
        <f t="shared" si="370"/>
        <v>0</v>
      </c>
      <c r="Y385" s="40">
        <f t="shared" si="380"/>
        <v>0</v>
      </c>
      <c r="Z385" s="40">
        <f t="shared" si="381"/>
        <v>0</v>
      </c>
      <c r="AA385" s="44">
        <f t="shared" si="382"/>
        <v>0</v>
      </c>
      <c r="AB385" s="35">
        <f t="shared" si="383"/>
        <v>0</v>
      </c>
      <c r="AC385" s="40">
        <f>U385*(1+SUMIFS(WORKING!$Y$3:$Y$6802,WORKING!$A$3:$A$6802,$D$3,WORKING!$B$3:$B$6802,A385,WORKING!$C$3:$C$6802,C385))*(1+SUMIFS(WORKING!$AA$3:$AA$6802,WORKING!$A$3:$A$6802,$D$3,WORKING!$B$3:$B$6802,A385,WORKING!$C$3:$C$6802,C385))</f>
        <v>0</v>
      </c>
      <c r="AD385" s="57"/>
      <c r="AE385" s="57"/>
      <c r="AF385" s="61">
        <f t="shared" si="371"/>
        <v>0</v>
      </c>
      <c r="AG385" s="40">
        <f t="shared" si="384"/>
        <v>0</v>
      </c>
      <c r="AH385" s="40">
        <f t="shared" si="385"/>
        <v>0</v>
      </c>
      <c r="AI385" s="44">
        <f t="shared" si="386"/>
        <v>0</v>
      </c>
      <c r="AJ385" s="35">
        <f t="shared" si="372"/>
        <v>0</v>
      </c>
      <c r="AK385" s="40">
        <f>AC385*(1+SUMIFS(WORKING!$Z$3:$Z$6802,WORKING!$A$3:$A$6802,$D$3,WORKING!$B$3:$B$6802,A385,WORKING!$C$3:$C$6802,C385))*(1+SUMIFS(WORKING!$AA$3:$AA$6802,WORKING!$A$3:$A$6802,$D$3,WORKING!$B$3:$B$6802,A385,WORKING!$C$3:$C$6802,C385))</f>
        <v>0</v>
      </c>
      <c r="AL385" s="57"/>
      <c r="AM385" s="57"/>
      <c r="AN385" s="61">
        <f t="shared" si="373"/>
        <v>0</v>
      </c>
      <c r="AO385" s="40">
        <f t="shared" si="387"/>
        <v>0</v>
      </c>
      <c r="AP385" s="40">
        <f t="shared" si="388"/>
        <v>0</v>
      </c>
      <c r="AQ385" s="44">
        <f t="shared" si="389"/>
        <v>0</v>
      </c>
    </row>
    <row r="386" spans="1:43" hidden="1" x14ac:dyDescent="0.25">
      <c r="A386" s="49">
        <v>12</v>
      </c>
      <c r="B386" s="49">
        <f t="shared" si="367"/>
        <v>4</v>
      </c>
      <c r="C386" s="7">
        <v>15</v>
      </c>
      <c r="D386" s="228"/>
      <c r="E386" s="228"/>
      <c r="F386" s="40">
        <f>SUMIFS(WORKING!$AB$3:$AB$6802,WORKING!$A$3:$A$6802,Results!$D$3,WORKING!$B$3:$B$6802,Results!A386,WORKING!$C$3:$C$6802,Results!C386)</f>
        <v>0</v>
      </c>
      <c r="G386" s="35">
        <f>SUMIFS(WORKING!$AC$3:$AC$6802,WORKING!$A$3:$A$6802,Results!$D$3,WORKING!$B$3:$B$6802,Results!A386,WORKING!$C$3:$C$6802,Results!C386)/1000</f>
        <v>0</v>
      </c>
      <c r="H386" s="35">
        <f t="shared" si="374"/>
        <v>0</v>
      </c>
      <c r="I386" s="187"/>
      <c r="J386" s="212"/>
      <c r="K386" s="217" t="str">
        <f t="shared" si="375"/>
        <v/>
      </c>
      <c r="L386" s="34">
        <f t="shared" si="368"/>
        <v>0</v>
      </c>
      <c r="M386" s="40">
        <f>IF(K386="",H386*(1+SUMIFS(WORKING!$W$3:$W$6802,WORKING!$A$3:$A$6802,$D$3,WORKING!$B$3:$B$6802,A386,WORKING!$C$3:$C$6802,C386))*(1+SUMIFS(WORKING!$AA$3:$AA$6802,WORKING!$A$3:$A$6802,$D$3,WORKING!$B$3:$B$6802,A386,WORKING!$C$3:$C$6802,C386)),K386*(1+SUMIFS(WORKING!$W$3:$W$6802,WORKING!$A$3:$A$6802,$D$3,WORKING!$B$3:$B$6802,A386,WORKING!$C$3:$C$6802,C386))*(1+SUMIFS(WORKING!$AA$3:$AA$6802,WORKING!$A$3:$A$6802,$D$3,WORKING!$B$3:$B$6802,A386,WORKING!$C$3:$C$6802,C386)))</f>
        <v>0</v>
      </c>
      <c r="N386" s="57"/>
      <c r="O386" s="57"/>
      <c r="P386" s="61">
        <f t="shared" si="369"/>
        <v>0</v>
      </c>
      <c r="Q386" s="40">
        <f t="shared" si="376"/>
        <v>0</v>
      </c>
      <c r="R386" s="40">
        <f t="shared" si="377"/>
        <v>0</v>
      </c>
      <c r="S386" s="44">
        <f t="shared" si="378"/>
        <v>0</v>
      </c>
      <c r="T386" s="35">
        <f t="shared" si="379"/>
        <v>0</v>
      </c>
      <c r="U386" s="40">
        <f>M386*(1+SUMIFS(WORKING!$X$3:$X$6802,WORKING!$A$3:$A$6802,$D$3,WORKING!$B$3:$B$6802,A386,WORKING!$C$3:$C$6802,C386))*(1+SUMIFS(WORKING!$AA$3:$AA$6802,WORKING!$A$3:$A$6802,$D$3,WORKING!$B$3:$B$6802,A386,WORKING!$C$3:$C$6802,C386))</f>
        <v>0</v>
      </c>
      <c r="V386" s="57"/>
      <c r="W386" s="57"/>
      <c r="X386" s="61">
        <f t="shared" si="370"/>
        <v>0</v>
      </c>
      <c r="Y386" s="40">
        <f t="shared" si="380"/>
        <v>0</v>
      </c>
      <c r="Z386" s="40">
        <f t="shared" si="381"/>
        <v>0</v>
      </c>
      <c r="AA386" s="44">
        <f t="shared" si="382"/>
        <v>0</v>
      </c>
      <c r="AB386" s="35">
        <f t="shared" si="383"/>
        <v>0</v>
      </c>
      <c r="AC386" s="40">
        <f>U386*(1+SUMIFS(WORKING!$Y$3:$Y$6802,WORKING!$A$3:$A$6802,$D$3,WORKING!$B$3:$B$6802,A386,WORKING!$C$3:$C$6802,C386))*(1+SUMIFS(WORKING!$AA$3:$AA$6802,WORKING!$A$3:$A$6802,$D$3,WORKING!$B$3:$B$6802,A386,WORKING!$C$3:$C$6802,C386))</f>
        <v>0</v>
      </c>
      <c r="AD386" s="57"/>
      <c r="AE386" s="57"/>
      <c r="AF386" s="61">
        <f t="shared" si="371"/>
        <v>0</v>
      </c>
      <c r="AG386" s="40">
        <f t="shared" si="384"/>
        <v>0</v>
      </c>
      <c r="AH386" s="40">
        <f t="shared" si="385"/>
        <v>0</v>
      </c>
      <c r="AI386" s="44">
        <f t="shared" si="386"/>
        <v>0</v>
      </c>
      <c r="AJ386" s="35">
        <f t="shared" si="372"/>
        <v>0</v>
      </c>
      <c r="AK386" s="40">
        <f>AC386*(1+SUMIFS(WORKING!$Z$3:$Z$6802,WORKING!$A$3:$A$6802,$D$3,WORKING!$B$3:$B$6802,A386,WORKING!$C$3:$C$6802,C386))*(1+SUMIFS(WORKING!$AA$3:$AA$6802,WORKING!$A$3:$A$6802,$D$3,WORKING!$B$3:$B$6802,A386,WORKING!$C$3:$C$6802,C386))</f>
        <v>0</v>
      </c>
      <c r="AL386" s="57"/>
      <c r="AM386" s="57"/>
      <c r="AN386" s="61">
        <f t="shared" si="373"/>
        <v>0</v>
      </c>
      <c r="AO386" s="40">
        <f t="shared" si="387"/>
        <v>0</v>
      </c>
      <c r="AP386" s="40">
        <f t="shared" si="388"/>
        <v>0</v>
      </c>
      <c r="AQ386" s="44">
        <f t="shared" si="389"/>
        <v>0</v>
      </c>
    </row>
    <row r="387" spans="1:43" hidden="1" x14ac:dyDescent="0.25">
      <c r="A387" s="49">
        <v>12</v>
      </c>
      <c r="B387" s="49">
        <f t="shared" si="367"/>
        <v>4</v>
      </c>
      <c r="C387" s="7">
        <v>16</v>
      </c>
      <c r="D387" s="228"/>
      <c r="E387" s="228"/>
      <c r="F387" s="40">
        <f>SUMIFS(WORKING!$AB$3:$AB$6802,WORKING!$A$3:$A$6802,Results!$D$3,WORKING!$B$3:$B$6802,Results!A387,WORKING!$C$3:$C$6802,Results!C387)</f>
        <v>0</v>
      </c>
      <c r="G387" s="35">
        <f>SUMIFS(WORKING!$AC$3:$AC$6802,WORKING!$A$3:$A$6802,Results!$D$3,WORKING!$B$3:$B$6802,Results!A387,WORKING!$C$3:$C$6802,Results!C387)/1000</f>
        <v>0</v>
      </c>
      <c r="H387" s="35">
        <f t="shared" si="374"/>
        <v>0</v>
      </c>
      <c r="I387" s="187"/>
      <c r="J387" s="212"/>
      <c r="K387" s="217" t="str">
        <f t="shared" si="375"/>
        <v/>
      </c>
      <c r="L387" s="34">
        <f t="shared" si="368"/>
        <v>0</v>
      </c>
      <c r="M387" s="40">
        <f>IF(K387="",H387*(1+SUMIFS(WORKING!$W$3:$W$6802,WORKING!$A$3:$A$6802,$D$3,WORKING!$B$3:$B$6802,A387,WORKING!$C$3:$C$6802,C387))*(1+SUMIFS(WORKING!$AA$3:$AA$6802,WORKING!$A$3:$A$6802,$D$3,WORKING!$B$3:$B$6802,A387,WORKING!$C$3:$C$6802,C387)),K387*(1+SUMIFS(WORKING!$W$3:$W$6802,WORKING!$A$3:$A$6802,$D$3,WORKING!$B$3:$B$6802,A387,WORKING!$C$3:$C$6802,C387))*(1+SUMIFS(WORKING!$AA$3:$AA$6802,WORKING!$A$3:$A$6802,$D$3,WORKING!$B$3:$B$6802,A387,WORKING!$C$3:$C$6802,C387)))</f>
        <v>0</v>
      </c>
      <c r="N387" s="57"/>
      <c r="O387" s="57"/>
      <c r="P387" s="61">
        <f t="shared" si="369"/>
        <v>0</v>
      </c>
      <c r="Q387" s="40">
        <f t="shared" si="376"/>
        <v>0</v>
      </c>
      <c r="R387" s="40">
        <f t="shared" si="377"/>
        <v>0</v>
      </c>
      <c r="S387" s="44">
        <f t="shared" si="378"/>
        <v>0</v>
      </c>
      <c r="T387" s="35">
        <f t="shared" si="379"/>
        <v>0</v>
      </c>
      <c r="U387" s="40">
        <f>M387*(1+SUMIFS(WORKING!$X$3:$X$6802,WORKING!$A$3:$A$6802,$D$3,WORKING!$B$3:$B$6802,A387,WORKING!$C$3:$C$6802,C387))*(1+SUMIFS(WORKING!$AA$3:$AA$6802,WORKING!$A$3:$A$6802,$D$3,WORKING!$B$3:$B$6802,A387,WORKING!$C$3:$C$6802,C387))</f>
        <v>0</v>
      </c>
      <c r="V387" s="57"/>
      <c r="W387" s="57"/>
      <c r="X387" s="61">
        <f t="shared" si="370"/>
        <v>0</v>
      </c>
      <c r="Y387" s="40">
        <f t="shared" si="380"/>
        <v>0</v>
      </c>
      <c r="Z387" s="40">
        <f t="shared" si="381"/>
        <v>0</v>
      </c>
      <c r="AA387" s="44">
        <f t="shared" si="382"/>
        <v>0</v>
      </c>
      <c r="AB387" s="35">
        <f t="shared" si="383"/>
        <v>0</v>
      </c>
      <c r="AC387" s="40">
        <f>U387*(1+SUMIFS(WORKING!$Y$3:$Y$6802,WORKING!$A$3:$A$6802,$D$3,WORKING!$B$3:$B$6802,A387,WORKING!$C$3:$C$6802,C387))*(1+SUMIFS(WORKING!$AA$3:$AA$6802,WORKING!$A$3:$A$6802,$D$3,WORKING!$B$3:$B$6802,A387,WORKING!$C$3:$C$6802,C387))</f>
        <v>0</v>
      </c>
      <c r="AD387" s="57"/>
      <c r="AE387" s="57"/>
      <c r="AF387" s="61">
        <f t="shared" si="371"/>
        <v>0</v>
      </c>
      <c r="AG387" s="40">
        <f t="shared" si="384"/>
        <v>0</v>
      </c>
      <c r="AH387" s="40">
        <f t="shared" si="385"/>
        <v>0</v>
      </c>
      <c r="AI387" s="44">
        <f t="shared" si="386"/>
        <v>0</v>
      </c>
      <c r="AJ387" s="35">
        <f t="shared" si="372"/>
        <v>0</v>
      </c>
      <c r="AK387" s="40">
        <f>AC387*(1+SUMIFS(WORKING!$Z$3:$Z$6802,WORKING!$A$3:$A$6802,$D$3,WORKING!$B$3:$B$6802,A387,WORKING!$C$3:$C$6802,C387))*(1+SUMIFS(WORKING!$AA$3:$AA$6802,WORKING!$A$3:$A$6802,$D$3,WORKING!$B$3:$B$6802,A387,WORKING!$C$3:$C$6802,C387))</f>
        <v>0</v>
      </c>
      <c r="AL387" s="57"/>
      <c r="AM387" s="57"/>
      <c r="AN387" s="61">
        <f t="shared" si="373"/>
        <v>0</v>
      </c>
      <c r="AO387" s="40">
        <f t="shared" si="387"/>
        <v>0</v>
      </c>
      <c r="AP387" s="40">
        <f t="shared" si="388"/>
        <v>0</v>
      </c>
      <c r="AQ387" s="44">
        <f t="shared" si="389"/>
        <v>0</v>
      </c>
    </row>
    <row r="388" spans="1:43" hidden="1" x14ac:dyDescent="0.25">
      <c r="A388" s="49">
        <v>12</v>
      </c>
      <c r="B388" s="49">
        <f>IF(C388&lt;7,1,IF(C388&lt;11,2,IF(C388&lt;13,3,IF(C388&lt;17,4,5))))</f>
        <v>5</v>
      </c>
      <c r="C388" s="191" t="s">
        <v>57</v>
      </c>
      <c r="D388" s="229"/>
      <c r="E388" s="229"/>
      <c r="F388" s="40">
        <f>SUMIFS(WORKING!$AB$3:$AB$6802,WORKING!$A$3:$A$6802,Results!$D$3,WORKING!$B$3:$B$6802,Results!A388,WORKING!$C$3:$C$6802,Results!C388)</f>
        <v>0</v>
      </c>
      <c r="G388" s="35">
        <f>SUMIFS(WORKING!$AC$3:$AC$6802,WORKING!$A$3:$A$6802,Results!$D$3,WORKING!$B$3:$B$6802,Results!A388,WORKING!$C$3:$C$6802,Results!C388)/1000</f>
        <v>0</v>
      </c>
      <c r="H388" s="35">
        <f t="shared" si="374"/>
        <v>0</v>
      </c>
      <c r="I388" s="187"/>
      <c r="J388" s="212"/>
      <c r="K388" s="217" t="str">
        <f t="shared" si="375"/>
        <v/>
      </c>
      <c r="L388" s="34">
        <f t="shared" si="368"/>
        <v>0</v>
      </c>
      <c r="M388" s="40">
        <f>IF(K388="",H388*(1+SUMIFS(WORKING!$W$3:$W$6802,WORKING!$A$3:$A$6802,$D$3,WORKING!$B$3:$B$6802,A388,WORKING!$C$3:$C$6802,"Other"))*(1+SUMIFS(WORKING!$AA$3:$AA$6802,WORKING!$A$3:$A$6802,$D$3,WORKING!$B$3:$B$6802,A388,WORKING!$C$3:$C$6802,"Other")),K388*(1+SUMIFS(WORKING!$W$3:$W$6802,WORKING!$A$3:$A$6802,$D$3,WORKING!$B$3:$B$6802,A388,WORKING!$C$3:$C$6802,"Other"))*(1+SUMIFS(WORKING!$AA$3:$AA$6802,WORKING!$A$3:$A$6802,$D$3,WORKING!$B$3:$B$6802,A388,WORKING!$C$3:$C$6802,"Other")))</f>
        <v>0</v>
      </c>
      <c r="N388" s="57"/>
      <c r="O388" s="57"/>
      <c r="P388" s="61">
        <f t="shared" si="369"/>
        <v>0</v>
      </c>
      <c r="Q388" s="40">
        <f t="shared" si="376"/>
        <v>0</v>
      </c>
      <c r="R388" s="40">
        <f t="shared" si="377"/>
        <v>0</v>
      </c>
      <c r="S388" s="44">
        <f t="shared" si="378"/>
        <v>0</v>
      </c>
      <c r="T388" s="35">
        <f t="shared" si="379"/>
        <v>0</v>
      </c>
      <c r="U388" s="40">
        <f>M388*(1+SUMIFS(WORKING!$X$3:$X$6802,WORKING!$A$3:$A$6802,$D$3,WORKING!$B$3:$B$6802,A388,WORKING!$C$3:$C$6802,"Other"))*(1+SUMIFS(WORKING!$AA$3:$AA$6802,WORKING!$A$3:$A$6802,$D$3,WORKING!$B$3:$B$6802,A388,WORKING!$C$3:$C$6802,"Other"))</f>
        <v>0</v>
      </c>
      <c r="V388" s="57"/>
      <c r="W388" s="57"/>
      <c r="X388" s="61">
        <f t="shared" si="370"/>
        <v>0</v>
      </c>
      <c r="Y388" s="40">
        <f t="shared" si="380"/>
        <v>0</v>
      </c>
      <c r="Z388" s="40">
        <f t="shared" si="381"/>
        <v>0</v>
      </c>
      <c r="AA388" s="44">
        <f t="shared" si="382"/>
        <v>0</v>
      </c>
      <c r="AB388" s="35">
        <f t="shared" si="383"/>
        <v>0</v>
      </c>
      <c r="AC388" s="40">
        <f>U388*(1+SUMIFS(WORKING!$Y$3:$Y$6802,WORKING!$A$3:$A$6802,$D$3,WORKING!$B$3:$B$6802,A388,WORKING!$C$3:$C$6802,"Other"))*(1+SUMIFS(WORKING!$AA$3:$AA$6802,WORKING!$A$3:$A$6802,$D$3,WORKING!$B$3:$B$6802,A388,WORKING!$C$3:$C$6802,"Other"))</f>
        <v>0</v>
      </c>
      <c r="AD388" s="57"/>
      <c r="AE388" s="57"/>
      <c r="AF388" s="61">
        <f t="shared" si="371"/>
        <v>0</v>
      </c>
      <c r="AG388" s="40">
        <f t="shared" si="384"/>
        <v>0</v>
      </c>
      <c r="AH388" s="40">
        <f t="shared" si="385"/>
        <v>0</v>
      </c>
      <c r="AI388" s="44">
        <f t="shared" si="386"/>
        <v>0</v>
      </c>
      <c r="AJ388" s="35">
        <f t="shared" si="372"/>
        <v>0</v>
      </c>
      <c r="AK388" s="40">
        <f>AC388*(1+SUMIFS(WORKING!$Z$3:$Z$6802,WORKING!$A$3:$A$6802,$D$3,WORKING!$B$3:$B$6802,A388,WORKING!$C$3:$C$6802,"Other"))*(1+SUMIFS(WORKING!$AA$3:$AA$6802,WORKING!$A$3:$A$6802,$D$3,WORKING!$B$3:$B$6802,A388,WORKING!$C$3:$C$6802,"Other"))</f>
        <v>0</v>
      </c>
      <c r="AL388" s="57"/>
      <c r="AM388" s="57"/>
      <c r="AN388" s="61">
        <f t="shared" si="373"/>
        <v>0</v>
      </c>
      <c r="AO388" s="40">
        <f t="shared" si="387"/>
        <v>0</v>
      </c>
      <c r="AP388" s="40">
        <f t="shared" si="388"/>
        <v>0</v>
      </c>
      <c r="AQ388" s="44">
        <f t="shared" si="389"/>
        <v>0</v>
      </c>
    </row>
    <row r="389" spans="1:43" hidden="1" x14ac:dyDescent="0.25">
      <c r="A389" s="49">
        <v>12</v>
      </c>
      <c r="B389" s="49">
        <f>IF(C389&lt;7,1,IF(C389&lt;11,2,IF(C389&lt;13,3,IF(C389&lt;17,4,5))))</f>
        <v>5</v>
      </c>
      <c r="C389" s="191" t="s">
        <v>57</v>
      </c>
      <c r="D389" s="229"/>
      <c r="E389" s="229"/>
      <c r="F389" s="40">
        <f>SUMIFS(WORKING!$AB$3:$AB$6802,WORKING!$A$3:$A$6802,Results!$D$3,WORKING!$B$3:$B$6802,Results!A389,WORKING!$C$3:$C$6802,Results!C389)</f>
        <v>0</v>
      </c>
      <c r="G389" s="35">
        <f>SUMIFS(WORKING!$AC$3:$AC$6802,WORKING!$A$3:$A$6802,Results!$D$3,WORKING!$B$3:$B$6802,Results!A389,WORKING!$C$3:$C$6802,Results!C389)/1000</f>
        <v>0</v>
      </c>
      <c r="H389" s="35">
        <f t="shared" si="374"/>
        <v>0</v>
      </c>
      <c r="I389" s="187"/>
      <c r="J389" s="212"/>
      <c r="K389" s="217" t="str">
        <f t="shared" si="375"/>
        <v/>
      </c>
      <c r="L389" s="34">
        <f t="shared" si="368"/>
        <v>0</v>
      </c>
      <c r="M389" s="40">
        <f>IF(K389="",H389*(1+SUMIFS(WORKING!$W$3:$W$6802,WORKING!$A$3:$A$6802,$D$3,WORKING!$B$3:$B$6802,A389,WORKING!$C$3:$C$6802,"Other"))*(1+SUMIFS(WORKING!$AA$3:$AA$6802,WORKING!$A$3:$A$6802,$D$3,WORKING!$B$3:$B$6802,A389,WORKING!$C$3:$C$6802,"Other")),K389*(1+SUMIFS(WORKING!$W$3:$W$6802,WORKING!$A$3:$A$6802,$D$3,WORKING!$B$3:$B$6802,A389,WORKING!$C$3:$C$6802,"Other"))*(1+SUMIFS(WORKING!$AA$3:$AA$6802,WORKING!$A$3:$A$6802,$D$3,WORKING!$B$3:$B$6802,A389,WORKING!$C$3:$C$6802,"Other")))</f>
        <v>0</v>
      </c>
      <c r="N389" s="57"/>
      <c r="O389" s="57"/>
      <c r="P389" s="61">
        <f t="shared" si="369"/>
        <v>0</v>
      </c>
      <c r="Q389" s="40">
        <f t="shared" si="376"/>
        <v>0</v>
      </c>
      <c r="R389" s="40">
        <f t="shared" si="377"/>
        <v>0</v>
      </c>
      <c r="S389" s="44">
        <f t="shared" si="378"/>
        <v>0</v>
      </c>
      <c r="T389" s="35">
        <f t="shared" si="379"/>
        <v>0</v>
      </c>
      <c r="U389" s="40">
        <f>M389*(1+SUMIFS(WORKING!$X$3:$X$6802,WORKING!$A$3:$A$6802,$D$3,WORKING!$B$3:$B$6802,A389,WORKING!$C$3:$C$6802,"Other"))*(1+SUMIFS(WORKING!$AA$3:$AA$6802,WORKING!$A$3:$A$6802,$D$3,WORKING!$B$3:$B$6802,A389,WORKING!$C$3:$C$6802,"Other"))</f>
        <v>0</v>
      </c>
      <c r="V389" s="57"/>
      <c r="W389" s="57"/>
      <c r="X389" s="61">
        <f t="shared" si="370"/>
        <v>0</v>
      </c>
      <c r="Y389" s="40">
        <f t="shared" si="380"/>
        <v>0</v>
      </c>
      <c r="Z389" s="40">
        <f t="shared" si="381"/>
        <v>0</v>
      </c>
      <c r="AA389" s="44">
        <f t="shared" si="382"/>
        <v>0</v>
      </c>
      <c r="AB389" s="35">
        <f t="shared" si="383"/>
        <v>0</v>
      </c>
      <c r="AC389" s="40">
        <f>U389*(1+SUMIFS(WORKING!$Y$3:$Y$6802,WORKING!$A$3:$A$6802,$D$3,WORKING!$B$3:$B$6802,A389,WORKING!$C$3:$C$6802,"Other"))*(1+SUMIFS(WORKING!$AA$3:$AA$6802,WORKING!$A$3:$A$6802,$D$3,WORKING!$B$3:$B$6802,A389,WORKING!$C$3:$C$6802,"Other"))</f>
        <v>0</v>
      </c>
      <c r="AD389" s="57"/>
      <c r="AE389" s="57"/>
      <c r="AF389" s="61">
        <f t="shared" si="371"/>
        <v>0</v>
      </c>
      <c r="AG389" s="40">
        <f t="shared" si="384"/>
        <v>0</v>
      </c>
      <c r="AH389" s="40">
        <f t="shared" si="385"/>
        <v>0</v>
      </c>
      <c r="AI389" s="44">
        <f t="shared" si="386"/>
        <v>0</v>
      </c>
      <c r="AJ389" s="35">
        <f t="shared" si="372"/>
        <v>0</v>
      </c>
      <c r="AK389" s="40">
        <f>AC389*(1+SUMIFS(WORKING!$Z$3:$Z$6802,WORKING!$A$3:$A$6802,$D$3,WORKING!$B$3:$B$6802,A389,WORKING!$C$3:$C$6802,"Other"))*(1+SUMIFS(WORKING!$AA$3:$AA$6802,WORKING!$A$3:$A$6802,$D$3,WORKING!$B$3:$B$6802,A389,WORKING!$C$3:$C$6802,"Other"))</f>
        <v>0</v>
      </c>
      <c r="AL389" s="57"/>
      <c r="AM389" s="57"/>
      <c r="AN389" s="61">
        <f t="shared" si="373"/>
        <v>0</v>
      </c>
      <c r="AO389" s="40">
        <f t="shared" si="387"/>
        <v>0</v>
      </c>
      <c r="AP389" s="40">
        <f t="shared" si="388"/>
        <v>0</v>
      </c>
      <c r="AQ389" s="44">
        <f t="shared" si="389"/>
        <v>0</v>
      </c>
    </row>
    <row r="390" spans="1:43" hidden="1" x14ac:dyDescent="0.25">
      <c r="A390" s="49">
        <v>12</v>
      </c>
      <c r="B390" s="49">
        <f>IF(C390&lt;7,1,IF(C390&lt;11,2,IF(C390&lt;13,3,IF(C390&lt;17,4,5))))</f>
        <v>5</v>
      </c>
      <c r="C390" s="191" t="s">
        <v>57</v>
      </c>
      <c r="D390" s="229"/>
      <c r="E390" s="229"/>
      <c r="F390" s="40">
        <f>SUMIFS(WORKING!$AB$3:$AB$6802,WORKING!$A$3:$A$6802,Results!$D$3,WORKING!$B$3:$B$6802,Results!A390,WORKING!$C$3:$C$6802,Results!C390)</f>
        <v>0</v>
      </c>
      <c r="G390" s="35">
        <f>SUMIFS(WORKING!$AC$3:$AC$6802,WORKING!$A$3:$A$6802,Results!$D$3,WORKING!$B$3:$B$6802,Results!A390,WORKING!$C$3:$C$6802,Results!C390)/1000</f>
        <v>0</v>
      </c>
      <c r="H390" s="35">
        <f t="shared" si="374"/>
        <v>0</v>
      </c>
      <c r="I390" s="187"/>
      <c r="J390" s="212"/>
      <c r="K390" s="217" t="str">
        <f t="shared" si="375"/>
        <v/>
      </c>
      <c r="L390" s="34">
        <f t="shared" si="368"/>
        <v>0</v>
      </c>
      <c r="M390" s="40">
        <f>IF(K390="",H390*(1+SUMIFS(WORKING!$W$3:$W$6802,WORKING!$A$3:$A$6802,$D$3,WORKING!$B$3:$B$6802,A390,WORKING!$C$3:$C$6802,"Other"))*(1+SUMIFS(WORKING!$AA$3:$AA$6802,WORKING!$A$3:$A$6802,$D$3,WORKING!$B$3:$B$6802,A390,WORKING!$C$3:$C$6802,"Other")),K390*(1+SUMIFS(WORKING!$W$3:$W$6802,WORKING!$A$3:$A$6802,$D$3,WORKING!$B$3:$B$6802,A390,WORKING!$C$3:$C$6802,"Other"))*(1+SUMIFS(WORKING!$AA$3:$AA$6802,WORKING!$A$3:$A$6802,$D$3,WORKING!$B$3:$B$6802,A390,WORKING!$C$3:$C$6802,"Other")))</f>
        <v>0</v>
      </c>
      <c r="N390" s="57"/>
      <c r="O390" s="57"/>
      <c r="P390" s="61">
        <f t="shared" si="369"/>
        <v>0</v>
      </c>
      <c r="Q390" s="40">
        <f t="shared" si="376"/>
        <v>0</v>
      </c>
      <c r="R390" s="40">
        <f t="shared" si="377"/>
        <v>0</v>
      </c>
      <c r="S390" s="44">
        <f t="shared" si="378"/>
        <v>0</v>
      </c>
      <c r="T390" s="35">
        <f t="shared" si="379"/>
        <v>0</v>
      </c>
      <c r="U390" s="40">
        <f>M390*(1+SUMIFS(WORKING!$X$3:$X$6802,WORKING!$A$3:$A$6802,$D$3,WORKING!$B$3:$B$6802,A390,WORKING!$C$3:$C$6802,"Other"))*(1+SUMIFS(WORKING!$AA$3:$AA$6802,WORKING!$A$3:$A$6802,$D$3,WORKING!$B$3:$B$6802,A390,WORKING!$C$3:$C$6802,"Other"))</f>
        <v>0</v>
      </c>
      <c r="V390" s="57"/>
      <c r="W390" s="57"/>
      <c r="X390" s="61">
        <f t="shared" si="370"/>
        <v>0</v>
      </c>
      <c r="Y390" s="40">
        <f t="shared" si="380"/>
        <v>0</v>
      </c>
      <c r="Z390" s="40">
        <f t="shared" si="381"/>
        <v>0</v>
      </c>
      <c r="AA390" s="44">
        <f t="shared" si="382"/>
        <v>0</v>
      </c>
      <c r="AB390" s="35">
        <f t="shared" si="383"/>
        <v>0</v>
      </c>
      <c r="AC390" s="40">
        <f>U390*(1+SUMIFS(WORKING!$Y$3:$Y$6802,WORKING!$A$3:$A$6802,$D$3,WORKING!$B$3:$B$6802,A390,WORKING!$C$3:$C$6802,"Other"))*(1+SUMIFS(WORKING!$AA$3:$AA$6802,WORKING!$A$3:$A$6802,$D$3,WORKING!$B$3:$B$6802,A390,WORKING!$C$3:$C$6802,"Other"))</f>
        <v>0</v>
      </c>
      <c r="AD390" s="57"/>
      <c r="AE390" s="57"/>
      <c r="AF390" s="61">
        <f t="shared" si="371"/>
        <v>0</v>
      </c>
      <c r="AG390" s="40">
        <f t="shared" si="384"/>
        <v>0</v>
      </c>
      <c r="AH390" s="40">
        <f t="shared" si="385"/>
        <v>0</v>
      </c>
      <c r="AI390" s="44">
        <f t="shared" si="386"/>
        <v>0</v>
      </c>
      <c r="AJ390" s="35">
        <f t="shared" si="372"/>
        <v>0</v>
      </c>
      <c r="AK390" s="40">
        <f>AC390*(1+SUMIFS(WORKING!$Z$3:$Z$6802,WORKING!$A$3:$A$6802,$D$3,WORKING!$B$3:$B$6802,A390,WORKING!$C$3:$C$6802,"Other"))*(1+SUMIFS(WORKING!$AA$3:$AA$6802,WORKING!$A$3:$A$6802,$D$3,WORKING!$B$3:$B$6802,A390,WORKING!$C$3:$C$6802,"Other"))</f>
        <v>0</v>
      </c>
      <c r="AL390" s="57"/>
      <c r="AM390" s="57"/>
      <c r="AN390" s="61">
        <f t="shared" si="373"/>
        <v>0</v>
      </c>
      <c r="AO390" s="40">
        <f t="shared" si="387"/>
        <v>0</v>
      </c>
      <c r="AP390" s="40">
        <f t="shared" si="388"/>
        <v>0</v>
      </c>
      <c r="AQ390" s="44">
        <f t="shared" si="389"/>
        <v>0</v>
      </c>
    </row>
    <row r="391" spans="1:43" hidden="1" x14ac:dyDescent="0.25">
      <c r="A391" s="49">
        <v>12</v>
      </c>
      <c r="B391" s="49">
        <f>IF(C391&lt;7,1,IF(C391&lt;11,2,IF(C391&lt;13,3,IF(C391&lt;17,4,5))))</f>
        <v>5</v>
      </c>
      <c r="C391" s="191" t="s">
        <v>57</v>
      </c>
      <c r="D391" s="229"/>
      <c r="E391" s="229"/>
      <c r="F391" s="40">
        <f>SUMIFS(WORKING!$AB$3:$AB$6802,WORKING!$A$3:$A$6802,Results!$D$3,WORKING!$B$3:$B$6802,Results!A391,WORKING!$C$3:$C$6802,Results!C391)</f>
        <v>0</v>
      </c>
      <c r="G391" s="35">
        <f>SUMIFS(WORKING!$AC$3:$AC$6802,WORKING!$A$3:$A$6802,Results!$D$3,WORKING!$B$3:$B$6802,Results!A391,WORKING!$C$3:$C$6802,Results!C391)/1000</f>
        <v>0</v>
      </c>
      <c r="H391" s="35">
        <f t="shared" si="374"/>
        <v>0</v>
      </c>
      <c r="I391" s="157"/>
      <c r="J391" s="213"/>
      <c r="K391" s="217" t="str">
        <f t="shared" si="375"/>
        <v/>
      </c>
      <c r="L391" s="34">
        <f t="shared" si="368"/>
        <v>0</v>
      </c>
      <c r="M391" s="40">
        <f>IF(K391="",H391*(1+SUMIFS(WORKING!$W$3:$W$6802,WORKING!$A$3:$A$6802,$D$3,WORKING!$B$3:$B$6802,A391,WORKING!$C$3:$C$6802,"Other"))*(1+SUMIFS(WORKING!$AA$3:$AA$6802,WORKING!$A$3:$A$6802,$D$3,WORKING!$B$3:$B$6802,A391,WORKING!$C$3:$C$6802,"Other")),K391*(1+SUMIFS(WORKING!$W$3:$W$6802,WORKING!$A$3:$A$6802,$D$3,WORKING!$B$3:$B$6802,A391,WORKING!$C$3:$C$6802,"Other"))*(1+SUMIFS(WORKING!$AA$3:$AA$6802,WORKING!$A$3:$A$6802,$D$3,WORKING!$B$3:$B$6802,A391,WORKING!$C$3:$C$6802,"Other")))</f>
        <v>0</v>
      </c>
      <c r="N391" s="57"/>
      <c r="O391" s="57"/>
      <c r="P391" s="61">
        <f t="shared" si="369"/>
        <v>0</v>
      </c>
      <c r="Q391" s="40">
        <f t="shared" si="376"/>
        <v>0</v>
      </c>
      <c r="R391" s="40">
        <f t="shared" si="377"/>
        <v>0</v>
      </c>
      <c r="S391" s="44">
        <f t="shared" si="378"/>
        <v>0</v>
      </c>
      <c r="T391" s="35">
        <f t="shared" si="379"/>
        <v>0</v>
      </c>
      <c r="U391" s="40">
        <f>M391*(1+SUMIFS(WORKING!$X$3:$X$6802,WORKING!$A$3:$A$6802,$D$3,WORKING!$B$3:$B$6802,A391,WORKING!$C$3:$C$6802,"Other"))*(1+SUMIFS(WORKING!$AA$3:$AA$6802,WORKING!$A$3:$A$6802,$D$3,WORKING!$B$3:$B$6802,A391,WORKING!$C$3:$C$6802,"Other"))</f>
        <v>0</v>
      </c>
      <c r="V391" s="57"/>
      <c r="W391" s="57"/>
      <c r="X391" s="61">
        <f t="shared" si="370"/>
        <v>0</v>
      </c>
      <c r="Y391" s="40">
        <f t="shared" si="380"/>
        <v>0</v>
      </c>
      <c r="Z391" s="40">
        <f t="shared" si="381"/>
        <v>0</v>
      </c>
      <c r="AA391" s="44">
        <f t="shared" si="382"/>
        <v>0</v>
      </c>
      <c r="AB391" s="35">
        <f t="shared" si="383"/>
        <v>0</v>
      </c>
      <c r="AC391" s="40">
        <f>U391*(1+SUMIFS(WORKING!$Y$3:$Y$6802,WORKING!$A$3:$A$6802,$D$3,WORKING!$B$3:$B$6802,A391,WORKING!$C$3:$C$6802,"Other"))*(1+SUMIFS(WORKING!$AA$3:$AA$6802,WORKING!$A$3:$A$6802,$D$3,WORKING!$B$3:$B$6802,A391,WORKING!$C$3:$C$6802,"Other"))</f>
        <v>0</v>
      </c>
      <c r="AD391" s="57"/>
      <c r="AE391" s="57"/>
      <c r="AF391" s="61">
        <f t="shared" si="371"/>
        <v>0</v>
      </c>
      <c r="AG391" s="40">
        <f t="shared" si="384"/>
        <v>0</v>
      </c>
      <c r="AH391" s="40">
        <f t="shared" si="385"/>
        <v>0</v>
      </c>
      <c r="AI391" s="44">
        <f t="shared" si="386"/>
        <v>0</v>
      </c>
      <c r="AJ391" s="35">
        <f t="shared" si="372"/>
        <v>0</v>
      </c>
      <c r="AK391" s="40">
        <f>AC391*(1+SUMIFS(WORKING!$Z$3:$Z$6802,WORKING!$A$3:$A$6802,$D$3,WORKING!$B$3:$B$6802,A391,WORKING!$C$3:$C$6802,"Other"))*(1+SUMIFS(WORKING!$AA$3:$AA$6802,WORKING!$A$3:$A$6802,$D$3,WORKING!$B$3:$B$6802,A391,WORKING!$C$3:$C$6802,"Other"))</f>
        <v>0</v>
      </c>
      <c r="AL391" s="57"/>
      <c r="AM391" s="57"/>
      <c r="AN391" s="61">
        <f t="shared" si="373"/>
        <v>0</v>
      </c>
      <c r="AO391" s="40">
        <f t="shared" si="387"/>
        <v>0</v>
      </c>
      <c r="AP391" s="40">
        <f t="shared" si="388"/>
        <v>0</v>
      </c>
      <c r="AQ391" s="44">
        <f t="shared" si="389"/>
        <v>0</v>
      </c>
    </row>
    <row r="392" spans="1:43" ht="15.75" hidden="1" thickBot="1" x14ac:dyDescent="0.3">
      <c r="A392" s="49">
        <v>12</v>
      </c>
      <c r="B392" s="49">
        <f t="shared" ref="B392:B394" si="390">IF(C392&lt;7,1,IF(C392&lt;11,2,IF(C392&lt;13,3,IF(C392&lt;17,4,IF(C392="Other",5,6)))))</f>
        <v>6</v>
      </c>
      <c r="C392" s="13" t="s">
        <v>0</v>
      </c>
      <c r="D392" s="41">
        <f>SUM(D372:D391)</f>
        <v>0</v>
      </c>
      <c r="E392" s="41">
        <f>SUM(E372:E391)</f>
        <v>0</v>
      </c>
      <c r="F392" s="42">
        <f>SUM(F372:F391)</f>
        <v>0</v>
      </c>
      <c r="G392" s="41">
        <f>SUM(G372:G391)</f>
        <v>0</v>
      </c>
      <c r="H392" s="41">
        <f>IFERROR(G392/F392,0)</f>
        <v>0</v>
      </c>
      <c r="I392" s="41">
        <f>IF(I372="",F372,I372)+IF(I373="",F373,I373)+IF(I374="",F374,I374)+IF(I375="",F375,I375)+IF(I376="",F376,I376)+IF(I377="",F377,I377)+IF(I378="",F378,I378)+IF(I379="",F379,I379)+IF(I380="",F380,I380)+IF(I381="",F381,I381)+IF(I382="",F382,I382)+IF(I383="",F383,I383)+IF(I384="",F384,I384)+IF(I385="",F385,I385)+IF(I386="",F386,I386)+IF(I387="",F387,I387)+IF(I388="",F388,I388)+IF(I389="",F389,I389)+IF(I390="",F390,I390)+IF(I391="",F391,I391)</f>
        <v>0</v>
      </c>
      <c r="J392" s="41">
        <f>IF(J372="",G372,J372)+IF(J373="",G373,J373)+IF(J374="",G374,J374)+IF(J375="",G375,J375)+IF(J376="",G376,J376)+IF(J377="",G377,J377)+IF(J378="",G378,J378)+IF(J379="",G379,J379)+IF(J380="",G380,J380)+IF(J381="",G381,J381)+IF(J382="",G382,J382)+IF(J383="",G383,J383)+IF(J384="",G384,J384)+IF(J385="",G385,J385)+IF(J386="",G386,J386)+IF(J387="",G387,J387)+IF(J388="",G388,J388)+IF(J389="",G389,J389)+IF(J390="",G390,J390)+IF(J391="",G391,J391)</f>
        <v>0</v>
      </c>
      <c r="K392" s="41" t="str">
        <f>IFERROR(J392/I392,"")</f>
        <v/>
      </c>
      <c r="L392" s="41">
        <f>SUM(L372:L391)</f>
        <v>0</v>
      </c>
      <c r="M392" s="41">
        <f>IFERROR(S392/P392,0)</f>
        <v>0</v>
      </c>
      <c r="N392" s="41">
        <f t="shared" ref="N392:T392" si="391">SUM(N372:N391)</f>
        <v>0</v>
      </c>
      <c r="O392" s="41">
        <f t="shared" si="391"/>
        <v>0</v>
      </c>
      <c r="P392" s="41">
        <f t="shared" si="391"/>
        <v>0</v>
      </c>
      <c r="Q392" s="41">
        <f t="shared" si="391"/>
        <v>0</v>
      </c>
      <c r="R392" s="41">
        <f t="shared" si="391"/>
        <v>0</v>
      </c>
      <c r="S392" s="45">
        <f t="shared" si="391"/>
        <v>0</v>
      </c>
      <c r="T392" s="41">
        <f t="shared" si="391"/>
        <v>0</v>
      </c>
      <c r="U392" s="41">
        <f>IFERROR(AA392/X392,0)</f>
        <v>0</v>
      </c>
      <c r="V392" s="41">
        <f t="shared" ref="V392:AB392" si="392">SUM(V372:V391)</f>
        <v>0</v>
      </c>
      <c r="W392" s="41">
        <f t="shared" si="392"/>
        <v>0</v>
      </c>
      <c r="X392" s="41">
        <f t="shared" si="392"/>
        <v>0</v>
      </c>
      <c r="Y392" s="41">
        <f t="shared" si="392"/>
        <v>0</v>
      </c>
      <c r="Z392" s="41">
        <f t="shared" si="392"/>
        <v>0</v>
      </c>
      <c r="AA392" s="45">
        <f t="shared" si="392"/>
        <v>0</v>
      </c>
      <c r="AB392" s="41">
        <f t="shared" si="392"/>
        <v>0</v>
      </c>
      <c r="AC392" s="41">
        <f>IFERROR(AI392/AF392,0)</f>
        <v>0</v>
      </c>
      <c r="AD392" s="41">
        <f t="shared" ref="AD392:AJ392" si="393">SUM(AD372:AD391)</f>
        <v>0</v>
      </c>
      <c r="AE392" s="41">
        <f t="shared" si="393"/>
        <v>0</v>
      </c>
      <c r="AF392" s="41">
        <f t="shared" si="393"/>
        <v>0</v>
      </c>
      <c r="AG392" s="41">
        <f t="shared" si="393"/>
        <v>0</v>
      </c>
      <c r="AH392" s="41">
        <f t="shared" si="393"/>
        <v>0</v>
      </c>
      <c r="AI392" s="45">
        <f t="shared" si="393"/>
        <v>0</v>
      </c>
      <c r="AJ392" s="41">
        <f t="shared" si="393"/>
        <v>0</v>
      </c>
      <c r="AK392" s="41">
        <f>IFERROR(AQ392/AN392,0)</f>
        <v>0</v>
      </c>
      <c r="AL392" s="41">
        <f t="shared" ref="AL392:AQ392" si="394">SUM(AL372:AL391)</f>
        <v>0</v>
      </c>
      <c r="AM392" s="41">
        <f t="shared" si="394"/>
        <v>0</v>
      </c>
      <c r="AN392" s="41">
        <f t="shared" si="394"/>
        <v>0</v>
      </c>
      <c r="AO392" s="41">
        <f t="shared" si="394"/>
        <v>0</v>
      </c>
      <c r="AP392" s="41">
        <f t="shared" si="394"/>
        <v>0</v>
      </c>
      <c r="AQ392" s="45">
        <f t="shared" si="394"/>
        <v>0</v>
      </c>
    </row>
    <row r="393" spans="1:43" ht="15.75" hidden="1" thickTop="1" x14ac:dyDescent="0.25">
      <c r="A393" s="49">
        <v>12</v>
      </c>
      <c r="B393" s="49">
        <f t="shared" si="390"/>
        <v>6</v>
      </c>
      <c r="C393" s="50" t="s">
        <v>696</v>
      </c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1"/>
      <c r="P393" s="51"/>
      <c r="R393" s="50"/>
      <c r="S393" s="52">
        <f>SUMIFS(ENEData!$E$2:$E$220,ENEData!$A$2:$A$220,$D$3,ENEData!$C$2:$C$220,A393)</f>
        <v>0</v>
      </c>
      <c r="T393" s="50"/>
      <c r="U393" s="50"/>
      <c r="V393" s="51"/>
      <c r="W393" s="51"/>
      <c r="X393" s="108"/>
      <c r="Y393" s="50"/>
      <c r="Z393" s="50"/>
      <c r="AA393" s="52">
        <f>SUMIFS(ENEData!$F$2:$F$220,ENEData!$A$2:$A$220,$D$3,ENEData!$C$2:$C$220,A393)</f>
        <v>0</v>
      </c>
      <c r="AB393" s="50"/>
      <c r="AC393" s="51"/>
      <c r="AD393" s="51"/>
      <c r="AE393" s="108"/>
      <c r="AF393" s="50"/>
      <c r="AG393" s="50"/>
      <c r="AH393" s="50"/>
      <c r="AI393" s="52">
        <f>SUMIFS(ENEData!$G$2:$G$220,ENEData!$A$2:$A$220,$D$3,ENEData!$C$2:$C$220,A393)</f>
        <v>0</v>
      </c>
      <c r="AJ393" s="51"/>
      <c r="AK393" s="51"/>
      <c r="AL393" s="108"/>
      <c r="AM393" s="108"/>
      <c r="AN393" s="108"/>
      <c r="AO393" s="108"/>
      <c r="AP393" s="109"/>
      <c r="AQ393" s="52">
        <f>SUMIFS(ENEData!$H$2:$H$220,ENEData!$A$2:$A$220,$D$3,ENEData!$C$2:$C$220,A393)</f>
        <v>0</v>
      </c>
    </row>
    <row r="394" spans="1:43" hidden="1" x14ac:dyDescent="0.25">
      <c r="A394" s="49">
        <v>12</v>
      </c>
      <c r="B394" s="49">
        <f t="shared" si="390"/>
        <v>6</v>
      </c>
      <c r="C394" s="39" t="s">
        <v>600</v>
      </c>
      <c r="D394" s="39"/>
      <c r="E394" s="39"/>
      <c r="F394" s="39"/>
      <c r="G394" s="39"/>
      <c r="H394" s="39"/>
      <c r="I394" s="39"/>
      <c r="J394" s="39"/>
      <c r="K394" s="39"/>
      <c r="L394" s="39"/>
      <c r="M394" s="39"/>
      <c r="N394" s="39"/>
      <c r="O394" s="53"/>
      <c r="P394" s="53"/>
      <c r="Q394" s="110"/>
      <c r="R394" s="39"/>
      <c r="S394" s="54">
        <f>S393-S392</f>
        <v>0</v>
      </c>
      <c r="T394" s="39"/>
      <c r="U394" s="39"/>
      <c r="V394" s="53"/>
      <c r="W394" s="53"/>
      <c r="X394" s="110"/>
      <c r="Y394" s="39"/>
      <c r="Z394" s="39"/>
      <c r="AA394" s="54">
        <f>AA393-AA392</f>
        <v>0</v>
      </c>
      <c r="AB394" s="39"/>
      <c r="AC394" s="53"/>
      <c r="AD394" s="53"/>
      <c r="AE394" s="110"/>
      <c r="AF394" s="39"/>
      <c r="AG394" s="39"/>
      <c r="AH394" s="39"/>
      <c r="AI394" s="54">
        <f>AI393-AI392</f>
        <v>0</v>
      </c>
      <c r="AJ394" s="53"/>
      <c r="AK394" s="53"/>
      <c r="AL394" s="110"/>
      <c r="AM394" s="110"/>
      <c r="AN394" s="110"/>
      <c r="AO394" s="110"/>
      <c r="AP394" s="111"/>
      <c r="AQ394" s="54">
        <f>AQ393-AQ392</f>
        <v>0</v>
      </c>
    </row>
    <row r="395" spans="1:43" hidden="1" x14ac:dyDescent="0.25"/>
    <row r="396" spans="1:43" hidden="1" x14ac:dyDescent="0.25"/>
    <row r="397" spans="1:43" hidden="1" x14ac:dyDescent="0.25">
      <c r="A397" s="49">
        <v>13</v>
      </c>
      <c r="B397" s="49">
        <f t="shared" ref="B397:B415" si="395">IF(C397&lt;7,1,IF(C397&lt;11,2,IF(C397&lt;13,3,IF(C397&lt;17,4,IF(C397="Other",5,6)))))</f>
        <v>6</v>
      </c>
      <c r="C397" s="1" t="str">
        <f t="array" ref="C397">IFERROR(INDEX(MTEC17_PROG!$D$2:$D$231,MATCH(1,(MTEC17_PROG!$A$2:$A$231=Results!$D$3)*(MTEC17_PROG!$C$2:$C$231=Results!A397),0)),"Programme "&amp;A397)</f>
        <v>Programme 13</v>
      </c>
      <c r="D397" s="1"/>
      <c r="E397" s="1"/>
      <c r="F397" s="1"/>
      <c r="G397" s="1"/>
      <c r="H397" s="1"/>
      <c r="I397" s="1"/>
      <c r="J397" s="1"/>
      <c r="K397" s="1"/>
      <c r="AP397" s="26"/>
      <c r="AQ397" s="106"/>
    </row>
    <row r="398" spans="1:43" hidden="1" x14ac:dyDescent="0.25">
      <c r="A398" s="49">
        <v>13</v>
      </c>
      <c r="B398" s="49">
        <f t="shared" si="395"/>
        <v>1</v>
      </c>
      <c r="C398" s="14"/>
      <c r="D398" s="230" t="s">
        <v>733</v>
      </c>
      <c r="E398" s="231"/>
      <c r="F398" s="230" t="s">
        <v>602</v>
      </c>
      <c r="G398" s="234"/>
      <c r="H398" s="234"/>
      <c r="I398" s="234"/>
      <c r="J398" s="234"/>
      <c r="K398" s="231"/>
      <c r="L398" s="234" t="s">
        <v>1</v>
      </c>
      <c r="M398" s="234"/>
      <c r="N398" s="234"/>
      <c r="O398" s="234"/>
      <c r="P398" s="234"/>
      <c r="Q398" s="234"/>
      <c r="R398" s="234"/>
      <c r="S398" s="231"/>
      <c r="T398" s="230" t="s">
        <v>2</v>
      </c>
      <c r="U398" s="234"/>
      <c r="V398" s="234"/>
      <c r="W398" s="234"/>
      <c r="X398" s="234"/>
      <c r="Y398" s="234"/>
      <c r="Z398" s="234"/>
      <c r="AA398" s="231"/>
      <c r="AB398" s="230" t="s">
        <v>3</v>
      </c>
      <c r="AC398" s="234"/>
      <c r="AD398" s="234"/>
      <c r="AE398" s="234"/>
      <c r="AF398" s="234"/>
      <c r="AG398" s="234"/>
      <c r="AH398" s="234"/>
      <c r="AI398" s="231"/>
      <c r="AJ398" s="230" t="s">
        <v>4</v>
      </c>
      <c r="AK398" s="234"/>
      <c r="AL398" s="234"/>
      <c r="AM398" s="234"/>
      <c r="AN398" s="234"/>
      <c r="AO398" s="234"/>
      <c r="AP398" s="234"/>
      <c r="AQ398" s="231"/>
    </row>
    <row r="399" spans="1:43" ht="60" hidden="1" x14ac:dyDescent="0.25">
      <c r="A399" s="49">
        <v>13</v>
      </c>
      <c r="B399" s="49">
        <f t="shared" si="395"/>
        <v>6</v>
      </c>
      <c r="C399" s="11" t="s">
        <v>59</v>
      </c>
      <c r="D399" s="11" t="s">
        <v>731</v>
      </c>
      <c r="E399" s="11" t="s">
        <v>732</v>
      </c>
      <c r="F399" s="214" t="s">
        <v>651</v>
      </c>
      <c r="G399" s="215" t="s">
        <v>652</v>
      </c>
      <c r="H399" s="215" t="s">
        <v>653</v>
      </c>
      <c r="I399" s="216" t="s">
        <v>694</v>
      </c>
      <c r="J399" s="216" t="s">
        <v>693</v>
      </c>
      <c r="K399" s="216" t="s">
        <v>695</v>
      </c>
      <c r="L399" s="12" t="s">
        <v>604</v>
      </c>
      <c r="M399" s="10" t="s">
        <v>322</v>
      </c>
      <c r="N399" s="12" t="s">
        <v>54</v>
      </c>
      <c r="O399" s="10" t="s">
        <v>697</v>
      </c>
      <c r="P399" s="10" t="s">
        <v>392</v>
      </c>
      <c r="Q399" s="10" t="s">
        <v>393</v>
      </c>
      <c r="R399" s="10" t="s">
        <v>390</v>
      </c>
      <c r="S399" s="43" t="s">
        <v>394</v>
      </c>
      <c r="T399" s="10" t="s">
        <v>391</v>
      </c>
      <c r="U399" s="10" t="s">
        <v>322</v>
      </c>
      <c r="V399" s="12" t="s">
        <v>54</v>
      </c>
      <c r="W399" s="10" t="s">
        <v>697</v>
      </c>
      <c r="X399" s="10" t="s">
        <v>392</v>
      </c>
      <c r="Y399" s="10" t="s">
        <v>393</v>
      </c>
      <c r="Z399" s="10" t="s">
        <v>390</v>
      </c>
      <c r="AA399" s="43" t="s">
        <v>394</v>
      </c>
      <c r="AB399" s="10" t="s">
        <v>391</v>
      </c>
      <c r="AC399" s="10" t="s">
        <v>322</v>
      </c>
      <c r="AD399" s="12" t="s">
        <v>54</v>
      </c>
      <c r="AE399" s="10" t="s">
        <v>697</v>
      </c>
      <c r="AF399" s="10" t="s">
        <v>392</v>
      </c>
      <c r="AG399" s="10" t="s">
        <v>393</v>
      </c>
      <c r="AH399" s="10" t="s">
        <v>390</v>
      </c>
      <c r="AI399" s="43" t="s">
        <v>394</v>
      </c>
      <c r="AJ399" s="10" t="s">
        <v>391</v>
      </c>
      <c r="AK399" s="10" t="s">
        <v>322</v>
      </c>
      <c r="AL399" s="12" t="s">
        <v>54</v>
      </c>
      <c r="AM399" s="10" t="s">
        <v>697</v>
      </c>
      <c r="AN399" s="10" t="s">
        <v>392</v>
      </c>
      <c r="AO399" s="10" t="s">
        <v>393</v>
      </c>
      <c r="AP399" s="10" t="s">
        <v>390</v>
      </c>
      <c r="AQ399" s="43" t="s">
        <v>394</v>
      </c>
    </row>
    <row r="400" spans="1:43" hidden="1" x14ac:dyDescent="0.25">
      <c r="A400" s="49">
        <v>13</v>
      </c>
      <c r="B400" s="49">
        <f t="shared" si="395"/>
        <v>1</v>
      </c>
      <c r="C400" s="7">
        <v>1</v>
      </c>
      <c r="D400" s="228"/>
      <c r="E400" s="228"/>
      <c r="F400" s="40">
        <f>SUMIFS(WORKING!$AB$3:$AB$6802,WORKING!$A$3:$A$6802,Results!$D$3,WORKING!$B$3:$B$6802,Results!A400,WORKING!$C$3:$C$6802,Results!C400)</f>
        <v>0</v>
      </c>
      <c r="G400" s="35">
        <f>SUMIFS(WORKING!$AC$3:$AC$6802,WORKING!$A$3:$A$6802,Results!$D$3,WORKING!$B$3:$B$6802,Results!A400,WORKING!$C$3:$C$6802,Results!C400)/1000</f>
        <v>0</v>
      </c>
      <c r="H400" s="35">
        <f>IFERROR(G400/F400,0)</f>
        <v>0</v>
      </c>
      <c r="I400" s="156"/>
      <c r="J400" s="211"/>
      <c r="K400" s="217" t="str">
        <f>IFERROR(IF(J400="",G400,J400)/IF(I400="",F400,I400),"")</f>
        <v/>
      </c>
      <c r="L400" s="34">
        <f t="shared" ref="L400:L419" si="396">IF(I400="",F400,I400)</f>
        <v>0</v>
      </c>
      <c r="M400" s="40">
        <f>IF(K400="",H400*(1+SUMIFS(WORKING!$W$3:$W$6802,WORKING!$A$3:$A$6802,$D$3,WORKING!$B$3:$B$6802,A400,WORKING!$C$3:$C$6802,C400))*(1+SUMIFS(WORKING!$AA$3:$AA$6802,WORKING!$A$3:$A$6802,$D$3,WORKING!$B$3:$B$6802,A400,WORKING!$C$3:$C$6802,C400)),K400*(1+SUMIFS(WORKING!$W$3:$W$6802,WORKING!$A$3:$A$6802,$D$3,WORKING!$B$3:$B$6802,A400,WORKING!$C$3:$C$6802,C400))*(1+SUMIFS(WORKING!$AA$3:$AA$6802,WORKING!$A$3:$A$6802,$D$3,WORKING!$B$3:$B$6802,A400,WORKING!$C$3:$C$6802,C400)))</f>
        <v>0</v>
      </c>
      <c r="N400" s="57"/>
      <c r="O400" s="57"/>
      <c r="P400" s="61">
        <f t="shared" ref="P400:P419" si="397">-O400+L400+N400</f>
        <v>0</v>
      </c>
      <c r="Q400" s="40">
        <f>M400*N400</f>
        <v>0</v>
      </c>
      <c r="R400" s="40">
        <f>-M400*O400</f>
        <v>0</v>
      </c>
      <c r="S400" s="44">
        <f>M400*P400</f>
        <v>0</v>
      </c>
      <c r="T400" s="35">
        <f>P400</f>
        <v>0</v>
      </c>
      <c r="U400" s="40">
        <f>M400*(1+SUMIFS(WORKING!$X$3:$X$6802,WORKING!$A$3:$A$6802,$D$3,WORKING!$B$3:$B$6802,A400,WORKING!$C$3:$C$6802,C400))*(1+SUMIFS(WORKING!$AA$3:$AA$6802,WORKING!$A$3:$A$6802,$D$3,WORKING!$B$3:$B$6802,A400,WORKING!$C$3:$C$6802,C400))</f>
        <v>0</v>
      </c>
      <c r="V400" s="57"/>
      <c r="W400" s="57"/>
      <c r="X400" s="61">
        <f t="shared" ref="X400:X419" si="398">-W400+T400+V400</f>
        <v>0</v>
      </c>
      <c r="Y400" s="40">
        <f>U400*V400</f>
        <v>0</v>
      </c>
      <c r="Z400" s="40">
        <f>-U400*W400</f>
        <v>0</v>
      </c>
      <c r="AA400" s="44">
        <f>U400*X400</f>
        <v>0</v>
      </c>
      <c r="AB400" s="35">
        <f>X400</f>
        <v>0</v>
      </c>
      <c r="AC400" s="40">
        <f>U400*(1+SUMIFS(WORKING!$Y$3:$Y$6802,WORKING!$A$3:$A$6802,$D$3,WORKING!$B$3:$B$6802,A400,WORKING!$C$3:$C$6802,C400))*(1+SUMIFS(WORKING!$AA$3:$AA$6802,WORKING!$A$3:$A$6802,$D$3,WORKING!$B$3:$B$6802,A400,WORKING!$C$3:$C$6802,C400))</f>
        <v>0</v>
      </c>
      <c r="AD400" s="57"/>
      <c r="AE400" s="57"/>
      <c r="AF400" s="61">
        <f t="shared" ref="AF400:AF419" si="399">-AE400+AB400+AD400</f>
        <v>0</v>
      </c>
      <c r="AG400" s="40">
        <f>AC400*AD400</f>
        <v>0</v>
      </c>
      <c r="AH400" s="40">
        <f>-AC400*AE400</f>
        <v>0</v>
      </c>
      <c r="AI400" s="44">
        <f>AC400*AF400</f>
        <v>0</v>
      </c>
      <c r="AJ400" s="35">
        <f t="shared" ref="AJ400:AJ419" si="400">AF400</f>
        <v>0</v>
      </c>
      <c r="AK400" s="40">
        <f>AC400*(1+SUMIFS(WORKING!$Z$3:$Z$6802,WORKING!$A$3:$A$6802,$D$3,WORKING!$B$3:$B$6802,A400,WORKING!$C$3:$C$6802,C400))*(1+SUMIFS(WORKING!$AA$3:$AA$6802,WORKING!$A$3:$A$6802,$D$3,WORKING!$B$3:$B$6802,A400,WORKING!$C$3:$C$6802,C400))</f>
        <v>0</v>
      </c>
      <c r="AL400" s="57"/>
      <c r="AM400" s="57"/>
      <c r="AN400" s="61">
        <f t="shared" ref="AN400:AN419" si="401">-AM400+AJ400+AL400</f>
        <v>0</v>
      </c>
      <c r="AO400" s="40">
        <f>AK400*AL400</f>
        <v>0</v>
      </c>
      <c r="AP400" s="40">
        <f>-AK400*AM400</f>
        <v>0</v>
      </c>
      <c r="AQ400" s="44">
        <f>AK400*AN400</f>
        <v>0</v>
      </c>
    </row>
    <row r="401" spans="1:43" hidden="1" x14ac:dyDescent="0.25">
      <c r="A401" s="49">
        <v>13</v>
      </c>
      <c r="B401" s="49">
        <f t="shared" si="395"/>
        <v>1</v>
      </c>
      <c r="C401" s="7">
        <v>2</v>
      </c>
      <c r="D401" s="228"/>
      <c r="E401" s="228"/>
      <c r="F401" s="40">
        <f>SUMIFS(WORKING!$AB$3:$AB$6802,WORKING!$A$3:$A$6802,Results!$D$3,WORKING!$B$3:$B$6802,Results!A401,WORKING!$C$3:$C$6802,Results!C401)</f>
        <v>0</v>
      </c>
      <c r="G401" s="35">
        <f>SUMIFS(WORKING!$AC$3:$AC$6802,WORKING!$A$3:$A$6802,Results!$D$3,WORKING!$B$3:$B$6802,Results!A401,WORKING!$C$3:$C$6802,Results!C401)/1000</f>
        <v>0</v>
      </c>
      <c r="H401" s="35">
        <f t="shared" ref="H401:H419" si="402">IFERROR(G401/F401,0)</f>
        <v>0</v>
      </c>
      <c r="I401" s="187"/>
      <c r="J401" s="212"/>
      <c r="K401" s="217" t="str">
        <f t="shared" ref="K401:K419" si="403">IFERROR(IF(J401="",G401,J401)/IF(I401="",F401,I401),"")</f>
        <v/>
      </c>
      <c r="L401" s="34">
        <f t="shared" si="396"/>
        <v>0</v>
      </c>
      <c r="M401" s="40">
        <f>IF(K401="",H401*(1+SUMIFS(WORKING!$W$3:$W$6802,WORKING!$A$3:$A$6802,$D$3,WORKING!$B$3:$B$6802,A401,WORKING!$C$3:$C$6802,C401))*(1+SUMIFS(WORKING!$AA$3:$AA$6802,WORKING!$A$3:$A$6802,$D$3,WORKING!$B$3:$B$6802,A401,WORKING!$C$3:$C$6802,C401)),K401*(1+SUMIFS(WORKING!$W$3:$W$6802,WORKING!$A$3:$A$6802,$D$3,WORKING!$B$3:$B$6802,A401,WORKING!$C$3:$C$6802,C401))*(1+SUMIFS(WORKING!$AA$3:$AA$6802,WORKING!$A$3:$A$6802,$D$3,WORKING!$B$3:$B$6802,A401,WORKING!$C$3:$C$6802,C401)))</f>
        <v>0</v>
      </c>
      <c r="N401" s="57"/>
      <c r="O401" s="57"/>
      <c r="P401" s="61">
        <f t="shared" si="397"/>
        <v>0</v>
      </c>
      <c r="Q401" s="40">
        <f t="shared" ref="Q401:Q419" si="404">M401*N401</f>
        <v>0</v>
      </c>
      <c r="R401" s="40">
        <f t="shared" ref="R401:R419" si="405">-M401*O401</f>
        <v>0</v>
      </c>
      <c r="S401" s="44">
        <f t="shared" ref="S401:S419" si="406">M401*P401</f>
        <v>0</v>
      </c>
      <c r="T401" s="35">
        <f t="shared" ref="T401:T419" si="407">P401</f>
        <v>0</v>
      </c>
      <c r="U401" s="40">
        <f>M401*(1+SUMIFS(WORKING!$X$3:$X$6802,WORKING!$A$3:$A$6802,$D$3,WORKING!$B$3:$B$6802,A401,WORKING!$C$3:$C$6802,C401))*(1+SUMIFS(WORKING!$AA$3:$AA$6802,WORKING!$A$3:$A$6802,$D$3,WORKING!$B$3:$B$6802,A401,WORKING!$C$3:$C$6802,C401))</f>
        <v>0</v>
      </c>
      <c r="V401" s="57"/>
      <c r="W401" s="57"/>
      <c r="X401" s="61">
        <f t="shared" si="398"/>
        <v>0</v>
      </c>
      <c r="Y401" s="40">
        <f t="shared" ref="Y401:Y419" si="408">U401*V401</f>
        <v>0</v>
      </c>
      <c r="Z401" s="40">
        <f t="shared" ref="Z401:Z419" si="409">-U401*W401</f>
        <v>0</v>
      </c>
      <c r="AA401" s="44">
        <f t="shared" ref="AA401:AA419" si="410">U401*X401</f>
        <v>0</v>
      </c>
      <c r="AB401" s="35">
        <f t="shared" ref="AB401:AB419" si="411">X401</f>
        <v>0</v>
      </c>
      <c r="AC401" s="40">
        <f>U401*(1+SUMIFS(WORKING!$Y$3:$Y$6802,WORKING!$A$3:$A$6802,$D$3,WORKING!$B$3:$B$6802,A401,WORKING!$C$3:$C$6802,C401))*(1+SUMIFS(WORKING!$AA$3:$AA$6802,WORKING!$A$3:$A$6802,$D$3,WORKING!$B$3:$B$6802,A401,WORKING!$C$3:$C$6802,C401))</f>
        <v>0</v>
      </c>
      <c r="AD401" s="57"/>
      <c r="AE401" s="57"/>
      <c r="AF401" s="61">
        <f t="shared" si="399"/>
        <v>0</v>
      </c>
      <c r="AG401" s="40">
        <f t="shared" ref="AG401:AG419" si="412">AC401*AD401</f>
        <v>0</v>
      </c>
      <c r="AH401" s="40">
        <f t="shared" ref="AH401:AH419" si="413">-AC401*AE401</f>
        <v>0</v>
      </c>
      <c r="AI401" s="44">
        <f t="shared" ref="AI401:AI419" si="414">AC401*AF401</f>
        <v>0</v>
      </c>
      <c r="AJ401" s="35">
        <f t="shared" si="400"/>
        <v>0</v>
      </c>
      <c r="AK401" s="40">
        <f>AC401*(1+SUMIFS(WORKING!$Z$3:$Z$6802,WORKING!$A$3:$A$6802,$D$3,WORKING!$B$3:$B$6802,A401,WORKING!$C$3:$C$6802,C401))*(1+SUMIFS(WORKING!$AA$3:$AA$6802,WORKING!$A$3:$A$6802,$D$3,WORKING!$B$3:$B$6802,A401,WORKING!$C$3:$C$6802,C401))</f>
        <v>0</v>
      </c>
      <c r="AL401" s="57"/>
      <c r="AM401" s="57"/>
      <c r="AN401" s="61">
        <f t="shared" si="401"/>
        <v>0</v>
      </c>
      <c r="AO401" s="40">
        <f t="shared" ref="AO401:AO419" si="415">AK401*AL401</f>
        <v>0</v>
      </c>
      <c r="AP401" s="40">
        <f t="shared" ref="AP401:AP419" si="416">-AK401*AM401</f>
        <v>0</v>
      </c>
      <c r="AQ401" s="44">
        <f t="shared" ref="AQ401:AQ419" si="417">AK401*AN401</f>
        <v>0</v>
      </c>
    </row>
    <row r="402" spans="1:43" hidden="1" x14ac:dyDescent="0.25">
      <c r="A402" s="49">
        <v>13</v>
      </c>
      <c r="B402" s="49">
        <f t="shared" si="395"/>
        <v>1</v>
      </c>
      <c r="C402" s="7">
        <v>3</v>
      </c>
      <c r="D402" s="228"/>
      <c r="E402" s="228"/>
      <c r="F402" s="40">
        <f>SUMIFS(WORKING!$AB$3:$AB$6802,WORKING!$A$3:$A$6802,Results!$D$3,WORKING!$B$3:$B$6802,Results!A402,WORKING!$C$3:$C$6802,Results!C402)</f>
        <v>0</v>
      </c>
      <c r="G402" s="35">
        <f>SUMIFS(WORKING!$AC$3:$AC$6802,WORKING!$A$3:$A$6802,Results!$D$3,WORKING!$B$3:$B$6802,Results!A402,WORKING!$C$3:$C$6802,Results!C402)/1000</f>
        <v>0</v>
      </c>
      <c r="H402" s="35">
        <f t="shared" si="402"/>
        <v>0</v>
      </c>
      <c r="I402" s="187"/>
      <c r="J402" s="212"/>
      <c r="K402" s="217" t="str">
        <f t="shared" si="403"/>
        <v/>
      </c>
      <c r="L402" s="34">
        <f t="shared" si="396"/>
        <v>0</v>
      </c>
      <c r="M402" s="40">
        <f>IF(K402="",H402*(1+SUMIFS(WORKING!$W$3:$W$6802,WORKING!$A$3:$A$6802,$D$3,WORKING!$B$3:$B$6802,A402,WORKING!$C$3:$C$6802,C402))*(1+SUMIFS(WORKING!$AA$3:$AA$6802,WORKING!$A$3:$A$6802,$D$3,WORKING!$B$3:$B$6802,A402,WORKING!$C$3:$C$6802,C402)),K402*(1+SUMIFS(WORKING!$W$3:$W$6802,WORKING!$A$3:$A$6802,$D$3,WORKING!$B$3:$B$6802,A402,WORKING!$C$3:$C$6802,C402))*(1+SUMIFS(WORKING!$AA$3:$AA$6802,WORKING!$A$3:$A$6802,$D$3,WORKING!$B$3:$B$6802,A402,WORKING!$C$3:$C$6802,C402)))</f>
        <v>0</v>
      </c>
      <c r="N402" s="57"/>
      <c r="O402" s="57"/>
      <c r="P402" s="61">
        <f t="shared" si="397"/>
        <v>0</v>
      </c>
      <c r="Q402" s="40">
        <f t="shared" si="404"/>
        <v>0</v>
      </c>
      <c r="R402" s="40">
        <f t="shared" si="405"/>
        <v>0</v>
      </c>
      <c r="S402" s="44">
        <f t="shared" si="406"/>
        <v>0</v>
      </c>
      <c r="T402" s="35">
        <f t="shared" si="407"/>
        <v>0</v>
      </c>
      <c r="U402" s="40">
        <f>M402*(1+SUMIFS(WORKING!$X$3:$X$6802,WORKING!$A$3:$A$6802,$D$3,WORKING!$B$3:$B$6802,A402,WORKING!$C$3:$C$6802,C402))*(1+SUMIFS(WORKING!$AA$3:$AA$6802,WORKING!$A$3:$A$6802,$D$3,WORKING!$B$3:$B$6802,A402,WORKING!$C$3:$C$6802,C402))</f>
        <v>0</v>
      </c>
      <c r="V402" s="57"/>
      <c r="W402" s="57"/>
      <c r="X402" s="61">
        <f t="shared" si="398"/>
        <v>0</v>
      </c>
      <c r="Y402" s="40">
        <f t="shared" si="408"/>
        <v>0</v>
      </c>
      <c r="Z402" s="40">
        <f t="shared" si="409"/>
        <v>0</v>
      </c>
      <c r="AA402" s="44">
        <f t="shared" si="410"/>
        <v>0</v>
      </c>
      <c r="AB402" s="35">
        <f t="shared" si="411"/>
        <v>0</v>
      </c>
      <c r="AC402" s="40">
        <f>U402*(1+SUMIFS(WORKING!$Y$3:$Y$6802,WORKING!$A$3:$A$6802,$D$3,WORKING!$B$3:$B$6802,A402,WORKING!$C$3:$C$6802,C402))*(1+SUMIFS(WORKING!$AA$3:$AA$6802,WORKING!$A$3:$A$6802,$D$3,WORKING!$B$3:$B$6802,A402,WORKING!$C$3:$C$6802,C402))</f>
        <v>0</v>
      </c>
      <c r="AD402" s="57"/>
      <c r="AE402" s="57"/>
      <c r="AF402" s="61">
        <f t="shared" si="399"/>
        <v>0</v>
      </c>
      <c r="AG402" s="40">
        <f t="shared" si="412"/>
        <v>0</v>
      </c>
      <c r="AH402" s="40">
        <f t="shared" si="413"/>
        <v>0</v>
      </c>
      <c r="AI402" s="44">
        <f t="shared" si="414"/>
        <v>0</v>
      </c>
      <c r="AJ402" s="35">
        <f t="shared" si="400"/>
        <v>0</v>
      </c>
      <c r="AK402" s="40">
        <f>AC402*(1+SUMIFS(WORKING!$Z$3:$Z$6802,WORKING!$A$3:$A$6802,$D$3,WORKING!$B$3:$B$6802,A402,WORKING!$C$3:$C$6802,C402))*(1+SUMIFS(WORKING!$AA$3:$AA$6802,WORKING!$A$3:$A$6802,$D$3,WORKING!$B$3:$B$6802,A402,WORKING!$C$3:$C$6802,C402))</f>
        <v>0</v>
      </c>
      <c r="AL402" s="57"/>
      <c r="AM402" s="57"/>
      <c r="AN402" s="61">
        <f t="shared" si="401"/>
        <v>0</v>
      </c>
      <c r="AO402" s="40">
        <f t="shared" si="415"/>
        <v>0</v>
      </c>
      <c r="AP402" s="40">
        <f t="shared" si="416"/>
        <v>0</v>
      </c>
      <c r="AQ402" s="44">
        <f t="shared" si="417"/>
        <v>0</v>
      </c>
    </row>
    <row r="403" spans="1:43" hidden="1" x14ac:dyDescent="0.25">
      <c r="A403" s="49">
        <v>13</v>
      </c>
      <c r="B403" s="49">
        <f t="shared" si="395"/>
        <v>1</v>
      </c>
      <c r="C403" s="7">
        <v>4</v>
      </c>
      <c r="D403" s="228"/>
      <c r="E403" s="228"/>
      <c r="F403" s="40">
        <f>SUMIFS(WORKING!$AB$3:$AB$6802,WORKING!$A$3:$A$6802,Results!$D$3,WORKING!$B$3:$B$6802,Results!A403,WORKING!$C$3:$C$6802,Results!C403)</f>
        <v>0</v>
      </c>
      <c r="G403" s="35">
        <f>SUMIFS(WORKING!$AC$3:$AC$6802,WORKING!$A$3:$A$6802,Results!$D$3,WORKING!$B$3:$B$6802,Results!A403,WORKING!$C$3:$C$6802,Results!C403)/1000</f>
        <v>0</v>
      </c>
      <c r="H403" s="35">
        <f t="shared" si="402"/>
        <v>0</v>
      </c>
      <c r="I403" s="187"/>
      <c r="J403" s="212"/>
      <c r="K403" s="217" t="str">
        <f t="shared" si="403"/>
        <v/>
      </c>
      <c r="L403" s="34">
        <f t="shared" si="396"/>
        <v>0</v>
      </c>
      <c r="M403" s="40">
        <f>IF(K403="",H403*(1+SUMIFS(WORKING!$W$3:$W$6802,WORKING!$A$3:$A$6802,$D$3,WORKING!$B$3:$B$6802,A403,WORKING!$C$3:$C$6802,C403))*(1+SUMIFS(WORKING!$AA$3:$AA$6802,WORKING!$A$3:$A$6802,$D$3,WORKING!$B$3:$B$6802,A403,WORKING!$C$3:$C$6802,C403)),K403*(1+SUMIFS(WORKING!$W$3:$W$6802,WORKING!$A$3:$A$6802,$D$3,WORKING!$B$3:$B$6802,A403,WORKING!$C$3:$C$6802,C403))*(1+SUMIFS(WORKING!$AA$3:$AA$6802,WORKING!$A$3:$A$6802,$D$3,WORKING!$B$3:$B$6802,A403,WORKING!$C$3:$C$6802,C403)))</f>
        <v>0</v>
      </c>
      <c r="N403" s="57"/>
      <c r="O403" s="57"/>
      <c r="P403" s="61">
        <f t="shared" si="397"/>
        <v>0</v>
      </c>
      <c r="Q403" s="40">
        <f t="shared" si="404"/>
        <v>0</v>
      </c>
      <c r="R403" s="40">
        <f t="shared" si="405"/>
        <v>0</v>
      </c>
      <c r="S403" s="44">
        <f t="shared" si="406"/>
        <v>0</v>
      </c>
      <c r="T403" s="35">
        <f t="shared" si="407"/>
        <v>0</v>
      </c>
      <c r="U403" s="40">
        <f>M403*(1+SUMIFS(WORKING!$X$3:$X$6802,WORKING!$A$3:$A$6802,$D$3,WORKING!$B$3:$B$6802,A403,WORKING!$C$3:$C$6802,C403))*(1+SUMIFS(WORKING!$AA$3:$AA$6802,WORKING!$A$3:$A$6802,$D$3,WORKING!$B$3:$B$6802,A403,WORKING!$C$3:$C$6802,C403))</f>
        <v>0</v>
      </c>
      <c r="V403" s="57"/>
      <c r="W403" s="57"/>
      <c r="X403" s="61">
        <f t="shared" si="398"/>
        <v>0</v>
      </c>
      <c r="Y403" s="40">
        <f t="shared" si="408"/>
        <v>0</v>
      </c>
      <c r="Z403" s="40">
        <f t="shared" si="409"/>
        <v>0</v>
      </c>
      <c r="AA403" s="44">
        <f t="shared" si="410"/>
        <v>0</v>
      </c>
      <c r="AB403" s="35">
        <f t="shared" si="411"/>
        <v>0</v>
      </c>
      <c r="AC403" s="40">
        <f>U403*(1+SUMIFS(WORKING!$Y$3:$Y$6802,WORKING!$A$3:$A$6802,$D$3,WORKING!$B$3:$B$6802,A403,WORKING!$C$3:$C$6802,C403))*(1+SUMIFS(WORKING!$AA$3:$AA$6802,WORKING!$A$3:$A$6802,$D$3,WORKING!$B$3:$B$6802,A403,WORKING!$C$3:$C$6802,C403))</f>
        <v>0</v>
      </c>
      <c r="AD403" s="57"/>
      <c r="AE403" s="57"/>
      <c r="AF403" s="61">
        <f t="shared" si="399"/>
        <v>0</v>
      </c>
      <c r="AG403" s="40">
        <f t="shared" si="412"/>
        <v>0</v>
      </c>
      <c r="AH403" s="40">
        <f t="shared" si="413"/>
        <v>0</v>
      </c>
      <c r="AI403" s="44">
        <f t="shared" si="414"/>
        <v>0</v>
      </c>
      <c r="AJ403" s="35">
        <f t="shared" si="400"/>
        <v>0</v>
      </c>
      <c r="AK403" s="40">
        <f>AC403*(1+SUMIFS(WORKING!$Z$3:$Z$6802,WORKING!$A$3:$A$6802,$D$3,WORKING!$B$3:$B$6802,A403,WORKING!$C$3:$C$6802,C403))*(1+SUMIFS(WORKING!$AA$3:$AA$6802,WORKING!$A$3:$A$6802,$D$3,WORKING!$B$3:$B$6802,A403,WORKING!$C$3:$C$6802,C403))</f>
        <v>0</v>
      </c>
      <c r="AL403" s="57"/>
      <c r="AM403" s="57"/>
      <c r="AN403" s="61">
        <f t="shared" si="401"/>
        <v>0</v>
      </c>
      <c r="AO403" s="40">
        <f t="shared" si="415"/>
        <v>0</v>
      </c>
      <c r="AP403" s="40">
        <f t="shared" si="416"/>
        <v>0</v>
      </c>
      <c r="AQ403" s="44">
        <f t="shared" si="417"/>
        <v>0</v>
      </c>
    </row>
    <row r="404" spans="1:43" hidden="1" x14ac:dyDescent="0.25">
      <c r="A404" s="49">
        <v>13</v>
      </c>
      <c r="B404" s="49">
        <f t="shared" si="395"/>
        <v>1</v>
      </c>
      <c r="C404" s="7">
        <v>5</v>
      </c>
      <c r="D404" s="228"/>
      <c r="E404" s="228"/>
      <c r="F404" s="40">
        <f>SUMIFS(WORKING!$AB$3:$AB$6802,WORKING!$A$3:$A$6802,Results!$D$3,WORKING!$B$3:$B$6802,Results!A404,WORKING!$C$3:$C$6802,Results!C404)</f>
        <v>0</v>
      </c>
      <c r="G404" s="35">
        <f>SUMIFS(WORKING!$AC$3:$AC$6802,WORKING!$A$3:$A$6802,Results!$D$3,WORKING!$B$3:$B$6802,Results!A404,WORKING!$C$3:$C$6802,Results!C404)/1000</f>
        <v>0</v>
      </c>
      <c r="H404" s="35">
        <f t="shared" si="402"/>
        <v>0</v>
      </c>
      <c r="I404" s="187"/>
      <c r="J404" s="212"/>
      <c r="K404" s="217" t="str">
        <f t="shared" si="403"/>
        <v/>
      </c>
      <c r="L404" s="34">
        <f t="shared" si="396"/>
        <v>0</v>
      </c>
      <c r="M404" s="40">
        <f>IF(K404="",H404*(1+SUMIFS(WORKING!$W$3:$W$6802,WORKING!$A$3:$A$6802,$D$3,WORKING!$B$3:$B$6802,A404,WORKING!$C$3:$C$6802,C404))*(1+SUMIFS(WORKING!$AA$3:$AA$6802,WORKING!$A$3:$A$6802,$D$3,WORKING!$B$3:$B$6802,A404,WORKING!$C$3:$C$6802,C404)),K404*(1+SUMIFS(WORKING!$W$3:$W$6802,WORKING!$A$3:$A$6802,$D$3,WORKING!$B$3:$B$6802,A404,WORKING!$C$3:$C$6802,C404))*(1+SUMIFS(WORKING!$AA$3:$AA$6802,WORKING!$A$3:$A$6802,$D$3,WORKING!$B$3:$B$6802,A404,WORKING!$C$3:$C$6802,C404)))</f>
        <v>0</v>
      </c>
      <c r="N404" s="57"/>
      <c r="O404" s="57"/>
      <c r="P404" s="61">
        <f t="shared" si="397"/>
        <v>0</v>
      </c>
      <c r="Q404" s="40">
        <f t="shared" si="404"/>
        <v>0</v>
      </c>
      <c r="R404" s="40">
        <f t="shared" si="405"/>
        <v>0</v>
      </c>
      <c r="S404" s="44">
        <f t="shared" si="406"/>
        <v>0</v>
      </c>
      <c r="T404" s="35">
        <f t="shared" si="407"/>
        <v>0</v>
      </c>
      <c r="U404" s="40">
        <f>M404*(1+SUMIFS(WORKING!$X$3:$X$6802,WORKING!$A$3:$A$6802,$D$3,WORKING!$B$3:$B$6802,A404,WORKING!$C$3:$C$6802,C404))*(1+SUMIFS(WORKING!$AA$3:$AA$6802,WORKING!$A$3:$A$6802,$D$3,WORKING!$B$3:$B$6802,A404,WORKING!$C$3:$C$6802,C404))</f>
        <v>0</v>
      </c>
      <c r="V404" s="57"/>
      <c r="W404" s="57"/>
      <c r="X404" s="61">
        <f t="shared" si="398"/>
        <v>0</v>
      </c>
      <c r="Y404" s="40">
        <f t="shared" si="408"/>
        <v>0</v>
      </c>
      <c r="Z404" s="40">
        <f t="shared" si="409"/>
        <v>0</v>
      </c>
      <c r="AA404" s="44">
        <f t="shared" si="410"/>
        <v>0</v>
      </c>
      <c r="AB404" s="35">
        <f t="shared" si="411"/>
        <v>0</v>
      </c>
      <c r="AC404" s="40">
        <f>U404*(1+SUMIFS(WORKING!$Y$3:$Y$6802,WORKING!$A$3:$A$6802,$D$3,WORKING!$B$3:$B$6802,A404,WORKING!$C$3:$C$6802,C404))*(1+SUMIFS(WORKING!$AA$3:$AA$6802,WORKING!$A$3:$A$6802,$D$3,WORKING!$B$3:$B$6802,A404,WORKING!$C$3:$C$6802,C404))</f>
        <v>0</v>
      </c>
      <c r="AD404" s="57"/>
      <c r="AE404" s="57"/>
      <c r="AF404" s="61">
        <f t="shared" si="399"/>
        <v>0</v>
      </c>
      <c r="AG404" s="40">
        <f t="shared" si="412"/>
        <v>0</v>
      </c>
      <c r="AH404" s="40">
        <f t="shared" si="413"/>
        <v>0</v>
      </c>
      <c r="AI404" s="44">
        <f t="shared" si="414"/>
        <v>0</v>
      </c>
      <c r="AJ404" s="35">
        <f t="shared" si="400"/>
        <v>0</v>
      </c>
      <c r="AK404" s="40">
        <f>AC404*(1+SUMIFS(WORKING!$Z$3:$Z$6802,WORKING!$A$3:$A$6802,$D$3,WORKING!$B$3:$B$6802,A404,WORKING!$C$3:$C$6802,C404))*(1+SUMIFS(WORKING!$AA$3:$AA$6802,WORKING!$A$3:$A$6802,$D$3,WORKING!$B$3:$B$6802,A404,WORKING!$C$3:$C$6802,C404))</f>
        <v>0</v>
      </c>
      <c r="AL404" s="57"/>
      <c r="AM404" s="57"/>
      <c r="AN404" s="61">
        <f t="shared" si="401"/>
        <v>0</v>
      </c>
      <c r="AO404" s="40">
        <f t="shared" si="415"/>
        <v>0</v>
      </c>
      <c r="AP404" s="40">
        <f t="shared" si="416"/>
        <v>0</v>
      </c>
      <c r="AQ404" s="44">
        <f t="shared" si="417"/>
        <v>0</v>
      </c>
    </row>
    <row r="405" spans="1:43" hidden="1" x14ac:dyDescent="0.25">
      <c r="A405" s="49">
        <v>13</v>
      </c>
      <c r="B405" s="49">
        <f t="shared" si="395"/>
        <v>1</v>
      </c>
      <c r="C405" s="7">
        <v>6</v>
      </c>
      <c r="D405" s="228"/>
      <c r="E405" s="228"/>
      <c r="F405" s="40">
        <f>SUMIFS(WORKING!$AB$3:$AB$6802,WORKING!$A$3:$A$6802,Results!$D$3,WORKING!$B$3:$B$6802,Results!A405,WORKING!$C$3:$C$6802,Results!C405)</f>
        <v>0</v>
      </c>
      <c r="G405" s="35">
        <f>SUMIFS(WORKING!$AC$3:$AC$6802,WORKING!$A$3:$A$6802,Results!$D$3,WORKING!$B$3:$B$6802,Results!A405,WORKING!$C$3:$C$6802,Results!C405)/1000</f>
        <v>0</v>
      </c>
      <c r="H405" s="35">
        <f t="shared" si="402"/>
        <v>0</v>
      </c>
      <c r="I405" s="187"/>
      <c r="J405" s="212"/>
      <c r="K405" s="217" t="str">
        <f t="shared" si="403"/>
        <v/>
      </c>
      <c r="L405" s="34">
        <f t="shared" si="396"/>
        <v>0</v>
      </c>
      <c r="M405" s="40">
        <f>IF(K405="",H405*(1+SUMIFS(WORKING!$W$3:$W$6802,WORKING!$A$3:$A$6802,$D$3,WORKING!$B$3:$B$6802,A405,WORKING!$C$3:$C$6802,C405))*(1+SUMIFS(WORKING!$AA$3:$AA$6802,WORKING!$A$3:$A$6802,$D$3,WORKING!$B$3:$B$6802,A405,WORKING!$C$3:$C$6802,C405)),K405*(1+SUMIFS(WORKING!$W$3:$W$6802,WORKING!$A$3:$A$6802,$D$3,WORKING!$B$3:$B$6802,A405,WORKING!$C$3:$C$6802,C405))*(1+SUMIFS(WORKING!$AA$3:$AA$6802,WORKING!$A$3:$A$6802,$D$3,WORKING!$B$3:$B$6802,A405,WORKING!$C$3:$C$6802,C405)))</f>
        <v>0</v>
      </c>
      <c r="N405" s="57"/>
      <c r="O405" s="57"/>
      <c r="P405" s="61">
        <f t="shared" si="397"/>
        <v>0</v>
      </c>
      <c r="Q405" s="40">
        <f t="shared" si="404"/>
        <v>0</v>
      </c>
      <c r="R405" s="40">
        <f t="shared" si="405"/>
        <v>0</v>
      </c>
      <c r="S405" s="44">
        <f t="shared" si="406"/>
        <v>0</v>
      </c>
      <c r="T405" s="35">
        <f t="shared" si="407"/>
        <v>0</v>
      </c>
      <c r="U405" s="40">
        <f>M405*(1+SUMIFS(WORKING!$X$3:$X$6802,WORKING!$A$3:$A$6802,$D$3,WORKING!$B$3:$B$6802,A405,WORKING!$C$3:$C$6802,C405))*(1+SUMIFS(WORKING!$AA$3:$AA$6802,WORKING!$A$3:$A$6802,$D$3,WORKING!$B$3:$B$6802,A405,WORKING!$C$3:$C$6802,C405))</f>
        <v>0</v>
      </c>
      <c r="V405" s="57"/>
      <c r="W405" s="57"/>
      <c r="X405" s="61">
        <f t="shared" si="398"/>
        <v>0</v>
      </c>
      <c r="Y405" s="40">
        <f t="shared" si="408"/>
        <v>0</v>
      </c>
      <c r="Z405" s="40">
        <f t="shared" si="409"/>
        <v>0</v>
      </c>
      <c r="AA405" s="44">
        <f t="shared" si="410"/>
        <v>0</v>
      </c>
      <c r="AB405" s="35">
        <f t="shared" si="411"/>
        <v>0</v>
      </c>
      <c r="AC405" s="40">
        <f>U405*(1+SUMIFS(WORKING!$Y$3:$Y$6802,WORKING!$A$3:$A$6802,$D$3,WORKING!$B$3:$B$6802,A405,WORKING!$C$3:$C$6802,C405))*(1+SUMIFS(WORKING!$AA$3:$AA$6802,WORKING!$A$3:$A$6802,$D$3,WORKING!$B$3:$B$6802,A405,WORKING!$C$3:$C$6802,C405))</f>
        <v>0</v>
      </c>
      <c r="AD405" s="57"/>
      <c r="AE405" s="57"/>
      <c r="AF405" s="61">
        <f t="shared" si="399"/>
        <v>0</v>
      </c>
      <c r="AG405" s="40">
        <f t="shared" si="412"/>
        <v>0</v>
      </c>
      <c r="AH405" s="40">
        <f t="shared" si="413"/>
        <v>0</v>
      </c>
      <c r="AI405" s="44">
        <f t="shared" si="414"/>
        <v>0</v>
      </c>
      <c r="AJ405" s="35">
        <f t="shared" si="400"/>
        <v>0</v>
      </c>
      <c r="AK405" s="40">
        <f>AC405*(1+SUMIFS(WORKING!$Z$3:$Z$6802,WORKING!$A$3:$A$6802,$D$3,WORKING!$B$3:$B$6802,A405,WORKING!$C$3:$C$6802,C405))*(1+SUMIFS(WORKING!$AA$3:$AA$6802,WORKING!$A$3:$A$6802,$D$3,WORKING!$B$3:$B$6802,A405,WORKING!$C$3:$C$6802,C405))</f>
        <v>0</v>
      </c>
      <c r="AL405" s="57"/>
      <c r="AM405" s="57"/>
      <c r="AN405" s="61">
        <f t="shared" si="401"/>
        <v>0</v>
      </c>
      <c r="AO405" s="40">
        <f t="shared" si="415"/>
        <v>0</v>
      </c>
      <c r="AP405" s="40">
        <f t="shared" si="416"/>
        <v>0</v>
      </c>
      <c r="AQ405" s="44">
        <f t="shared" si="417"/>
        <v>0</v>
      </c>
    </row>
    <row r="406" spans="1:43" hidden="1" x14ac:dyDescent="0.25">
      <c r="A406" s="49">
        <v>13</v>
      </c>
      <c r="B406" s="49">
        <f t="shared" si="395"/>
        <v>2</v>
      </c>
      <c r="C406" s="7">
        <v>7</v>
      </c>
      <c r="D406" s="228"/>
      <c r="E406" s="228"/>
      <c r="F406" s="40">
        <f>SUMIFS(WORKING!$AB$3:$AB$6802,WORKING!$A$3:$A$6802,Results!$D$3,WORKING!$B$3:$B$6802,Results!A406,WORKING!$C$3:$C$6802,Results!C406)</f>
        <v>0</v>
      </c>
      <c r="G406" s="35">
        <f>SUMIFS(WORKING!$AC$3:$AC$6802,WORKING!$A$3:$A$6802,Results!$D$3,WORKING!$B$3:$B$6802,Results!A406,WORKING!$C$3:$C$6802,Results!C406)/1000</f>
        <v>0</v>
      </c>
      <c r="H406" s="35">
        <f t="shared" si="402"/>
        <v>0</v>
      </c>
      <c r="I406" s="187"/>
      <c r="J406" s="212"/>
      <c r="K406" s="217" t="str">
        <f t="shared" si="403"/>
        <v/>
      </c>
      <c r="L406" s="34">
        <f t="shared" si="396"/>
        <v>0</v>
      </c>
      <c r="M406" s="40">
        <f>IF(K406="",H406*(1+SUMIFS(WORKING!$W$3:$W$6802,WORKING!$A$3:$A$6802,$D$3,WORKING!$B$3:$B$6802,A406,WORKING!$C$3:$C$6802,C406))*(1+SUMIFS(WORKING!$AA$3:$AA$6802,WORKING!$A$3:$A$6802,$D$3,WORKING!$B$3:$B$6802,A406,WORKING!$C$3:$C$6802,C406)),K406*(1+SUMIFS(WORKING!$W$3:$W$6802,WORKING!$A$3:$A$6802,$D$3,WORKING!$B$3:$B$6802,A406,WORKING!$C$3:$C$6802,C406))*(1+SUMIFS(WORKING!$AA$3:$AA$6802,WORKING!$A$3:$A$6802,$D$3,WORKING!$B$3:$B$6802,A406,WORKING!$C$3:$C$6802,C406)))</f>
        <v>0</v>
      </c>
      <c r="N406" s="57"/>
      <c r="O406" s="57"/>
      <c r="P406" s="61">
        <f t="shared" si="397"/>
        <v>0</v>
      </c>
      <c r="Q406" s="40">
        <f t="shared" si="404"/>
        <v>0</v>
      </c>
      <c r="R406" s="40">
        <f t="shared" si="405"/>
        <v>0</v>
      </c>
      <c r="S406" s="44">
        <f t="shared" si="406"/>
        <v>0</v>
      </c>
      <c r="T406" s="35">
        <f t="shared" si="407"/>
        <v>0</v>
      </c>
      <c r="U406" s="40">
        <f>M406*(1+SUMIFS(WORKING!$X$3:$X$6802,WORKING!$A$3:$A$6802,$D$3,WORKING!$B$3:$B$6802,A406,WORKING!$C$3:$C$6802,C406))*(1+SUMIFS(WORKING!$AA$3:$AA$6802,WORKING!$A$3:$A$6802,$D$3,WORKING!$B$3:$B$6802,A406,WORKING!$C$3:$C$6802,C406))</f>
        <v>0</v>
      </c>
      <c r="V406" s="57"/>
      <c r="W406" s="57"/>
      <c r="X406" s="61">
        <f t="shared" si="398"/>
        <v>0</v>
      </c>
      <c r="Y406" s="40">
        <f t="shared" si="408"/>
        <v>0</v>
      </c>
      <c r="Z406" s="40">
        <f t="shared" si="409"/>
        <v>0</v>
      </c>
      <c r="AA406" s="44">
        <f t="shared" si="410"/>
        <v>0</v>
      </c>
      <c r="AB406" s="35">
        <f t="shared" si="411"/>
        <v>0</v>
      </c>
      <c r="AC406" s="40">
        <f>U406*(1+SUMIFS(WORKING!$Y$3:$Y$6802,WORKING!$A$3:$A$6802,$D$3,WORKING!$B$3:$B$6802,A406,WORKING!$C$3:$C$6802,C406))*(1+SUMIFS(WORKING!$AA$3:$AA$6802,WORKING!$A$3:$A$6802,$D$3,WORKING!$B$3:$B$6802,A406,WORKING!$C$3:$C$6802,C406))</f>
        <v>0</v>
      </c>
      <c r="AD406" s="57"/>
      <c r="AE406" s="57"/>
      <c r="AF406" s="61">
        <f t="shared" si="399"/>
        <v>0</v>
      </c>
      <c r="AG406" s="40">
        <f t="shared" si="412"/>
        <v>0</v>
      </c>
      <c r="AH406" s="40">
        <f t="shared" si="413"/>
        <v>0</v>
      </c>
      <c r="AI406" s="44">
        <f t="shared" si="414"/>
        <v>0</v>
      </c>
      <c r="AJ406" s="35">
        <f t="shared" si="400"/>
        <v>0</v>
      </c>
      <c r="AK406" s="40">
        <f>AC406*(1+SUMIFS(WORKING!$Z$3:$Z$6802,WORKING!$A$3:$A$6802,$D$3,WORKING!$B$3:$B$6802,A406,WORKING!$C$3:$C$6802,C406))*(1+SUMIFS(WORKING!$AA$3:$AA$6802,WORKING!$A$3:$A$6802,$D$3,WORKING!$B$3:$B$6802,A406,WORKING!$C$3:$C$6802,C406))</f>
        <v>0</v>
      </c>
      <c r="AL406" s="57"/>
      <c r="AM406" s="57"/>
      <c r="AN406" s="61">
        <f t="shared" si="401"/>
        <v>0</v>
      </c>
      <c r="AO406" s="40">
        <f t="shared" si="415"/>
        <v>0</v>
      </c>
      <c r="AP406" s="40">
        <f t="shared" si="416"/>
        <v>0</v>
      </c>
      <c r="AQ406" s="44">
        <f t="shared" si="417"/>
        <v>0</v>
      </c>
    </row>
    <row r="407" spans="1:43" hidden="1" x14ac:dyDescent="0.25">
      <c r="A407" s="49">
        <v>13</v>
      </c>
      <c r="B407" s="49">
        <f t="shared" si="395"/>
        <v>2</v>
      </c>
      <c r="C407" s="7">
        <v>8</v>
      </c>
      <c r="D407" s="228"/>
      <c r="E407" s="228"/>
      <c r="F407" s="40">
        <f>SUMIFS(WORKING!$AB$3:$AB$6802,WORKING!$A$3:$A$6802,Results!$D$3,WORKING!$B$3:$B$6802,Results!A407,WORKING!$C$3:$C$6802,Results!C407)</f>
        <v>0</v>
      </c>
      <c r="G407" s="35">
        <f>SUMIFS(WORKING!$AC$3:$AC$6802,WORKING!$A$3:$A$6802,Results!$D$3,WORKING!$B$3:$B$6802,Results!A407,WORKING!$C$3:$C$6802,Results!C407)/1000</f>
        <v>0</v>
      </c>
      <c r="H407" s="35">
        <f t="shared" si="402"/>
        <v>0</v>
      </c>
      <c r="I407" s="187"/>
      <c r="J407" s="212"/>
      <c r="K407" s="217" t="str">
        <f t="shared" si="403"/>
        <v/>
      </c>
      <c r="L407" s="34">
        <f t="shared" si="396"/>
        <v>0</v>
      </c>
      <c r="M407" s="40">
        <f>IF(K407="",H407*(1+SUMIFS(WORKING!$W$3:$W$6802,WORKING!$A$3:$A$6802,$D$3,WORKING!$B$3:$B$6802,A407,WORKING!$C$3:$C$6802,C407))*(1+SUMIFS(WORKING!$AA$3:$AA$6802,WORKING!$A$3:$A$6802,$D$3,WORKING!$B$3:$B$6802,A407,WORKING!$C$3:$C$6802,C407)),K407*(1+SUMIFS(WORKING!$W$3:$W$6802,WORKING!$A$3:$A$6802,$D$3,WORKING!$B$3:$B$6802,A407,WORKING!$C$3:$C$6802,C407))*(1+SUMIFS(WORKING!$AA$3:$AA$6802,WORKING!$A$3:$A$6802,$D$3,WORKING!$B$3:$B$6802,A407,WORKING!$C$3:$C$6802,C407)))</f>
        <v>0</v>
      </c>
      <c r="N407" s="57"/>
      <c r="O407" s="57"/>
      <c r="P407" s="61">
        <f t="shared" si="397"/>
        <v>0</v>
      </c>
      <c r="Q407" s="40">
        <f t="shared" si="404"/>
        <v>0</v>
      </c>
      <c r="R407" s="40">
        <f t="shared" si="405"/>
        <v>0</v>
      </c>
      <c r="S407" s="44">
        <f t="shared" si="406"/>
        <v>0</v>
      </c>
      <c r="T407" s="35">
        <f t="shared" si="407"/>
        <v>0</v>
      </c>
      <c r="U407" s="40">
        <f>M407*(1+SUMIFS(WORKING!$X$3:$X$6802,WORKING!$A$3:$A$6802,$D$3,WORKING!$B$3:$B$6802,A407,WORKING!$C$3:$C$6802,C407))*(1+SUMIFS(WORKING!$AA$3:$AA$6802,WORKING!$A$3:$A$6802,$D$3,WORKING!$B$3:$B$6802,A407,WORKING!$C$3:$C$6802,C407))</f>
        <v>0</v>
      </c>
      <c r="V407" s="57"/>
      <c r="W407" s="57"/>
      <c r="X407" s="61">
        <f t="shared" si="398"/>
        <v>0</v>
      </c>
      <c r="Y407" s="40">
        <f t="shared" si="408"/>
        <v>0</v>
      </c>
      <c r="Z407" s="40">
        <f t="shared" si="409"/>
        <v>0</v>
      </c>
      <c r="AA407" s="44">
        <f t="shared" si="410"/>
        <v>0</v>
      </c>
      <c r="AB407" s="35">
        <f t="shared" si="411"/>
        <v>0</v>
      </c>
      <c r="AC407" s="40">
        <f>U407*(1+SUMIFS(WORKING!$Y$3:$Y$6802,WORKING!$A$3:$A$6802,$D$3,WORKING!$B$3:$B$6802,A407,WORKING!$C$3:$C$6802,C407))*(1+SUMIFS(WORKING!$AA$3:$AA$6802,WORKING!$A$3:$A$6802,$D$3,WORKING!$B$3:$B$6802,A407,WORKING!$C$3:$C$6802,C407))</f>
        <v>0</v>
      </c>
      <c r="AD407" s="57"/>
      <c r="AE407" s="57"/>
      <c r="AF407" s="61">
        <f t="shared" si="399"/>
        <v>0</v>
      </c>
      <c r="AG407" s="40">
        <f t="shared" si="412"/>
        <v>0</v>
      </c>
      <c r="AH407" s="40">
        <f t="shared" si="413"/>
        <v>0</v>
      </c>
      <c r="AI407" s="44">
        <f t="shared" si="414"/>
        <v>0</v>
      </c>
      <c r="AJ407" s="35">
        <f t="shared" si="400"/>
        <v>0</v>
      </c>
      <c r="AK407" s="40">
        <f>AC407*(1+SUMIFS(WORKING!$Z$3:$Z$6802,WORKING!$A$3:$A$6802,$D$3,WORKING!$B$3:$B$6802,A407,WORKING!$C$3:$C$6802,C407))*(1+SUMIFS(WORKING!$AA$3:$AA$6802,WORKING!$A$3:$A$6802,$D$3,WORKING!$B$3:$B$6802,A407,WORKING!$C$3:$C$6802,C407))</f>
        <v>0</v>
      </c>
      <c r="AL407" s="57"/>
      <c r="AM407" s="57"/>
      <c r="AN407" s="61">
        <f t="shared" si="401"/>
        <v>0</v>
      </c>
      <c r="AO407" s="40">
        <f t="shared" si="415"/>
        <v>0</v>
      </c>
      <c r="AP407" s="40">
        <f t="shared" si="416"/>
        <v>0</v>
      </c>
      <c r="AQ407" s="44">
        <f t="shared" si="417"/>
        <v>0</v>
      </c>
    </row>
    <row r="408" spans="1:43" hidden="1" x14ac:dyDescent="0.25">
      <c r="A408" s="49">
        <v>13</v>
      </c>
      <c r="B408" s="49">
        <f t="shared" si="395"/>
        <v>2</v>
      </c>
      <c r="C408" s="7">
        <v>9</v>
      </c>
      <c r="D408" s="228"/>
      <c r="E408" s="228"/>
      <c r="F408" s="40">
        <f>SUMIFS(WORKING!$AB$3:$AB$6802,WORKING!$A$3:$A$6802,Results!$D$3,WORKING!$B$3:$B$6802,Results!A408,WORKING!$C$3:$C$6802,Results!C408)</f>
        <v>0</v>
      </c>
      <c r="G408" s="35">
        <f>SUMIFS(WORKING!$AC$3:$AC$6802,WORKING!$A$3:$A$6802,Results!$D$3,WORKING!$B$3:$B$6802,Results!A408,WORKING!$C$3:$C$6802,Results!C408)/1000</f>
        <v>0</v>
      </c>
      <c r="H408" s="35">
        <f t="shared" si="402"/>
        <v>0</v>
      </c>
      <c r="I408" s="187"/>
      <c r="J408" s="212"/>
      <c r="K408" s="217" t="str">
        <f t="shared" si="403"/>
        <v/>
      </c>
      <c r="L408" s="34">
        <f t="shared" si="396"/>
        <v>0</v>
      </c>
      <c r="M408" s="40">
        <f>IF(K408="",H408*(1+SUMIFS(WORKING!$W$3:$W$6802,WORKING!$A$3:$A$6802,$D$3,WORKING!$B$3:$B$6802,A408,WORKING!$C$3:$C$6802,C408))*(1+SUMIFS(WORKING!$AA$3:$AA$6802,WORKING!$A$3:$A$6802,$D$3,WORKING!$B$3:$B$6802,A408,WORKING!$C$3:$C$6802,C408)),K408*(1+SUMIFS(WORKING!$W$3:$W$6802,WORKING!$A$3:$A$6802,$D$3,WORKING!$B$3:$B$6802,A408,WORKING!$C$3:$C$6802,C408))*(1+SUMIFS(WORKING!$AA$3:$AA$6802,WORKING!$A$3:$A$6802,$D$3,WORKING!$B$3:$B$6802,A408,WORKING!$C$3:$C$6802,C408)))</f>
        <v>0</v>
      </c>
      <c r="N408" s="57"/>
      <c r="O408" s="57"/>
      <c r="P408" s="61">
        <f t="shared" si="397"/>
        <v>0</v>
      </c>
      <c r="Q408" s="40">
        <f t="shared" si="404"/>
        <v>0</v>
      </c>
      <c r="R408" s="40">
        <f t="shared" si="405"/>
        <v>0</v>
      </c>
      <c r="S408" s="44">
        <f t="shared" si="406"/>
        <v>0</v>
      </c>
      <c r="T408" s="35">
        <f t="shared" si="407"/>
        <v>0</v>
      </c>
      <c r="U408" s="40">
        <f>M408*(1+SUMIFS(WORKING!$X$3:$X$6802,WORKING!$A$3:$A$6802,$D$3,WORKING!$B$3:$B$6802,A408,WORKING!$C$3:$C$6802,C408))*(1+SUMIFS(WORKING!$AA$3:$AA$6802,WORKING!$A$3:$A$6802,$D$3,WORKING!$B$3:$B$6802,A408,WORKING!$C$3:$C$6802,C408))</f>
        <v>0</v>
      </c>
      <c r="V408" s="57"/>
      <c r="W408" s="57"/>
      <c r="X408" s="61">
        <f t="shared" si="398"/>
        <v>0</v>
      </c>
      <c r="Y408" s="40">
        <f t="shared" si="408"/>
        <v>0</v>
      </c>
      <c r="Z408" s="40">
        <f t="shared" si="409"/>
        <v>0</v>
      </c>
      <c r="AA408" s="44">
        <f t="shared" si="410"/>
        <v>0</v>
      </c>
      <c r="AB408" s="35">
        <f t="shared" si="411"/>
        <v>0</v>
      </c>
      <c r="AC408" s="40">
        <f>U408*(1+SUMIFS(WORKING!$Y$3:$Y$6802,WORKING!$A$3:$A$6802,$D$3,WORKING!$B$3:$B$6802,A408,WORKING!$C$3:$C$6802,C408))*(1+SUMIFS(WORKING!$AA$3:$AA$6802,WORKING!$A$3:$A$6802,$D$3,WORKING!$B$3:$B$6802,A408,WORKING!$C$3:$C$6802,C408))</f>
        <v>0</v>
      </c>
      <c r="AD408" s="57"/>
      <c r="AE408" s="57"/>
      <c r="AF408" s="61">
        <f t="shared" si="399"/>
        <v>0</v>
      </c>
      <c r="AG408" s="40">
        <f t="shared" si="412"/>
        <v>0</v>
      </c>
      <c r="AH408" s="40">
        <f t="shared" si="413"/>
        <v>0</v>
      </c>
      <c r="AI408" s="44">
        <f t="shared" si="414"/>
        <v>0</v>
      </c>
      <c r="AJ408" s="35">
        <f t="shared" si="400"/>
        <v>0</v>
      </c>
      <c r="AK408" s="40">
        <f>AC408*(1+SUMIFS(WORKING!$Z$3:$Z$6802,WORKING!$A$3:$A$6802,$D$3,WORKING!$B$3:$B$6802,A408,WORKING!$C$3:$C$6802,C408))*(1+SUMIFS(WORKING!$AA$3:$AA$6802,WORKING!$A$3:$A$6802,$D$3,WORKING!$B$3:$B$6802,A408,WORKING!$C$3:$C$6802,C408))</f>
        <v>0</v>
      </c>
      <c r="AL408" s="57"/>
      <c r="AM408" s="57"/>
      <c r="AN408" s="61">
        <f t="shared" si="401"/>
        <v>0</v>
      </c>
      <c r="AO408" s="40">
        <f t="shared" si="415"/>
        <v>0</v>
      </c>
      <c r="AP408" s="40">
        <f t="shared" si="416"/>
        <v>0</v>
      </c>
      <c r="AQ408" s="44">
        <f t="shared" si="417"/>
        <v>0</v>
      </c>
    </row>
    <row r="409" spans="1:43" hidden="1" x14ac:dyDescent="0.25">
      <c r="A409" s="49">
        <v>13</v>
      </c>
      <c r="B409" s="49">
        <f t="shared" si="395"/>
        <v>2</v>
      </c>
      <c r="C409" s="7">
        <v>10</v>
      </c>
      <c r="D409" s="228"/>
      <c r="E409" s="228"/>
      <c r="F409" s="40">
        <f>SUMIFS(WORKING!$AB$3:$AB$6802,WORKING!$A$3:$A$6802,Results!$D$3,WORKING!$B$3:$B$6802,Results!A409,WORKING!$C$3:$C$6802,Results!C409)</f>
        <v>0</v>
      </c>
      <c r="G409" s="35">
        <f>SUMIFS(WORKING!$AC$3:$AC$6802,WORKING!$A$3:$A$6802,Results!$D$3,WORKING!$B$3:$B$6802,Results!A409,WORKING!$C$3:$C$6802,Results!C409)/1000</f>
        <v>0</v>
      </c>
      <c r="H409" s="35">
        <f t="shared" si="402"/>
        <v>0</v>
      </c>
      <c r="I409" s="187"/>
      <c r="J409" s="212"/>
      <c r="K409" s="217" t="str">
        <f t="shared" si="403"/>
        <v/>
      </c>
      <c r="L409" s="34">
        <f t="shared" si="396"/>
        <v>0</v>
      </c>
      <c r="M409" s="40">
        <f>IF(K409="",H409*(1+SUMIFS(WORKING!$W$3:$W$6802,WORKING!$A$3:$A$6802,$D$3,WORKING!$B$3:$B$6802,A409,WORKING!$C$3:$C$6802,C409))*(1+SUMIFS(WORKING!$AA$3:$AA$6802,WORKING!$A$3:$A$6802,$D$3,WORKING!$B$3:$B$6802,A409,WORKING!$C$3:$C$6802,C409)),K409*(1+SUMIFS(WORKING!$W$3:$W$6802,WORKING!$A$3:$A$6802,$D$3,WORKING!$B$3:$B$6802,A409,WORKING!$C$3:$C$6802,C409))*(1+SUMIFS(WORKING!$AA$3:$AA$6802,WORKING!$A$3:$A$6802,$D$3,WORKING!$B$3:$B$6802,A409,WORKING!$C$3:$C$6802,C409)))</f>
        <v>0</v>
      </c>
      <c r="N409" s="57"/>
      <c r="O409" s="57"/>
      <c r="P409" s="61">
        <f t="shared" si="397"/>
        <v>0</v>
      </c>
      <c r="Q409" s="40">
        <f t="shared" si="404"/>
        <v>0</v>
      </c>
      <c r="R409" s="40">
        <f t="shared" si="405"/>
        <v>0</v>
      </c>
      <c r="S409" s="44">
        <f t="shared" si="406"/>
        <v>0</v>
      </c>
      <c r="T409" s="35">
        <f t="shared" si="407"/>
        <v>0</v>
      </c>
      <c r="U409" s="40">
        <f>M409*(1+SUMIFS(WORKING!$X$3:$X$6802,WORKING!$A$3:$A$6802,$D$3,WORKING!$B$3:$B$6802,A409,WORKING!$C$3:$C$6802,C409))*(1+SUMIFS(WORKING!$AA$3:$AA$6802,WORKING!$A$3:$A$6802,$D$3,WORKING!$B$3:$B$6802,A409,WORKING!$C$3:$C$6802,C409))</f>
        <v>0</v>
      </c>
      <c r="V409" s="57"/>
      <c r="W409" s="57"/>
      <c r="X409" s="61">
        <f t="shared" si="398"/>
        <v>0</v>
      </c>
      <c r="Y409" s="40">
        <f t="shared" si="408"/>
        <v>0</v>
      </c>
      <c r="Z409" s="40">
        <f t="shared" si="409"/>
        <v>0</v>
      </c>
      <c r="AA409" s="44">
        <f t="shared" si="410"/>
        <v>0</v>
      </c>
      <c r="AB409" s="35">
        <f t="shared" si="411"/>
        <v>0</v>
      </c>
      <c r="AC409" s="40">
        <f>U409*(1+SUMIFS(WORKING!$Y$3:$Y$6802,WORKING!$A$3:$A$6802,$D$3,WORKING!$B$3:$B$6802,A409,WORKING!$C$3:$C$6802,C409))*(1+SUMIFS(WORKING!$AA$3:$AA$6802,WORKING!$A$3:$A$6802,$D$3,WORKING!$B$3:$B$6802,A409,WORKING!$C$3:$C$6802,C409))</f>
        <v>0</v>
      </c>
      <c r="AD409" s="57"/>
      <c r="AE409" s="57"/>
      <c r="AF409" s="61">
        <f t="shared" si="399"/>
        <v>0</v>
      </c>
      <c r="AG409" s="40">
        <f t="shared" si="412"/>
        <v>0</v>
      </c>
      <c r="AH409" s="40">
        <f t="shared" si="413"/>
        <v>0</v>
      </c>
      <c r="AI409" s="44">
        <f t="shared" si="414"/>
        <v>0</v>
      </c>
      <c r="AJ409" s="35">
        <f t="shared" si="400"/>
        <v>0</v>
      </c>
      <c r="AK409" s="40">
        <f>AC409*(1+SUMIFS(WORKING!$Z$3:$Z$6802,WORKING!$A$3:$A$6802,$D$3,WORKING!$B$3:$B$6802,A409,WORKING!$C$3:$C$6802,C409))*(1+SUMIFS(WORKING!$AA$3:$AA$6802,WORKING!$A$3:$A$6802,$D$3,WORKING!$B$3:$B$6802,A409,WORKING!$C$3:$C$6802,C409))</f>
        <v>0</v>
      </c>
      <c r="AL409" s="57"/>
      <c r="AM409" s="57"/>
      <c r="AN409" s="61">
        <f t="shared" si="401"/>
        <v>0</v>
      </c>
      <c r="AO409" s="40">
        <f t="shared" si="415"/>
        <v>0</v>
      </c>
      <c r="AP409" s="40">
        <f t="shared" si="416"/>
        <v>0</v>
      </c>
      <c r="AQ409" s="44">
        <f t="shared" si="417"/>
        <v>0</v>
      </c>
    </row>
    <row r="410" spans="1:43" hidden="1" x14ac:dyDescent="0.25">
      <c r="A410" s="49">
        <v>13</v>
      </c>
      <c r="B410" s="49">
        <f t="shared" si="395"/>
        <v>3</v>
      </c>
      <c r="C410" s="7">
        <v>11</v>
      </c>
      <c r="D410" s="228"/>
      <c r="E410" s="228"/>
      <c r="F410" s="40">
        <f>SUMIFS(WORKING!$AB$3:$AB$6802,WORKING!$A$3:$A$6802,Results!$D$3,WORKING!$B$3:$B$6802,Results!A410,WORKING!$C$3:$C$6802,Results!C410)</f>
        <v>0</v>
      </c>
      <c r="G410" s="35">
        <f>SUMIFS(WORKING!$AC$3:$AC$6802,WORKING!$A$3:$A$6802,Results!$D$3,WORKING!$B$3:$B$6802,Results!A410,WORKING!$C$3:$C$6802,Results!C410)/1000</f>
        <v>0</v>
      </c>
      <c r="H410" s="35">
        <f t="shared" si="402"/>
        <v>0</v>
      </c>
      <c r="I410" s="187"/>
      <c r="J410" s="212"/>
      <c r="K410" s="217" t="str">
        <f t="shared" si="403"/>
        <v/>
      </c>
      <c r="L410" s="34">
        <f t="shared" si="396"/>
        <v>0</v>
      </c>
      <c r="M410" s="40">
        <f>IF(K410="",H410*(1+SUMIFS(WORKING!$W$3:$W$6802,WORKING!$A$3:$A$6802,$D$3,WORKING!$B$3:$B$6802,A410,WORKING!$C$3:$C$6802,C410))*(1+SUMIFS(WORKING!$AA$3:$AA$6802,WORKING!$A$3:$A$6802,$D$3,WORKING!$B$3:$B$6802,A410,WORKING!$C$3:$C$6802,C410)),K410*(1+SUMIFS(WORKING!$W$3:$W$6802,WORKING!$A$3:$A$6802,$D$3,WORKING!$B$3:$B$6802,A410,WORKING!$C$3:$C$6802,C410))*(1+SUMIFS(WORKING!$AA$3:$AA$6802,WORKING!$A$3:$A$6802,$D$3,WORKING!$B$3:$B$6802,A410,WORKING!$C$3:$C$6802,C410)))</f>
        <v>0</v>
      </c>
      <c r="N410" s="57"/>
      <c r="O410" s="57"/>
      <c r="P410" s="61">
        <f t="shared" si="397"/>
        <v>0</v>
      </c>
      <c r="Q410" s="40">
        <f t="shared" si="404"/>
        <v>0</v>
      </c>
      <c r="R410" s="40">
        <f t="shared" si="405"/>
        <v>0</v>
      </c>
      <c r="S410" s="44">
        <f t="shared" si="406"/>
        <v>0</v>
      </c>
      <c r="T410" s="35">
        <f t="shared" si="407"/>
        <v>0</v>
      </c>
      <c r="U410" s="40">
        <f>M410*(1+SUMIFS(WORKING!$X$3:$X$6802,WORKING!$A$3:$A$6802,$D$3,WORKING!$B$3:$B$6802,A410,WORKING!$C$3:$C$6802,C410))*(1+SUMIFS(WORKING!$AA$3:$AA$6802,WORKING!$A$3:$A$6802,$D$3,WORKING!$B$3:$B$6802,A410,WORKING!$C$3:$C$6802,C410))</f>
        <v>0</v>
      </c>
      <c r="V410" s="57"/>
      <c r="W410" s="57"/>
      <c r="X410" s="61">
        <f t="shared" si="398"/>
        <v>0</v>
      </c>
      <c r="Y410" s="40">
        <f t="shared" si="408"/>
        <v>0</v>
      </c>
      <c r="Z410" s="40">
        <f t="shared" si="409"/>
        <v>0</v>
      </c>
      <c r="AA410" s="44">
        <f t="shared" si="410"/>
        <v>0</v>
      </c>
      <c r="AB410" s="35">
        <f t="shared" si="411"/>
        <v>0</v>
      </c>
      <c r="AC410" s="40">
        <f>U410*(1+SUMIFS(WORKING!$Y$3:$Y$6802,WORKING!$A$3:$A$6802,$D$3,WORKING!$B$3:$B$6802,A410,WORKING!$C$3:$C$6802,C410))*(1+SUMIFS(WORKING!$AA$3:$AA$6802,WORKING!$A$3:$A$6802,$D$3,WORKING!$B$3:$B$6802,A410,WORKING!$C$3:$C$6802,C410))</f>
        <v>0</v>
      </c>
      <c r="AD410" s="57"/>
      <c r="AE410" s="57"/>
      <c r="AF410" s="61">
        <f t="shared" si="399"/>
        <v>0</v>
      </c>
      <c r="AG410" s="40">
        <f t="shared" si="412"/>
        <v>0</v>
      </c>
      <c r="AH410" s="40">
        <f t="shared" si="413"/>
        <v>0</v>
      </c>
      <c r="AI410" s="44">
        <f t="shared" si="414"/>
        <v>0</v>
      </c>
      <c r="AJ410" s="35">
        <f t="shared" si="400"/>
        <v>0</v>
      </c>
      <c r="AK410" s="40">
        <f>AC410*(1+SUMIFS(WORKING!$Z$3:$Z$6802,WORKING!$A$3:$A$6802,$D$3,WORKING!$B$3:$B$6802,A410,WORKING!$C$3:$C$6802,C410))*(1+SUMIFS(WORKING!$AA$3:$AA$6802,WORKING!$A$3:$A$6802,$D$3,WORKING!$B$3:$B$6802,A410,WORKING!$C$3:$C$6802,C410))</f>
        <v>0</v>
      </c>
      <c r="AL410" s="57"/>
      <c r="AM410" s="57"/>
      <c r="AN410" s="61">
        <f t="shared" si="401"/>
        <v>0</v>
      </c>
      <c r="AO410" s="40">
        <f t="shared" si="415"/>
        <v>0</v>
      </c>
      <c r="AP410" s="40">
        <f t="shared" si="416"/>
        <v>0</v>
      </c>
      <c r="AQ410" s="44">
        <f t="shared" si="417"/>
        <v>0</v>
      </c>
    </row>
    <row r="411" spans="1:43" hidden="1" x14ac:dyDescent="0.25">
      <c r="A411" s="49">
        <v>13</v>
      </c>
      <c r="B411" s="49">
        <f t="shared" si="395"/>
        <v>3</v>
      </c>
      <c r="C411" s="7">
        <v>12</v>
      </c>
      <c r="D411" s="228"/>
      <c r="E411" s="228"/>
      <c r="F411" s="40">
        <f>SUMIFS(WORKING!$AB$3:$AB$6802,WORKING!$A$3:$A$6802,Results!$D$3,WORKING!$B$3:$B$6802,Results!A411,WORKING!$C$3:$C$6802,Results!C411)</f>
        <v>0</v>
      </c>
      <c r="G411" s="35">
        <f>SUMIFS(WORKING!$AC$3:$AC$6802,WORKING!$A$3:$A$6802,Results!$D$3,WORKING!$B$3:$B$6802,Results!A411,WORKING!$C$3:$C$6802,Results!C411)/1000</f>
        <v>0</v>
      </c>
      <c r="H411" s="35">
        <f t="shared" si="402"/>
        <v>0</v>
      </c>
      <c r="I411" s="187"/>
      <c r="J411" s="212"/>
      <c r="K411" s="217" t="str">
        <f t="shared" si="403"/>
        <v/>
      </c>
      <c r="L411" s="34">
        <f t="shared" si="396"/>
        <v>0</v>
      </c>
      <c r="M411" s="40">
        <f>IF(K411="",H411*(1+SUMIFS(WORKING!$W$3:$W$6802,WORKING!$A$3:$A$6802,$D$3,WORKING!$B$3:$B$6802,A411,WORKING!$C$3:$C$6802,C411))*(1+SUMIFS(WORKING!$AA$3:$AA$6802,WORKING!$A$3:$A$6802,$D$3,WORKING!$B$3:$B$6802,A411,WORKING!$C$3:$C$6802,C411)),K411*(1+SUMIFS(WORKING!$W$3:$W$6802,WORKING!$A$3:$A$6802,$D$3,WORKING!$B$3:$B$6802,A411,WORKING!$C$3:$C$6802,C411))*(1+SUMIFS(WORKING!$AA$3:$AA$6802,WORKING!$A$3:$A$6802,$D$3,WORKING!$B$3:$B$6802,A411,WORKING!$C$3:$C$6802,C411)))</f>
        <v>0</v>
      </c>
      <c r="N411" s="57"/>
      <c r="O411" s="57"/>
      <c r="P411" s="61">
        <f t="shared" si="397"/>
        <v>0</v>
      </c>
      <c r="Q411" s="40">
        <f t="shared" si="404"/>
        <v>0</v>
      </c>
      <c r="R411" s="40">
        <f t="shared" si="405"/>
        <v>0</v>
      </c>
      <c r="S411" s="44">
        <f t="shared" si="406"/>
        <v>0</v>
      </c>
      <c r="T411" s="35">
        <f t="shared" si="407"/>
        <v>0</v>
      </c>
      <c r="U411" s="40">
        <f>M411*(1+SUMIFS(WORKING!$X$3:$X$6802,WORKING!$A$3:$A$6802,$D$3,WORKING!$B$3:$B$6802,A411,WORKING!$C$3:$C$6802,C411))*(1+SUMIFS(WORKING!$AA$3:$AA$6802,WORKING!$A$3:$A$6802,$D$3,WORKING!$B$3:$B$6802,A411,WORKING!$C$3:$C$6802,C411))</f>
        <v>0</v>
      </c>
      <c r="V411" s="57"/>
      <c r="W411" s="57"/>
      <c r="X411" s="61">
        <f t="shared" si="398"/>
        <v>0</v>
      </c>
      <c r="Y411" s="40">
        <f t="shared" si="408"/>
        <v>0</v>
      </c>
      <c r="Z411" s="40">
        <f t="shared" si="409"/>
        <v>0</v>
      </c>
      <c r="AA411" s="44">
        <f t="shared" si="410"/>
        <v>0</v>
      </c>
      <c r="AB411" s="35">
        <f t="shared" si="411"/>
        <v>0</v>
      </c>
      <c r="AC411" s="40">
        <f>U411*(1+SUMIFS(WORKING!$Y$3:$Y$6802,WORKING!$A$3:$A$6802,$D$3,WORKING!$B$3:$B$6802,A411,WORKING!$C$3:$C$6802,C411))*(1+SUMIFS(WORKING!$AA$3:$AA$6802,WORKING!$A$3:$A$6802,$D$3,WORKING!$B$3:$B$6802,A411,WORKING!$C$3:$C$6802,C411))</f>
        <v>0</v>
      </c>
      <c r="AD411" s="57"/>
      <c r="AE411" s="57"/>
      <c r="AF411" s="61">
        <f t="shared" si="399"/>
        <v>0</v>
      </c>
      <c r="AG411" s="40">
        <f t="shared" si="412"/>
        <v>0</v>
      </c>
      <c r="AH411" s="40">
        <f t="shared" si="413"/>
        <v>0</v>
      </c>
      <c r="AI411" s="44">
        <f t="shared" si="414"/>
        <v>0</v>
      </c>
      <c r="AJ411" s="35">
        <f t="shared" si="400"/>
        <v>0</v>
      </c>
      <c r="AK411" s="40">
        <f>AC411*(1+SUMIFS(WORKING!$Z$3:$Z$6802,WORKING!$A$3:$A$6802,$D$3,WORKING!$B$3:$B$6802,A411,WORKING!$C$3:$C$6802,C411))*(1+SUMIFS(WORKING!$AA$3:$AA$6802,WORKING!$A$3:$A$6802,$D$3,WORKING!$B$3:$B$6802,A411,WORKING!$C$3:$C$6802,C411))</f>
        <v>0</v>
      </c>
      <c r="AL411" s="57"/>
      <c r="AM411" s="57"/>
      <c r="AN411" s="61">
        <f t="shared" si="401"/>
        <v>0</v>
      </c>
      <c r="AO411" s="40">
        <f t="shared" si="415"/>
        <v>0</v>
      </c>
      <c r="AP411" s="40">
        <f t="shared" si="416"/>
        <v>0</v>
      </c>
      <c r="AQ411" s="44">
        <f t="shared" si="417"/>
        <v>0</v>
      </c>
    </row>
    <row r="412" spans="1:43" hidden="1" x14ac:dyDescent="0.25">
      <c r="A412" s="49">
        <v>13</v>
      </c>
      <c r="B412" s="49">
        <f t="shared" si="395"/>
        <v>4</v>
      </c>
      <c r="C412" s="7">
        <v>13</v>
      </c>
      <c r="D412" s="228"/>
      <c r="E412" s="228"/>
      <c r="F412" s="40">
        <f>SUMIFS(WORKING!$AB$3:$AB$6802,WORKING!$A$3:$A$6802,Results!$D$3,WORKING!$B$3:$B$6802,Results!A412,WORKING!$C$3:$C$6802,Results!C412)</f>
        <v>0</v>
      </c>
      <c r="G412" s="35">
        <f>SUMIFS(WORKING!$AC$3:$AC$6802,WORKING!$A$3:$A$6802,Results!$D$3,WORKING!$B$3:$B$6802,Results!A412,WORKING!$C$3:$C$6802,Results!C412)/1000</f>
        <v>0</v>
      </c>
      <c r="H412" s="35">
        <f t="shared" si="402"/>
        <v>0</v>
      </c>
      <c r="I412" s="187"/>
      <c r="J412" s="212"/>
      <c r="K412" s="217" t="str">
        <f t="shared" si="403"/>
        <v/>
      </c>
      <c r="L412" s="34">
        <f t="shared" si="396"/>
        <v>0</v>
      </c>
      <c r="M412" s="40">
        <f>IF(K412="",H412*(1+SUMIFS(WORKING!$W$3:$W$6802,WORKING!$A$3:$A$6802,$D$3,WORKING!$B$3:$B$6802,A412,WORKING!$C$3:$C$6802,C412))*(1+SUMIFS(WORKING!$AA$3:$AA$6802,WORKING!$A$3:$A$6802,$D$3,WORKING!$B$3:$B$6802,A412,WORKING!$C$3:$C$6802,C412)),K412*(1+SUMIFS(WORKING!$W$3:$W$6802,WORKING!$A$3:$A$6802,$D$3,WORKING!$B$3:$B$6802,A412,WORKING!$C$3:$C$6802,C412))*(1+SUMIFS(WORKING!$AA$3:$AA$6802,WORKING!$A$3:$A$6802,$D$3,WORKING!$B$3:$B$6802,A412,WORKING!$C$3:$C$6802,C412)))</f>
        <v>0</v>
      </c>
      <c r="N412" s="57"/>
      <c r="O412" s="57"/>
      <c r="P412" s="61">
        <f t="shared" si="397"/>
        <v>0</v>
      </c>
      <c r="Q412" s="40">
        <f t="shared" si="404"/>
        <v>0</v>
      </c>
      <c r="R412" s="40">
        <f t="shared" si="405"/>
        <v>0</v>
      </c>
      <c r="S412" s="44">
        <f t="shared" si="406"/>
        <v>0</v>
      </c>
      <c r="T412" s="35">
        <f t="shared" si="407"/>
        <v>0</v>
      </c>
      <c r="U412" s="40">
        <f>M412*(1+SUMIFS(WORKING!$X$3:$X$6802,WORKING!$A$3:$A$6802,$D$3,WORKING!$B$3:$B$6802,A412,WORKING!$C$3:$C$6802,C412))*(1+SUMIFS(WORKING!$AA$3:$AA$6802,WORKING!$A$3:$A$6802,$D$3,WORKING!$B$3:$B$6802,A412,WORKING!$C$3:$C$6802,C412))</f>
        <v>0</v>
      </c>
      <c r="V412" s="57"/>
      <c r="W412" s="57"/>
      <c r="X412" s="61">
        <f t="shared" si="398"/>
        <v>0</v>
      </c>
      <c r="Y412" s="40">
        <f t="shared" si="408"/>
        <v>0</v>
      </c>
      <c r="Z412" s="40">
        <f t="shared" si="409"/>
        <v>0</v>
      </c>
      <c r="AA412" s="44">
        <f t="shared" si="410"/>
        <v>0</v>
      </c>
      <c r="AB412" s="35">
        <f t="shared" si="411"/>
        <v>0</v>
      </c>
      <c r="AC412" s="40">
        <f>U412*(1+SUMIFS(WORKING!$Y$3:$Y$6802,WORKING!$A$3:$A$6802,$D$3,WORKING!$B$3:$B$6802,A412,WORKING!$C$3:$C$6802,C412))*(1+SUMIFS(WORKING!$AA$3:$AA$6802,WORKING!$A$3:$A$6802,$D$3,WORKING!$B$3:$B$6802,A412,WORKING!$C$3:$C$6802,C412))</f>
        <v>0</v>
      </c>
      <c r="AD412" s="57"/>
      <c r="AE412" s="57"/>
      <c r="AF412" s="61">
        <f t="shared" si="399"/>
        <v>0</v>
      </c>
      <c r="AG412" s="40">
        <f t="shared" si="412"/>
        <v>0</v>
      </c>
      <c r="AH412" s="40">
        <f t="shared" si="413"/>
        <v>0</v>
      </c>
      <c r="AI412" s="44">
        <f t="shared" si="414"/>
        <v>0</v>
      </c>
      <c r="AJ412" s="35">
        <f t="shared" si="400"/>
        <v>0</v>
      </c>
      <c r="AK412" s="40">
        <f>AC412*(1+SUMIFS(WORKING!$Z$3:$Z$6802,WORKING!$A$3:$A$6802,$D$3,WORKING!$B$3:$B$6802,A412,WORKING!$C$3:$C$6802,C412))*(1+SUMIFS(WORKING!$AA$3:$AA$6802,WORKING!$A$3:$A$6802,$D$3,WORKING!$B$3:$B$6802,A412,WORKING!$C$3:$C$6802,C412))</f>
        <v>0</v>
      </c>
      <c r="AL412" s="57"/>
      <c r="AM412" s="57"/>
      <c r="AN412" s="61">
        <f t="shared" si="401"/>
        <v>0</v>
      </c>
      <c r="AO412" s="40">
        <f t="shared" si="415"/>
        <v>0</v>
      </c>
      <c r="AP412" s="40">
        <f t="shared" si="416"/>
        <v>0</v>
      </c>
      <c r="AQ412" s="44">
        <f t="shared" si="417"/>
        <v>0</v>
      </c>
    </row>
    <row r="413" spans="1:43" hidden="1" x14ac:dyDescent="0.25">
      <c r="A413" s="49">
        <v>13</v>
      </c>
      <c r="B413" s="49">
        <f t="shared" si="395"/>
        <v>4</v>
      </c>
      <c r="C413" s="7">
        <v>14</v>
      </c>
      <c r="D413" s="228"/>
      <c r="E413" s="228"/>
      <c r="F413" s="40">
        <f>SUMIFS(WORKING!$AB$3:$AB$6802,WORKING!$A$3:$A$6802,Results!$D$3,WORKING!$B$3:$B$6802,Results!A413,WORKING!$C$3:$C$6802,Results!C413)</f>
        <v>0</v>
      </c>
      <c r="G413" s="35">
        <f>SUMIFS(WORKING!$AC$3:$AC$6802,WORKING!$A$3:$A$6802,Results!$D$3,WORKING!$B$3:$B$6802,Results!A413,WORKING!$C$3:$C$6802,Results!C413)/1000</f>
        <v>0</v>
      </c>
      <c r="H413" s="35">
        <f t="shared" si="402"/>
        <v>0</v>
      </c>
      <c r="I413" s="187"/>
      <c r="J413" s="212"/>
      <c r="K413" s="217" t="str">
        <f t="shared" si="403"/>
        <v/>
      </c>
      <c r="L413" s="34">
        <f t="shared" si="396"/>
        <v>0</v>
      </c>
      <c r="M413" s="40">
        <f>IF(K413="",H413*(1+SUMIFS(WORKING!$W$3:$W$6802,WORKING!$A$3:$A$6802,$D$3,WORKING!$B$3:$B$6802,A413,WORKING!$C$3:$C$6802,C413))*(1+SUMIFS(WORKING!$AA$3:$AA$6802,WORKING!$A$3:$A$6802,$D$3,WORKING!$B$3:$B$6802,A413,WORKING!$C$3:$C$6802,C413)),K413*(1+SUMIFS(WORKING!$W$3:$W$6802,WORKING!$A$3:$A$6802,$D$3,WORKING!$B$3:$B$6802,A413,WORKING!$C$3:$C$6802,C413))*(1+SUMIFS(WORKING!$AA$3:$AA$6802,WORKING!$A$3:$A$6802,$D$3,WORKING!$B$3:$B$6802,A413,WORKING!$C$3:$C$6802,C413)))</f>
        <v>0</v>
      </c>
      <c r="N413" s="57"/>
      <c r="O413" s="57"/>
      <c r="P413" s="61">
        <f t="shared" si="397"/>
        <v>0</v>
      </c>
      <c r="Q413" s="40">
        <f t="shared" si="404"/>
        <v>0</v>
      </c>
      <c r="R413" s="40">
        <f t="shared" si="405"/>
        <v>0</v>
      </c>
      <c r="S413" s="44">
        <f t="shared" si="406"/>
        <v>0</v>
      </c>
      <c r="T413" s="35">
        <f t="shared" si="407"/>
        <v>0</v>
      </c>
      <c r="U413" s="40">
        <f>M413*(1+SUMIFS(WORKING!$X$3:$X$6802,WORKING!$A$3:$A$6802,$D$3,WORKING!$B$3:$B$6802,A413,WORKING!$C$3:$C$6802,C413))*(1+SUMIFS(WORKING!$AA$3:$AA$6802,WORKING!$A$3:$A$6802,$D$3,WORKING!$B$3:$B$6802,A413,WORKING!$C$3:$C$6802,C413))</f>
        <v>0</v>
      </c>
      <c r="V413" s="57"/>
      <c r="W413" s="57"/>
      <c r="X413" s="61">
        <f t="shared" si="398"/>
        <v>0</v>
      </c>
      <c r="Y413" s="40">
        <f t="shared" si="408"/>
        <v>0</v>
      </c>
      <c r="Z413" s="40">
        <f t="shared" si="409"/>
        <v>0</v>
      </c>
      <c r="AA413" s="44">
        <f t="shared" si="410"/>
        <v>0</v>
      </c>
      <c r="AB413" s="35">
        <f t="shared" si="411"/>
        <v>0</v>
      </c>
      <c r="AC413" s="40">
        <f>U413*(1+SUMIFS(WORKING!$Y$3:$Y$6802,WORKING!$A$3:$A$6802,$D$3,WORKING!$B$3:$B$6802,A413,WORKING!$C$3:$C$6802,C413))*(1+SUMIFS(WORKING!$AA$3:$AA$6802,WORKING!$A$3:$A$6802,$D$3,WORKING!$B$3:$B$6802,A413,WORKING!$C$3:$C$6802,C413))</f>
        <v>0</v>
      </c>
      <c r="AD413" s="57"/>
      <c r="AE413" s="57"/>
      <c r="AF413" s="61">
        <f t="shared" si="399"/>
        <v>0</v>
      </c>
      <c r="AG413" s="40">
        <f t="shared" si="412"/>
        <v>0</v>
      </c>
      <c r="AH413" s="40">
        <f t="shared" si="413"/>
        <v>0</v>
      </c>
      <c r="AI413" s="44">
        <f t="shared" si="414"/>
        <v>0</v>
      </c>
      <c r="AJ413" s="35">
        <f t="shared" si="400"/>
        <v>0</v>
      </c>
      <c r="AK413" s="40">
        <f>AC413*(1+SUMIFS(WORKING!$Z$3:$Z$6802,WORKING!$A$3:$A$6802,$D$3,WORKING!$B$3:$B$6802,A413,WORKING!$C$3:$C$6802,C413))*(1+SUMIFS(WORKING!$AA$3:$AA$6802,WORKING!$A$3:$A$6802,$D$3,WORKING!$B$3:$B$6802,A413,WORKING!$C$3:$C$6802,C413))</f>
        <v>0</v>
      </c>
      <c r="AL413" s="57"/>
      <c r="AM413" s="57"/>
      <c r="AN413" s="61">
        <f t="shared" si="401"/>
        <v>0</v>
      </c>
      <c r="AO413" s="40">
        <f t="shared" si="415"/>
        <v>0</v>
      </c>
      <c r="AP413" s="40">
        <f t="shared" si="416"/>
        <v>0</v>
      </c>
      <c r="AQ413" s="44">
        <f t="shared" si="417"/>
        <v>0</v>
      </c>
    </row>
    <row r="414" spans="1:43" hidden="1" x14ac:dyDescent="0.25">
      <c r="A414" s="49">
        <v>13</v>
      </c>
      <c r="B414" s="49">
        <f t="shared" si="395"/>
        <v>4</v>
      </c>
      <c r="C414" s="7">
        <v>15</v>
      </c>
      <c r="D414" s="228"/>
      <c r="E414" s="228"/>
      <c r="F414" s="40">
        <f>SUMIFS(WORKING!$AB$3:$AB$6802,WORKING!$A$3:$A$6802,Results!$D$3,WORKING!$B$3:$B$6802,Results!A414,WORKING!$C$3:$C$6802,Results!C414)</f>
        <v>0</v>
      </c>
      <c r="G414" s="35">
        <f>SUMIFS(WORKING!$AC$3:$AC$6802,WORKING!$A$3:$A$6802,Results!$D$3,WORKING!$B$3:$B$6802,Results!A414,WORKING!$C$3:$C$6802,Results!C414)/1000</f>
        <v>0</v>
      </c>
      <c r="H414" s="35">
        <f t="shared" si="402"/>
        <v>0</v>
      </c>
      <c r="I414" s="187"/>
      <c r="J414" s="212"/>
      <c r="K414" s="217" t="str">
        <f t="shared" si="403"/>
        <v/>
      </c>
      <c r="L414" s="34">
        <f t="shared" si="396"/>
        <v>0</v>
      </c>
      <c r="M414" s="40">
        <f>IF(K414="",H414*(1+SUMIFS(WORKING!$W$3:$W$6802,WORKING!$A$3:$A$6802,$D$3,WORKING!$B$3:$B$6802,A414,WORKING!$C$3:$C$6802,C414))*(1+SUMIFS(WORKING!$AA$3:$AA$6802,WORKING!$A$3:$A$6802,$D$3,WORKING!$B$3:$B$6802,A414,WORKING!$C$3:$C$6802,C414)),K414*(1+SUMIFS(WORKING!$W$3:$W$6802,WORKING!$A$3:$A$6802,$D$3,WORKING!$B$3:$B$6802,A414,WORKING!$C$3:$C$6802,C414))*(1+SUMIFS(WORKING!$AA$3:$AA$6802,WORKING!$A$3:$A$6802,$D$3,WORKING!$B$3:$B$6802,A414,WORKING!$C$3:$C$6802,C414)))</f>
        <v>0</v>
      </c>
      <c r="N414" s="57"/>
      <c r="O414" s="57"/>
      <c r="P414" s="61">
        <f t="shared" si="397"/>
        <v>0</v>
      </c>
      <c r="Q414" s="40">
        <f t="shared" si="404"/>
        <v>0</v>
      </c>
      <c r="R414" s="40">
        <f t="shared" si="405"/>
        <v>0</v>
      </c>
      <c r="S414" s="44">
        <f t="shared" si="406"/>
        <v>0</v>
      </c>
      <c r="T414" s="35">
        <f t="shared" si="407"/>
        <v>0</v>
      </c>
      <c r="U414" s="40">
        <f>M414*(1+SUMIFS(WORKING!$X$3:$X$6802,WORKING!$A$3:$A$6802,$D$3,WORKING!$B$3:$B$6802,A414,WORKING!$C$3:$C$6802,C414))*(1+SUMIFS(WORKING!$AA$3:$AA$6802,WORKING!$A$3:$A$6802,$D$3,WORKING!$B$3:$B$6802,A414,WORKING!$C$3:$C$6802,C414))</f>
        <v>0</v>
      </c>
      <c r="V414" s="57"/>
      <c r="W414" s="57"/>
      <c r="X414" s="61">
        <f t="shared" si="398"/>
        <v>0</v>
      </c>
      <c r="Y414" s="40">
        <f t="shared" si="408"/>
        <v>0</v>
      </c>
      <c r="Z414" s="40">
        <f t="shared" si="409"/>
        <v>0</v>
      </c>
      <c r="AA414" s="44">
        <f t="shared" si="410"/>
        <v>0</v>
      </c>
      <c r="AB414" s="35">
        <f t="shared" si="411"/>
        <v>0</v>
      </c>
      <c r="AC414" s="40">
        <f>U414*(1+SUMIFS(WORKING!$Y$3:$Y$6802,WORKING!$A$3:$A$6802,$D$3,WORKING!$B$3:$B$6802,A414,WORKING!$C$3:$C$6802,C414))*(1+SUMIFS(WORKING!$AA$3:$AA$6802,WORKING!$A$3:$A$6802,$D$3,WORKING!$B$3:$B$6802,A414,WORKING!$C$3:$C$6802,C414))</f>
        <v>0</v>
      </c>
      <c r="AD414" s="57"/>
      <c r="AE414" s="57"/>
      <c r="AF414" s="61">
        <f t="shared" si="399"/>
        <v>0</v>
      </c>
      <c r="AG414" s="40">
        <f t="shared" si="412"/>
        <v>0</v>
      </c>
      <c r="AH414" s="40">
        <f t="shared" si="413"/>
        <v>0</v>
      </c>
      <c r="AI414" s="44">
        <f t="shared" si="414"/>
        <v>0</v>
      </c>
      <c r="AJ414" s="35">
        <f t="shared" si="400"/>
        <v>0</v>
      </c>
      <c r="AK414" s="40">
        <f>AC414*(1+SUMIFS(WORKING!$Z$3:$Z$6802,WORKING!$A$3:$A$6802,$D$3,WORKING!$B$3:$B$6802,A414,WORKING!$C$3:$C$6802,C414))*(1+SUMIFS(WORKING!$AA$3:$AA$6802,WORKING!$A$3:$A$6802,$D$3,WORKING!$B$3:$B$6802,A414,WORKING!$C$3:$C$6802,C414))</f>
        <v>0</v>
      </c>
      <c r="AL414" s="57"/>
      <c r="AM414" s="57"/>
      <c r="AN414" s="61">
        <f t="shared" si="401"/>
        <v>0</v>
      </c>
      <c r="AO414" s="40">
        <f t="shared" si="415"/>
        <v>0</v>
      </c>
      <c r="AP414" s="40">
        <f t="shared" si="416"/>
        <v>0</v>
      </c>
      <c r="AQ414" s="44">
        <f t="shared" si="417"/>
        <v>0</v>
      </c>
    </row>
    <row r="415" spans="1:43" hidden="1" x14ac:dyDescent="0.25">
      <c r="A415" s="49">
        <v>13</v>
      </c>
      <c r="B415" s="49">
        <f t="shared" si="395"/>
        <v>4</v>
      </c>
      <c r="C415" s="7">
        <v>16</v>
      </c>
      <c r="D415" s="228"/>
      <c r="E415" s="228"/>
      <c r="F415" s="40">
        <f>SUMIFS(WORKING!$AB$3:$AB$6802,WORKING!$A$3:$A$6802,Results!$D$3,WORKING!$B$3:$B$6802,Results!A415,WORKING!$C$3:$C$6802,Results!C415)</f>
        <v>0</v>
      </c>
      <c r="G415" s="35">
        <f>SUMIFS(WORKING!$AC$3:$AC$6802,WORKING!$A$3:$A$6802,Results!$D$3,WORKING!$B$3:$B$6802,Results!A415,WORKING!$C$3:$C$6802,Results!C415)/1000</f>
        <v>0</v>
      </c>
      <c r="H415" s="35">
        <f t="shared" si="402"/>
        <v>0</v>
      </c>
      <c r="I415" s="187"/>
      <c r="J415" s="212"/>
      <c r="K415" s="217" t="str">
        <f t="shared" si="403"/>
        <v/>
      </c>
      <c r="L415" s="34">
        <f t="shared" si="396"/>
        <v>0</v>
      </c>
      <c r="M415" s="40">
        <f>IF(K415="",H415*(1+SUMIFS(WORKING!$W$3:$W$6802,WORKING!$A$3:$A$6802,$D$3,WORKING!$B$3:$B$6802,A415,WORKING!$C$3:$C$6802,C415))*(1+SUMIFS(WORKING!$AA$3:$AA$6802,WORKING!$A$3:$A$6802,$D$3,WORKING!$B$3:$B$6802,A415,WORKING!$C$3:$C$6802,C415)),K415*(1+SUMIFS(WORKING!$W$3:$W$6802,WORKING!$A$3:$A$6802,$D$3,WORKING!$B$3:$B$6802,A415,WORKING!$C$3:$C$6802,C415))*(1+SUMIFS(WORKING!$AA$3:$AA$6802,WORKING!$A$3:$A$6802,$D$3,WORKING!$B$3:$B$6802,A415,WORKING!$C$3:$C$6802,C415)))</f>
        <v>0</v>
      </c>
      <c r="N415" s="57"/>
      <c r="O415" s="57"/>
      <c r="P415" s="61">
        <f t="shared" si="397"/>
        <v>0</v>
      </c>
      <c r="Q415" s="40">
        <f t="shared" si="404"/>
        <v>0</v>
      </c>
      <c r="R415" s="40">
        <f t="shared" si="405"/>
        <v>0</v>
      </c>
      <c r="S415" s="44">
        <f t="shared" si="406"/>
        <v>0</v>
      </c>
      <c r="T415" s="35">
        <f t="shared" si="407"/>
        <v>0</v>
      </c>
      <c r="U415" s="40">
        <f>M415*(1+SUMIFS(WORKING!$X$3:$X$6802,WORKING!$A$3:$A$6802,$D$3,WORKING!$B$3:$B$6802,A415,WORKING!$C$3:$C$6802,C415))*(1+SUMIFS(WORKING!$AA$3:$AA$6802,WORKING!$A$3:$A$6802,$D$3,WORKING!$B$3:$B$6802,A415,WORKING!$C$3:$C$6802,C415))</f>
        <v>0</v>
      </c>
      <c r="V415" s="57"/>
      <c r="W415" s="57"/>
      <c r="X415" s="61">
        <f t="shared" si="398"/>
        <v>0</v>
      </c>
      <c r="Y415" s="40">
        <f t="shared" si="408"/>
        <v>0</v>
      </c>
      <c r="Z415" s="40">
        <f t="shared" si="409"/>
        <v>0</v>
      </c>
      <c r="AA415" s="44">
        <f t="shared" si="410"/>
        <v>0</v>
      </c>
      <c r="AB415" s="35">
        <f t="shared" si="411"/>
        <v>0</v>
      </c>
      <c r="AC415" s="40">
        <f>U415*(1+SUMIFS(WORKING!$Y$3:$Y$6802,WORKING!$A$3:$A$6802,$D$3,WORKING!$B$3:$B$6802,A415,WORKING!$C$3:$C$6802,C415))*(1+SUMIFS(WORKING!$AA$3:$AA$6802,WORKING!$A$3:$A$6802,$D$3,WORKING!$B$3:$B$6802,A415,WORKING!$C$3:$C$6802,C415))</f>
        <v>0</v>
      </c>
      <c r="AD415" s="57"/>
      <c r="AE415" s="57"/>
      <c r="AF415" s="61">
        <f t="shared" si="399"/>
        <v>0</v>
      </c>
      <c r="AG415" s="40">
        <f t="shared" si="412"/>
        <v>0</v>
      </c>
      <c r="AH415" s="40">
        <f t="shared" si="413"/>
        <v>0</v>
      </c>
      <c r="AI415" s="44">
        <f t="shared" si="414"/>
        <v>0</v>
      </c>
      <c r="AJ415" s="35">
        <f t="shared" si="400"/>
        <v>0</v>
      </c>
      <c r="AK415" s="40">
        <f>AC415*(1+SUMIFS(WORKING!$Z$3:$Z$6802,WORKING!$A$3:$A$6802,$D$3,WORKING!$B$3:$B$6802,A415,WORKING!$C$3:$C$6802,C415))*(1+SUMIFS(WORKING!$AA$3:$AA$6802,WORKING!$A$3:$A$6802,$D$3,WORKING!$B$3:$B$6802,A415,WORKING!$C$3:$C$6802,C415))</f>
        <v>0</v>
      </c>
      <c r="AL415" s="57"/>
      <c r="AM415" s="57"/>
      <c r="AN415" s="61">
        <f t="shared" si="401"/>
        <v>0</v>
      </c>
      <c r="AO415" s="40">
        <f t="shared" si="415"/>
        <v>0</v>
      </c>
      <c r="AP415" s="40">
        <f t="shared" si="416"/>
        <v>0</v>
      </c>
      <c r="AQ415" s="44">
        <f t="shared" si="417"/>
        <v>0</v>
      </c>
    </row>
    <row r="416" spans="1:43" hidden="1" x14ac:dyDescent="0.25">
      <c r="A416" s="49">
        <v>13</v>
      </c>
      <c r="B416" s="49">
        <f>IF(C416&lt;7,1,IF(C416&lt;11,2,IF(C416&lt;13,3,IF(C416&lt;17,4,5))))</f>
        <v>5</v>
      </c>
      <c r="C416" s="191" t="s">
        <v>57</v>
      </c>
      <c r="D416" s="229"/>
      <c r="E416" s="229"/>
      <c r="F416" s="40">
        <f>SUMIFS(WORKING!$AB$3:$AB$6802,WORKING!$A$3:$A$6802,Results!$D$3,WORKING!$B$3:$B$6802,Results!A416,WORKING!$C$3:$C$6802,Results!C416)</f>
        <v>0</v>
      </c>
      <c r="G416" s="35">
        <f>SUMIFS(WORKING!$AC$3:$AC$6802,WORKING!$A$3:$A$6802,Results!$D$3,WORKING!$B$3:$B$6802,Results!A416,WORKING!$C$3:$C$6802,Results!C416)/1000</f>
        <v>0</v>
      </c>
      <c r="H416" s="35">
        <f t="shared" si="402"/>
        <v>0</v>
      </c>
      <c r="I416" s="187"/>
      <c r="J416" s="212"/>
      <c r="K416" s="217" t="str">
        <f t="shared" si="403"/>
        <v/>
      </c>
      <c r="L416" s="34">
        <f t="shared" si="396"/>
        <v>0</v>
      </c>
      <c r="M416" s="40">
        <f>IF(K416="",H416*(1+SUMIFS(WORKING!$W$3:$W$6802,WORKING!$A$3:$A$6802,$D$3,WORKING!$B$3:$B$6802,A416,WORKING!$C$3:$C$6802,"Other"))*(1+SUMIFS(WORKING!$AA$3:$AA$6802,WORKING!$A$3:$A$6802,$D$3,WORKING!$B$3:$B$6802,A416,WORKING!$C$3:$C$6802,"Other")),K416*(1+SUMIFS(WORKING!$W$3:$W$6802,WORKING!$A$3:$A$6802,$D$3,WORKING!$B$3:$B$6802,A416,WORKING!$C$3:$C$6802,"Other"))*(1+SUMIFS(WORKING!$AA$3:$AA$6802,WORKING!$A$3:$A$6802,$D$3,WORKING!$B$3:$B$6802,A416,WORKING!$C$3:$C$6802,"Other")))</f>
        <v>0</v>
      </c>
      <c r="N416" s="57"/>
      <c r="O416" s="57"/>
      <c r="P416" s="61">
        <f t="shared" si="397"/>
        <v>0</v>
      </c>
      <c r="Q416" s="40">
        <f t="shared" si="404"/>
        <v>0</v>
      </c>
      <c r="R416" s="40">
        <f t="shared" si="405"/>
        <v>0</v>
      </c>
      <c r="S416" s="44">
        <f t="shared" si="406"/>
        <v>0</v>
      </c>
      <c r="T416" s="35">
        <f t="shared" si="407"/>
        <v>0</v>
      </c>
      <c r="U416" s="40">
        <f>M416*(1+SUMIFS(WORKING!$X$3:$X$6802,WORKING!$A$3:$A$6802,$D$3,WORKING!$B$3:$B$6802,A416,WORKING!$C$3:$C$6802,"Other"))*(1+SUMIFS(WORKING!$AA$3:$AA$6802,WORKING!$A$3:$A$6802,$D$3,WORKING!$B$3:$B$6802,A416,WORKING!$C$3:$C$6802,"Other"))</f>
        <v>0</v>
      </c>
      <c r="V416" s="57"/>
      <c r="W416" s="57"/>
      <c r="X416" s="61">
        <f t="shared" si="398"/>
        <v>0</v>
      </c>
      <c r="Y416" s="40">
        <f t="shared" si="408"/>
        <v>0</v>
      </c>
      <c r="Z416" s="40">
        <f t="shared" si="409"/>
        <v>0</v>
      </c>
      <c r="AA416" s="44">
        <f t="shared" si="410"/>
        <v>0</v>
      </c>
      <c r="AB416" s="35">
        <f t="shared" si="411"/>
        <v>0</v>
      </c>
      <c r="AC416" s="40">
        <f>U416*(1+SUMIFS(WORKING!$Y$3:$Y$6802,WORKING!$A$3:$A$6802,$D$3,WORKING!$B$3:$B$6802,A416,WORKING!$C$3:$C$6802,"Other"))*(1+SUMIFS(WORKING!$AA$3:$AA$6802,WORKING!$A$3:$A$6802,$D$3,WORKING!$B$3:$B$6802,A416,WORKING!$C$3:$C$6802,"Other"))</f>
        <v>0</v>
      </c>
      <c r="AD416" s="57"/>
      <c r="AE416" s="57"/>
      <c r="AF416" s="61">
        <f t="shared" si="399"/>
        <v>0</v>
      </c>
      <c r="AG416" s="40">
        <f t="shared" si="412"/>
        <v>0</v>
      </c>
      <c r="AH416" s="40">
        <f t="shared" si="413"/>
        <v>0</v>
      </c>
      <c r="AI416" s="44">
        <f t="shared" si="414"/>
        <v>0</v>
      </c>
      <c r="AJ416" s="35">
        <f t="shared" si="400"/>
        <v>0</v>
      </c>
      <c r="AK416" s="40">
        <f>AC416*(1+SUMIFS(WORKING!$Z$3:$Z$6802,WORKING!$A$3:$A$6802,$D$3,WORKING!$B$3:$B$6802,A416,WORKING!$C$3:$C$6802,"Other"))*(1+SUMIFS(WORKING!$AA$3:$AA$6802,WORKING!$A$3:$A$6802,$D$3,WORKING!$B$3:$B$6802,A416,WORKING!$C$3:$C$6802,"Other"))</f>
        <v>0</v>
      </c>
      <c r="AL416" s="57"/>
      <c r="AM416" s="57"/>
      <c r="AN416" s="61">
        <f t="shared" si="401"/>
        <v>0</v>
      </c>
      <c r="AO416" s="40">
        <f t="shared" si="415"/>
        <v>0</v>
      </c>
      <c r="AP416" s="40">
        <f t="shared" si="416"/>
        <v>0</v>
      </c>
      <c r="AQ416" s="44">
        <f t="shared" si="417"/>
        <v>0</v>
      </c>
    </row>
    <row r="417" spans="1:43" hidden="1" x14ac:dyDescent="0.25">
      <c r="A417" s="49">
        <v>13</v>
      </c>
      <c r="B417" s="49">
        <f>IF(C417&lt;7,1,IF(C417&lt;11,2,IF(C417&lt;13,3,IF(C417&lt;17,4,5))))</f>
        <v>5</v>
      </c>
      <c r="C417" s="191" t="s">
        <v>57</v>
      </c>
      <c r="D417" s="229"/>
      <c r="E417" s="229"/>
      <c r="F417" s="40">
        <f>SUMIFS(WORKING!$AB$3:$AB$6802,WORKING!$A$3:$A$6802,Results!$D$3,WORKING!$B$3:$B$6802,Results!A417,WORKING!$C$3:$C$6802,Results!C417)</f>
        <v>0</v>
      </c>
      <c r="G417" s="35">
        <f>SUMIFS(WORKING!$AC$3:$AC$6802,WORKING!$A$3:$A$6802,Results!$D$3,WORKING!$B$3:$B$6802,Results!A417,WORKING!$C$3:$C$6802,Results!C417)/1000</f>
        <v>0</v>
      </c>
      <c r="H417" s="35">
        <f t="shared" si="402"/>
        <v>0</v>
      </c>
      <c r="I417" s="187"/>
      <c r="J417" s="212"/>
      <c r="K417" s="217" t="str">
        <f t="shared" si="403"/>
        <v/>
      </c>
      <c r="L417" s="34">
        <f t="shared" si="396"/>
        <v>0</v>
      </c>
      <c r="M417" s="40">
        <f>IF(K417="",H417*(1+SUMIFS(WORKING!$W$3:$W$6802,WORKING!$A$3:$A$6802,$D$3,WORKING!$B$3:$B$6802,A417,WORKING!$C$3:$C$6802,"Other"))*(1+SUMIFS(WORKING!$AA$3:$AA$6802,WORKING!$A$3:$A$6802,$D$3,WORKING!$B$3:$B$6802,A417,WORKING!$C$3:$C$6802,"Other")),K417*(1+SUMIFS(WORKING!$W$3:$W$6802,WORKING!$A$3:$A$6802,$D$3,WORKING!$B$3:$B$6802,A417,WORKING!$C$3:$C$6802,"Other"))*(1+SUMIFS(WORKING!$AA$3:$AA$6802,WORKING!$A$3:$A$6802,$D$3,WORKING!$B$3:$B$6802,A417,WORKING!$C$3:$C$6802,"Other")))</f>
        <v>0</v>
      </c>
      <c r="N417" s="57"/>
      <c r="O417" s="57"/>
      <c r="P417" s="61">
        <f t="shared" si="397"/>
        <v>0</v>
      </c>
      <c r="Q417" s="40">
        <f t="shared" si="404"/>
        <v>0</v>
      </c>
      <c r="R417" s="40">
        <f t="shared" si="405"/>
        <v>0</v>
      </c>
      <c r="S417" s="44">
        <f t="shared" si="406"/>
        <v>0</v>
      </c>
      <c r="T417" s="35">
        <f t="shared" si="407"/>
        <v>0</v>
      </c>
      <c r="U417" s="40">
        <f>M417*(1+SUMIFS(WORKING!$X$3:$X$6802,WORKING!$A$3:$A$6802,$D$3,WORKING!$B$3:$B$6802,A417,WORKING!$C$3:$C$6802,"Other"))*(1+SUMIFS(WORKING!$AA$3:$AA$6802,WORKING!$A$3:$A$6802,$D$3,WORKING!$B$3:$B$6802,A417,WORKING!$C$3:$C$6802,"Other"))</f>
        <v>0</v>
      </c>
      <c r="V417" s="57"/>
      <c r="W417" s="57"/>
      <c r="X417" s="61">
        <f t="shared" si="398"/>
        <v>0</v>
      </c>
      <c r="Y417" s="40">
        <f t="shared" si="408"/>
        <v>0</v>
      </c>
      <c r="Z417" s="40">
        <f t="shared" si="409"/>
        <v>0</v>
      </c>
      <c r="AA417" s="44">
        <f t="shared" si="410"/>
        <v>0</v>
      </c>
      <c r="AB417" s="35">
        <f t="shared" si="411"/>
        <v>0</v>
      </c>
      <c r="AC417" s="40">
        <f>U417*(1+SUMIFS(WORKING!$Y$3:$Y$6802,WORKING!$A$3:$A$6802,$D$3,WORKING!$B$3:$B$6802,A417,WORKING!$C$3:$C$6802,"Other"))*(1+SUMIFS(WORKING!$AA$3:$AA$6802,WORKING!$A$3:$A$6802,$D$3,WORKING!$B$3:$B$6802,A417,WORKING!$C$3:$C$6802,"Other"))</f>
        <v>0</v>
      </c>
      <c r="AD417" s="57"/>
      <c r="AE417" s="57"/>
      <c r="AF417" s="61">
        <f t="shared" si="399"/>
        <v>0</v>
      </c>
      <c r="AG417" s="40">
        <f t="shared" si="412"/>
        <v>0</v>
      </c>
      <c r="AH417" s="40">
        <f t="shared" si="413"/>
        <v>0</v>
      </c>
      <c r="AI417" s="44">
        <f t="shared" si="414"/>
        <v>0</v>
      </c>
      <c r="AJ417" s="35">
        <f t="shared" si="400"/>
        <v>0</v>
      </c>
      <c r="AK417" s="40">
        <f>AC417*(1+SUMIFS(WORKING!$Z$3:$Z$6802,WORKING!$A$3:$A$6802,$D$3,WORKING!$B$3:$B$6802,A417,WORKING!$C$3:$C$6802,"Other"))*(1+SUMIFS(WORKING!$AA$3:$AA$6802,WORKING!$A$3:$A$6802,$D$3,WORKING!$B$3:$B$6802,A417,WORKING!$C$3:$C$6802,"Other"))</f>
        <v>0</v>
      </c>
      <c r="AL417" s="57"/>
      <c r="AM417" s="57"/>
      <c r="AN417" s="61">
        <f t="shared" si="401"/>
        <v>0</v>
      </c>
      <c r="AO417" s="40">
        <f t="shared" si="415"/>
        <v>0</v>
      </c>
      <c r="AP417" s="40">
        <f t="shared" si="416"/>
        <v>0</v>
      </c>
      <c r="AQ417" s="44">
        <f t="shared" si="417"/>
        <v>0</v>
      </c>
    </row>
    <row r="418" spans="1:43" hidden="1" x14ac:dyDescent="0.25">
      <c r="A418" s="49">
        <v>13</v>
      </c>
      <c r="B418" s="49">
        <f>IF(C418&lt;7,1,IF(C418&lt;11,2,IF(C418&lt;13,3,IF(C418&lt;17,4,5))))</f>
        <v>5</v>
      </c>
      <c r="C418" s="191" t="s">
        <v>57</v>
      </c>
      <c r="D418" s="229"/>
      <c r="E418" s="229"/>
      <c r="F418" s="40">
        <f>SUMIFS(WORKING!$AB$3:$AB$6802,WORKING!$A$3:$A$6802,Results!$D$3,WORKING!$B$3:$B$6802,Results!A418,WORKING!$C$3:$C$6802,Results!C418)</f>
        <v>0</v>
      </c>
      <c r="G418" s="35">
        <f>SUMIFS(WORKING!$AC$3:$AC$6802,WORKING!$A$3:$A$6802,Results!$D$3,WORKING!$B$3:$B$6802,Results!A418,WORKING!$C$3:$C$6802,Results!C418)/1000</f>
        <v>0</v>
      </c>
      <c r="H418" s="35">
        <f t="shared" si="402"/>
        <v>0</v>
      </c>
      <c r="I418" s="187"/>
      <c r="J418" s="212"/>
      <c r="K418" s="217" t="str">
        <f t="shared" si="403"/>
        <v/>
      </c>
      <c r="L418" s="34">
        <f t="shared" si="396"/>
        <v>0</v>
      </c>
      <c r="M418" s="40">
        <f>IF(K418="",H418*(1+SUMIFS(WORKING!$W$3:$W$6802,WORKING!$A$3:$A$6802,$D$3,WORKING!$B$3:$B$6802,A418,WORKING!$C$3:$C$6802,"Other"))*(1+SUMIFS(WORKING!$AA$3:$AA$6802,WORKING!$A$3:$A$6802,$D$3,WORKING!$B$3:$B$6802,A418,WORKING!$C$3:$C$6802,"Other")),K418*(1+SUMIFS(WORKING!$W$3:$W$6802,WORKING!$A$3:$A$6802,$D$3,WORKING!$B$3:$B$6802,A418,WORKING!$C$3:$C$6802,"Other"))*(1+SUMIFS(WORKING!$AA$3:$AA$6802,WORKING!$A$3:$A$6802,$D$3,WORKING!$B$3:$B$6802,A418,WORKING!$C$3:$C$6802,"Other")))</f>
        <v>0</v>
      </c>
      <c r="N418" s="57"/>
      <c r="O418" s="57"/>
      <c r="P418" s="61">
        <f t="shared" si="397"/>
        <v>0</v>
      </c>
      <c r="Q418" s="40">
        <f t="shared" si="404"/>
        <v>0</v>
      </c>
      <c r="R418" s="40">
        <f t="shared" si="405"/>
        <v>0</v>
      </c>
      <c r="S418" s="44">
        <f t="shared" si="406"/>
        <v>0</v>
      </c>
      <c r="T418" s="35">
        <f t="shared" si="407"/>
        <v>0</v>
      </c>
      <c r="U418" s="40">
        <f>M418*(1+SUMIFS(WORKING!$X$3:$X$6802,WORKING!$A$3:$A$6802,$D$3,WORKING!$B$3:$B$6802,A418,WORKING!$C$3:$C$6802,"Other"))*(1+SUMIFS(WORKING!$AA$3:$AA$6802,WORKING!$A$3:$A$6802,$D$3,WORKING!$B$3:$B$6802,A418,WORKING!$C$3:$C$6802,"Other"))</f>
        <v>0</v>
      </c>
      <c r="V418" s="57"/>
      <c r="W418" s="57"/>
      <c r="X418" s="61">
        <f t="shared" si="398"/>
        <v>0</v>
      </c>
      <c r="Y418" s="40">
        <f t="shared" si="408"/>
        <v>0</v>
      </c>
      <c r="Z418" s="40">
        <f t="shared" si="409"/>
        <v>0</v>
      </c>
      <c r="AA418" s="44">
        <f t="shared" si="410"/>
        <v>0</v>
      </c>
      <c r="AB418" s="35">
        <f t="shared" si="411"/>
        <v>0</v>
      </c>
      <c r="AC418" s="40">
        <f>U418*(1+SUMIFS(WORKING!$Y$3:$Y$6802,WORKING!$A$3:$A$6802,$D$3,WORKING!$B$3:$B$6802,A418,WORKING!$C$3:$C$6802,"Other"))*(1+SUMIFS(WORKING!$AA$3:$AA$6802,WORKING!$A$3:$A$6802,$D$3,WORKING!$B$3:$B$6802,A418,WORKING!$C$3:$C$6802,"Other"))</f>
        <v>0</v>
      </c>
      <c r="AD418" s="57"/>
      <c r="AE418" s="57"/>
      <c r="AF418" s="61">
        <f t="shared" si="399"/>
        <v>0</v>
      </c>
      <c r="AG418" s="40">
        <f t="shared" si="412"/>
        <v>0</v>
      </c>
      <c r="AH418" s="40">
        <f t="shared" si="413"/>
        <v>0</v>
      </c>
      <c r="AI418" s="44">
        <f t="shared" si="414"/>
        <v>0</v>
      </c>
      <c r="AJ418" s="35">
        <f t="shared" si="400"/>
        <v>0</v>
      </c>
      <c r="AK418" s="40">
        <f>AC418*(1+SUMIFS(WORKING!$Z$3:$Z$6802,WORKING!$A$3:$A$6802,$D$3,WORKING!$B$3:$B$6802,A418,WORKING!$C$3:$C$6802,"Other"))*(1+SUMIFS(WORKING!$AA$3:$AA$6802,WORKING!$A$3:$A$6802,$D$3,WORKING!$B$3:$B$6802,A418,WORKING!$C$3:$C$6802,"Other"))</f>
        <v>0</v>
      </c>
      <c r="AL418" s="57"/>
      <c r="AM418" s="57"/>
      <c r="AN418" s="61">
        <f t="shared" si="401"/>
        <v>0</v>
      </c>
      <c r="AO418" s="40">
        <f t="shared" si="415"/>
        <v>0</v>
      </c>
      <c r="AP418" s="40">
        <f t="shared" si="416"/>
        <v>0</v>
      </c>
      <c r="AQ418" s="44">
        <f t="shared" si="417"/>
        <v>0</v>
      </c>
    </row>
    <row r="419" spans="1:43" hidden="1" x14ac:dyDescent="0.25">
      <c r="A419" s="49">
        <v>13</v>
      </c>
      <c r="B419" s="49">
        <f>IF(C419&lt;7,1,IF(C419&lt;11,2,IF(C419&lt;13,3,IF(C419&lt;17,4,5))))</f>
        <v>5</v>
      </c>
      <c r="C419" s="191" t="s">
        <v>57</v>
      </c>
      <c r="D419" s="229"/>
      <c r="E419" s="229"/>
      <c r="F419" s="40">
        <f>SUMIFS(WORKING!$AB$3:$AB$6802,WORKING!$A$3:$A$6802,Results!$D$3,WORKING!$B$3:$B$6802,Results!A419,WORKING!$C$3:$C$6802,Results!C419)</f>
        <v>0</v>
      </c>
      <c r="G419" s="35">
        <f>SUMIFS(WORKING!$AC$3:$AC$6802,WORKING!$A$3:$A$6802,Results!$D$3,WORKING!$B$3:$B$6802,Results!A419,WORKING!$C$3:$C$6802,Results!C419)/1000</f>
        <v>0</v>
      </c>
      <c r="H419" s="35">
        <f t="shared" si="402"/>
        <v>0</v>
      </c>
      <c r="I419" s="157"/>
      <c r="J419" s="213"/>
      <c r="K419" s="217" t="str">
        <f t="shared" si="403"/>
        <v/>
      </c>
      <c r="L419" s="34">
        <f t="shared" si="396"/>
        <v>0</v>
      </c>
      <c r="M419" s="40">
        <f>IF(K419="",H419*(1+SUMIFS(WORKING!$W$3:$W$6802,WORKING!$A$3:$A$6802,$D$3,WORKING!$B$3:$B$6802,A419,WORKING!$C$3:$C$6802,"Other"))*(1+SUMIFS(WORKING!$AA$3:$AA$6802,WORKING!$A$3:$A$6802,$D$3,WORKING!$B$3:$B$6802,A419,WORKING!$C$3:$C$6802,"Other")),K419*(1+SUMIFS(WORKING!$W$3:$W$6802,WORKING!$A$3:$A$6802,$D$3,WORKING!$B$3:$B$6802,A419,WORKING!$C$3:$C$6802,"Other"))*(1+SUMIFS(WORKING!$AA$3:$AA$6802,WORKING!$A$3:$A$6802,$D$3,WORKING!$B$3:$B$6802,A419,WORKING!$C$3:$C$6802,"Other")))</f>
        <v>0</v>
      </c>
      <c r="N419" s="57"/>
      <c r="O419" s="57"/>
      <c r="P419" s="61">
        <f t="shared" si="397"/>
        <v>0</v>
      </c>
      <c r="Q419" s="40">
        <f t="shared" si="404"/>
        <v>0</v>
      </c>
      <c r="R419" s="40">
        <f t="shared" si="405"/>
        <v>0</v>
      </c>
      <c r="S419" s="44">
        <f t="shared" si="406"/>
        <v>0</v>
      </c>
      <c r="T419" s="35">
        <f t="shared" si="407"/>
        <v>0</v>
      </c>
      <c r="U419" s="40">
        <f>M419*(1+SUMIFS(WORKING!$X$3:$X$6802,WORKING!$A$3:$A$6802,$D$3,WORKING!$B$3:$B$6802,A419,WORKING!$C$3:$C$6802,"Other"))*(1+SUMIFS(WORKING!$AA$3:$AA$6802,WORKING!$A$3:$A$6802,$D$3,WORKING!$B$3:$B$6802,A419,WORKING!$C$3:$C$6802,"Other"))</f>
        <v>0</v>
      </c>
      <c r="V419" s="57"/>
      <c r="W419" s="57"/>
      <c r="X419" s="61">
        <f t="shared" si="398"/>
        <v>0</v>
      </c>
      <c r="Y419" s="40">
        <f t="shared" si="408"/>
        <v>0</v>
      </c>
      <c r="Z419" s="40">
        <f t="shared" si="409"/>
        <v>0</v>
      </c>
      <c r="AA419" s="44">
        <f t="shared" si="410"/>
        <v>0</v>
      </c>
      <c r="AB419" s="35">
        <f t="shared" si="411"/>
        <v>0</v>
      </c>
      <c r="AC419" s="40">
        <f>U419*(1+SUMIFS(WORKING!$Y$3:$Y$6802,WORKING!$A$3:$A$6802,$D$3,WORKING!$B$3:$B$6802,A419,WORKING!$C$3:$C$6802,"Other"))*(1+SUMIFS(WORKING!$AA$3:$AA$6802,WORKING!$A$3:$A$6802,$D$3,WORKING!$B$3:$B$6802,A419,WORKING!$C$3:$C$6802,"Other"))</f>
        <v>0</v>
      </c>
      <c r="AD419" s="57"/>
      <c r="AE419" s="57"/>
      <c r="AF419" s="61">
        <f t="shared" si="399"/>
        <v>0</v>
      </c>
      <c r="AG419" s="40">
        <f t="shared" si="412"/>
        <v>0</v>
      </c>
      <c r="AH419" s="40">
        <f t="shared" si="413"/>
        <v>0</v>
      </c>
      <c r="AI419" s="44">
        <f t="shared" si="414"/>
        <v>0</v>
      </c>
      <c r="AJ419" s="35">
        <f t="shared" si="400"/>
        <v>0</v>
      </c>
      <c r="AK419" s="40">
        <f>AC419*(1+SUMIFS(WORKING!$Z$3:$Z$6802,WORKING!$A$3:$A$6802,$D$3,WORKING!$B$3:$B$6802,A419,WORKING!$C$3:$C$6802,"Other"))*(1+SUMIFS(WORKING!$AA$3:$AA$6802,WORKING!$A$3:$A$6802,$D$3,WORKING!$B$3:$B$6802,A419,WORKING!$C$3:$C$6802,"Other"))</f>
        <v>0</v>
      </c>
      <c r="AL419" s="57"/>
      <c r="AM419" s="57"/>
      <c r="AN419" s="61">
        <f t="shared" si="401"/>
        <v>0</v>
      </c>
      <c r="AO419" s="40">
        <f t="shared" si="415"/>
        <v>0</v>
      </c>
      <c r="AP419" s="40">
        <f t="shared" si="416"/>
        <v>0</v>
      </c>
      <c r="AQ419" s="44">
        <f t="shared" si="417"/>
        <v>0</v>
      </c>
    </row>
    <row r="420" spans="1:43" ht="15.75" hidden="1" thickBot="1" x14ac:dyDescent="0.3">
      <c r="A420" s="49">
        <v>13</v>
      </c>
      <c r="B420" s="49">
        <f t="shared" ref="B420:B422" si="418">IF(C420&lt;7,1,IF(C420&lt;11,2,IF(C420&lt;13,3,IF(C420&lt;17,4,IF(C420="Other",5,6)))))</f>
        <v>6</v>
      </c>
      <c r="C420" s="13" t="s">
        <v>0</v>
      </c>
      <c r="D420" s="41">
        <f>SUM(D400:D419)</f>
        <v>0</v>
      </c>
      <c r="E420" s="41">
        <f>SUM(E400:E419)</f>
        <v>0</v>
      </c>
      <c r="F420" s="42">
        <f>SUM(F400:F419)</f>
        <v>0</v>
      </c>
      <c r="G420" s="41">
        <f>SUM(G400:G419)</f>
        <v>0</v>
      </c>
      <c r="H420" s="41">
        <f>IFERROR(G420/F420,0)</f>
        <v>0</v>
      </c>
      <c r="I420" s="41">
        <f>IF(I400="",F400,I400)+IF(I401="",F401,I401)+IF(I402="",F402,I402)+IF(I403="",F403,I403)+IF(I404="",F404,I404)+IF(I405="",F405,I405)+IF(I406="",F406,I406)+IF(I407="",F407,I407)+IF(I408="",F408,I408)+IF(I409="",F409,I409)+IF(I410="",F410,I410)+IF(I411="",F411,I411)+IF(I412="",F412,I412)+IF(I413="",F413,I413)+IF(I414="",F414,I414)+IF(I415="",F415,I415)+IF(I416="",F416,I416)+IF(I417="",F417,I417)+IF(I418="",F418,I418)+IF(I419="",F419,I419)</f>
        <v>0</v>
      </c>
      <c r="J420" s="41">
        <f>IF(J400="",G400,J400)+IF(J401="",G401,J401)+IF(J402="",G402,J402)+IF(J403="",G403,J403)+IF(J404="",G404,J404)+IF(J405="",G405,J405)+IF(J406="",G406,J406)+IF(J407="",G407,J407)+IF(J408="",G408,J408)+IF(J409="",G409,J409)+IF(J410="",G410,J410)+IF(J411="",G411,J411)+IF(J412="",G412,J412)+IF(J413="",G413,J413)+IF(J414="",G414,J414)+IF(J415="",G415,J415)+IF(J416="",G416,J416)+IF(J417="",G417,J417)+IF(J418="",G418,J418)+IF(J419="",G419,J419)</f>
        <v>0</v>
      </c>
      <c r="K420" s="41" t="str">
        <f>IFERROR(J420/I420,"")</f>
        <v/>
      </c>
      <c r="L420" s="41">
        <f>SUM(L400:L419)</f>
        <v>0</v>
      </c>
      <c r="M420" s="41">
        <f>IFERROR(S420/P420,0)</f>
        <v>0</v>
      </c>
      <c r="N420" s="41">
        <f t="shared" ref="N420:T420" si="419">SUM(N400:N419)</f>
        <v>0</v>
      </c>
      <c r="O420" s="41">
        <f t="shared" si="419"/>
        <v>0</v>
      </c>
      <c r="P420" s="41">
        <f t="shared" si="419"/>
        <v>0</v>
      </c>
      <c r="Q420" s="41">
        <f t="shared" si="419"/>
        <v>0</v>
      </c>
      <c r="R420" s="41">
        <f t="shared" si="419"/>
        <v>0</v>
      </c>
      <c r="S420" s="45">
        <f t="shared" si="419"/>
        <v>0</v>
      </c>
      <c r="T420" s="41">
        <f t="shared" si="419"/>
        <v>0</v>
      </c>
      <c r="U420" s="41">
        <f>IFERROR(AA420/X420,0)</f>
        <v>0</v>
      </c>
      <c r="V420" s="41">
        <f t="shared" ref="V420:AB420" si="420">SUM(V400:V419)</f>
        <v>0</v>
      </c>
      <c r="W420" s="41">
        <f t="shared" si="420"/>
        <v>0</v>
      </c>
      <c r="X420" s="41">
        <f t="shared" si="420"/>
        <v>0</v>
      </c>
      <c r="Y420" s="41">
        <f t="shared" si="420"/>
        <v>0</v>
      </c>
      <c r="Z420" s="41">
        <f t="shared" si="420"/>
        <v>0</v>
      </c>
      <c r="AA420" s="45">
        <f t="shared" si="420"/>
        <v>0</v>
      </c>
      <c r="AB420" s="41">
        <f t="shared" si="420"/>
        <v>0</v>
      </c>
      <c r="AC420" s="41">
        <f>IFERROR(AI420/AF420,0)</f>
        <v>0</v>
      </c>
      <c r="AD420" s="41">
        <f t="shared" ref="AD420:AJ420" si="421">SUM(AD400:AD419)</f>
        <v>0</v>
      </c>
      <c r="AE420" s="41">
        <f t="shared" si="421"/>
        <v>0</v>
      </c>
      <c r="AF420" s="41">
        <f t="shared" si="421"/>
        <v>0</v>
      </c>
      <c r="AG420" s="41">
        <f t="shared" si="421"/>
        <v>0</v>
      </c>
      <c r="AH420" s="41">
        <f t="shared" si="421"/>
        <v>0</v>
      </c>
      <c r="AI420" s="45">
        <f t="shared" si="421"/>
        <v>0</v>
      </c>
      <c r="AJ420" s="41">
        <f t="shared" si="421"/>
        <v>0</v>
      </c>
      <c r="AK420" s="41">
        <f>IFERROR(AQ420/AN420,0)</f>
        <v>0</v>
      </c>
      <c r="AL420" s="41">
        <f t="shared" ref="AL420:AQ420" si="422">SUM(AL400:AL419)</f>
        <v>0</v>
      </c>
      <c r="AM420" s="41">
        <f t="shared" si="422"/>
        <v>0</v>
      </c>
      <c r="AN420" s="41">
        <f t="shared" si="422"/>
        <v>0</v>
      </c>
      <c r="AO420" s="41">
        <f t="shared" si="422"/>
        <v>0</v>
      </c>
      <c r="AP420" s="41">
        <f t="shared" si="422"/>
        <v>0</v>
      </c>
      <c r="AQ420" s="45">
        <f t="shared" si="422"/>
        <v>0</v>
      </c>
    </row>
    <row r="421" spans="1:43" ht="15.75" hidden="1" thickTop="1" x14ac:dyDescent="0.25">
      <c r="A421" s="49">
        <v>13</v>
      </c>
      <c r="B421" s="49">
        <f t="shared" si="418"/>
        <v>6</v>
      </c>
      <c r="C421" s="50" t="s">
        <v>696</v>
      </c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1"/>
      <c r="P421" s="51"/>
      <c r="R421" s="50"/>
      <c r="S421" s="52">
        <f>SUMIFS(ENEData!$E$2:$E$220,ENEData!$A$2:$A$220,$D$3,ENEData!$C$2:$C$220,A421)</f>
        <v>0</v>
      </c>
      <c r="T421" s="50"/>
      <c r="U421" s="50"/>
      <c r="V421" s="51"/>
      <c r="W421" s="51"/>
      <c r="X421" s="108"/>
      <c r="Y421" s="50"/>
      <c r="Z421" s="50"/>
      <c r="AA421" s="52">
        <f>SUMIFS(ENEData!$F$2:$F$220,ENEData!$A$2:$A$220,$D$3,ENEData!$C$2:$C$220,A421)</f>
        <v>0</v>
      </c>
      <c r="AB421" s="50"/>
      <c r="AC421" s="51"/>
      <c r="AD421" s="51"/>
      <c r="AE421" s="108"/>
      <c r="AF421" s="50"/>
      <c r="AG421" s="50"/>
      <c r="AH421" s="50"/>
      <c r="AI421" s="52">
        <f>SUMIFS(ENEData!$G$2:$G$220,ENEData!$A$2:$A$220,$D$3,ENEData!$C$2:$C$220,A421)</f>
        <v>0</v>
      </c>
      <c r="AJ421" s="51"/>
      <c r="AK421" s="51"/>
      <c r="AL421" s="108"/>
      <c r="AM421" s="108"/>
      <c r="AN421" s="108"/>
      <c r="AO421" s="108"/>
      <c r="AP421" s="109"/>
      <c r="AQ421" s="52">
        <f>SUMIFS(ENEData!$H$2:$H$220,ENEData!$A$2:$A$220,$D$3,ENEData!$C$2:$C$220,A421)</f>
        <v>0</v>
      </c>
    </row>
    <row r="422" spans="1:43" hidden="1" x14ac:dyDescent="0.25">
      <c r="A422" s="49">
        <v>13</v>
      </c>
      <c r="B422" s="49">
        <f t="shared" si="418"/>
        <v>6</v>
      </c>
      <c r="C422" s="39" t="s">
        <v>600</v>
      </c>
      <c r="D422" s="39"/>
      <c r="E422" s="39"/>
      <c r="F422" s="39"/>
      <c r="G422" s="39"/>
      <c r="H422" s="39"/>
      <c r="I422" s="39"/>
      <c r="J422" s="39"/>
      <c r="K422" s="39"/>
      <c r="L422" s="39"/>
      <c r="M422" s="39"/>
      <c r="N422" s="39"/>
      <c r="O422" s="53"/>
      <c r="P422" s="53"/>
      <c r="Q422" s="110"/>
      <c r="R422" s="39"/>
      <c r="S422" s="54">
        <f>S421-S420</f>
        <v>0</v>
      </c>
      <c r="T422" s="39"/>
      <c r="U422" s="39"/>
      <c r="V422" s="53"/>
      <c r="W422" s="53"/>
      <c r="X422" s="110"/>
      <c r="Y422" s="39"/>
      <c r="Z422" s="39"/>
      <c r="AA422" s="54">
        <f>AA421-AA420</f>
        <v>0</v>
      </c>
      <c r="AB422" s="39"/>
      <c r="AC422" s="53"/>
      <c r="AD422" s="53"/>
      <c r="AE422" s="110"/>
      <c r="AF422" s="39"/>
      <c r="AG422" s="39"/>
      <c r="AH422" s="39"/>
      <c r="AI422" s="54">
        <f>AI421-AI420</f>
        <v>0</v>
      </c>
      <c r="AJ422" s="53"/>
      <c r="AK422" s="53"/>
      <c r="AL422" s="110"/>
      <c r="AM422" s="110"/>
      <c r="AN422" s="110"/>
      <c r="AO422" s="110"/>
      <c r="AP422" s="111"/>
      <c r="AQ422" s="54">
        <f>AQ421-AQ420</f>
        <v>0</v>
      </c>
    </row>
    <row r="423" spans="1:43" hidden="1" x14ac:dyDescent="0.25"/>
    <row r="424" spans="1:43" hidden="1" x14ac:dyDescent="0.25"/>
    <row r="425" spans="1:43" hidden="1" x14ac:dyDescent="0.25">
      <c r="A425" s="49">
        <v>14</v>
      </c>
      <c r="B425" s="49">
        <f t="shared" ref="B425:B443" si="423">IF(C425&lt;7,1,IF(C425&lt;11,2,IF(C425&lt;13,3,IF(C425&lt;17,4,IF(C425="Other",5,6)))))</f>
        <v>6</v>
      </c>
      <c r="C425" s="1" t="str">
        <f t="array" ref="C425">IFERROR(INDEX(MTEC17_PROG!$D$2:$D$231,MATCH(1,(MTEC17_PROG!$A$2:$A$231=Results!$D$3)*(MTEC17_PROG!$C$2:$C$231=Results!A425),0)),"Programme "&amp;A425)</f>
        <v>Programme 14</v>
      </c>
      <c r="D425" s="1"/>
      <c r="E425" s="1"/>
      <c r="F425" s="1"/>
      <c r="G425" s="1"/>
      <c r="H425" s="1"/>
      <c r="I425" s="1"/>
      <c r="J425" s="1"/>
      <c r="K425" s="1"/>
      <c r="AP425" s="26"/>
      <c r="AQ425" s="106"/>
    </row>
    <row r="426" spans="1:43" hidden="1" x14ac:dyDescent="0.25">
      <c r="A426" s="49">
        <v>14</v>
      </c>
      <c r="B426" s="49">
        <f t="shared" si="423"/>
        <v>1</v>
      </c>
      <c r="C426" s="14"/>
      <c r="D426" s="230" t="s">
        <v>733</v>
      </c>
      <c r="E426" s="231"/>
      <c r="F426" s="230" t="s">
        <v>602</v>
      </c>
      <c r="G426" s="234"/>
      <c r="H426" s="234"/>
      <c r="I426" s="234"/>
      <c r="J426" s="234"/>
      <c r="K426" s="231"/>
      <c r="L426" s="234" t="s">
        <v>1</v>
      </c>
      <c r="M426" s="234"/>
      <c r="N426" s="234"/>
      <c r="O426" s="234"/>
      <c r="P426" s="234"/>
      <c r="Q426" s="234"/>
      <c r="R426" s="234"/>
      <c r="S426" s="231"/>
      <c r="T426" s="230" t="s">
        <v>2</v>
      </c>
      <c r="U426" s="234"/>
      <c r="V426" s="234"/>
      <c r="W426" s="234"/>
      <c r="X426" s="234"/>
      <c r="Y426" s="234"/>
      <c r="Z426" s="234"/>
      <c r="AA426" s="231"/>
      <c r="AB426" s="230" t="s">
        <v>3</v>
      </c>
      <c r="AC426" s="234"/>
      <c r="AD426" s="234"/>
      <c r="AE426" s="234"/>
      <c r="AF426" s="234"/>
      <c r="AG426" s="234"/>
      <c r="AH426" s="234"/>
      <c r="AI426" s="231"/>
      <c r="AJ426" s="230" t="s">
        <v>4</v>
      </c>
      <c r="AK426" s="234"/>
      <c r="AL426" s="234"/>
      <c r="AM426" s="234"/>
      <c r="AN426" s="234"/>
      <c r="AO426" s="234"/>
      <c r="AP426" s="234"/>
      <c r="AQ426" s="231"/>
    </row>
    <row r="427" spans="1:43" ht="60" hidden="1" x14ac:dyDescent="0.25">
      <c r="A427" s="49">
        <v>14</v>
      </c>
      <c r="B427" s="49">
        <f t="shared" si="423"/>
        <v>6</v>
      </c>
      <c r="C427" s="11" t="s">
        <v>59</v>
      </c>
      <c r="D427" s="11" t="s">
        <v>731</v>
      </c>
      <c r="E427" s="11" t="s">
        <v>732</v>
      </c>
      <c r="F427" s="214" t="s">
        <v>651</v>
      </c>
      <c r="G427" s="215" t="s">
        <v>652</v>
      </c>
      <c r="H427" s="215" t="s">
        <v>653</v>
      </c>
      <c r="I427" s="216" t="s">
        <v>694</v>
      </c>
      <c r="J427" s="216" t="s">
        <v>693</v>
      </c>
      <c r="K427" s="216" t="s">
        <v>695</v>
      </c>
      <c r="L427" s="12" t="s">
        <v>604</v>
      </c>
      <c r="M427" s="10" t="s">
        <v>322</v>
      </c>
      <c r="N427" s="12" t="s">
        <v>54</v>
      </c>
      <c r="O427" s="10" t="s">
        <v>697</v>
      </c>
      <c r="P427" s="10" t="s">
        <v>392</v>
      </c>
      <c r="Q427" s="10" t="s">
        <v>393</v>
      </c>
      <c r="R427" s="10" t="s">
        <v>390</v>
      </c>
      <c r="S427" s="43" t="s">
        <v>394</v>
      </c>
      <c r="T427" s="10" t="s">
        <v>391</v>
      </c>
      <c r="U427" s="10" t="s">
        <v>322</v>
      </c>
      <c r="V427" s="12" t="s">
        <v>54</v>
      </c>
      <c r="W427" s="10" t="s">
        <v>697</v>
      </c>
      <c r="X427" s="10" t="s">
        <v>392</v>
      </c>
      <c r="Y427" s="10" t="s">
        <v>393</v>
      </c>
      <c r="Z427" s="10" t="s">
        <v>390</v>
      </c>
      <c r="AA427" s="43" t="s">
        <v>394</v>
      </c>
      <c r="AB427" s="10" t="s">
        <v>391</v>
      </c>
      <c r="AC427" s="10" t="s">
        <v>322</v>
      </c>
      <c r="AD427" s="12" t="s">
        <v>54</v>
      </c>
      <c r="AE427" s="10" t="s">
        <v>697</v>
      </c>
      <c r="AF427" s="10" t="s">
        <v>392</v>
      </c>
      <c r="AG427" s="10" t="s">
        <v>393</v>
      </c>
      <c r="AH427" s="10" t="s">
        <v>390</v>
      </c>
      <c r="AI427" s="43" t="s">
        <v>394</v>
      </c>
      <c r="AJ427" s="10" t="s">
        <v>391</v>
      </c>
      <c r="AK427" s="10" t="s">
        <v>322</v>
      </c>
      <c r="AL427" s="12" t="s">
        <v>54</v>
      </c>
      <c r="AM427" s="10" t="s">
        <v>697</v>
      </c>
      <c r="AN427" s="10" t="s">
        <v>392</v>
      </c>
      <c r="AO427" s="10" t="s">
        <v>393</v>
      </c>
      <c r="AP427" s="10" t="s">
        <v>390</v>
      </c>
      <c r="AQ427" s="43" t="s">
        <v>394</v>
      </c>
    </row>
    <row r="428" spans="1:43" hidden="1" x14ac:dyDescent="0.25">
      <c r="A428" s="49">
        <v>14</v>
      </c>
      <c r="B428" s="49">
        <f t="shared" si="423"/>
        <v>1</v>
      </c>
      <c r="C428" s="7">
        <v>1</v>
      </c>
      <c r="D428" s="228"/>
      <c r="E428" s="228"/>
      <c r="F428" s="40">
        <f>SUMIFS(WORKING!$AB$3:$AB$6802,WORKING!$A$3:$A$6802,Results!$D$3,WORKING!$B$3:$B$6802,Results!A428,WORKING!$C$3:$C$6802,Results!C428)</f>
        <v>0</v>
      </c>
      <c r="G428" s="35">
        <f>SUMIFS(WORKING!$AC$3:$AC$6802,WORKING!$A$3:$A$6802,Results!$D$3,WORKING!$B$3:$B$6802,Results!A428,WORKING!$C$3:$C$6802,Results!C428)/1000</f>
        <v>0</v>
      </c>
      <c r="H428" s="35">
        <f>IFERROR(G428/F428,0)</f>
        <v>0</v>
      </c>
      <c r="I428" s="156"/>
      <c r="J428" s="211"/>
      <c r="K428" s="217" t="str">
        <f>IFERROR(IF(J428="",G428,J428)/IF(I428="",F428,I428),"")</f>
        <v/>
      </c>
      <c r="L428" s="34">
        <f t="shared" ref="L428:L447" si="424">IF(I428="",F428,I428)</f>
        <v>0</v>
      </c>
      <c r="M428" s="40">
        <f>IF(K428="",H428*(1+SUMIFS(WORKING!$W$3:$W$6802,WORKING!$A$3:$A$6802,$D$3,WORKING!$B$3:$B$6802,A428,WORKING!$C$3:$C$6802,C428))*(1+SUMIFS(WORKING!$AA$3:$AA$6802,WORKING!$A$3:$A$6802,$D$3,WORKING!$B$3:$B$6802,A428,WORKING!$C$3:$C$6802,C428)),K428*(1+SUMIFS(WORKING!$W$3:$W$6802,WORKING!$A$3:$A$6802,$D$3,WORKING!$B$3:$B$6802,A428,WORKING!$C$3:$C$6802,C428))*(1+SUMIFS(WORKING!$AA$3:$AA$6802,WORKING!$A$3:$A$6802,$D$3,WORKING!$B$3:$B$6802,A428,WORKING!$C$3:$C$6802,C428)))</f>
        <v>0</v>
      </c>
      <c r="N428" s="57"/>
      <c r="O428" s="57"/>
      <c r="P428" s="61">
        <f t="shared" ref="P428:P447" si="425">-O428+L428+N428</f>
        <v>0</v>
      </c>
      <c r="Q428" s="40">
        <f>M428*N428</f>
        <v>0</v>
      </c>
      <c r="R428" s="40">
        <f>-M428*O428</f>
        <v>0</v>
      </c>
      <c r="S428" s="44">
        <f>M428*P428</f>
        <v>0</v>
      </c>
      <c r="T428" s="35">
        <f>P428</f>
        <v>0</v>
      </c>
      <c r="U428" s="40">
        <f>M428*(1+SUMIFS(WORKING!$X$3:$X$6802,WORKING!$A$3:$A$6802,$D$3,WORKING!$B$3:$B$6802,A428,WORKING!$C$3:$C$6802,C428))*(1+SUMIFS(WORKING!$AA$3:$AA$6802,WORKING!$A$3:$A$6802,$D$3,WORKING!$B$3:$B$6802,A428,WORKING!$C$3:$C$6802,C428))</f>
        <v>0</v>
      </c>
      <c r="V428" s="57"/>
      <c r="W428" s="57"/>
      <c r="X428" s="61">
        <f t="shared" ref="X428:X447" si="426">-W428+T428+V428</f>
        <v>0</v>
      </c>
      <c r="Y428" s="40">
        <f>U428*V428</f>
        <v>0</v>
      </c>
      <c r="Z428" s="40">
        <f>-U428*W428</f>
        <v>0</v>
      </c>
      <c r="AA428" s="44">
        <f>U428*X428</f>
        <v>0</v>
      </c>
      <c r="AB428" s="35">
        <f>X428</f>
        <v>0</v>
      </c>
      <c r="AC428" s="40">
        <f>U428*(1+SUMIFS(WORKING!$Y$3:$Y$6802,WORKING!$A$3:$A$6802,$D$3,WORKING!$B$3:$B$6802,A428,WORKING!$C$3:$C$6802,C428))*(1+SUMIFS(WORKING!$AA$3:$AA$6802,WORKING!$A$3:$A$6802,$D$3,WORKING!$B$3:$B$6802,A428,WORKING!$C$3:$C$6802,C428))</f>
        <v>0</v>
      </c>
      <c r="AD428" s="57"/>
      <c r="AE428" s="57"/>
      <c r="AF428" s="61">
        <f t="shared" ref="AF428:AF447" si="427">-AE428+AB428+AD428</f>
        <v>0</v>
      </c>
      <c r="AG428" s="40">
        <f>AC428*AD428</f>
        <v>0</v>
      </c>
      <c r="AH428" s="40">
        <f>-AC428*AE428</f>
        <v>0</v>
      </c>
      <c r="AI428" s="44">
        <f>AC428*AF428</f>
        <v>0</v>
      </c>
      <c r="AJ428" s="35">
        <f t="shared" ref="AJ428:AJ447" si="428">AF428</f>
        <v>0</v>
      </c>
      <c r="AK428" s="40">
        <f>AC428*(1+SUMIFS(WORKING!$Z$3:$Z$6802,WORKING!$A$3:$A$6802,$D$3,WORKING!$B$3:$B$6802,A428,WORKING!$C$3:$C$6802,C428))*(1+SUMIFS(WORKING!$AA$3:$AA$6802,WORKING!$A$3:$A$6802,$D$3,WORKING!$B$3:$B$6802,A428,WORKING!$C$3:$C$6802,C428))</f>
        <v>0</v>
      </c>
      <c r="AL428" s="57"/>
      <c r="AM428" s="57"/>
      <c r="AN428" s="61">
        <f t="shared" ref="AN428:AN447" si="429">-AM428+AJ428+AL428</f>
        <v>0</v>
      </c>
      <c r="AO428" s="40">
        <f>AK428*AL428</f>
        <v>0</v>
      </c>
      <c r="AP428" s="40">
        <f>-AK428*AM428</f>
        <v>0</v>
      </c>
      <c r="AQ428" s="44">
        <f>AK428*AN428</f>
        <v>0</v>
      </c>
    </row>
    <row r="429" spans="1:43" hidden="1" x14ac:dyDescent="0.25">
      <c r="A429" s="49">
        <v>14</v>
      </c>
      <c r="B429" s="49">
        <f t="shared" si="423"/>
        <v>1</v>
      </c>
      <c r="C429" s="7">
        <v>2</v>
      </c>
      <c r="D429" s="228"/>
      <c r="E429" s="228"/>
      <c r="F429" s="40">
        <f>SUMIFS(WORKING!$AB$3:$AB$6802,WORKING!$A$3:$A$6802,Results!$D$3,WORKING!$B$3:$B$6802,Results!A429,WORKING!$C$3:$C$6802,Results!C429)</f>
        <v>0</v>
      </c>
      <c r="G429" s="35">
        <f>SUMIFS(WORKING!$AC$3:$AC$6802,WORKING!$A$3:$A$6802,Results!$D$3,WORKING!$B$3:$B$6802,Results!A429,WORKING!$C$3:$C$6802,Results!C429)/1000</f>
        <v>0</v>
      </c>
      <c r="H429" s="35">
        <f t="shared" ref="H429:H447" si="430">IFERROR(G429/F429,0)</f>
        <v>0</v>
      </c>
      <c r="I429" s="187"/>
      <c r="J429" s="212"/>
      <c r="K429" s="217" t="str">
        <f t="shared" ref="K429:K447" si="431">IFERROR(IF(J429="",G429,J429)/IF(I429="",F429,I429),"")</f>
        <v/>
      </c>
      <c r="L429" s="34">
        <f t="shared" si="424"/>
        <v>0</v>
      </c>
      <c r="M429" s="40">
        <f>IF(K429="",H429*(1+SUMIFS(WORKING!$W$3:$W$6802,WORKING!$A$3:$A$6802,$D$3,WORKING!$B$3:$B$6802,A429,WORKING!$C$3:$C$6802,C429))*(1+SUMIFS(WORKING!$AA$3:$AA$6802,WORKING!$A$3:$A$6802,$D$3,WORKING!$B$3:$B$6802,A429,WORKING!$C$3:$C$6802,C429)),K429*(1+SUMIFS(WORKING!$W$3:$W$6802,WORKING!$A$3:$A$6802,$D$3,WORKING!$B$3:$B$6802,A429,WORKING!$C$3:$C$6802,C429))*(1+SUMIFS(WORKING!$AA$3:$AA$6802,WORKING!$A$3:$A$6802,$D$3,WORKING!$B$3:$B$6802,A429,WORKING!$C$3:$C$6802,C429)))</f>
        <v>0</v>
      </c>
      <c r="N429" s="57"/>
      <c r="O429" s="57"/>
      <c r="P429" s="61">
        <f t="shared" si="425"/>
        <v>0</v>
      </c>
      <c r="Q429" s="40">
        <f t="shared" ref="Q429:Q447" si="432">M429*N429</f>
        <v>0</v>
      </c>
      <c r="R429" s="40">
        <f t="shared" ref="R429:R447" si="433">-M429*O429</f>
        <v>0</v>
      </c>
      <c r="S429" s="44">
        <f t="shared" ref="S429:S447" si="434">M429*P429</f>
        <v>0</v>
      </c>
      <c r="T429" s="35">
        <f t="shared" ref="T429:T447" si="435">P429</f>
        <v>0</v>
      </c>
      <c r="U429" s="40">
        <f>M429*(1+SUMIFS(WORKING!$X$3:$X$6802,WORKING!$A$3:$A$6802,$D$3,WORKING!$B$3:$B$6802,A429,WORKING!$C$3:$C$6802,C429))*(1+SUMIFS(WORKING!$AA$3:$AA$6802,WORKING!$A$3:$A$6802,$D$3,WORKING!$B$3:$B$6802,A429,WORKING!$C$3:$C$6802,C429))</f>
        <v>0</v>
      </c>
      <c r="V429" s="57"/>
      <c r="W429" s="57"/>
      <c r="X429" s="61">
        <f t="shared" si="426"/>
        <v>0</v>
      </c>
      <c r="Y429" s="40">
        <f t="shared" ref="Y429:Y447" si="436">U429*V429</f>
        <v>0</v>
      </c>
      <c r="Z429" s="40">
        <f t="shared" ref="Z429:Z447" si="437">-U429*W429</f>
        <v>0</v>
      </c>
      <c r="AA429" s="44">
        <f t="shared" ref="AA429:AA447" si="438">U429*X429</f>
        <v>0</v>
      </c>
      <c r="AB429" s="35">
        <f t="shared" ref="AB429:AB447" si="439">X429</f>
        <v>0</v>
      </c>
      <c r="AC429" s="40">
        <f>U429*(1+SUMIFS(WORKING!$Y$3:$Y$6802,WORKING!$A$3:$A$6802,$D$3,WORKING!$B$3:$B$6802,A429,WORKING!$C$3:$C$6802,C429))*(1+SUMIFS(WORKING!$AA$3:$AA$6802,WORKING!$A$3:$A$6802,$D$3,WORKING!$B$3:$B$6802,A429,WORKING!$C$3:$C$6802,C429))</f>
        <v>0</v>
      </c>
      <c r="AD429" s="57"/>
      <c r="AE429" s="57"/>
      <c r="AF429" s="61">
        <f t="shared" si="427"/>
        <v>0</v>
      </c>
      <c r="AG429" s="40">
        <f t="shared" ref="AG429:AG447" si="440">AC429*AD429</f>
        <v>0</v>
      </c>
      <c r="AH429" s="40">
        <f t="shared" ref="AH429:AH447" si="441">-AC429*AE429</f>
        <v>0</v>
      </c>
      <c r="AI429" s="44">
        <f t="shared" ref="AI429:AI447" si="442">AC429*AF429</f>
        <v>0</v>
      </c>
      <c r="AJ429" s="35">
        <f t="shared" si="428"/>
        <v>0</v>
      </c>
      <c r="AK429" s="40">
        <f>AC429*(1+SUMIFS(WORKING!$Z$3:$Z$6802,WORKING!$A$3:$A$6802,$D$3,WORKING!$B$3:$B$6802,A429,WORKING!$C$3:$C$6802,C429))*(1+SUMIFS(WORKING!$AA$3:$AA$6802,WORKING!$A$3:$A$6802,$D$3,WORKING!$B$3:$B$6802,A429,WORKING!$C$3:$C$6802,C429))</f>
        <v>0</v>
      </c>
      <c r="AL429" s="57"/>
      <c r="AM429" s="57"/>
      <c r="AN429" s="61">
        <f t="shared" si="429"/>
        <v>0</v>
      </c>
      <c r="AO429" s="40">
        <f t="shared" ref="AO429:AO447" si="443">AK429*AL429</f>
        <v>0</v>
      </c>
      <c r="AP429" s="40">
        <f t="shared" ref="AP429:AP447" si="444">-AK429*AM429</f>
        <v>0</v>
      </c>
      <c r="AQ429" s="44">
        <f t="shared" ref="AQ429:AQ447" si="445">AK429*AN429</f>
        <v>0</v>
      </c>
    </row>
    <row r="430" spans="1:43" hidden="1" x14ac:dyDescent="0.25">
      <c r="A430" s="49">
        <v>14</v>
      </c>
      <c r="B430" s="49">
        <f t="shared" si="423"/>
        <v>1</v>
      </c>
      <c r="C430" s="7">
        <v>3</v>
      </c>
      <c r="D430" s="228"/>
      <c r="E430" s="228"/>
      <c r="F430" s="40">
        <f>SUMIFS(WORKING!$AB$3:$AB$6802,WORKING!$A$3:$A$6802,Results!$D$3,WORKING!$B$3:$B$6802,Results!A430,WORKING!$C$3:$C$6802,Results!C430)</f>
        <v>0</v>
      </c>
      <c r="G430" s="35">
        <f>SUMIFS(WORKING!$AC$3:$AC$6802,WORKING!$A$3:$A$6802,Results!$D$3,WORKING!$B$3:$B$6802,Results!A430,WORKING!$C$3:$C$6802,Results!C430)/1000</f>
        <v>0</v>
      </c>
      <c r="H430" s="35">
        <f t="shared" si="430"/>
        <v>0</v>
      </c>
      <c r="I430" s="187"/>
      <c r="J430" s="212"/>
      <c r="K430" s="217" t="str">
        <f t="shared" si="431"/>
        <v/>
      </c>
      <c r="L430" s="34">
        <f t="shared" si="424"/>
        <v>0</v>
      </c>
      <c r="M430" s="40">
        <f>IF(K430="",H430*(1+SUMIFS(WORKING!$W$3:$W$6802,WORKING!$A$3:$A$6802,$D$3,WORKING!$B$3:$B$6802,A430,WORKING!$C$3:$C$6802,C430))*(1+SUMIFS(WORKING!$AA$3:$AA$6802,WORKING!$A$3:$A$6802,$D$3,WORKING!$B$3:$B$6802,A430,WORKING!$C$3:$C$6802,C430)),K430*(1+SUMIFS(WORKING!$W$3:$W$6802,WORKING!$A$3:$A$6802,$D$3,WORKING!$B$3:$B$6802,A430,WORKING!$C$3:$C$6802,C430))*(1+SUMIFS(WORKING!$AA$3:$AA$6802,WORKING!$A$3:$A$6802,$D$3,WORKING!$B$3:$B$6802,A430,WORKING!$C$3:$C$6802,C430)))</f>
        <v>0</v>
      </c>
      <c r="N430" s="57"/>
      <c r="O430" s="57"/>
      <c r="P430" s="61">
        <f t="shared" si="425"/>
        <v>0</v>
      </c>
      <c r="Q430" s="40">
        <f t="shared" si="432"/>
        <v>0</v>
      </c>
      <c r="R430" s="40">
        <f t="shared" si="433"/>
        <v>0</v>
      </c>
      <c r="S430" s="44">
        <f t="shared" si="434"/>
        <v>0</v>
      </c>
      <c r="T430" s="35">
        <f t="shared" si="435"/>
        <v>0</v>
      </c>
      <c r="U430" s="40">
        <f>M430*(1+SUMIFS(WORKING!$X$3:$X$6802,WORKING!$A$3:$A$6802,$D$3,WORKING!$B$3:$B$6802,A430,WORKING!$C$3:$C$6802,C430))*(1+SUMIFS(WORKING!$AA$3:$AA$6802,WORKING!$A$3:$A$6802,$D$3,WORKING!$B$3:$B$6802,A430,WORKING!$C$3:$C$6802,C430))</f>
        <v>0</v>
      </c>
      <c r="V430" s="57"/>
      <c r="W430" s="57"/>
      <c r="X430" s="61">
        <f t="shared" si="426"/>
        <v>0</v>
      </c>
      <c r="Y430" s="40">
        <f t="shared" si="436"/>
        <v>0</v>
      </c>
      <c r="Z430" s="40">
        <f t="shared" si="437"/>
        <v>0</v>
      </c>
      <c r="AA430" s="44">
        <f t="shared" si="438"/>
        <v>0</v>
      </c>
      <c r="AB430" s="35">
        <f t="shared" si="439"/>
        <v>0</v>
      </c>
      <c r="AC430" s="40">
        <f>U430*(1+SUMIFS(WORKING!$Y$3:$Y$6802,WORKING!$A$3:$A$6802,$D$3,WORKING!$B$3:$B$6802,A430,WORKING!$C$3:$C$6802,C430))*(1+SUMIFS(WORKING!$AA$3:$AA$6802,WORKING!$A$3:$A$6802,$D$3,WORKING!$B$3:$B$6802,A430,WORKING!$C$3:$C$6802,C430))</f>
        <v>0</v>
      </c>
      <c r="AD430" s="57"/>
      <c r="AE430" s="57"/>
      <c r="AF430" s="61">
        <f t="shared" si="427"/>
        <v>0</v>
      </c>
      <c r="AG430" s="40">
        <f t="shared" si="440"/>
        <v>0</v>
      </c>
      <c r="AH430" s="40">
        <f t="shared" si="441"/>
        <v>0</v>
      </c>
      <c r="AI430" s="44">
        <f t="shared" si="442"/>
        <v>0</v>
      </c>
      <c r="AJ430" s="35">
        <f t="shared" si="428"/>
        <v>0</v>
      </c>
      <c r="AK430" s="40">
        <f>AC430*(1+SUMIFS(WORKING!$Z$3:$Z$6802,WORKING!$A$3:$A$6802,$D$3,WORKING!$B$3:$B$6802,A430,WORKING!$C$3:$C$6802,C430))*(1+SUMIFS(WORKING!$AA$3:$AA$6802,WORKING!$A$3:$A$6802,$D$3,WORKING!$B$3:$B$6802,A430,WORKING!$C$3:$C$6802,C430))</f>
        <v>0</v>
      </c>
      <c r="AL430" s="57"/>
      <c r="AM430" s="57"/>
      <c r="AN430" s="61">
        <f t="shared" si="429"/>
        <v>0</v>
      </c>
      <c r="AO430" s="40">
        <f t="shared" si="443"/>
        <v>0</v>
      </c>
      <c r="AP430" s="40">
        <f t="shared" si="444"/>
        <v>0</v>
      </c>
      <c r="AQ430" s="44">
        <f t="shared" si="445"/>
        <v>0</v>
      </c>
    </row>
    <row r="431" spans="1:43" hidden="1" x14ac:dyDescent="0.25">
      <c r="A431" s="49">
        <v>14</v>
      </c>
      <c r="B431" s="49">
        <f t="shared" si="423"/>
        <v>1</v>
      </c>
      <c r="C431" s="7">
        <v>4</v>
      </c>
      <c r="D431" s="228"/>
      <c r="E431" s="228"/>
      <c r="F431" s="40">
        <f>SUMIFS(WORKING!$AB$3:$AB$6802,WORKING!$A$3:$A$6802,Results!$D$3,WORKING!$B$3:$B$6802,Results!A431,WORKING!$C$3:$C$6802,Results!C431)</f>
        <v>0</v>
      </c>
      <c r="G431" s="35">
        <f>SUMIFS(WORKING!$AC$3:$AC$6802,WORKING!$A$3:$A$6802,Results!$D$3,WORKING!$B$3:$B$6802,Results!A431,WORKING!$C$3:$C$6802,Results!C431)/1000</f>
        <v>0</v>
      </c>
      <c r="H431" s="35">
        <f t="shared" si="430"/>
        <v>0</v>
      </c>
      <c r="I431" s="187"/>
      <c r="J431" s="212"/>
      <c r="K431" s="217" t="str">
        <f t="shared" si="431"/>
        <v/>
      </c>
      <c r="L431" s="34">
        <f t="shared" si="424"/>
        <v>0</v>
      </c>
      <c r="M431" s="40">
        <f>IF(K431="",H431*(1+SUMIFS(WORKING!$W$3:$W$6802,WORKING!$A$3:$A$6802,$D$3,WORKING!$B$3:$B$6802,A431,WORKING!$C$3:$C$6802,C431))*(1+SUMIFS(WORKING!$AA$3:$AA$6802,WORKING!$A$3:$A$6802,$D$3,WORKING!$B$3:$B$6802,A431,WORKING!$C$3:$C$6802,C431)),K431*(1+SUMIFS(WORKING!$W$3:$W$6802,WORKING!$A$3:$A$6802,$D$3,WORKING!$B$3:$B$6802,A431,WORKING!$C$3:$C$6802,C431))*(1+SUMIFS(WORKING!$AA$3:$AA$6802,WORKING!$A$3:$A$6802,$D$3,WORKING!$B$3:$B$6802,A431,WORKING!$C$3:$C$6802,C431)))</f>
        <v>0</v>
      </c>
      <c r="N431" s="57"/>
      <c r="O431" s="57"/>
      <c r="P431" s="61">
        <f t="shared" si="425"/>
        <v>0</v>
      </c>
      <c r="Q431" s="40">
        <f t="shared" si="432"/>
        <v>0</v>
      </c>
      <c r="R431" s="40">
        <f t="shared" si="433"/>
        <v>0</v>
      </c>
      <c r="S431" s="44">
        <f t="shared" si="434"/>
        <v>0</v>
      </c>
      <c r="T431" s="35">
        <f t="shared" si="435"/>
        <v>0</v>
      </c>
      <c r="U431" s="40">
        <f>M431*(1+SUMIFS(WORKING!$X$3:$X$6802,WORKING!$A$3:$A$6802,$D$3,WORKING!$B$3:$B$6802,A431,WORKING!$C$3:$C$6802,C431))*(1+SUMIFS(WORKING!$AA$3:$AA$6802,WORKING!$A$3:$A$6802,$D$3,WORKING!$B$3:$B$6802,A431,WORKING!$C$3:$C$6802,C431))</f>
        <v>0</v>
      </c>
      <c r="V431" s="57"/>
      <c r="W431" s="57"/>
      <c r="X431" s="61">
        <f t="shared" si="426"/>
        <v>0</v>
      </c>
      <c r="Y431" s="40">
        <f t="shared" si="436"/>
        <v>0</v>
      </c>
      <c r="Z431" s="40">
        <f t="shared" si="437"/>
        <v>0</v>
      </c>
      <c r="AA431" s="44">
        <f t="shared" si="438"/>
        <v>0</v>
      </c>
      <c r="AB431" s="35">
        <f t="shared" si="439"/>
        <v>0</v>
      </c>
      <c r="AC431" s="40">
        <f>U431*(1+SUMIFS(WORKING!$Y$3:$Y$6802,WORKING!$A$3:$A$6802,$D$3,WORKING!$B$3:$B$6802,A431,WORKING!$C$3:$C$6802,C431))*(1+SUMIFS(WORKING!$AA$3:$AA$6802,WORKING!$A$3:$A$6802,$D$3,WORKING!$B$3:$B$6802,A431,WORKING!$C$3:$C$6802,C431))</f>
        <v>0</v>
      </c>
      <c r="AD431" s="57"/>
      <c r="AE431" s="57"/>
      <c r="AF431" s="61">
        <f t="shared" si="427"/>
        <v>0</v>
      </c>
      <c r="AG431" s="40">
        <f t="shared" si="440"/>
        <v>0</v>
      </c>
      <c r="AH431" s="40">
        <f t="shared" si="441"/>
        <v>0</v>
      </c>
      <c r="AI431" s="44">
        <f t="shared" si="442"/>
        <v>0</v>
      </c>
      <c r="AJ431" s="35">
        <f t="shared" si="428"/>
        <v>0</v>
      </c>
      <c r="AK431" s="40">
        <f>AC431*(1+SUMIFS(WORKING!$Z$3:$Z$6802,WORKING!$A$3:$A$6802,$D$3,WORKING!$B$3:$B$6802,A431,WORKING!$C$3:$C$6802,C431))*(1+SUMIFS(WORKING!$AA$3:$AA$6802,WORKING!$A$3:$A$6802,$D$3,WORKING!$B$3:$B$6802,A431,WORKING!$C$3:$C$6802,C431))</f>
        <v>0</v>
      </c>
      <c r="AL431" s="57"/>
      <c r="AM431" s="57"/>
      <c r="AN431" s="61">
        <f t="shared" si="429"/>
        <v>0</v>
      </c>
      <c r="AO431" s="40">
        <f t="shared" si="443"/>
        <v>0</v>
      </c>
      <c r="AP431" s="40">
        <f t="shared" si="444"/>
        <v>0</v>
      </c>
      <c r="AQ431" s="44">
        <f t="shared" si="445"/>
        <v>0</v>
      </c>
    </row>
    <row r="432" spans="1:43" hidden="1" x14ac:dyDescent="0.25">
      <c r="A432" s="49">
        <v>14</v>
      </c>
      <c r="B432" s="49">
        <f t="shared" si="423"/>
        <v>1</v>
      </c>
      <c r="C432" s="7">
        <v>5</v>
      </c>
      <c r="D432" s="228"/>
      <c r="E432" s="228"/>
      <c r="F432" s="40">
        <f>SUMIFS(WORKING!$AB$3:$AB$6802,WORKING!$A$3:$A$6802,Results!$D$3,WORKING!$B$3:$B$6802,Results!A432,WORKING!$C$3:$C$6802,Results!C432)</f>
        <v>0</v>
      </c>
      <c r="G432" s="35">
        <f>SUMIFS(WORKING!$AC$3:$AC$6802,WORKING!$A$3:$A$6802,Results!$D$3,WORKING!$B$3:$B$6802,Results!A432,WORKING!$C$3:$C$6802,Results!C432)/1000</f>
        <v>0</v>
      </c>
      <c r="H432" s="35">
        <f t="shared" si="430"/>
        <v>0</v>
      </c>
      <c r="I432" s="187"/>
      <c r="J432" s="212"/>
      <c r="K432" s="217" t="str">
        <f t="shared" si="431"/>
        <v/>
      </c>
      <c r="L432" s="34">
        <f t="shared" si="424"/>
        <v>0</v>
      </c>
      <c r="M432" s="40">
        <f>IF(K432="",H432*(1+SUMIFS(WORKING!$W$3:$W$6802,WORKING!$A$3:$A$6802,$D$3,WORKING!$B$3:$B$6802,A432,WORKING!$C$3:$C$6802,C432))*(1+SUMIFS(WORKING!$AA$3:$AA$6802,WORKING!$A$3:$A$6802,$D$3,WORKING!$B$3:$B$6802,A432,WORKING!$C$3:$C$6802,C432)),K432*(1+SUMIFS(WORKING!$W$3:$W$6802,WORKING!$A$3:$A$6802,$D$3,WORKING!$B$3:$B$6802,A432,WORKING!$C$3:$C$6802,C432))*(1+SUMIFS(WORKING!$AA$3:$AA$6802,WORKING!$A$3:$A$6802,$D$3,WORKING!$B$3:$B$6802,A432,WORKING!$C$3:$C$6802,C432)))</f>
        <v>0</v>
      </c>
      <c r="N432" s="57"/>
      <c r="O432" s="57"/>
      <c r="P432" s="61">
        <f t="shared" si="425"/>
        <v>0</v>
      </c>
      <c r="Q432" s="40">
        <f t="shared" si="432"/>
        <v>0</v>
      </c>
      <c r="R432" s="40">
        <f t="shared" si="433"/>
        <v>0</v>
      </c>
      <c r="S432" s="44">
        <f t="shared" si="434"/>
        <v>0</v>
      </c>
      <c r="T432" s="35">
        <f t="shared" si="435"/>
        <v>0</v>
      </c>
      <c r="U432" s="40">
        <f>M432*(1+SUMIFS(WORKING!$X$3:$X$6802,WORKING!$A$3:$A$6802,$D$3,WORKING!$B$3:$B$6802,A432,WORKING!$C$3:$C$6802,C432))*(1+SUMIFS(WORKING!$AA$3:$AA$6802,WORKING!$A$3:$A$6802,$D$3,WORKING!$B$3:$B$6802,A432,WORKING!$C$3:$C$6802,C432))</f>
        <v>0</v>
      </c>
      <c r="V432" s="57"/>
      <c r="W432" s="57"/>
      <c r="X432" s="61">
        <f t="shared" si="426"/>
        <v>0</v>
      </c>
      <c r="Y432" s="40">
        <f t="shared" si="436"/>
        <v>0</v>
      </c>
      <c r="Z432" s="40">
        <f t="shared" si="437"/>
        <v>0</v>
      </c>
      <c r="AA432" s="44">
        <f t="shared" si="438"/>
        <v>0</v>
      </c>
      <c r="AB432" s="35">
        <f t="shared" si="439"/>
        <v>0</v>
      </c>
      <c r="AC432" s="40">
        <f>U432*(1+SUMIFS(WORKING!$Y$3:$Y$6802,WORKING!$A$3:$A$6802,$D$3,WORKING!$B$3:$B$6802,A432,WORKING!$C$3:$C$6802,C432))*(1+SUMIFS(WORKING!$AA$3:$AA$6802,WORKING!$A$3:$A$6802,$D$3,WORKING!$B$3:$B$6802,A432,WORKING!$C$3:$C$6802,C432))</f>
        <v>0</v>
      </c>
      <c r="AD432" s="57"/>
      <c r="AE432" s="57"/>
      <c r="AF432" s="61">
        <f t="shared" si="427"/>
        <v>0</v>
      </c>
      <c r="AG432" s="40">
        <f t="shared" si="440"/>
        <v>0</v>
      </c>
      <c r="AH432" s="40">
        <f t="shared" si="441"/>
        <v>0</v>
      </c>
      <c r="AI432" s="44">
        <f t="shared" si="442"/>
        <v>0</v>
      </c>
      <c r="AJ432" s="35">
        <f t="shared" si="428"/>
        <v>0</v>
      </c>
      <c r="AK432" s="40">
        <f>AC432*(1+SUMIFS(WORKING!$Z$3:$Z$6802,WORKING!$A$3:$A$6802,$D$3,WORKING!$B$3:$B$6802,A432,WORKING!$C$3:$C$6802,C432))*(1+SUMIFS(WORKING!$AA$3:$AA$6802,WORKING!$A$3:$A$6802,$D$3,WORKING!$B$3:$B$6802,A432,WORKING!$C$3:$C$6802,C432))</f>
        <v>0</v>
      </c>
      <c r="AL432" s="57"/>
      <c r="AM432" s="57"/>
      <c r="AN432" s="61">
        <f t="shared" si="429"/>
        <v>0</v>
      </c>
      <c r="AO432" s="40">
        <f t="shared" si="443"/>
        <v>0</v>
      </c>
      <c r="AP432" s="40">
        <f t="shared" si="444"/>
        <v>0</v>
      </c>
      <c r="AQ432" s="44">
        <f t="shared" si="445"/>
        <v>0</v>
      </c>
    </row>
    <row r="433" spans="1:43" hidden="1" x14ac:dyDescent="0.25">
      <c r="A433" s="49">
        <v>14</v>
      </c>
      <c r="B433" s="49">
        <f t="shared" si="423"/>
        <v>1</v>
      </c>
      <c r="C433" s="7">
        <v>6</v>
      </c>
      <c r="D433" s="228"/>
      <c r="E433" s="228"/>
      <c r="F433" s="40">
        <f>SUMIFS(WORKING!$AB$3:$AB$6802,WORKING!$A$3:$A$6802,Results!$D$3,WORKING!$B$3:$B$6802,Results!A433,WORKING!$C$3:$C$6802,Results!C433)</f>
        <v>0</v>
      </c>
      <c r="G433" s="35">
        <f>SUMIFS(WORKING!$AC$3:$AC$6802,WORKING!$A$3:$A$6802,Results!$D$3,WORKING!$B$3:$B$6802,Results!A433,WORKING!$C$3:$C$6802,Results!C433)/1000</f>
        <v>0</v>
      </c>
      <c r="H433" s="35">
        <f t="shared" si="430"/>
        <v>0</v>
      </c>
      <c r="I433" s="187"/>
      <c r="J433" s="212"/>
      <c r="K433" s="217" t="str">
        <f t="shared" si="431"/>
        <v/>
      </c>
      <c r="L433" s="34">
        <f t="shared" si="424"/>
        <v>0</v>
      </c>
      <c r="M433" s="40">
        <f>IF(K433="",H433*(1+SUMIFS(WORKING!$W$3:$W$6802,WORKING!$A$3:$A$6802,$D$3,WORKING!$B$3:$B$6802,A433,WORKING!$C$3:$C$6802,C433))*(1+SUMIFS(WORKING!$AA$3:$AA$6802,WORKING!$A$3:$A$6802,$D$3,WORKING!$B$3:$B$6802,A433,WORKING!$C$3:$C$6802,C433)),K433*(1+SUMIFS(WORKING!$W$3:$W$6802,WORKING!$A$3:$A$6802,$D$3,WORKING!$B$3:$B$6802,A433,WORKING!$C$3:$C$6802,C433))*(1+SUMIFS(WORKING!$AA$3:$AA$6802,WORKING!$A$3:$A$6802,$D$3,WORKING!$B$3:$B$6802,A433,WORKING!$C$3:$C$6802,C433)))</f>
        <v>0</v>
      </c>
      <c r="N433" s="57"/>
      <c r="O433" s="57"/>
      <c r="P433" s="61">
        <f t="shared" si="425"/>
        <v>0</v>
      </c>
      <c r="Q433" s="40">
        <f t="shared" si="432"/>
        <v>0</v>
      </c>
      <c r="R433" s="40">
        <f t="shared" si="433"/>
        <v>0</v>
      </c>
      <c r="S433" s="44">
        <f t="shared" si="434"/>
        <v>0</v>
      </c>
      <c r="T433" s="35">
        <f t="shared" si="435"/>
        <v>0</v>
      </c>
      <c r="U433" s="40">
        <f>M433*(1+SUMIFS(WORKING!$X$3:$X$6802,WORKING!$A$3:$A$6802,$D$3,WORKING!$B$3:$B$6802,A433,WORKING!$C$3:$C$6802,C433))*(1+SUMIFS(WORKING!$AA$3:$AA$6802,WORKING!$A$3:$A$6802,$D$3,WORKING!$B$3:$B$6802,A433,WORKING!$C$3:$C$6802,C433))</f>
        <v>0</v>
      </c>
      <c r="V433" s="57"/>
      <c r="W433" s="57"/>
      <c r="X433" s="61">
        <f t="shared" si="426"/>
        <v>0</v>
      </c>
      <c r="Y433" s="40">
        <f t="shared" si="436"/>
        <v>0</v>
      </c>
      <c r="Z433" s="40">
        <f t="shared" si="437"/>
        <v>0</v>
      </c>
      <c r="AA433" s="44">
        <f t="shared" si="438"/>
        <v>0</v>
      </c>
      <c r="AB433" s="35">
        <f t="shared" si="439"/>
        <v>0</v>
      </c>
      <c r="AC433" s="40">
        <f>U433*(1+SUMIFS(WORKING!$Y$3:$Y$6802,WORKING!$A$3:$A$6802,$D$3,WORKING!$B$3:$B$6802,A433,WORKING!$C$3:$C$6802,C433))*(1+SUMIFS(WORKING!$AA$3:$AA$6802,WORKING!$A$3:$A$6802,$D$3,WORKING!$B$3:$B$6802,A433,WORKING!$C$3:$C$6802,C433))</f>
        <v>0</v>
      </c>
      <c r="AD433" s="57"/>
      <c r="AE433" s="57"/>
      <c r="AF433" s="61">
        <f t="shared" si="427"/>
        <v>0</v>
      </c>
      <c r="AG433" s="40">
        <f t="shared" si="440"/>
        <v>0</v>
      </c>
      <c r="AH433" s="40">
        <f t="shared" si="441"/>
        <v>0</v>
      </c>
      <c r="AI433" s="44">
        <f t="shared" si="442"/>
        <v>0</v>
      </c>
      <c r="AJ433" s="35">
        <f t="shared" si="428"/>
        <v>0</v>
      </c>
      <c r="AK433" s="40">
        <f>AC433*(1+SUMIFS(WORKING!$Z$3:$Z$6802,WORKING!$A$3:$A$6802,$D$3,WORKING!$B$3:$B$6802,A433,WORKING!$C$3:$C$6802,C433))*(1+SUMIFS(WORKING!$AA$3:$AA$6802,WORKING!$A$3:$A$6802,$D$3,WORKING!$B$3:$B$6802,A433,WORKING!$C$3:$C$6802,C433))</f>
        <v>0</v>
      </c>
      <c r="AL433" s="57"/>
      <c r="AM433" s="57"/>
      <c r="AN433" s="61">
        <f t="shared" si="429"/>
        <v>0</v>
      </c>
      <c r="AO433" s="40">
        <f t="shared" si="443"/>
        <v>0</v>
      </c>
      <c r="AP433" s="40">
        <f t="shared" si="444"/>
        <v>0</v>
      </c>
      <c r="AQ433" s="44">
        <f t="shared" si="445"/>
        <v>0</v>
      </c>
    </row>
    <row r="434" spans="1:43" hidden="1" x14ac:dyDescent="0.25">
      <c r="A434" s="49">
        <v>14</v>
      </c>
      <c r="B434" s="49">
        <f t="shared" si="423"/>
        <v>2</v>
      </c>
      <c r="C434" s="7">
        <v>7</v>
      </c>
      <c r="D434" s="228"/>
      <c r="E434" s="228"/>
      <c r="F434" s="40">
        <f>SUMIFS(WORKING!$AB$3:$AB$6802,WORKING!$A$3:$A$6802,Results!$D$3,WORKING!$B$3:$B$6802,Results!A434,WORKING!$C$3:$C$6802,Results!C434)</f>
        <v>0</v>
      </c>
      <c r="G434" s="35">
        <f>SUMIFS(WORKING!$AC$3:$AC$6802,WORKING!$A$3:$A$6802,Results!$D$3,WORKING!$B$3:$B$6802,Results!A434,WORKING!$C$3:$C$6802,Results!C434)/1000</f>
        <v>0</v>
      </c>
      <c r="H434" s="35">
        <f t="shared" si="430"/>
        <v>0</v>
      </c>
      <c r="I434" s="187"/>
      <c r="J434" s="212"/>
      <c r="K434" s="217" t="str">
        <f t="shared" si="431"/>
        <v/>
      </c>
      <c r="L434" s="34">
        <f t="shared" si="424"/>
        <v>0</v>
      </c>
      <c r="M434" s="40">
        <f>IF(K434="",H434*(1+SUMIFS(WORKING!$W$3:$W$6802,WORKING!$A$3:$A$6802,$D$3,WORKING!$B$3:$B$6802,A434,WORKING!$C$3:$C$6802,C434))*(1+SUMIFS(WORKING!$AA$3:$AA$6802,WORKING!$A$3:$A$6802,$D$3,WORKING!$B$3:$B$6802,A434,WORKING!$C$3:$C$6802,C434)),K434*(1+SUMIFS(WORKING!$W$3:$W$6802,WORKING!$A$3:$A$6802,$D$3,WORKING!$B$3:$B$6802,A434,WORKING!$C$3:$C$6802,C434))*(1+SUMIFS(WORKING!$AA$3:$AA$6802,WORKING!$A$3:$A$6802,$D$3,WORKING!$B$3:$B$6802,A434,WORKING!$C$3:$C$6802,C434)))</f>
        <v>0</v>
      </c>
      <c r="N434" s="57"/>
      <c r="O434" s="57"/>
      <c r="P434" s="61">
        <f t="shared" si="425"/>
        <v>0</v>
      </c>
      <c r="Q434" s="40">
        <f t="shared" si="432"/>
        <v>0</v>
      </c>
      <c r="R434" s="40">
        <f t="shared" si="433"/>
        <v>0</v>
      </c>
      <c r="S434" s="44">
        <f t="shared" si="434"/>
        <v>0</v>
      </c>
      <c r="T434" s="35">
        <f t="shared" si="435"/>
        <v>0</v>
      </c>
      <c r="U434" s="40">
        <f>M434*(1+SUMIFS(WORKING!$X$3:$X$6802,WORKING!$A$3:$A$6802,$D$3,WORKING!$B$3:$B$6802,A434,WORKING!$C$3:$C$6802,C434))*(1+SUMIFS(WORKING!$AA$3:$AA$6802,WORKING!$A$3:$A$6802,$D$3,WORKING!$B$3:$B$6802,A434,WORKING!$C$3:$C$6802,C434))</f>
        <v>0</v>
      </c>
      <c r="V434" s="57"/>
      <c r="W434" s="57"/>
      <c r="X434" s="61">
        <f t="shared" si="426"/>
        <v>0</v>
      </c>
      <c r="Y434" s="40">
        <f t="shared" si="436"/>
        <v>0</v>
      </c>
      <c r="Z434" s="40">
        <f t="shared" si="437"/>
        <v>0</v>
      </c>
      <c r="AA434" s="44">
        <f t="shared" si="438"/>
        <v>0</v>
      </c>
      <c r="AB434" s="35">
        <f t="shared" si="439"/>
        <v>0</v>
      </c>
      <c r="AC434" s="40">
        <f>U434*(1+SUMIFS(WORKING!$Y$3:$Y$6802,WORKING!$A$3:$A$6802,$D$3,WORKING!$B$3:$B$6802,A434,WORKING!$C$3:$C$6802,C434))*(1+SUMIFS(WORKING!$AA$3:$AA$6802,WORKING!$A$3:$A$6802,$D$3,WORKING!$B$3:$B$6802,A434,WORKING!$C$3:$C$6802,C434))</f>
        <v>0</v>
      </c>
      <c r="AD434" s="57"/>
      <c r="AE434" s="57"/>
      <c r="AF434" s="61">
        <f t="shared" si="427"/>
        <v>0</v>
      </c>
      <c r="AG434" s="40">
        <f t="shared" si="440"/>
        <v>0</v>
      </c>
      <c r="AH434" s="40">
        <f t="shared" si="441"/>
        <v>0</v>
      </c>
      <c r="AI434" s="44">
        <f t="shared" si="442"/>
        <v>0</v>
      </c>
      <c r="AJ434" s="35">
        <f t="shared" si="428"/>
        <v>0</v>
      </c>
      <c r="AK434" s="40">
        <f>AC434*(1+SUMIFS(WORKING!$Z$3:$Z$6802,WORKING!$A$3:$A$6802,$D$3,WORKING!$B$3:$B$6802,A434,WORKING!$C$3:$C$6802,C434))*(1+SUMIFS(WORKING!$AA$3:$AA$6802,WORKING!$A$3:$A$6802,$D$3,WORKING!$B$3:$B$6802,A434,WORKING!$C$3:$C$6802,C434))</f>
        <v>0</v>
      </c>
      <c r="AL434" s="57"/>
      <c r="AM434" s="57"/>
      <c r="AN434" s="61">
        <f t="shared" si="429"/>
        <v>0</v>
      </c>
      <c r="AO434" s="40">
        <f t="shared" si="443"/>
        <v>0</v>
      </c>
      <c r="AP434" s="40">
        <f t="shared" si="444"/>
        <v>0</v>
      </c>
      <c r="AQ434" s="44">
        <f t="shared" si="445"/>
        <v>0</v>
      </c>
    </row>
    <row r="435" spans="1:43" hidden="1" x14ac:dyDescent="0.25">
      <c r="A435" s="49">
        <v>14</v>
      </c>
      <c r="B435" s="49">
        <f t="shared" si="423"/>
        <v>2</v>
      </c>
      <c r="C435" s="7">
        <v>8</v>
      </c>
      <c r="D435" s="228"/>
      <c r="E435" s="228"/>
      <c r="F435" s="40">
        <f>SUMIFS(WORKING!$AB$3:$AB$6802,WORKING!$A$3:$A$6802,Results!$D$3,WORKING!$B$3:$B$6802,Results!A435,WORKING!$C$3:$C$6802,Results!C435)</f>
        <v>0</v>
      </c>
      <c r="G435" s="35">
        <f>SUMIFS(WORKING!$AC$3:$AC$6802,WORKING!$A$3:$A$6802,Results!$D$3,WORKING!$B$3:$B$6802,Results!A435,WORKING!$C$3:$C$6802,Results!C435)/1000</f>
        <v>0</v>
      </c>
      <c r="H435" s="35">
        <f t="shared" si="430"/>
        <v>0</v>
      </c>
      <c r="I435" s="187"/>
      <c r="J435" s="212"/>
      <c r="K435" s="217" t="str">
        <f t="shared" si="431"/>
        <v/>
      </c>
      <c r="L435" s="34">
        <f t="shared" si="424"/>
        <v>0</v>
      </c>
      <c r="M435" s="40">
        <f>IF(K435="",H435*(1+SUMIFS(WORKING!$W$3:$W$6802,WORKING!$A$3:$A$6802,$D$3,WORKING!$B$3:$B$6802,A435,WORKING!$C$3:$C$6802,C435))*(1+SUMIFS(WORKING!$AA$3:$AA$6802,WORKING!$A$3:$A$6802,$D$3,WORKING!$B$3:$B$6802,A435,WORKING!$C$3:$C$6802,C435)),K435*(1+SUMIFS(WORKING!$W$3:$W$6802,WORKING!$A$3:$A$6802,$D$3,WORKING!$B$3:$B$6802,A435,WORKING!$C$3:$C$6802,C435))*(1+SUMIFS(WORKING!$AA$3:$AA$6802,WORKING!$A$3:$A$6802,$D$3,WORKING!$B$3:$B$6802,A435,WORKING!$C$3:$C$6802,C435)))</f>
        <v>0</v>
      </c>
      <c r="N435" s="57"/>
      <c r="O435" s="57"/>
      <c r="P435" s="61">
        <f t="shared" si="425"/>
        <v>0</v>
      </c>
      <c r="Q435" s="40">
        <f t="shared" si="432"/>
        <v>0</v>
      </c>
      <c r="R435" s="40">
        <f t="shared" si="433"/>
        <v>0</v>
      </c>
      <c r="S435" s="44">
        <f t="shared" si="434"/>
        <v>0</v>
      </c>
      <c r="T435" s="35">
        <f t="shared" si="435"/>
        <v>0</v>
      </c>
      <c r="U435" s="40">
        <f>M435*(1+SUMIFS(WORKING!$X$3:$X$6802,WORKING!$A$3:$A$6802,$D$3,WORKING!$B$3:$B$6802,A435,WORKING!$C$3:$C$6802,C435))*(1+SUMIFS(WORKING!$AA$3:$AA$6802,WORKING!$A$3:$A$6802,$D$3,WORKING!$B$3:$B$6802,A435,WORKING!$C$3:$C$6802,C435))</f>
        <v>0</v>
      </c>
      <c r="V435" s="57"/>
      <c r="W435" s="57"/>
      <c r="X435" s="61">
        <f t="shared" si="426"/>
        <v>0</v>
      </c>
      <c r="Y435" s="40">
        <f t="shared" si="436"/>
        <v>0</v>
      </c>
      <c r="Z435" s="40">
        <f t="shared" si="437"/>
        <v>0</v>
      </c>
      <c r="AA435" s="44">
        <f t="shared" si="438"/>
        <v>0</v>
      </c>
      <c r="AB435" s="35">
        <f t="shared" si="439"/>
        <v>0</v>
      </c>
      <c r="AC435" s="40">
        <f>U435*(1+SUMIFS(WORKING!$Y$3:$Y$6802,WORKING!$A$3:$A$6802,$D$3,WORKING!$B$3:$B$6802,A435,WORKING!$C$3:$C$6802,C435))*(1+SUMIFS(WORKING!$AA$3:$AA$6802,WORKING!$A$3:$A$6802,$D$3,WORKING!$B$3:$B$6802,A435,WORKING!$C$3:$C$6802,C435))</f>
        <v>0</v>
      </c>
      <c r="AD435" s="57"/>
      <c r="AE435" s="57"/>
      <c r="AF435" s="61">
        <f t="shared" si="427"/>
        <v>0</v>
      </c>
      <c r="AG435" s="40">
        <f t="shared" si="440"/>
        <v>0</v>
      </c>
      <c r="AH435" s="40">
        <f t="shared" si="441"/>
        <v>0</v>
      </c>
      <c r="AI435" s="44">
        <f t="shared" si="442"/>
        <v>0</v>
      </c>
      <c r="AJ435" s="35">
        <f t="shared" si="428"/>
        <v>0</v>
      </c>
      <c r="AK435" s="40">
        <f>AC435*(1+SUMIFS(WORKING!$Z$3:$Z$6802,WORKING!$A$3:$A$6802,$D$3,WORKING!$B$3:$B$6802,A435,WORKING!$C$3:$C$6802,C435))*(1+SUMIFS(WORKING!$AA$3:$AA$6802,WORKING!$A$3:$A$6802,$D$3,WORKING!$B$3:$B$6802,A435,WORKING!$C$3:$C$6802,C435))</f>
        <v>0</v>
      </c>
      <c r="AL435" s="57"/>
      <c r="AM435" s="57"/>
      <c r="AN435" s="61">
        <f t="shared" si="429"/>
        <v>0</v>
      </c>
      <c r="AO435" s="40">
        <f t="shared" si="443"/>
        <v>0</v>
      </c>
      <c r="AP435" s="40">
        <f t="shared" si="444"/>
        <v>0</v>
      </c>
      <c r="AQ435" s="44">
        <f t="shared" si="445"/>
        <v>0</v>
      </c>
    </row>
    <row r="436" spans="1:43" hidden="1" x14ac:dyDescent="0.25">
      <c r="A436" s="49">
        <v>14</v>
      </c>
      <c r="B436" s="49">
        <f t="shared" si="423"/>
        <v>2</v>
      </c>
      <c r="C436" s="7">
        <v>9</v>
      </c>
      <c r="D436" s="228"/>
      <c r="E436" s="228"/>
      <c r="F436" s="40">
        <f>SUMIFS(WORKING!$AB$3:$AB$6802,WORKING!$A$3:$A$6802,Results!$D$3,WORKING!$B$3:$B$6802,Results!A436,WORKING!$C$3:$C$6802,Results!C436)</f>
        <v>0</v>
      </c>
      <c r="G436" s="35">
        <f>SUMIFS(WORKING!$AC$3:$AC$6802,WORKING!$A$3:$A$6802,Results!$D$3,WORKING!$B$3:$B$6802,Results!A436,WORKING!$C$3:$C$6802,Results!C436)/1000</f>
        <v>0</v>
      </c>
      <c r="H436" s="35">
        <f t="shared" si="430"/>
        <v>0</v>
      </c>
      <c r="I436" s="187"/>
      <c r="J436" s="212"/>
      <c r="K436" s="217" t="str">
        <f t="shared" si="431"/>
        <v/>
      </c>
      <c r="L436" s="34">
        <f t="shared" si="424"/>
        <v>0</v>
      </c>
      <c r="M436" s="40">
        <f>IF(K436="",H436*(1+SUMIFS(WORKING!$W$3:$W$6802,WORKING!$A$3:$A$6802,$D$3,WORKING!$B$3:$B$6802,A436,WORKING!$C$3:$C$6802,C436))*(1+SUMIFS(WORKING!$AA$3:$AA$6802,WORKING!$A$3:$A$6802,$D$3,WORKING!$B$3:$B$6802,A436,WORKING!$C$3:$C$6802,C436)),K436*(1+SUMIFS(WORKING!$W$3:$W$6802,WORKING!$A$3:$A$6802,$D$3,WORKING!$B$3:$B$6802,A436,WORKING!$C$3:$C$6802,C436))*(1+SUMIFS(WORKING!$AA$3:$AA$6802,WORKING!$A$3:$A$6802,$D$3,WORKING!$B$3:$B$6802,A436,WORKING!$C$3:$C$6802,C436)))</f>
        <v>0</v>
      </c>
      <c r="N436" s="57"/>
      <c r="O436" s="57"/>
      <c r="P436" s="61">
        <f t="shared" si="425"/>
        <v>0</v>
      </c>
      <c r="Q436" s="40">
        <f t="shared" si="432"/>
        <v>0</v>
      </c>
      <c r="R436" s="40">
        <f t="shared" si="433"/>
        <v>0</v>
      </c>
      <c r="S436" s="44">
        <f t="shared" si="434"/>
        <v>0</v>
      </c>
      <c r="T436" s="35">
        <f t="shared" si="435"/>
        <v>0</v>
      </c>
      <c r="U436" s="40">
        <f>M436*(1+SUMIFS(WORKING!$X$3:$X$6802,WORKING!$A$3:$A$6802,$D$3,WORKING!$B$3:$B$6802,A436,WORKING!$C$3:$C$6802,C436))*(1+SUMIFS(WORKING!$AA$3:$AA$6802,WORKING!$A$3:$A$6802,$D$3,WORKING!$B$3:$B$6802,A436,WORKING!$C$3:$C$6802,C436))</f>
        <v>0</v>
      </c>
      <c r="V436" s="57"/>
      <c r="W436" s="57"/>
      <c r="X436" s="61">
        <f t="shared" si="426"/>
        <v>0</v>
      </c>
      <c r="Y436" s="40">
        <f t="shared" si="436"/>
        <v>0</v>
      </c>
      <c r="Z436" s="40">
        <f t="shared" si="437"/>
        <v>0</v>
      </c>
      <c r="AA436" s="44">
        <f t="shared" si="438"/>
        <v>0</v>
      </c>
      <c r="AB436" s="35">
        <f t="shared" si="439"/>
        <v>0</v>
      </c>
      <c r="AC436" s="40">
        <f>U436*(1+SUMIFS(WORKING!$Y$3:$Y$6802,WORKING!$A$3:$A$6802,$D$3,WORKING!$B$3:$B$6802,A436,WORKING!$C$3:$C$6802,C436))*(1+SUMIFS(WORKING!$AA$3:$AA$6802,WORKING!$A$3:$A$6802,$D$3,WORKING!$B$3:$B$6802,A436,WORKING!$C$3:$C$6802,C436))</f>
        <v>0</v>
      </c>
      <c r="AD436" s="57"/>
      <c r="AE436" s="57"/>
      <c r="AF436" s="61">
        <f t="shared" si="427"/>
        <v>0</v>
      </c>
      <c r="AG436" s="40">
        <f t="shared" si="440"/>
        <v>0</v>
      </c>
      <c r="AH436" s="40">
        <f t="shared" si="441"/>
        <v>0</v>
      </c>
      <c r="AI436" s="44">
        <f t="shared" si="442"/>
        <v>0</v>
      </c>
      <c r="AJ436" s="35">
        <f t="shared" si="428"/>
        <v>0</v>
      </c>
      <c r="AK436" s="40">
        <f>AC436*(1+SUMIFS(WORKING!$Z$3:$Z$6802,WORKING!$A$3:$A$6802,$D$3,WORKING!$B$3:$B$6802,A436,WORKING!$C$3:$C$6802,C436))*(1+SUMIFS(WORKING!$AA$3:$AA$6802,WORKING!$A$3:$A$6802,$D$3,WORKING!$B$3:$B$6802,A436,WORKING!$C$3:$C$6802,C436))</f>
        <v>0</v>
      </c>
      <c r="AL436" s="57"/>
      <c r="AM436" s="57"/>
      <c r="AN436" s="61">
        <f t="shared" si="429"/>
        <v>0</v>
      </c>
      <c r="AO436" s="40">
        <f t="shared" si="443"/>
        <v>0</v>
      </c>
      <c r="AP436" s="40">
        <f t="shared" si="444"/>
        <v>0</v>
      </c>
      <c r="AQ436" s="44">
        <f t="shared" si="445"/>
        <v>0</v>
      </c>
    </row>
    <row r="437" spans="1:43" hidden="1" x14ac:dyDescent="0.25">
      <c r="A437" s="49">
        <v>14</v>
      </c>
      <c r="B437" s="49">
        <f t="shared" si="423"/>
        <v>2</v>
      </c>
      <c r="C437" s="7">
        <v>10</v>
      </c>
      <c r="D437" s="228"/>
      <c r="E437" s="228"/>
      <c r="F437" s="40">
        <f>SUMIFS(WORKING!$AB$3:$AB$6802,WORKING!$A$3:$A$6802,Results!$D$3,WORKING!$B$3:$B$6802,Results!A437,WORKING!$C$3:$C$6802,Results!C437)</f>
        <v>0</v>
      </c>
      <c r="G437" s="35">
        <f>SUMIFS(WORKING!$AC$3:$AC$6802,WORKING!$A$3:$A$6802,Results!$D$3,WORKING!$B$3:$B$6802,Results!A437,WORKING!$C$3:$C$6802,Results!C437)/1000</f>
        <v>0</v>
      </c>
      <c r="H437" s="35">
        <f t="shared" si="430"/>
        <v>0</v>
      </c>
      <c r="I437" s="187"/>
      <c r="J437" s="212"/>
      <c r="K437" s="217" t="str">
        <f t="shared" si="431"/>
        <v/>
      </c>
      <c r="L437" s="34">
        <f t="shared" si="424"/>
        <v>0</v>
      </c>
      <c r="M437" s="40">
        <f>IF(K437="",H437*(1+SUMIFS(WORKING!$W$3:$W$6802,WORKING!$A$3:$A$6802,$D$3,WORKING!$B$3:$B$6802,A437,WORKING!$C$3:$C$6802,C437))*(1+SUMIFS(WORKING!$AA$3:$AA$6802,WORKING!$A$3:$A$6802,$D$3,WORKING!$B$3:$B$6802,A437,WORKING!$C$3:$C$6802,C437)),K437*(1+SUMIFS(WORKING!$W$3:$W$6802,WORKING!$A$3:$A$6802,$D$3,WORKING!$B$3:$B$6802,A437,WORKING!$C$3:$C$6802,C437))*(1+SUMIFS(WORKING!$AA$3:$AA$6802,WORKING!$A$3:$A$6802,$D$3,WORKING!$B$3:$B$6802,A437,WORKING!$C$3:$C$6802,C437)))</f>
        <v>0</v>
      </c>
      <c r="N437" s="57"/>
      <c r="O437" s="57"/>
      <c r="P437" s="61">
        <f t="shared" si="425"/>
        <v>0</v>
      </c>
      <c r="Q437" s="40">
        <f t="shared" si="432"/>
        <v>0</v>
      </c>
      <c r="R437" s="40">
        <f t="shared" si="433"/>
        <v>0</v>
      </c>
      <c r="S437" s="44">
        <f t="shared" si="434"/>
        <v>0</v>
      </c>
      <c r="T437" s="35">
        <f t="shared" si="435"/>
        <v>0</v>
      </c>
      <c r="U437" s="40">
        <f>M437*(1+SUMIFS(WORKING!$X$3:$X$6802,WORKING!$A$3:$A$6802,$D$3,WORKING!$B$3:$B$6802,A437,WORKING!$C$3:$C$6802,C437))*(1+SUMIFS(WORKING!$AA$3:$AA$6802,WORKING!$A$3:$A$6802,$D$3,WORKING!$B$3:$B$6802,A437,WORKING!$C$3:$C$6802,C437))</f>
        <v>0</v>
      </c>
      <c r="V437" s="57"/>
      <c r="W437" s="57"/>
      <c r="X437" s="61">
        <f t="shared" si="426"/>
        <v>0</v>
      </c>
      <c r="Y437" s="40">
        <f t="shared" si="436"/>
        <v>0</v>
      </c>
      <c r="Z437" s="40">
        <f t="shared" si="437"/>
        <v>0</v>
      </c>
      <c r="AA437" s="44">
        <f t="shared" si="438"/>
        <v>0</v>
      </c>
      <c r="AB437" s="35">
        <f t="shared" si="439"/>
        <v>0</v>
      </c>
      <c r="AC437" s="40">
        <f>U437*(1+SUMIFS(WORKING!$Y$3:$Y$6802,WORKING!$A$3:$A$6802,$D$3,WORKING!$B$3:$B$6802,A437,WORKING!$C$3:$C$6802,C437))*(1+SUMIFS(WORKING!$AA$3:$AA$6802,WORKING!$A$3:$A$6802,$D$3,WORKING!$B$3:$B$6802,A437,WORKING!$C$3:$C$6802,C437))</f>
        <v>0</v>
      </c>
      <c r="AD437" s="57"/>
      <c r="AE437" s="57"/>
      <c r="AF437" s="61">
        <f t="shared" si="427"/>
        <v>0</v>
      </c>
      <c r="AG437" s="40">
        <f t="shared" si="440"/>
        <v>0</v>
      </c>
      <c r="AH437" s="40">
        <f t="shared" si="441"/>
        <v>0</v>
      </c>
      <c r="AI437" s="44">
        <f t="shared" si="442"/>
        <v>0</v>
      </c>
      <c r="AJ437" s="35">
        <f t="shared" si="428"/>
        <v>0</v>
      </c>
      <c r="AK437" s="40">
        <f>AC437*(1+SUMIFS(WORKING!$Z$3:$Z$6802,WORKING!$A$3:$A$6802,$D$3,WORKING!$B$3:$B$6802,A437,WORKING!$C$3:$C$6802,C437))*(1+SUMIFS(WORKING!$AA$3:$AA$6802,WORKING!$A$3:$A$6802,$D$3,WORKING!$B$3:$B$6802,A437,WORKING!$C$3:$C$6802,C437))</f>
        <v>0</v>
      </c>
      <c r="AL437" s="57"/>
      <c r="AM437" s="57"/>
      <c r="AN437" s="61">
        <f t="shared" si="429"/>
        <v>0</v>
      </c>
      <c r="AO437" s="40">
        <f t="shared" si="443"/>
        <v>0</v>
      </c>
      <c r="AP437" s="40">
        <f t="shared" si="444"/>
        <v>0</v>
      </c>
      <c r="AQ437" s="44">
        <f t="shared" si="445"/>
        <v>0</v>
      </c>
    </row>
    <row r="438" spans="1:43" hidden="1" x14ac:dyDescent="0.25">
      <c r="A438" s="49">
        <v>14</v>
      </c>
      <c r="B438" s="49">
        <f t="shared" si="423"/>
        <v>3</v>
      </c>
      <c r="C438" s="7">
        <v>11</v>
      </c>
      <c r="D438" s="228"/>
      <c r="E438" s="228"/>
      <c r="F438" s="40">
        <f>SUMIFS(WORKING!$AB$3:$AB$6802,WORKING!$A$3:$A$6802,Results!$D$3,WORKING!$B$3:$B$6802,Results!A438,WORKING!$C$3:$C$6802,Results!C438)</f>
        <v>0</v>
      </c>
      <c r="G438" s="35">
        <f>SUMIFS(WORKING!$AC$3:$AC$6802,WORKING!$A$3:$A$6802,Results!$D$3,WORKING!$B$3:$B$6802,Results!A438,WORKING!$C$3:$C$6802,Results!C438)/1000</f>
        <v>0</v>
      </c>
      <c r="H438" s="35">
        <f t="shared" si="430"/>
        <v>0</v>
      </c>
      <c r="I438" s="187"/>
      <c r="J438" s="212"/>
      <c r="K438" s="217" t="str">
        <f t="shared" si="431"/>
        <v/>
      </c>
      <c r="L438" s="34">
        <f t="shared" si="424"/>
        <v>0</v>
      </c>
      <c r="M438" s="40">
        <f>IF(K438="",H438*(1+SUMIFS(WORKING!$W$3:$W$6802,WORKING!$A$3:$A$6802,$D$3,WORKING!$B$3:$B$6802,A438,WORKING!$C$3:$C$6802,C438))*(1+SUMIFS(WORKING!$AA$3:$AA$6802,WORKING!$A$3:$A$6802,$D$3,WORKING!$B$3:$B$6802,A438,WORKING!$C$3:$C$6802,C438)),K438*(1+SUMIFS(WORKING!$W$3:$W$6802,WORKING!$A$3:$A$6802,$D$3,WORKING!$B$3:$B$6802,A438,WORKING!$C$3:$C$6802,C438))*(1+SUMIFS(WORKING!$AA$3:$AA$6802,WORKING!$A$3:$A$6802,$D$3,WORKING!$B$3:$B$6802,A438,WORKING!$C$3:$C$6802,C438)))</f>
        <v>0</v>
      </c>
      <c r="N438" s="57"/>
      <c r="O438" s="57"/>
      <c r="P438" s="61">
        <f t="shared" si="425"/>
        <v>0</v>
      </c>
      <c r="Q438" s="40">
        <f t="shared" si="432"/>
        <v>0</v>
      </c>
      <c r="R438" s="40">
        <f t="shared" si="433"/>
        <v>0</v>
      </c>
      <c r="S438" s="44">
        <f t="shared" si="434"/>
        <v>0</v>
      </c>
      <c r="T438" s="35">
        <f t="shared" si="435"/>
        <v>0</v>
      </c>
      <c r="U438" s="40">
        <f>M438*(1+SUMIFS(WORKING!$X$3:$X$6802,WORKING!$A$3:$A$6802,$D$3,WORKING!$B$3:$B$6802,A438,WORKING!$C$3:$C$6802,C438))*(1+SUMIFS(WORKING!$AA$3:$AA$6802,WORKING!$A$3:$A$6802,$D$3,WORKING!$B$3:$B$6802,A438,WORKING!$C$3:$C$6802,C438))</f>
        <v>0</v>
      </c>
      <c r="V438" s="57"/>
      <c r="W438" s="57"/>
      <c r="X438" s="61">
        <f t="shared" si="426"/>
        <v>0</v>
      </c>
      <c r="Y438" s="40">
        <f t="shared" si="436"/>
        <v>0</v>
      </c>
      <c r="Z438" s="40">
        <f t="shared" si="437"/>
        <v>0</v>
      </c>
      <c r="AA438" s="44">
        <f t="shared" si="438"/>
        <v>0</v>
      </c>
      <c r="AB438" s="35">
        <f t="shared" si="439"/>
        <v>0</v>
      </c>
      <c r="AC438" s="40">
        <f>U438*(1+SUMIFS(WORKING!$Y$3:$Y$6802,WORKING!$A$3:$A$6802,$D$3,WORKING!$B$3:$B$6802,A438,WORKING!$C$3:$C$6802,C438))*(1+SUMIFS(WORKING!$AA$3:$AA$6802,WORKING!$A$3:$A$6802,$D$3,WORKING!$B$3:$B$6802,A438,WORKING!$C$3:$C$6802,C438))</f>
        <v>0</v>
      </c>
      <c r="AD438" s="57"/>
      <c r="AE438" s="57"/>
      <c r="AF438" s="61">
        <f t="shared" si="427"/>
        <v>0</v>
      </c>
      <c r="AG438" s="40">
        <f t="shared" si="440"/>
        <v>0</v>
      </c>
      <c r="AH438" s="40">
        <f t="shared" si="441"/>
        <v>0</v>
      </c>
      <c r="AI438" s="44">
        <f t="shared" si="442"/>
        <v>0</v>
      </c>
      <c r="AJ438" s="35">
        <f t="shared" si="428"/>
        <v>0</v>
      </c>
      <c r="AK438" s="40">
        <f>AC438*(1+SUMIFS(WORKING!$Z$3:$Z$6802,WORKING!$A$3:$A$6802,$D$3,WORKING!$B$3:$B$6802,A438,WORKING!$C$3:$C$6802,C438))*(1+SUMIFS(WORKING!$AA$3:$AA$6802,WORKING!$A$3:$A$6802,$D$3,WORKING!$B$3:$B$6802,A438,WORKING!$C$3:$C$6802,C438))</f>
        <v>0</v>
      </c>
      <c r="AL438" s="57"/>
      <c r="AM438" s="57"/>
      <c r="AN438" s="61">
        <f t="shared" si="429"/>
        <v>0</v>
      </c>
      <c r="AO438" s="40">
        <f t="shared" si="443"/>
        <v>0</v>
      </c>
      <c r="AP438" s="40">
        <f t="shared" si="444"/>
        <v>0</v>
      </c>
      <c r="AQ438" s="44">
        <f t="shared" si="445"/>
        <v>0</v>
      </c>
    </row>
    <row r="439" spans="1:43" hidden="1" x14ac:dyDescent="0.25">
      <c r="A439" s="49">
        <v>14</v>
      </c>
      <c r="B439" s="49">
        <f t="shared" si="423"/>
        <v>3</v>
      </c>
      <c r="C439" s="7">
        <v>12</v>
      </c>
      <c r="D439" s="228"/>
      <c r="E439" s="228"/>
      <c r="F439" s="40">
        <f>SUMIFS(WORKING!$AB$3:$AB$6802,WORKING!$A$3:$A$6802,Results!$D$3,WORKING!$B$3:$B$6802,Results!A439,WORKING!$C$3:$C$6802,Results!C439)</f>
        <v>0</v>
      </c>
      <c r="G439" s="35">
        <f>SUMIFS(WORKING!$AC$3:$AC$6802,WORKING!$A$3:$A$6802,Results!$D$3,WORKING!$B$3:$B$6802,Results!A439,WORKING!$C$3:$C$6802,Results!C439)/1000</f>
        <v>0</v>
      </c>
      <c r="H439" s="35">
        <f t="shared" si="430"/>
        <v>0</v>
      </c>
      <c r="I439" s="187"/>
      <c r="J439" s="212"/>
      <c r="K439" s="217" t="str">
        <f t="shared" si="431"/>
        <v/>
      </c>
      <c r="L439" s="34">
        <f t="shared" si="424"/>
        <v>0</v>
      </c>
      <c r="M439" s="40">
        <f>IF(K439="",H439*(1+SUMIFS(WORKING!$W$3:$W$6802,WORKING!$A$3:$A$6802,$D$3,WORKING!$B$3:$B$6802,A439,WORKING!$C$3:$C$6802,C439))*(1+SUMIFS(WORKING!$AA$3:$AA$6802,WORKING!$A$3:$A$6802,$D$3,WORKING!$B$3:$B$6802,A439,WORKING!$C$3:$C$6802,C439)),K439*(1+SUMIFS(WORKING!$W$3:$W$6802,WORKING!$A$3:$A$6802,$D$3,WORKING!$B$3:$B$6802,A439,WORKING!$C$3:$C$6802,C439))*(1+SUMIFS(WORKING!$AA$3:$AA$6802,WORKING!$A$3:$A$6802,$D$3,WORKING!$B$3:$B$6802,A439,WORKING!$C$3:$C$6802,C439)))</f>
        <v>0</v>
      </c>
      <c r="N439" s="57"/>
      <c r="O439" s="57"/>
      <c r="P439" s="61">
        <f t="shared" si="425"/>
        <v>0</v>
      </c>
      <c r="Q439" s="40">
        <f t="shared" si="432"/>
        <v>0</v>
      </c>
      <c r="R439" s="40">
        <f t="shared" si="433"/>
        <v>0</v>
      </c>
      <c r="S439" s="44">
        <f t="shared" si="434"/>
        <v>0</v>
      </c>
      <c r="T439" s="35">
        <f t="shared" si="435"/>
        <v>0</v>
      </c>
      <c r="U439" s="40">
        <f>M439*(1+SUMIFS(WORKING!$X$3:$X$6802,WORKING!$A$3:$A$6802,$D$3,WORKING!$B$3:$B$6802,A439,WORKING!$C$3:$C$6802,C439))*(1+SUMIFS(WORKING!$AA$3:$AA$6802,WORKING!$A$3:$A$6802,$D$3,WORKING!$B$3:$B$6802,A439,WORKING!$C$3:$C$6802,C439))</f>
        <v>0</v>
      </c>
      <c r="V439" s="57"/>
      <c r="W439" s="57"/>
      <c r="X439" s="61">
        <f t="shared" si="426"/>
        <v>0</v>
      </c>
      <c r="Y439" s="40">
        <f t="shared" si="436"/>
        <v>0</v>
      </c>
      <c r="Z439" s="40">
        <f t="shared" si="437"/>
        <v>0</v>
      </c>
      <c r="AA439" s="44">
        <f t="shared" si="438"/>
        <v>0</v>
      </c>
      <c r="AB439" s="35">
        <f t="shared" si="439"/>
        <v>0</v>
      </c>
      <c r="AC439" s="40">
        <f>U439*(1+SUMIFS(WORKING!$Y$3:$Y$6802,WORKING!$A$3:$A$6802,$D$3,WORKING!$B$3:$B$6802,A439,WORKING!$C$3:$C$6802,C439))*(1+SUMIFS(WORKING!$AA$3:$AA$6802,WORKING!$A$3:$A$6802,$D$3,WORKING!$B$3:$B$6802,A439,WORKING!$C$3:$C$6802,C439))</f>
        <v>0</v>
      </c>
      <c r="AD439" s="57"/>
      <c r="AE439" s="57"/>
      <c r="AF439" s="61">
        <f t="shared" si="427"/>
        <v>0</v>
      </c>
      <c r="AG439" s="40">
        <f t="shared" si="440"/>
        <v>0</v>
      </c>
      <c r="AH439" s="40">
        <f t="shared" si="441"/>
        <v>0</v>
      </c>
      <c r="AI439" s="44">
        <f t="shared" si="442"/>
        <v>0</v>
      </c>
      <c r="AJ439" s="35">
        <f t="shared" si="428"/>
        <v>0</v>
      </c>
      <c r="AK439" s="40">
        <f>AC439*(1+SUMIFS(WORKING!$Z$3:$Z$6802,WORKING!$A$3:$A$6802,$D$3,WORKING!$B$3:$B$6802,A439,WORKING!$C$3:$C$6802,C439))*(1+SUMIFS(WORKING!$AA$3:$AA$6802,WORKING!$A$3:$A$6802,$D$3,WORKING!$B$3:$B$6802,A439,WORKING!$C$3:$C$6802,C439))</f>
        <v>0</v>
      </c>
      <c r="AL439" s="57"/>
      <c r="AM439" s="57"/>
      <c r="AN439" s="61">
        <f t="shared" si="429"/>
        <v>0</v>
      </c>
      <c r="AO439" s="40">
        <f t="shared" si="443"/>
        <v>0</v>
      </c>
      <c r="AP439" s="40">
        <f t="shared" si="444"/>
        <v>0</v>
      </c>
      <c r="AQ439" s="44">
        <f t="shared" si="445"/>
        <v>0</v>
      </c>
    </row>
    <row r="440" spans="1:43" hidden="1" x14ac:dyDescent="0.25">
      <c r="A440" s="49">
        <v>14</v>
      </c>
      <c r="B440" s="49">
        <f t="shared" si="423"/>
        <v>4</v>
      </c>
      <c r="C440" s="7">
        <v>13</v>
      </c>
      <c r="D440" s="228"/>
      <c r="E440" s="228"/>
      <c r="F440" s="40">
        <f>SUMIFS(WORKING!$AB$3:$AB$6802,WORKING!$A$3:$A$6802,Results!$D$3,WORKING!$B$3:$B$6802,Results!A440,WORKING!$C$3:$C$6802,Results!C440)</f>
        <v>0</v>
      </c>
      <c r="G440" s="35">
        <f>SUMIFS(WORKING!$AC$3:$AC$6802,WORKING!$A$3:$A$6802,Results!$D$3,WORKING!$B$3:$B$6802,Results!A440,WORKING!$C$3:$C$6802,Results!C440)/1000</f>
        <v>0</v>
      </c>
      <c r="H440" s="35">
        <f t="shared" si="430"/>
        <v>0</v>
      </c>
      <c r="I440" s="187"/>
      <c r="J440" s="212"/>
      <c r="K440" s="217" t="str">
        <f t="shared" si="431"/>
        <v/>
      </c>
      <c r="L440" s="34">
        <f t="shared" si="424"/>
        <v>0</v>
      </c>
      <c r="M440" s="40">
        <f>IF(K440="",H440*(1+SUMIFS(WORKING!$W$3:$W$6802,WORKING!$A$3:$A$6802,$D$3,WORKING!$B$3:$B$6802,A440,WORKING!$C$3:$C$6802,C440))*(1+SUMIFS(WORKING!$AA$3:$AA$6802,WORKING!$A$3:$A$6802,$D$3,WORKING!$B$3:$B$6802,A440,WORKING!$C$3:$C$6802,C440)),K440*(1+SUMIFS(WORKING!$W$3:$W$6802,WORKING!$A$3:$A$6802,$D$3,WORKING!$B$3:$B$6802,A440,WORKING!$C$3:$C$6802,C440))*(1+SUMIFS(WORKING!$AA$3:$AA$6802,WORKING!$A$3:$A$6802,$D$3,WORKING!$B$3:$B$6802,A440,WORKING!$C$3:$C$6802,C440)))</f>
        <v>0</v>
      </c>
      <c r="N440" s="57"/>
      <c r="O440" s="57"/>
      <c r="P440" s="61">
        <f t="shared" si="425"/>
        <v>0</v>
      </c>
      <c r="Q440" s="40">
        <f t="shared" si="432"/>
        <v>0</v>
      </c>
      <c r="R440" s="40">
        <f t="shared" si="433"/>
        <v>0</v>
      </c>
      <c r="S440" s="44">
        <f t="shared" si="434"/>
        <v>0</v>
      </c>
      <c r="T440" s="35">
        <f t="shared" si="435"/>
        <v>0</v>
      </c>
      <c r="U440" s="40">
        <f>M440*(1+SUMIFS(WORKING!$X$3:$X$6802,WORKING!$A$3:$A$6802,$D$3,WORKING!$B$3:$B$6802,A440,WORKING!$C$3:$C$6802,C440))*(1+SUMIFS(WORKING!$AA$3:$AA$6802,WORKING!$A$3:$A$6802,$D$3,WORKING!$B$3:$B$6802,A440,WORKING!$C$3:$C$6802,C440))</f>
        <v>0</v>
      </c>
      <c r="V440" s="57"/>
      <c r="W440" s="57"/>
      <c r="X440" s="61">
        <f t="shared" si="426"/>
        <v>0</v>
      </c>
      <c r="Y440" s="40">
        <f t="shared" si="436"/>
        <v>0</v>
      </c>
      <c r="Z440" s="40">
        <f t="shared" si="437"/>
        <v>0</v>
      </c>
      <c r="AA440" s="44">
        <f t="shared" si="438"/>
        <v>0</v>
      </c>
      <c r="AB440" s="35">
        <f t="shared" si="439"/>
        <v>0</v>
      </c>
      <c r="AC440" s="40">
        <f>U440*(1+SUMIFS(WORKING!$Y$3:$Y$6802,WORKING!$A$3:$A$6802,$D$3,WORKING!$B$3:$B$6802,A440,WORKING!$C$3:$C$6802,C440))*(1+SUMIFS(WORKING!$AA$3:$AA$6802,WORKING!$A$3:$A$6802,$D$3,WORKING!$B$3:$B$6802,A440,WORKING!$C$3:$C$6802,C440))</f>
        <v>0</v>
      </c>
      <c r="AD440" s="57"/>
      <c r="AE440" s="57"/>
      <c r="AF440" s="61">
        <f t="shared" si="427"/>
        <v>0</v>
      </c>
      <c r="AG440" s="40">
        <f t="shared" si="440"/>
        <v>0</v>
      </c>
      <c r="AH440" s="40">
        <f t="shared" si="441"/>
        <v>0</v>
      </c>
      <c r="AI440" s="44">
        <f t="shared" si="442"/>
        <v>0</v>
      </c>
      <c r="AJ440" s="35">
        <f t="shared" si="428"/>
        <v>0</v>
      </c>
      <c r="AK440" s="40">
        <f>AC440*(1+SUMIFS(WORKING!$Z$3:$Z$6802,WORKING!$A$3:$A$6802,$D$3,WORKING!$B$3:$B$6802,A440,WORKING!$C$3:$C$6802,C440))*(1+SUMIFS(WORKING!$AA$3:$AA$6802,WORKING!$A$3:$A$6802,$D$3,WORKING!$B$3:$B$6802,A440,WORKING!$C$3:$C$6802,C440))</f>
        <v>0</v>
      </c>
      <c r="AL440" s="57"/>
      <c r="AM440" s="57"/>
      <c r="AN440" s="61">
        <f t="shared" si="429"/>
        <v>0</v>
      </c>
      <c r="AO440" s="40">
        <f t="shared" si="443"/>
        <v>0</v>
      </c>
      <c r="AP440" s="40">
        <f t="shared" si="444"/>
        <v>0</v>
      </c>
      <c r="AQ440" s="44">
        <f t="shared" si="445"/>
        <v>0</v>
      </c>
    </row>
    <row r="441" spans="1:43" hidden="1" x14ac:dyDescent="0.25">
      <c r="A441" s="49">
        <v>14</v>
      </c>
      <c r="B441" s="49">
        <f t="shared" si="423"/>
        <v>4</v>
      </c>
      <c r="C441" s="7">
        <v>14</v>
      </c>
      <c r="D441" s="228"/>
      <c r="E441" s="228"/>
      <c r="F441" s="40">
        <f>SUMIFS(WORKING!$AB$3:$AB$6802,WORKING!$A$3:$A$6802,Results!$D$3,WORKING!$B$3:$B$6802,Results!A441,WORKING!$C$3:$C$6802,Results!C441)</f>
        <v>0</v>
      </c>
      <c r="G441" s="35">
        <f>SUMIFS(WORKING!$AC$3:$AC$6802,WORKING!$A$3:$A$6802,Results!$D$3,WORKING!$B$3:$B$6802,Results!A441,WORKING!$C$3:$C$6802,Results!C441)/1000</f>
        <v>0</v>
      </c>
      <c r="H441" s="35">
        <f t="shared" si="430"/>
        <v>0</v>
      </c>
      <c r="I441" s="187"/>
      <c r="J441" s="212"/>
      <c r="K441" s="217" t="str">
        <f t="shared" si="431"/>
        <v/>
      </c>
      <c r="L441" s="34">
        <f t="shared" si="424"/>
        <v>0</v>
      </c>
      <c r="M441" s="40">
        <f>IF(K441="",H441*(1+SUMIFS(WORKING!$W$3:$W$6802,WORKING!$A$3:$A$6802,$D$3,WORKING!$B$3:$B$6802,A441,WORKING!$C$3:$C$6802,C441))*(1+SUMIFS(WORKING!$AA$3:$AA$6802,WORKING!$A$3:$A$6802,$D$3,WORKING!$B$3:$B$6802,A441,WORKING!$C$3:$C$6802,C441)),K441*(1+SUMIFS(WORKING!$W$3:$W$6802,WORKING!$A$3:$A$6802,$D$3,WORKING!$B$3:$B$6802,A441,WORKING!$C$3:$C$6802,C441))*(1+SUMIFS(WORKING!$AA$3:$AA$6802,WORKING!$A$3:$A$6802,$D$3,WORKING!$B$3:$B$6802,A441,WORKING!$C$3:$C$6802,C441)))</f>
        <v>0</v>
      </c>
      <c r="N441" s="57"/>
      <c r="O441" s="57"/>
      <c r="P441" s="61">
        <f t="shared" si="425"/>
        <v>0</v>
      </c>
      <c r="Q441" s="40">
        <f t="shared" si="432"/>
        <v>0</v>
      </c>
      <c r="R441" s="40">
        <f t="shared" si="433"/>
        <v>0</v>
      </c>
      <c r="S441" s="44">
        <f t="shared" si="434"/>
        <v>0</v>
      </c>
      <c r="T441" s="35">
        <f t="shared" si="435"/>
        <v>0</v>
      </c>
      <c r="U441" s="40">
        <f>M441*(1+SUMIFS(WORKING!$X$3:$X$6802,WORKING!$A$3:$A$6802,$D$3,WORKING!$B$3:$B$6802,A441,WORKING!$C$3:$C$6802,C441))*(1+SUMIFS(WORKING!$AA$3:$AA$6802,WORKING!$A$3:$A$6802,$D$3,WORKING!$B$3:$B$6802,A441,WORKING!$C$3:$C$6802,C441))</f>
        <v>0</v>
      </c>
      <c r="V441" s="57"/>
      <c r="W441" s="57"/>
      <c r="X441" s="61">
        <f t="shared" si="426"/>
        <v>0</v>
      </c>
      <c r="Y441" s="40">
        <f t="shared" si="436"/>
        <v>0</v>
      </c>
      <c r="Z441" s="40">
        <f t="shared" si="437"/>
        <v>0</v>
      </c>
      <c r="AA441" s="44">
        <f t="shared" si="438"/>
        <v>0</v>
      </c>
      <c r="AB441" s="35">
        <f t="shared" si="439"/>
        <v>0</v>
      </c>
      <c r="AC441" s="40">
        <f>U441*(1+SUMIFS(WORKING!$Y$3:$Y$6802,WORKING!$A$3:$A$6802,$D$3,WORKING!$B$3:$B$6802,A441,WORKING!$C$3:$C$6802,C441))*(1+SUMIFS(WORKING!$AA$3:$AA$6802,WORKING!$A$3:$A$6802,$D$3,WORKING!$B$3:$B$6802,A441,WORKING!$C$3:$C$6802,C441))</f>
        <v>0</v>
      </c>
      <c r="AD441" s="57"/>
      <c r="AE441" s="57"/>
      <c r="AF441" s="61">
        <f t="shared" si="427"/>
        <v>0</v>
      </c>
      <c r="AG441" s="40">
        <f t="shared" si="440"/>
        <v>0</v>
      </c>
      <c r="AH441" s="40">
        <f t="shared" si="441"/>
        <v>0</v>
      </c>
      <c r="AI441" s="44">
        <f t="shared" si="442"/>
        <v>0</v>
      </c>
      <c r="AJ441" s="35">
        <f t="shared" si="428"/>
        <v>0</v>
      </c>
      <c r="AK441" s="40">
        <f>AC441*(1+SUMIFS(WORKING!$Z$3:$Z$6802,WORKING!$A$3:$A$6802,$D$3,WORKING!$B$3:$B$6802,A441,WORKING!$C$3:$C$6802,C441))*(1+SUMIFS(WORKING!$AA$3:$AA$6802,WORKING!$A$3:$A$6802,$D$3,WORKING!$B$3:$B$6802,A441,WORKING!$C$3:$C$6802,C441))</f>
        <v>0</v>
      </c>
      <c r="AL441" s="57"/>
      <c r="AM441" s="57"/>
      <c r="AN441" s="61">
        <f t="shared" si="429"/>
        <v>0</v>
      </c>
      <c r="AO441" s="40">
        <f t="shared" si="443"/>
        <v>0</v>
      </c>
      <c r="AP441" s="40">
        <f t="shared" si="444"/>
        <v>0</v>
      </c>
      <c r="AQ441" s="44">
        <f t="shared" si="445"/>
        <v>0</v>
      </c>
    </row>
    <row r="442" spans="1:43" hidden="1" x14ac:dyDescent="0.25">
      <c r="A442" s="49">
        <v>14</v>
      </c>
      <c r="B442" s="49">
        <f t="shared" si="423"/>
        <v>4</v>
      </c>
      <c r="C442" s="7">
        <v>15</v>
      </c>
      <c r="D442" s="228"/>
      <c r="E442" s="228"/>
      <c r="F442" s="40">
        <f>SUMIFS(WORKING!$AB$3:$AB$6802,WORKING!$A$3:$A$6802,Results!$D$3,WORKING!$B$3:$B$6802,Results!A442,WORKING!$C$3:$C$6802,Results!C442)</f>
        <v>0</v>
      </c>
      <c r="G442" s="35">
        <f>SUMIFS(WORKING!$AC$3:$AC$6802,WORKING!$A$3:$A$6802,Results!$D$3,WORKING!$B$3:$B$6802,Results!A442,WORKING!$C$3:$C$6802,Results!C442)/1000</f>
        <v>0</v>
      </c>
      <c r="H442" s="35">
        <f t="shared" si="430"/>
        <v>0</v>
      </c>
      <c r="I442" s="187"/>
      <c r="J442" s="212"/>
      <c r="K442" s="217" t="str">
        <f t="shared" si="431"/>
        <v/>
      </c>
      <c r="L442" s="34">
        <f t="shared" si="424"/>
        <v>0</v>
      </c>
      <c r="M442" s="40">
        <f>IF(K442="",H442*(1+SUMIFS(WORKING!$W$3:$W$6802,WORKING!$A$3:$A$6802,$D$3,WORKING!$B$3:$B$6802,A442,WORKING!$C$3:$C$6802,C442))*(1+SUMIFS(WORKING!$AA$3:$AA$6802,WORKING!$A$3:$A$6802,$D$3,WORKING!$B$3:$B$6802,A442,WORKING!$C$3:$C$6802,C442)),K442*(1+SUMIFS(WORKING!$W$3:$W$6802,WORKING!$A$3:$A$6802,$D$3,WORKING!$B$3:$B$6802,A442,WORKING!$C$3:$C$6802,C442))*(1+SUMIFS(WORKING!$AA$3:$AA$6802,WORKING!$A$3:$A$6802,$D$3,WORKING!$B$3:$B$6802,A442,WORKING!$C$3:$C$6802,C442)))</f>
        <v>0</v>
      </c>
      <c r="N442" s="57"/>
      <c r="O442" s="57"/>
      <c r="P442" s="61">
        <f t="shared" si="425"/>
        <v>0</v>
      </c>
      <c r="Q442" s="40">
        <f t="shared" si="432"/>
        <v>0</v>
      </c>
      <c r="R442" s="40">
        <f t="shared" si="433"/>
        <v>0</v>
      </c>
      <c r="S442" s="44">
        <f t="shared" si="434"/>
        <v>0</v>
      </c>
      <c r="T442" s="35">
        <f t="shared" si="435"/>
        <v>0</v>
      </c>
      <c r="U442" s="40">
        <f>M442*(1+SUMIFS(WORKING!$X$3:$X$6802,WORKING!$A$3:$A$6802,$D$3,WORKING!$B$3:$B$6802,A442,WORKING!$C$3:$C$6802,C442))*(1+SUMIFS(WORKING!$AA$3:$AA$6802,WORKING!$A$3:$A$6802,$D$3,WORKING!$B$3:$B$6802,A442,WORKING!$C$3:$C$6802,C442))</f>
        <v>0</v>
      </c>
      <c r="V442" s="57"/>
      <c r="W442" s="57"/>
      <c r="X442" s="61">
        <f t="shared" si="426"/>
        <v>0</v>
      </c>
      <c r="Y442" s="40">
        <f t="shared" si="436"/>
        <v>0</v>
      </c>
      <c r="Z442" s="40">
        <f t="shared" si="437"/>
        <v>0</v>
      </c>
      <c r="AA442" s="44">
        <f t="shared" si="438"/>
        <v>0</v>
      </c>
      <c r="AB442" s="35">
        <f t="shared" si="439"/>
        <v>0</v>
      </c>
      <c r="AC442" s="40">
        <f>U442*(1+SUMIFS(WORKING!$Y$3:$Y$6802,WORKING!$A$3:$A$6802,$D$3,WORKING!$B$3:$B$6802,A442,WORKING!$C$3:$C$6802,C442))*(1+SUMIFS(WORKING!$AA$3:$AA$6802,WORKING!$A$3:$A$6802,$D$3,WORKING!$B$3:$B$6802,A442,WORKING!$C$3:$C$6802,C442))</f>
        <v>0</v>
      </c>
      <c r="AD442" s="57"/>
      <c r="AE442" s="57"/>
      <c r="AF442" s="61">
        <f t="shared" si="427"/>
        <v>0</v>
      </c>
      <c r="AG442" s="40">
        <f t="shared" si="440"/>
        <v>0</v>
      </c>
      <c r="AH442" s="40">
        <f t="shared" si="441"/>
        <v>0</v>
      </c>
      <c r="AI442" s="44">
        <f t="shared" si="442"/>
        <v>0</v>
      </c>
      <c r="AJ442" s="35">
        <f t="shared" si="428"/>
        <v>0</v>
      </c>
      <c r="AK442" s="40">
        <f>AC442*(1+SUMIFS(WORKING!$Z$3:$Z$6802,WORKING!$A$3:$A$6802,$D$3,WORKING!$B$3:$B$6802,A442,WORKING!$C$3:$C$6802,C442))*(1+SUMIFS(WORKING!$AA$3:$AA$6802,WORKING!$A$3:$A$6802,$D$3,WORKING!$B$3:$B$6802,A442,WORKING!$C$3:$C$6802,C442))</f>
        <v>0</v>
      </c>
      <c r="AL442" s="57"/>
      <c r="AM442" s="57"/>
      <c r="AN442" s="61">
        <f t="shared" si="429"/>
        <v>0</v>
      </c>
      <c r="AO442" s="40">
        <f t="shared" si="443"/>
        <v>0</v>
      </c>
      <c r="AP442" s="40">
        <f t="shared" si="444"/>
        <v>0</v>
      </c>
      <c r="AQ442" s="44">
        <f t="shared" si="445"/>
        <v>0</v>
      </c>
    </row>
    <row r="443" spans="1:43" hidden="1" x14ac:dyDescent="0.25">
      <c r="A443" s="49">
        <v>14</v>
      </c>
      <c r="B443" s="49">
        <f t="shared" si="423"/>
        <v>4</v>
      </c>
      <c r="C443" s="7">
        <v>16</v>
      </c>
      <c r="D443" s="228"/>
      <c r="E443" s="228"/>
      <c r="F443" s="40">
        <f>SUMIFS(WORKING!$AB$3:$AB$6802,WORKING!$A$3:$A$6802,Results!$D$3,WORKING!$B$3:$B$6802,Results!A443,WORKING!$C$3:$C$6802,Results!C443)</f>
        <v>0</v>
      </c>
      <c r="G443" s="35">
        <f>SUMIFS(WORKING!$AC$3:$AC$6802,WORKING!$A$3:$A$6802,Results!$D$3,WORKING!$B$3:$B$6802,Results!A443,WORKING!$C$3:$C$6802,Results!C443)/1000</f>
        <v>0</v>
      </c>
      <c r="H443" s="35">
        <f t="shared" si="430"/>
        <v>0</v>
      </c>
      <c r="I443" s="187"/>
      <c r="J443" s="212"/>
      <c r="K443" s="217" t="str">
        <f t="shared" si="431"/>
        <v/>
      </c>
      <c r="L443" s="34">
        <f t="shared" si="424"/>
        <v>0</v>
      </c>
      <c r="M443" s="40">
        <f>IF(K443="",H443*(1+SUMIFS(WORKING!$W$3:$W$6802,WORKING!$A$3:$A$6802,$D$3,WORKING!$B$3:$B$6802,A443,WORKING!$C$3:$C$6802,C443))*(1+SUMIFS(WORKING!$AA$3:$AA$6802,WORKING!$A$3:$A$6802,$D$3,WORKING!$B$3:$B$6802,A443,WORKING!$C$3:$C$6802,C443)),K443*(1+SUMIFS(WORKING!$W$3:$W$6802,WORKING!$A$3:$A$6802,$D$3,WORKING!$B$3:$B$6802,A443,WORKING!$C$3:$C$6802,C443))*(1+SUMIFS(WORKING!$AA$3:$AA$6802,WORKING!$A$3:$A$6802,$D$3,WORKING!$B$3:$B$6802,A443,WORKING!$C$3:$C$6802,C443)))</f>
        <v>0</v>
      </c>
      <c r="N443" s="57"/>
      <c r="O443" s="57"/>
      <c r="P443" s="61">
        <f t="shared" si="425"/>
        <v>0</v>
      </c>
      <c r="Q443" s="40">
        <f t="shared" si="432"/>
        <v>0</v>
      </c>
      <c r="R443" s="40">
        <f t="shared" si="433"/>
        <v>0</v>
      </c>
      <c r="S443" s="44">
        <f t="shared" si="434"/>
        <v>0</v>
      </c>
      <c r="T443" s="35">
        <f t="shared" si="435"/>
        <v>0</v>
      </c>
      <c r="U443" s="40">
        <f>M443*(1+SUMIFS(WORKING!$X$3:$X$6802,WORKING!$A$3:$A$6802,$D$3,WORKING!$B$3:$B$6802,A443,WORKING!$C$3:$C$6802,C443))*(1+SUMIFS(WORKING!$AA$3:$AA$6802,WORKING!$A$3:$A$6802,$D$3,WORKING!$B$3:$B$6802,A443,WORKING!$C$3:$C$6802,C443))</f>
        <v>0</v>
      </c>
      <c r="V443" s="57"/>
      <c r="W443" s="57"/>
      <c r="X443" s="61">
        <f t="shared" si="426"/>
        <v>0</v>
      </c>
      <c r="Y443" s="40">
        <f t="shared" si="436"/>
        <v>0</v>
      </c>
      <c r="Z443" s="40">
        <f t="shared" si="437"/>
        <v>0</v>
      </c>
      <c r="AA443" s="44">
        <f t="shared" si="438"/>
        <v>0</v>
      </c>
      <c r="AB443" s="35">
        <f t="shared" si="439"/>
        <v>0</v>
      </c>
      <c r="AC443" s="40">
        <f>U443*(1+SUMIFS(WORKING!$Y$3:$Y$6802,WORKING!$A$3:$A$6802,$D$3,WORKING!$B$3:$B$6802,A443,WORKING!$C$3:$C$6802,C443))*(1+SUMIFS(WORKING!$AA$3:$AA$6802,WORKING!$A$3:$A$6802,$D$3,WORKING!$B$3:$B$6802,A443,WORKING!$C$3:$C$6802,C443))</f>
        <v>0</v>
      </c>
      <c r="AD443" s="57"/>
      <c r="AE443" s="57"/>
      <c r="AF443" s="61">
        <f t="shared" si="427"/>
        <v>0</v>
      </c>
      <c r="AG443" s="40">
        <f t="shared" si="440"/>
        <v>0</v>
      </c>
      <c r="AH443" s="40">
        <f t="shared" si="441"/>
        <v>0</v>
      </c>
      <c r="AI443" s="44">
        <f t="shared" si="442"/>
        <v>0</v>
      </c>
      <c r="AJ443" s="35">
        <f t="shared" si="428"/>
        <v>0</v>
      </c>
      <c r="AK443" s="40">
        <f>AC443*(1+SUMIFS(WORKING!$Z$3:$Z$6802,WORKING!$A$3:$A$6802,$D$3,WORKING!$B$3:$B$6802,A443,WORKING!$C$3:$C$6802,C443))*(1+SUMIFS(WORKING!$AA$3:$AA$6802,WORKING!$A$3:$A$6802,$D$3,WORKING!$B$3:$B$6802,A443,WORKING!$C$3:$C$6802,C443))</f>
        <v>0</v>
      </c>
      <c r="AL443" s="57"/>
      <c r="AM443" s="57"/>
      <c r="AN443" s="61">
        <f t="shared" si="429"/>
        <v>0</v>
      </c>
      <c r="AO443" s="40">
        <f t="shared" si="443"/>
        <v>0</v>
      </c>
      <c r="AP443" s="40">
        <f t="shared" si="444"/>
        <v>0</v>
      </c>
      <c r="AQ443" s="44">
        <f t="shared" si="445"/>
        <v>0</v>
      </c>
    </row>
    <row r="444" spans="1:43" hidden="1" x14ac:dyDescent="0.25">
      <c r="A444" s="49">
        <v>14</v>
      </c>
      <c r="B444" s="49">
        <f>IF(C444&lt;7,1,IF(C444&lt;11,2,IF(C444&lt;13,3,IF(C444&lt;17,4,5))))</f>
        <v>5</v>
      </c>
      <c r="C444" s="191" t="s">
        <v>57</v>
      </c>
      <c r="D444" s="229"/>
      <c r="E444" s="229"/>
      <c r="F444" s="40">
        <f>SUMIFS(WORKING!$AB$3:$AB$6802,WORKING!$A$3:$A$6802,Results!$D$3,WORKING!$B$3:$B$6802,Results!A444,WORKING!$C$3:$C$6802,Results!C444)</f>
        <v>0</v>
      </c>
      <c r="G444" s="35">
        <f>SUMIFS(WORKING!$AC$3:$AC$6802,WORKING!$A$3:$A$6802,Results!$D$3,WORKING!$B$3:$B$6802,Results!A444,WORKING!$C$3:$C$6802,Results!C444)/1000</f>
        <v>0</v>
      </c>
      <c r="H444" s="35">
        <f t="shared" si="430"/>
        <v>0</v>
      </c>
      <c r="I444" s="187"/>
      <c r="J444" s="212"/>
      <c r="K444" s="217" t="str">
        <f t="shared" si="431"/>
        <v/>
      </c>
      <c r="L444" s="34">
        <f t="shared" si="424"/>
        <v>0</v>
      </c>
      <c r="M444" s="40">
        <f>IF(K444="",H444*(1+SUMIFS(WORKING!$W$3:$W$6802,WORKING!$A$3:$A$6802,$D$3,WORKING!$B$3:$B$6802,A444,WORKING!$C$3:$C$6802,"Other"))*(1+SUMIFS(WORKING!$AA$3:$AA$6802,WORKING!$A$3:$A$6802,$D$3,WORKING!$B$3:$B$6802,A444,WORKING!$C$3:$C$6802,"Other")),K444*(1+SUMIFS(WORKING!$W$3:$W$6802,WORKING!$A$3:$A$6802,$D$3,WORKING!$B$3:$B$6802,A444,WORKING!$C$3:$C$6802,"Other"))*(1+SUMIFS(WORKING!$AA$3:$AA$6802,WORKING!$A$3:$A$6802,$D$3,WORKING!$B$3:$B$6802,A444,WORKING!$C$3:$C$6802,"Other")))</f>
        <v>0</v>
      </c>
      <c r="N444" s="57"/>
      <c r="O444" s="57"/>
      <c r="P444" s="61">
        <f t="shared" si="425"/>
        <v>0</v>
      </c>
      <c r="Q444" s="40">
        <f t="shared" si="432"/>
        <v>0</v>
      </c>
      <c r="R444" s="40">
        <f t="shared" si="433"/>
        <v>0</v>
      </c>
      <c r="S444" s="44">
        <f t="shared" si="434"/>
        <v>0</v>
      </c>
      <c r="T444" s="35">
        <f t="shared" si="435"/>
        <v>0</v>
      </c>
      <c r="U444" s="40">
        <f>M444*(1+SUMIFS(WORKING!$X$3:$X$6802,WORKING!$A$3:$A$6802,$D$3,WORKING!$B$3:$B$6802,A444,WORKING!$C$3:$C$6802,"Other"))*(1+SUMIFS(WORKING!$AA$3:$AA$6802,WORKING!$A$3:$A$6802,$D$3,WORKING!$B$3:$B$6802,A444,WORKING!$C$3:$C$6802,"Other"))</f>
        <v>0</v>
      </c>
      <c r="V444" s="57"/>
      <c r="W444" s="57"/>
      <c r="X444" s="61">
        <f t="shared" si="426"/>
        <v>0</v>
      </c>
      <c r="Y444" s="40">
        <f t="shared" si="436"/>
        <v>0</v>
      </c>
      <c r="Z444" s="40">
        <f t="shared" si="437"/>
        <v>0</v>
      </c>
      <c r="AA444" s="44">
        <f t="shared" si="438"/>
        <v>0</v>
      </c>
      <c r="AB444" s="35">
        <f t="shared" si="439"/>
        <v>0</v>
      </c>
      <c r="AC444" s="40">
        <f>U444*(1+SUMIFS(WORKING!$Y$3:$Y$6802,WORKING!$A$3:$A$6802,$D$3,WORKING!$B$3:$B$6802,A444,WORKING!$C$3:$C$6802,"Other"))*(1+SUMIFS(WORKING!$AA$3:$AA$6802,WORKING!$A$3:$A$6802,$D$3,WORKING!$B$3:$B$6802,A444,WORKING!$C$3:$C$6802,"Other"))</f>
        <v>0</v>
      </c>
      <c r="AD444" s="57"/>
      <c r="AE444" s="57"/>
      <c r="AF444" s="61">
        <f t="shared" si="427"/>
        <v>0</v>
      </c>
      <c r="AG444" s="40">
        <f t="shared" si="440"/>
        <v>0</v>
      </c>
      <c r="AH444" s="40">
        <f t="shared" si="441"/>
        <v>0</v>
      </c>
      <c r="AI444" s="44">
        <f t="shared" si="442"/>
        <v>0</v>
      </c>
      <c r="AJ444" s="35">
        <f t="shared" si="428"/>
        <v>0</v>
      </c>
      <c r="AK444" s="40">
        <f>AC444*(1+SUMIFS(WORKING!$Z$3:$Z$6802,WORKING!$A$3:$A$6802,$D$3,WORKING!$B$3:$B$6802,A444,WORKING!$C$3:$C$6802,"Other"))*(1+SUMIFS(WORKING!$AA$3:$AA$6802,WORKING!$A$3:$A$6802,$D$3,WORKING!$B$3:$B$6802,A444,WORKING!$C$3:$C$6802,"Other"))</f>
        <v>0</v>
      </c>
      <c r="AL444" s="57"/>
      <c r="AM444" s="57"/>
      <c r="AN444" s="61">
        <f t="shared" si="429"/>
        <v>0</v>
      </c>
      <c r="AO444" s="40">
        <f t="shared" si="443"/>
        <v>0</v>
      </c>
      <c r="AP444" s="40">
        <f t="shared" si="444"/>
        <v>0</v>
      </c>
      <c r="AQ444" s="44">
        <f t="shared" si="445"/>
        <v>0</v>
      </c>
    </row>
    <row r="445" spans="1:43" hidden="1" x14ac:dyDescent="0.25">
      <c r="A445" s="49">
        <v>14</v>
      </c>
      <c r="B445" s="49">
        <f>IF(C445&lt;7,1,IF(C445&lt;11,2,IF(C445&lt;13,3,IF(C445&lt;17,4,5))))</f>
        <v>5</v>
      </c>
      <c r="C445" s="191" t="s">
        <v>57</v>
      </c>
      <c r="D445" s="229"/>
      <c r="E445" s="229"/>
      <c r="F445" s="40">
        <f>SUMIFS(WORKING!$AB$3:$AB$6802,WORKING!$A$3:$A$6802,Results!$D$3,WORKING!$B$3:$B$6802,Results!A445,WORKING!$C$3:$C$6802,Results!C445)</f>
        <v>0</v>
      </c>
      <c r="G445" s="35">
        <f>SUMIFS(WORKING!$AC$3:$AC$6802,WORKING!$A$3:$A$6802,Results!$D$3,WORKING!$B$3:$B$6802,Results!A445,WORKING!$C$3:$C$6802,Results!C445)/1000</f>
        <v>0</v>
      </c>
      <c r="H445" s="35">
        <f t="shared" si="430"/>
        <v>0</v>
      </c>
      <c r="I445" s="187"/>
      <c r="J445" s="212"/>
      <c r="K445" s="217" t="str">
        <f t="shared" si="431"/>
        <v/>
      </c>
      <c r="L445" s="34">
        <f t="shared" si="424"/>
        <v>0</v>
      </c>
      <c r="M445" s="40">
        <f>IF(K445="",H445*(1+SUMIFS(WORKING!$W$3:$W$6802,WORKING!$A$3:$A$6802,$D$3,WORKING!$B$3:$B$6802,A445,WORKING!$C$3:$C$6802,"Other"))*(1+SUMIFS(WORKING!$AA$3:$AA$6802,WORKING!$A$3:$A$6802,$D$3,WORKING!$B$3:$B$6802,A445,WORKING!$C$3:$C$6802,"Other")),K445*(1+SUMIFS(WORKING!$W$3:$W$6802,WORKING!$A$3:$A$6802,$D$3,WORKING!$B$3:$B$6802,A445,WORKING!$C$3:$C$6802,"Other"))*(1+SUMIFS(WORKING!$AA$3:$AA$6802,WORKING!$A$3:$A$6802,$D$3,WORKING!$B$3:$B$6802,A445,WORKING!$C$3:$C$6802,"Other")))</f>
        <v>0</v>
      </c>
      <c r="N445" s="57"/>
      <c r="O445" s="57"/>
      <c r="P445" s="61">
        <f t="shared" si="425"/>
        <v>0</v>
      </c>
      <c r="Q445" s="40">
        <f t="shared" si="432"/>
        <v>0</v>
      </c>
      <c r="R445" s="40">
        <f t="shared" si="433"/>
        <v>0</v>
      </c>
      <c r="S445" s="44">
        <f t="shared" si="434"/>
        <v>0</v>
      </c>
      <c r="T445" s="35">
        <f t="shared" si="435"/>
        <v>0</v>
      </c>
      <c r="U445" s="40">
        <f>M445*(1+SUMIFS(WORKING!$X$3:$X$6802,WORKING!$A$3:$A$6802,$D$3,WORKING!$B$3:$B$6802,A445,WORKING!$C$3:$C$6802,"Other"))*(1+SUMIFS(WORKING!$AA$3:$AA$6802,WORKING!$A$3:$A$6802,$D$3,WORKING!$B$3:$B$6802,A445,WORKING!$C$3:$C$6802,"Other"))</f>
        <v>0</v>
      </c>
      <c r="V445" s="57"/>
      <c r="W445" s="57"/>
      <c r="X445" s="61">
        <f t="shared" si="426"/>
        <v>0</v>
      </c>
      <c r="Y445" s="40">
        <f t="shared" si="436"/>
        <v>0</v>
      </c>
      <c r="Z445" s="40">
        <f t="shared" si="437"/>
        <v>0</v>
      </c>
      <c r="AA445" s="44">
        <f t="shared" si="438"/>
        <v>0</v>
      </c>
      <c r="AB445" s="35">
        <f t="shared" si="439"/>
        <v>0</v>
      </c>
      <c r="AC445" s="40">
        <f>U445*(1+SUMIFS(WORKING!$Y$3:$Y$6802,WORKING!$A$3:$A$6802,$D$3,WORKING!$B$3:$B$6802,A445,WORKING!$C$3:$C$6802,"Other"))*(1+SUMIFS(WORKING!$AA$3:$AA$6802,WORKING!$A$3:$A$6802,$D$3,WORKING!$B$3:$B$6802,A445,WORKING!$C$3:$C$6802,"Other"))</f>
        <v>0</v>
      </c>
      <c r="AD445" s="57"/>
      <c r="AE445" s="57"/>
      <c r="AF445" s="61">
        <f t="shared" si="427"/>
        <v>0</v>
      </c>
      <c r="AG445" s="40">
        <f t="shared" si="440"/>
        <v>0</v>
      </c>
      <c r="AH445" s="40">
        <f t="shared" si="441"/>
        <v>0</v>
      </c>
      <c r="AI445" s="44">
        <f t="shared" si="442"/>
        <v>0</v>
      </c>
      <c r="AJ445" s="35">
        <f t="shared" si="428"/>
        <v>0</v>
      </c>
      <c r="AK445" s="40">
        <f>AC445*(1+SUMIFS(WORKING!$Z$3:$Z$6802,WORKING!$A$3:$A$6802,$D$3,WORKING!$B$3:$B$6802,A445,WORKING!$C$3:$C$6802,"Other"))*(1+SUMIFS(WORKING!$AA$3:$AA$6802,WORKING!$A$3:$A$6802,$D$3,WORKING!$B$3:$B$6802,A445,WORKING!$C$3:$C$6802,"Other"))</f>
        <v>0</v>
      </c>
      <c r="AL445" s="57"/>
      <c r="AM445" s="57"/>
      <c r="AN445" s="61">
        <f t="shared" si="429"/>
        <v>0</v>
      </c>
      <c r="AO445" s="40">
        <f t="shared" si="443"/>
        <v>0</v>
      </c>
      <c r="AP445" s="40">
        <f t="shared" si="444"/>
        <v>0</v>
      </c>
      <c r="AQ445" s="44">
        <f t="shared" si="445"/>
        <v>0</v>
      </c>
    </row>
    <row r="446" spans="1:43" hidden="1" x14ac:dyDescent="0.25">
      <c r="A446" s="49">
        <v>14</v>
      </c>
      <c r="B446" s="49">
        <f>IF(C446&lt;7,1,IF(C446&lt;11,2,IF(C446&lt;13,3,IF(C446&lt;17,4,5))))</f>
        <v>5</v>
      </c>
      <c r="C446" s="191" t="s">
        <v>57</v>
      </c>
      <c r="D446" s="229"/>
      <c r="E446" s="229"/>
      <c r="F446" s="40">
        <f>SUMIFS(WORKING!$AB$3:$AB$6802,WORKING!$A$3:$A$6802,Results!$D$3,WORKING!$B$3:$B$6802,Results!A446,WORKING!$C$3:$C$6802,Results!C446)</f>
        <v>0</v>
      </c>
      <c r="G446" s="35">
        <f>SUMIFS(WORKING!$AC$3:$AC$6802,WORKING!$A$3:$A$6802,Results!$D$3,WORKING!$B$3:$B$6802,Results!A446,WORKING!$C$3:$C$6802,Results!C446)/1000</f>
        <v>0</v>
      </c>
      <c r="H446" s="35">
        <f t="shared" si="430"/>
        <v>0</v>
      </c>
      <c r="I446" s="187"/>
      <c r="J446" s="212"/>
      <c r="K446" s="217" t="str">
        <f t="shared" si="431"/>
        <v/>
      </c>
      <c r="L446" s="34">
        <f t="shared" si="424"/>
        <v>0</v>
      </c>
      <c r="M446" s="40">
        <f>IF(K446="",H446*(1+SUMIFS(WORKING!$W$3:$W$6802,WORKING!$A$3:$A$6802,$D$3,WORKING!$B$3:$B$6802,A446,WORKING!$C$3:$C$6802,"Other"))*(1+SUMIFS(WORKING!$AA$3:$AA$6802,WORKING!$A$3:$A$6802,$D$3,WORKING!$B$3:$B$6802,A446,WORKING!$C$3:$C$6802,"Other")),K446*(1+SUMIFS(WORKING!$W$3:$W$6802,WORKING!$A$3:$A$6802,$D$3,WORKING!$B$3:$B$6802,A446,WORKING!$C$3:$C$6802,"Other"))*(1+SUMIFS(WORKING!$AA$3:$AA$6802,WORKING!$A$3:$A$6802,$D$3,WORKING!$B$3:$B$6802,A446,WORKING!$C$3:$C$6802,"Other")))</f>
        <v>0</v>
      </c>
      <c r="N446" s="57"/>
      <c r="O446" s="57"/>
      <c r="P446" s="61">
        <f t="shared" si="425"/>
        <v>0</v>
      </c>
      <c r="Q446" s="40">
        <f t="shared" si="432"/>
        <v>0</v>
      </c>
      <c r="R446" s="40">
        <f t="shared" si="433"/>
        <v>0</v>
      </c>
      <c r="S446" s="44">
        <f t="shared" si="434"/>
        <v>0</v>
      </c>
      <c r="T446" s="35">
        <f t="shared" si="435"/>
        <v>0</v>
      </c>
      <c r="U446" s="40">
        <f>M446*(1+SUMIFS(WORKING!$X$3:$X$6802,WORKING!$A$3:$A$6802,$D$3,WORKING!$B$3:$B$6802,A446,WORKING!$C$3:$C$6802,"Other"))*(1+SUMIFS(WORKING!$AA$3:$AA$6802,WORKING!$A$3:$A$6802,$D$3,WORKING!$B$3:$B$6802,A446,WORKING!$C$3:$C$6802,"Other"))</f>
        <v>0</v>
      </c>
      <c r="V446" s="57"/>
      <c r="W446" s="57"/>
      <c r="X446" s="61">
        <f t="shared" si="426"/>
        <v>0</v>
      </c>
      <c r="Y446" s="40">
        <f t="shared" si="436"/>
        <v>0</v>
      </c>
      <c r="Z446" s="40">
        <f t="shared" si="437"/>
        <v>0</v>
      </c>
      <c r="AA446" s="44">
        <f t="shared" si="438"/>
        <v>0</v>
      </c>
      <c r="AB446" s="35">
        <f t="shared" si="439"/>
        <v>0</v>
      </c>
      <c r="AC446" s="40">
        <f>U446*(1+SUMIFS(WORKING!$Y$3:$Y$6802,WORKING!$A$3:$A$6802,$D$3,WORKING!$B$3:$B$6802,A446,WORKING!$C$3:$C$6802,"Other"))*(1+SUMIFS(WORKING!$AA$3:$AA$6802,WORKING!$A$3:$A$6802,$D$3,WORKING!$B$3:$B$6802,A446,WORKING!$C$3:$C$6802,"Other"))</f>
        <v>0</v>
      </c>
      <c r="AD446" s="57"/>
      <c r="AE446" s="57"/>
      <c r="AF446" s="61">
        <f t="shared" si="427"/>
        <v>0</v>
      </c>
      <c r="AG446" s="40">
        <f t="shared" si="440"/>
        <v>0</v>
      </c>
      <c r="AH446" s="40">
        <f t="shared" si="441"/>
        <v>0</v>
      </c>
      <c r="AI446" s="44">
        <f t="shared" si="442"/>
        <v>0</v>
      </c>
      <c r="AJ446" s="35">
        <f t="shared" si="428"/>
        <v>0</v>
      </c>
      <c r="AK446" s="40">
        <f>AC446*(1+SUMIFS(WORKING!$Z$3:$Z$6802,WORKING!$A$3:$A$6802,$D$3,WORKING!$B$3:$B$6802,A446,WORKING!$C$3:$C$6802,"Other"))*(1+SUMIFS(WORKING!$AA$3:$AA$6802,WORKING!$A$3:$A$6802,$D$3,WORKING!$B$3:$B$6802,A446,WORKING!$C$3:$C$6802,"Other"))</f>
        <v>0</v>
      </c>
      <c r="AL446" s="57"/>
      <c r="AM446" s="57"/>
      <c r="AN446" s="61">
        <f t="shared" si="429"/>
        <v>0</v>
      </c>
      <c r="AO446" s="40">
        <f t="shared" si="443"/>
        <v>0</v>
      </c>
      <c r="AP446" s="40">
        <f t="shared" si="444"/>
        <v>0</v>
      </c>
      <c r="AQ446" s="44">
        <f t="shared" si="445"/>
        <v>0</v>
      </c>
    </row>
    <row r="447" spans="1:43" hidden="1" x14ac:dyDescent="0.25">
      <c r="A447" s="49">
        <v>14</v>
      </c>
      <c r="B447" s="49">
        <f>IF(C447&lt;7,1,IF(C447&lt;11,2,IF(C447&lt;13,3,IF(C447&lt;17,4,5))))</f>
        <v>5</v>
      </c>
      <c r="C447" s="191" t="s">
        <v>57</v>
      </c>
      <c r="D447" s="229"/>
      <c r="E447" s="229"/>
      <c r="F447" s="40">
        <f>SUMIFS(WORKING!$AB$3:$AB$6802,WORKING!$A$3:$A$6802,Results!$D$3,WORKING!$B$3:$B$6802,Results!A447,WORKING!$C$3:$C$6802,Results!C447)</f>
        <v>0</v>
      </c>
      <c r="G447" s="35">
        <f>SUMIFS(WORKING!$AC$3:$AC$6802,WORKING!$A$3:$A$6802,Results!$D$3,WORKING!$B$3:$B$6802,Results!A447,WORKING!$C$3:$C$6802,Results!C447)/1000</f>
        <v>0</v>
      </c>
      <c r="H447" s="35">
        <f t="shared" si="430"/>
        <v>0</v>
      </c>
      <c r="I447" s="157"/>
      <c r="J447" s="213"/>
      <c r="K447" s="217" t="str">
        <f t="shared" si="431"/>
        <v/>
      </c>
      <c r="L447" s="34">
        <f t="shared" si="424"/>
        <v>0</v>
      </c>
      <c r="M447" s="40">
        <f>IF(K447="",H447*(1+SUMIFS(WORKING!$W$3:$W$6802,WORKING!$A$3:$A$6802,$D$3,WORKING!$B$3:$B$6802,A447,WORKING!$C$3:$C$6802,"Other"))*(1+SUMIFS(WORKING!$AA$3:$AA$6802,WORKING!$A$3:$A$6802,$D$3,WORKING!$B$3:$B$6802,A447,WORKING!$C$3:$C$6802,"Other")),K447*(1+SUMIFS(WORKING!$W$3:$W$6802,WORKING!$A$3:$A$6802,$D$3,WORKING!$B$3:$B$6802,A447,WORKING!$C$3:$C$6802,"Other"))*(1+SUMIFS(WORKING!$AA$3:$AA$6802,WORKING!$A$3:$A$6802,$D$3,WORKING!$B$3:$B$6802,A447,WORKING!$C$3:$C$6802,"Other")))</f>
        <v>0</v>
      </c>
      <c r="N447" s="57"/>
      <c r="O447" s="57"/>
      <c r="P447" s="61">
        <f t="shared" si="425"/>
        <v>0</v>
      </c>
      <c r="Q447" s="40">
        <f t="shared" si="432"/>
        <v>0</v>
      </c>
      <c r="R447" s="40">
        <f t="shared" si="433"/>
        <v>0</v>
      </c>
      <c r="S447" s="44">
        <f t="shared" si="434"/>
        <v>0</v>
      </c>
      <c r="T447" s="35">
        <f t="shared" si="435"/>
        <v>0</v>
      </c>
      <c r="U447" s="40">
        <f>M447*(1+SUMIFS(WORKING!$X$3:$X$6802,WORKING!$A$3:$A$6802,$D$3,WORKING!$B$3:$B$6802,A447,WORKING!$C$3:$C$6802,"Other"))*(1+SUMIFS(WORKING!$AA$3:$AA$6802,WORKING!$A$3:$A$6802,$D$3,WORKING!$B$3:$B$6802,A447,WORKING!$C$3:$C$6802,"Other"))</f>
        <v>0</v>
      </c>
      <c r="V447" s="57"/>
      <c r="W447" s="57"/>
      <c r="X447" s="61">
        <f t="shared" si="426"/>
        <v>0</v>
      </c>
      <c r="Y447" s="40">
        <f t="shared" si="436"/>
        <v>0</v>
      </c>
      <c r="Z447" s="40">
        <f t="shared" si="437"/>
        <v>0</v>
      </c>
      <c r="AA447" s="44">
        <f t="shared" si="438"/>
        <v>0</v>
      </c>
      <c r="AB447" s="35">
        <f t="shared" si="439"/>
        <v>0</v>
      </c>
      <c r="AC447" s="40">
        <f>U447*(1+SUMIFS(WORKING!$Y$3:$Y$6802,WORKING!$A$3:$A$6802,$D$3,WORKING!$B$3:$B$6802,A447,WORKING!$C$3:$C$6802,"Other"))*(1+SUMIFS(WORKING!$AA$3:$AA$6802,WORKING!$A$3:$A$6802,$D$3,WORKING!$B$3:$B$6802,A447,WORKING!$C$3:$C$6802,"Other"))</f>
        <v>0</v>
      </c>
      <c r="AD447" s="57"/>
      <c r="AE447" s="57"/>
      <c r="AF447" s="61">
        <f t="shared" si="427"/>
        <v>0</v>
      </c>
      <c r="AG447" s="40">
        <f t="shared" si="440"/>
        <v>0</v>
      </c>
      <c r="AH447" s="40">
        <f t="shared" si="441"/>
        <v>0</v>
      </c>
      <c r="AI447" s="44">
        <f t="shared" si="442"/>
        <v>0</v>
      </c>
      <c r="AJ447" s="35">
        <f t="shared" si="428"/>
        <v>0</v>
      </c>
      <c r="AK447" s="40">
        <f>AC447*(1+SUMIFS(WORKING!$Z$3:$Z$6802,WORKING!$A$3:$A$6802,$D$3,WORKING!$B$3:$B$6802,A447,WORKING!$C$3:$C$6802,"Other"))*(1+SUMIFS(WORKING!$AA$3:$AA$6802,WORKING!$A$3:$A$6802,$D$3,WORKING!$B$3:$B$6802,A447,WORKING!$C$3:$C$6802,"Other"))</f>
        <v>0</v>
      </c>
      <c r="AL447" s="57"/>
      <c r="AM447" s="57"/>
      <c r="AN447" s="61">
        <f t="shared" si="429"/>
        <v>0</v>
      </c>
      <c r="AO447" s="40">
        <f t="shared" si="443"/>
        <v>0</v>
      </c>
      <c r="AP447" s="40">
        <f t="shared" si="444"/>
        <v>0</v>
      </c>
      <c r="AQ447" s="44">
        <f t="shared" si="445"/>
        <v>0</v>
      </c>
    </row>
    <row r="448" spans="1:43" ht="15.75" hidden="1" thickBot="1" x14ac:dyDescent="0.3">
      <c r="A448" s="49">
        <v>14</v>
      </c>
      <c r="B448" s="49">
        <f t="shared" ref="B448:B450" si="446">IF(C448&lt;7,1,IF(C448&lt;11,2,IF(C448&lt;13,3,IF(C448&lt;17,4,IF(C448="Other",5,6)))))</f>
        <v>6</v>
      </c>
      <c r="C448" s="13" t="s">
        <v>0</v>
      </c>
      <c r="D448" s="41">
        <f>SUM(D428:D447)</f>
        <v>0</v>
      </c>
      <c r="E448" s="41">
        <f>SUM(E428:E447)</f>
        <v>0</v>
      </c>
      <c r="F448" s="42">
        <f>SUM(F428:F447)</f>
        <v>0</v>
      </c>
      <c r="G448" s="41">
        <f>SUM(G428:G447)</f>
        <v>0</v>
      </c>
      <c r="H448" s="41">
        <f>IFERROR(G448/F448,0)</f>
        <v>0</v>
      </c>
      <c r="I448" s="41">
        <f>IF(I428="",F428,I428)+IF(I429="",F429,I429)+IF(I430="",F430,I430)+IF(I431="",F431,I431)+IF(I432="",F432,I432)+IF(I433="",F433,I433)+IF(I434="",F434,I434)+IF(I435="",F435,I435)+IF(I436="",F436,I436)+IF(I437="",F437,I437)+IF(I438="",F438,I438)+IF(I439="",F439,I439)+IF(I440="",F440,I440)+IF(I441="",F441,I441)+IF(I442="",F442,I442)+IF(I443="",F443,I443)+IF(I444="",F444,I444)+IF(I445="",F445,I445)+IF(I446="",F446,I446)+IF(I447="",F447,I447)</f>
        <v>0</v>
      </c>
      <c r="J448" s="41">
        <f>IF(J428="",G428,J428)+IF(J429="",G429,J429)+IF(J430="",G430,J430)+IF(J431="",G431,J431)+IF(J432="",G432,J432)+IF(J433="",G433,J433)+IF(J434="",G434,J434)+IF(J435="",G435,J435)+IF(J436="",G436,J436)+IF(J437="",G437,J437)+IF(J438="",G438,J438)+IF(J439="",G439,J439)+IF(J440="",G440,J440)+IF(J441="",G441,J441)+IF(J442="",G442,J442)+IF(J443="",G443,J443)+IF(J444="",G444,J444)+IF(J445="",G445,J445)+IF(J446="",G446,J446)+IF(J447="",G447,J447)</f>
        <v>0</v>
      </c>
      <c r="K448" s="41" t="str">
        <f>IFERROR(J448/I448,"")</f>
        <v/>
      </c>
      <c r="L448" s="41">
        <f>SUM(L428:L447)</f>
        <v>0</v>
      </c>
      <c r="M448" s="41">
        <f>IFERROR(S448/P448,0)</f>
        <v>0</v>
      </c>
      <c r="N448" s="41">
        <f t="shared" ref="N448:T448" si="447">SUM(N428:N447)</f>
        <v>0</v>
      </c>
      <c r="O448" s="41">
        <f t="shared" si="447"/>
        <v>0</v>
      </c>
      <c r="P448" s="41">
        <f t="shared" si="447"/>
        <v>0</v>
      </c>
      <c r="Q448" s="41">
        <f t="shared" si="447"/>
        <v>0</v>
      </c>
      <c r="R448" s="41">
        <f t="shared" si="447"/>
        <v>0</v>
      </c>
      <c r="S448" s="45">
        <f t="shared" si="447"/>
        <v>0</v>
      </c>
      <c r="T448" s="41">
        <f t="shared" si="447"/>
        <v>0</v>
      </c>
      <c r="U448" s="41">
        <f>IFERROR(AA448/X448,0)</f>
        <v>0</v>
      </c>
      <c r="V448" s="41">
        <f t="shared" ref="V448:AB448" si="448">SUM(V428:V447)</f>
        <v>0</v>
      </c>
      <c r="W448" s="41">
        <f t="shared" si="448"/>
        <v>0</v>
      </c>
      <c r="X448" s="41">
        <f t="shared" si="448"/>
        <v>0</v>
      </c>
      <c r="Y448" s="41">
        <f t="shared" si="448"/>
        <v>0</v>
      </c>
      <c r="Z448" s="41">
        <f t="shared" si="448"/>
        <v>0</v>
      </c>
      <c r="AA448" s="45">
        <f t="shared" si="448"/>
        <v>0</v>
      </c>
      <c r="AB448" s="41">
        <f t="shared" si="448"/>
        <v>0</v>
      </c>
      <c r="AC448" s="41">
        <f>IFERROR(AI448/AF448,0)</f>
        <v>0</v>
      </c>
      <c r="AD448" s="41">
        <f t="shared" ref="AD448:AJ448" si="449">SUM(AD428:AD447)</f>
        <v>0</v>
      </c>
      <c r="AE448" s="41">
        <f t="shared" si="449"/>
        <v>0</v>
      </c>
      <c r="AF448" s="41">
        <f t="shared" si="449"/>
        <v>0</v>
      </c>
      <c r="AG448" s="41">
        <f t="shared" si="449"/>
        <v>0</v>
      </c>
      <c r="AH448" s="41">
        <f t="shared" si="449"/>
        <v>0</v>
      </c>
      <c r="AI448" s="45">
        <f t="shared" si="449"/>
        <v>0</v>
      </c>
      <c r="AJ448" s="41">
        <f t="shared" si="449"/>
        <v>0</v>
      </c>
      <c r="AK448" s="41">
        <f>IFERROR(AQ448/AN448,0)</f>
        <v>0</v>
      </c>
      <c r="AL448" s="41">
        <f t="shared" ref="AL448:AQ448" si="450">SUM(AL428:AL447)</f>
        <v>0</v>
      </c>
      <c r="AM448" s="41">
        <f t="shared" si="450"/>
        <v>0</v>
      </c>
      <c r="AN448" s="41">
        <f t="shared" si="450"/>
        <v>0</v>
      </c>
      <c r="AO448" s="41">
        <f t="shared" si="450"/>
        <v>0</v>
      </c>
      <c r="AP448" s="41">
        <f t="shared" si="450"/>
        <v>0</v>
      </c>
      <c r="AQ448" s="45">
        <f t="shared" si="450"/>
        <v>0</v>
      </c>
    </row>
    <row r="449" spans="1:43" ht="15.75" hidden="1" thickTop="1" x14ac:dyDescent="0.25">
      <c r="A449" s="49">
        <v>14</v>
      </c>
      <c r="B449" s="49">
        <f t="shared" si="446"/>
        <v>6</v>
      </c>
      <c r="C449" s="50" t="s">
        <v>696</v>
      </c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1"/>
      <c r="P449" s="51"/>
      <c r="R449" s="50"/>
      <c r="S449" s="52">
        <f>SUMIFS(ENEData!$E$2:$E$220,ENEData!$A$2:$A$220,$D$3,ENEData!$C$2:$C$220,A449)</f>
        <v>0</v>
      </c>
      <c r="T449" s="50"/>
      <c r="U449" s="50"/>
      <c r="V449" s="51"/>
      <c r="W449" s="51"/>
      <c r="X449" s="108"/>
      <c r="Y449" s="50"/>
      <c r="Z449" s="50"/>
      <c r="AA449" s="52">
        <f>SUMIFS(ENEData!$F$2:$F$220,ENEData!$A$2:$A$220,$D$3,ENEData!$C$2:$C$220,A449)</f>
        <v>0</v>
      </c>
      <c r="AB449" s="50"/>
      <c r="AC449" s="51"/>
      <c r="AD449" s="51"/>
      <c r="AE449" s="108"/>
      <c r="AF449" s="50"/>
      <c r="AG449" s="50"/>
      <c r="AH449" s="50"/>
      <c r="AI449" s="52">
        <f>SUMIFS(ENEData!$G$2:$G$220,ENEData!$A$2:$A$220,$D$3,ENEData!$C$2:$C$220,A449)</f>
        <v>0</v>
      </c>
      <c r="AJ449" s="51"/>
      <c r="AK449" s="51"/>
      <c r="AL449" s="108"/>
      <c r="AM449" s="108"/>
      <c r="AN449" s="108"/>
      <c r="AO449" s="108"/>
      <c r="AP449" s="109"/>
      <c r="AQ449" s="52">
        <f>SUMIFS(ENEData!$H$2:$H$220,ENEData!$A$2:$A$220,$D$3,ENEData!$C$2:$C$220,A449)</f>
        <v>0</v>
      </c>
    </row>
    <row r="450" spans="1:43" hidden="1" x14ac:dyDescent="0.25">
      <c r="A450" s="49">
        <v>14</v>
      </c>
      <c r="B450" s="49">
        <f t="shared" si="446"/>
        <v>6</v>
      </c>
      <c r="C450" s="39" t="s">
        <v>600</v>
      </c>
      <c r="D450" s="39"/>
      <c r="E450" s="39"/>
      <c r="F450" s="39"/>
      <c r="G450" s="39"/>
      <c r="H450" s="39"/>
      <c r="I450" s="39"/>
      <c r="J450" s="39"/>
      <c r="K450" s="39"/>
      <c r="L450" s="39"/>
      <c r="M450" s="39"/>
      <c r="N450" s="39"/>
      <c r="O450" s="53"/>
      <c r="P450" s="53"/>
      <c r="Q450" s="110"/>
      <c r="R450" s="39"/>
      <c r="S450" s="54">
        <f>S449-S448</f>
        <v>0</v>
      </c>
      <c r="T450" s="39"/>
      <c r="U450" s="39"/>
      <c r="V450" s="53"/>
      <c r="W450" s="53"/>
      <c r="X450" s="110"/>
      <c r="Y450" s="39"/>
      <c r="Z450" s="39"/>
      <c r="AA450" s="54">
        <f>AA449-AA448</f>
        <v>0</v>
      </c>
      <c r="AB450" s="39"/>
      <c r="AC450" s="53"/>
      <c r="AD450" s="53"/>
      <c r="AE450" s="110"/>
      <c r="AF450" s="39"/>
      <c r="AG450" s="39"/>
      <c r="AH450" s="39"/>
      <c r="AI450" s="54">
        <f>AI449-AI448</f>
        <v>0</v>
      </c>
      <c r="AJ450" s="53"/>
      <c r="AK450" s="53"/>
      <c r="AL450" s="110"/>
      <c r="AM450" s="110"/>
      <c r="AN450" s="110"/>
      <c r="AO450" s="110"/>
      <c r="AP450" s="111"/>
      <c r="AQ450" s="54">
        <f>AQ449-AQ448</f>
        <v>0</v>
      </c>
    </row>
    <row r="451" spans="1:43" hidden="1" x14ac:dyDescent="0.25"/>
    <row r="452" spans="1:43" hidden="1" x14ac:dyDescent="0.25"/>
    <row r="453" spans="1:43" hidden="1" x14ac:dyDescent="0.25">
      <c r="A453" s="49">
        <v>15</v>
      </c>
      <c r="B453" s="49">
        <f t="shared" ref="B453:B471" si="451">IF(C453&lt;7,1,IF(C453&lt;11,2,IF(C453&lt;13,3,IF(C453&lt;17,4,IF(C453="Other",5,6)))))</f>
        <v>6</v>
      </c>
      <c r="C453" s="1" t="str">
        <f t="array" ref="C453">IFERROR(INDEX(MTEC17_PROG!$D$2:$D$231,MATCH(1,(MTEC17_PROG!$A$2:$A$231=Results!$D$3)*(MTEC17_PROG!$C$2:$C$231=Results!A453),0)),"Programme "&amp;A453)</f>
        <v>Programme 15</v>
      </c>
      <c r="D453" s="1"/>
      <c r="E453" s="1"/>
      <c r="F453" s="1"/>
      <c r="G453" s="1"/>
      <c r="H453" s="1"/>
      <c r="I453" s="1"/>
      <c r="J453" s="1"/>
      <c r="K453" s="1"/>
      <c r="AP453" s="26"/>
      <c r="AQ453" s="106"/>
    </row>
    <row r="454" spans="1:43" hidden="1" x14ac:dyDescent="0.25">
      <c r="A454" s="49">
        <v>15</v>
      </c>
      <c r="B454" s="49">
        <f t="shared" si="451"/>
        <v>1</v>
      </c>
      <c r="C454" s="14"/>
      <c r="D454" s="230" t="s">
        <v>733</v>
      </c>
      <c r="E454" s="231"/>
      <c r="F454" s="230" t="s">
        <v>602</v>
      </c>
      <c r="G454" s="234"/>
      <c r="H454" s="234"/>
      <c r="I454" s="234"/>
      <c r="J454" s="234"/>
      <c r="K454" s="231"/>
      <c r="L454" s="234" t="s">
        <v>1</v>
      </c>
      <c r="M454" s="234"/>
      <c r="N454" s="234"/>
      <c r="O454" s="234"/>
      <c r="P454" s="234"/>
      <c r="Q454" s="234"/>
      <c r="R454" s="234"/>
      <c r="S454" s="231"/>
      <c r="T454" s="230" t="s">
        <v>2</v>
      </c>
      <c r="U454" s="234"/>
      <c r="V454" s="234"/>
      <c r="W454" s="234"/>
      <c r="X454" s="234"/>
      <c r="Y454" s="234"/>
      <c r="Z454" s="234"/>
      <c r="AA454" s="231"/>
      <c r="AB454" s="230" t="s">
        <v>3</v>
      </c>
      <c r="AC454" s="234"/>
      <c r="AD454" s="234"/>
      <c r="AE454" s="234"/>
      <c r="AF454" s="234"/>
      <c r="AG454" s="234"/>
      <c r="AH454" s="234"/>
      <c r="AI454" s="231"/>
      <c r="AJ454" s="230" t="s">
        <v>4</v>
      </c>
      <c r="AK454" s="234"/>
      <c r="AL454" s="234"/>
      <c r="AM454" s="234"/>
      <c r="AN454" s="234"/>
      <c r="AO454" s="234"/>
      <c r="AP454" s="234"/>
      <c r="AQ454" s="231"/>
    </row>
    <row r="455" spans="1:43" ht="60" hidden="1" x14ac:dyDescent="0.25">
      <c r="A455" s="49">
        <v>15</v>
      </c>
      <c r="B455" s="49">
        <f t="shared" si="451"/>
        <v>6</v>
      </c>
      <c r="C455" s="11" t="s">
        <v>59</v>
      </c>
      <c r="D455" s="11" t="s">
        <v>731</v>
      </c>
      <c r="E455" s="11" t="s">
        <v>732</v>
      </c>
      <c r="F455" s="214" t="s">
        <v>651</v>
      </c>
      <c r="G455" s="215" t="s">
        <v>652</v>
      </c>
      <c r="H455" s="215" t="s">
        <v>653</v>
      </c>
      <c r="I455" s="216" t="s">
        <v>694</v>
      </c>
      <c r="J455" s="216" t="s">
        <v>693</v>
      </c>
      <c r="K455" s="216" t="s">
        <v>695</v>
      </c>
      <c r="L455" s="12" t="s">
        <v>604</v>
      </c>
      <c r="M455" s="10" t="s">
        <v>322</v>
      </c>
      <c r="N455" s="12" t="s">
        <v>54</v>
      </c>
      <c r="O455" s="10" t="s">
        <v>697</v>
      </c>
      <c r="P455" s="10" t="s">
        <v>392</v>
      </c>
      <c r="Q455" s="10" t="s">
        <v>393</v>
      </c>
      <c r="R455" s="10" t="s">
        <v>390</v>
      </c>
      <c r="S455" s="43" t="s">
        <v>394</v>
      </c>
      <c r="T455" s="10" t="s">
        <v>391</v>
      </c>
      <c r="U455" s="10" t="s">
        <v>322</v>
      </c>
      <c r="V455" s="12" t="s">
        <v>54</v>
      </c>
      <c r="W455" s="10" t="s">
        <v>697</v>
      </c>
      <c r="X455" s="10" t="s">
        <v>392</v>
      </c>
      <c r="Y455" s="10" t="s">
        <v>393</v>
      </c>
      <c r="Z455" s="10" t="s">
        <v>390</v>
      </c>
      <c r="AA455" s="43" t="s">
        <v>394</v>
      </c>
      <c r="AB455" s="10" t="s">
        <v>391</v>
      </c>
      <c r="AC455" s="10" t="s">
        <v>322</v>
      </c>
      <c r="AD455" s="12" t="s">
        <v>54</v>
      </c>
      <c r="AE455" s="10" t="s">
        <v>697</v>
      </c>
      <c r="AF455" s="10" t="s">
        <v>392</v>
      </c>
      <c r="AG455" s="10" t="s">
        <v>393</v>
      </c>
      <c r="AH455" s="10" t="s">
        <v>390</v>
      </c>
      <c r="AI455" s="43" t="s">
        <v>394</v>
      </c>
      <c r="AJ455" s="10" t="s">
        <v>391</v>
      </c>
      <c r="AK455" s="10" t="s">
        <v>322</v>
      </c>
      <c r="AL455" s="12" t="s">
        <v>54</v>
      </c>
      <c r="AM455" s="10" t="s">
        <v>697</v>
      </c>
      <c r="AN455" s="10" t="s">
        <v>392</v>
      </c>
      <c r="AO455" s="10" t="s">
        <v>393</v>
      </c>
      <c r="AP455" s="10" t="s">
        <v>390</v>
      </c>
      <c r="AQ455" s="43" t="s">
        <v>394</v>
      </c>
    </row>
    <row r="456" spans="1:43" hidden="1" x14ac:dyDescent="0.25">
      <c r="A456" s="49">
        <v>15</v>
      </c>
      <c r="B456" s="49">
        <f t="shared" si="451"/>
        <v>1</v>
      </c>
      <c r="C456" s="7">
        <v>1</v>
      </c>
      <c r="D456" s="228"/>
      <c r="E456" s="228"/>
      <c r="F456" s="40">
        <f>SUMIFS(WORKING!$AB$3:$AB$6802,WORKING!$A$3:$A$6802,Results!$D$3,WORKING!$B$3:$B$6802,Results!A456,WORKING!$C$3:$C$6802,Results!C456)</f>
        <v>0</v>
      </c>
      <c r="G456" s="35">
        <f>SUMIFS(WORKING!$AC$3:$AC$6802,WORKING!$A$3:$A$6802,Results!$D$3,WORKING!$B$3:$B$6802,Results!A456,WORKING!$C$3:$C$6802,Results!C456)/1000</f>
        <v>0</v>
      </c>
      <c r="H456" s="35">
        <f>IFERROR(G456/F456,0)</f>
        <v>0</v>
      </c>
      <c r="I456" s="156"/>
      <c r="J456" s="211"/>
      <c r="K456" s="217" t="str">
        <f>IFERROR(IF(J456="",G456,J456)/IF(I456="",F456,I456),"")</f>
        <v/>
      </c>
      <c r="L456" s="34">
        <f t="shared" ref="L456:L475" si="452">IF(I456="",F456,I456)</f>
        <v>0</v>
      </c>
      <c r="M456" s="40">
        <f>IF(K456="",H456*(1+SUMIFS(WORKING!$W$3:$W$6802,WORKING!$A$3:$A$6802,$D$3,WORKING!$B$3:$B$6802,A456,WORKING!$C$3:$C$6802,C456))*(1+SUMIFS(WORKING!$AA$3:$AA$6802,WORKING!$A$3:$A$6802,$D$3,WORKING!$B$3:$B$6802,A456,WORKING!$C$3:$C$6802,C456)),K456*(1+SUMIFS(WORKING!$W$3:$W$6802,WORKING!$A$3:$A$6802,$D$3,WORKING!$B$3:$B$6802,A456,WORKING!$C$3:$C$6802,C456))*(1+SUMIFS(WORKING!$AA$3:$AA$6802,WORKING!$A$3:$A$6802,$D$3,WORKING!$B$3:$B$6802,A456,WORKING!$C$3:$C$6802,C456)))</f>
        <v>0</v>
      </c>
      <c r="N456" s="57"/>
      <c r="O456" s="57"/>
      <c r="P456" s="61">
        <f t="shared" ref="P456:P475" si="453">-O456+L456+N456</f>
        <v>0</v>
      </c>
      <c r="Q456" s="40">
        <f>M456*N456</f>
        <v>0</v>
      </c>
      <c r="R456" s="40">
        <f>-M456*O456</f>
        <v>0</v>
      </c>
      <c r="S456" s="44">
        <f>M456*P456</f>
        <v>0</v>
      </c>
      <c r="T456" s="35">
        <f>P456</f>
        <v>0</v>
      </c>
      <c r="U456" s="40">
        <f>M456*(1+SUMIFS(WORKING!$X$3:$X$6802,WORKING!$A$3:$A$6802,$D$3,WORKING!$B$3:$B$6802,A456,WORKING!$C$3:$C$6802,C456))*(1+SUMIFS(WORKING!$AA$3:$AA$6802,WORKING!$A$3:$A$6802,$D$3,WORKING!$B$3:$B$6802,A456,WORKING!$C$3:$C$6802,C456))</f>
        <v>0</v>
      </c>
      <c r="V456" s="57"/>
      <c r="W456" s="57"/>
      <c r="X456" s="61">
        <f t="shared" ref="X456:X475" si="454">-W456+T456+V456</f>
        <v>0</v>
      </c>
      <c r="Y456" s="40">
        <f>U456*V456</f>
        <v>0</v>
      </c>
      <c r="Z456" s="40">
        <f>-U456*W456</f>
        <v>0</v>
      </c>
      <c r="AA456" s="44">
        <f>U456*X456</f>
        <v>0</v>
      </c>
      <c r="AB456" s="35">
        <f>X456</f>
        <v>0</v>
      </c>
      <c r="AC456" s="40">
        <f>U456*(1+SUMIFS(WORKING!$Y$3:$Y$6802,WORKING!$A$3:$A$6802,$D$3,WORKING!$B$3:$B$6802,A456,WORKING!$C$3:$C$6802,C456))*(1+SUMIFS(WORKING!$AA$3:$AA$6802,WORKING!$A$3:$A$6802,$D$3,WORKING!$B$3:$B$6802,A456,WORKING!$C$3:$C$6802,C456))</f>
        <v>0</v>
      </c>
      <c r="AD456" s="57"/>
      <c r="AE456" s="57"/>
      <c r="AF456" s="61">
        <f t="shared" ref="AF456:AF475" si="455">-AE456+AB456+AD456</f>
        <v>0</v>
      </c>
      <c r="AG456" s="40">
        <f>AC456*AD456</f>
        <v>0</v>
      </c>
      <c r="AH456" s="40">
        <f>-AC456*AE456</f>
        <v>0</v>
      </c>
      <c r="AI456" s="44">
        <f>AC456*AF456</f>
        <v>0</v>
      </c>
      <c r="AJ456" s="35">
        <f t="shared" ref="AJ456:AJ475" si="456">AF456</f>
        <v>0</v>
      </c>
      <c r="AK456" s="40">
        <f>AC456*(1+SUMIFS(WORKING!$Z$3:$Z$6802,WORKING!$A$3:$A$6802,$D$3,WORKING!$B$3:$B$6802,A456,WORKING!$C$3:$C$6802,C456))*(1+SUMIFS(WORKING!$AA$3:$AA$6802,WORKING!$A$3:$A$6802,$D$3,WORKING!$B$3:$B$6802,A456,WORKING!$C$3:$C$6802,C456))</f>
        <v>0</v>
      </c>
      <c r="AL456" s="57"/>
      <c r="AM456" s="57"/>
      <c r="AN456" s="61">
        <f t="shared" ref="AN456:AN475" si="457">-AM456+AJ456+AL456</f>
        <v>0</v>
      </c>
      <c r="AO456" s="40">
        <f>AK456*AL456</f>
        <v>0</v>
      </c>
      <c r="AP456" s="40">
        <f>-AK456*AM456</f>
        <v>0</v>
      </c>
      <c r="AQ456" s="44">
        <f>AK456*AN456</f>
        <v>0</v>
      </c>
    </row>
    <row r="457" spans="1:43" hidden="1" x14ac:dyDescent="0.25">
      <c r="A457" s="49">
        <v>15</v>
      </c>
      <c r="B457" s="49">
        <f t="shared" si="451"/>
        <v>1</v>
      </c>
      <c r="C457" s="7">
        <v>2</v>
      </c>
      <c r="D457" s="228"/>
      <c r="E457" s="228"/>
      <c r="F457" s="40">
        <f>SUMIFS(WORKING!$AB$3:$AB$6802,WORKING!$A$3:$A$6802,Results!$D$3,WORKING!$B$3:$B$6802,Results!A457,WORKING!$C$3:$C$6802,Results!C457)</f>
        <v>0</v>
      </c>
      <c r="G457" s="35">
        <f>SUMIFS(WORKING!$AC$3:$AC$6802,WORKING!$A$3:$A$6802,Results!$D$3,WORKING!$B$3:$B$6802,Results!A457,WORKING!$C$3:$C$6802,Results!C457)/1000</f>
        <v>0</v>
      </c>
      <c r="H457" s="35">
        <f t="shared" ref="H457:H475" si="458">IFERROR(G457/F457,0)</f>
        <v>0</v>
      </c>
      <c r="I457" s="187"/>
      <c r="J457" s="212"/>
      <c r="K457" s="217" t="str">
        <f t="shared" ref="K457:K475" si="459">IFERROR(IF(J457="",G457,J457)/IF(I457="",F457,I457),"")</f>
        <v/>
      </c>
      <c r="L457" s="34">
        <f t="shared" si="452"/>
        <v>0</v>
      </c>
      <c r="M457" s="40">
        <f>IF(K457="",H457*(1+SUMIFS(WORKING!$W$3:$W$6802,WORKING!$A$3:$A$6802,$D$3,WORKING!$B$3:$B$6802,A457,WORKING!$C$3:$C$6802,C457))*(1+SUMIFS(WORKING!$AA$3:$AA$6802,WORKING!$A$3:$A$6802,$D$3,WORKING!$B$3:$B$6802,A457,WORKING!$C$3:$C$6802,C457)),K457*(1+SUMIFS(WORKING!$W$3:$W$6802,WORKING!$A$3:$A$6802,$D$3,WORKING!$B$3:$B$6802,A457,WORKING!$C$3:$C$6802,C457))*(1+SUMIFS(WORKING!$AA$3:$AA$6802,WORKING!$A$3:$A$6802,$D$3,WORKING!$B$3:$B$6802,A457,WORKING!$C$3:$C$6802,C457)))</f>
        <v>0</v>
      </c>
      <c r="N457" s="57"/>
      <c r="O457" s="57"/>
      <c r="P457" s="61">
        <f t="shared" si="453"/>
        <v>0</v>
      </c>
      <c r="Q457" s="40">
        <f t="shared" ref="Q457:Q475" si="460">M457*N457</f>
        <v>0</v>
      </c>
      <c r="R457" s="40">
        <f t="shared" ref="R457:R475" si="461">-M457*O457</f>
        <v>0</v>
      </c>
      <c r="S457" s="44">
        <f t="shared" ref="S457:S475" si="462">M457*P457</f>
        <v>0</v>
      </c>
      <c r="T457" s="35">
        <f t="shared" ref="T457:T475" si="463">P457</f>
        <v>0</v>
      </c>
      <c r="U457" s="40">
        <f>M457*(1+SUMIFS(WORKING!$X$3:$X$6802,WORKING!$A$3:$A$6802,$D$3,WORKING!$B$3:$B$6802,A457,WORKING!$C$3:$C$6802,C457))*(1+SUMIFS(WORKING!$AA$3:$AA$6802,WORKING!$A$3:$A$6802,$D$3,WORKING!$B$3:$B$6802,A457,WORKING!$C$3:$C$6802,C457))</f>
        <v>0</v>
      </c>
      <c r="V457" s="57"/>
      <c r="W457" s="57"/>
      <c r="X457" s="61">
        <f t="shared" si="454"/>
        <v>0</v>
      </c>
      <c r="Y457" s="40">
        <f t="shared" ref="Y457:Y475" si="464">U457*V457</f>
        <v>0</v>
      </c>
      <c r="Z457" s="40">
        <f t="shared" ref="Z457:Z475" si="465">-U457*W457</f>
        <v>0</v>
      </c>
      <c r="AA457" s="44">
        <f t="shared" ref="AA457:AA475" si="466">U457*X457</f>
        <v>0</v>
      </c>
      <c r="AB457" s="35">
        <f t="shared" ref="AB457:AB475" si="467">X457</f>
        <v>0</v>
      </c>
      <c r="AC457" s="40">
        <f>U457*(1+SUMIFS(WORKING!$Y$3:$Y$6802,WORKING!$A$3:$A$6802,$D$3,WORKING!$B$3:$B$6802,A457,WORKING!$C$3:$C$6802,C457))*(1+SUMIFS(WORKING!$AA$3:$AA$6802,WORKING!$A$3:$A$6802,$D$3,WORKING!$B$3:$B$6802,A457,WORKING!$C$3:$C$6802,C457))</f>
        <v>0</v>
      </c>
      <c r="AD457" s="57"/>
      <c r="AE457" s="57"/>
      <c r="AF457" s="61">
        <f t="shared" si="455"/>
        <v>0</v>
      </c>
      <c r="AG457" s="40">
        <f t="shared" ref="AG457:AG475" si="468">AC457*AD457</f>
        <v>0</v>
      </c>
      <c r="AH457" s="40">
        <f t="shared" ref="AH457:AH475" si="469">-AC457*AE457</f>
        <v>0</v>
      </c>
      <c r="AI457" s="44">
        <f t="shared" ref="AI457:AI475" si="470">AC457*AF457</f>
        <v>0</v>
      </c>
      <c r="AJ457" s="35">
        <f t="shared" si="456"/>
        <v>0</v>
      </c>
      <c r="AK457" s="40">
        <f>AC457*(1+SUMIFS(WORKING!$Z$3:$Z$6802,WORKING!$A$3:$A$6802,$D$3,WORKING!$B$3:$B$6802,A457,WORKING!$C$3:$C$6802,C457))*(1+SUMIFS(WORKING!$AA$3:$AA$6802,WORKING!$A$3:$A$6802,$D$3,WORKING!$B$3:$B$6802,A457,WORKING!$C$3:$C$6802,C457))</f>
        <v>0</v>
      </c>
      <c r="AL457" s="57"/>
      <c r="AM457" s="57"/>
      <c r="AN457" s="61">
        <f t="shared" si="457"/>
        <v>0</v>
      </c>
      <c r="AO457" s="40">
        <f t="shared" ref="AO457:AO475" si="471">AK457*AL457</f>
        <v>0</v>
      </c>
      <c r="AP457" s="40">
        <f t="shared" ref="AP457:AP475" si="472">-AK457*AM457</f>
        <v>0</v>
      </c>
      <c r="AQ457" s="44">
        <f t="shared" ref="AQ457:AQ475" si="473">AK457*AN457</f>
        <v>0</v>
      </c>
    </row>
    <row r="458" spans="1:43" hidden="1" x14ac:dyDescent="0.25">
      <c r="A458" s="49">
        <v>15</v>
      </c>
      <c r="B458" s="49">
        <f t="shared" si="451"/>
        <v>1</v>
      </c>
      <c r="C458" s="7">
        <v>3</v>
      </c>
      <c r="D458" s="228"/>
      <c r="E458" s="228"/>
      <c r="F458" s="40">
        <f>SUMIFS(WORKING!$AB$3:$AB$6802,WORKING!$A$3:$A$6802,Results!$D$3,WORKING!$B$3:$B$6802,Results!A458,WORKING!$C$3:$C$6802,Results!C458)</f>
        <v>0</v>
      </c>
      <c r="G458" s="35">
        <f>SUMIFS(WORKING!$AC$3:$AC$6802,WORKING!$A$3:$A$6802,Results!$D$3,WORKING!$B$3:$B$6802,Results!A458,WORKING!$C$3:$C$6802,Results!C458)/1000</f>
        <v>0</v>
      </c>
      <c r="H458" s="35">
        <f t="shared" si="458"/>
        <v>0</v>
      </c>
      <c r="I458" s="187"/>
      <c r="J458" s="212"/>
      <c r="K458" s="217" t="str">
        <f t="shared" si="459"/>
        <v/>
      </c>
      <c r="L458" s="34">
        <f t="shared" si="452"/>
        <v>0</v>
      </c>
      <c r="M458" s="40">
        <f>IF(K458="",H458*(1+SUMIFS(WORKING!$W$3:$W$6802,WORKING!$A$3:$A$6802,$D$3,WORKING!$B$3:$B$6802,A458,WORKING!$C$3:$C$6802,C458))*(1+SUMIFS(WORKING!$AA$3:$AA$6802,WORKING!$A$3:$A$6802,$D$3,WORKING!$B$3:$B$6802,A458,WORKING!$C$3:$C$6802,C458)),K458*(1+SUMIFS(WORKING!$W$3:$W$6802,WORKING!$A$3:$A$6802,$D$3,WORKING!$B$3:$B$6802,A458,WORKING!$C$3:$C$6802,C458))*(1+SUMIFS(WORKING!$AA$3:$AA$6802,WORKING!$A$3:$A$6802,$D$3,WORKING!$B$3:$B$6802,A458,WORKING!$C$3:$C$6802,C458)))</f>
        <v>0</v>
      </c>
      <c r="N458" s="57"/>
      <c r="O458" s="57"/>
      <c r="P458" s="61">
        <f t="shared" si="453"/>
        <v>0</v>
      </c>
      <c r="Q458" s="40">
        <f t="shared" si="460"/>
        <v>0</v>
      </c>
      <c r="R458" s="40">
        <f t="shared" si="461"/>
        <v>0</v>
      </c>
      <c r="S458" s="44">
        <f t="shared" si="462"/>
        <v>0</v>
      </c>
      <c r="T458" s="35">
        <f t="shared" si="463"/>
        <v>0</v>
      </c>
      <c r="U458" s="40">
        <f>M458*(1+SUMIFS(WORKING!$X$3:$X$6802,WORKING!$A$3:$A$6802,$D$3,WORKING!$B$3:$B$6802,A458,WORKING!$C$3:$C$6802,C458))*(1+SUMIFS(WORKING!$AA$3:$AA$6802,WORKING!$A$3:$A$6802,$D$3,WORKING!$B$3:$B$6802,A458,WORKING!$C$3:$C$6802,C458))</f>
        <v>0</v>
      </c>
      <c r="V458" s="57"/>
      <c r="W458" s="57"/>
      <c r="X458" s="61">
        <f t="shared" si="454"/>
        <v>0</v>
      </c>
      <c r="Y458" s="40">
        <f t="shared" si="464"/>
        <v>0</v>
      </c>
      <c r="Z458" s="40">
        <f t="shared" si="465"/>
        <v>0</v>
      </c>
      <c r="AA458" s="44">
        <f t="shared" si="466"/>
        <v>0</v>
      </c>
      <c r="AB458" s="35">
        <f t="shared" si="467"/>
        <v>0</v>
      </c>
      <c r="AC458" s="40">
        <f>U458*(1+SUMIFS(WORKING!$Y$3:$Y$6802,WORKING!$A$3:$A$6802,$D$3,WORKING!$B$3:$B$6802,A458,WORKING!$C$3:$C$6802,C458))*(1+SUMIFS(WORKING!$AA$3:$AA$6802,WORKING!$A$3:$A$6802,$D$3,WORKING!$B$3:$B$6802,A458,WORKING!$C$3:$C$6802,C458))</f>
        <v>0</v>
      </c>
      <c r="AD458" s="57"/>
      <c r="AE458" s="57"/>
      <c r="AF458" s="61">
        <f t="shared" si="455"/>
        <v>0</v>
      </c>
      <c r="AG458" s="40">
        <f t="shared" si="468"/>
        <v>0</v>
      </c>
      <c r="AH458" s="40">
        <f t="shared" si="469"/>
        <v>0</v>
      </c>
      <c r="AI458" s="44">
        <f t="shared" si="470"/>
        <v>0</v>
      </c>
      <c r="AJ458" s="35">
        <f t="shared" si="456"/>
        <v>0</v>
      </c>
      <c r="AK458" s="40">
        <f>AC458*(1+SUMIFS(WORKING!$Z$3:$Z$6802,WORKING!$A$3:$A$6802,$D$3,WORKING!$B$3:$B$6802,A458,WORKING!$C$3:$C$6802,C458))*(1+SUMIFS(WORKING!$AA$3:$AA$6802,WORKING!$A$3:$A$6802,$D$3,WORKING!$B$3:$B$6802,A458,WORKING!$C$3:$C$6802,C458))</f>
        <v>0</v>
      </c>
      <c r="AL458" s="57"/>
      <c r="AM458" s="57"/>
      <c r="AN458" s="61">
        <f t="shared" si="457"/>
        <v>0</v>
      </c>
      <c r="AO458" s="40">
        <f t="shared" si="471"/>
        <v>0</v>
      </c>
      <c r="AP458" s="40">
        <f t="shared" si="472"/>
        <v>0</v>
      </c>
      <c r="AQ458" s="44">
        <f t="shared" si="473"/>
        <v>0</v>
      </c>
    </row>
    <row r="459" spans="1:43" hidden="1" x14ac:dyDescent="0.25">
      <c r="A459" s="49">
        <v>15</v>
      </c>
      <c r="B459" s="49">
        <f t="shared" si="451"/>
        <v>1</v>
      </c>
      <c r="C459" s="7">
        <v>4</v>
      </c>
      <c r="D459" s="228"/>
      <c r="E459" s="228"/>
      <c r="F459" s="40">
        <f>SUMIFS(WORKING!$AB$3:$AB$6802,WORKING!$A$3:$A$6802,Results!$D$3,WORKING!$B$3:$B$6802,Results!A459,WORKING!$C$3:$C$6802,Results!C459)</f>
        <v>0</v>
      </c>
      <c r="G459" s="35">
        <f>SUMIFS(WORKING!$AC$3:$AC$6802,WORKING!$A$3:$A$6802,Results!$D$3,WORKING!$B$3:$B$6802,Results!A459,WORKING!$C$3:$C$6802,Results!C459)/1000</f>
        <v>0</v>
      </c>
      <c r="H459" s="35">
        <f t="shared" si="458"/>
        <v>0</v>
      </c>
      <c r="I459" s="187"/>
      <c r="J459" s="212"/>
      <c r="K459" s="217" t="str">
        <f t="shared" si="459"/>
        <v/>
      </c>
      <c r="L459" s="34">
        <f t="shared" si="452"/>
        <v>0</v>
      </c>
      <c r="M459" s="40">
        <f>IF(K459="",H459*(1+SUMIFS(WORKING!$W$3:$W$6802,WORKING!$A$3:$A$6802,$D$3,WORKING!$B$3:$B$6802,A459,WORKING!$C$3:$C$6802,C459))*(1+SUMIFS(WORKING!$AA$3:$AA$6802,WORKING!$A$3:$A$6802,$D$3,WORKING!$B$3:$B$6802,A459,WORKING!$C$3:$C$6802,C459)),K459*(1+SUMIFS(WORKING!$W$3:$W$6802,WORKING!$A$3:$A$6802,$D$3,WORKING!$B$3:$B$6802,A459,WORKING!$C$3:$C$6802,C459))*(1+SUMIFS(WORKING!$AA$3:$AA$6802,WORKING!$A$3:$A$6802,$D$3,WORKING!$B$3:$B$6802,A459,WORKING!$C$3:$C$6802,C459)))</f>
        <v>0</v>
      </c>
      <c r="N459" s="57"/>
      <c r="O459" s="57"/>
      <c r="P459" s="61">
        <f t="shared" si="453"/>
        <v>0</v>
      </c>
      <c r="Q459" s="40">
        <f t="shared" si="460"/>
        <v>0</v>
      </c>
      <c r="R459" s="40">
        <f t="shared" si="461"/>
        <v>0</v>
      </c>
      <c r="S459" s="44">
        <f t="shared" si="462"/>
        <v>0</v>
      </c>
      <c r="T459" s="35">
        <f t="shared" si="463"/>
        <v>0</v>
      </c>
      <c r="U459" s="40">
        <f>M459*(1+SUMIFS(WORKING!$X$3:$X$6802,WORKING!$A$3:$A$6802,$D$3,WORKING!$B$3:$B$6802,A459,WORKING!$C$3:$C$6802,C459))*(1+SUMIFS(WORKING!$AA$3:$AA$6802,WORKING!$A$3:$A$6802,$D$3,WORKING!$B$3:$B$6802,A459,WORKING!$C$3:$C$6802,C459))</f>
        <v>0</v>
      </c>
      <c r="V459" s="57"/>
      <c r="W459" s="57"/>
      <c r="X459" s="61">
        <f t="shared" si="454"/>
        <v>0</v>
      </c>
      <c r="Y459" s="40">
        <f t="shared" si="464"/>
        <v>0</v>
      </c>
      <c r="Z459" s="40">
        <f t="shared" si="465"/>
        <v>0</v>
      </c>
      <c r="AA459" s="44">
        <f t="shared" si="466"/>
        <v>0</v>
      </c>
      <c r="AB459" s="35">
        <f t="shared" si="467"/>
        <v>0</v>
      </c>
      <c r="AC459" s="40">
        <f>U459*(1+SUMIFS(WORKING!$Y$3:$Y$6802,WORKING!$A$3:$A$6802,$D$3,WORKING!$B$3:$B$6802,A459,WORKING!$C$3:$C$6802,C459))*(1+SUMIFS(WORKING!$AA$3:$AA$6802,WORKING!$A$3:$A$6802,$D$3,WORKING!$B$3:$B$6802,A459,WORKING!$C$3:$C$6802,C459))</f>
        <v>0</v>
      </c>
      <c r="AD459" s="57"/>
      <c r="AE459" s="57"/>
      <c r="AF459" s="61">
        <f t="shared" si="455"/>
        <v>0</v>
      </c>
      <c r="AG459" s="40">
        <f t="shared" si="468"/>
        <v>0</v>
      </c>
      <c r="AH459" s="40">
        <f t="shared" si="469"/>
        <v>0</v>
      </c>
      <c r="AI459" s="44">
        <f t="shared" si="470"/>
        <v>0</v>
      </c>
      <c r="AJ459" s="35">
        <f t="shared" si="456"/>
        <v>0</v>
      </c>
      <c r="AK459" s="40">
        <f>AC459*(1+SUMIFS(WORKING!$Z$3:$Z$6802,WORKING!$A$3:$A$6802,$D$3,WORKING!$B$3:$B$6802,A459,WORKING!$C$3:$C$6802,C459))*(1+SUMIFS(WORKING!$AA$3:$AA$6802,WORKING!$A$3:$A$6802,$D$3,WORKING!$B$3:$B$6802,A459,WORKING!$C$3:$C$6802,C459))</f>
        <v>0</v>
      </c>
      <c r="AL459" s="57"/>
      <c r="AM459" s="57"/>
      <c r="AN459" s="61">
        <f t="shared" si="457"/>
        <v>0</v>
      </c>
      <c r="AO459" s="40">
        <f t="shared" si="471"/>
        <v>0</v>
      </c>
      <c r="AP459" s="40">
        <f t="shared" si="472"/>
        <v>0</v>
      </c>
      <c r="AQ459" s="44">
        <f t="shared" si="473"/>
        <v>0</v>
      </c>
    </row>
    <row r="460" spans="1:43" hidden="1" x14ac:dyDescent="0.25">
      <c r="A460" s="49">
        <v>15</v>
      </c>
      <c r="B460" s="49">
        <f t="shared" si="451"/>
        <v>1</v>
      </c>
      <c r="C460" s="7">
        <v>5</v>
      </c>
      <c r="D460" s="228"/>
      <c r="E460" s="228"/>
      <c r="F460" s="40">
        <f>SUMIFS(WORKING!$AB$3:$AB$6802,WORKING!$A$3:$A$6802,Results!$D$3,WORKING!$B$3:$B$6802,Results!A460,WORKING!$C$3:$C$6802,Results!C460)</f>
        <v>0</v>
      </c>
      <c r="G460" s="35">
        <f>SUMIFS(WORKING!$AC$3:$AC$6802,WORKING!$A$3:$A$6802,Results!$D$3,WORKING!$B$3:$B$6802,Results!A460,WORKING!$C$3:$C$6802,Results!C460)/1000</f>
        <v>0</v>
      </c>
      <c r="H460" s="35">
        <f t="shared" si="458"/>
        <v>0</v>
      </c>
      <c r="I460" s="187"/>
      <c r="J460" s="212"/>
      <c r="K460" s="217" t="str">
        <f t="shared" si="459"/>
        <v/>
      </c>
      <c r="L460" s="34">
        <f t="shared" si="452"/>
        <v>0</v>
      </c>
      <c r="M460" s="40">
        <f>IF(K460="",H460*(1+SUMIFS(WORKING!$W$3:$W$6802,WORKING!$A$3:$A$6802,$D$3,WORKING!$B$3:$B$6802,A460,WORKING!$C$3:$C$6802,C460))*(1+SUMIFS(WORKING!$AA$3:$AA$6802,WORKING!$A$3:$A$6802,$D$3,WORKING!$B$3:$B$6802,A460,WORKING!$C$3:$C$6802,C460)),K460*(1+SUMIFS(WORKING!$W$3:$W$6802,WORKING!$A$3:$A$6802,$D$3,WORKING!$B$3:$B$6802,A460,WORKING!$C$3:$C$6802,C460))*(1+SUMIFS(WORKING!$AA$3:$AA$6802,WORKING!$A$3:$A$6802,$D$3,WORKING!$B$3:$B$6802,A460,WORKING!$C$3:$C$6802,C460)))</f>
        <v>0</v>
      </c>
      <c r="N460" s="57"/>
      <c r="O460" s="57"/>
      <c r="P460" s="61">
        <f t="shared" si="453"/>
        <v>0</v>
      </c>
      <c r="Q460" s="40">
        <f t="shared" si="460"/>
        <v>0</v>
      </c>
      <c r="R460" s="40">
        <f t="shared" si="461"/>
        <v>0</v>
      </c>
      <c r="S460" s="44">
        <f t="shared" si="462"/>
        <v>0</v>
      </c>
      <c r="T460" s="35">
        <f t="shared" si="463"/>
        <v>0</v>
      </c>
      <c r="U460" s="40">
        <f>M460*(1+SUMIFS(WORKING!$X$3:$X$6802,WORKING!$A$3:$A$6802,$D$3,WORKING!$B$3:$B$6802,A460,WORKING!$C$3:$C$6802,C460))*(1+SUMIFS(WORKING!$AA$3:$AA$6802,WORKING!$A$3:$A$6802,$D$3,WORKING!$B$3:$B$6802,A460,WORKING!$C$3:$C$6802,C460))</f>
        <v>0</v>
      </c>
      <c r="V460" s="57"/>
      <c r="W460" s="57"/>
      <c r="X460" s="61">
        <f t="shared" si="454"/>
        <v>0</v>
      </c>
      <c r="Y460" s="40">
        <f t="shared" si="464"/>
        <v>0</v>
      </c>
      <c r="Z460" s="40">
        <f t="shared" si="465"/>
        <v>0</v>
      </c>
      <c r="AA460" s="44">
        <f t="shared" si="466"/>
        <v>0</v>
      </c>
      <c r="AB460" s="35">
        <f t="shared" si="467"/>
        <v>0</v>
      </c>
      <c r="AC460" s="40">
        <f>U460*(1+SUMIFS(WORKING!$Y$3:$Y$6802,WORKING!$A$3:$A$6802,$D$3,WORKING!$B$3:$B$6802,A460,WORKING!$C$3:$C$6802,C460))*(1+SUMIFS(WORKING!$AA$3:$AA$6802,WORKING!$A$3:$A$6802,$D$3,WORKING!$B$3:$B$6802,A460,WORKING!$C$3:$C$6802,C460))</f>
        <v>0</v>
      </c>
      <c r="AD460" s="57"/>
      <c r="AE460" s="57"/>
      <c r="AF460" s="61">
        <f t="shared" si="455"/>
        <v>0</v>
      </c>
      <c r="AG460" s="40">
        <f t="shared" si="468"/>
        <v>0</v>
      </c>
      <c r="AH460" s="40">
        <f t="shared" si="469"/>
        <v>0</v>
      </c>
      <c r="AI460" s="44">
        <f t="shared" si="470"/>
        <v>0</v>
      </c>
      <c r="AJ460" s="35">
        <f t="shared" si="456"/>
        <v>0</v>
      </c>
      <c r="AK460" s="40">
        <f>AC460*(1+SUMIFS(WORKING!$Z$3:$Z$6802,WORKING!$A$3:$A$6802,$D$3,WORKING!$B$3:$B$6802,A460,WORKING!$C$3:$C$6802,C460))*(1+SUMIFS(WORKING!$AA$3:$AA$6802,WORKING!$A$3:$A$6802,$D$3,WORKING!$B$3:$B$6802,A460,WORKING!$C$3:$C$6802,C460))</f>
        <v>0</v>
      </c>
      <c r="AL460" s="57"/>
      <c r="AM460" s="57"/>
      <c r="AN460" s="61">
        <f t="shared" si="457"/>
        <v>0</v>
      </c>
      <c r="AO460" s="40">
        <f t="shared" si="471"/>
        <v>0</v>
      </c>
      <c r="AP460" s="40">
        <f t="shared" si="472"/>
        <v>0</v>
      </c>
      <c r="AQ460" s="44">
        <f t="shared" si="473"/>
        <v>0</v>
      </c>
    </row>
    <row r="461" spans="1:43" hidden="1" x14ac:dyDescent="0.25">
      <c r="A461" s="49">
        <v>15</v>
      </c>
      <c r="B461" s="49">
        <f t="shared" si="451"/>
        <v>1</v>
      </c>
      <c r="C461" s="7">
        <v>6</v>
      </c>
      <c r="D461" s="228"/>
      <c r="E461" s="228"/>
      <c r="F461" s="40">
        <f>SUMIFS(WORKING!$AB$3:$AB$6802,WORKING!$A$3:$A$6802,Results!$D$3,WORKING!$B$3:$B$6802,Results!A461,WORKING!$C$3:$C$6802,Results!C461)</f>
        <v>0</v>
      </c>
      <c r="G461" s="35">
        <f>SUMIFS(WORKING!$AC$3:$AC$6802,WORKING!$A$3:$A$6802,Results!$D$3,WORKING!$B$3:$B$6802,Results!A461,WORKING!$C$3:$C$6802,Results!C461)/1000</f>
        <v>0</v>
      </c>
      <c r="H461" s="35">
        <f t="shared" si="458"/>
        <v>0</v>
      </c>
      <c r="I461" s="187"/>
      <c r="J461" s="212"/>
      <c r="K461" s="217" t="str">
        <f t="shared" si="459"/>
        <v/>
      </c>
      <c r="L461" s="34">
        <f t="shared" si="452"/>
        <v>0</v>
      </c>
      <c r="M461" s="40">
        <f>IF(K461="",H461*(1+SUMIFS(WORKING!$W$3:$W$6802,WORKING!$A$3:$A$6802,$D$3,WORKING!$B$3:$B$6802,A461,WORKING!$C$3:$C$6802,C461))*(1+SUMIFS(WORKING!$AA$3:$AA$6802,WORKING!$A$3:$A$6802,$D$3,WORKING!$B$3:$B$6802,A461,WORKING!$C$3:$C$6802,C461)),K461*(1+SUMIFS(WORKING!$W$3:$W$6802,WORKING!$A$3:$A$6802,$D$3,WORKING!$B$3:$B$6802,A461,WORKING!$C$3:$C$6802,C461))*(1+SUMIFS(WORKING!$AA$3:$AA$6802,WORKING!$A$3:$A$6802,$D$3,WORKING!$B$3:$B$6802,A461,WORKING!$C$3:$C$6802,C461)))</f>
        <v>0</v>
      </c>
      <c r="N461" s="57"/>
      <c r="O461" s="57"/>
      <c r="P461" s="61">
        <f t="shared" si="453"/>
        <v>0</v>
      </c>
      <c r="Q461" s="40">
        <f t="shared" si="460"/>
        <v>0</v>
      </c>
      <c r="R461" s="40">
        <f t="shared" si="461"/>
        <v>0</v>
      </c>
      <c r="S461" s="44">
        <f t="shared" si="462"/>
        <v>0</v>
      </c>
      <c r="T461" s="35">
        <f t="shared" si="463"/>
        <v>0</v>
      </c>
      <c r="U461" s="40">
        <f>M461*(1+SUMIFS(WORKING!$X$3:$X$6802,WORKING!$A$3:$A$6802,$D$3,WORKING!$B$3:$B$6802,A461,WORKING!$C$3:$C$6802,C461))*(1+SUMIFS(WORKING!$AA$3:$AA$6802,WORKING!$A$3:$A$6802,$D$3,WORKING!$B$3:$B$6802,A461,WORKING!$C$3:$C$6802,C461))</f>
        <v>0</v>
      </c>
      <c r="V461" s="57"/>
      <c r="W461" s="57"/>
      <c r="X461" s="61">
        <f t="shared" si="454"/>
        <v>0</v>
      </c>
      <c r="Y461" s="40">
        <f t="shared" si="464"/>
        <v>0</v>
      </c>
      <c r="Z461" s="40">
        <f t="shared" si="465"/>
        <v>0</v>
      </c>
      <c r="AA461" s="44">
        <f t="shared" si="466"/>
        <v>0</v>
      </c>
      <c r="AB461" s="35">
        <f t="shared" si="467"/>
        <v>0</v>
      </c>
      <c r="AC461" s="40">
        <f>U461*(1+SUMIFS(WORKING!$Y$3:$Y$6802,WORKING!$A$3:$A$6802,$D$3,WORKING!$B$3:$B$6802,A461,WORKING!$C$3:$C$6802,C461))*(1+SUMIFS(WORKING!$AA$3:$AA$6802,WORKING!$A$3:$A$6802,$D$3,WORKING!$B$3:$B$6802,A461,WORKING!$C$3:$C$6802,C461))</f>
        <v>0</v>
      </c>
      <c r="AD461" s="57"/>
      <c r="AE461" s="57"/>
      <c r="AF461" s="61">
        <f t="shared" si="455"/>
        <v>0</v>
      </c>
      <c r="AG461" s="40">
        <f t="shared" si="468"/>
        <v>0</v>
      </c>
      <c r="AH461" s="40">
        <f t="shared" si="469"/>
        <v>0</v>
      </c>
      <c r="AI461" s="44">
        <f t="shared" si="470"/>
        <v>0</v>
      </c>
      <c r="AJ461" s="35">
        <f t="shared" si="456"/>
        <v>0</v>
      </c>
      <c r="AK461" s="40">
        <f>AC461*(1+SUMIFS(WORKING!$Z$3:$Z$6802,WORKING!$A$3:$A$6802,$D$3,WORKING!$B$3:$B$6802,A461,WORKING!$C$3:$C$6802,C461))*(1+SUMIFS(WORKING!$AA$3:$AA$6802,WORKING!$A$3:$A$6802,$D$3,WORKING!$B$3:$B$6802,A461,WORKING!$C$3:$C$6802,C461))</f>
        <v>0</v>
      </c>
      <c r="AL461" s="57"/>
      <c r="AM461" s="57"/>
      <c r="AN461" s="61">
        <f t="shared" si="457"/>
        <v>0</v>
      </c>
      <c r="AO461" s="40">
        <f t="shared" si="471"/>
        <v>0</v>
      </c>
      <c r="AP461" s="40">
        <f t="shared" si="472"/>
        <v>0</v>
      </c>
      <c r="AQ461" s="44">
        <f t="shared" si="473"/>
        <v>0</v>
      </c>
    </row>
    <row r="462" spans="1:43" hidden="1" x14ac:dyDescent="0.25">
      <c r="A462" s="49">
        <v>15</v>
      </c>
      <c r="B462" s="49">
        <f t="shared" si="451"/>
        <v>2</v>
      </c>
      <c r="C462" s="7">
        <v>7</v>
      </c>
      <c r="D462" s="228"/>
      <c r="E462" s="228"/>
      <c r="F462" s="40">
        <f>SUMIFS(WORKING!$AB$3:$AB$6802,WORKING!$A$3:$A$6802,Results!$D$3,WORKING!$B$3:$B$6802,Results!A462,WORKING!$C$3:$C$6802,Results!C462)</f>
        <v>0</v>
      </c>
      <c r="G462" s="35">
        <f>SUMIFS(WORKING!$AC$3:$AC$6802,WORKING!$A$3:$A$6802,Results!$D$3,WORKING!$B$3:$B$6802,Results!A462,WORKING!$C$3:$C$6802,Results!C462)/1000</f>
        <v>0</v>
      </c>
      <c r="H462" s="35">
        <f t="shared" si="458"/>
        <v>0</v>
      </c>
      <c r="I462" s="187"/>
      <c r="J462" s="212"/>
      <c r="K462" s="217" t="str">
        <f t="shared" si="459"/>
        <v/>
      </c>
      <c r="L462" s="34">
        <f t="shared" si="452"/>
        <v>0</v>
      </c>
      <c r="M462" s="40">
        <f>IF(K462="",H462*(1+SUMIFS(WORKING!$W$3:$W$6802,WORKING!$A$3:$A$6802,$D$3,WORKING!$B$3:$B$6802,A462,WORKING!$C$3:$C$6802,C462))*(1+SUMIFS(WORKING!$AA$3:$AA$6802,WORKING!$A$3:$A$6802,$D$3,WORKING!$B$3:$B$6802,A462,WORKING!$C$3:$C$6802,C462)),K462*(1+SUMIFS(WORKING!$W$3:$W$6802,WORKING!$A$3:$A$6802,$D$3,WORKING!$B$3:$B$6802,A462,WORKING!$C$3:$C$6802,C462))*(1+SUMIFS(WORKING!$AA$3:$AA$6802,WORKING!$A$3:$A$6802,$D$3,WORKING!$B$3:$B$6802,A462,WORKING!$C$3:$C$6802,C462)))</f>
        <v>0</v>
      </c>
      <c r="N462" s="57"/>
      <c r="O462" s="57"/>
      <c r="P462" s="61">
        <f t="shared" si="453"/>
        <v>0</v>
      </c>
      <c r="Q462" s="40">
        <f t="shared" si="460"/>
        <v>0</v>
      </c>
      <c r="R462" s="40">
        <f t="shared" si="461"/>
        <v>0</v>
      </c>
      <c r="S462" s="44">
        <f t="shared" si="462"/>
        <v>0</v>
      </c>
      <c r="T462" s="35">
        <f t="shared" si="463"/>
        <v>0</v>
      </c>
      <c r="U462" s="40">
        <f>M462*(1+SUMIFS(WORKING!$X$3:$X$6802,WORKING!$A$3:$A$6802,$D$3,WORKING!$B$3:$B$6802,A462,WORKING!$C$3:$C$6802,C462))*(1+SUMIFS(WORKING!$AA$3:$AA$6802,WORKING!$A$3:$A$6802,$D$3,WORKING!$B$3:$B$6802,A462,WORKING!$C$3:$C$6802,C462))</f>
        <v>0</v>
      </c>
      <c r="V462" s="57"/>
      <c r="W462" s="57"/>
      <c r="X462" s="61">
        <f t="shared" si="454"/>
        <v>0</v>
      </c>
      <c r="Y462" s="40">
        <f t="shared" si="464"/>
        <v>0</v>
      </c>
      <c r="Z462" s="40">
        <f t="shared" si="465"/>
        <v>0</v>
      </c>
      <c r="AA462" s="44">
        <f t="shared" si="466"/>
        <v>0</v>
      </c>
      <c r="AB462" s="35">
        <f t="shared" si="467"/>
        <v>0</v>
      </c>
      <c r="AC462" s="40">
        <f>U462*(1+SUMIFS(WORKING!$Y$3:$Y$6802,WORKING!$A$3:$A$6802,$D$3,WORKING!$B$3:$B$6802,A462,WORKING!$C$3:$C$6802,C462))*(1+SUMIFS(WORKING!$AA$3:$AA$6802,WORKING!$A$3:$A$6802,$D$3,WORKING!$B$3:$B$6802,A462,WORKING!$C$3:$C$6802,C462))</f>
        <v>0</v>
      </c>
      <c r="AD462" s="57"/>
      <c r="AE462" s="57"/>
      <c r="AF462" s="61">
        <f t="shared" si="455"/>
        <v>0</v>
      </c>
      <c r="AG462" s="40">
        <f t="shared" si="468"/>
        <v>0</v>
      </c>
      <c r="AH462" s="40">
        <f t="shared" si="469"/>
        <v>0</v>
      </c>
      <c r="AI462" s="44">
        <f t="shared" si="470"/>
        <v>0</v>
      </c>
      <c r="AJ462" s="35">
        <f t="shared" si="456"/>
        <v>0</v>
      </c>
      <c r="AK462" s="40">
        <f>AC462*(1+SUMIFS(WORKING!$Z$3:$Z$6802,WORKING!$A$3:$A$6802,$D$3,WORKING!$B$3:$B$6802,A462,WORKING!$C$3:$C$6802,C462))*(1+SUMIFS(WORKING!$AA$3:$AA$6802,WORKING!$A$3:$A$6802,$D$3,WORKING!$B$3:$B$6802,A462,WORKING!$C$3:$C$6802,C462))</f>
        <v>0</v>
      </c>
      <c r="AL462" s="57"/>
      <c r="AM462" s="57"/>
      <c r="AN462" s="61">
        <f t="shared" si="457"/>
        <v>0</v>
      </c>
      <c r="AO462" s="40">
        <f t="shared" si="471"/>
        <v>0</v>
      </c>
      <c r="AP462" s="40">
        <f t="shared" si="472"/>
        <v>0</v>
      </c>
      <c r="AQ462" s="44">
        <f t="shared" si="473"/>
        <v>0</v>
      </c>
    </row>
    <row r="463" spans="1:43" hidden="1" x14ac:dyDescent="0.25">
      <c r="A463" s="49">
        <v>15</v>
      </c>
      <c r="B463" s="49">
        <f t="shared" si="451"/>
        <v>2</v>
      </c>
      <c r="C463" s="7">
        <v>8</v>
      </c>
      <c r="D463" s="228"/>
      <c r="E463" s="228"/>
      <c r="F463" s="40">
        <f>SUMIFS(WORKING!$AB$3:$AB$6802,WORKING!$A$3:$A$6802,Results!$D$3,WORKING!$B$3:$B$6802,Results!A463,WORKING!$C$3:$C$6802,Results!C463)</f>
        <v>0</v>
      </c>
      <c r="G463" s="35">
        <f>SUMIFS(WORKING!$AC$3:$AC$6802,WORKING!$A$3:$A$6802,Results!$D$3,WORKING!$B$3:$B$6802,Results!A463,WORKING!$C$3:$C$6802,Results!C463)/1000</f>
        <v>0</v>
      </c>
      <c r="H463" s="35">
        <f t="shared" si="458"/>
        <v>0</v>
      </c>
      <c r="I463" s="187"/>
      <c r="J463" s="212"/>
      <c r="K463" s="217" t="str">
        <f t="shared" si="459"/>
        <v/>
      </c>
      <c r="L463" s="34">
        <f t="shared" si="452"/>
        <v>0</v>
      </c>
      <c r="M463" s="40">
        <f>IF(K463="",H463*(1+SUMIFS(WORKING!$W$3:$W$6802,WORKING!$A$3:$A$6802,$D$3,WORKING!$B$3:$B$6802,A463,WORKING!$C$3:$C$6802,C463))*(1+SUMIFS(WORKING!$AA$3:$AA$6802,WORKING!$A$3:$A$6802,$D$3,WORKING!$B$3:$B$6802,A463,WORKING!$C$3:$C$6802,C463)),K463*(1+SUMIFS(WORKING!$W$3:$W$6802,WORKING!$A$3:$A$6802,$D$3,WORKING!$B$3:$B$6802,A463,WORKING!$C$3:$C$6802,C463))*(1+SUMIFS(WORKING!$AA$3:$AA$6802,WORKING!$A$3:$A$6802,$D$3,WORKING!$B$3:$B$6802,A463,WORKING!$C$3:$C$6802,C463)))</f>
        <v>0</v>
      </c>
      <c r="N463" s="57"/>
      <c r="O463" s="57"/>
      <c r="P463" s="61">
        <f t="shared" si="453"/>
        <v>0</v>
      </c>
      <c r="Q463" s="40">
        <f t="shared" si="460"/>
        <v>0</v>
      </c>
      <c r="R463" s="40">
        <f t="shared" si="461"/>
        <v>0</v>
      </c>
      <c r="S463" s="44">
        <f t="shared" si="462"/>
        <v>0</v>
      </c>
      <c r="T463" s="35">
        <f t="shared" si="463"/>
        <v>0</v>
      </c>
      <c r="U463" s="40">
        <f>M463*(1+SUMIFS(WORKING!$X$3:$X$6802,WORKING!$A$3:$A$6802,$D$3,WORKING!$B$3:$B$6802,A463,WORKING!$C$3:$C$6802,C463))*(1+SUMIFS(WORKING!$AA$3:$AA$6802,WORKING!$A$3:$A$6802,$D$3,WORKING!$B$3:$B$6802,A463,WORKING!$C$3:$C$6802,C463))</f>
        <v>0</v>
      </c>
      <c r="V463" s="57"/>
      <c r="W463" s="57"/>
      <c r="X463" s="61">
        <f t="shared" si="454"/>
        <v>0</v>
      </c>
      <c r="Y463" s="40">
        <f t="shared" si="464"/>
        <v>0</v>
      </c>
      <c r="Z463" s="40">
        <f t="shared" si="465"/>
        <v>0</v>
      </c>
      <c r="AA463" s="44">
        <f t="shared" si="466"/>
        <v>0</v>
      </c>
      <c r="AB463" s="35">
        <f t="shared" si="467"/>
        <v>0</v>
      </c>
      <c r="AC463" s="40">
        <f>U463*(1+SUMIFS(WORKING!$Y$3:$Y$6802,WORKING!$A$3:$A$6802,$D$3,WORKING!$B$3:$B$6802,A463,WORKING!$C$3:$C$6802,C463))*(1+SUMIFS(WORKING!$AA$3:$AA$6802,WORKING!$A$3:$A$6802,$D$3,WORKING!$B$3:$B$6802,A463,WORKING!$C$3:$C$6802,C463))</f>
        <v>0</v>
      </c>
      <c r="AD463" s="57"/>
      <c r="AE463" s="57"/>
      <c r="AF463" s="61">
        <f t="shared" si="455"/>
        <v>0</v>
      </c>
      <c r="AG463" s="40">
        <f t="shared" si="468"/>
        <v>0</v>
      </c>
      <c r="AH463" s="40">
        <f t="shared" si="469"/>
        <v>0</v>
      </c>
      <c r="AI463" s="44">
        <f t="shared" si="470"/>
        <v>0</v>
      </c>
      <c r="AJ463" s="35">
        <f t="shared" si="456"/>
        <v>0</v>
      </c>
      <c r="AK463" s="40">
        <f>AC463*(1+SUMIFS(WORKING!$Z$3:$Z$6802,WORKING!$A$3:$A$6802,$D$3,WORKING!$B$3:$B$6802,A463,WORKING!$C$3:$C$6802,C463))*(1+SUMIFS(WORKING!$AA$3:$AA$6802,WORKING!$A$3:$A$6802,$D$3,WORKING!$B$3:$B$6802,A463,WORKING!$C$3:$C$6802,C463))</f>
        <v>0</v>
      </c>
      <c r="AL463" s="57"/>
      <c r="AM463" s="57"/>
      <c r="AN463" s="61">
        <f t="shared" si="457"/>
        <v>0</v>
      </c>
      <c r="AO463" s="40">
        <f t="shared" si="471"/>
        <v>0</v>
      </c>
      <c r="AP463" s="40">
        <f t="shared" si="472"/>
        <v>0</v>
      </c>
      <c r="AQ463" s="44">
        <f t="shared" si="473"/>
        <v>0</v>
      </c>
    </row>
    <row r="464" spans="1:43" hidden="1" x14ac:dyDescent="0.25">
      <c r="A464" s="49">
        <v>15</v>
      </c>
      <c r="B464" s="49">
        <f t="shared" si="451"/>
        <v>2</v>
      </c>
      <c r="C464" s="7">
        <v>9</v>
      </c>
      <c r="D464" s="228"/>
      <c r="E464" s="228"/>
      <c r="F464" s="40">
        <f>SUMIFS(WORKING!$AB$3:$AB$6802,WORKING!$A$3:$A$6802,Results!$D$3,WORKING!$B$3:$B$6802,Results!A464,WORKING!$C$3:$C$6802,Results!C464)</f>
        <v>0</v>
      </c>
      <c r="G464" s="35">
        <f>SUMIFS(WORKING!$AC$3:$AC$6802,WORKING!$A$3:$A$6802,Results!$D$3,WORKING!$B$3:$B$6802,Results!A464,WORKING!$C$3:$C$6802,Results!C464)/1000</f>
        <v>0</v>
      </c>
      <c r="H464" s="35">
        <f t="shared" si="458"/>
        <v>0</v>
      </c>
      <c r="I464" s="187"/>
      <c r="J464" s="212"/>
      <c r="K464" s="217" t="str">
        <f t="shared" si="459"/>
        <v/>
      </c>
      <c r="L464" s="34">
        <f t="shared" si="452"/>
        <v>0</v>
      </c>
      <c r="M464" s="40">
        <f>IF(K464="",H464*(1+SUMIFS(WORKING!$W$3:$W$6802,WORKING!$A$3:$A$6802,$D$3,WORKING!$B$3:$B$6802,A464,WORKING!$C$3:$C$6802,C464))*(1+SUMIFS(WORKING!$AA$3:$AA$6802,WORKING!$A$3:$A$6802,$D$3,WORKING!$B$3:$B$6802,A464,WORKING!$C$3:$C$6802,C464)),K464*(1+SUMIFS(WORKING!$W$3:$W$6802,WORKING!$A$3:$A$6802,$D$3,WORKING!$B$3:$B$6802,A464,WORKING!$C$3:$C$6802,C464))*(1+SUMIFS(WORKING!$AA$3:$AA$6802,WORKING!$A$3:$A$6802,$D$3,WORKING!$B$3:$B$6802,A464,WORKING!$C$3:$C$6802,C464)))</f>
        <v>0</v>
      </c>
      <c r="N464" s="57"/>
      <c r="O464" s="57"/>
      <c r="P464" s="61">
        <f t="shared" si="453"/>
        <v>0</v>
      </c>
      <c r="Q464" s="40">
        <f t="shared" si="460"/>
        <v>0</v>
      </c>
      <c r="R464" s="40">
        <f t="shared" si="461"/>
        <v>0</v>
      </c>
      <c r="S464" s="44">
        <f t="shared" si="462"/>
        <v>0</v>
      </c>
      <c r="T464" s="35">
        <f t="shared" si="463"/>
        <v>0</v>
      </c>
      <c r="U464" s="40">
        <f>M464*(1+SUMIFS(WORKING!$X$3:$X$6802,WORKING!$A$3:$A$6802,$D$3,WORKING!$B$3:$B$6802,A464,WORKING!$C$3:$C$6802,C464))*(1+SUMIFS(WORKING!$AA$3:$AA$6802,WORKING!$A$3:$A$6802,$D$3,WORKING!$B$3:$B$6802,A464,WORKING!$C$3:$C$6802,C464))</f>
        <v>0</v>
      </c>
      <c r="V464" s="57"/>
      <c r="W464" s="57"/>
      <c r="X464" s="61">
        <f t="shared" si="454"/>
        <v>0</v>
      </c>
      <c r="Y464" s="40">
        <f t="shared" si="464"/>
        <v>0</v>
      </c>
      <c r="Z464" s="40">
        <f t="shared" si="465"/>
        <v>0</v>
      </c>
      <c r="AA464" s="44">
        <f t="shared" si="466"/>
        <v>0</v>
      </c>
      <c r="AB464" s="35">
        <f t="shared" si="467"/>
        <v>0</v>
      </c>
      <c r="AC464" s="40">
        <f>U464*(1+SUMIFS(WORKING!$Y$3:$Y$6802,WORKING!$A$3:$A$6802,$D$3,WORKING!$B$3:$B$6802,A464,WORKING!$C$3:$C$6802,C464))*(1+SUMIFS(WORKING!$AA$3:$AA$6802,WORKING!$A$3:$A$6802,$D$3,WORKING!$B$3:$B$6802,A464,WORKING!$C$3:$C$6802,C464))</f>
        <v>0</v>
      </c>
      <c r="AD464" s="57"/>
      <c r="AE464" s="57"/>
      <c r="AF464" s="61">
        <f t="shared" si="455"/>
        <v>0</v>
      </c>
      <c r="AG464" s="40">
        <f t="shared" si="468"/>
        <v>0</v>
      </c>
      <c r="AH464" s="40">
        <f t="shared" si="469"/>
        <v>0</v>
      </c>
      <c r="AI464" s="44">
        <f t="shared" si="470"/>
        <v>0</v>
      </c>
      <c r="AJ464" s="35">
        <f t="shared" si="456"/>
        <v>0</v>
      </c>
      <c r="AK464" s="40">
        <f>AC464*(1+SUMIFS(WORKING!$Z$3:$Z$6802,WORKING!$A$3:$A$6802,$D$3,WORKING!$B$3:$B$6802,A464,WORKING!$C$3:$C$6802,C464))*(1+SUMIFS(WORKING!$AA$3:$AA$6802,WORKING!$A$3:$A$6802,$D$3,WORKING!$B$3:$B$6802,A464,WORKING!$C$3:$C$6802,C464))</f>
        <v>0</v>
      </c>
      <c r="AL464" s="57"/>
      <c r="AM464" s="57"/>
      <c r="AN464" s="61">
        <f t="shared" si="457"/>
        <v>0</v>
      </c>
      <c r="AO464" s="40">
        <f t="shared" si="471"/>
        <v>0</v>
      </c>
      <c r="AP464" s="40">
        <f t="shared" si="472"/>
        <v>0</v>
      </c>
      <c r="AQ464" s="44">
        <f t="shared" si="473"/>
        <v>0</v>
      </c>
    </row>
    <row r="465" spans="1:43" hidden="1" x14ac:dyDescent="0.25">
      <c r="A465" s="49">
        <v>15</v>
      </c>
      <c r="B465" s="49">
        <f t="shared" si="451"/>
        <v>2</v>
      </c>
      <c r="C465" s="7">
        <v>10</v>
      </c>
      <c r="D465" s="228"/>
      <c r="E465" s="228"/>
      <c r="F465" s="40">
        <f>SUMIFS(WORKING!$AB$3:$AB$6802,WORKING!$A$3:$A$6802,Results!$D$3,WORKING!$B$3:$B$6802,Results!A465,WORKING!$C$3:$C$6802,Results!C465)</f>
        <v>0</v>
      </c>
      <c r="G465" s="35">
        <f>SUMIFS(WORKING!$AC$3:$AC$6802,WORKING!$A$3:$A$6802,Results!$D$3,WORKING!$B$3:$B$6802,Results!A465,WORKING!$C$3:$C$6802,Results!C465)/1000</f>
        <v>0</v>
      </c>
      <c r="H465" s="35">
        <f t="shared" si="458"/>
        <v>0</v>
      </c>
      <c r="I465" s="187"/>
      <c r="J465" s="212"/>
      <c r="K465" s="217" t="str">
        <f t="shared" si="459"/>
        <v/>
      </c>
      <c r="L465" s="34">
        <f t="shared" si="452"/>
        <v>0</v>
      </c>
      <c r="M465" s="40">
        <f>IF(K465="",H465*(1+SUMIFS(WORKING!$W$3:$W$6802,WORKING!$A$3:$A$6802,$D$3,WORKING!$B$3:$B$6802,A465,WORKING!$C$3:$C$6802,C465))*(1+SUMIFS(WORKING!$AA$3:$AA$6802,WORKING!$A$3:$A$6802,$D$3,WORKING!$B$3:$B$6802,A465,WORKING!$C$3:$C$6802,C465)),K465*(1+SUMIFS(WORKING!$W$3:$W$6802,WORKING!$A$3:$A$6802,$D$3,WORKING!$B$3:$B$6802,A465,WORKING!$C$3:$C$6802,C465))*(1+SUMIFS(WORKING!$AA$3:$AA$6802,WORKING!$A$3:$A$6802,$D$3,WORKING!$B$3:$B$6802,A465,WORKING!$C$3:$C$6802,C465)))</f>
        <v>0</v>
      </c>
      <c r="N465" s="57"/>
      <c r="O465" s="57"/>
      <c r="P465" s="61">
        <f t="shared" si="453"/>
        <v>0</v>
      </c>
      <c r="Q465" s="40">
        <f t="shared" si="460"/>
        <v>0</v>
      </c>
      <c r="R465" s="40">
        <f t="shared" si="461"/>
        <v>0</v>
      </c>
      <c r="S465" s="44">
        <f t="shared" si="462"/>
        <v>0</v>
      </c>
      <c r="T465" s="35">
        <f t="shared" si="463"/>
        <v>0</v>
      </c>
      <c r="U465" s="40">
        <f>M465*(1+SUMIFS(WORKING!$X$3:$X$6802,WORKING!$A$3:$A$6802,$D$3,WORKING!$B$3:$B$6802,A465,WORKING!$C$3:$C$6802,C465))*(1+SUMIFS(WORKING!$AA$3:$AA$6802,WORKING!$A$3:$A$6802,$D$3,WORKING!$B$3:$B$6802,A465,WORKING!$C$3:$C$6802,C465))</f>
        <v>0</v>
      </c>
      <c r="V465" s="57"/>
      <c r="W465" s="57"/>
      <c r="X465" s="61">
        <f t="shared" si="454"/>
        <v>0</v>
      </c>
      <c r="Y465" s="40">
        <f t="shared" si="464"/>
        <v>0</v>
      </c>
      <c r="Z465" s="40">
        <f t="shared" si="465"/>
        <v>0</v>
      </c>
      <c r="AA465" s="44">
        <f t="shared" si="466"/>
        <v>0</v>
      </c>
      <c r="AB465" s="35">
        <f t="shared" si="467"/>
        <v>0</v>
      </c>
      <c r="AC465" s="40">
        <f>U465*(1+SUMIFS(WORKING!$Y$3:$Y$6802,WORKING!$A$3:$A$6802,$D$3,WORKING!$B$3:$B$6802,A465,WORKING!$C$3:$C$6802,C465))*(1+SUMIFS(WORKING!$AA$3:$AA$6802,WORKING!$A$3:$A$6802,$D$3,WORKING!$B$3:$B$6802,A465,WORKING!$C$3:$C$6802,C465))</f>
        <v>0</v>
      </c>
      <c r="AD465" s="57"/>
      <c r="AE465" s="57"/>
      <c r="AF465" s="61">
        <f t="shared" si="455"/>
        <v>0</v>
      </c>
      <c r="AG465" s="40">
        <f t="shared" si="468"/>
        <v>0</v>
      </c>
      <c r="AH465" s="40">
        <f t="shared" si="469"/>
        <v>0</v>
      </c>
      <c r="AI465" s="44">
        <f t="shared" si="470"/>
        <v>0</v>
      </c>
      <c r="AJ465" s="35">
        <f t="shared" si="456"/>
        <v>0</v>
      </c>
      <c r="AK465" s="40">
        <f>AC465*(1+SUMIFS(WORKING!$Z$3:$Z$6802,WORKING!$A$3:$A$6802,$D$3,WORKING!$B$3:$B$6802,A465,WORKING!$C$3:$C$6802,C465))*(1+SUMIFS(WORKING!$AA$3:$AA$6802,WORKING!$A$3:$A$6802,$D$3,WORKING!$B$3:$B$6802,A465,WORKING!$C$3:$C$6802,C465))</f>
        <v>0</v>
      </c>
      <c r="AL465" s="57"/>
      <c r="AM465" s="57"/>
      <c r="AN465" s="61">
        <f t="shared" si="457"/>
        <v>0</v>
      </c>
      <c r="AO465" s="40">
        <f t="shared" si="471"/>
        <v>0</v>
      </c>
      <c r="AP465" s="40">
        <f t="shared" si="472"/>
        <v>0</v>
      </c>
      <c r="AQ465" s="44">
        <f t="shared" si="473"/>
        <v>0</v>
      </c>
    </row>
    <row r="466" spans="1:43" hidden="1" x14ac:dyDescent="0.25">
      <c r="A466" s="49">
        <v>15</v>
      </c>
      <c r="B466" s="49">
        <f t="shared" si="451"/>
        <v>3</v>
      </c>
      <c r="C466" s="7">
        <v>11</v>
      </c>
      <c r="D466" s="228"/>
      <c r="E466" s="228"/>
      <c r="F466" s="40">
        <f>SUMIFS(WORKING!$AB$3:$AB$6802,WORKING!$A$3:$A$6802,Results!$D$3,WORKING!$B$3:$B$6802,Results!A466,WORKING!$C$3:$C$6802,Results!C466)</f>
        <v>0</v>
      </c>
      <c r="G466" s="35">
        <f>SUMIFS(WORKING!$AC$3:$AC$6802,WORKING!$A$3:$A$6802,Results!$D$3,WORKING!$B$3:$B$6802,Results!A466,WORKING!$C$3:$C$6802,Results!C466)/1000</f>
        <v>0</v>
      </c>
      <c r="H466" s="35">
        <f t="shared" si="458"/>
        <v>0</v>
      </c>
      <c r="I466" s="187"/>
      <c r="J466" s="212"/>
      <c r="K466" s="217" t="str">
        <f t="shared" si="459"/>
        <v/>
      </c>
      <c r="L466" s="34">
        <f t="shared" si="452"/>
        <v>0</v>
      </c>
      <c r="M466" s="40">
        <f>IF(K466="",H466*(1+SUMIFS(WORKING!$W$3:$W$6802,WORKING!$A$3:$A$6802,$D$3,WORKING!$B$3:$B$6802,A466,WORKING!$C$3:$C$6802,C466))*(1+SUMIFS(WORKING!$AA$3:$AA$6802,WORKING!$A$3:$A$6802,$D$3,WORKING!$B$3:$B$6802,A466,WORKING!$C$3:$C$6802,C466)),K466*(1+SUMIFS(WORKING!$W$3:$W$6802,WORKING!$A$3:$A$6802,$D$3,WORKING!$B$3:$B$6802,A466,WORKING!$C$3:$C$6802,C466))*(1+SUMIFS(WORKING!$AA$3:$AA$6802,WORKING!$A$3:$A$6802,$D$3,WORKING!$B$3:$B$6802,A466,WORKING!$C$3:$C$6802,C466)))</f>
        <v>0</v>
      </c>
      <c r="N466" s="57"/>
      <c r="O466" s="57"/>
      <c r="P466" s="61">
        <f t="shared" si="453"/>
        <v>0</v>
      </c>
      <c r="Q466" s="40">
        <f t="shared" si="460"/>
        <v>0</v>
      </c>
      <c r="R466" s="40">
        <f t="shared" si="461"/>
        <v>0</v>
      </c>
      <c r="S466" s="44">
        <f t="shared" si="462"/>
        <v>0</v>
      </c>
      <c r="T466" s="35">
        <f t="shared" si="463"/>
        <v>0</v>
      </c>
      <c r="U466" s="40">
        <f>M466*(1+SUMIFS(WORKING!$X$3:$X$6802,WORKING!$A$3:$A$6802,$D$3,WORKING!$B$3:$B$6802,A466,WORKING!$C$3:$C$6802,C466))*(1+SUMIFS(WORKING!$AA$3:$AA$6802,WORKING!$A$3:$A$6802,$D$3,WORKING!$B$3:$B$6802,A466,WORKING!$C$3:$C$6802,C466))</f>
        <v>0</v>
      </c>
      <c r="V466" s="57"/>
      <c r="W466" s="57"/>
      <c r="X466" s="61">
        <f t="shared" si="454"/>
        <v>0</v>
      </c>
      <c r="Y466" s="40">
        <f t="shared" si="464"/>
        <v>0</v>
      </c>
      <c r="Z466" s="40">
        <f t="shared" si="465"/>
        <v>0</v>
      </c>
      <c r="AA466" s="44">
        <f t="shared" si="466"/>
        <v>0</v>
      </c>
      <c r="AB466" s="35">
        <f t="shared" si="467"/>
        <v>0</v>
      </c>
      <c r="AC466" s="40">
        <f>U466*(1+SUMIFS(WORKING!$Y$3:$Y$6802,WORKING!$A$3:$A$6802,$D$3,WORKING!$B$3:$B$6802,A466,WORKING!$C$3:$C$6802,C466))*(1+SUMIFS(WORKING!$AA$3:$AA$6802,WORKING!$A$3:$A$6802,$D$3,WORKING!$B$3:$B$6802,A466,WORKING!$C$3:$C$6802,C466))</f>
        <v>0</v>
      </c>
      <c r="AD466" s="57"/>
      <c r="AE466" s="57"/>
      <c r="AF466" s="61">
        <f t="shared" si="455"/>
        <v>0</v>
      </c>
      <c r="AG466" s="40">
        <f t="shared" si="468"/>
        <v>0</v>
      </c>
      <c r="AH466" s="40">
        <f t="shared" si="469"/>
        <v>0</v>
      </c>
      <c r="AI466" s="44">
        <f t="shared" si="470"/>
        <v>0</v>
      </c>
      <c r="AJ466" s="35">
        <f t="shared" si="456"/>
        <v>0</v>
      </c>
      <c r="AK466" s="40">
        <f>AC466*(1+SUMIFS(WORKING!$Z$3:$Z$6802,WORKING!$A$3:$A$6802,$D$3,WORKING!$B$3:$B$6802,A466,WORKING!$C$3:$C$6802,C466))*(1+SUMIFS(WORKING!$AA$3:$AA$6802,WORKING!$A$3:$A$6802,$D$3,WORKING!$B$3:$B$6802,A466,WORKING!$C$3:$C$6802,C466))</f>
        <v>0</v>
      </c>
      <c r="AL466" s="57"/>
      <c r="AM466" s="57"/>
      <c r="AN466" s="61">
        <f t="shared" si="457"/>
        <v>0</v>
      </c>
      <c r="AO466" s="40">
        <f t="shared" si="471"/>
        <v>0</v>
      </c>
      <c r="AP466" s="40">
        <f t="shared" si="472"/>
        <v>0</v>
      </c>
      <c r="AQ466" s="44">
        <f t="shared" si="473"/>
        <v>0</v>
      </c>
    </row>
    <row r="467" spans="1:43" hidden="1" x14ac:dyDescent="0.25">
      <c r="A467" s="49">
        <v>15</v>
      </c>
      <c r="B467" s="49">
        <f t="shared" si="451"/>
        <v>3</v>
      </c>
      <c r="C467" s="7">
        <v>12</v>
      </c>
      <c r="D467" s="228"/>
      <c r="E467" s="228"/>
      <c r="F467" s="40">
        <f>SUMIFS(WORKING!$AB$3:$AB$6802,WORKING!$A$3:$A$6802,Results!$D$3,WORKING!$B$3:$B$6802,Results!A467,WORKING!$C$3:$C$6802,Results!C467)</f>
        <v>0</v>
      </c>
      <c r="G467" s="35">
        <f>SUMIFS(WORKING!$AC$3:$AC$6802,WORKING!$A$3:$A$6802,Results!$D$3,WORKING!$B$3:$B$6802,Results!A467,WORKING!$C$3:$C$6802,Results!C467)/1000</f>
        <v>0</v>
      </c>
      <c r="H467" s="35">
        <f t="shared" si="458"/>
        <v>0</v>
      </c>
      <c r="I467" s="187"/>
      <c r="J467" s="212"/>
      <c r="K467" s="217" t="str">
        <f t="shared" si="459"/>
        <v/>
      </c>
      <c r="L467" s="34">
        <f t="shared" si="452"/>
        <v>0</v>
      </c>
      <c r="M467" s="40">
        <f>IF(K467="",H467*(1+SUMIFS(WORKING!$W$3:$W$6802,WORKING!$A$3:$A$6802,$D$3,WORKING!$B$3:$B$6802,A467,WORKING!$C$3:$C$6802,C467))*(1+SUMIFS(WORKING!$AA$3:$AA$6802,WORKING!$A$3:$A$6802,$D$3,WORKING!$B$3:$B$6802,A467,WORKING!$C$3:$C$6802,C467)),K467*(1+SUMIFS(WORKING!$W$3:$W$6802,WORKING!$A$3:$A$6802,$D$3,WORKING!$B$3:$B$6802,A467,WORKING!$C$3:$C$6802,C467))*(1+SUMIFS(WORKING!$AA$3:$AA$6802,WORKING!$A$3:$A$6802,$D$3,WORKING!$B$3:$B$6802,A467,WORKING!$C$3:$C$6802,C467)))</f>
        <v>0</v>
      </c>
      <c r="N467" s="57"/>
      <c r="O467" s="57"/>
      <c r="P467" s="61">
        <f t="shared" si="453"/>
        <v>0</v>
      </c>
      <c r="Q467" s="40">
        <f t="shared" si="460"/>
        <v>0</v>
      </c>
      <c r="R467" s="40">
        <f t="shared" si="461"/>
        <v>0</v>
      </c>
      <c r="S467" s="44">
        <f t="shared" si="462"/>
        <v>0</v>
      </c>
      <c r="T467" s="35">
        <f t="shared" si="463"/>
        <v>0</v>
      </c>
      <c r="U467" s="40">
        <f>M467*(1+SUMIFS(WORKING!$X$3:$X$6802,WORKING!$A$3:$A$6802,$D$3,WORKING!$B$3:$B$6802,A467,WORKING!$C$3:$C$6802,C467))*(1+SUMIFS(WORKING!$AA$3:$AA$6802,WORKING!$A$3:$A$6802,$D$3,WORKING!$B$3:$B$6802,A467,WORKING!$C$3:$C$6802,C467))</f>
        <v>0</v>
      </c>
      <c r="V467" s="57"/>
      <c r="W467" s="57"/>
      <c r="X467" s="61">
        <f t="shared" si="454"/>
        <v>0</v>
      </c>
      <c r="Y467" s="40">
        <f t="shared" si="464"/>
        <v>0</v>
      </c>
      <c r="Z467" s="40">
        <f t="shared" si="465"/>
        <v>0</v>
      </c>
      <c r="AA467" s="44">
        <f t="shared" si="466"/>
        <v>0</v>
      </c>
      <c r="AB467" s="35">
        <f t="shared" si="467"/>
        <v>0</v>
      </c>
      <c r="AC467" s="40">
        <f>U467*(1+SUMIFS(WORKING!$Y$3:$Y$6802,WORKING!$A$3:$A$6802,$D$3,WORKING!$B$3:$B$6802,A467,WORKING!$C$3:$C$6802,C467))*(1+SUMIFS(WORKING!$AA$3:$AA$6802,WORKING!$A$3:$A$6802,$D$3,WORKING!$B$3:$B$6802,A467,WORKING!$C$3:$C$6802,C467))</f>
        <v>0</v>
      </c>
      <c r="AD467" s="57"/>
      <c r="AE467" s="57"/>
      <c r="AF467" s="61">
        <f t="shared" si="455"/>
        <v>0</v>
      </c>
      <c r="AG467" s="40">
        <f t="shared" si="468"/>
        <v>0</v>
      </c>
      <c r="AH467" s="40">
        <f t="shared" si="469"/>
        <v>0</v>
      </c>
      <c r="AI467" s="44">
        <f t="shared" si="470"/>
        <v>0</v>
      </c>
      <c r="AJ467" s="35">
        <f t="shared" si="456"/>
        <v>0</v>
      </c>
      <c r="AK467" s="40">
        <f>AC467*(1+SUMIFS(WORKING!$Z$3:$Z$6802,WORKING!$A$3:$A$6802,$D$3,WORKING!$B$3:$B$6802,A467,WORKING!$C$3:$C$6802,C467))*(1+SUMIFS(WORKING!$AA$3:$AA$6802,WORKING!$A$3:$A$6802,$D$3,WORKING!$B$3:$B$6802,A467,WORKING!$C$3:$C$6802,C467))</f>
        <v>0</v>
      </c>
      <c r="AL467" s="57"/>
      <c r="AM467" s="57"/>
      <c r="AN467" s="61">
        <f t="shared" si="457"/>
        <v>0</v>
      </c>
      <c r="AO467" s="40">
        <f t="shared" si="471"/>
        <v>0</v>
      </c>
      <c r="AP467" s="40">
        <f t="shared" si="472"/>
        <v>0</v>
      </c>
      <c r="AQ467" s="44">
        <f t="shared" si="473"/>
        <v>0</v>
      </c>
    </row>
    <row r="468" spans="1:43" hidden="1" x14ac:dyDescent="0.25">
      <c r="A468" s="49">
        <v>15</v>
      </c>
      <c r="B468" s="49">
        <f t="shared" si="451"/>
        <v>4</v>
      </c>
      <c r="C468" s="7">
        <v>13</v>
      </c>
      <c r="D468" s="228"/>
      <c r="E468" s="228"/>
      <c r="F468" s="40">
        <f>SUMIFS(WORKING!$AB$3:$AB$6802,WORKING!$A$3:$A$6802,Results!$D$3,WORKING!$B$3:$B$6802,Results!A468,WORKING!$C$3:$C$6802,Results!C468)</f>
        <v>0</v>
      </c>
      <c r="G468" s="35">
        <f>SUMIFS(WORKING!$AC$3:$AC$6802,WORKING!$A$3:$A$6802,Results!$D$3,WORKING!$B$3:$B$6802,Results!A468,WORKING!$C$3:$C$6802,Results!C468)/1000</f>
        <v>0</v>
      </c>
      <c r="H468" s="35">
        <f t="shared" si="458"/>
        <v>0</v>
      </c>
      <c r="I468" s="187"/>
      <c r="J468" s="212"/>
      <c r="K468" s="217" t="str">
        <f t="shared" si="459"/>
        <v/>
      </c>
      <c r="L468" s="34">
        <f t="shared" si="452"/>
        <v>0</v>
      </c>
      <c r="M468" s="40">
        <f>IF(K468="",H468*(1+SUMIFS(WORKING!$W$3:$W$6802,WORKING!$A$3:$A$6802,$D$3,WORKING!$B$3:$B$6802,A468,WORKING!$C$3:$C$6802,C468))*(1+SUMIFS(WORKING!$AA$3:$AA$6802,WORKING!$A$3:$A$6802,$D$3,WORKING!$B$3:$B$6802,A468,WORKING!$C$3:$C$6802,C468)),K468*(1+SUMIFS(WORKING!$W$3:$W$6802,WORKING!$A$3:$A$6802,$D$3,WORKING!$B$3:$B$6802,A468,WORKING!$C$3:$C$6802,C468))*(1+SUMIFS(WORKING!$AA$3:$AA$6802,WORKING!$A$3:$A$6802,$D$3,WORKING!$B$3:$B$6802,A468,WORKING!$C$3:$C$6802,C468)))</f>
        <v>0</v>
      </c>
      <c r="N468" s="57"/>
      <c r="O468" s="57"/>
      <c r="P468" s="61">
        <f t="shared" si="453"/>
        <v>0</v>
      </c>
      <c r="Q468" s="40">
        <f t="shared" si="460"/>
        <v>0</v>
      </c>
      <c r="R468" s="40">
        <f t="shared" si="461"/>
        <v>0</v>
      </c>
      <c r="S468" s="44">
        <f t="shared" si="462"/>
        <v>0</v>
      </c>
      <c r="T468" s="35">
        <f t="shared" si="463"/>
        <v>0</v>
      </c>
      <c r="U468" s="40">
        <f>M468*(1+SUMIFS(WORKING!$X$3:$X$6802,WORKING!$A$3:$A$6802,$D$3,WORKING!$B$3:$B$6802,A468,WORKING!$C$3:$C$6802,C468))*(1+SUMIFS(WORKING!$AA$3:$AA$6802,WORKING!$A$3:$A$6802,$D$3,WORKING!$B$3:$B$6802,A468,WORKING!$C$3:$C$6802,C468))</f>
        <v>0</v>
      </c>
      <c r="V468" s="57"/>
      <c r="W468" s="57"/>
      <c r="X468" s="61">
        <f t="shared" si="454"/>
        <v>0</v>
      </c>
      <c r="Y468" s="40">
        <f t="shared" si="464"/>
        <v>0</v>
      </c>
      <c r="Z468" s="40">
        <f t="shared" si="465"/>
        <v>0</v>
      </c>
      <c r="AA468" s="44">
        <f t="shared" si="466"/>
        <v>0</v>
      </c>
      <c r="AB468" s="35">
        <f t="shared" si="467"/>
        <v>0</v>
      </c>
      <c r="AC468" s="40">
        <f>U468*(1+SUMIFS(WORKING!$Y$3:$Y$6802,WORKING!$A$3:$A$6802,$D$3,WORKING!$B$3:$B$6802,A468,WORKING!$C$3:$C$6802,C468))*(1+SUMIFS(WORKING!$AA$3:$AA$6802,WORKING!$A$3:$A$6802,$D$3,WORKING!$B$3:$B$6802,A468,WORKING!$C$3:$C$6802,C468))</f>
        <v>0</v>
      </c>
      <c r="AD468" s="57"/>
      <c r="AE468" s="57"/>
      <c r="AF468" s="61">
        <f t="shared" si="455"/>
        <v>0</v>
      </c>
      <c r="AG468" s="40">
        <f t="shared" si="468"/>
        <v>0</v>
      </c>
      <c r="AH468" s="40">
        <f t="shared" si="469"/>
        <v>0</v>
      </c>
      <c r="AI468" s="44">
        <f t="shared" si="470"/>
        <v>0</v>
      </c>
      <c r="AJ468" s="35">
        <f t="shared" si="456"/>
        <v>0</v>
      </c>
      <c r="AK468" s="40">
        <f>AC468*(1+SUMIFS(WORKING!$Z$3:$Z$6802,WORKING!$A$3:$A$6802,$D$3,WORKING!$B$3:$B$6802,A468,WORKING!$C$3:$C$6802,C468))*(1+SUMIFS(WORKING!$AA$3:$AA$6802,WORKING!$A$3:$A$6802,$D$3,WORKING!$B$3:$B$6802,A468,WORKING!$C$3:$C$6802,C468))</f>
        <v>0</v>
      </c>
      <c r="AL468" s="57"/>
      <c r="AM468" s="57"/>
      <c r="AN468" s="61">
        <f t="shared" si="457"/>
        <v>0</v>
      </c>
      <c r="AO468" s="40">
        <f t="shared" si="471"/>
        <v>0</v>
      </c>
      <c r="AP468" s="40">
        <f t="shared" si="472"/>
        <v>0</v>
      </c>
      <c r="AQ468" s="44">
        <f t="shared" si="473"/>
        <v>0</v>
      </c>
    </row>
    <row r="469" spans="1:43" hidden="1" x14ac:dyDescent="0.25">
      <c r="A469" s="49">
        <v>15</v>
      </c>
      <c r="B469" s="49">
        <f t="shared" si="451"/>
        <v>4</v>
      </c>
      <c r="C469" s="7">
        <v>14</v>
      </c>
      <c r="D469" s="228"/>
      <c r="E469" s="228"/>
      <c r="F469" s="40">
        <f>SUMIFS(WORKING!$AB$3:$AB$6802,WORKING!$A$3:$A$6802,Results!$D$3,WORKING!$B$3:$B$6802,Results!A469,WORKING!$C$3:$C$6802,Results!C469)</f>
        <v>0</v>
      </c>
      <c r="G469" s="35">
        <f>SUMIFS(WORKING!$AC$3:$AC$6802,WORKING!$A$3:$A$6802,Results!$D$3,WORKING!$B$3:$B$6802,Results!A469,WORKING!$C$3:$C$6802,Results!C469)/1000</f>
        <v>0</v>
      </c>
      <c r="H469" s="35">
        <f t="shared" si="458"/>
        <v>0</v>
      </c>
      <c r="I469" s="187"/>
      <c r="J469" s="212"/>
      <c r="K469" s="217" t="str">
        <f t="shared" si="459"/>
        <v/>
      </c>
      <c r="L469" s="34">
        <f t="shared" si="452"/>
        <v>0</v>
      </c>
      <c r="M469" s="40">
        <f>IF(K469="",H469*(1+SUMIFS(WORKING!$W$3:$W$6802,WORKING!$A$3:$A$6802,$D$3,WORKING!$B$3:$B$6802,A469,WORKING!$C$3:$C$6802,C469))*(1+SUMIFS(WORKING!$AA$3:$AA$6802,WORKING!$A$3:$A$6802,$D$3,WORKING!$B$3:$B$6802,A469,WORKING!$C$3:$C$6802,C469)),K469*(1+SUMIFS(WORKING!$W$3:$W$6802,WORKING!$A$3:$A$6802,$D$3,WORKING!$B$3:$B$6802,A469,WORKING!$C$3:$C$6802,C469))*(1+SUMIFS(WORKING!$AA$3:$AA$6802,WORKING!$A$3:$A$6802,$D$3,WORKING!$B$3:$B$6802,A469,WORKING!$C$3:$C$6802,C469)))</f>
        <v>0</v>
      </c>
      <c r="N469" s="57"/>
      <c r="O469" s="57"/>
      <c r="P469" s="61">
        <f t="shared" si="453"/>
        <v>0</v>
      </c>
      <c r="Q469" s="40">
        <f t="shared" si="460"/>
        <v>0</v>
      </c>
      <c r="R469" s="40">
        <f t="shared" si="461"/>
        <v>0</v>
      </c>
      <c r="S469" s="44">
        <f t="shared" si="462"/>
        <v>0</v>
      </c>
      <c r="T469" s="35">
        <f t="shared" si="463"/>
        <v>0</v>
      </c>
      <c r="U469" s="40">
        <f>M469*(1+SUMIFS(WORKING!$X$3:$X$6802,WORKING!$A$3:$A$6802,$D$3,WORKING!$B$3:$B$6802,A469,WORKING!$C$3:$C$6802,C469))*(1+SUMIFS(WORKING!$AA$3:$AA$6802,WORKING!$A$3:$A$6802,$D$3,WORKING!$B$3:$B$6802,A469,WORKING!$C$3:$C$6802,C469))</f>
        <v>0</v>
      </c>
      <c r="V469" s="57"/>
      <c r="W469" s="57"/>
      <c r="X469" s="61">
        <f t="shared" si="454"/>
        <v>0</v>
      </c>
      <c r="Y469" s="40">
        <f t="shared" si="464"/>
        <v>0</v>
      </c>
      <c r="Z469" s="40">
        <f t="shared" si="465"/>
        <v>0</v>
      </c>
      <c r="AA469" s="44">
        <f t="shared" si="466"/>
        <v>0</v>
      </c>
      <c r="AB469" s="35">
        <f t="shared" si="467"/>
        <v>0</v>
      </c>
      <c r="AC469" s="40">
        <f>U469*(1+SUMIFS(WORKING!$Y$3:$Y$6802,WORKING!$A$3:$A$6802,$D$3,WORKING!$B$3:$B$6802,A469,WORKING!$C$3:$C$6802,C469))*(1+SUMIFS(WORKING!$AA$3:$AA$6802,WORKING!$A$3:$A$6802,$D$3,WORKING!$B$3:$B$6802,A469,WORKING!$C$3:$C$6802,C469))</f>
        <v>0</v>
      </c>
      <c r="AD469" s="57"/>
      <c r="AE469" s="57"/>
      <c r="AF469" s="61">
        <f t="shared" si="455"/>
        <v>0</v>
      </c>
      <c r="AG469" s="40">
        <f t="shared" si="468"/>
        <v>0</v>
      </c>
      <c r="AH469" s="40">
        <f t="shared" si="469"/>
        <v>0</v>
      </c>
      <c r="AI469" s="44">
        <f t="shared" si="470"/>
        <v>0</v>
      </c>
      <c r="AJ469" s="35">
        <f t="shared" si="456"/>
        <v>0</v>
      </c>
      <c r="AK469" s="40">
        <f>AC469*(1+SUMIFS(WORKING!$Z$3:$Z$6802,WORKING!$A$3:$A$6802,$D$3,WORKING!$B$3:$B$6802,A469,WORKING!$C$3:$C$6802,C469))*(1+SUMIFS(WORKING!$AA$3:$AA$6802,WORKING!$A$3:$A$6802,$D$3,WORKING!$B$3:$B$6802,A469,WORKING!$C$3:$C$6802,C469))</f>
        <v>0</v>
      </c>
      <c r="AL469" s="57"/>
      <c r="AM469" s="57"/>
      <c r="AN469" s="61">
        <f t="shared" si="457"/>
        <v>0</v>
      </c>
      <c r="AO469" s="40">
        <f t="shared" si="471"/>
        <v>0</v>
      </c>
      <c r="AP469" s="40">
        <f t="shared" si="472"/>
        <v>0</v>
      </c>
      <c r="AQ469" s="44">
        <f t="shared" si="473"/>
        <v>0</v>
      </c>
    </row>
    <row r="470" spans="1:43" hidden="1" x14ac:dyDescent="0.25">
      <c r="A470" s="49">
        <v>15</v>
      </c>
      <c r="B470" s="49">
        <f t="shared" si="451"/>
        <v>4</v>
      </c>
      <c r="C470" s="7">
        <v>15</v>
      </c>
      <c r="D470" s="228"/>
      <c r="E470" s="228"/>
      <c r="F470" s="40">
        <f>SUMIFS(WORKING!$AB$3:$AB$6802,WORKING!$A$3:$A$6802,Results!$D$3,WORKING!$B$3:$B$6802,Results!A470,WORKING!$C$3:$C$6802,Results!C470)</f>
        <v>0</v>
      </c>
      <c r="G470" s="35">
        <f>SUMIFS(WORKING!$AC$3:$AC$6802,WORKING!$A$3:$A$6802,Results!$D$3,WORKING!$B$3:$B$6802,Results!A470,WORKING!$C$3:$C$6802,Results!C470)/1000</f>
        <v>0</v>
      </c>
      <c r="H470" s="35">
        <f t="shared" si="458"/>
        <v>0</v>
      </c>
      <c r="I470" s="187"/>
      <c r="J470" s="212"/>
      <c r="K470" s="217" t="str">
        <f t="shared" si="459"/>
        <v/>
      </c>
      <c r="L470" s="34">
        <f t="shared" si="452"/>
        <v>0</v>
      </c>
      <c r="M470" s="40">
        <f>IF(K470="",H470*(1+SUMIFS(WORKING!$W$3:$W$6802,WORKING!$A$3:$A$6802,$D$3,WORKING!$B$3:$B$6802,A470,WORKING!$C$3:$C$6802,C470))*(1+SUMIFS(WORKING!$AA$3:$AA$6802,WORKING!$A$3:$A$6802,$D$3,WORKING!$B$3:$B$6802,A470,WORKING!$C$3:$C$6802,C470)),K470*(1+SUMIFS(WORKING!$W$3:$W$6802,WORKING!$A$3:$A$6802,$D$3,WORKING!$B$3:$B$6802,A470,WORKING!$C$3:$C$6802,C470))*(1+SUMIFS(WORKING!$AA$3:$AA$6802,WORKING!$A$3:$A$6802,$D$3,WORKING!$B$3:$B$6802,A470,WORKING!$C$3:$C$6802,C470)))</f>
        <v>0</v>
      </c>
      <c r="N470" s="57"/>
      <c r="O470" s="57"/>
      <c r="P470" s="61">
        <f t="shared" si="453"/>
        <v>0</v>
      </c>
      <c r="Q470" s="40">
        <f t="shared" si="460"/>
        <v>0</v>
      </c>
      <c r="R470" s="40">
        <f t="shared" si="461"/>
        <v>0</v>
      </c>
      <c r="S470" s="44">
        <f t="shared" si="462"/>
        <v>0</v>
      </c>
      <c r="T470" s="35">
        <f t="shared" si="463"/>
        <v>0</v>
      </c>
      <c r="U470" s="40">
        <f>M470*(1+SUMIFS(WORKING!$X$3:$X$6802,WORKING!$A$3:$A$6802,$D$3,WORKING!$B$3:$B$6802,A470,WORKING!$C$3:$C$6802,C470))*(1+SUMIFS(WORKING!$AA$3:$AA$6802,WORKING!$A$3:$A$6802,$D$3,WORKING!$B$3:$B$6802,A470,WORKING!$C$3:$C$6802,C470))</f>
        <v>0</v>
      </c>
      <c r="V470" s="57"/>
      <c r="W470" s="57"/>
      <c r="X470" s="61">
        <f t="shared" si="454"/>
        <v>0</v>
      </c>
      <c r="Y470" s="40">
        <f t="shared" si="464"/>
        <v>0</v>
      </c>
      <c r="Z470" s="40">
        <f t="shared" si="465"/>
        <v>0</v>
      </c>
      <c r="AA470" s="44">
        <f t="shared" si="466"/>
        <v>0</v>
      </c>
      <c r="AB470" s="35">
        <f t="shared" si="467"/>
        <v>0</v>
      </c>
      <c r="AC470" s="40">
        <f>U470*(1+SUMIFS(WORKING!$Y$3:$Y$6802,WORKING!$A$3:$A$6802,$D$3,WORKING!$B$3:$B$6802,A470,WORKING!$C$3:$C$6802,C470))*(1+SUMIFS(WORKING!$AA$3:$AA$6802,WORKING!$A$3:$A$6802,$D$3,WORKING!$B$3:$B$6802,A470,WORKING!$C$3:$C$6802,C470))</f>
        <v>0</v>
      </c>
      <c r="AD470" s="57"/>
      <c r="AE470" s="57"/>
      <c r="AF470" s="61">
        <f t="shared" si="455"/>
        <v>0</v>
      </c>
      <c r="AG470" s="40">
        <f t="shared" si="468"/>
        <v>0</v>
      </c>
      <c r="AH470" s="40">
        <f t="shared" si="469"/>
        <v>0</v>
      </c>
      <c r="AI470" s="44">
        <f t="shared" si="470"/>
        <v>0</v>
      </c>
      <c r="AJ470" s="35">
        <f t="shared" si="456"/>
        <v>0</v>
      </c>
      <c r="AK470" s="40">
        <f>AC470*(1+SUMIFS(WORKING!$Z$3:$Z$6802,WORKING!$A$3:$A$6802,$D$3,WORKING!$B$3:$B$6802,A470,WORKING!$C$3:$C$6802,C470))*(1+SUMIFS(WORKING!$AA$3:$AA$6802,WORKING!$A$3:$A$6802,$D$3,WORKING!$B$3:$B$6802,A470,WORKING!$C$3:$C$6802,C470))</f>
        <v>0</v>
      </c>
      <c r="AL470" s="57"/>
      <c r="AM470" s="57"/>
      <c r="AN470" s="61">
        <f t="shared" si="457"/>
        <v>0</v>
      </c>
      <c r="AO470" s="40">
        <f t="shared" si="471"/>
        <v>0</v>
      </c>
      <c r="AP470" s="40">
        <f t="shared" si="472"/>
        <v>0</v>
      </c>
      <c r="AQ470" s="44">
        <f t="shared" si="473"/>
        <v>0</v>
      </c>
    </row>
    <row r="471" spans="1:43" hidden="1" x14ac:dyDescent="0.25">
      <c r="A471" s="49">
        <v>15</v>
      </c>
      <c r="B471" s="49">
        <f t="shared" si="451"/>
        <v>4</v>
      </c>
      <c r="C471" s="7">
        <v>16</v>
      </c>
      <c r="D471" s="228"/>
      <c r="E471" s="228"/>
      <c r="F471" s="40">
        <f>SUMIFS(WORKING!$AB$3:$AB$6802,WORKING!$A$3:$A$6802,Results!$D$3,WORKING!$B$3:$B$6802,Results!A471,WORKING!$C$3:$C$6802,Results!C471)</f>
        <v>0</v>
      </c>
      <c r="G471" s="35">
        <f>SUMIFS(WORKING!$AC$3:$AC$6802,WORKING!$A$3:$A$6802,Results!$D$3,WORKING!$B$3:$B$6802,Results!A471,WORKING!$C$3:$C$6802,Results!C471)/1000</f>
        <v>0</v>
      </c>
      <c r="H471" s="35">
        <f t="shared" si="458"/>
        <v>0</v>
      </c>
      <c r="I471" s="187"/>
      <c r="J471" s="212"/>
      <c r="K471" s="217" t="str">
        <f t="shared" si="459"/>
        <v/>
      </c>
      <c r="L471" s="34">
        <f t="shared" si="452"/>
        <v>0</v>
      </c>
      <c r="M471" s="40">
        <f>IF(K471="",H471*(1+SUMIFS(WORKING!$W$3:$W$6802,WORKING!$A$3:$A$6802,$D$3,WORKING!$B$3:$B$6802,A471,WORKING!$C$3:$C$6802,C471))*(1+SUMIFS(WORKING!$AA$3:$AA$6802,WORKING!$A$3:$A$6802,$D$3,WORKING!$B$3:$B$6802,A471,WORKING!$C$3:$C$6802,C471)),K471*(1+SUMIFS(WORKING!$W$3:$W$6802,WORKING!$A$3:$A$6802,$D$3,WORKING!$B$3:$B$6802,A471,WORKING!$C$3:$C$6802,C471))*(1+SUMIFS(WORKING!$AA$3:$AA$6802,WORKING!$A$3:$A$6802,$D$3,WORKING!$B$3:$B$6802,A471,WORKING!$C$3:$C$6802,C471)))</f>
        <v>0</v>
      </c>
      <c r="N471" s="57"/>
      <c r="O471" s="57"/>
      <c r="P471" s="61">
        <f t="shared" si="453"/>
        <v>0</v>
      </c>
      <c r="Q471" s="40">
        <f t="shared" si="460"/>
        <v>0</v>
      </c>
      <c r="R471" s="40">
        <f t="shared" si="461"/>
        <v>0</v>
      </c>
      <c r="S471" s="44">
        <f t="shared" si="462"/>
        <v>0</v>
      </c>
      <c r="T471" s="35">
        <f t="shared" si="463"/>
        <v>0</v>
      </c>
      <c r="U471" s="40">
        <f>M471*(1+SUMIFS(WORKING!$X$3:$X$6802,WORKING!$A$3:$A$6802,$D$3,WORKING!$B$3:$B$6802,A471,WORKING!$C$3:$C$6802,C471))*(1+SUMIFS(WORKING!$AA$3:$AA$6802,WORKING!$A$3:$A$6802,$D$3,WORKING!$B$3:$B$6802,A471,WORKING!$C$3:$C$6802,C471))</f>
        <v>0</v>
      </c>
      <c r="V471" s="57"/>
      <c r="W471" s="57"/>
      <c r="X471" s="61">
        <f t="shared" si="454"/>
        <v>0</v>
      </c>
      <c r="Y471" s="40">
        <f t="shared" si="464"/>
        <v>0</v>
      </c>
      <c r="Z471" s="40">
        <f t="shared" si="465"/>
        <v>0</v>
      </c>
      <c r="AA471" s="44">
        <f t="shared" si="466"/>
        <v>0</v>
      </c>
      <c r="AB471" s="35">
        <f t="shared" si="467"/>
        <v>0</v>
      </c>
      <c r="AC471" s="40">
        <f>U471*(1+SUMIFS(WORKING!$Y$3:$Y$6802,WORKING!$A$3:$A$6802,$D$3,WORKING!$B$3:$B$6802,A471,WORKING!$C$3:$C$6802,C471))*(1+SUMIFS(WORKING!$AA$3:$AA$6802,WORKING!$A$3:$A$6802,$D$3,WORKING!$B$3:$B$6802,A471,WORKING!$C$3:$C$6802,C471))</f>
        <v>0</v>
      </c>
      <c r="AD471" s="57"/>
      <c r="AE471" s="57"/>
      <c r="AF471" s="61">
        <f t="shared" si="455"/>
        <v>0</v>
      </c>
      <c r="AG471" s="40">
        <f t="shared" si="468"/>
        <v>0</v>
      </c>
      <c r="AH471" s="40">
        <f t="shared" si="469"/>
        <v>0</v>
      </c>
      <c r="AI471" s="44">
        <f t="shared" si="470"/>
        <v>0</v>
      </c>
      <c r="AJ471" s="35">
        <f t="shared" si="456"/>
        <v>0</v>
      </c>
      <c r="AK471" s="40">
        <f>AC471*(1+SUMIFS(WORKING!$Z$3:$Z$6802,WORKING!$A$3:$A$6802,$D$3,WORKING!$B$3:$B$6802,A471,WORKING!$C$3:$C$6802,C471))*(1+SUMIFS(WORKING!$AA$3:$AA$6802,WORKING!$A$3:$A$6802,$D$3,WORKING!$B$3:$B$6802,A471,WORKING!$C$3:$C$6802,C471))</f>
        <v>0</v>
      </c>
      <c r="AL471" s="57"/>
      <c r="AM471" s="57"/>
      <c r="AN471" s="61">
        <f t="shared" si="457"/>
        <v>0</v>
      </c>
      <c r="AO471" s="40">
        <f t="shared" si="471"/>
        <v>0</v>
      </c>
      <c r="AP471" s="40">
        <f t="shared" si="472"/>
        <v>0</v>
      </c>
      <c r="AQ471" s="44">
        <f t="shared" si="473"/>
        <v>0</v>
      </c>
    </row>
    <row r="472" spans="1:43" hidden="1" x14ac:dyDescent="0.25">
      <c r="A472" s="49">
        <v>15</v>
      </c>
      <c r="B472" s="49">
        <f>IF(C472&lt;7,1,IF(C472&lt;11,2,IF(C472&lt;13,3,IF(C472&lt;17,4,5))))</f>
        <v>5</v>
      </c>
      <c r="C472" s="191" t="s">
        <v>57</v>
      </c>
      <c r="D472" s="229"/>
      <c r="E472" s="229"/>
      <c r="F472" s="40">
        <f>SUMIFS(WORKING!$AB$3:$AB$6802,WORKING!$A$3:$A$6802,Results!$D$3,WORKING!$B$3:$B$6802,Results!A472,WORKING!$C$3:$C$6802,Results!C472)</f>
        <v>0</v>
      </c>
      <c r="G472" s="35">
        <f>SUMIFS(WORKING!$AC$3:$AC$6802,WORKING!$A$3:$A$6802,Results!$D$3,WORKING!$B$3:$B$6802,Results!A472,WORKING!$C$3:$C$6802,Results!C472)/1000</f>
        <v>0</v>
      </c>
      <c r="H472" s="35">
        <f t="shared" si="458"/>
        <v>0</v>
      </c>
      <c r="I472" s="187"/>
      <c r="J472" s="212"/>
      <c r="K472" s="217" t="str">
        <f t="shared" si="459"/>
        <v/>
      </c>
      <c r="L472" s="34">
        <f t="shared" si="452"/>
        <v>0</v>
      </c>
      <c r="M472" s="40">
        <f>IF(K472="",H472*(1+SUMIFS(WORKING!$W$3:$W$6802,WORKING!$A$3:$A$6802,$D$3,WORKING!$B$3:$B$6802,A472,WORKING!$C$3:$C$6802,"Other"))*(1+SUMIFS(WORKING!$AA$3:$AA$6802,WORKING!$A$3:$A$6802,$D$3,WORKING!$B$3:$B$6802,A472,WORKING!$C$3:$C$6802,"Other")),K472*(1+SUMIFS(WORKING!$W$3:$W$6802,WORKING!$A$3:$A$6802,$D$3,WORKING!$B$3:$B$6802,A472,WORKING!$C$3:$C$6802,"Other"))*(1+SUMIFS(WORKING!$AA$3:$AA$6802,WORKING!$A$3:$A$6802,$D$3,WORKING!$B$3:$B$6802,A472,WORKING!$C$3:$C$6802,"Other")))</f>
        <v>0</v>
      </c>
      <c r="N472" s="57"/>
      <c r="O472" s="57"/>
      <c r="P472" s="61">
        <f t="shared" si="453"/>
        <v>0</v>
      </c>
      <c r="Q472" s="40">
        <f t="shared" si="460"/>
        <v>0</v>
      </c>
      <c r="R472" s="40">
        <f t="shared" si="461"/>
        <v>0</v>
      </c>
      <c r="S472" s="44">
        <f t="shared" si="462"/>
        <v>0</v>
      </c>
      <c r="T472" s="35">
        <f t="shared" si="463"/>
        <v>0</v>
      </c>
      <c r="U472" s="40">
        <f>M472*(1+SUMIFS(WORKING!$X$3:$X$6802,WORKING!$A$3:$A$6802,$D$3,WORKING!$B$3:$B$6802,A472,WORKING!$C$3:$C$6802,"Other"))*(1+SUMIFS(WORKING!$AA$3:$AA$6802,WORKING!$A$3:$A$6802,$D$3,WORKING!$B$3:$B$6802,A472,WORKING!$C$3:$C$6802,"Other"))</f>
        <v>0</v>
      </c>
      <c r="V472" s="57"/>
      <c r="W472" s="57"/>
      <c r="X472" s="61">
        <f t="shared" si="454"/>
        <v>0</v>
      </c>
      <c r="Y472" s="40">
        <f t="shared" si="464"/>
        <v>0</v>
      </c>
      <c r="Z472" s="40">
        <f t="shared" si="465"/>
        <v>0</v>
      </c>
      <c r="AA472" s="44">
        <f t="shared" si="466"/>
        <v>0</v>
      </c>
      <c r="AB472" s="35">
        <f t="shared" si="467"/>
        <v>0</v>
      </c>
      <c r="AC472" s="40">
        <f>U472*(1+SUMIFS(WORKING!$Y$3:$Y$6802,WORKING!$A$3:$A$6802,$D$3,WORKING!$B$3:$B$6802,A472,WORKING!$C$3:$C$6802,"Other"))*(1+SUMIFS(WORKING!$AA$3:$AA$6802,WORKING!$A$3:$A$6802,$D$3,WORKING!$B$3:$B$6802,A472,WORKING!$C$3:$C$6802,"Other"))</f>
        <v>0</v>
      </c>
      <c r="AD472" s="57"/>
      <c r="AE472" s="57"/>
      <c r="AF472" s="61">
        <f t="shared" si="455"/>
        <v>0</v>
      </c>
      <c r="AG472" s="40">
        <f t="shared" si="468"/>
        <v>0</v>
      </c>
      <c r="AH472" s="40">
        <f t="shared" si="469"/>
        <v>0</v>
      </c>
      <c r="AI472" s="44">
        <f t="shared" si="470"/>
        <v>0</v>
      </c>
      <c r="AJ472" s="35">
        <f t="shared" si="456"/>
        <v>0</v>
      </c>
      <c r="AK472" s="40">
        <f>AC472*(1+SUMIFS(WORKING!$Z$3:$Z$6802,WORKING!$A$3:$A$6802,$D$3,WORKING!$B$3:$B$6802,A472,WORKING!$C$3:$C$6802,"Other"))*(1+SUMIFS(WORKING!$AA$3:$AA$6802,WORKING!$A$3:$A$6802,$D$3,WORKING!$B$3:$B$6802,A472,WORKING!$C$3:$C$6802,"Other"))</f>
        <v>0</v>
      </c>
      <c r="AL472" s="57"/>
      <c r="AM472" s="57"/>
      <c r="AN472" s="61">
        <f t="shared" si="457"/>
        <v>0</v>
      </c>
      <c r="AO472" s="40">
        <f t="shared" si="471"/>
        <v>0</v>
      </c>
      <c r="AP472" s="40">
        <f t="shared" si="472"/>
        <v>0</v>
      </c>
      <c r="AQ472" s="44">
        <f t="shared" si="473"/>
        <v>0</v>
      </c>
    </row>
    <row r="473" spans="1:43" hidden="1" x14ac:dyDescent="0.25">
      <c r="A473" s="49">
        <v>15</v>
      </c>
      <c r="B473" s="49">
        <f>IF(C473&lt;7,1,IF(C473&lt;11,2,IF(C473&lt;13,3,IF(C473&lt;17,4,5))))</f>
        <v>5</v>
      </c>
      <c r="C473" s="191" t="s">
        <v>57</v>
      </c>
      <c r="D473" s="229"/>
      <c r="E473" s="229"/>
      <c r="F473" s="40">
        <f>SUMIFS(WORKING!$AB$3:$AB$6802,WORKING!$A$3:$A$6802,Results!$D$3,WORKING!$B$3:$B$6802,Results!A473,WORKING!$C$3:$C$6802,Results!C473)</f>
        <v>0</v>
      </c>
      <c r="G473" s="35">
        <f>SUMIFS(WORKING!$AC$3:$AC$6802,WORKING!$A$3:$A$6802,Results!$D$3,WORKING!$B$3:$B$6802,Results!A473,WORKING!$C$3:$C$6802,Results!C473)/1000</f>
        <v>0</v>
      </c>
      <c r="H473" s="35">
        <f t="shared" si="458"/>
        <v>0</v>
      </c>
      <c r="I473" s="187"/>
      <c r="J473" s="212"/>
      <c r="K473" s="217" t="str">
        <f t="shared" si="459"/>
        <v/>
      </c>
      <c r="L473" s="34">
        <f t="shared" si="452"/>
        <v>0</v>
      </c>
      <c r="M473" s="40">
        <f>IF(K473="",H473*(1+SUMIFS(WORKING!$W$3:$W$6802,WORKING!$A$3:$A$6802,$D$3,WORKING!$B$3:$B$6802,A473,WORKING!$C$3:$C$6802,"Other"))*(1+SUMIFS(WORKING!$AA$3:$AA$6802,WORKING!$A$3:$A$6802,$D$3,WORKING!$B$3:$B$6802,A473,WORKING!$C$3:$C$6802,"Other")),K473*(1+SUMIFS(WORKING!$W$3:$W$6802,WORKING!$A$3:$A$6802,$D$3,WORKING!$B$3:$B$6802,A473,WORKING!$C$3:$C$6802,"Other"))*(1+SUMIFS(WORKING!$AA$3:$AA$6802,WORKING!$A$3:$A$6802,$D$3,WORKING!$B$3:$B$6802,A473,WORKING!$C$3:$C$6802,"Other")))</f>
        <v>0</v>
      </c>
      <c r="N473" s="57"/>
      <c r="O473" s="57"/>
      <c r="P473" s="61">
        <f t="shared" si="453"/>
        <v>0</v>
      </c>
      <c r="Q473" s="40">
        <f t="shared" si="460"/>
        <v>0</v>
      </c>
      <c r="R473" s="40">
        <f t="shared" si="461"/>
        <v>0</v>
      </c>
      <c r="S473" s="44">
        <f t="shared" si="462"/>
        <v>0</v>
      </c>
      <c r="T473" s="35">
        <f t="shared" si="463"/>
        <v>0</v>
      </c>
      <c r="U473" s="40">
        <f>M473*(1+SUMIFS(WORKING!$X$3:$X$6802,WORKING!$A$3:$A$6802,$D$3,WORKING!$B$3:$B$6802,A473,WORKING!$C$3:$C$6802,"Other"))*(1+SUMIFS(WORKING!$AA$3:$AA$6802,WORKING!$A$3:$A$6802,$D$3,WORKING!$B$3:$B$6802,A473,WORKING!$C$3:$C$6802,"Other"))</f>
        <v>0</v>
      </c>
      <c r="V473" s="57"/>
      <c r="W473" s="57"/>
      <c r="X473" s="61">
        <f t="shared" si="454"/>
        <v>0</v>
      </c>
      <c r="Y473" s="40">
        <f t="shared" si="464"/>
        <v>0</v>
      </c>
      <c r="Z473" s="40">
        <f t="shared" si="465"/>
        <v>0</v>
      </c>
      <c r="AA473" s="44">
        <f t="shared" si="466"/>
        <v>0</v>
      </c>
      <c r="AB473" s="35">
        <f t="shared" si="467"/>
        <v>0</v>
      </c>
      <c r="AC473" s="40">
        <f>U473*(1+SUMIFS(WORKING!$Y$3:$Y$6802,WORKING!$A$3:$A$6802,$D$3,WORKING!$B$3:$B$6802,A473,WORKING!$C$3:$C$6802,"Other"))*(1+SUMIFS(WORKING!$AA$3:$AA$6802,WORKING!$A$3:$A$6802,$D$3,WORKING!$B$3:$B$6802,A473,WORKING!$C$3:$C$6802,"Other"))</f>
        <v>0</v>
      </c>
      <c r="AD473" s="57"/>
      <c r="AE473" s="57"/>
      <c r="AF473" s="61">
        <f t="shared" si="455"/>
        <v>0</v>
      </c>
      <c r="AG473" s="40">
        <f t="shared" si="468"/>
        <v>0</v>
      </c>
      <c r="AH473" s="40">
        <f t="shared" si="469"/>
        <v>0</v>
      </c>
      <c r="AI473" s="44">
        <f t="shared" si="470"/>
        <v>0</v>
      </c>
      <c r="AJ473" s="35">
        <f t="shared" si="456"/>
        <v>0</v>
      </c>
      <c r="AK473" s="40">
        <f>AC473*(1+SUMIFS(WORKING!$Z$3:$Z$6802,WORKING!$A$3:$A$6802,$D$3,WORKING!$B$3:$B$6802,A473,WORKING!$C$3:$C$6802,"Other"))*(1+SUMIFS(WORKING!$AA$3:$AA$6802,WORKING!$A$3:$A$6802,$D$3,WORKING!$B$3:$B$6802,A473,WORKING!$C$3:$C$6802,"Other"))</f>
        <v>0</v>
      </c>
      <c r="AL473" s="57"/>
      <c r="AM473" s="57"/>
      <c r="AN473" s="61">
        <f t="shared" si="457"/>
        <v>0</v>
      </c>
      <c r="AO473" s="40">
        <f t="shared" si="471"/>
        <v>0</v>
      </c>
      <c r="AP473" s="40">
        <f t="shared" si="472"/>
        <v>0</v>
      </c>
      <c r="AQ473" s="44">
        <f t="shared" si="473"/>
        <v>0</v>
      </c>
    </row>
    <row r="474" spans="1:43" hidden="1" x14ac:dyDescent="0.25">
      <c r="A474" s="49">
        <v>15</v>
      </c>
      <c r="B474" s="49">
        <f>IF(C474&lt;7,1,IF(C474&lt;11,2,IF(C474&lt;13,3,IF(C474&lt;17,4,5))))</f>
        <v>5</v>
      </c>
      <c r="C474" s="191" t="s">
        <v>57</v>
      </c>
      <c r="D474" s="229"/>
      <c r="E474" s="229"/>
      <c r="F474" s="40">
        <f>SUMIFS(WORKING!$AB$3:$AB$6802,WORKING!$A$3:$A$6802,Results!$D$3,WORKING!$B$3:$B$6802,Results!A474,WORKING!$C$3:$C$6802,Results!C474)</f>
        <v>0</v>
      </c>
      <c r="G474" s="35">
        <f>SUMIFS(WORKING!$AC$3:$AC$6802,WORKING!$A$3:$A$6802,Results!$D$3,WORKING!$B$3:$B$6802,Results!A474,WORKING!$C$3:$C$6802,Results!C474)/1000</f>
        <v>0</v>
      </c>
      <c r="H474" s="35">
        <f t="shared" si="458"/>
        <v>0</v>
      </c>
      <c r="I474" s="187"/>
      <c r="J474" s="212"/>
      <c r="K474" s="217" t="str">
        <f t="shared" si="459"/>
        <v/>
      </c>
      <c r="L474" s="34">
        <f t="shared" si="452"/>
        <v>0</v>
      </c>
      <c r="M474" s="40">
        <f>IF(K474="",H474*(1+SUMIFS(WORKING!$W$3:$W$6802,WORKING!$A$3:$A$6802,$D$3,WORKING!$B$3:$B$6802,A474,WORKING!$C$3:$C$6802,"Other"))*(1+SUMIFS(WORKING!$AA$3:$AA$6802,WORKING!$A$3:$A$6802,$D$3,WORKING!$B$3:$B$6802,A474,WORKING!$C$3:$C$6802,"Other")),K474*(1+SUMIFS(WORKING!$W$3:$W$6802,WORKING!$A$3:$A$6802,$D$3,WORKING!$B$3:$B$6802,A474,WORKING!$C$3:$C$6802,"Other"))*(1+SUMIFS(WORKING!$AA$3:$AA$6802,WORKING!$A$3:$A$6802,$D$3,WORKING!$B$3:$B$6802,A474,WORKING!$C$3:$C$6802,"Other")))</f>
        <v>0</v>
      </c>
      <c r="N474" s="57"/>
      <c r="O474" s="57"/>
      <c r="P474" s="61">
        <f t="shared" si="453"/>
        <v>0</v>
      </c>
      <c r="Q474" s="40">
        <f t="shared" si="460"/>
        <v>0</v>
      </c>
      <c r="R474" s="40">
        <f t="shared" si="461"/>
        <v>0</v>
      </c>
      <c r="S474" s="44">
        <f t="shared" si="462"/>
        <v>0</v>
      </c>
      <c r="T474" s="35">
        <f t="shared" si="463"/>
        <v>0</v>
      </c>
      <c r="U474" s="40">
        <f>M474*(1+SUMIFS(WORKING!$X$3:$X$6802,WORKING!$A$3:$A$6802,$D$3,WORKING!$B$3:$B$6802,A474,WORKING!$C$3:$C$6802,"Other"))*(1+SUMIFS(WORKING!$AA$3:$AA$6802,WORKING!$A$3:$A$6802,$D$3,WORKING!$B$3:$B$6802,A474,WORKING!$C$3:$C$6802,"Other"))</f>
        <v>0</v>
      </c>
      <c r="V474" s="57"/>
      <c r="W474" s="57"/>
      <c r="X474" s="61">
        <f t="shared" si="454"/>
        <v>0</v>
      </c>
      <c r="Y474" s="40">
        <f t="shared" si="464"/>
        <v>0</v>
      </c>
      <c r="Z474" s="40">
        <f t="shared" si="465"/>
        <v>0</v>
      </c>
      <c r="AA474" s="44">
        <f t="shared" si="466"/>
        <v>0</v>
      </c>
      <c r="AB474" s="35">
        <f t="shared" si="467"/>
        <v>0</v>
      </c>
      <c r="AC474" s="40">
        <f>U474*(1+SUMIFS(WORKING!$Y$3:$Y$6802,WORKING!$A$3:$A$6802,$D$3,WORKING!$B$3:$B$6802,A474,WORKING!$C$3:$C$6802,"Other"))*(1+SUMIFS(WORKING!$AA$3:$AA$6802,WORKING!$A$3:$A$6802,$D$3,WORKING!$B$3:$B$6802,A474,WORKING!$C$3:$C$6802,"Other"))</f>
        <v>0</v>
      </c>
      <c r="AD474" s="57"/>
      <c r="AE474" s="57"/>
      <c r="AF474" s="61">
        <f t="shared" si="455"/>
        <v>0</v>
      </c>
      <c r="AG474" s="40">
        <f t="shared" si="468"/>
        <v>0</v>
      </c>
      <c r="AH474" s="40">
        <f t="shared" si="469"/>
        <v>0</v>
      </c>
      <c r="AI474" s="44">
        <f t="shared" si="470"/>
        <v>0</v>
      </c>
      <c r="AJ474" s="35">
        <f t="shared" si="456"/>
        <v>0</v>
      </c>
      <c r="AK474" s="40">
        <f>AC474*(1+SUMIFS(WORKING!$Z$3:$Z$6802,WORKING!$A$3:$A$6802,$D$3,WORKING!$B$3:$B$6802,A474,WORKING!$C$3:$C$6802,"Other"))*(1+SUMIFS(WORKING!$AA$3:$AA$6802,WORKING!$A$3:$A$6802,$D$3,WORKING!$B$3:$B$6802,A474,WORKING!$C$3:$C$6802,"Other"))</f>
        <v>0</v>
      </c>
      <c r="AL474" s="57"/>
      <c r="AM474" s="57"/>
      <c r="AN474" s="61">
        <f t="shared" si="457"/>
        <v>0</v>
      </c>
      <c r="AO474" s="40">
        <f t="shared" si="471"/>
        <v>0</v>
      </c>
      <c r="AP474" s="40">
        <f t="shared" si="472"/>
        <v>0</v>
      </c>
      <c r="AQ474" s="44">
        <f t="shared" si="473"/>
        <v>0</v>
      </c>
    </row>
    <row r="475" spans="1:43" hidden="1" x14ac:dyDescent="0.25">
      <c r="A475" s="49">
        <v>15</v>
      </c>
      <c r="B475" s="49">
        <f>IF(C475&lt;7,1,IF(C475&lt;11,2,IF(C475&lt;13,3,IF(C475&lt;17,4,5))))</f>
        <v>5</v>
      </c>
      <c r="C475" s="191" t="s">
        <v>57</v>
      </c>
      <c r="D475" s="229"/>
      <c r="E475" s="229"/>
      <c r="F475" s="40">
        <f>SUMIFS(WORKING!$AB$3:$AB$6802,WORKING!$A$3:$A$6802,Results!$D$3,WORKING!$B$3:$B$6802,Results!A475,WORKING!$C$3:$C$6802,Results!C475)</f>
        <v>0</v>
      </c>
      <c r="G475" s="35">
        <f>SUMIFS(WORKING!$AC$3:$AC$6802,WORKING!$A$3:$A$6802,Results!$D$3,WORKING!$B$3:$B$6802,Results!A475,WORKING!$C$3:$C$6802,Results!C475)/1000</f>
        <v>0</v>
      </c>
      <c r="H475" s="35">
        <f t="shared" si="458"/>
        <v>0</v>
      </c>
      <c r="I475" s="157"/>
      <c r="J475" s="213"/>
      <c r="K475" s="217" t="str">
        <f t="shared" si="459"/>
        <v/>
      </c>
      <c r="L475" s="34">
        <f t="shared" si="452"/>
        <v>0</v>
      </c>
      <c r="M475" s="40">
        <f>IF(K475="",H475*(1+SUMIFS(WORKING!$W$3:$W$6802,WORKING!$A$3:$A$6802,$D$3,WORKING!$B$3:$B$6802,A475,WORKING!$C$3:$C$6802,"Other"))*(1+SUMIFS(WORKING!$AA$3:$AA$6802,WORKING!$A$3:$A$6802,$D$3,WORKING!$B$3:$B$6802,A475,WORKING!$C$3:$C$6802,"Other")),K475*(1+SUMIFS(WORKING!$W$3:$W$6802,WORKING!$A$3:$A$6802,$D$3,WORKING!$B$3:$B$6802,A475,WORKING!$C$3:$C$6802,"Other"))*(1+SUMIFS(WORKING!$AA$3:$AA$6802,WORKING!$A$3:$A$6802,$D$3,WORKING!$B$3:$B$6802,A475,WORKING!$C$3:$C$6802,"Other")))</f>
        <v>0</v>
      </c>
      <c r="N475" s="57"/>
      <c r="O475" s="57"/>
      <c r="P475" s="61">
        <f t="shared" si="453"/>
        <v>0</v>
      </c>
      <c r="Q475" s="40">
        <f t="shared" si="460"/>
        <v>0</v>
      </c>
      <c r="R475" s="40">
        <f t="shared" si="461"/>
        <v>0</v>
      </c>
      <c r="S475" s="44">
        <f t="shared" si="462"/>
        <v>0</v>
      </c>
      <c r="T475" s="35">
        <f t="shared" si="463"/>
        <v>0</v>
      </c>
      <c r="U475" s="40">
        <f>M475*(1+SUMIFS(WORKING!$X$3:$X$6802,WORKING!$A$3:$A$6802,$D$3,WORKING!$B$3:$B$6802,A475,WORKING!$C$3:$C$6802,"Other"))*(1+SUMIFS(WORKING!$AA$3:$AA$6802,WORKING!$A$3:$A$6802,$D$3,WORKING!$B$3:$B$6802,A475,WORKING!$C$3:$C$6802,"Other"))</f>
        <v>0</v>
      </c>
      <c r="V475" s="57"/>
      <c r="W475" s="57"/>
      <c r="X475" s="61">
        <f t="shared" si="454"/>
        <v>0</v>
      </c>
      <c r="Y475" s="40">
        <f t="shared" si="464"/>
        <v>0</v>
      </c>
      <c r="Z475" s="40">
        <f t="shared" si="465"/>
        <v>0</v>
      </c>
      <c r="AA475" s="44">
        <f t="shared" si="466"/>
        <v>0</v>
      </c>
      <c r="AB475" s="35">
        <f t="shared" si="467"/>
        <v>0</v>
      </c>
      <c r="AC475" s="40">
        <f>U475*(1+SUMIFS(WORKING!$Y$3:$Y$6802,WORKING!$A$3:$A$6802,$D$3,WORKING!$B$3:$B$6802,A475,WORKING!$C$3:$C$6802,"Other"))*(1+SUMIFS(WORKING!$AA$3:$AA$6802,WORKING!$A$3:$A$6802,$D$3,WORKING!$B$3:$B$6802,A475,WORKING!$C$3:$C$6802,"Other"))</f>
        <v>0</v>
      </c>
      <c r="AD475" s="57"/>
      <c r="AE475" s="57"/>
      <c r="AF475" s="61">
        <f t="shared" si="455"/>
        <v>0</v>
      </c>
      <c r="AG475" s="40">
        <f t="shared" si="468"/>
        <v>0</v>
      </c>
      <c r="AH475" s="40">
        <f t="shared" si="469"/>
        <v>0</v>
      </c>
      <c r="AI475" s="44">
        <f t="shared" si="470"/>
        <v>0</v>
      </c>
      <c r="AJ475" s="35">
        <f t="shared" si="456"/>
        <v>0</v>
      </c>
      <c r="AK475" s="40">
        <f>AC475*(1+SUMIFS(WORKING!$Z$3:$Z$6802,WORKING!$A$3:$A$6802,$D$3,WORKING!$B$3:$B$6802,A475,WORKING!$C$3:$C$6802,"Other"))*(1+SUMIFS(WORKING!$AA$3:$AA$6802,WORKING!$A$3:$A$6802,$D$3,WORKING!$B$3:$B$6802,A475,WORKING!$C$3:$C$6802,"Other"))</f>
        <v>0</v>
      </c>
      <c r="AL475" s="57"/>
      <c r="AM475" s="57"/>
      <c r="AN475" s="61">
        <f t="shared" si="457"/>
        <v>0</v>
      </c>
      <c r="AO475" s="40">
        <f t="shared" si="471"/>
        <v>0</v>
      </c>
      <c r="AP475" s="40">
        <f t="shared" si="472"/>
        <v>0</v>
      </c>
      <c r="AQ475" s="44">
        <f t="shared" si="473"/>
        <v>0</v>
      </c>
    </row>
    <row r="476" spans="1:43" ht="15.75" hidden="1" thickBot="1" x14ac:dyDescent="0.3">
      <c r="A476" s="49">
        <v>15</v>
      </c>
      <c r="B476" s="49">
        <f t="shared" ref="B476:B478" si="474">IF(C476&lt;7,1,IF(C476&lt;11,2,IF(C476&lt;13,3,IF(C476&lt;17,4,IF(C476="Other",5,6)))))</f>
        <v>6</v>
      </c>
      <c r="C476" s="13" t="s">
        <v>0</v>
      </c>
      <c r="D476" s="41">
        <f>SUM(D456:D475)</f>
        <v>0</v>
      </c>
      <c r="E476" s="41">
        <f>SUM(E456:E475)</f>
        <v>0</v>
      </c>
      <c r="F476" s="42">
        <f>SUM(F456:F475)</f>
        <v>0</v>
      </c>
      <c r="G476" s="41">
        <f>SUM(G456:G475)</f>
        <v>0</v>
      </c>
      <c r="H476" s="41">
        <f>IFERROR(G476/F476,0)</f>
        <v>0</v>
      </c>
      <c r="I476" s="41">
        <f>IF(I456="",F456,I456)+IF(I457="",F457,I457)+IF(I458="",F458,I458)+IF(I459="",F459,I459)+IF(I460="",F460,I460)+IF(I461="",F461,I461)+IF(I462="",F462,I462)+IF(I463="",F463,I463)+IF(I464="",F464,I464)+IF(I465="",F465,I465)+IF(I466="",F466,I466)+IF(I467="",F467,I467)+IF(I468="",F468,I468)+IF(I469="",F469,I469)+IF(I470="",F470,I470)+IF(I471="",F471,I471)+IF(I472="",F472,I472)+IF(I473="",F473,I473)+IF(I474="",F474,I474)+IF(I475="",F475,I475)</f>
        <v>0</v>
      </c>
      <c r="J476" s="41">
        <f>IF(J456="",G456,J456)+IF(J457="",G457,J457)+IF(J458="",G458,J458)+IF(J459="",G459,J459)+IF(J460="",G460,J460)+IF(J461="",G461,J461)+IF(J462="",G462,J462)+IF(J463="",G463,J463)+IF(J464="",G464,J464)+IF(J465="",G465,J465)+IF(J466="",G466,J466)+IF(J467="",G467,J467)+IF(J468="",G468,J468)+IF(J469="",G469,J469)+IF(J470="",G470,J470)+IF(J471="",G471,J471)+IF(J472="",G472,J472)+IF(J473="",G473,J473)+IF(J474="",G474,J474)+IF(J475="",G475,J475)</f>
        <v>0</v>
      </c>
      <c r="K476" s="41" t="str">
        <f>IFERROR(J476/I476,"")</f>
        <v/>
      </c>
      <c r="L476" s="41">
        <f>SUM(L456:L475)</f>
        <v>0</v>
      </c>
      <c r="M476" s="41">
        <f>IFERROR(S476/P476,0)</f>
        <v>0</v>
      </c>
      <c r="N476" s="41">
        <f t="shared" ref="N476:T476" si="475">SUM(N456:N475)</f>
        <v>0</v>
      </c>
      <c r="O476" s="41">
        <f t="shared" si="475"/>
        <v>0</v>
      </c>
      <c r="P476" s="41">
        <f t="shared" si="475"/>
        <v>0</v>
      </c>
      <c r="Q476" s="41">
        <f t="shared" si="475"/>
        <v>0</v>
      </c>
      <c r="R476" s="41">
        <f t="shared" si="475"/>
        <v>0</v>
      </c>
      <c r="S476" s="45">
        <f t="shared" si="475"/>
        <v>0</v>
      </c>
      <c r="T476" s="41">
        <f t="shared" si="475"/>
        <v>0</v>
      </c>
      <c r="U476" s="41">
        <f>IFERROR(AA476/X476,0)</f>
        <v>0</v>
      </c>
      <c r="V476" s="41">
        <f t="shared" ref="V476:AB476" si="476">SUM(V456:V475)</f>
        <v>0</v>
      </c>
      <c r="W476" s="41">
        <f t="shared" si="476"/>
        <v>0</v>
      </c>
      <c r="X476" s="41">
        <f t="shared" si="476"/>
        <v>0</v>
      </c>
      <c r="Y476" s="41">
        <f t="shared" si="476"/>
        <v>0</v>
      </c>
      <c r="Z476" s="41">
        <f t="shared" si="476"/>
        <v>0</v>
      </c>
      <c r="AA476" s="45">
        <f t="shared" si="476"/>
        <v>0</v>
      </c>
      <c r="AB476" s="41">
        <f t="shared" si="476"/>
        <v>0</v>
      </c>
      <c r="AC476" s="41">
        <f>IFERROR(AI476/AF476,0)</f>
        <v>0</v>
      </c>
      <c r="AD476" s="41">
        <f t="shared" ref="AD476:AJ476" si="477">SUM(AD456:AD475)</f>
        <v>0</v>
      </c>
      <c r="AE476" s="41">
        <f t="shared" si="477"/>
        <v>0</v>
      </c>
      <c r="AF476" s="41">
        <f t="shared" si="477"/>
        <v>0</v>
      </c>
      <c r="AG476" s="41">
        <f t="shared" si="477"/>
        <v>0</v>
      </c>
      <c r="AH476" s="41">
        <f t="shared" si="477"/>
        <v>0</v>
      </c>
      <c r="AI476" s="45">
        <f t="shared" si="477"/>
        <v>0</v>
      </c>
      <c r="AJ476" s="41">
        <f t="shared" si="477"/>
        <v>0</v>
      </c>
      <c r="AK476" s="41">
        <f>IFERROR(AQ476/AN476,0)</f>
        <v>0</v>
      </c>
      <c r="AL476" s="41">
        <f t="shared" ref="AL476:AQ476" si="478">SUM(AL456:AL475)</f>
        <v>0</v>
      </c>
      <c r="AM476" s="41">
        <f t="shared" si="478"/>
        <v>0</v>
      </c>
      <c r="AN476" s="41">
        <f t="shared" si="478"/>
        <v>0</v>
      </c>
      <c r="AO476" s="41">
        <f t="shared" si="478"/>
        <v>0</v>
      </c>
      <c r="AP476" s="41">
        <f t="shared" si="478"/>
        <v>0</v>
      </c>
      <c r="AQ476" s="45">
        <f t="shared" si="478"/>
        <v>0</v>
      </c>
    </row>
    <row r="477" spans="1:43" ht="15.75" hidden="1" thickTop="1" x14ac:dyDescent="0.25">
      <c r="A477" s="49">
        <v>15</v>
      </c>
      <c r="B477" s="49">
        <f t="shared" si="474"/>
        <v>6</v>
      </c>
      <c r="C477" s="50" t="s">
        <v>696</v>
      </c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1"/>
      <c r="P477" s="51"/>
      <c r="R477" s="50"/>
      <c r="S477" s="52">
        <f>SUMIFS(ENEData!$E$2:$E$220,ENEData!$A$2:$A$220,$D$3,ENEData!$C$2:$C$220,A477)</f>
        <v>0</v>
      </c>
      <c r="T477" s="50"/>
      <c r="U477" s="50"/>
      <c r="V477" s="51"/>
      <c r="W477" s="51"/>
      <c r="X477" s="108"/>
      <c r="Y477" s="50"/>
      <c r="Z477" s="50"/>
      <c r="AA477" s="52">
        <f>SUMIFS(ENEData!$F$2:$F$220,ENEData!$A$2:$A$220,$D$3,ENEData!$C$2:$C$220,A477)</f>
        <v>0</v>
      </c>
      <c r="AB477" s="50"/>
      <c r="AC477" s="51"/>
      <c r="AD477" s="51"/>
      <c r="AE477" s="108"/>
      <c r="AF477" s="50"/>
      <c r="AG477" s="50"/>
      <c r="AH477" s="50"/>
      <c r="AI477" s="52">
        <f>SUMIFS(ENEData!$G$2:$G$220,ENEData!$A$2:$A$220,$D$3,ENEData!$C$2:$C$220,A477)</f>
        <v>0</v>
      </c>
      <c r="AJ477" s="51"/>
      <c r="AK477" s="51"/>
      <c r="AL477" s="108"/>
      <c r="AM477" s="108"/>
      <c r="AN477" s="108"/>
      <c r="AO477" s="108"/>
      <c r="AP477" s="109"/>
      <c r="AQ477" s="52">
        <f>SUMIFS(ENEData!$H$2:$H$220,ENEData!$A$2:$A$220,$D$3,ENEData!$C$2:$C$220,A477)</f>
        <v>0</v>
      </c>
    </row>
    <row r="478" spans="1:43" hidden="1" x14ac:dyDescent="0.25">
      <c r="A478" s="49">
        <v>15</v>
      </c>
      <c r="B478" s="49">
        <f t="shared" si="474"/>
        <v>6</v>
      </c>
      <c r="C478" s="39" t="s">
        <v>600</v>
      </c>
      <c r="D478" s="39"/>
      <c r="E478" s="39"/>
      <c r="F478" s="39"/>
      <c r="G478" s="39"/>
      <c r="H478" s="39"/>
      <c r="I478" s="39"/>
      <c r="J478" s="39"/>
      <c r="K478" s="39"/>
      <c r="L478" s="39"/>
      <c r="M478" s="39"/>
      <c r="N478" s="39"/>
      <c r="O478" s="53"/>
      <c r="P478" s="53"/>
      <c r="Q478" s="110"/>
      <c r="R478" s="39"/>
      <c r="S478" s="54">
        <f>S477-S476</f>
        <v>0</v>
      </c>
      <c r="T478" s="39"/>
      <c r="U478" s="39"/>
      <c r="V478" s="53"/>
      <c r="W478" s="53"/>
      <c r="X478" s="110"/>
      <c r="Y478" s="39"/>
      <c r="Z478" s="39"/>
      <c r="AA478" s="54">
        <f>AA477-AA476</f>
        <v>0</v>
      </c>
      <c r="AB478" s="39"/>
      <c r="AC478" s="53"/>
      <c r="AD478" s="53"/>
      <c r="AE478" s="110"/>
      <c r="AF478" s="39"/>
      <c r="AG478" s="39"/>
      <c r="AH478" s="39"/>
      <c r="AI478" s="54">
        <f>AI477-AI476</f>
        <v>0</v>
      </c>
      <c r="AJ478" s="53"/>
      <c r="AK478" s="53"/>
      <c r="AL478" s="110"/>
      <c r="AM478" s="110"/>
      <c r="AN478" s="110"/>
      <c r="AO478" s="110"/>
      <c r="AP478" s="111"/>
      <c r="AQ478" s="54">
        <f>AQ477-AQ476</f>
        <v>0</v>
      </c>
    </row>
    <row r="481" spans="1:43" x14ac:dyDescent="0.25">
      <c r="A481" s="49">
        <v>16</v>
      </c>
      <c r="B481" s="49">
        <f t="shared" ref="B481:B499" si="479">IF(C481&lt;7,1,IF(C481&lt;11,2,IF(C481&lt;13,3,IF(C481&lt;17,4,IF(C481="Other",5,6)))))</f>
        <v>6</v>
      </c>
      <c r="C481" s="1" t="str">
        <f t="array" ref="C481">IFERROR(INDEX(MTEC17_PROG!$D$2:$D$231,MATCH(1,(MTEC17_PROG!$A$2:$A$231=Results!$D$3)*(MTEC17_PROG!$C$2:$C$231=Results!A481),0)),"Programme "&amp;A481)</f>
        <v>Programme 16</v>
      </c>
      <c r="D481" s="1"/>
      <c r="E481" s="1"/>
      <c r="F481" s="1"/>
      <c r="G481" s="1"/>
      <c r="H481" s="1"/>
      <c r="I481" s="1"/>
      <c r="J481" s="1"/>
      <c r="K481" s="1"/>
      <c r="AP481" s="26"/>
      <c r="AQ481" s="106"/>
    </row>
    <row r="482" spans="1:43" x14ac:dyDescent="0.25">
      <c r="A482" s="49">
        <v>16</v>
      </c>
      <c r="B482" s="49">
        <f t="shared" si="479"/>
        <v>1</v>
      </c>
      <c r="C482" s="14"/>
      <c r="D482" s="230" t="s">
        <v>733</v>
      </c>
      <c r="E482" s="231"/>
      <c r="F482" s="230" t="s">
        <v>602</v>
      </c>
      <c r="G482" s="234"/>
      <c r="H482" s="234"/>
      <c r="I482" s="234"/>
      <c r="J482" s="234"/>
      <c r="K482" s="231"/>
      <c r="L482" s="234" t="s">
        <v>1</v>
      </c>
      <c r="M482" s="234"/>
      <c r="N482" s="234"/>
      <c r="O482" s="234"/>
      <c r="P482" s="234"/>
      <c r="Q482" s="234"/>
      <c r="R482" s="234"/>
      <c r="S482" s="231"/>
      <c r="T482" s="230" t="s">
        <v>2</v>
      </c>
      <c r="U482" s="234"/>
      <c r="V482" s="234"/>
      <c r="W482" s="234"/>
      <c r="X482" s="234"/>
      <c r="Y482" s="234"/>
      <c r="Z482" s="234"/>
      <c r="AA482" s="231"/>
      <c r="AB482" s="230" t="s">
        <v>3</v>
      </c>
      <c r="AC482" s="234"/>
      <c r="AD482" s="234"/>
      <c r="AE482" s="234"/>
      <c r="AF482" s="234"/>
      <c r="AG482" s="234"/>
      <c r="AH482" s="234"/>
      <c r="AI482" s="231"/>
      <c r="AJ482" s="230" t="s">
        <v>4</v>
      </c>
      <c r="AK482" s="234"/>
      <c r="AL482" s="234"/>
      <c r="AM482" s="234"/>
      <c r="AN482" s="234"/>
      <c r="AO482" s="234"/>
      <c r="AP482" s="234"/>
      <c r="AQ482" s="231"/>
    </row>
    <row r="483" spans="1:43" ht="60" x14ac:dyDescent="0.25">
      <c r="A483" s="49">
        <v>16</v>
      </c>
      <c r="B483" s="49">
        <f t="shared" si="479"/>
        <v>6</v>
      </c>
      <c r="C483" s="11" t="s">
        <v>59</v>
      </c>
      <c r="D483" s="11" t="s">
        <v>731</v>
      </c>
      <c r="E483" s="11" t="s">
        <v>732</v>
      </c>
      <c r="F483" s="214" t="s">
        <v>651</v>
      </c>
      <c r="G483" s="215" t="s">
        <v>652</v>
      </c>
      <c r="H483" s="215" t="s">
        <v>653</v>
      </c>
      <c r="I483" s="216" t="s">
        <v>694</v>
      </c>
      <c r="J483" s="216" t="s">
        <v>693</v>
      </c>
      <c r="K483" s="216" t="s">
        <v>695</v>
      </c>
      <c r="L483" s="12" t="s">
        <v>604</v>
      </c>
      <c r="M483" s="10" t="s">
        <v>322</v>
      </c>
      <c r="N483" s="12" t="s">
        <v>54</v>
      </c>
      <c r="O483" s="10" t="s">
        <v>697</v>
      </c>
      <c r="P483" s="10" t="s">
        <v>392</v>
      </c>
      <c r="Q483" s="10" t="s">
        <v>393</v>
      </c>
      <c r="R483" s="10" t="s">
        <v>390</v>
      </c>
      <c r="S483" s="43" t="s">
        <v>394</v>
      </c>
      <c r="T483" s="10" t="s">
        <v>391</v>
      </c>
      <c r="U483" s="10" t="s">
        <v>322</v>
      </c>
      <c r="V483" s="12" t="s">
        <v>54</v>
      </c>
      <c r="W483" s="10" t="s">
        <v>697</v>
      </c>
      <c r="X483" s="10" t="s">
        <v>392</v>
      </c>
      <c r="Y483" s="10" t="s">
        <v>393</v>
      </c>
      <c r="Z483" s="10" t="s">
        <v>390</v>
      </c>
      <c r="AA483" s="43" t="s">
        <v>394</v>
      </c>
      <c r="AB483" s="10" t="s">
        <v>391</v>
      </c>
      <c r="AC483" s="10" t="s">
        <v>322</v>
      </c>
      <c r="AD483" s="12" t="s">
        <v>54</v>
      </c>
      <c r="AE483" s="10" t="s">
        <v>697</v>
      </c>
      <c r="AF483" s="10" t="s">
        <v>392</v>
      </c>
      <c r="AG483" s="10" t="s">
        <v>393</v>
      </c>
      <c r="AH483" s="10" t="s">
        <v>390</v>
      </c>
      <c r="AI483" s="43" t="s">
        <v>394</v>
      </c>
      <c r="AJ483" s="10" t="s">
        <v>391</v>
      </c>
      <c r="AK483" s="10" t="s">
        <v>322</v>
      </c>
      <c r="AL483" s="12" t="s">
        <v>54</v>
      </c>
      <c r="AM483" s="10" t="s">
        <v>697</v>
      </c>
      <c r="AN483" s="10" t="s">
        <v>392</v>
      </c>
      <c r="AO483" s="10" t="s">
        <v>393</v>
      </c>
      <c r="AP483" s="10" t="s">
        <v>390</v>
      </c>
      <c r="AQ483" s="43" t="s">
        <v>394</v>
      </c>
    </row>
    <row r="484" spans="1:43" x14ac:dyDescent="0.25">
      <c r="A484" s="49">
        <v>16</v>
      </c>
      <c r="B484" s="49">
        <f t="shared" si="479"/>
        <v>1</v>
      </c>
      <c r="C484" s="7">
        <v>1</v>
      </c>
      <c r="D484" s="228"/>
      <c r="E484" s="228"/>
      <c r="F484" s="40">
        <f>SUMIFS(WORKING!$AB$3:$AB$6802,WORKING!$A$3:$A$6802,Results!$D$3,WORKING!$B$3:$B$6802,Results!A484,WORKING!$C$3:$C$6802,Results!C484)</f>
        <v>0</v>
      </c>
      <c r="G484" s="35">
        <f>SUMIFS(WORKING!$AC$3:$AC$6802,WORKING!$A$3:$A$6802,Results!$D$3,WORKING!$B$3:$B$6802,Results!A484,WORKING!$C$3:$C$6802,Results!C484)/1000</f>
        <v>0</v>
      </c>
      <c r="H484" s="35">
        <f>IFERROR(G484/F484,0)</f>
        <v>0</v>
      </c>
      <c r="I484" s="156"/>
      <c r="J484" s="211"/>
      <c r="K484" s="217" t="str">
        <f>IFERROR(IF(J484="",G484,J484)/IF(I484="",F484,I484),"")</f>
        <v/>
      </c>
      <c r="L484" s="34">
        <f t="shared" ref="L484:L503" si="480">IF(I484="",F484,I484)</f>
        <v>0</v>
      </c>
      <c r="M484" s="40">
        <f>IF(K484="",H484*(1+SUMIFS(WORKING!$W$3:$W$6802,WORKING!$A$3:$A$6802,$D$3,WORKING!$B$3:$B$6802,A484,WORKING!$C$3:$C$6802,C484))*(1+SUMIFS(WORKING!$AA$3:$AA$6802,WORKING!$A$3:$A$6802,$D$3,WORKING!$B$3:$B$6802,A484,WORKING!$C$3:$C$6802,C484)),K484*(1+SUMIFS(WORKING!$W$3:$W$6802,WORKING!$A$3:$A$6802,$D$3,WORKING!$B$3:$B$6802,A484,WORKING!$C$3:$C$6802,C484))*(1+SUMIFS(WORKING!$AA$3:$AA$6802,WORKING!$A$3:$A$6802,$D$3,WORKING!$B$3:$B$6802,A484,WORKING!$C$3:$C$6802,C484)))</f>
        <v>0</v>
      </c>
      <c r="N484" s="57"/>
      <c r="O484" s="57"/>
      <c r="P484" s="61">
        <f t="shared" ref="P484:P503" si="481">-O484+L484+N484</f>
        <v>0</v>
      </c>
      <c r="Q484" s="40">
        <f>M484*N484</f>
        <v>0</v>
      </c>
      <c r="R484" s="40">
        <f>-M484*O484</f>
        <v>0</v>
      </c>
      <c r="S484" s="44">
        <f>M484*P484</f>
        <v>0</v>
      </c>
      <c r="T484" s="35">
        <f>P484</f>
        <v>0</v>
      </c>
      <c r="U484" s="40">
        <f>M484*(1+SUMIFS(WORKING!$X$3:$X$6802,WORKING!$A$3:$A$6802,$D$3,WORKING!$B$3:$B$6802,A484,WORKING!$C$3:$C$6802,C484))*(1+SUMIFS(WORKING!$AA$3:$AA$6802,WORKING!$A$3:$A$6802,$D$3,WORKING!$B$3:$B$6802,A484,WORKING!$C$3:$C$6802,C484))</f>
        <v>0</v>
      </c>
      <c r="V484" s="57"/>
      <c r="W484" s="57"/>
      <c r="X484" s="61">
        <f t="shared" ref="X484:X503" si="482">-W484+T484+V484</f>
        <v>0</v>
      </c>
      <c r="Y484" s="40">
        <f>U484*V484</f>
        <v>0</v>
      </c>
      <c r="Z484" s="40">
        <f>-U484*W484</f>
        <v>0</v>
      </c>
      <c r="AA484" s="44">
        <f>U484*X484</f>
        <v>0</v>
      </c>
      <c r="AB484" s="35">
        <f>X484</f>
        <v>0</v>
      </c>
      <c r="AC484" s="40">
        <f>U484*(1+SUMIFS(WORKING!$Y$3:$Y$6802,WORKING!$A$3:$A$6802,$D$3,WORKING!$B$3:$B$6802,A484,WORKING!$C$3:$C$6802,C484))*(1+SUMIFS(WORKING!$AA$3:$AA$6802,WORKING!$A$3:$A$6802,$D$3,WORKING!$B$3:$B$6802,A484,WORKING!$C$3:$C$6802,C484))</f>
        <v>0</v>
      </c>
      <c r="AD484" s="57"/>
      <c r="AE484" s="57"/>
      <c r="AF484" s="61">
        <f t="shared" ref="AF484:AF503" si="483">-AE484+AB484+AD484</f>
        <v>0</v>
      </c>
      <c r="AG484" s="40">
        <f>AC484*AD484</f>
        <v>0</v>
      </c>
      <c r="AH484" s="40">
        <f>-AC484*AE484</f>
        <v>0</v>
      </c>
      <c r="AI484" s="44">
        <f>AC484*AF484</f>
        <v>0</v>
      </c>
      <c r="AJ484" s="35">
        <f t="shared" ref="AJ484:AJ503" si="484">AF484</f>
        <v>0</v>
      </c>
      <c r="AK484" s="40">
        <f>AC484*(1+SUMIFS(WORKING!$Z$3:$Z$6802,WORKING!$A$3:$A$6802,$D$3,WORKING!$B$3:$B$6802,A484,WORKING!$C$3:$C$6802,C484))*(1+SUMIFS(WORKING!$AA$3:$AA$6802,WORKING!$A$3:$A$6802,$D$3,WORKING!$B$3:$B$6802,A484,WORKING!$C$3:$C$6802,C484))</f>
        <v>0</v>
      </c>
      <c r="AL484" s="57"/>
      <c r="AM484" s="57"/>
      <c r="AN484" s="61">
        <f t="shared" ref="AN484:AN503" si="485">-AM484+AJ484+AL484</f>
        <v>0</v>
      </c>
      <c r="AO484" s="40">
        <f>AK484*AL484</f>
        <v>0</v>
      </c>
      <c r="AP484" s="40">
        <f>-AK484*AM484</f>
        <v>0</v>
      </c>
      <c r="AQ484" s="44">
        <f>AK484*AN484</f>
        <v>0</v>
      </c>
    </row>
    <row r="485" spans="1:43" x14ac:dyDescent="0.25">
      <c r="A485" s="49">
        <v>16</v>
      </c>
      <c r="B485" s="49">
        <f t="shared" si="479"/>
        <v>1</v>
      </c>
      <c r="C485" s="7">
        <v>2</v>
      </c>
      <c r="D485" s="228"/>
      <c r="E485" s="228"/>
      <c r="F485" s="40">
        <f>SUMIFS(WORKING!$AB$3:$AB$6802,WORKING!$A$3:$A$6802,Results!$D$3,WORKING!$B$3:$B$6802,Results!A485,WORKING!$C$3:$C$6802,Results!C485)</f>
        <v>0</v>
      </c>
      <c r="G485" s="35">
        <f>SUMIFS(WORKING!$AC$3:$AC$6802,WORKING!$A$3:$A$6802,Results!$D$3,WORKING!$B$3:$B$6802,Results!A485,WORKING!$C$3:$C$6802,Results!C485)/1000</f>
        <v>0</v>
      </c>
      <c r="H485" s="35">
        <f t="shared" ref="H485:H503" si="486">IFERROR(G485/F485,0)</f>
        <v>0</v>
      </c>
      <c r="I485" s="187"/>
      <c r="J485" s="212"/>
      <c r="K485" s="217" t="str">
        <f t="shared" ref="K485:K503" si="487">IFERROR(IF(J485="",G485,J485)/IF(I485="",F485,I485),"")</f>
        <v/>
      </c>
      <c r="L485" s="34">
        <f t="shared" si="480"/>
        <v>0</v>
      </c>
      <c r="M485" s="40">
        <f>IF(K485="",H485*(1+SUMIFS(WORKING!$W$3:$W$6802,WORKING!$A$3:$A$6802,$D$3,WORKING!$B$3:$B$6802,A485,WORKING!$C$3:$C$6802,C485))*(1+SUMIFS(WORKING!$AA$3:$AA$6802,WORKING!$A$3:$A$6802,$D$3,WORKING!$B$3:$B$6802,A485,WORKING!$C$3:$C$6802,C485)),K485*(1+SUMIFS(WORKING!$W$3:$W$6802,WORKING!$A$3:$A$6802,$D$3,WORKING!$B$3:$B$6802,A485,WORKING!$C$3:$C$6802,C485))*(1+SUMIFS(WORKING!$AA$3:$AA$6802,WORKING!$A$3:$A$6802,$D$3,WORKING!$B$3:$B$6802,A485,WORKING!$C$3:$C$6802,C485)))</f>
        <v>0</v>
      </c>
      <c r="N485" s="57"/>
      <c r="O485" s="57"/>
      <c r="P485" s="61">
        <f t="shared" si="481"/>
        <v>0</v>
      </c>
      <c r="Q485" s="40">
        <f t="shared" ref="Q485:Q503" si="488">M485*N485</f>
        <v>0</v>
      </c>
      <c r="R485" s="40">
        <f t="shared" ref="R485:R503" si="489">-M485*O485</f>
        <v>0</v>
      </c>
      <c r="S485" s="44">
        <f t="shared" ref="S485:S503" si="490">M485*P485</f>
        <v>0</v>
      </c>
      <c r="T485" s="35">
        <f t="shared" ref="T485:T503" si="491">P485</f>
        <v>0</v>
      </c>
      <c r="U485" s="40">
        <f>M485*(1+SUMIFS(WORKING!$X$3:$X$6802,WORKING!$A$3:$A$6802,$D$3,WORKING!$B$3:$B$6802,A485,WORKING!$C$3:$C$6802,C485))*(1+SUMIFS(WORKING!$AA$3:$AA$6802,WORKING!$A$3:$A$6802,$D$3,WORKING!$B$3:$B$6802,A485,WORKING!$C$3:$C$6802,C485))</f>
        <v>0</v>
      </c>
      <c r="V485" s="57"/>
      <c r="W485" s="57"/>
      <c r="X485" s="61">
        <f t="shared" si="482"/>
        <v>0</v>
      </c>
      <c r="Y485" s="40">
        <f t="shared" ref="Y485:Y503" si="492">U485*V485</f>
        <v>0</v>
      </c>
      <c r="Z485" s="40">
        <f t="shared" ref="Z485:Z503" si="493">-U485*W485</f>
        <v>0</v>
      </c>
      <c r="AA485" s="44">
        <f t="shared" ref="AA485:AA503" si="494">U485*X485</f>
        <v>0</v>
      </c>
      <c r="AB485" s="35">
        <f t="shared" ref="AB485:AB503" si="495">X485</f>
        <v>0</v>
      </c>
      <c r="AC485" s="40">
        <f>U485*(1+SUMIFS(WORKING!$Y$3:$Y$6802,WORKING!$A$3:$A$6802,$D$3,WORKING!$B$3:$B$6802,A485,WORKING!$C$3:$C$6802,C485))*(1+SUMIFS(WORKING!$AA$3:$AA$6802,WORKING!$A$3:$A$6802,$D$3,WORKING!$B$3:$B$6802,A485,WORKING!$C$3:$C$6802,C485))</f>
        <v>0</v>
      </c>
      <c r="AD485" s="57"/>
      <c r="AE485" s="57"/>
      <c r="AF485" s="61">
        <f t="shared" si="483"/>
        <v>0</v>
      </c>
      <c r="AG485" s="40">
        <f t="shared" ref="AG485:AG503" si="496">AC485*AD485</f>
        <v>0</v>
      </c>
      <c r="AH485" s="40">
        <f t="shared" ref="AH485:AH503" si="497">-AC485*AE485</f>
        <v>0</v>
      </c>
      <c r="AI485" s="44">
        <f t="shared" ref="AI485:AI503" si="498">AC485*AF485</f>
        <v>0</v>
      </c>
      <c r="AJ485" s="35">
        <f t="shared" si="484"/>
        <v>0</v>
      </c>
      <c r="AK485" s="40">
        <f>AC485*(1+SUMIFS(WORKING!$Z$3:$Z$6802,WORKING!$A$3:$A$6802,$D$3,WORKING!$B$3:$B$6802,A485,WORKING!$C$3:$C$6802,C485))*(1+SUMIFS(WORKING!$AA$3:$AA$6802,WORKING!$A$3:$A$6802,$D$3,WORKING!$B$3:$B$6802,A485,WORKING!$C$3:$C$6802,C485))</f>
        <v>0</v>
      </c>
      <c r="AL485" s="57"/>
      <c r="AM485" s="57"/>
      <c r="AN485" s="61">
        <f t="shared" si="485"/>
        <v>0</v>
      </c>
      <c r="AO485" s="40">
        <f t="shared" ref="AO485:AO503" si="499">AK485*AL485</f>
        <v>0</v>
      </c>
      <c r="AP485" s="40">
        <f t="shared" ref="AP485:AP503" si="500">-AK485*AM485</f>
        <v>0</v>
      </c>
      <c r="AQ485" s="44">
        <f t="shared" ref="AQ485:AQ503" si="501">AK485*AN485</f>
        <v>0</v>
      </c>
    </row>
    <row r="486" spans="1:43" x14ac:dyDescent="0.25">
      <c r="A486" s="49">
        <v>16</v>
      </c>
      <c r="B486" s="49">
        <f t="shared" si="479"/>
        <v>1</v>
      </c>
      <c r="C486" s="7">
        <v>3</v>
      </c>
      <c r="D486" s="228"/>
      <c r="E486" s="228"/>
      <c r="F486" s="40">
        <f>SUMIFS(WORKING!$AB$3:$AB$6802,WORKING!$A$3:$A$6802,Results!$D$3,WORKING!$B$3:$B$6802,Results!A486,WORKING!$C$3:$C$6802,Results!C486)</f>
        <v>0</v>
      </c>
      <c r="G486" s="35">
        <f>SUMIFS(WORKING!$AC$3:$AC$6802,WORKING!$A$3:$A$6802,Results!$D$3,WORKING!$B$3:$B$6802,Results!A486,WORKING!$C$3:$C$6802,Results!C486)/1000</f>
        <v>0</v>
      </c>
      <c r="H486" s="35">
        <f t="shared" si="486"/>
        <v>0</v>
      </c>
      <c r="I486" s="187"/>
      <c r="J486" s="212"/>
      <c r="K486" s="217" t="str">
        <f t="shared" si="487"/>
        <v/>
      </c>
      <c r="L486" s="34">
        <f t="shared" si="480"/>
        <v>0</v>
      </c>
      <c r="M486" s="40">
        <f>IF(K486="",H486*(1+SUMIFS(WORKING!$W$3:$W$6802,WORKING!$A$3:$A$6802,$D$3,WORKING!$B$3:$B$6802,A486,WORKING!$C$3:$C$6802,C486))*(1+SUMIFS(WORKING!$AA$3:$AA$6802,WORKING!$A$3:$A$6802,$D$3,WORKING!$B$3:$B$6802,A486,WORKING!$C$3:$C$6802,C486)),K486*(1+SUMIFS(WORKING!$W$3:$W$6802,WORKING!$A$3:$A$6802,$D$3,WORKING!$B$3:$B$6802,A486,WORKING!$C$3:$C$6802,C486))*(1+SUMIFS(WORKING!$AA$3:$AA$6802,WORKING!$A$3:$A$6802,$D$3,WORKING!$B$3:$B$6802,A486,WORKING!$C$3:$C$6802,C486)))</f>
        <v>0</v>
      </c>
      <c r="N486" s="57"/>
      <c r="O486" s="57"/>
      <c r="P486" s="61">
        <f t="shared" si="481"/>
        <v>0</v>
      </c>
      <c r="Q486" s="40">
        <f t="shared" si="488"/>
        <v>0</v>
      </c>
      <c r="R486" s="40">
        <f t="shared" si="489"/>
        <v>0</v>
      </c>
      <c r="S486" s="44">
        <f t="shared" si="490"/>
        <v>0</v>
      </c>
      <c r="T486" s="35">
        <f t="shared" si="491"/>
        <v>0</v>
      </c>
      <c r="U486" s="40">
        <f>M486*(1+SUMIFS(WORKING!$X$3:$X$6802,WORKING!$A$3:$A$6802,$D$3,WORKING!$B$3:$B$6802,A486,WORKING!$C$3:$C$6802,C486))*(1+SUMIFS(WORKING!$AA$3:$AA$6802,WORKING!$A$3:$A$6802,$D$3,WORKING!$B$3:$B$6802,A486,WORKING!$C$3:$C$6802,C486))</f>
        <v>0</v>
      </c>
      <c r="V486" s="57"/>
      <c r="W486" s="57"/>
      <c r="X486" s="61">
        <f t="shared" si="482"/>
        <v>0</v>
      </c>
      <c r="Y486" s="40">
        <f t="shared" si="492"/>
        <v>0</v>
      </c>
      <c r="Z486" s="40">
        <f t="shared" si="493"/>
        <v>0</v>
      </c>
      <c r="AA486" s="44">
        <f t="shared" si="494"/>
        <v>0</v>
      </c>
      <c r="AB486" s="35">
        <f t="shared" si="495"/>
        <v>0</v>
      </c>
      <c r="AC486" s="40">
        <f>U486*(1+SUMIFS(WORKING!$Y$3:$Y$6802,WORKING!$A$3:$A$6802,$D$3,WORKING!$B$3:$B$6802,A486,WORKING!$C$3:$C$6802,C486))*(1+SUMIFS(WORKING!$AA$3:$AA$6802,WORKING!$A$3:$A$6802,$D$3,WORKING!$B$3:$B$6802,A486,WORKING!$C$3:$C$6802,C486))</f>
        <v>0</v>
      </c>
      <c r="AD486" s="57"/>
      <c r="AE486" s="57"/>
      <c r="AF486" s="61">
        <f t="shared" si="483"/>
        <v>0</v>
      </c>
      <c r="AG486" s="40">
        <f t="shared" si="496"/>
        <v>0</v>
      </c>
      <c r="AH486" s="40">
        <f t="shared" si="497"/>
        <v>0</v>
      </c>
      <c r="AI486" s="44">
        <f t="shared" si="498"/>
        <v>0</v>
      </c>
      <c r="AJ486" s="35">
        <f t="shared" si="484"/>
        <v>0</v>
      </c>
      <c r="AK486" s="40">
        <f>AC486*(1+SUMIFS(WORKING!$Z$3:$Z$6802,WORKING!$A$3:$A$6802,$D$3,WORKING!$B$3:$B$6802,A486,WORKING!$C$3:$C$6802,C486))*(1+SUMIFS(WORKING!$AA$3:$AA$6802,WORKING!$A$3:$A$6802,$D$3,WORKING!$B$3:$B$6802,A486,WORKING!$C$3:$C$6802,C486))</f>
        <v>0</v>
      </c>
      <c r="AL486" s="57"/>
      <c r="AM486" s="57"/>
      <c r="AN486" s="61">
        <f t="shared" si="485"/>
        <v>0</v>
      </c>
      <c r="AO486" s="40">
        <f t="shared" si="499"/>
        <v>0</v>
      </c>
      <c r="AP486" s="40">
        <f t="shared" si="500"/>
        <v>0</v>
      </c>
      <c r="AQ486" s="44">
        <f t="shared" si="501"/>
        <v>0</v>
      </c>
    </row>
    <row r="487" spans="1:43" x14ac:dyDescent="0.25">
      <c r="A487" s="49">
        <v>16</v>
      </c>
      <c r="B487" s="49">
        <f t="shared" si="479"/>
        <v>1</v>
      </c>
      <c r="C487" s="7">
        <v>4</v>
      </c>
      <c r="D487" s="228"/>
      <c r="E487" s="228"/>
      <c r="F487" s="40">
        <f>SUMIFS(WORKING!$AB$3:$AB$6802,WORKING!$A$3:$A$6802,Results!$D$3,WORKING!$B$3:$B$6802,Results!A487,WORKING!$C$3:$C$6802,Results!C487)</f>
        <v>0</v>
      </c>
      <c r="G487" s="35">
        <f>SUMIFS(WORKING!$AC$3:$AC$6802,WORKING!$A$3:$A$6802,Results!$D$3,WORKING!$B$3:$B$6802,Results!A487,WORKING!$C$3:$C$6802,Results!C487)/1000</f>
        <v>0</v>
      </c>
      <c r="H487" s="35">
        <f t="shared" si="486"/>
        <v>0</v>
      </c>
      <c r="I487" s="187"/>
      <c r="J487" s="212"/>
      <c r="K487" s="217" t="str">
        <f t="shared" si="487"/>
        <v/>
      </c>
      <c r="L487" s="34">
        <f t="shared" si="480"/>
        <v>0</v>
      </c>
      <c r="M487" s="40">
        <f>IF(K487="",H487*(1+SUMIFS(WORKING!$W$3:$W$6802,WORKING!$A$3:$A$6802,$D$3,WORKING!$B$3:$B$6802,A487,WORKING!$C$3:$C$6802,C487))*(1+SUMIFS(WORKING!$AA$3:$AA$6802,WORKING!$A$3:$A$6802,$D$3,WORKING!$B$3:$B$6802,A487,WORKING!$C$3:$C$6802,C487)),K487*(1+SUMIFS(WORKING!$W$3:$W$6802,WORKING!$A$3:$A$6802,$D$3,WORKING!$B$3:$B$6802,A487,WORKING!$C$3:$C$6802,C487))*(1+SUMIFS(WORKING!$AA$3:$AA$6802,WORKING!$A$3:$A$6802,$D$3,WORKING!$B$3:$B$6802,A487,WORKING!$C$3:$C$6802,C487)))</f>
        <v>0</v>
      </c>
      <c r="N487" s="57"/>
      <c r="O487" s="57"/>
      <c r="P487" s="61">
        <f t="shared" si="481"/>
        <v>0</v>
      </c>
      <c r="Q487" s="40">
        <f t="shared" si="488"/>
        <v>0</v>
      </c>
      <c r="R487" s="40">
        <f t="shared" si="489"/>
        <v>0</v>
      </c>
      <c r="S487" s="44">
        <f t="shared" si="490"/>
        <v>0</v>
      </c>
      <c r="T487" s="35">
        <f t="shared" si="491"/>
        <v>0</v>
      </c>
      <c r="U487" s="40">
        <f>M487*(1+SUMIFS(WORKING!$X$3:$X$6802,WORKING!$A$3:$A$6802,$D$3,WORKING!$B$3:$B$6802,A487,WORKING!$C$3:$C$6802,C487))*(1+SUMIFS(WORKING!$AA$3:$AA$6802,WORKING!$A$3:$A$6802,$D$3,WORKING!$B$3:$B$6802,A487,WORKING!$C$3:$C$6802,C487))</f>
        <v>0</v>
      </c>
      <c r="V487" s="57"/>
      <c r="W487" s="57"/>
      <c r="X487" s="61">
        <f t="shared" si="482"/>
        <v>0</v>
      </c>
      <c r="Y487" s="40">
        <f t="shared" si="492"/>
        <v>0</v>
      </c>
      <c r="Z487" s="40">
        <f t="shared" si="493"/>
        <v>0</v>
      </c>
      <c r="AA487" s="44">
        <f t="shared" si="494"/>
        <v>0</v>
      </c>
      <c r="AB487" s="35">
        <f t="shared" si="495"/>
        <v>0</v>
      </c>
      <c r="AC487" s="40">
        <f>U487*(1+SUMIFS(WORKING!$Y$3:$Y$6802,WORKING!$A$3:$A$6802,$D$3,WORKING!$B$3:$B$6802,A487,WORKING!$C$3:$C$6802,C487))*(1+SUMIFS(WORKING!$AA$3:$AA$6802,WORKING!$A$3:$A$6802,$D$3,WORKING!$B$3:$B$6802,A487,WORKING!$C$3:$C$6802,C487))</f>
        <v>0</v>
      </c>
      <c r="AD487" s="57"/>
      <c r="AE487" s="57"/>
      <c r="AF487" s="61">
        <f t="shared" si="483"/>
        <v>0</v>
      </c>
      <c r="AG487" s="40">
        <f t="shared" si="496"/>
        <v>0</v>
      </c>
      <c r="AH487" s="40">
        <f t="shared" si="497"/>
        <v>0</v>
      </c>
      <c r="AI487" s="44">
        <f t="shared" si="498"/>
        <v>0</v>
      </c>
      <c r="AJ487" s="35">
        <f t="shared" si="484"/>
        <v>0</v>
      </c>
      <c r="AK487" s="40">
        <f>AC487*(1+SUMIFS(WORKING!$Z$3:$Z$6802,WORKING!$A$3:$A$6802,$D$3,WORKING!$B$3:$B$6802,A487,WORKING!$C$3:$C$6802,C487))*(1+SUMIFS(WORKING!$AA$3:$AA$6802,WORKING!$A$3:$A$6802,$D$3,WORKING!$B$3:$B$6802,A487,WORKING!$C$3:$C$6802,C487))</f>
        <v>0</v>
      </c>
      <c r="AL487" s="57"/>
      <c r="AM487" s="57"/>
      <c r="AN487" s="61">
        <f t="shared" si="485"/>
        <v>0</v>
      </c>
      <c r="AO487" s="40">
        <f t="shared" si="499"/>
        <v>0</v>
      </c>
      <c r="AP487" s="40">
        <f t="shared" si="500"/>
        <v>0</v>
      </c>
      <c r="AQ487" s="44">
        <f t="shared" si="501"/>
        <v>0</v>
      </c>
    </row>
    <row r="488" spans="1:43" x14ac:dyDescent="0.25">
      <c r="A488" s="49">
        <v>16</v>
      </c>
      <c r="B488" s="49">
        <f t="shared" si="479"/>
        <v>1</v>
      </c>
      <c r="C488" s="7">
        <v>5</v>
      </c>
      <c r="D488" s="228"/>
      <c r="E488" s="228"/>
      <c r="F488" s="40">
        <f>SUMIFS(WORKING!$AB$3:$AB$6802,WORKING!$A$3:$A$6802,Results!$D$3,WORKING!$B$3:$B$6802,Results!A488,WORKING!$C$3:$C$6802,Results!C488)</f>
        <v>0</v>
      </c>
      <c r="G488" s="35">
        <f>SUMIFS(WORKING!$AC$3:$AC$6802,WORKING!$A$3:$A$6802,Results!$D$3,WORKING!$B$3:$B$6802,Results!A488,WORKING!$C$3:$C$6802,Results!C488)/1000</f>
        <v>0</v>
      </c>
      <c r="H488" s="35">
        <f t="shared" si="486"/>
        <v>0</v>
      </c>
      <c r="I488" s="187"/>
      <c r="J488" s="212"/>
      <c r="K488" s="217" t="str">
        <f t="shared" si="487"/>
        <v/>
      </c>
      <c r="L488" s="34">
        <f t="shared" si="480"/>
        <v>0</v>
      </c>
      <c r="M488" s="40">
        <f>IF(K488="",H488*(1+SUMIFS(WORKING!$W$3:$W$6802,WORKING!$A$3:$A$6802,$D$3,WORKING!$B$3:$B$6802,A488,WORKING!$C$3:$C$6802,C488))*(1+SUMIFS(WORKING!$AA$3:$AA$6802,WORKING!$A$3:$A$6802,$D$3,WORKING!$B$3:$B$6802,A488,WORKING!$C$3:$C$6802,C488)),K488*(1+SUMIFS(WORKING!$W$3:$W$6802,WORKING!$A$3:$A$6802,$D$3,WORKING!$B$3:$B$6802,A488,WORKING!$C$3:$C$6802,C488))*(1+SUMIFS(WORKING!$AA$3:$AA$6802,WORKING!$A$3:$A$6802,$D$3,WORKING!$B$3:$B$6802,A488,WORKING!$C$3:$C$6802,C488)))</f>
        <v>0</v>
      </c>
      <c r="N488" s="57"/>
      <c r="O488" s="57"/>
      <c r="P488" s="61">
        <f t="shared" si="481"/>
        <v>0</v>
      </c>
      <c r="Q488" s="40">
        <f t="shared" si="488"/>
        <v>0</v>
      </c>
      <c r="R488" s="40">
        <f t="shared" si="489"/>
        <v>0</v>
      </c>
      <c r="S488" s="44">
        <f t="shared" si="490"/>
        <v>0</v>
      </c>
      <c r="T488" s="35">
        <f t="shared" si="491"/>
        <v>0</v>
      </c>
      <c r="U488" s="40">
        <f>M488*(1+SUMIFS(WORKING!$X$3:$X$6802,WORKING!$A$3:$A$6802,$D$3,WORKING!$B$3:$B$6802,A488,WORKING!$C$3:$C$6802,C488))*(1+SUMIFS(WORKING!$AA$3:$AA$6802,WORKING!$A$3:$A$6802,$D$3,WORKING!$B$3:$B$6802,A488,WORKING!$C$3:$C$6802,C488))</f>
        <v>0</v>
      </c>
      <c r="V488" s="57"/>
      <c r="W488" s="57"/>
      <c r="X488" s="61">
        <f t="shared" si="482"/>
        <v>0</v>
      </c>
      <c r="Y488" s="40">
        <f t="shared" si="492"/>
        <v>0</v>
      </c>
      <c r="Z488" s="40">
        <f t="shared" si="493"/>
        <v>0</v>
      </c>
      <c r="AA488" s="44">
        <f t="shared" si="494"/>
        <v>0</v>
      </c>
      <c r="AB488" s="35">
        <f t="shared" si="495"/>
        <v>0</v>
      </c>
      <c r="AC488" s="40">
        <f>U488*(1+SUMIFS(WORKING!$Y$3:$Y$6802,WORKING!$A$3:$A$6802,$D$3,WORKING!$B$3:$B$6802,A488,WORKING!$C$3:$C$6802,C488))*(1+SUMIFS(WORKING!$AA$3:$AA$6802,WORKING!$A$3:$A$6802,$D$3,WORKING!$B$3:$B$6802,A488,WORKING!$C$3:$C$6802,C488))</f>
        <v>0</v>
      </c>
      <c r="AD488" s="57"/>
      <c r="AE488" s="57"/>
      <c r="AF488" s="61">
        <f t="shared" si="483"/>
        <v>0</v>
      </c>
      <c r="AG488" s="40">
        <f t="shared" si="496"/>
        <v>0</v>
      </c>
      <c r="AH488" s="40">
        <f t="shared" si="497"/>
        <v>0</v>
      </c>
      <c r="AI488" s="44">
        <f t="shared" si="498"/>
        <v>0</v>
      </c>
      <c r="AJ488" s="35">
        <f t="shared" si="484"/>
        <v>0</v>
      </c>
      <c r="AK488" s="40">
        <f>AC488*(1+SUMIFS(WORKING!$Z$3:$Z$6802,WORKING!$A$3:$A$6802,$D$3,WORKING!$B$3:$B$6802,A488,WORKING!$C$3:$C$6802,C488))*(1+SUMIFS(WORKING!$AA$3:$AA$6802,WORKING!$A$3:$A$6802,$D$3,WORKING!$B$3:$B$6802,A488,WORKING!$C$3:$C$6802,C488))</f>
        <v>0</v>
      </c>
      <c r="AL488" s="57"/>
      <c r="AM488" s="57"/>
      <c r="AN488" s="61">
        <f t="shared" si="485"/>
        <v>0</v>
      </c>
      <c r="AO488" s="40">
        <f t="shared" si="499"/>
        <v>0</v>
      </c>
      <c r="AP488" s="40">
        <f t="shared" si="500"/>
        <v>0</v>
      </c>
      <c r="AQ488" s="44">
        <f t="shared" si="501"/>
        <v>0</v>
      </c>
    </row>
    <row r="489" spans="1:43" x14ac:dyDescent="0.25">
      <c r="A489" s="49">
        <v>16</v>
      </c>
      <c r="B489" s="49">
        <f t="shared" si="479"/>
        <v>1</v>
      </c>
      <c r="C489" s="7">
        <v>6</v>
      </c>
      <c r="D489" s="228"/>
      <c r="E489" s="228"/>
      <c r="F489" s="40">
        <f>SUMIFS(WORKING!$AB$3:$AB$6802,WORKING!$A$3:$A$6802,Results!$D$3,WORKING!$B$3:$B$6802,Results!A489,WORKING!$C$3:$C$6802,Results!C489)</f>
        <v>0</v>
      </c>
      <c r="G489" s="35">
        <f>SUMIFS(WORKING!$AC$3:$AC$6802,WORKING!$A$3:$A$6802,Results!$D$3,WORKING!$B$3:$B$6802,Results!A489,WORKING!$C$3:$C$6802,Results!C489)/1000</f>
        <v>0</v>
      </c>
      <c r="H489" s="35">
        <f t="shared" si="486"/>
        <v>0</v>
      </c>
      <c r="I489" s="187"/>
      <c r="J489" s="212"/>
      <c r="K489" s="217" t="str">
        <f t="shared" si="487"/>
        <v/>
      </c>
      <c r="L489" s="34">
        <f t="shared" si="480"/>
        <v>0</v>
      </c>
      <c r="M489" s="40">
        <f>IF(K489="",H489*(1+SUMIFS(WORKING!$W$3:$W$6802,WORKING!$A$3:$A$6802,$D$3,WORKING!$B$3:$B$6802,A489,WORKING!$C$3:$C$6802,C489))*(1+SUMIFS(WORKING!$AA$3:$AA$6802,WORKING!$A$3:$A$6802,$D$3,WORKING!$B$3:$B$6802,A489,WORKING!$C$3:$C$6802,C489)),K489*(1+SUMIFS(WORKING!$W$3:$W$6802,WORKING!$A$3:$A$6802,$D$3,WORKING!$B$3:$B$6802,A489,WORKING!$C$3:$C$6802,C489))*(1+SUMIFS(WORKING!$AA$3:$AA$6802,WORKING!$A$3:$A$6802,$D$3,WORKING!$B$3:$B$6802,A489,WORKING!$C$3:$C$6802,C489)))</f>
        <v>0</v>
      </c>
      <c r="N489" s="57"/>
      <c r="O489" s="57"/>
      <c r="P489" s="61">
        <f t="shared" si="481"/>
        <v>0</v>
      </c>
      <c r="Q489" s="40">
        <f t="shared" si="488"/>
        <v>0</v>
      </c>
      <c r="R489" s="40">
        <f t="shared" si="489"/>
        <v>0</v>
      </c>
      <c r="S489" s="44">
        <f t="shared" si="490"/>
        <v>0</v>
      </c>
      <c r="T489" s="35">
        <f t="shared" si="491"/>
        <v>0</v>
      </c>
      <c r="U489" s="40">
        <f>M489*(1+SUMIFS(WORKING!$X$3:$X$6802,WORKING!$A$3:$A$6802,$D$3,WORKING!$B$3:$B$6802,A489,WORKING!$C$3:$C$6802,C489))*(1+SUMIFS(WORKING!$AA$3:$AA$6802,WORKING!$A$3:$A$6802,$D$3,WORKING!$B$3:$B$6802,A489,WORKING!$C$3:$C$6802,C489))</f>
        <v>0</v>
      </c>
      <c r="V489" s="57"/>
      <c r="W489" s="57"/>
      <c r="X489" s="61">
        <f t="shared" si="482"/>
        <v>0</v>
      </c>
      <c r="Y489" s="40">
        <f t="shared" si="492"/>
        <v>0</v>
      </c>
      <c r="Z489" s="40">
        <f t="shared" si="493"/>
        <v>0</v>
      </c>
      <c r="AA489" s="44">
        <f t="shared" si="494"/>
        <v>0</v>
      </c>
      <c r="AB489" s="35">
        <f t="shared" si="495"/>
        <v>0</v>
      </c>
      <c r="AC489" s="40">
        <f>U489*(1+SUMIFS(WORKING!$Y$3:$Y$6802,WORKING!$A$3:$A$6802,$D$3,WORKING!$B$3:$B$6802,A489,WORKING!$C$3:$C$6802,C489))*(1+SUMIFS(WORKING!$AA$3:$AA$6802,WORKING!$A$3:$A$6802,$D$3,WORKING!$B$3:$B$6802,A489,WORKING!$C$3:$C$6802,C489))</f>
        <v>0</v>
      </c>
      <c r="AD489" s="57"/>
      <c r="AE489" s="57"/>
      <c r="AF489" s="61">
        <f t="shared" si="483"/>
        <v>0</v>
      </c>
      <c r="AG489" s="40">
        <f t="shared" si="496"/>
        <v>0</v>
      </c>
      <c r="AH489" s="40">
        <f t="shared" si="497"/>
        <v>0</v>
      </c>
      <c r="AI489" s="44">
        <f t="shared" si="498"/>
        <v>0</v>
      </c>
      <c r="AJ489" s="35">
        <f t="shared" si="484"/>
        <v>0</v>
      </c>
      <c r="AK489" s="40">
        <f>AC489*(1+SUMIFS(WORKING!$Z$3:$Z$6802,WORKING!$A$3:$A$6802,$D$3,WORKING!$B$3:$B$6802,A489,WORKING!$C$3:$C$6802,C489))*(1+SUMIFS(WORKING!$AA$3:$AA$6802,WORKING!$A$3:$A$6802,$D$3,WORKING!$B$3:$B$6802,A489,WORKING!$C$3:$C$6802,C489))</f>
        <v>0</v>
      </c>
      <c r="AL489" s="57"/>
      <c r="AM489" s="57"/>
      <c r="AN489" s="61">
        <f t="shared" si="485"/>
        <v>0</v>
      </c>
      <c r="AO489" s="40">
        <f t="shared" si="499"/>
        <v>0</v>
      </c>
      <c r="AP489" s="40">
        <f t="shared" si="500"/>
        <v>0</v>
      </c>
      <c r="AQ489" s="44">
        <f t="shared" si="501"/>
        <v>0</v>
      </c>
    </row>
    <row r="490" spans="1:43" x14ac:dyDescent="0.25">
      <c r="A490" s="49">
        <v>16</v>
      </c>
      <c r="B490" s="49">
        <f t="shared" si="479"/>
        <v>2</v>
      </c>
      <c r="C490" s="7">
        <v>7</v>
      </c>
      <c r="D490" s="228"/>
      <c r="E490" s="228"/>
      <c r="F490" s="40">
        <f>SUMIFS(WORKING!$AB$3:$AB$6802,WORKING!$A$3:$A$6802,Results!$D$3,WORKING!$B$3:$B$6802,Results!A490,WORKING!$C$3:$C$6802,Results!C490)</f>
        <v>0</v>
      </c>
      <c r="G490" s="35">
        <f>SUMIFS(WORKING!$AC$3:$AC$6802,WORKING!$A$3:$A$6802,Results!$D$3,WORKING!$B$3:$B$6802,Results!A490,WORKING!$C$3:$C$6802,Results!C490)/1000</f>
        <v>0</v>
      </c>
      <c r="H490" s="35">
        <f t="shared" si="486"/>
        <v>0</v>
      </c>
      <c r="I490" s="187"/>
      <c r="J490" s="212"/>
      <c r="K490" s="217" t="str">
        <f t="shared" si="487"/>
        <v/>
      </c>
      <c r="L490" s="34">
        <f t="shared" si="480"/>
        <v>0</v>
      </c>
      <c r="M490" s="40">
        <f>IF(K490="",H490*(1+SUMIFS(WORKING!$W$3:$W$6802,WORKING!$A$3:$A$6802,$D$3,WORKING!$B$3:$B$6802,A490,WORKING!$C$3:$C$6802,C490))*(1+SUMIFS(WORKING!$AA$3:$AA$6802,WORKING!$A$3:$A$6802,$D$3,WORKING!$B$3:$B$6802,A490,WORKING!$C$3:$C$6802,C490)),K490*(1+SUMIFS(WORKING!$W$3:$W$6802,WORKING!$A$3:$A$6802,$D$3,WORKING!$B$3:$B$6802,A490,WORKING!$C$3:$C$6802,C490))*(1+SUMIFS(WORKING!$AA$3:$AA$6802,WORKING!$A$3:$A$6802,$D$3,WORKING!$B$3:$B$6802,A490,WORKING!$C$3:$C$6802,C490)))</f>
        <v>0</v>
      </c>
      <c r="N490" s="57"/>
      <c r="O490" s="57"/>
      <c r="P490" s="61">
        <f t="shared" si="481"/>
        <v>0</v>
      </c>
      <c r="Q490" s="40">
        <f t="shared" si="488"/>
        <v>0</v>
      </c>
      <c r="R490" s="40">
        <f t="shared" si="489"/>
        <v>0</v>
      </c>
      <c r="S490" s="44">
        <f t="shared" si="490"/>
        <v>0</v>
      </c>
      <c r="T490" s="35">
        <f t="shared" si="491"/>
        <v>0</v>
      </c>
      <c r="U490" s="40">
        <f>M490*(1+SUMIFS(WORKING!$X$3:$X$6802,WORKING!$A$3:$A$6802,$D$3,WORKING!$B$3:$B$6802,A490,WORKING!$C$3:$C$6802,C490))*(1+SUMIFS(WORKING!$AA$3:$AA$6802,WORKING!$A$3:$A$6802,$D$3,WORKING!$B$3:$B$6802,A490,WORKING!$C$3:$C$6802,C490))</f>
        <v>0</v>
      </c>
      <c r="V490" s="57"/>
      <c r="W490" s="57"/>
      <c r="X490" s="61">
        <f t="shared" si="482"/>
        <v>0</v>
      </c>
      <c r="Y490" s="40">
        <f t="shared" si="492"/>
        <v>0</v>
      </c>
      <c r="Z490" s="40">
        <f t="shared" si="493"/>
        <v>0</v>
      </c>
      <c r="AA490" s="44">
        <f t="shared" si="494"/>
        <v>0</v>
      </c>
      <c r="AB490" s="35">
        <f t="shared" si="495"/>
        <v>0</v>
      </c>
      <c r="AC490" s="40">
        <f>U490*(1+SUMIFS(WORKING!$Y$3:$Y$6802,WORKING!$A$3:$A$6802,$D$3,WORKING!$B$3:$B$6802,A490,WORKING!$C$3:$C$6802,C490))*(1+SUMIFS(WORKING!$AA$3:$AA$6802,WORKING!$A$3:$A$6802,$D$3,WORKING!$B$3:$B$6802,A490,WORKING!$C$3:$C$6802,C490))</f>
        <v>0</v>
      </c>
      <c r="AD490" s="57"/>
      <c r="AE490" s="57"/>
      <c r="AF490" s="61">
        <f t="shared" si="483"/>
        <v>0</v>
      </c>
      <c r="AG490" s="40">
        <f t="shared" si="496"/>
        <v>0</v>
      </c>
      <c r="AH490" s="40">
        <f t="shared" si="497"/>
        <v>0</v>
      </c>
      <c r="AI490" s="44">
        <f t="shared" si="498"/>
        <v>0</v>
      </c>
      <c r="AJ490" s="35">
        <f t="shared" si="484"/>
        <v>0</v>
      </c>
      <c r="AK490" s="40">
        <f>AC490*(1+SUMIFS(WORKING!$Z$3:$Z$6802,WORKING!$A$3:$A$6802,$D$3,WORKING!$B$3:$B$6802,A490,WORKING!$C$3:$C$6802,C490))*(1+SUMIFS(WORKING!$AA$3:$AA$6802,WORKING!$A$3:$A$6802,$D$3,WORKING!$B$3:$B$6802,A490,WORKING!$C$3:$C$6802,C490))</f>
        <v>0</v>
      </c>
      <c r="AL490" s="57"/>
      <c r="AM490" s="57"/>
      <c r="AN490" s="61">
        <f t="shared" si="485"/>
        <v>0</v>
      </c>
      <c r="AO490" s="40">
        <f t="shared" si="499"/>
        <v>0</v>
      </c>
      <c r="AP490" s="40">
        <f t="shared" si="500"/>
        <v>0</v>
      </c>
      <c r="AQ490" s="44">
        <f t="shared" si="501"/>
        <v>0</v>
      </c>
    </row>
    <row r="491" spans="1:43" x14ac:dyDescent="0.25">
      <c r="A491" s="49">
        <v>16</v>
      </c>
      <c r="B491" s="49">
        <f t="shared" si="479"/>
        <v>2</v>
      </c>
      <c r="C491" s="7">
        <v>8</v>
      </c>
      <c r="D491" s="228"/>
      <c r="E491" s="228"/>
      <c r="F491" s="40">
        <f>SUMIFS(WORKING!$AB$3:$AB$6802,WORKING!$A$3:$A$6802,Results!$D$3,WORKING!$B$3:$B$6802,Results!A491,WORKING!$C$3:$C$6802,Results!C491)</f>
        <v>0</v>
      </c>
      <c r="G491" s="35">
        <f>SUMIFS(WORKING!$AC$3:$AC$6802,WORKING!$A$3:$A$6802,Results!$D$3,WORKING!$B$3:$B$6802,Results!A491,WORKING!$C$3:$C$6802,Results!C491)/1000</f>
        <v>0</v>
      </c>
      <c r="H491" s="35">
        <f t="shared" si="486"/>
        <v>0</v>
      </c>
      <c r="I491" s="187"/>
      <c r="J491" s="212"/>
      <c r="K491" s="217" t="str">
        <f t="shared" si="487"/>
        <v/>
      </c>
      <c r="L491" s="34">
        <f t="shared" si="480"/>
        <v>0</v>
      </c>
      <c r="M491" s="40">
        <f>IF(K491="",H491*(1+SUMIFS(WORKING!$W$3:$W$6802,WORKING!$A$3:$A$6802,$D$3,WORKING!$B$3:$B$6802,A491,WORKING!$C$3:$C$6802,C491))*(1+SUMIFS(WORKING!$AA$3:$AA$6802,WORKING!$A$3:$A$6802,$D$3,WORKING!$B$3:$B$6802,A491,WORKING!$C$3:$C$6802,C491)),K491*(1+SUMIFS(WORKING!$W$3:$W$6802,WORKING!$A$3:$A$6802,$D$3,WORKING!$B$3:$B$6802,A491,WORKING!$C$3:$C$6802,C491))*(1+SUMIFS(WORKING!$AA$3:$AA$6802,WORKING!$A$3:$A$6802,$D$3,WORKING!$B$3:$B$6802,A491,WORKING!$C$3:$C$6802,C491)))</f>
        <v>0</v>
      </c>
      <c r="N491" s="57"/>
      <c r="O491" s="57"/>
      <c r="P491" s="61">
        <f t="shared" si="481"/>
        <v>0</v>
      </c>
      <c r="Q491" s="40">
        <f t="shared" si="488"/>
        <v>0</v>
      </c>
      <c r="R491" s="40">
        <f t="shared" si="489"/>
        <v>0</v>
      </c>
      <c r="S491" s="44">
        <f t="shared" si="490"/>
        <v>0</v>
      </c>
      <c r="T491" s="35">
        <f t="shared" si="491"/>
        <v>0</v>
      </c>
      <c r="U491" s="40">
        <f>M491*(1+SUMIFS(WORKING!$X$3:$X$6802,WORKING!$A$3:$A$6802,$D$3,WORKING!$B$3:$B$6802,A491,WORKING!$C$3:$C$6802,C491))*(1+SUMIFS(WORKING!$AA$3:$AA$6802,WORKING!$A$3:$A$6802,$D$3,WORKING!$B$3:$B$6802,A491,WORKING!$C$3:$C$6802,C491))</f>
        <v>0</v>
      </c>
      <c r="V491" s="57"/>
      <c r="W491" s="57"/>
      <c r="X491" s="61">
        <f t="shared" si="482"/>
        <v>0</v>
      </c>
      <c r="Y491" s="40">
        <f t="shared" si="492"/>
        <v>0</v>
      </c>
      <c r="Z491" s="40">
        <f t="shared" si="493"/>
        <v>0</v>
      </c>
      <c r="AA491" s="44">
        <f t="shared" si="494"/>
        <v>0</v>
      </c>
      <c r="AB491" s="35">
        <f t="shared" si="495"/>
        <v>0</v>
      </c>
      <c r="AC491" s="40">
        <f>U491*(1+SUMIFS(WORKING!$Y$3:$Y$6802,WORKING!$A$3:$A$6802,$D$3,WORKING!$B$3:$B$6802,A491,WORKING!$C$3:$C$6802,C491))*(1+SUMIFS(WORKING!$AA$3:$AA$6802,WORKING!$A$3:$A$6802,$D$3,WORKING!$B$3:$B$6802,A491,WORKING!$C$3:$C$6802,C491))</f>
        <v>0</v>
      </c>
      <c r="AD491" s="57"/>
      <c r="AE491" s="57"/>
      <c r="AF491" s="61">
        <f t="shared" si="483"/>
        <v>0</v>
      </c>
      <c r="AG491" s="40">
        <f t="shared" si="496"/>
        <v>0</v>
      </c>
      <c r="AH491" s="40">
        <f t="shared" si="497"/>
        <v>0</v>
      </c>
      <c r="AI491" s="44">
        <f t="shared" si="498"/>
        <v>0</v>
      </c>
      <c r="AJ491" s="35">
        <f t="shared" si="484"/>
        <v>0</v>
      </c>
      <c r="AK491" s="40">
        <f>AC491*(1+SUMIFS(WORKING!$Z$3:$Z$6802,WORKING!$A$3:$A$6802,$D$3,WORKING!$B$3:$B$6802,A491,WORKING!$C$3:$C$6802,C491))*(1+SUMIFS(WORKING!$AA$3:$AA$6802,WORKING!$A$3:$A$6802,$D$3,WORKING!$B$3:$B$6802,A491,WORKING!$C$3:$C$6802,C491))</f>
        <v>0</v>
      </c>
      <c r="AL491" s="57"/>
      <c r="AM491" s="57"/>
      <c r="AN491" s="61">
        <f t="shared" si="485"/>
        <v>0</v>
      </c>
      <c r="AO491" s="40">
        <f t="shared" si="499"/>
        <v>0</v>
      </c>
      <c r="AP491" s="40">
        <f t="shared" si="500"/>
        <v>0</v>
      </c>
      <c r="AQ491" s="44">
        <f t="shared" si="501"/>
        <v>0</v>
      </c>
    </row>
    <row r="492" spans="1:43" x14ac:dyDescent="0.25">
      <c r="A492" s="49">
        <v>16</v>
      </c>
      <c r="B492" s="49">
        <f t="shared" si="479"/>
        <v>2</v>
      </c>
      <c r="C492" s="7">
        <v>9</v>
      </c>
      <c r="D492" s="228"/>
      <c r="E492" s="228"/>
      <c r="F492" s="40">
        <f>SUMIFS(WORKING!$AB$3:$AB$6802,WORKING!$A$3:$A$6802,Results!$D$3,WORKING!$B$3:$B$6802,Results!A492,WORKING!$C$3:$C$6802,Results!C492)</f>
        <v>0</v>
      </c>
      <c r="G492" s="35">
        <f>SUMIFS(WORKING!$AC$3:$AC$6802,WORKING!$A$3:$A$6802,Results!$D$3,WORKING!$B$3:$B$6802,Results!A492,WORKING!$C$3:$C$6802,Results!C492)/1000</f>
        <v>0</v>
      </c>
      <c r="H492" s="35">
        <f t="shared" si="486"/>
        <v>0</v>
      </c>
      <c r="I492" s="187"/>
      <c r="J492" s="212"/>
      <c r="K492" s="217" t="str">
        <f t="shared" si="487"/>
        <v/>
      </c>
      <c r="L492" s="34">
        <f t="shared" si="480"/>
        <v>0</v>
      </c>
      <c r="M492" s="40">
        <f>IF(K492="",H492*(1+SUMIFS(WORKING!$W$3:$W$6802,WORKING!$A$3:$A$6802,$D$3,WORKING!$B$3:$B$6802,A492,WORKING!$C$3:$C$6802,C492))*(1+SUMIFS(WORKING!$AA$3:$AA$6802,WORKING!$A$3:$A$6802,$D$3,WORKING!$B$3:$B$6802,A492,WORKING!$C$3:$C$6802,C492)),K492*(1+SUMIFS(WORKING!$W$3:$W$6802,WORKING!$A$3:$A$6802,$D$3,WORKING!$B$3:$B$6802,A492,WORKING!$C$3:$C$6802,C492))*(1+SUMIFS(WORKING!$AA$3:$AA$6802,WORKING!$A$3:$A$6802,$D$3,WORKING!$B$3:$B$6802,A492,WORKING!$C$3:$C$6802,C492)))</f>
        <v>0</v>
      </c>
      <c r="N492" s="57"/>
      <c r="O492" s="57"/>
      <c r="P492" s="61">
        <f t="shared" si="481"/>
        <v>0</v>
      </c>
      <c r="Q492" s="40">
        <f t="shared" si="488"/>
        <v>0</v>
      </c>
      <c r="R492" s="40">
        <f t="shared" si="489"/>
        <v>0</v>
      </c>
      <c r="S492" s="44">
        <f t="shared" si="490"/>
        <v>0</v>
      </c>
      <c r="T492" s="35">
        <f t="shared" si="491"/>
        <v>0</v>
      </c>
      <c r="U492" s="40">
        <f>M492*(1+SUMIFS(WORKING!$X$3:$X$6802,WORKING!$A$3:$A$6802,$D$3,WORKING!$B$3:$B$6802,A492,WORKING!$C$3:$C$6802,C492))*(1+SUMIFS(WORKING!$AA$3:$AA$6802,WORKING!$A$3:$A$6802,$D$3,WORKING!$B$3:$B$6802,A492,WORKING!$C$3:$C$6802,C492))</f>
        <v>0</v>
      </c>
      <c r="V492" s="57"/>
      <c r="W492" s="57"/>
      <c r="X492" s="61">
        <f t="shared" si="482"/>
        <v>0</v>
      </c>
      <c r="Y492" s="40">
        <f t="shared" si="492"/>
        <v>0</v>
      </c>
      <c r="Z492" s="40">
        <f t="shared" si="493"/>
        <v>0</v>
      </c>
      <c r="AA492" s="44">
        <f t="shared" si="494"/>
        <v>0</v>
      </c>
      <c r="AB492" s="35">
        <f t="shared" si="495"/>
        <v>0</v>
      </c>
      <c r="AC492" s="40">
        <f>U492*(1+SUMIFS(WORKING!$Y$3:$Y$6802,WORKING!$A$3:$A$6802,$D$3,WORKING!$B$3:$B$6802,A492,WORKING!$C$3:$C$6802,C492))*(1+SUMIFS(WORKING!$AA$3:$AA$6802,WORKING!$A$3:$A$6802,$D$3,WORKING!$B$3:$B$6802,A492,WORKING!$C$3:$C$6802,C492))</f>
        <v>0</v>
      </c>
      <c r="AD492" s="57"/>
      <c r="AE492" s="57"/>
      <c r="AF492" s="61">
        <f t="shared" si="483"/>
        <v>0</v>
      </c>
      <c r="AG492" s="40">
        <f t="shared" si="496"/>
        <v>0</v>
      </c>
      <c r="AH492" s="40">
        <f t="shared" si="497"/>
        <v>0</v>
      </c>
      <c r="AI492" s="44">
        <f t="shared" si="498"/>
        <v>0</v>
      </c>
      <c r="AJ492" s="35">
        <f t="shared" si="484"/>
        <v>0</v>
      </c>
      <c r="AK492" s="40">
        <f>AC492*(1+SUMIFS(WORKING!$Z$3:$Z$6802,WORKING!$A$3:$A$6802,$D$3,WORKING!$B$3:$B$6802,A492,WORKING!$C$3:$C$6802,C492))*(1+SUMIFS(WORKING!$AA$3:$AA$6802,WORKING!$A$3:$A$6802,$D$3,WORKING!$B$3:$B$6802,A492,WORKING!$C$3:$C$6802,C492))</f>
        <v>0</v>
      </c>
      <c r="AL492" s="57"/>
      <c r="AM492" s="57"/>
      <c r="AN492" s="61">
        <f t="shared" si="485"/>
        <v>0</v>
      </c>
      <c r="AO492" s="40">
        <f t="shared" si="499"/>
        <v>0</v>
      </c>
      <c r="AP492" s="40">
        <f t="shared" si="500"/>
        <v>0</v>
      </c>
      <c r="AQ492" s="44">
        <f t="shared" si="501"/>
        <v>0</v>
      </c>
    </row>
    <row r="493" spans="1:43" x14ac:dyDescent="0.25">
      <c r="A493" s="49">
        <v>16</v>
      </c>
      <c r="B493" s="49">
        <f t="shared" si="479"/>
        <v>2</v>
      </c>
      <c r="C493" s="7">
        <v>10</v>
      </c>
      <c r="D493" s="228"/>
      <c r="E493" s="228"/>
      <c r="F493" s="40">
        <f>SUMIFS(WORKING!$AB$3:$AB$6802,WORKING!$A$3:$A$6802,Results!$D$3,WORKING!$B$3:$B$6802,Results!A493,WORKING!$C$3:$C$6802,Results!C493)</f>
        <v>0</v>
      </c>
      <c r="G493" s="35">
        <f>SUMIFS(WORKING!$AC$3:$AC$6802,WORKING!$A$3:$A$6802,Results!$D$3,WORKING!$B$3:$B$6802,Results!A493,WORKING!$C$3:$C$6802,Results!C493)/1000</f>
        <v>0</v>
      </c>
      <c r="H493" s="35">
        <f t="shared" si="486"/>
        <v>0</v>
      </c>
      <c r="I493" s="187"/>
      <c r="J493" s="212"/>
      <c r="K493" s="217" t="str">
        <f t="shared" si="487"/>
        <v/>
      </c>
      <c r="L493" s="34">
        <f t="shared" si="480"/>
        <v>0</v>
      </c>
      <c r="M493" s="40">
        <f>IF(K493="",H493*(1+SUMIFS(WORKING!$W$3:$W$6802,WORKING!$A$3:$A$6802,$D$3,WORKING!$B$3:$B$6802,A493,WORKING!$C$3:$C$6802,C493))*(1+SUMIFS(WORKING!$AA$3:$AA$6802,WORKING!$A$3:$A$6802,$D$3,WORKING!$B$3:$B$6802,A493,WORKING!$C$3:$C$6802,C493)),K493*(1+SUMIFS(WORKING!$W$3:$W$6802,WORKING!$A$3:$A$6802,$D$3,WORKING!$B$3:$B$6802,A493,WORKING!$C$3:$C$6802,C493))*(1+SUMIFS(WORKING!$AA$3:$AA$6802,WORKING!$A$3:$A$6802,$D$3,WORKING!$B$3:$B$6802,A493,WORKING!$C$3:$C$6802,C493)))</f>
        <v>0</v>
      </c>
      <c r="N493" s="57"/>
      <c r="O493" s="57"/>
      <c r="P493" s="61">
        <f t="shared" si="481"/>
        <v>0</v>
      </c>
      <c r="Q493" s="40">
        <f t="shared" si="488"/>
        <v>0</v>
      </c>
      <c r="R493" s="40">
        <f t="shared" si="489"/>
        <v>0</v>
      </c>
      <c r="S493" s="44">
        <f t="shared" si="490"/>
        <v>0</v>
      </c>
      <c r="T493" s="35">
        <f t="shared" si="491"/>
        <v>0</v>
      </c>
      <c r="U493" s="40">
        <f>M493*(1+SUMIFS(WORKING!$X$3:$X$6802,WORKING!$A$3:$A$6802,$D$3,WORKING!$B$3:$B$6802,A493,WORKING!$C$3:$C$6802,C493))*(1+SUMIFS(WORKING!$AA$3:$AA$6802,WORKING!$A$3:$A$6802,$D$3,WORKING!$B$3:$B$6802,A493,WORKING!$C$3:$C$6802,C493))</f>
        <v>0</v>
      </c>
      <c r="V493" s="57"/>
      <c r="W493" s="57"/>
      <c r="X493" s="61">
        <f t="shared" si="482"/>
        <v>0</v>
      </c>
      <c r="Y493" s="40">
        <f t="shared" si="492"/>
        <v>0</v>
      </c>
      <c r="Z493" s="40">
        <f t="shared" si="493"/>
        <v>0</v>
      </c>
      <c r="AA493" s="44">
        <f t="shared" si="494"/>
        <v>0</v>
      </c>
      <c r="AB493" s="35">
        <f t="shared" si="495"/>
        <v>0</v>
      </c>
      <c r="AC493" s="40">
        <f>U493*(1+SUMIFS(WORKING!$Y$3:$Y$6802,WORKING!$A$3:$A$6802,$D$3,WORKING!$B$3:$B$6802,A493,WORKING!$C$3:$C$6802,C493))*(1+SUMIFS(WORKING!$AA$3:$AA$6802,WORKING!$A$3:$A$6802,$D$3,WORKING!$B$3:$B$6802,A493,WORKING!$C$3:$C$6802,C493))</f>
        <v>0</v>
      </c>
      <c r="AD493" s="57"/>
      <c r="AE493" s="57"/>
      <c r="AF493" s="61">
        <f t="shared" si="483"/>
        <v>0</v>
      </c>
      <c r="AG493" s="40">
        <f t="shared" si="496"/>
        <v>0</v>
      </c>
      <c r="AH493" s="40">
        <f t="shared" si="497"/>
        <v>0</v>
      </c>
      <c r="AI493" s="44">
        <f t="shared" si="498"/>
        <v>0</v>
      </c>
      <c r="AJ493" s="35">
        <f t="shared" si="484"/>
        <v>0</v>
      </c>
      <c r="AK493" s="40">
        <f>AC493*(1+SUMIFS(WORKING!$Z$3:$Z$6802,WORKING!$A$3:$A$6802,$D$3,WORKING!$B$3:$B$6802,A493,WORKING!$C$3:$C$6802,C493))*(1+SUMIFS(WORKING!$AA$3:$AA$6802,WORKING!$A$3:$A$6802,$D$3,WORKING!$B$3:$B$6802,A493,WORKING!$C$3:$C$6802,C493))</f>
        <v>0</v>
      </c>
      <c r="AL493" s="57"/>
      <c r="AM493" s="57"/>
      <c r="AN493" s="61">
        <f t="shared" si="485"/>
        <v>0</v>
      </c>
      <c r="AO493" s="40">
        <f t="shared" si="499"/>
        <v>0</v>
      </c>
      <c r="AP493" s="40">
        <f t="shared" si="500"/>
        <v>0</v>
      </c>
      <c r="AQ493" s="44">
        <f t="shared" si="501"/>
        <v>0</v>
      </c>
    </row>
    <row r="494" spans="1:43" x14ac:dyDescent="0.25">
      <c r="A494" s="49">
        <v>16</v>
      </c>
      <c r="B494" s="49">
        <f t="shared" si="479"/>
        <v>3</v>
      </c>
      <c r="C494" s="7">
        <v>11</v>
      </c>
      <c r="D494" s="228"/>
      <c r="E494" s="228"/>
      <c r="F494" s="40">
        <f>SUMIFS(WORKING!$AB$3:$AB$6802,WORKING!$A$3:$A$6802,Results!$D$3,WORKING!$B$3:$B$6802,Results!A494,WORKING!$C$3:$C$6802,Results!C494)</f>
        <v>0</v>
      </c>
      <c r="G494" s="35">
        <f>SUMIFS(WORKING!$AC$3:$AC$6802,WORKING!$A$3:$A$6802,Results!$D$3,WORKING!$B$3:$B$6802,Results!A494,WORKING!$C$3:$C$6802,Results!C494)/1000</f>
        <v>0</v>
      </c>
      <c r="H494" s="35">
        <f t="shared" si="486"/>
        <v>0</v>
      </c>
      <c r="I494" s="187"/>
      <c r="J494" s="212"/>
      <c r="K494" s="217" t="str">
        <f t="shared" si="487"/>
        <v/>
      </c>
      <c r="L494" s="34">
        <f t="shared" si="480"/>
        <v>0</v>
      </c>
      <c r="M494" s="40">
        <f>IF(K494="",H494*(1+SUMIFS(WORKING!$W$3:$W$6802,WORKING!$A$3:$A$6802,$D$3,WORKING!$B$3:$B$6802,A494,WORKING!$C$3:$C$6802,C494))*(1+SUMIFS(WORKING!$AA$3:$AA$6802,WORKING!$A$3:$A$6802,$D$3,WORKING!$B$3:$B$6802,A494,WORKING!$C$3:$C$6802,C494)),K494*(1+SUMIFS(WORKING!$W$3:$W$6802,WORKING!$A$3:$A$6802,$D$3,WORKING!$B$3:$B$6802,A494,WORKING!$C$3:$C$6802,C494))*(1+SUMIFS(WORKING!$AA$3:$AA$6802,WORKING!$A$3:$A$6802,$D$3,WORKING!$B$3:$B$6802,A494,WORKING!$C$3:$C$6802,C494)))</f>
        <v>0</v>
      </c>
      <c r="N494" s="57"/>
      <c r="O494" s="57"/>
      <c r="P494" s="61">
        <f t="shared" si="481"/>
        <v>0</v>
      </c>
      <c r="Q494" s="40">
        <f t="shared" si="488"/>
        <v>0</v>
      </c>
      <c r="R494" s="40">
        <f t="shared" si="489"/>
        <v>0</v>
      </c>
      <c r="S494" s="44">
        <f t="shared" si="490"/>
        <v>0</v>
      </c>
      <c r="T494" s="35">
        <f t="shared" si="491"/>
        <v>0</v>
      </c>
      <c r="U494" s="40">
        <f>M494*(1+SUMIFS(WORKING!$X$3:$X$6802,WORKING!$A$3:$A$6802,$D$3,WORKING!$B$3:$B$6802,A494,WORKING!$C$3:$C$6802,C494))*(1+SUMIFS(WORKING!$AA$3:$AA$6802,WORKING!$A$3:$A$6802,$D$3,WORKING!$B$3:$B$6802,A494,WORKING!$C$3:$C$6802,C494))</f>
        <v>0</v>
      </c>
      <c r="V494" s="57"/>
      <c r="W494" s="57"/>
      <c r="X494" s="61">
        <f t="shared" si="482"/>
        <v>0</v>
      </c>
      <c r="Y494" s="40">
        <f t="shared" si="492"/>
        <v>0</v>
      </c>
      <c r="Z494" s="40">
        <f t="shared" si="493"/>
        <v>0</v>
      </c>
      <c r="AA494" s="44">
        <f t="shared" si="494"/>
        <v>0</v>
      </c>
      <c r="AB494" s="35">
        <f t="shared" si="495"/>
        <v>0</v>
      </c>
      <c r="AC494" s="40">
        <f>U494*(1+SUMIFS(WORKING!$Y$3:$Y$6802,WORKING!$A$3:$A$6802,$D$3,WORKING!$B$3:$B$6802,A494,WORKING!$C$3:$C$6802,C494))*(1+SUMIFS(WORKING!$AA$3:$AA$6802,WORKING!$A$3:$A$6802,$D$3,WORKING!$B$3:$B$6802,A494,WORKING!$C$3:$C$6802,C494))</f>
        <v>0</v>
      </c>
      <c r="AD494" s="57"/>
      <c r="AE494" s="57"/>
      <c r="AF494" s="61">
        <f t="shared" si="483"/>
        <v>0</v>
      </c>
      <c r="AG494" s="40">
        <f t="shared" si="496"/>
        <v>0</v>
      </c>
      <c r="AH494" s="40">
        <f t="shared" si="497"/>
        <v>0</v>
      </c>
      <c r="AI494" s="44">
        <f t="shared" si="498"/>
        <v>0</v>
      </c>
      <c r="AJ494" s="35">
        <f t="shared" si="484"/>
        <v>0</v>
      </c>
      <c r="AK494" s="40">
        <f>AC494*(1+SUMIFS(WORKING!$Z$3:$Z$6802,WORKING!$A$3:$A$6802,$D$3,WORKING!$B$3:$B$6802,A494,WORKING!$C$3:$C$6802,C494))*(1+SUMIFS(WORKING!$AA$3:$AA$6802,WORKING!$A$3:$A$6802,$D$3,WORKING!$B$3:$B$6802,A494,WORKING!$C$3:$C$6802,C494))</f>
        <v>0</v>
      </c>
      <c r="AL494" s="57"/>
      <c r="AM494" s="57"/>
      <c r="AN494" s="61">
        <f t="shared" si="485"/>
        <v>0</v>
      </c>
      <c r="AO494" s="40">
        <f t="shared" si="499"/>
        <v>0</v>
      </c>
      <c r="AP494" s="40">
        <f t="shared" si="500"/>
        <v>0</v>
      </c>
      <c r="AQ494" s="44">
        <f t="shared" si="501"/>
        <v>0</v>
      </c>
    </row>
    <row r="495" spans="1:43" x14ac:dyDescent="0.25">
      <c r="A495" s="49">
        <v>16</v>
      </c>
      <c r="B495" s="49">
        <f t="shared" si="479"/>
        <v>3</v>
      </c>
      <c r="C495" s="7">
        <v>12</v>
      </c>
      <c r="D495" s="228"/>
      <c r="E495" s="228"/>
      <c r="F495" s="40">
        <f>SUMIFS(WORKING!$AB$3:$AB$6802,WORKING!$A$3:$A$6802,Results!$D$3,WORKING!$B$3:$B$6802,Results!A495,WORKING!$C$3:$C$6802,Results!C495)</f>
        <v>0</v>
      </c>
      <c r="G495" s="35">
        <f>SUMIFS(WORKING!$AC$3:$AC$6802,WORKING!$A$3:$A$6802,Results!$D$3,WORKING!$B$3:$B$6802,Results!A495,WORKING!$C$3:$C$6802,Results!C495)/1000</f>
        <v>0</v>
      </c>
      <c r="H495" s="35">
        <f t="shared" si="486"/>
        <v>0</v>
      </c>
      <c r="I495" s="187"/>
      <c r="J495" s="212"/>
      <c r="K495" s="217" t="str">
        <f t="shared" si="487"/>
        <v/>
      </c>
      <c r="L495" s="34">
        <f t="shared" si="480"/>
        <v>0</v>
      </c>
      <c r="M495" s="40">
        <f>IF(K495="",H495*(1+SUMIFS(WORKING!$W$3:$W$6802,WORKING!$A$3:$A$6802,$D$3,WORKING!$B$3:$B$6802,A495,WORKING!$C$3:$C$6802,C495))*(1+SUMIFS(WORKING!$AA$3:$AA$6802,WORKING!$A$3:$A$6802,$D$3,WORKING!$B$3:$B$6802,A495,WORKING!$C$3:$C$6802,C495)),K495*(1+SUMIFS(WORKING!$W$3:$W$6802,WORKING!$A$3:$A$6802,$D$3,WORKING!$B$3:$B$6802,A495,WORKING!$C$3:$C$6802,C495))*(1+SUMIFS(WORKING!$AA$3:$AA$6802,WORKING!$A$3:$A$6802,$D$3,WORKING!$B$3:$B$6802,A495,WORKING!$C$3:$C$6802,C495)))</f>
        <v>0</v>
      </c>
      <c r="N495" s="57"/>
      <c r="O495" s="57"/>
      <c r="P495" s="61">
        <f t="shared" si="481"/>
        <v>0</v>
      </c>
      <c r="Q495" s="40">
        <f t="shared" si="488"/>
        <v>0</v>
      </c>
      <c r="R495" s="40">
        <f t="shared" si="489"/>
        <v>0</v>
      </c>
      <c r="S495" s="44">
        <f t="shared" si="490"/>
        <v>0</v>
      </c>
      <c r="T495" s="35">
        <f t="shared" si="491"/>
        <v>0</v>
      </c>
      <c r="U495" s="40">
        <f>M495*(1+SUMIFS(WORKING!$X$3:$X$6802,WORKING!$A$3:$A$6802,$D$3,WORKING!$B$3:$B$6802,A495,WORKING!$C$3:$C$6802,C495))*(1+SUMIFS(WORKING!$AA$3:$AA$6802,WORKING!$A$3:$A$6802,$D$3,WORKING!$B$3:$B$6802,A495,WORKING!$C$3:$C$6802,C495))</f>
        <v>0</v>
      </c>
      <c r="V495" s="57"/>
      <c r="W495" s="57"/>
      <c r="X495" s="61">
        <f t="shared" si="482"/>
        <v>0</v>
      </c>
      <c r="Y495" s="40">
        <f t="shared" si="492"/>
        <v>0</v>
      </c>
      <c r="Z495" s="40">
        <f t="shared" si="493"/>
        <v>0</v>
      </c>
      <c r="AA495" s="44">
        <f t="shared" si="494"/>
        <v>0</v>
      </c>
      <c r="AB495" s="35">
        <f t="shared" si="495"/>
        <v>0</v>
      </c>
      <c r="AC495" s="40">
        <f>U495*(1+SUMIFS(WORKING!$Y$3:$Y$6802,WORKING!$A$3:$A$6802,$D$3,WORKING!$B$3:$B$6802,A495,WORKING!$C$3:$C$6802,C495))*(1+SUMIFS(WORKING!$AA$3:$AA$6802,WORKING!$A$3:$A$6802,$D$3,WORKING!$B$3:$B$6802,A495,WORKING!$C$3:$C$6802,C495))</f>
        <v>0</v>
      </c>
      <c r="AD495" s="57"/>
      <c r="AE495" s="57"/>
      <c r="AF495" s="61">
        <f t="shared" si="483"/>
        <v>0</v>
      </c>
      <c r="AG495" s="40">
        <f t="shared" si="496"/>
        <v>0</v>
      </c>
      <c r="AH495" s="40">
        <f t="shared" si="497"/>
        <v>0</v>
      </c>
      <c r="AI495" s="44">
        <f t="shared" si="498"/>
        <v>0</v>
      </c>
      <c r="AJ495" s="35">
        <f t="shared" si="484"/>
        <v>0</v>
      </c>
      <c r="AK495" s="40">
        <f>AC495*(1+SUMIFS(WORKING!$Z$3:$Z$6802,WORKING!$A$3:$A$6802,$D$3,WORKING!$B$3:$B$6802,A495,WORKING!$C$3:$C$6802,C495))*(1+SUMIFS(WORKING!$AA$3:$AA$6802,WORKING!$A$3:$A$6802,$D$3,WORKING!$B$3:$B$6802,A495,WORKING!$C$3:$C$6802,C495))</f>
        <v>0</v>
      </c>
      <c r="AL495" s="57"/>
      <c r="AM495" s="57"/>
      <c r="AN495" s="61">
        <f t="shared" si="485"/>
        <v>0</v>
      </c>
      <c r="AO495" s="40">
        <f t="shared" si="499"/>
        <v>0</v>
      </c>
      <c r="AP495" s="40">
        <f t="shared" si="500"/>
        <v>0</v>
      </c>
      <c r="AQ495" s="44">
        <f t="shared" si="501"/>
        <v>0</v>
      </c>
    </row>
    <row r="496" spans="1:43" x14ac:dyDescent="0.25">
      <c r="A496" s="49">
        <v>16</v>
      </c>
      <c r="B496" s="49">
        <f t="shared" si="479"/>
        <v>4</v>
      </c>
      <c r="C496" s="7">
        <v>13</v>
      </c>
      <c r="D496" s="228"/>
      <c r="E496" s="228"/>
      <c r="F496" s="40">
        <f>SUMIFS(WORKING!$AB$3:$AB$6802,WORKING!$A$3:$A$6802,Results!$D$3,WORKING!$B$3:$B$6802,Results!A496,WORKING!$C$3:$C$6802,Results!C496)</f>
        <v>0</v>
      </c>
      <c r="G496" s="35">
        <f>SUMIFS(WORKING!$AC$3:$AC$6802,WORKING!$A$3:$A$6802,Results!$D$3,WORKING!$B$3:$B$6802,Results!A496,WORKING!$C$3:$C$6802,Results!C496)/1000</f>
        <v>0</v>
      </c>
      <c r="H496" s="35">
        <f t="shared" si="486"/>
        <v>0</v>
      </c>
      <c r="I496" s="187"/>
      <c r="J496" s="212"/>
      <c r="K496" s="217" t="str">
        <f t="shared" si="487"/>
        <v/>
      </c>
      <c r="L496" s="34">
        <f t="shared" si="480"/>
        <v>0</v>
      </c>
      <c r="M496" s="40">
        <f>IF(K496="",H496*(1+SUMIFS(WORKING!$W$3:$W$6802,WORKING!$A$3:$A$6802,$D$3,WORKING!$B$3:$B$6802,A496,WORKING!$C$3:$C$6802,C496))*(1+SUMIFS(WORKING!$AA$3:$AA$6802,WORKING!$A$3:$A$6802,$D$3,WORKING!$B$3:$B$6802,A496,WORKING!$C$3:$C$6802,C496)),K496*(1+SUMIFS(WORKING!$W$3:$W$6802,WORKING!$A$3:$A$6802,$D$3,WORKING!$B$3:$B$6802,A496,WORKING!$C$3:$C$6802,C496))*(1+SUMIFS(WORKING!$AA$3:$AA$6802,WORKING!$A$3:$A$6802,$D$3,WORKING!$B$3:$B$6802,A496,WORKING!$C$3:$C$6802,C496)))</f>
        <v>0</v>
      </c>
      <c r="N496" s="57"/>
      <c r="O496" s="57"/>
      <c r="P496" s="61">
        <f t="shared" si="481"/>
        <v>0</v>
      </c>
      <c r="Q496" s="40">
        <f t="shared" si="488"/>
        <v>0</v>
      </c>
      <c r="R496" s="40">
        <f t="shared" si="489"/>
        <v>0</v>
      </c>
      <c r="S496" s="44">
        <f t="shared" si="490"/>
        <v>0</v>
      </c>
      <c r="T496" s="35">
        <f t="shared" si="491"/>
        <v>0</v>
      </c>
      <c r="U496" s="40">
        <f>M496*(1+SUMIFS(WORKING!$X$3:$X$6802,WORKING!$A$3:$A$6802,$D$3,WORKING!$B$3:$B$6802,A496,WORKING!$C$3:$C$6802,C496))*(1+SUMIFS(WORKING!$AA$3:$AA$6802,WORKING!$A$3:$A$6802,$D$3,WORKING!$B$3:$B$6802,A496,WORKING!$C$3:$C$6802,C496))</f>
        <v>0</v>
      </c>
      <c r="V496" s="57"/>
      <c r="W496" s="57"/>
      <c r="X496" s="61">
        <f t="shared" si="482"/>
        <v>0</v>
      </c>
      <c r="Y496" s="40">
        <f t="shared" si="492"/>
        <v>0</v>
      </c>
      <c r="Z496" s="40">
        <f t="shared" si="493"/>
        <v>0</v>
      </c>
      <c r="AA496" s="44">
        <f t="shared" si="494"/>
        <v>0</v>
      </c>
      <c r="AB496" s="35">
        <f t="shared" si="495"/>
        <v>0</v>
      </c>
      <c r="AC496" s="40">
        <f>U496*(1+SUMIFS(WORKING!$Y$3:$Y$6802,WORKING!$A$3:$A$6802,$D$3,WORKING!$B$3:$B$6802,A496,WORKING!$C$3:$C$6802,C496))*(1+SUMIFS(WORKING!$AA$3:$AA$6802,WORKING!$A$3:$A$6802,$D$3,WORKING!$B$3:$B$6802,A496,WORKING!$C$3:$C$6802,C496))</f>
        <v>0</v>
      </c>
      <c r="AD496" s="57"/>
      <c r="AE496" s="57"/>
      <c r="AF496" s="61">
        <f t="shared" si="483"/>
        <v>0</v>
      </c>
      <c r="AG496" s="40">
        <f t="shared" si="496"/>
        <v>0</v>
      </c>
      <c r="AH496" s="40">
        <f t="shared" si="497"/>
        <v>0</v>
      </c>
      <c r="AI496" s="44">
        <f t="shared" si="498"/>
        <v>0</v>
      </c>
      <c r="AJ496" s="35">
        <f t="shared" si="484"/>
        <v>0</v>
      </c>
      <c r="AK496" s="40">
        <f>AC496*(1+SUMIFS(WORKING!$Z$3:$Z$6802,WORKING!$A$3:$A$6802,$D$3,WORKING!$B$3:$B$6802,A496,WORKING!$C$3:$C$6802,C496))*(1+SUMIFS(WORKING!$AA$3:$AA$6802,WORKING!$A$3:$A$6802,$D$3,WORKING!$B$3:$B$6802,A496,WORKING!$C$3:$C$6802,C496))</f>
        <v>0</v>
      </c>
      <c r="AL496" s="57"/>
      <c r="AM496" s="57"/>
      <c r="AN496" s="61">
        <f t="shared" si="485"/>
        <v>0</v>
      </c>
      <c r="AO496" s="40">
        <f t="shared" si="499"/>
        <v>0</v>
      </c>
      <c r="AP496" s="40">
        <f t="shared" si="500"/>
        <v>0</v>
      </c>
      <c r="AQ496" s="44">
        <f t="shared" si="501"/>
        <v>0</v>
      </c>
    </row>
    <row r="497" spans="1:43" x14ac:dyDescent="0.25">
      <c r="A497" s="49">
        <v>16</v>
      </c>
      <c r="B497" s="49">
        <f t="shared" si="479"/>
        <v>4</v>
      </c>
      <c r="C497" s="7">
        <v>14</v>
      </c>
      <c r="D497" s="228"/>
      <c r="E497" s="228"/>
      <c r="F497" s="40">
        <f>SUMIFS(WORKING!$AB$3:$AB$6802,WORKING!$A$3:$A$6802,Results!$D$3,WORKING!$B$3:$B$6802,Results!A497,WORKING!$C$3:$C$6802,Results!C497)</f>
        <v>0</v>
      </c>
      <c r="G497" s="35">
        <f>SUMIFS(WORKING!$AC$3:$AC$6802,WORKING!$A$3:$A$6802,Results!$D$3,WORKING!$B$3:$B$6802,Results!A497,WORKING!$C$3:$C$6802,Results!C497)/1000</f>
        <v>0</v>
      </c>
      <c r="H497" s="35">
        <f t="shared" si="486"/>
        <v>0</v>
      </c>
      <c r="I497" s="187"/>
      <c r="J497" s="212"/>
      <c r="K497" s="217" t="str">
        <f t="shared" si="487"/>
        <v/>
      </c>
      <c r="L497" s="34">
        <f t="shared" si="480"/>
        <v>0</v>
      </c>
      <c r="M497" s="40">
        <f>IF(K497="",H497*(1+SUMIFS(WORKING!$W$3:$W$6802,WORKING!$A$3:$A$6802,$D$3,WORKING!$B$3:$B$6802,A497,WORKING!$C$3:$C$6802,C497))*(1+SUMIFS(WORKING!$AA$3:$AA$6802,WORKING!$A$3:$A$6802,$D$3,WORKING!$B$3:$B$6802,A497,WORKING!$C$3:$C$6802,C497)),K497*(1+SUMIFS(WORKING!$W$3:$W$6802,WORKING!$A$3:$A$6802,$D$3,WORKING!$B$3:$B$6802,A497,WORKING!$C$3:$C$6802,C497))*(1+SUMIFS(WORKING!$AA$3:$AA$6802,WORKING!$A$3:$A$6802,$D$3,WORKING!$B$3:$B$6802,A497,WORKING!$C$3:$C$6802,C497)))</f>
        <v>0</v>
      </c>
      <c r="N497" s="57"/>
      <c r="O497" s="57"/>
      <c r="P497" s="61">
        <f t="shared" si="481"/>
        <v>0</v>
      </c>
      <c r="Q497" s="40">
        <f t="shared" si="488"/>
        <v>0</v>
      </c>
      <c r="R497" s="40">
        <f t="shared" si="489"/>
        <v>0</v>
      </c>
      <c r="S497" s="44">
        <f t="shared" si="490"/>
        <v>0</v>
      </c>
      <c r="T497" s="35">
        <f t="shared" si="491"/>
        <v>0</v>
      </c>
      <c r="U497" s="40">
        <f>M497*(1+SUMIFS(WORKING!$X$3:$X$6802,WORKING!$A$3:$A$6802,$D$3,WORKING!$B$3:$B$6802,A497,WORKING!$C$3:$C$6802,C497))*(1+SUMIFS(WORKING!$AA$3:$AA$6802,WORKING!$A$3:$A$6802,$D$3,WORKING!$B$3:$B$6802,A497,WORKING!$C$3:$C$6802,C497))</f>
        <v>0</v>
      </c>
      <c r="V497" s="57"/>
      <c r="W497" s="57"/>
      <c r="X497" s="61">
        <f t="shared" si="482"/>
        <v>0</v>
      </c>
      <c r="Y497" s="40">
        <f t="shared" si="492"/>
        <v>0</v>
      </c>
      <c r="Z497" s="40">
        <f t="shared" si="493"/>
        <v>0</v>
      </c>
      <c r="AA497" s="44">
        <f t="shared" si="494"/>
        <v>0</v>
      </c>
      <c r="AB497" s="35">
        <f t="shared" si="495"/>
        <v>0</v>
      </c>
      <c r="AC497" s="40">
        <f>U497*(1+SUMIFS(WORKING!$Y$3:$Y$6802,WORKING!$A$3:$A$6802,$D$3,WORKING!$B$3:$B$6802,A497,WORKING!$C$3:$C$6802,C497))*(1+SUMIFS(WORKING!$AA$3:$AA$6802,WORKING!$A$3:$A$6802,$D$3,WORKING!$B$3:$B$6802,A497,WORKING!$C$3:$C$6802,C497))</f>
        <v>0</v>
      </c>
      <c r="AD497" s="57"/>
      <c r="AE497" s="57"/>
      <c r="AF497" s="61">
        <f t="shared" si="483"/>
        <v>0</v>
      </c>
      <c r="AG497" s="40">
        <f t="shared" si="496"/>
        <v>0</v>
      </c>
      <c r="AH497" s="40">
        <f t="shared" si="497"/>
        <v>0</v>
      </c>
      <c r="AI497" s="44">
        <f t="shared" si="498"/>
        <v>0</v>
      </c>
      <c r="AJ497" s="35">
        <f t="shared" si="484"/>
        <v>0</v>
      </c>
      <c r="AK497" s="40">
        <f>AC497*(1+SUMIFS(WORKING!$Z$3:$Z$6802,WORKING!$A$3:$A$6802,$D$3,WORKING!$B$3:$B$6802,A497,WORKING!$C$3:$C$6802,C497))*(1+SUMIFS(WORKING!$AA$3:$AA$6802,WORKING!$A$3:$A$6802,$D$3,WORKING!$B$3:$B$6802,A497,WORKING!$C$3:$C$6802,C497))</f>
        <v>0</v>
      </c>
      <c r="AL497" s="57"/>
      <c r="AM497" s="57"/>
      <c r="AN497" s="61">
        <f t="shared" si="485"/>
        <v>0</v>
      </c>
      <c r="AO497" s="40">
        <f t="shared" si="499"/>
        <v>0</v>
      </c>
      <c r="AP497" s="40">
        <f t="shared" si="500"/>
        <v>0</v>
      </c>
      <c r="AQ497" s="44">
        <f t="shared" si="501"/>
        <v>0</v>
      </c>
    </row>
    <row r="498" spans="1:43" x14ac:dyDescent="0.25">
      <c r="A498" s="49">
        <v>16</v>
      </c>
      <c r="B498" s="49">
        <f t="shared" si="479"/>
        <v>4</v>
      </c>
      <c r="C498" s="7">
        <v>15</v>
      </c>
      <c r="D498" s="228"/>
      <c r="E498" s="228"/>
      <c r="F498" s="40">
        <f>SUMIFS(WORKING!$AB$3:$AB$6802,WORKING!$A$3:$A$6802,Results!$D$3,WORKING!$B$3:$B$6802,Results!A498,WORKING!$C$3:$C$6802,Results!C498)</f>
        <v>0</v>
      </c>
      <c r="G498" s="35">
        <f>SUMIFS(WORKING!$AC$3:$AC$6802,WORKING!$A$3:$A$6802,Results!$D$3,WORKING!$B$3:$B$6802,Results!A498,WORKING!$C$3:$C$6802,Results!C498)/1000</f>
        <v>0</v>
      </c>
      <c r="H498" s="35">
        <f t="shared" si="486"/>
        <v>0</v>
      </c>
      <c r="I498" s="187"/>
      <c r="J498" s="212"/>
      <c r="K498" s="217" t="str">
        <f t="shared" si="487"/>
        <v/>
      </c>
      <c r="L498" s="34">
        <f t="shared" si="480"/>
        <v>0</v>
      </c>
      <c r="M498" s="40">
        <f>IF(K498="",H498*(1+SUMIFS(WORKING!$W$3:$W$6802,WORKING!$A$3:$A$6802,$D$3,WORKING!$B$3:$B$6802,A498,WORKING!$C$3:$C$6802,C498))*(1+SUMIFS(WORKING!$AA$3:$AA$6802,WORKING!$A$3:$A$6802,$D$3,WORKING!$B$3:$B$6802,A498,WORKING!$C$3:$C$6802,C498)),K498*(1+SUMIFS(WORKING!$W$3:$W$6802,WORKING!$A$3:$A$6802,$D$3,WORKING!$B$3:$B$6802,A498,WORKING!$C$3:$C$6802,C498))*(1+SUMIFS(WORKING!$AA$3:$AA$6802,WORKING!$A$3:$A$6802,$D$3,WORKING!$B$3:$B$6802,A498,WORKING!$C$3:$C$6802,C498)))</f>
        <v>0</v>
      </c>
      <c r="N498" s="57"/>
      <c r="O498" s="57"/>
      <c r="P498" s="61">
        <f t="shared" si="481"/>
        <v>0</v>
      </c>
      <c r="Q498" s="40">
        <f t="shared" si="488"/>
        <v>0</v>
      </c>
      <c r="R498" s="40">
        <f t="shared" si="489"/>
        <v>0</v>
      </c>
      <c r="S498" s="44">
        <f t="shared" si="490"/>
        <v>0</v>
      </c>
      <c r="T498" s="35">
        <f t="shared" si="491"/>
        <v>0</v>
      </c>
      <c r="U498" s="40">
        <f>M498*(1+SUMIFS(WORKING!$X$3:$X$6802,WORKING!$A$3:$A$6802,$D$3,WORKING!$B$3:$B$6802,A498,WORKING!$C$3:$C$6802,C498))*(1+SUMIFS(WORKING!$AA$3:$AA$6802,WORKING!$A$3:$A$6802,$D$3,WORKING!$B$3:$B$6802,A498,WORKING!$C$3:$C$6802,C498))</f>
        <v>0</v>
      </c>
      <c r="V498" s="57"/>
      <c r="W498" s="57"/>
      <c r="X498" s="61">
        <f t="shared" si="482"/>
        <v>0</v>
      </c>
      <c r="Y498" s="40">
        <f t="shared" si="492"/>
        <v>0</v>
      </c>
      <c r="Z498" s="40">
        <f t="shared" si="493"/>
        <v>0</v>
      </c>
      <c r="AA498" s="44">
        <f t="shared" si="494"/>
        <v>0</v>
      </c>
      <c r="AB498" s="35">
        <f t="shared" si="495"/>
        <v>0</v>
      </c>
      <c r="AC498" s="40">
        <f>U498*(1+SUMIFS(WORKING!$Y$3:$Y$6802,WORKING!$A$3:$A$6802,$D$3,WORKING!$B$3:$B$6802,A498,WORKING!$C$3:$C$6802,C498))*(1+SUMIFS(WORKING!$AA$3:$AA$6802,WORKING!$A$3:$A$6802,$D$3,WORKING!$B$3:$B$6802,A498,WORKING!$C$3:$C$6802,C498))</f>
        <v>0</v>
      </c>
      <c r="AD498" s="57"/>
      <c r="AE498" s="57"/>
      <c r="AF498" s="61">
        <f t="shared" si="483"/>
        <v>0</v>
      </c>
      <c r="AG498" s="40">
        <f t="shared" si="496"/>
        <v>0</v>
      </c>
      <c r="AH498" s="40">
        <f t="shared" si="497"/>
        <v>0</v>
      </c>
      <c r="AI498" s="44">
        <f t="shared" si="498"/>
        <v>0</v>
      </c>
      <c r="AJ498" s="35">
        <f t="shared" si="484"/>
        <v>0</v>
      </c>
      <c r="AK498" s="40">
        <f>AC498*(1+SUMIFS(WORKING!$Z$3:$Z$6802,WORKING!$A$3:$A$6802,$D$3,WORKING!$B$3:$B$6802,A498,WORKING!$C$3:$C$6802,C498))*(1+SUMIFS(WORKING!$AA$3:$AA$6802,WORKING!$A$3:$A$6802,$D$3,WORKING!$B$3:$B$6802,A498,WORKING!$C$3:$C$6802,C498))</f>
        <v>0</v>
      </c>
      <c r="AL498" s="57"/>
      <c r="AM498" s="57"/>
      <c r="AN498" s="61">
        <f t="shared" si="485"/>
        <v>0</v>
      </c>
      <c r="AO498" s="40">
        <f t="shared" si="499"/>
        <v>0</v>
      </c>
      <c r="AP498" s="40">
        <f t="shared" si="500"/>
        <v>0</v>
      </c>
      <c r="AQ498" s="44">
        <f t="shared" si="501"/>
        <v>0</v>
      </c>
    </row>
    <row r="499" spans="1:43" x14ac:dyDescent="0.25">
      <c r="A499" s="49">
        <v>16</v>
      </c>
      <c r="B499" s="49">
        <f t="shared" si="479"/>
        <v>4</v>
      </c>
      <c r="C499" s="7">
        <v>16</v>
      </c>
      <c r="D499" s="228"/>
      <c r="E499" s="228"/>
      <c r="F499" s="40">
        <f>SUMIFS(WORKING!$AB$3:$AB$6802,WORKING!$A$3:$A$6802,Results!$D$3,WORKING!$B$3:$B$6802,Results!A499,WORKING!$C$3:$C$6802,Results!C499)</f>
        <v>0</v>
      </c>
      <c r="G499" s="35">
        <f>SUMIFS(WORKING!$AC$3:$AC$6802,WORKING!$A$3:$A$6802,Results!$D$3,WORKING!$B$3:$B$6802,Results!A499,WORKING!$C$3:$C$6802,Results!C499)/1000</f>
        <v>0</v>
      </c>
      <c r="H499" s="35">
        <f t="shared" si="486"/>
        <v>0</v>
      </c>
      <c r="I499" s="187"/>
      <c r="J499" s="212"/>
      <c r="K499" s="217" t="str">
        <f t="shared" si="487"/>
        <v/>
      </c>
      <c r="L499" s="34">
        <f t="shared" si="480"/>
        <v>0</v>
      </c>
      <c r="M499" s="40">
        <f>IF(K499="",H499*(1+SUMIFS(WORKING!$W$3:$W$6802,WORKING!$A$3:$A$6802,$D$3,WORKING!$B$3:$B$6802,A499,WORKING!$C$3:$C$6802,C499))*(1+SUMIFS(WORKING!$AA$3:$AA$6802,WORKING!$A$3:$A$6802,$D$3,WORKING!$B$3:$B$6802,A499,WORKING!$C$3:$C$6802,C499)),K499*(1+SUMIFS(WORKING!$W$3:$W$6802,WORKING!$A$3:$A$6802,$D$3,WORKING!$B$3:$B$6802,A499,WORKING!$C$3:$C$6802,C499))*(1+SUMIFS(WORKING!$AA$3:$AA$6802,WORKING!$A$3:$A$6802,$D$3,WORKING!$B$3:$B$6802,A499,WORKING!$C$3:$C$6802,C499)))</f>
        <v>0</v>
      </c>
      <c r="N499" s="57"/>
      <c r="O499" s="57"/>
      <c r="P499" s="61">
        <f t="shared" si="481"/>
        <v>0</v>
      </c>
      <c r="Q499" s="40">
        <f t="shared" si="488"/>
        <v>0</v>
      </c>
      <c r="R499" s="40">
        <f t="shared" si="489"/>
        <v>0</v>
      </c>
      <c r="S499" s="44">
        <f t="shared" si="490"/>
        <v>0</v>
      </c>
      <c r="T499" s="35">
        <f t="shared" si="491"/>
        <v>0</v>
      </c>
      <c r="U499" s="40">
        <f>M499*(1+SUMIFS(WORKING!$X$3:$X$6802,WORKING!$A$3:$A$6802,$D$3,WORKING!$B$3:$B$6802,A499,WORKING!$C$3:$C$6802,C499))*(1+SUMIFS(WORKING!$AA$3:$AA$6802,WORKING!$A$3:$A$6802,$D$3,WORKING!$B$3:$B$6802,A499,WORKING!$C$3:$C$6802,C499))</f>
        <v>0</v>
      </c>
      <c r="V499" s="57"/>
      <c r="W499" s="57"/>
      <c r="X499" s="61">
        <f t="shared" si="482"/>
        <v>0</v>
      </c>
      <c r="Y499" s="40">
        <f t="shared" si="492"/>
        <v>0</v>
      </c>
      <c r="Z499" s="40">
        <f t="shared" si="493"/>
        <v>0</v>
      </c>
      <c r="AA499" s="44">
        <f t="shared" si="494"/>
        <v>0</v>
      </c>
      <c r="AB499" s="35">
        <f t="shared" si="495"/>
        <v>0</v>
      </c>
      <c r="AC499" s="40">
        <f>U499*(1+SUMIFS(WORKING!$Y$3:$Y$6802,WORKING!$A$3:$A$6802,$D$3,WORKING!$B$3:$B$6802,A499,WORKING!$C$3:$C$6802,C499))*(1+SUMIFS(WORKING!$AA$3:$AA$6802,WORKING!$A$3:$A$6802,$D$3,WORKING!$B$3:$B$6802,A499,WORKING!$C$3:$C$6802,C499))</f>
        <v>0</v>
      </c>
      <c r="AD499" s="57"/>
      <c r="AE499" s="57"/>
      <c r="AF499" s="61">
        <f t="shared" si="483"/>
        <v>0</v>
      </c>
      <c r="AG499" s="40">
        <f t="shared" si="496"/>
        <v>0</v>
      </c>
      <c r="AH499" s="40">
        <f t="shared" si="497"/>
        <v>0</v>
      </c>
      <c r="AI499" s="44">
        <f t="shared" si="498"/>
        <v>0</v>
      </c>
      <c r="AJ499" s="35">
        <f t="shared" si="484"/>
        <v>0</v>
      </c>
      <c r="AK499" s="40">
        <f>AC499*(1+SUMIFS(WORKING!$Z$3:$Z$6802,WORKING!$A$3:$A$6802,$D$3,WORKING!$B$3:$B$6802,A499,WORKING!$C$3:$C$6802,C499))*(1+SUMIFS(WORKING!$AA$3:$AA$6802,WORKING!$A$3:$A$6802,$D$3,WORKING!$B$3:$B$6802,A499,WORKING!$C$3:$C$6802,C499))</f>
        <v>0</v>
      </c>
      <c r="AL499" s="57"/>
      <c r="AM499" s="57"/>
      <c r="AN499" s="61">
        <f t="shared" si="485"/>
        <v>0</v>
      </c>
      <c r="AO499" s="40">
        <f t="shared" si="499"/>
        <v>0</v>
      </c>
      <c r="AP499" s="40">
        <f t="shared" si="500"/>
        <v>0</v>
      </c>
      <c r="AQ499" s="44">
        <f t="shared" si="501"/>
        <v>0</v>
      </c>
    </row>
    <row r="500" spans="1:43" x14ac:dyDescent="0.25">
      <c r="A500" s="49">
        <v>16</v>
      </c>
      <c r="B500" s="49">
        <f>IF(C500&lt;7,1,IF(C500&lt;11,2,IF(C500&lt;13,3,IF(C500&lt;17,4,5))))</f>
        <v>5</v>
      </c>
      <c r="C500" s="191" t="s">
        <v>57</v>
      </c>
      <c r="D500" s="229"/>
      <c r="E500" s="229"/>
      <c r="F500" s="40">
        <f>SUMIFS(WORKING!$AB$3:$AB$6802,WORKING!$A$3:$A$6802,Results!$D$3,WORKING!$B$3:$B$6802,Results!A500,WORKING!$C$3:$C$6802,Results!C500)</f>
        <v>0</v>
      </c>
      <c r="G500" s="35">
        <f>SUMIFS(WORKING!$AC$3:$AC$6802,WORKING!$A$3:$A$6802,Results!$D$3,WORKING!$B$3:$B$6802,Results!A500,WORKING!$C$3:$C$6802,Results!C500)/1000</f>
        <v>0</v>
      </c>
      <c r="H500" s="35">
        <f t="shared" si="486"/>
        <v>0</v>
      </c>
      <c r="I500" s="187"/>
      <c r="J500" s="212"/>
      <c r="K500" s="217" t="str">
        <f t="shared" si="487"/>
        <v/>
      </c>
      <c r="L500" s="34">
        <f t="shared" si="480"/>
        <v>0</v>
      </c>
      <c r="M500" s="40">
        <f>IF(K500="",H500*(1+SUMIFS(WORKING!$W$3:$W$6802,WORKING!$A$3:$A$6802,$D$3,WORKING!$B$3:$B$6802,A500,WORKING!$C$3:$C$6802,"Other"))*(1+SUMIFS(WORKING!$AA$3:$AA$6802,WORKING!$A$3:$A$6802,$D$3,WORKING!$B$3:$B$6802,A500,WORKING!$C$3:$C$6802,"Other")),K500*(1+SUMIFS(WORKING!$W$3:$W$6802,WORKING!$A$3:$A$6802,$D$3,WORKING!$B$3:$B$6802,A500,WORKING!$C$3:$C$6802,"Other"))*(1+SUMIFS(WORKING!$AA$3:$AA$6802,WORKING!$A$3:$A$6802,$D$3,WORKING!$B$3:$B$6802,A500,WORKING!$C$3:$C$6802,"Other")))</f>
        <v>0</v>
      </c>
      <c r="N500" s="57"/>
      <c r="O500" s="57"/>
      <c r="P500" s="61">
        <f t="shared" si="481"/>
        <v>0</v>
      </c>
      <c r="Q500" s="40">
        <f t="shared" si="488"/>
        <v>0</v>
      </c>
      <c r="R500" s="40">
        <f t="shared" si="489"/>
        <v>0</v>
      </c>
      <c r="S500" s="44">
        <f t="shared" si="490"/>
        <v>0</v>
      </c>
      <c r="T500" s="35">
        <f t="shared" si="491"/>
        <v>0</v>
      </c>
      <c r="U500" s="40">
        <f>M500*(1+SUMIFS(WORKING!$X$3:$X$6802,WORKING!$A$3:$A$6802,$D$3,WORKING!$B$3:$B$6802,A500,WORKING!$C$3:$C$6802,"Other"))*(1+SUMIFS(WORKING!$AA$3:$AA$6802,WORKING!$A$3:$A$6802,$D$3,WORKING!$B$3:$B$6802,A500,WORKING!$C$3:$C$6802,"Other"))</f>
        <v>0</v>
      </c>
      <c r="V500" s="57"/>
      <c r="W500" s="57"/>
      <c r="X500" s="61">
        <f t="shared" si="482"/>
        <v>0</v>
      </c>
      <c r="Y500" s="40">
        <f t="shared" si="492"/>
        <v>0</v>
      </c>
      <c r="Z500" s="40">
        <f t="shared" si="493"/>
        <v>0</v>
      </c>
      <c r="AA500" s="44">
        <f t="shared" si="494"/>
        <v>0</v>
      </c>
      <c r="AB500" s="35">
        <f t="shared" si="495"/>
        <v>0</v>
      </c>
      <c r="AC500" s="40">
        <f>U500*(1+SUMIFS(WORKING!$Y$3:$Y$6802,WORKING!$A$3:$A$6802,$D$3,WORKING!$B$3:$B$6802,A500,WORKING!$C$3:$C$6802,"Other"))*(1+SUMIFS(WORKING!$AA$3:$AA$6802,WORKING!$A$3:$A$6802,$D$3,WORKING!$B$3:$B$6802,A500,WORKING!$C$3:$C$6802,"Other"))</f>
        <v>0</v>
      </c>
      <c r="AD500" s="57"/>
      <c r="AE500" s="57"/>
      <c r="AF500" s="61">
        <f t="shared" si="483"/>
        <v>0</v>
      </c>
      <c r="AG500" s="40">
        <f t="shared" si="496"/>
        <v>0</v>
      </c>
      <c r="AH500" s="40">
        <f t="shared" si="497"/>
        <v>0</v>
      </c>
      <c r="AI500" s="44">
        <f t="shared" si="498"/>
        <v>0</v>
      </c>
      <c r="AJ500" s="35">
        <f t="shared" si="484"/>
        <v>0</v>
      </c>
      <c r="AK500" s="40">
        <f>AC500*(1+SUMIFS(WORKING!$Z$3:$Z$6802,WORKING!$A$3:$A$6802,$D$3,WORKING!$B$3:$B$6802,A500,WORKING!$C$3:$C$6802,"Other"))*(1+SUMIFS(WORKING!$AA$3:$AA$6802,WORKING!$A$3:$A$6802,$D$3,WORKING!$B$3:$B$6802,A500,WORKING!$C$3:$C$6802,"Other"))</f>
        <v>0</v>
      </c>
      <c r="AL500" s="57"/>
      <c r="AM500" s="57"/>
      <c r="AN500" s="61">
        <f t="shared" si="485"/>
        <v>0</v>
      </c>
      <c r="AO500" s="40">
        <f t="shared" si="499"/>
        <v>0</v>
      </c>
      <c r="AP500" s="40">
        <f t="shared" si="500"/>
        <v>0</v>
      </c>
      <c r="AQ500" s="44">
        <f t="shared" si="501"/>
        <v>0</v>
      </c>
    </row>
    <row r="501" spans="1:43" x14ac:dyDescent="0.25">
      <c r="A501" s="49">
        <v>16</v>
      </c>
      <c r="B501" s="49">
        <f>IF(C501&lt;7,1,IF(C501&lt;11,2,IF(C501&lt;13,3,IF(C501&lt;17,4,5))))</f>
        <v>5</v>
      </c>
      <c r="C501" s="191" t="s">
        <v>57</v>
      </c>
      <c r="D501" s="229"/>
      <c r="E501" s="229"/>
      <c r="F501" s="40">
        <f>SUMIFS(WORKING!$AB$3:$AB$6802,WORKING!$A$3:$A$6802,Results!$D$3,WORKING!$B$3:$B$6802,Results!A501,WORKING!$C$3:$C$6802,Results!C501)</f>
        <v>0</v>
      </c>
      <c r="G501" s="35">
        <f>SUMIFS(WORKING!$AC$3:$AC$6802,WORKING!$A$3:$A$6802,Results!$D$3,WORKING!$B$3:$B$6802,Results!A501,WORKING!$C$3:$C$6802,Results!C501)/1000</f>
        <v>0</v>
      </c>
      <c r="H501" s="35">
        <f t="shared" si="486"/>
        <v>0</v>
      </c>
      <c r="I501" s="187"/>
      <c r="J501" s="212"/>
      <c r="K501" s="217" t="str">
        <f t="shared" si="487"/>
        <v/>
      </c>
      <c r="L501" s="34">
        <f t="shared" si="480"/>
        <v>0</v>
      </c>
      <c r="M501" s="40">
        <f>IF(K501="",H501*(1+SUMIFS(WORKING!$W$3:$W$6802,WORKING!$A$3:$A$6802,$D$3,WORKING!$B$3:$B$6802,A501,WORKING!$C$3:$C$6802,"Other"))*(1+SUMIFS(WORKING!$AA$3:$AA$6802,WORKING!$A$3:$A$6802,$D$3,WORKING!$B$3:$B$6802,A501,WORKING!$C$3:$C$6802,"Other")),K501*(1+SUMIFS(WORKING!$W$3:$W$6802,WORKING!$A$3:$A$6802,$D$3,WORKING!$B$3:$B$6802,A501,WORKING!$C$3:$C$6802,"Other"))*(1+SUMIFS(WORKING!$AA$3:$AA$6802,WORKING!$A$3:$A$6802,$D$3,WORKING!$B$3:$B$6802,A501,WORKING!$C$3:$C$6802,"Other")))</f>
        <v>0</v>
      </c>
      <c r="N501" s="57"/>
      <c r="O501" s="57"/>
      <c r="P501" s="61">
        <f t="shared" si="481"/>
        <v>0</v>
      </c>
      <c r="Q501" s="40">
        <f t="shared" si="488"/>
        <v>0</v>
      </c>
      <c r="R501" s="40">
        <f t="shared" si="489"/>
        <v>0</v>
      </c>
      <c r="S501" s="44">
        <f t="shared" si="490"/>
        <v>0</v>
      </c>
      <c r="T501" s="35">
        <f t="shared" si="491"/>
        <v>0</v>
      </c>
      <c r="U501" s="40">
        <f>M501*(1+SUMIFS(WORKING!$X$3:$X$6802,WORKING!$A$3:$A$6802,$D$3,WORKING!$B$3:$B$6802,A501,WORKING!$C$3:$C$6802,"Other"))*(1+SUMIFS(WORKING!$AA$3:$AA$6802,WORKING!$A$3:$A$6802,$D$3,WORKING!$B$3:$B$6802,A501,WORKING!$C$3:$C$6802,"Other"))</f>
        <v>0</v>
      </c>
      <c r="V501" s="57"/>
      <c r="W501" s="57"/>
      <c r="X501" s="61">
        <f t="shared" si="482"/>
        <v>0</v>
      </c>
      <c r="Y501" s="40">
        <f t="shared" si="492"/>
        <v>0</v>
      </c>
      <c r="Z501" s="40">
        <f t="shared" si="493"/>
        <v>0</v>
      </c>
      <c r="AA501" s="44">
        <f t="shared" si="494"/>
        <v>0</v>
      </c>
      <c r="AB501" s="35">
        <f t="shared" si="495"/>
        <v>0</v>
      </c>
      <c r="AC501" s="40">
        <f>U501*(1+SUMIFS(WORKING!$Y$3:$Y$6802,WORKING!$A$3:$A$6802,$D$3,WORKING!$B$3:$B$6802,A501,WORKING!$C$3:$C$6802,"Other"))*(1+SUMIFS(WORKING!$AA$3:$AA$6802,WORKING!$A$3:$A$6802,$D$3,WORKING!$B$3:$B$6802,A501,WORKING!$C$3:$C$6802,"Other"))</f>
        <v>0</v>
      </c>
      <c r="AD501" s="57"/>
      <c r="AE501" s="57"/>
      <c r="AF501" s="61">
        <f t="shared" si="483"/>
        <v>0</v>
      </c>
      <c r="AG501" s="40">
        <f t="shared" si="496"/>
        <v>0</v>
      </c>
      <c r="AH501" s="40">
        <f t="shared" si="497"/>
        <v>0</v>
      </c>
      <c r="AI501" s="44">
        <f t="shared" si="498"/>
        <v>0</v>
      </c>
      <c r="AJ501" s="35">
        <f t="shared" si="484"/>
        <v>0</v>
      </c>
      <c r="AK501" s="40">
        <f>AC501*(1+SUMIFS(WORKING!$Z$3:$Z$6802,WORKING!$A$3:$A$6802,$D$3,WORKING!$B$3:$B$6802,A501,WORKING!$C$3:$C$6802,"Other"))*(1+SUMIFS(WORKING!$AA$3:$AA$6802,WORKING!$A$3:$A$6802,$D$3,WORKING!$B$3:$B$6802,A501,WORKING!$C$3:$C$6802,"Other"))</f>
        <v>0</v>
      </c>
      <c r="AL501" s="57"/>
      <c r="AM501" s="57"/>
      <c r="AN501" s="61">
        <f t="shared" si="485"/>
        <v>0</v>
      </c>
      <c r="AO501" s="40">
        <f t="shared" si="499"/>
        <v>0</v>
      </c>
      <c r="AP501" s="40">
        <f t="shared" si="500"/>
        <v>0</v>
      </c>
      <c r="AQ501" s="44">
        <f t="shared" si="501"/>
        <v>0</v>
      </c>
    </row>
    <row r="502" spans="1:43" x14ac:dyDescent="0.25">
      <c r="A502" s="49">
        <v>16</v>
      </c>
      <c r="B502" s="49">
        <f>IF(C502&lt;7,1,IF(C502&lt;11,2,IF(C502&lt;13,3,IF(C502&lt;17,4,5))))</f>
        <v>5</v>
      </c>
      <c r="C502" s="191" t="s">
        <v>57</v>
      </c>
      <c r="D502" s="229"/>
      <c r="E502" s="229"/>
      <c r="F502" s="40">
        <f>SUMIFS(WORKING!$AB$3:$AB$6802,WORKING!$A$3:$A$6802,Results!$D$3,WORKING!$B$3:$B$6802,Results!A502,WORKING!$C$3:$C$6802,Results!C502)</f>
        <v>0</v>
      </c>
      <c r="G502" s="35">
        <f>SUMIFS(WORKING!$AC$3:$AC$6802,WORKING!$A$3:$A$6802,Results!$D$3,WORKING!$B$3:$B$6802,Results!A502,WORKING!$C$3:$C$6802,Results!C502)/1000</f>
        <v>0</v>
      </c>
      <c r="H502" s="35">
        <f t="shared" si="486"/>
        <v>0</v>
      </c>
      <c r="I502" s="187"/>
      <c r="J502" s="212"/>
      <c r="K502" s="217" t="str">
        <f t="shared" si="487"/>
        <v/>
      </c>
      <c r="L502" s="34">
        <f t="shared" si="480"/>
        <v>0</v>
      </c>
      <c r="M502" s="40">
        <f>IF(K502="",H502*(1+SUMIFS(WORKING!$W$3:$W$6802,WORKING!$A$3:$A$6802,$D$3,WORKING!$B$3:$B$6802,A502,WORKING!$C$3:$C$6802,"Other"))*(1+SUMIFS(WORKING!$AA$3:$AA$6802,WORKING!$A$3:$A$6802,$D$3,WORKING!$B$3:$B$6802,A502,WORKING!$C$3:$C$6802,"Other")),K502*(1+SUMIFS(WORKING!$W$3:$W$6802,WORKING!$A$3:$A$6802,$D$3,WORKING!$B$3:$B$6802,A502,WORKING!$C$3:$C$6802,"Other"))*(1+SUMIFS(WORKING!$AA$3:$AA$6802,WORKING!$A$3:$A$6802,$D$3,WORKING!$B$3:$B$6802,A502,WORKING!$C$3:$C$6802,"Other")))</f>
        <v>0</v>
      </c>
      <c r="N502" s="57"/>
      <c r="O502" s="57"/>
      <c r="P502" s="61">
        <f t="shared" si="481"/>
        <v>0</v>
      </c>
      <c r="Q502" s="40">
        <f t="shared" si="488"/>
        <v>0</v>
      </c>
      <c r="R502" s="40">
        <f t="shared" si="489"/>
        <v>0</v>
      </c>
      <c r="S502" s="44">
        <f t="shared" si="490"/>
        <v>0</v>
      </c>
      <c r="T502" s="35">
        <f t="shared" si="491"/>
        <v>0</v>
      </c>
      <c r="U502" s="40">
        <f>M502*(1+SUMIFS(WORKING!$X$3:$X$6802,WORKING!$A$3:$A$6802,$D$3,WORKING!$B$3:$B$6802,A502,WORKING!$C$3:$C$6802,"Other"))*(1+SUMIFS(WORKING!$AA$3:$AA$6802,WORKING!$A$3:$A$6802,$D$3,WORKING!$B$3:$B$6802,A502,WORKING!$C$3:$C$6802,"Other"))</f>
        <v>0</v>
      </c>
      <c r="V502" s="57"/>
      <c r="W502" s="57"/>
      <c r="X502" s="61">
        <f t="shared" si="482"/>
        <v>0</v>
      </c>
      <c r="Y502" s="40">
        <f t="shared" si="492"/>
        <v>0</v>
      </c>
      <c r="Z502" s="40">
        <f t="shared" si="493"/>
        <v>0</v>
      </c>
      <c r="AA502" s="44">
        <f t="shared" si="494"/>
        <v>0</v>
      </c>
      <c r="AB502" s="35">
        <f t="shared" si="495"/>
        <v>0</v>
      </c>
      <c r="AC502" s="40">
        <f>U502*(1+SUMIFS(WORKING!$Y$3:$Y$6802,WORKING!$A$3:$A$6802,$D$3,WORKING!$B$3:$B$6802,A502,WORKING!$C$3:$C$6802,"Other"))*(1+SUMIFS(WORKING!$AA$3:$AA$6802,WORKING!$A$3:$A$6802,$D$3,WORKING!$B$3:$B$6802,A502,WORKING!$C$3:$C$6802,"Other"))</f>
        <v>0</v>
      </c>
      <c r="AD502" s="57"/>
      <c r="AE502" s="57"/>
      <c r="AF502" s="61">
        <f t="shared" si="483"/>
        <v>0</v>
      </c>
      <c r="AG502" s="40">
        <f t="shared" si="496"/>
        <v>0</v>
      </c>
      <c r="AH502" s="40">
        <f t="shared" si="497"/>
        <v>0</v>
      </c>
      <c r="AI502" s="44">
        <f t="shared" si="498"/>
        <v>0</v>
      </c>
      <c r="AJ502" s="35">
        <f t="shared" si="484"/>
        <v>0</v>
      </c>
      <c r="AK502" s="40">
        <f>AC502*(1+SUMIFS(WORKING!$Z$3:$Z$6802,WORKING!$A$3:$A$6802,$D$3,WORKING!$B$3:$B$6802,A502,WORKING!$C$3:$C$6802,"Other"))*(1+SUMIFS(WORKING!$AA$3:$AA$6802,WORKING!$A$3:$A$6802,$D$3,WORKING!$B$3:$B$6802,A502,WORKING!$C$3:$C$6802,"Other"))</f>
        <v>0</v>
      </c>
      <c r="AL502" s="57"/>
      <c r="AM502" s="57"/>
      <c r="AN502" s="61">
        <f t="shared" si="485"/>
        <v>0</v>
      </c>
      <c r="AO502" s="40">
        <f t="shared" si="499"/>
        <v>0</v>
      </c>
      <c r="AP502" s="40">
        <f t="shared" si="500"/>
        <v>0</v>
      </c>
      <c r="AQ502" s="44">
        <f t="shared" si="501"/>
        <v>0</v>
      </c>
    </row>
    <row r="503" spans="1:43" x14ac:dyDescent="0.25">
      <c r="A503" s="49">
        <v>16</v>
      </c>
      <c r="B503" s="49">
        <f>IF(C503&lt;7,1,IF(C503&lt;11,2,IF(C503&lt;13,3,IF(C503&lt;17,4,5))))</f>
        <v>5</v>
      </c>
      <c r="C503" s="191" t="s">
        <v>57</v>
      </c>
      <c r="D503" s="229"/>
      <c r="E503" s="229"/>
      <c r="F503" s="40">
        <f>SUMIFS(WORKING!$AB$3:$AB$6802,WORKING!$A$3:$A$6802,Results!$D$3,WORKING!$B$3:$B$6802,Results!A503,WORKING!$C$3:$C$6802,Results!C503)</f>
        <v>0</v>
      </c>
      <c r="G503" s="35">
        <f>SUMIFS(WORKING!$AC$3:$AC$6802,WORKING!$A$3:$A$6802,Results!$D$3,WORKING!$B$3:$B$6802,Results!A503,WORKING!$C$3:$C$6802,Results!C503)/1000</f>
        <v>0</v>
      </c>
      <c r="H503" s="35">
        <f t="shared" si="486"/>
        <v>0</v>
      </c>
      <c r="I503" s="157"/>
      <c r="J503" s="213"/>
      <c r="K503" s="217" t="str">
        <f t="shared" si="487"/>
        <v/>
      </c>
      <c r="L503" s="34">
        <f t="shared" si="480"/>
        <v>0</v>
      </c>
      <c r="M503" s="40">
        <f>IF(K503="",H503*(1+SUMIFS(WORKING!$W$3:$W$6802,WORKING!$A$3:$A$6802,$D$3,WORKING!$B$3:$B$6802,A503,WORKING!$C$3:$C$6802,"Other"))*(1+SUMIFS(WORKING!$AA$3:$AA$6802,WORKING!$A$3:$A$6802,$D$3,WORKING!$B$3:$B$6802,A503,WORKING!$C$3:$C$6802,"Other")),K503*(1+SUMIFS(WORKING!$W$3:$W$6802,WORKING!$A$3:$A$6802,$D$3,WORKING!$B$3:$B$6802,A503,WORKING!$C$3:$C$6802,"Other"))*(1+SUMIFS(WORKING!$AA$3:$AA$6802,WORKING!$A$3:$A$6802,$D$3,WORKING!$B$3:$B$6802,A503,WORKING!$C$3:$C$6802,"Other")))</f>
        <v>0</v>
      </c>
      <c r="N503" s="57"/>
      <c r="O503" s="57"/>
      <c r="P503" s="61">
        <f t="shared" si="481"/>
        <v>0</v>
      </c>
      <c r="Q503" s="40">
        <f t="shared" si="488"/>
        <v>0</v>
      </c>
      <c r="R503" s="40">
        <f t="shared" si="489"/>
        <v>0</v>
      </c>
      <c r="S503" s="44">
        <f t="shared" si="490"/>
        <v>0</v>
      </c>
      <c r="T503" s="35">
        <f t="shared" si="491"/>
        <v>0</v>
      </c>
      <c r="U503" s="40">
        <f>M503*(1+SUMIFS(WORKING!$X$3:$X$6802,WORKING!$A$3:$A$6802,$D$3,WORKING!$B$3:$B$6802,A503,WORKING!$C$3:$C$6802,"Other"))*(1+SUMIFS(WORKING!$AA$3:$AA$6802,WORKING!$A$3:$A$6802,$D$3,WORKING!$B$3:$B$6802,A503,WORKING!$C$3:$C$6802,"Other"))</f>
        <v>0</v>
      </c>
      <c r="V503" s="57"/>
      <c r="W503" s="57"/>
      <c r="X503" s="61">
        <f t="shared" si="482"/>
        <v>0</v>
      </c>
      <c r="Y503" s="40">
        <f t="shared" si="492"/>
        <v>0</v>
      </c>
      <c r="Z503" s="40">
        <f t="shared" si="493"/>
        <v>0</v>
      </c>
      <c r="AA503" s="44">
        <f t="shared" si="494"/>
        <v>0</v>
      </c>
      <c r="AB503" s="35">
        <f t="shared" si="495"/>
        <v>0</v>
      </c>
      <c r="AC503" s="40">
        <f>U503*(1+SUMIFS(WORKING!$Y$3:$Y$6802,WORKING!$A$3:$A$6802,$D$3,WORKING!$B$3:$B$6802,A503,WORKING!$C$3:$C$6802,"Other"))*(1+SUMIFS(WORKING!$AA$3:$AA$6802,WORKING!$A$3:$A$6802,$D$3,WORKING!$B$3:$B$6802,A503,WORKING!$C$3:$C$6802,"Other"))</f>
        <v>0</v>
      </c>
      <c r="AD503" s="57"/>
      <c r="AE503" s="57"/>
      <c r="AF503" s="61">
        <f t="shared" si="483"/>
        <v>0</v>
      </c>
      <c r="AG503" s="40">
        <f t="shared" si="496"/>
        <v>0</v>
      </c>
      <c r="AH503" s="40">
        <f t="shared" si="497"/>
        <v>0</v>
      </c>
      <c r="AI503" s="44">
        <f t="shared" si="498"/>
        <v>0</v>
      </c>
      <c r="AJ503" s="35">
        <f t="shared" si="484"/>
        <v>0</v>
      </c>
      <c r="AK503" s="40">
        <f>AC503*(1+SUMIFS(WORKING!$Z$3:$Z$6802,WORKING!$A$3:$A$6802,$D$3,WORKING!$B$3:$B$6802,A503,WORKING!$C$3:$C$6802,"Other"))*(1+SUMIFS(WORKING!$AA$3:$AA$6802,WORKING!$A$3:$A$6802,$D$3,WORKING!$B$3:$B$6802,A503,WORKING!$C$3:$C$6802,"Other"))</f>
        <v>0</v>
      </c>
      <c r="AL503" s="57"/>
      <c r="AM503" s="57"/>
      <c r="AN503" s="61">
        <f t="shared" si="485"/>
        <v>0</v>
      </c>
      <c r="AO503" s="40">
        <f t="shared" si="499"/>
        <v>0</v>
      </c>
      <c r="AP503" s="40">
        <f t="shared" si="500"/>
        <v>0</v>
      </c>
      <c r="AQ503" s="44">
        <f t="shared" si="501"/>
        <v>0</v>
      </c>
    </row>
    <row r="504" spans="1:43" ht="15.75" thickBot="1" x14ac:dyDescent="0.3">
      <c r="A504" s="49">
        <v>16</v>
      </c>
      <c r="B504" s="49">
        <f t="shared" ref="B504:B506" si="502">IF(C504&lt;7,1,IF(C504&lt;11,2,IF(C504&lt;13,3,IF(C504&lt;17,4,IF(C504="Other",5,6)))))</f>
        <v>6</v>
      </c>
      <c r="C504" s="13" t="s">
        <v>0</v>
      </c>
      <c r="D504" s="41">
        <f>SUM(D484:D503)</f>
        <v>0</v>
      </c>
      <c r="E504" s="41">
        <f>SUM(E484:E503)</f>
        <v>0</v>
      </c>
      <c r="F504" s="42">
        <f>SUM(F484:F503)</f>
        <v>0</v>
      </c>
      <c r="G504" s="41">
        <f>SUM(G484:G503)</f>
        <v>0</v>
      </c>
      <c r="H504" s="41">
        <f>IFERROR(G504/F504,0)</f>
        <v>0</v>
      </c>
      <c r="I504" s="41">
        <f>IF(I484="",F484,I484)+IF(I485="",F485,I485)+IF(I486="",F486,I486)+IF(I487="",F487,I487)+IF(I488="",F488,I488)+IF(I489="",F489,I489)+IF(I490="",F490,I490)+IF(I491="",F491,I491)+IF(I492="",F492,I492)+IF(I493="",F493,I493)+IF(I494="",F494,I494)+IF(I495="",F495,I495)+IF(I496="",F496,I496)+IF(I497="",F497,I497)+IF(I498="",F498,I498)+IF(I499="",F499,I499)+IF(I500="",F500,I500)+IF(I501="",F501,I501)+IF(I502="",F502,I502)+IF(I503="",F503,I503)</f>
        <v>0</v>
      </c>
      <c r="J504" s="41">
        <f>IF(J484="",G484,J484)+IF(J485="",G485,J485)+IF(J486="",G486,J486)+IF(J487="",G487,J487)+IF(J488="",G488,J488)+IF(J489="",G489,J489)+IF(J490="",G490,J490)+IF(J491="",G491,J491)+IF(J492="",G492,J492)+IF(J493="",G493,J493)+IF(J494="",G494,J494)+IF(J495="",G495,J495)+IF(J496="",G496,J496)+IF(J497="",G497,J497)+IF(J498="",G498,J498)+IF(J499="",G499,J499)+IF(J500="",G500,J500)+IF(J501="",G501,J501)+IF(J502="",G502,J502)+IF(J503="",G503,J503)</f>
        <v>0</v>
      </c>
      <c r="K504" s="41" t="str">
        <f>IFERROR(J504/I504,"")</f>
        <v/>
      </c>
      <c r="L504" s="41">
        <f>SUM(L484:L503)</f>
        <v>0</v>
      </c>
      <c r="M504" s="41">
        <f>IFERROR(S504/P504,0)</f>
        <v>0</v>
      </c>
      <c r="N504" s="41">
        <f t="shared" ref="N504:T504" si="503">SUM(N484:N503)</f>
        <v>0</v>
      </c>
      <c r="O504" s="41">
        <f t="shared" si="503"/>
        <v>0</v>
      </c>
      <c r="P504" s="41">
        <f t="shared" si="503"/>
        <v>0</v>
      </c>
      <c r="Q504" s="41">
        <f t="shared" si="503"/>
        <v>0</v>
      </c>
      <c r="R504" s="41">
        <f t="shared" si="503"/>
        <v>0</v>
      </c>
      <c r="S504" s="45">
        <f t="shared" si="503"/>
        <v>0</v>
      </c>
      <c r="T504" s="41">
        <f t="shared" si="503"/>
        <v>0</v>
      </c>
      <c r="U504" s="41">
        <f>IFERROR(AA504/X504,0)</f>
        <v>0</v>
      </c>
      <c r="V504" s="41">
        <f t="shared" ref="V504:AB504" si="504">SUM(V484:V503)</f>
        <v>0</v>
      </c>
      <c r="W504" s="41">
        <f t="shared" si="504"/>
        <v>0</v>
      </c>
      <c r="X504" s="41">
        <f t="shared" si="504"/>
        <v>0</v>
      </c>
      <c r="Y504" s="41">
        <f t="shared" si="504"/>
        <v>0</v>
      </c>
      <c r="Z504" s="41">
        <f t="shared" si="504"/>
        <v>0</v>
      </c>
      <c r="AA504" s="45">
        <f t="shared" si="504"/>
        <v>0</v>
      </c>
      <c r="AB504" s="41">
        <f t="shared" si="504"/>
        <v>0</v>
      </c>
      <c r="AC504" s="41">
        <f>IFERROR(AI504/AF504,0)</f>
        <v>0</v>
      </c>
      <c r="AD504" s="41">
        <f t="shared" ref="AD504:AJ504" si="505">SUM(AD484:AD503)</f>
        <v>0</v>
      </c>
      <c r="AE504" s="41">
        <f t="shared" si="505"/>
        <v>0</v>
      </c>
      <c r="AF504" s="41">
        <f t="shared" si="505"/>
        <v>0</v>
      </c>
      <c r="AG504" s="41">
        <f t="shared" si="505"/>
        <v>0</v>
      </c>
      <c r="AH504" s="41">
        <f t="shared" si="505"/>
        <v>0</v>
      </c>
      <c r="AI504" s="45">
        <f t="shared" si="505"/>
        <v>0</v>
      </c>
      <c r="AJ504" s="41">
        <f t="shared" si="505"/>
        <v>0</v>
      </c>
      <c r="AK504" s="41">
        <f>IFERROR(AQ504/AN504,0)</f>
        <v>0</v>
      </c>
      <c r="AL504" s="41">
        <f t="shared" ref="AL504:AQ504" si="506">SUM(AL484:AL503)</f>
        <v>0</v>
      </c>
      <c r="AM504" s="41">
        <f t="shared" si="506"/>
        <v>0</v>
      </c>
      <c r="AN504" s="41">
        <f t="shared" si="506"/>
        <v>0</v>
      </c>
      <c r="AO504" s="41">
        <f t="shared" si="506"/>
        <v>0</v>
      </c>
      <c r="AP504" s="41">
        <f t="shared" si="506"/>
        <v>0</v>
      </c>
      <c r="AQ504" s="45">
        <f t="shared" si="506"/>
        <v>0</v>
      </c>
    </row>
    <row r="505" spans="1:43" ht="15.75" thickTop="1" x14ac:dyDescent="0.25">
      <c r="A505" s="49">
        <v>16</v>
      </c>
      <c r="B505" s="49">
        <f t="shared" si="502"/>
        <v>6</v>
      </c>
      <c r="C505" s="50" t="s">
        <v>696</v>
      </c>
      <c r="D505" s="50"/>
      <c r="E505" s="50"/>
      <c r="F505" s="50"/>
      <c r="G505" s="50"/>
      <c r="H505" s="50"/>
      <c r="I505" s="50"/>
      <c r="J505" s="50"/>
      <c r="K505" s="50"/>
      <c r="L505" s="50"/>
      <c r="M505" s="50"/>
      <c r="N505" s="50"/>
      <c r="O505" s="51"/>
      <c r="P505" s="51"/>
      <c r="R505" s="50"/>
      <c r="S505" s="194">
        <f>SUMIFS(ENEData!$E$2:$E$220,ENEData!$A$2:$A$220,$D$3,ENEData!$C$2:$C$220,A505)</f>
        <v>0</v>
      </c>
      <c r="T505" s="50"/>
      <c r="U505" s="50"/>
      <c r="V505" s="51"/>
      <c r="W505" s="51"/>
      <c r="X505" s="108"/>
      <c r="Y505" s="50"/>
      <c r="Z505" s="50"/>
      <c r="AA505" s="194">
        <f>SUMIFS(ENEData!$F$2:$F$220,ENEData!$A$2:$A$220,$D$3,ENEData!$C$2:$C$220,A505)</f>
        <v>0</v>
      </c>
      <c r="AB505" s="50"/>
      <c r="AC505" s="51"/>
      <c r="AD505" s="51"/>
      <c r="AE505" s="108"/>
      <c r="AF505" s="50"/>
      <c r="AG505" s="50"/>
      <c r="AH505" s="50"/>
      <c r="AI505" s="194">
        <f>SUMIFS(ENEData!$G$2:$G$220,ENEData!$A$2:$A$220,$D$3,ENEData!$C$2:$C$220,A505)</f>
        <v>0</v>
      </c>
      <c r="AJ505" s="51"/>
      <c r="AK505" s="51"/>
      <c r="AL505" s="108"/>
      <c r="AM505" s="108"/>
      <c r="AN505" s="108"/>
      <c r="AO505" s="108"/>
      <c r="AP505" s="109"/>
      <c r="AQ505" s="194">
        <f>SUMIFS(ENEData!$H$2:$H$220,ENEData!$A$2:$A$220,$D$3,ENEData!$C$2:$C$220,A505)</f>
        <v>0</v>
      </c>
    </row>
    <row r="506" spans="1:43" x14ac:dyDescent="0.25">
      <c r="A506" s="49">
        <v>16</v>
      </c>
      <c r="B506" s="49">
        <f t="shared" si="502"/>
        <v>6</v>
      </c>
      <c r="C506" s="39" t="s">
        <v>600</v>
      </c>
      <c r="D506" s="39"/>
      <c r="E506" s="39"/>
      <c r="F506" s="39"/>
      <c r="G506" s="39"/>
      <c r="H506" s="39"/>
      <c r="I506" s="39"/>
      <c r="J506" s="39"/>
      <c r="K506" s="39"/>
      <c r="L506" s="39"/>
      <c r="M506" s="39"/>
      <c r="N506" s="39"/>
      <c r="O506" s="53"/>
      <c r="P506" s="53"/>
      <c r="Q506" s="110"/>
      <c r="R506" s="39"/>
      <c r="S506" s="54">
        <f>S505-S504</f>
        <v>0</v>
      </c>
      <c r="T506" s="39"/>
      <c r="U506" s="39"/>
      <c r="V506" s="53"/>
      <c r="W506" s="53"/>
      <c r="X506" s="110"/>
      <c r="Y506" s="39"/>
      <c r="Z506" s="39"/>
      <c r="AA506" s="54">
        <f>AA505-AA504</f>
        <v>0</v>
      </c>
      <c r="AB506" s="39"/>
      <c r="AC506" s="53"/>
      <c r="AD506" s="53"/>
      <c r="AE506" s="110"/>
      <c r="AF506" s="39"/>
      <c r="AG506" s="39"/>
      <c r="AH506" s="39"/>
      <c r="AI506" s="54">
        <f>AI505-AI504</f>
        <v>0</v>
      </c>
      <c r="AJ506" s="53"/>
      <c r="AK506" s="53"/>
      <c r="AL506" s="110"/>
      <c r="AM506" s="110"/>
      <c r="AN506" s="110"/>
      <c r="AO506" s="110"/>
      <c r="AP506" s="111"/>
      <c r="AQ506" s="54">
        <f>AQ505-AQ504</f>
        <v>0</v>
      </c>
    </row>
  </sheetData>
  <sheetProtection algorithmName="SHA-512" hashValue="c9D6aiqCM+0TUUq8+ZbVnndhvqItFvdBu8HhwR90d0yqxP6QlV5xIjQd/Lo1X+jRpkU2HegJhG1S8uvYwxOfKQ==" saltValue="pOYtb09hGKwTuCKfurI1Tw==" spinCount="100000" sheet="1" objects="1" scenarios="1"/>
  <mergeCells count="130">
    <mergeCell ref="AA7:AC7"/>
    <mergeCell ref="L7:N7"/>
    <mergeCell ref="O7:Q7"/>
    <mergeCell ref="R7:T7"/>
    <mergeCell ref="U7:W7"/>
    <mergeCell ref="X7:Z7"/>
    <mergeCell ref="F314:K314"/>
    <mergeCell ref="L314:S314"/>
    <mergeCell ref="T314:AA314"/>
    <mergeCell ref="AB314:AI314"/>
    <mergeCell ref="F230:K230"/>
    <mergeCell ref="L230:S230"/>
    <mergeCell ref="T230:AA230"/>
    <mergeCell ref="AB230:AI230"/>
    <mergeCell ref="F146:K146"/>
    <mergeCell ref="L146:S146"/>
    <mergeCell ref="T146:AA146"/>
    <mergeCell ref="AB146:AI146"/>
    <mergeCell ref="F62:K62"/>
    <mergeCell ref="L62:S62"/>
    <mergeCell ref="T62:AA62"/>
    <mergeCell ref="AB62:AI62"/>
    <mergeCell ref="C13:F13"/>
    <mergeCell ref="C8:F8"/>
    <mergeCell ref="AJ314:AQ314"/>
    <mergeCell ref="F286:K286"/>
    <mergeCell ref="L286:S286"/>
    <mergeCell ref="T286:AA286"/>
    <mergeCell ref="AB286:AI286"/>
    <mergeCell ref="AJ286:AQ286"/>
    <mergeCell ref="F258:K258"/>
    <mergeCell ref="L258:S258"/>
    <mergeCell ref="T258:AA258"/>
    <mergeCell ref="AB258:AI258"/>
    <mergeCell ref="AJ258:AQ258"/>
    <mergeCell ref="AJ230:AQ230"/>
    <mergeCell ref="F202:K202"/>
    <mergeCell ref="L202:S202"/>
    <mergeCell ref="T202:AA202"/>
    <mergeCell ref="AB202:AI202"/>
    <mergeCell ref="AJ202:AQ202"/>
    <mergeCell ref="F174:K174"/>
    <mergeCell ref="L174:S174"/>
    <mergeCell ref="T174:AA174"/>
    <mergeCell ref="AB174:AI174"/>
    <mergeCell ref="AJ174:AQ174"/>
    <mergeCell ref="AJ146:AQ146"/>
    <mergeCell ref="F118:K118"/>
    <mergeCell ref="L118:S118"/>
    <mergeCell ref="T118:AA118"/>
    <mergeCell ref="AB118:AI118"/>
    <mergeCell ref="AJ118:AQ118"/>
    <mergeCell ref="F90:K90"/>
    <mergeCell ref="L90:S90"/>
    <mergeCell ref="T90:AA90"/>
    <mergeCell ref="AB90:AI90"/>
    <mergeCell ref="AJ90:AQ90"/>
    <mergeCell ref="AJ62:AQ62"/>
    <mergeCell ref="P26:AJ26"/>
    <mergeCell ref="P27:V27"/>
    <mergeCell ref="W27:AC27"/>
    <mergeCell ref="AD27:AJ27"/>
    <mergeCell ref="I26:O26"/>
    <mergeCell ref="I27:O27"/>
    <mergeCell ref="F48:H48"/>
    <mergeCell ref="N48:AB48"/>
    <mergeCell ref="F49:H49"/>
    <mergeCell ref="N49:R49"/>
    <mergeCell ref="S49:W49"/>
    <mergeCell ref="X49:AB49"/>
    <mergeCell ref="I48:M48"/>
    <mergeCell ref="I49:M49"/>
    <mergeCell ref="F27:H27"/>
    <mergeCell ref="C9:F9"/>
    <mergeCell ref="C10:F10"/>
    <mergeCell ref="C11:F11"/>
    <mergeCell ref="C12:F12"/>
    <mergeCell ref="C14:F14"/>
    <mergeCell ref="C15:F15"/>
    <mergeCell ref="C16:F16"/>
    <mergeCell ref="C17:F17"/>
    <mergeCell ref="F26:H26"/>
    <mergeCell ref="F370:K370"/>
    <mergeCell ref="L370:S370"/>
    <mergeCell ref="T370:AA370"/>
    <mergeCell ref="AB370:AI370"/>
    <mergeCell ref="AJ370:AQ370"/>
    <mergeCell ref="F342:K342"/>
    <mergeCell ref="L342:S342"/>
    <mergeCell ref="T342:AA342"/>
    <mergeCell ref="AB342:AI342"/>
    <mergeCell ref="AJ342:AQ342"/>
    <mergeCell ref="F426:K426"/>
    <mergeCell ref="L426:S426"/>
    <mergeCell ref="T426:AA426"/>
    <mergeCell ref="AB426:AI426"/>
    <mergeCell ref="AJ426:AQ426"/>
    <mergeCell ref="F398:K398"/>
    <mergeCell ref="L398:S398"/>
    <mergeCell ref="T398:AA398"/>
    <mergeCell ref="AB398:AI398"/>
    <mergeCell ref="AJ398:AQ398"/>
    <mergeCell ref="F482:K482"/>
    <mergeCell ref="L482:S482"/>
    <mergeCell ref="T482:AA482"/>
    <mergeCell ref="AB482:AI482"/>
    <mergeCell ref="AJ482:AQ482"/>
    <mergeCell ref="F454:K454"/>
    <mergeCell ref="L454:S454"/>
    <mergeCell ref="T454:AA454"/>
    <mergeCell ref="AB454:AI454"/>
    <mergeCell ref="AJ454:AQ454"/>
    <mergeCell ref="D482:E482"/>
    <mergeCell ref="D27:E27"/>
    <mergeCell ref="D49:E49"/>
    <mergeCell ref="D342:E342"/>
    <mergeCell ref="D370:E370"/>
    <mergeCell ref="D398:E398"/>
    <mergeCell ref="D426:E426"/>
    <mergeCell ref="D454:E454"/>
    <mergeCell ref="D202:E202"/>
    <mergeCell ref="D230:E230"/>
    <mergeCell ref="D258:E258"/>
    <mergeCell ref="D286:E286"/>
    <mergeCell ref="D314:E314"/>
    <mergeCell ref="D62:E62"/>
    <mergeCell ref="D90:E90"/>
    <mergeCell ref="D118:E118"/>
    <mergeCell ref="D146:E146"/>
    <mergeCell ref="D174:E174"/>
  </mergeCells>
  <conditionalFormatting sqref="O45">
    <cfRule type="cellIs" dxfId="133" priority="135" operator="lessThan">
      <formula>0</formula>
    </cfRule>
  </conditionalFormatting>
  <conditionalFormatting sqref="V45">
    <cfRule type="cellIs" dxfId="132" priority="134" operator="lessThan">
      <formula>0</formula>
    </cfRule>
  </conditionalFormatting>
  <conditionalFormatting sqref="AC45">
    <cfRule type="cellIs" dxfId="131" priority="133" operator="lessThan">
      <formula>0</formula>
    </cfRule>
  </conditionalFormatting>
  <conditionalFormatting sqref="AJ45">
    <cfRule type="cellIs" dxfId="130" priority="132" operator="lessThan">
      <formula>0</formula>
    </cfRule>
  </conditionalFormatting>
  <conditionalFormatting sqref="P64:P83">
    <cfRule type="cellIs" dxfId="129" priority="131" operator="lessThan">
      <formula>0</formula>
    </cfRule>
  </conditionalFormatting>
  <conditionalFormatting sqref="X64:X83">
    <cfRule type="cellIs" dxfId="128" priority="130" operator="lessThan">
      <formula>0</formula>
    </cfRule>
  </conditionalFormatting>
  <conditionalFormatting sqref="AF64:AF83">
    <cfRule type="cellIs" dxfId="127" priority="129" operator="lessThan">
      <formula>0</formula>
    </cfRule>
  </conditionalFormatting>
  <conditionalFormatting sqref="AN64:AN83">
    <cfRule type="cellIs" dxfId="126" priority="128" operator="lessThan">
      <formula>0</formula>
    </cfRule>
  </conditionalFormatting>
  <conditionalFormatting sqref="P92:P107 P111">
    <cfRule type="cellIs" dxfId="125" priority="127" operator="lessThan">
      <formula>0</formula>
    </cfRule>
  </conditionalFormatting>
  <conditionalFormatting sqref="X92:X107 X111">
    <cfRule type="cellIs" dxfId="124" priority="126" operator="lessThan">
      <formula>0</formula>
    </cfRule>
  </conditionalFormatting>
  <conditionalFormatting sqref="AF92:AF107 AF111">
    <cfRule type="cellIs" dxfId="123" priority="125" operator="lessThan">
      <formula>0</formula>
    </cfRule>
  </conditionalFormatting>
  <conditionalFormatting sqref="AN92:AN107 AN111">
    <cfRule type="cellIs" dxfId="122" priority="124" operator="lessThan">
      <formula>0</formula>
    </cfRule>
  </conditionalFormatting>
  <conditionalFormatting sqref="P120:P135 P139">
    <cfRule type="cellIs" dxfId="121" priority="123" operator="lessThan">
      <formula>0</formula>
    </cfRule>
  </conditionalFormatting>
  <conditionalFormatting sqref="X120:X135 X139">
    <cfRule type="cellIs" dxfId="120" priority="122" operator="lessThan">
      <formula>0</formula>
    </cfRule>
  </conditionalFormatting>
  <conditionalFormatting sqref="AF120:AF135 AF139">
    <cfRule type="cellIs" dxfId="119" priority="121" operator="lessThan">
      <formula>0</formula>
    </cfRule>
  </conditionalFormatting>
  <conditionalFormatting sqref="AN120:AN135 AN139">
    <cfRule type="cellIs" dxfId="118" priority="120" operator="lessThan">
      <formula>0</formula>
    </cfRule>
  </conditionalFormatting>
  <conditionalFormatting sqref="P148:P163 P167">
    <cfRule type="cellIs" dxfId="117" priority="119" operator="lessThan">
      <formula>0</formula>
    </cfRule>
  </conditionalFormatting>
  <conditionalFormatting sqref="X148:X163 X167">
    <cfRule type="cellIs" dxfId="116" priority="118" operator="lessThan">
      <formula>0</formula>
    </cfRule>
  </conditionalFormatting>
  <conditionalFormatting sqref="AF148:AF163 AF167">
    <cfRule type="cellIs" dxfId="115" priority="117" operator="lessThan">
      <formula>0</formula>
    </cfRule>
  </conditionalFormatting>
  <conditionalFormatting sqref="AN148:AN163 AN167">
    <cfRule type="cellIs" dxfId="114" priority="116" operator="lessThan">
      <formula>0</formula>
    </cfRule>
  </conditionalFormatting>
  <conditionalFormatting sqref="P176:P191 P195">
    <cfRule type="cellIs" dxfId="113" priority="115" operator="lessThan">
      <formula>0</formula>
    </cfRule>
  </conditionalFormatting>
  <conditionalFormatting sqref="X176:X191 X195">
    <cfRule type="cellIs" dxfId="112" priority="114" operator="lessThan">
      <formula>0</formula>
    </cfRule>
  </conditionalFormatting>
  <conditionalFormatting sqref="AF176:AF191 AF195">
    <cfRule type="cellIs" dxfId="111" priority="113" operator="lessThan">
      <formula>0</formula>
    </cfRule>
  </conditionalFormatting>
  <conditionalFormatting sqref="AN176:AN191 AN195">
    <cfRule type="cellIs" dxfId="110" priority="112" operator="lessThan">
      <formula>0</formula>
    </cfRule>
  </conditionalFormatting>
  <conditionalFormatting sqref="P204:P219 P223">
    <cfRule type="cellIs" dxfId="109" priority="111" operator="lessThan">
      <formula>0</formula>
    </cfRule>
  </conditionalFormatting>
  <conditionalFormatting sqref="X204:X219 X223">
    <cfRule type="cellIs" dxfId="108" priority="110" operator="lessThan">
      <formula>0</formula>
    </cfRule>
  </conditionalFormatting>
  <conditionalFormatting sqref="AF204:AF219 AF223">
    <cfRule type="cellIs" dxfId="107" priority="109" operator="lessThan">
      <formula>0</formula>
    </cfRule>
  </conditionalFormatting>
  <conditionalFormatting sqref="AN204:AN219 AN223">
    <cfRule type="cellIs" dxfId="106" priority="108" operator="lessThan">
      <formula>0</formula>
    </cfRule>
  </conditionalFormatting>
  <conditionalFormatting sqref="P232:P247 P251">
    <cfRule type="cellIs" dxfId="105" priority="107" operator="lessThan">
      <formula>0</formula>
    </cfRule>
  </conditionalFormatting>
  <conditionalFormatting sqref="X232:X247 X251">
    <cfRule type="cellIs" dxfId="104" priority="106" operator="lessThan">
      <formula>0</formula>
    </cfRule>
  </conditionalFormatting>
  <conditionalFormatting sqref="AF232:AF247 AF251">
    <cfRule type="cellIs" dxfId="103" priority="105" operator="lessThan">
      <formula>0</formula>
    </cfRule>
  </conditionalFormatting>
  <conditionalFormatting sqref="AN232:AN247 AN251">
    <cfRule type="cellIs" dxfId="102" priority="104" operator="lessThan">
      <formula>0</formula>
    </cfRule>
  </conditionalFormatting>
  <conditionalFormatting sqref="P260:P275 P279">
    <cfRule type="cellIs" dxfId="101" priority="103" operator="lessThan">
      <formula>0</formula>
    </cfRule>
  </conditionalFormatting>
  <conditionalFormatting sqref="X260:X275 X279">
    <cfRule type="cellIs" dxfId="100" priority="102" operator="lessThan">
      <formula>0</formula>
    </cfRule>
  </conditionalFormatting>
  <conditionalFormatting sqref="AF260:AF275 AF279">
    <cfRule type="cellIs" dxfId="99" priority="101" operator="lessThan">
      <formula>0</formula>
    </cfRule>
  </conditionalFormatting>
  <conditionalFormatting sqref="AN260:AN275 AN279">
    <cfRule type="cellIs" dxfId="98" priority="100" operator="lessThan">
      <formula>0</formula>
    </cfRule>
  </conditionalFormatting>
  <conditionalFormatting sqref="P288:P303 P307">
    <cfRule type="cellIs" dxfId="97" priority="99" operator="lessThan">
      <formula>0</formula>
    </cfRule>
  </conditionalFormatting>
  <conditionalFormatting sqref="X288:X303 X307">
    <cfRule type="cellIs" dxfId="96" priority="98" operator="lessThan">
      <formula>0</formula>
    </cfRule>
  </conditionalFormatting>
  <conditionalFormatting sqref="AF288:AF303 AF307">
    <cfRule type="cellIs" dxfId="95" priority="97" operator="lessThan">
      <formula>0</formula>
    </cfRule>
  </conditionalFormatting>
  <conditionalFormatting sqref="AN288:AN303 AN307">
    <cfRule type="cellIs" dxfId="94" priority="96" operator="lessThan">
      <formula>0</formula>
    </cfRule>
  </conditionalFormatting>
  <conditionalFormatting sqref="P316:P331 P335">
    <cfRule type="cellIs" dxfId="93" priority="95" operator="lessThan">
      <formula>0</formula>
    </cfRule>
  </conditionalFormatting>
  <conditionalFormatting sqref="X316:X331 X335">
    <cfRule type="cellIs" dxfId="92" priority="94" operator="lessThan">
      <formula>0</formula>
    </cfRule>
  </conditionalFormatting>
  <conditionalFormatting sqref="AF316:AF331 AF335">
    <cfRule type="cellIs" dxfId="91" priority="93" operator="lessThan">
      <formula>0</formula>
    </cfRule>
  </conditionalFormatting>
  <conditionalFormatting sqref="AN316:AN331 AN335">
    <cfRule type="cellIs" dxfId="90" priority="92" operator="lessThan">
      <formula>0</formula>
    </cfRule>
  </conditionalFormatting>
  <conditionalFormatting sqref="P108:P110">
    <cfRule type="cellIs" dxfId="89" priority="91" operator="lessThan">
      <formula>0</formula>
    </cfRule>
  </conditionalFormatting>
  <conditionalFormatting sqref="X108:X110">
    <cfRule type="cellIs" dxfId="88" priority="90" operator="lessThan">
      <formula>0</formula>
    </cfRule>
  </conditionalFormatting>
  <conditionalFormatting sqref="AF108:AF110">
    <cfRule type="cellIs" dxfId="87" priority="89" operator="lessThan">
      <formula>0</formula>
    </cfRule>
  </conditionalFormatting>
  <conditionalFormatting sqref="AN108:AN110">
    <cfRule type="cellIs" dxfId="86" priority="88" operator="lessThan">
      <formula>0</formula>
    </cfRule>
  </conditionalFormatting>
  <conditionalFormatting sqref="P136:P138">
    <cfRule type="cellIs" dxfId="85" priority="87" operator="lessThan">
      <formula>0</formula>
    </cfRule>
  </conditionalFormatting>
  <conditionalFormatting sqref="X136:X138">
    <cfRule type="cellIs" dxfId="84" priority="86" operator="lessThan">
      <formula>0</formula>
    </cfRule>
  </conditionalFormatting>
  <conditionalFormatting sqref="AF136:AF138">
    <cfRule type="cellIs" dxfId="83" priority="85" operator="lessThan">
      <formula>0</formula>
    </cfRule>
  </conditionalFormatting>
  <conditionalFormatting sqref="AN136:AN138">
    <cfRule type="cellIs" dxfId="82" priority="84" operator="lessThan">
      <formula>0</formula>
    </cfRule>
  </conditionalFormatting>
  <conditionalFormatting sqref="P164:P166">
    <cfRule type="cellIs" dxfId="81" priority="83" operator="lessThan">
      <formula>0</formula>
    </cfRule>
  </conditionalFormatting>
  <conditionalFormatting sqref="X164:X166">
    <cfRule type="cellIs" dxfId="80" priority="82" operator="lessThan">
      <formula>0</formula>
    </cfRule>
  </conditionalFormatting>
  <conditionalFormatting sqref="AF164:AF166">
    <cfRule type="cellIs" dxfId="79" priority="81" operator="lessThan">
      <formula>0</formula>
    </cfRule>
  </conditionalFormatting>
  <conditionalFormatting sqref="AN164:AN166">
    <cfRule type="cellIs" dxfId="78" priority="80" operator="lessThan">
      <formula>0</formula>
    </cfRule>
  </conditionalFormatting>
  <conditionalFormatting sqref="P192:P194">
    <cfRule type="cellIs" dxfId="77" priority="79" operator="lessThan">
      <formula>0</formula>
    </cfRule>
  </conditionalFormatting>
  <conditionalFormatting sqref="X192:X194">
    <cfRule type="cellIs" dxfId="76" priority="78" operator="lessThan">
      <formula>0</formula>
    </cfRule>
  </conditionalFormatting>
  <conditionalFormatting sqref="AF192:AF194">
    <cfRule type="cellIs" dxfId="75" priority="77" operator="lessThan">
      <formula>0</formula>
    </cfRule>
  </conditionalFormatting>
  <conditionalFormatting sqref="AN192:AN194">
    <cfRule type="cellIs" dxfId="74" priority="76" operator="lessThan">
      <formula>0</formula>
    </cfRule>
  </conditionalFormatting>
  <conditionalFormatting sqref="P220:P222">
    <cfRule type="cellIs" dxfId="73" priority="75" operator="lessThan">
      <formula>0</formula>
    </cfRule>
  </conditionalFormatting>
  <conditionalFormatting sqref="X220:X222">
    <cfRule type="cellIs" dxfId="72" priority="74" operator="lessThan">
      <formula>0</formula>
    </cfRule>
  </conditionalFormatting>
  <conditionalFormatting sqref="AF220:AF222">
    <cfRule type="cellIs" dxfId="71" priority="73" operator="lessThan">
      <formula>0</formula>
    </cfRule>
  </conditionalFormatting>
  <conditionalFormatting sqref="AN220:AN222">
    <cfRule type="cellIs" dxfId="70" priority="72" operator="lessThan">
      <formula>0</formula>
    </cfRule>
  </conditionalFormatting>
  <conditionalFormatting sqref="P248:P250">
    <cfRule type="cellIs" dxfId="69" priority="71" operator="lessThan">
      <formula>0</formula>
    </cfRule>
  </conditionalFormatting>
  <conditionalFormatting sqref="X248:X250">
    <cfRule type="cellIs" dxfId="68" priority="70" operator="lessThan">
      <formula>0</formula>
    </cfRule>
  </conditionalFormatting>
  <conditionalFormatting sqref="AF248:AF250">
    <cfRule type="cellIs" dxfId="67" priority="69" operator="lessThan">
      <formula>0</formula>
    </cfRule>
  </conditionalFormatting>
  <conditionalFormatting sqref="AN248:AN250">
    <cfRule type="cellIs" dxfId="66" priority="68" operator="lessThan">
      <formula>0</formula>
    </cfRule>
  </conditionalFormatting>
  <conditionalFormatting sqref="P276:P278">
    <cfRule type="cellIs" dxfId="65" priority="67" operator="lessThan">
      <formula>0</formula>
    </cfRule>
  </conditionalFormatting>
  <conditionalFormatting sqref="X276:X278">
    <cfRule type="cellIs" dxfId="64" priority="66" operator="lessThan">
      <formula>0</formula>
    </cfRule>
  </conditionalFormatting>
  <conditionalFormatting sqref="AF276:AF278">
    <cfRule type="cellIs" dxfId="63" priority="65" operator="lessThan">
      <formula>0</formula>
    </cfRule>
  </conditionalFormatting>
  <conditionalFormatting sqref="AN276:AN278">
    <cfRule type="cellIs" dxfId="62" priority="64" operator="lessThan">
      <formula>0</formula>
    </cfRule>
  </conditionalFormatting>
  <conditionalFormatting sqref="P304:P306">
    <cfRule type="cellIs" dxfId="61" priority="63" operator="lessThan">
      <formula>0</formula>
    </cfRule>
  </conditionalFormatting>
  <conditionalFormatting sqref="X304:X306">
    <cfRule type="cellIs" dxfId="60" priority="62" operator="lessThan">
      <formula>0</formula>
    </cfRule>
  </conditionalFormatting>
  <conditionalFormatting sqref="AF304:AF306">
    <cfRule type="cellIs" dxfId="59" priority="61" operator="lessThan">
      <formula>0</formula>
    </cfRule>
  </conditionalFormatting>
  <conditionalFormatting sqref="AN304:AN306">
    <cfRule type="cellIs" dxfId="58" priority="60" operator="lessThan">
      <formula>0</formula>
    </cfRule>
  </conditionalFormatting>
  <conditionalFormatting sqref="P332:P334">
    <cfRule type="cellIs" dxfId="57" priority="59" operator="lessThan">
      <formula>0</formula>
    </cfRule>
  </conditionalFormatting>
  <conditionalFormatting sqref="X332:X334">
    <cfRule type="cellIs" dxfId="56" priority="58" operator="lessThan">
      <formula>0</formula>
    </cfRule>
  </conditionalFormatting>
  <conditionalFormatting sqref="AF332:AF334">
    <cfRule type="cellIs" dxfId="55" priority="57" operator="lessThan">
      <formula>0</formula>
    </cfRule>
  </conditionalFormatting>
  <conditionalFormatting sqref="AN332:AN334">
    <cfRule type="cellIs" dxfId="54" priority="56" operator="lessThan">
      <formula>0</formula>
    </cfRule>
  </conditionalFormatting>
  <conditionalFormatting sqref="P344:P359 P363">
    <cfRule type="cellIs" dxfId="53" priority="55" operator="lessThan">
      <formula>0</formula>
    </cfRule>
  </conditionalFormatting>
  <conditionalFormatting sqref="X344:X359 X363">
    <cfRule type="cellIs" dxfId="52" priority="54" operator="lessThan">
      <formula>0</formula>
    </cfRule>
  </conditionalFormatting>
  <conditionalFormatting sqref="AF344:AF359 AF363">
    <cfRule type="cellIs" dxfId="51" priority="53" operator="lessThan">
      <formula>0</formula>
    </cfRule>
  </conditionalFormatting>
  <conditionalFormatting sqref="AN344:AN359 AN363">
    <cfRule type="cellIs" dxfId="50" priority="52" operator="lessThan">
      <formula>0</formula>
    </cfRule>
  </conditionalFormatting>
  <conditionalFormatting sqref="P360:P362">
    <cfRule type="cellIs" dxfId="49" priority="51" operator="lessThan">
      <formula>0</formula>
    </cfRule>
  </conditionalFormatting>
  <conditionalFormatting sqref="X360:X362">
    <cfRule type="cellIs" dxfId="48" priority="50" operator="lessThan">
      <formula>0</formula>
    </cfRule>
  </conditionalFormatting>
  <conditionalFormatting sqref="AF360:AF362">
    <cfRule type="cellIs" dxfId="47" priority="49" operator="lessThan">
      <formula>0</formula>
    </cfRule>
  </conditionalFormatting>
  <conditionalFormatting sqref="AN360:AN362">
    <cfRule type="cellIs" dxfId="46" priority="48" operator="lessThan">
      <formula>0</formula>
    </cfRule>
  </conditionalFormatting>
  <conditionalFormatting sqref="P372:P387 P391">
    <cfRule type="cellIs" dxfId="45" priority="47" operator="lessThan">
      <formula>0</formula>
    </cfRule>
  </conditionalFormatting>
  <conditionalFormatting sqref="X372:X387 X391">
    <cfRule type="cellIs" dxfId="44" priority="46" operator="lessThan">
      <formula>0</formula>
    </cfRule>
  </conditionalFormatting>
  <conditionalFormatting sqref="AF372:AF387 AF391">
    <cfRule type="cellIs" dxfId="43" priority="45" operator="lessThan">
      <formula>0</formula>
    </cfRule>
  </conditionalFormatting>
  <conditionalFormatting sqref="AN372:AN387 AN391">
    <cfRule type="cellIs" dxfId="42" priority="44" operator="lessThan">
      <formula>0</formula>
    </cfRule>
  </conditionalFormatting>
  <conditionalFormatting sqref="P388:P390">
    <cfRule type="cellIs" dxfId="41" priority="43" operator="lessThan">
      <formula>0</formula>
    </cfRule>
  </conditionalFormatting>
  <conditionalFormatting sqref="X388:X390">
    <cfRule type="cellIs" dxfId="40" priority="42" operator="lessThan">
      <formula>0</formula>
    </cfRule>
  </conditionalFormatting>
  <conditionalFormatting sqref="AF388:AF390">
    <cfRule type="cellIs" dxfId="39" priority="41" operator="lessThan">
      <formula>0</formula>
    </cfRule>
  </conditionalFormatting>
  <conditionalFormatting sqref="AN388:AN390">
    <cfRule type="cellIs" dxfId="38" priority="40" operator="lessThan">
      <formula>0</formula>
    </cfRule>
  </conditionalFormatting>
  <conditionalFormatting sqref="P400:P415 P419">
    <cfRule type="cellIs" dxfId="37" priority="39" operator="lessThan">
      <formula>0</formula>
    </cfRule>
  </conditionalFormatting>
  <conditionalFormatting sqref="X400:X415 X419">
    <cfRule type="cellIs" dxfId="36" priority="38" operator="lessThan">
      <formula>0</formula>
    </cfRule>
  </conditionalFormatting>
  <conditionalFormatting sqref="AF400:AF415 AF419">
    <cfRule type="cellIs" dxfId="35" priority="37" operator="lessThan">
      <formula>0</formula>
    </cfRule>
  </conditionalFormatting>
  <conditionalFormatting sqref="AN400:AN415 AN419">
    <cfRule type="cellIs" dxfId="34" priority="36" operator="lessThan">
      <formula>0</formula>
    </cfRule>
  </conditionalFormatting>
  <conditionalFormatting sqref="P416:P418">
    <cfRule type="cellIs" dxfId="33" priority="35" operator="lessThan">
      <formula>0</formula>
    </cfRule>
  </conditionalFormatting>
  <conditionalFormatting sqref="X416:X418">
    <cfRule type="cellIs" dxfId="32" priority="34" operator="lessThan">
      <formula>0</formula>
    </cfRule>
  </conditionalFormatting>
  <conditionalFormatting sqref="AF416:AF418">
    <cfRule type="cellIs" dxfId="31" priority="33" operator="lessThan">
      <formula>0</formula>
    </cfRule>
  </conditionalFormatting>
  <conditionalFormatting sqref="AN416:AN418">
    <cfRule type="cellIs" dxfId="30" priority="32" operator="lessThan">
      <formula>0</formula>
    </cfRule>
  </conditionalFormatting>
  <conditionalFormatting sqref="P428:P443 P447">
    <cfRule type="cellIs" dxfId="29" priority="31" operator="lessThan">
      <formula>0</formula>
    </cfRule>
  </conditionalFormatting>
  <conditionalFormatting sqref="X428:X443 X447">
    <cfRule type="cellIs" dxfId="28" priority="30" operator="lessThan">
      <formula>0</formula>
    </cfRule>
  </conditionalFormatting>
  <conditionalFormatting sqref="AF428:AF443 AF447">
    <cfRule type="cellIs" dxfId="27" priority="29" operator="lessThan">
      <formula>0</formula>
    </cfRule>
  </conditionalFormatting>
  <conditionalFormatting sqref="AN428:AN443 AN447">
    <cfRule type="cellIs" dxfId="26" priority="28" operator="lessThan">
      <formula>0</formula>
    </cfRule>
  </conditionalFormatting>
  <conditionalFormatting sqref="P444:P446">
    <cfRule type="cellIs" dxfId="25" priority="27" operator="lessThan">
      <formula>0</formula>
    </cfRule>
  </conditionalFormatting>
  <conditionalFormatting sqref="X444:X446">
    <cfRule type="cellIs" dxfId="24" priority="26" operator="lessThan">
      <formula>0</formula>
    </cfRule>
  </conditionalFormatting>
  <conditionalFormatting sqref="AF444:AF446">
    <cfRule type="cellIs" dxfId="23" priority="25" operator="lessThan">
      <formula>0</formula>
    </cfRule>
  </conditionalFormatting>
  <conditionalFormatting sqref="AN444:AN446">
    <cfRule type="cellIs" dxfId="22" priority="24" operator="lessThan">
      <formula>0</formula>
    </cfRule>
  </conditionalFormatting>
  <conditionalFormatting sqref="P456:P471 P475">
    <cfRule type="cellIs" dxfId="21" priority="23" operator="lessThan">
      <formula>0</formula>
    </cfRule>
  </conditionalFormatting>
  <conditionalFormatting sqref="X456:X471 X475">
    <cfRule type="cellIs" dxfId="20" priority="22" operator="lessThan">
      <formula>0</formula>
    </cfRule>
  </conditionalFormatting>
  <conditionalFormatting sqref="AF456:AF471 AF475">
    <cfRule type="cellIs" dxfId="19" priority="21" operator="lessThan">
      <formula>0</formula>
    </cfRule>
  </conditionalFormatting>
  <conditionalFormatting sqref="AN456:AN471 AN475">
    <cfRule type="cellIs" dxfId="18" priority="20" operator="lessThan">
      <formula>0</formula>
    </cfRule>
  </conditionalFormatting>
  <conditionalFormatting sqref="P472:P474">
    <cfRule type="cellIs" dxfId="17" priority="19" operator="lessThan">
      <formula>0</formula>
    </cfRule>
  </conditionalFormatting>
  <conditionalFormatting sqref="X472:X474">
    <cfRule type="cellIs" dxfId="16" priority="18" operator="lessThan">
      <formula>0</formula>
    </cfRule>
  </conditionalFormatting>
  <conditionalFormatting sqref="AF472:AF474">
    <cfRule type="cellIs" dxfId="15" priority="17" operator="lessThan">
      <formula>0</formula>
    </cfRule>
  </conditionalFormatting>
  <conditionalFormatting sqref="AN472:AN474">
    <cfRule type="cellIs" dxfId="14" priority="16" operator="lessThan">
      <formula>0</formula>
    </cfRule>
  </conditionalFormatting>
  <conditionalFormatting sqref="P484:P499 P503">
    <cfRule type="cellIs" dxfId="13" priority="15" operator="lessThan">
      <formula>0</formula>
    </cfRule>
  </conditionalFormatting>
  <conditionalFormatting sqref="X484:X499 X503">
    <cfRule type="cellIs" dxfId="12" priority="14" operator="lessThan">
      <formula>0</formula>
    </cfRule>
  </conditionalFormatting>
  <conditionalFormatting sqref="AF484:AF499 AF503">
    <cfRule type="cellIs" dxfId="11" priority="13" operator="lessThan">
      <formula>0</formula>
    </cfRule>
  </conditionalFormatting>
  <conditionalFormatting sqref="AN484:AN499 AN503">
    <cfRule type="cellIs" dxfId="10" priority="12" operator="lessThan">
      <formula>0</formula>
    </cfRule>
  </conditionalFormatting>
  <conditionalFormatting sqref="P500:P502">
    <cfRule type="cellIs" dxfId="9" priority="11" operator="lessThan">
      <formula>0</formula>
    </cfRule>
  </conditionalFormatting>
  <conditionalFormatting sqref="X500:X502">
    <cfRule type="cellIs" dxfId="8" priority="10" operator="lessThan">
      <formula>0</formula>
    </cfRule>
  </conditionalFormatting>
  <conditionalFormatting sqref="AF500:AF502">
    <cfRule type="cellIs" dxfId="7" priority="9" operator="lessThan">
      <formula>0</formula>
    </cfRule>
  </conditionalFormatting>
  <conditionalFormatting sqref="AN500:AN502">
    <cfRule type="cellIs" dxfId="6" priority="8" operator="lessThan">
      <formula>0</formula>
    </cfRule>
  </conditionalFormatting>
  <conditionalFormatting sqref="G17:J17">
    <cfRule type="cellIs" dxfId="5" priority="6" operator="greaterThan">
      <formula>0</formula>
    </cfRule>
    <cfRule type="cellIs" dxfId="4" priority="7" operator="lessThan">
      <formula>0</formula>
    </cfRule>
  </conditionalFormatting>
  <conditionalFormatting sqref="U29:U44">
    <cfRule type="expression" dxfId="3" priority="4">
      <formula>$U$45&lt;&gt;SUM($U$29:$U$44)</formula>
    </cfRule>
  </conditionalFormatting>
  <conditionalFormatting sqref="AB29:AB44">
    <cfRule type="expression" dxfId="2" priority="3">
      <formula>$AB$45&lt;&gt;SUM($AB$29:$AB$44)</formula>
    </cfRule>
  </conditionalFormatting>
  <conditionalFormatting sqref="AI29:AI44">
    <cfRule type="expression" dxfId="1" priority="2">
      <formula>$AI$45&lt;&gt;SUM($AI$29:$AI$44)</formula>
    </cfRule>
  </conditionalFormatting>
  <conditionalFormatting sqref="N29:N44">
    <cfRule type="expression" dxfId="0" priority="1">
      <formula>$N$45&lt;&gt;SUM($N$29:$N$44)</formula>
    </cfRule>
  </conditionalFormatting>
  <dataValidations count="1">
    <dataValidation type="whole" operator="greaterThan" allowBlank="1" showErrorMessage="1" error="Only positive numbers should be entered" sqref="AD64:AE83 V64:W83 N64:O83 AL484:AM503 N92:O111 N120:O139 N148:O167 N176:O195 N204:O223 N232:O251 N260:O279 N288:O307 V92:W111 AD92:AE111 AL92:AM111 V120:W139 AD120:AE139 AL120:AM139 V148:W167 AD148:AE167 AL148:AM167 V176:W195 AD176:AE195 AL176:AM195 V204:W223 AD204:AE223 AL204:AM223 V232:W251 AD232:AE251 AL232:AM251 V260:W279 AD260:AE279 AL260:AM279 V288:W307 AD288:AE307 AL288:AM307 N316:O335 V316:W335 AD316:AE335 AL316:AM335 N344:O363 V344:W363 AD344:AE363 AL344:AM363 N372:O391 V372:W391 AD372:AE391 AL372:AM391 N400:O419 V400:W419 AD400:AE419 AL400:AM419 N428:O447 V428:W447 AD428:AE447 AL428:AM447 N456:O475 V456:W475 AD456:AE475 AL456:AM475 N484:O503 V484:W503 AD484:AE503 AL64:AM83">
      <formula1>0</formula1>
    </dataValidation>
  </dataValidations>
  <pageMargins left="0.7" right="0.7" top="0.75" bottom="0.75" header="0.3" footer="0.3"/>
  <pageSetup paperSize="9" scale="84" orientation="landscape"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MAPs!$H$7:$H$53</xm:f>
          </x14:formula1>
          <xm:sqref>D3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8"/>
  <dimension ref="A1:F48"/>
  <sheetViews>
    <sheetView zoomScale="90" zoomScaleNormal="90" workbookViewId="0">
      <selection activeCell="I13" sqref="I13"/>
    </sheetView>
  </sheetViews>
  <sheetFormatPr defaultRowHeight="15" x14ac:dyDescent="0.25"/>
  <cols>
    <col min="2" max="2" width="49.42578125" bestFit="1" customWidth="1"/>
    <col min="3" max="3" width="11.85546875" bestFit="1" customWidth="1"/>
    <col min="4" max="6" width="11.85546875" customWidth="1"/>
  </cols>
  <sheetData>
    <row r="1" spans="1:6" x14ac:dyDescent="0.25">
      <c r="A1" s="195" t="s">
        <v>734</v>
      </c>
      <c r="B1" s="196" t="s">
        <v>735</v>
      </c>
      <c r="C1" s="197" t="s">
        <v>1</v>
      </c>
      <c r="D1" s="46" t="s">
        <v>2</v>
      </c>
      <c r="E1" s="46" t="s">
        <v>3</v>
      </c>
      <c r="F1" s="46" t="s">
        <v>4</v>
      </c>
    </row>
    <row r="2" spans="1:6" x14ac:dyDescent="0.25">
      <c r="A2" s="198">
        <v>1</v>
      </c>
      <c r="B2" s="199" t="s">
        <v>40</v>
      </c>
      <c r="C2" s="200">
        <v>314634</v>
      </c>
      <c r="D2" s="33">
        <v>318384</v>
      </c>
      <c r="E2" s="33">
        <v>328935</v>
      </c>
      <c r="F2" s="33">
        <v>354011</v>
      </c>
    </row>
    <row r="3" spans="1:6" x14ac:dyDescent="0.25">
      <c r="A3" s="201">
        <v>2</v>
      </c>
      <c r="B3" s="202" t="s">
        <v>403</v>
      </c>
      <c r="C3" s="203">
        <v>1308614</v>
      </c>
      <c r="D3" s="33">
        <v>1341791</v>
      </c>
      <c r="E3" s="33">
        <v>1391159</v>
      </c>
      <c r="F3" s="33">
        <v>1497211</v>
      </c>
    </row>
    <row r="4" spans="1:6" x14ac:dyDescent="0.25">
      <c r="A4" s="201">
        <v>3</v>
      </c>
      <c r="B4" s="202" t="s">
        <v>16</v>
      </c>
      <c r="C4" s="203">
        <v>68169</v>
      </c>
      <c r="D4" s="33">
        <v>76697</v>
      </c>
      <c r="E4" s="33">
        <v>81256</v>
      </c>
      <c r="F4" s="33">
        <v>87682</v>
      </c>
    </row>
    <row r="5" spans="1:6" x14ac:dyDescent="0.25">
      <c r="A5" s="201">
        <v>4</v>
      </c>
      <c r="B5" s="202" t="s">
        <v>17</v>
      </c>
      <c r="C5" s="203">
        <v>320521</v>
      </c>
      <c r="D5" s="33">
        <v>338922</v>
      </c>
      <c r="E5" s="33">
        <v>339475</v>
      </c>
      <c r="F5" s="33">
        <v>365354</v>
      </c>
    </row>
    <row r="6" spans="1:6" x14ac:dyDescent="0.25">
      <c r="A6" s="201">
        <v>5</v>
      </c>
      <c r="B6" s="202" t="s">
        <v>26</v>
      </c>
      <c r="C6" s="203">
        <v>3069825</v>
      </c>
      <c r="D6" s="33">
        <v>3198176</v>
      </c>
      <c r="E6" s="33">
        <v>3291079</v>
      </c>
      <c r="F6" s="33">
        <v>3541970</v>
      </c>
    </row>
    <row r="7" spans="1:6" x14ac:dyDescent="0.25">
      <c r="A7" s="201">
        <v>6</v>
      </c>
      <c r="B7" s="202" t="s">
        <v>420</v>
      </c>
      <c r="C7" s="203">
        <v>2767354</v>
      </c>
      <c r="D7" s="33">
        <v>2914027</v>
      </c>
      <c r="E7" s="33">
        <v>2964489</v>
      </c>
      <c r="F7" s="33">
        <v>2874494</v>
      </c>
    </row>
    <row r="8" spans="1:6" x14ac:dyDescent="0.25">
      <c r="A8" s="201">
        <v>7</v>
      </c>
      <c r="B8" s="202" t="s">
        <v>23</v>
      </c>
      <c r="C8" s="203">
        <v>815716</v>
      </c>
      <c r="D8" s="33">
        <v>799276</v>
      </c>
      <c r="E8" s="33">
        <v>807760</v>
      </c>
      <c r="F8" s="33">
        <v>869339</v>
      </c>
    </row>
    <row r="9" spans="1:6" x14ac:dyDescent="0.25">
      <c r="A9" s="201">
        <v>8</v>
      </c>
      <c r="B9" s="202" t="s">
        <v>39</v>
      </c>
      <c r="C9" s="203">
        <v>216495</v>
      </c>
      <c r="D9" s="33">
        <v>276092</v>
      </c>
      <c r="E9" s="33">
        <v>273398</v>
      </c>
      <c r="F9" s="33">
        <v>331556</v>
      </c>
    </row>
    <row r="10" spans="1:6" x14ac:dyDescent="0.25">
      <c r="A10" s="201">
        <v>9</v>
      </c>
      <c r="B10" s="202" t="s">
        <v>41</v>
      </c>
      <c r="C10" s="203">
        <v>162150</v>
      </c>
      <c r="D10" s="33">
        <v>166940</v>
      </c>
      <c r="E10" s="33">
        <v>171520</v>
      </c>
      <c r="F10" s="33">
        <v>184595</v>
      </c>
    </row>
    <row r="11" spans="1:6" x14ac:dyDescent="0.25">
      <c r="A11" s="201">
        <v>10</v>
      </c>
      <c r="B11" s="202" t="s">
        <v>42</v>
      </c>
      <c r="C11" s="203">
        <v>270469</v>
      </c>
      <c r="D11" s="33">
        <v>275711</v>
      </c>
      <c r="E11" s="33">
        <v>288650</v>
      </c>
      <c r="F11" s="33">
        <v>310654</v>
      </c>
    </row>
    <row r="12" spans="1:6" x14ac:dyDescent="0.25">
      <c r="A12" s="201">
        <v>11</v>
      </c>
      <c r="B12" s="202" t="s">
        <v>595</v>
      </c>
      <c r="C12" s="203">
        <v>471825</v>
      </c>
      <c r="D12" s="33">
        <v>486413</v>
      </c>
      <c r="E12" s="33">
        <v>518347</v>
      </c>
      <c r="F12" s="33">
        <v>557826</v>
      </c>
    </row>
    <row r="13" spans="1:6" x14ac:dyDescent="0.25">
      <c r="A13" s="201">
        <v>12</v>
      </c>
      <c r="B13" s="202" t="s">
        <v>48</v>
      </c>
      <c r="C13" s="203">
        <v>1408390</v>
      </c>
      <c r="D13" s="33">
        <v>1352218</v>
      </c>
      <c r="E13" s="33">
        <v>1428465</v>
      </c>
      <c r="F13" s="33">
        <v>1444929</v>
      </c>
    </row>
    <row r="14" spans="1:6" x14ac:dyDescent="0.25">
      <c r="A14" s="201">
        <v>13</v>
      </c>
      <c r="B14" s="202" t="s">
        <v>38</v>
      </c>
      <c r="C14" s="203">
        <v>72613</v>
      </c>
      <c r="D14" s="33">
        <v>72038</v>
      </c>
      <c r="E14" s="33">
        <v>73938</v>
      </c>
      <c r="F14" s="33">
        <v>79575</v>
      </c>
    </row>
    <row r="15" spans="1:6" x14ac:dyDescent="0.25">
      <c r="A15" s="201">
        <v>14</v>
      </c>
      <c r="B15" s="202" t="s">
        <v>13</v>
      </c>
      <c r="C15" s="203">
        <v>471235</v>
      </c>
      <c r="D15" s="33">
        <v>476694</v>
      </c>
      <c r="E15" s="33">
        <v>500283</v>
      </c>
      <c r="F15" s="33">
        <v>538421</v>
      </c>
    </row>
    <row r="16" spans="1:6" x14ac:dyDescent="0.25">
      <c r="A16" s="201">
        <v>15</v>
      </c>
      <c r="B16" s="202" t="s">
        <v>458</v>
      </c>
      <c r="C16" s="203">
        <v>7573686</v>
      </c>
      <c r="D16" s="33">
        <v>8425378</v>
      </c>
      <c r="E16" s="33">
        <v>8956964</v>
      </c>
      <c r="F16" s="33">
        <v>9637693</v>
      </c>
    </row>
    <row r="17" spans="1:6" x14ac:dyDescent="0.25">
      <c r="A17" s="201">
        <v>16</v>
      </c>
      <c r="B17" s="202" t="s">
        <v>593</v>
      </c>
      <c r="C17" s="203">
        <v>857398</v>
      </c>
      <c r="D17" s="33">
        <v>760037</v>
      </c>
      <c r="E17" s="33">
        <v>828822</v>
      </c>
      <c r="F17" s="33">
        <v>894357</v>
      </c>
    </row>
    <row r="18" spans="1:6" x14ac:dyDescent="0.25">
      <c r="A18" s="201">
        <v>17</v>
      </c>
      <c r="B18" s="202" t="s">
        <v>596</v>
      </c>
      <c r="C18" s="203">
        <v>454357</v>
      </c>
      <c r="D18" s="33">
        <v>476811</v>
      </c>
      <c r="E18" s="33">
        <v>490351</v>
      </c>
      <c r="F18" s="33">
        <v>527441</v>
      </c>
    </row>
    <row r="19" spans="1:6" x14ac:dyDescent="0.25">
      <c r="A19" s="201">
        <v>18</v>
      </c>
      <c r="B19" s="202" t="s">
        <v>18</v>
      </c>
      <c r="C19" s="203">
        <v>14821416</v>
      </c>
      <c r="D19" s="33">
        <v>15776687</v>
      </c>
      <c r="E19" s="33">
        <v>17034941</v>
      </c>
      <c r="F19" s="33">
        <v>18333576</v>
      </c>
    </row>
    <row r="20" spans="1:6" x14ac:dyDescent="0.25">
      <c r="A20" s="201">
        <v>19</v>
      </c>
      <c r="B20" s="202" t="s">
        <v>476</v>
      </c>
      <c r="C20" s="203">
        <v>27094559</v>
      </c>
      <c r="D20" s="33">
        <v>26447971</v>
      </c>
      <c r="E20" s="33">
        <v>27116696</v>
      </c>
      <c r="F20" s="33">
        <v>29177565</v>
      </c>
    </row>
    <row r="21" spans="1:6" x14ac:dyDescent="0.25">
      <c r="A21" s="201">
        <v>20</v>
      </c>
      <c r="B21" s="202" t="s">
        <v>28</v>
      </c>
      <c r="C21" s="203">
        <v>169583</v>
      </c>
      <c r="D21" s="33">
        <v>186157</v>
      </c>
      <c r="E21" s="33">
        <v>195797</v>
      </c>
      <c r="F21" s="33">
        <v>210678</v>
      </c>
    </row>
    <row r="22" spans="1:6" x14ac:dyDescent="0.25">
      <c r="A22" s="201">
        <v>21</v>
      </c>
      <c r="B22" s="202" t="s">
        <v>29</v>
      </c>
      <c r="C22" s="203">
        <v>10070197</v>
      </c>
      <c r="D22" s="33">
        <v>10578040</v>
      </c>
      <c r="E22" s="33">
        <v>11067609</v>
      </c>
      <c r="F22" s="33">
        <v>11908747</v>
      </c>
    </row>
    <row r="23" spans="1:6" x14ac:dyDescent="0.25">
      <c r="A23" s="201">
        <v>22</v>
      </c>
      <c r="B23" s="202" t="s">
        <v>190</v>
      </c>
      <c r="C23" s="203">
        <v>1420252</v>
      </c>
      <c r="D23" s="33">
        <v>1533598</v>
      </c>
      <c r="E23" s="33">
        <v>1619187</v>
      </c>
      <c r="F23" s="33">
        <v>1742043</v>
      </c>
    </row>
    <row r="24" spans="1:6" x14ac:dyDescent="0.25">
      <c r="A24" s="201">
        <v>23</v>
      </c>
      <c r="B24" s="202" t="s">
        <v>14</v>
      </c>
      <c r="C24" s="203">
        <v>62038123</v>
      </c>
      <c r="D24" s="33">
        <v>66196773</v>
      </c>
      <c r="E24" s="33">
        <v>70655395</v>
      </c>
      <c r="F24" s="33">
        <v>76025205</v>
      </c>
    </row>
    <row r="25" spans="1:6" x14ac:dyDescent="0.25">
      <c r="A25" s="201">
        <v>24</v>
      </c>
      <c r="B25" s="202" t="s">
        <v>11</v>
      </c>
      <c r="C25" s="203">
        <v>1992599</v>
      </c>
      <c r="D25" s="33">
        <v>2105751</v>
      </c>
      <c r="E25" s="33">
        <v>2177251</v>
      </c>
      <c r="F25" s="33">
        <v>2343230</v>
      </c>
    </row>
    <row r="26" spans="1:6" x14ac:dyDescent="0.25">
      <c r="A26" s="201">
        <v>25</v>
      </c>
      <c r="B26" s="202" t="s">
        <v>592</v>
      </c>
      <c r="C26" s="203">
        <v>93995</v>
      </c>
      <c r="D26" s="33">
        <v>90072</v>
      </c>
      <c r="E26" s="33">
        <v>90773</v>
      </c>
      <c r="F26" s="33">
        <v>97693</v>
      </c>
    </row>
    <row r="27" spans="1:6" x14ac:dyDescent="0.25">
      <c r="A27" s="201">
        <v>26</v>
      </c>
      <c r="B27" s="202" t="s">
        <v>20</v>
      </c>
      <c r="C27" s="203">
        <v>318297</v>
      </c>
      <c r="D27" s="33">
        <v>310647</v>
      </c>
      <c r="E27" s="33">
        <v>323852</v>
      </c>
      <c r="F27" s="33">
        <v>348540</v>
      </c>
    </row>
    <row r="28" spans="1:6" x14ac:dyDescent="0.25">
      <c r="A28" s="201">
        <v>27</v>
      </c>
      <c r="B28" s="202" t="s">
        <v>21</v>
      </c>
      <c r="C28" s="203">
        <v>996609</v>
      </c>
      <c r="D28" s="33">
        <v>1035073</v>
      </c>
      <c r="E28" s="33">
        <v>1078615</v>
      </c>
      <c r="F28" s="33">
        <v>1160842</v>
      </c>
    </row>
    <row r="29" spans="1:6" x14ac:dyDescent="0.25">
      <c r="A29" s="201">
        <v>28</v>
      </c>
      <c r="B29" s="202" t="s">
        <v>30</v>
      </c>
      <c r="C29" s="203">
        <v>1107970</v>
      </c>
      <c r="D29" s="33">
        <v>1224502</v>
      </c>
      <c r="E29" s="33">
        <v>1317790</v>
      </c>
      <c r="F29" s="33">
        <v>1410207</v>
      </c>
    </row>
    <row r="30" spans="1:6" x14ac:dyDescent="0.25">
      <c r="A30" s="201">
        <v>29</v>
      </c>
      <c r="B30" s="202" t="s">
        <v>33</v>
      </c>
      <c r="C30" s="203">
        <v>564368</v>
      </c>
      <c r="D30" s="33">
        <v>572760</v>
      </c>
      <c r="E30" s="33">
        <v>598008</v>
      </c>
      <c r="F30" s="33">
        <v>643596</v>
      </c>
    </row>
    <row r="31" spans="1:6" x14ac:dyDescent="0.25">
      <c r="A31" s="201">
        <v>30</v>
      </c>
      <c r="B31" s="202" t="s">
        <v>521</v>
      </c>
      <c r="C31" s="203">
        <v>313793</v>
      </c>
      <c r="D31" s="33">
        <v>315527</v>
      </c>
      <c r="E31" s="33">
        <v>327690</v>
      </c>
      <c r="F31" s="33">
        <v>352671</v>
      </c>
    </row>
    <row r="32" spans="1:6" x14ac:dyDescent="0.25">
      <c r="A32" s="201">
        <v>31</v>
      </c>
      <c r="B32" s="202" t="s">
        <v>198</v>
      </c>
      <c r="C32" s="203">
        <v>129681</v>
      </c>
      <c r="D32" s="33">
        <v>137530</v>
      </c>
      <c r="E32" s="33">
        <v>141496</v>
      </c>
      <c r="F32" s="33">
        <v>152284</v>
      </c>
    </row>
    <row r="33" spans="1:6" x14ac:dyDescent="0.25">
      <c r="A33" s="201">
        <v>32</v>
      </c>
      <c r="B33" s="202" t="s">
        <v>15</v>
      </c>
      <c r="C33" s="203">
        <v>213713</v>
      </c>
      <c r="D33" s="33">
        <v>214706</v>
      </c>
      <c r="E33" s="33">
        <v>224300</v>
      </c>
      <c r="F33" s="33">
        <v>241399</v>
      </c>
    </row>
    <row r="34" spans="1:6" x14ac:dyDescent="0.25">
      <c r="A34" s="201">
        <v>33</v>
      </c>
      <c r="B34" s="202" t="s">
        <v>597</v>
      </c>
      <c r="C34" s="203">
        <v>269541</v>
      </c>
      <c r="D34" s="33">
        <v>271872</v>
      </c>
      <c r="E34" s="33">
        <v>282598</v>
      </c>
      <c r="F34" s="33">
        <v>304142</v>
      </c>
    </row>
    <row r="35" spans="1:6" x14ac:dyDescent="0.25">
      <c r="A35" s="201">
        <v>34</v>
      </c>
      <c r="B35" s="202" t="s">
        <v>37</v>
      </c>
      <c r="C35" s="203">
        <v>930311</v>
      </c>
      <c r="D35" s="33">
        <v>902415</v>
      </c>
      <c r="E35" s="33">
        <v>927845</v>
      </c>
      <c r="F35" s="33">
        <v>998578</v>
      </c>
    </row>
    <row r="36" spans="1:6" x14ac:dyDescent="0.25">
      <c r="A36" s="201">
        <v>35</v>
      </c>
      <c r="B36" s="202" t="s">
        <v>598</v>
      </c>
      <c r="C36" s="203">
        <v>432139</v>
      </c>
      <c r="D36" s="33">
        <v>434192</v>
      </c>
      <c r="E36" s="33">
        <v>452706</v>
      </c>
      <c r="F36" s="33">
        <v>487218</v>
      </c>
    </row>
    <row r="37" spans="1:6" x14ac:dyDescent="0.25">
      <c r="A37" s="201">
        <v>36</v>
      </c>
      <c r="B37" s="202" t="s">
        <v>51</v>
      </c>
      <c r="C37" s="203">
        <v>1540217</v>
      </c>
      <c r="D37" s="33">
        <v>1651856</v>
      </c>
      <c r="E37" s="33">
        <v>1720205</v>
      </c>
      <c r="F37" s="33">
        <v>1851343</v>
      </c>
    </row>
    <row r="38" spans="1:6" x14ac:dyDescent="0.25">
      <c r="A38" s="201">
        <v>37</v>
      </c>
      <c r="B38" s="202" t="s">
        <v>590</v>
      </c>
      <c r="C38" s="203">
        <v>238342</v>
      </c>
      <c r="D38" s="33">
        <v>232464</v>
      </c>
      <c r="E38" s="33">
        <v>253530</v>
      </c>
      <c r="F38" s="33">
        <v>272858</v>
      </c>
    </row>
    <row r="39" spans="1:6" x14ac:dyDescent="0.25">
      <c r="A39" s="201">
        <v>38</v>
      </c>
      <c r="B39" s="202" t="s">
        <v>594</v>
      </c>
      <c r="C39" s="203">
        <v>371491</v>
      </c>
      <c r="D39" s="33">
        <v>383257</v>
      </c>
      <c r="E39" s="33">
        <v>376945</v>
      </c>
      <c r="F39" s="33">
        <v>405680</v>
      </c>
    </row>
    <row r="40" spans="1:6" x14ac:dyDescent="0.25">
      <c r="A40" s="201">
        <v>39</v>
      </c>
      <c r="B40" s="202" t="s">
        <v>31</v>
      </c>
      <c r="C40" s="203">
        <v>2142593</v>
      </c>
      <c r="D40" s="33">
        <v>2194584</v>
      </c>
      <c r="E40" s="33">
        <v>2325590</v>
      </c>
      <c r="F40" s="33">
        <v>2502879</v>
      </c>
    </row>
    <row r="41" spans="1:6" x14ac:dyDescent="0.25">
      <c r="A41" s="201">
        <v>40</v>
      </c>
      <c r="B41" s="202" t="s">
        <v>47</v>
      </c>
      <c r="C41" s="203">
        <v>101596</v>
      </c>
      <c r="D41" s="33">
        <v>106104</v>
      </c>
      <c r="E41" s="33">
        <v>111545</v>
      </c>
      <c r="F41" s="33">
        <v>120058</v>
      </c>
    </row>
    <row r="42" spans="1:6" x14ac:dyDescent="0.25">
      <c r="A42" s="201">
        <v>41</v>
      </c>
      <c r="B42" s="202" t="s">
        <v>94</v>
      </c>
      <c r="C42" s="203">
        <v>79444</v>
      </c>
      <c r="D42" s="33">
        <v>88815</v>
      </c>
      <c r="E42" s="33">
        <v>97452</v>
      </c>
      <c r="F42" s="33">
        <v>104859</v>
      </c>
    </row>
    <row r="43" spans="1:6" x14ac:dyDescent="0.25">
      <c r="A43" s="201">
        <v>42</v>
      </c>
      <c r="B43" s="202" t="s">
        <v>32</v>
      </c>
      <c r="C43" s="203">
        <v>102739</v>
      </c>
      <c r="D43" s="33">
        <v>113829</v>
      </c>
      <c r="E43" s="33">
        <v>122257</v>
      </c>
      <c r="F43" s="33">
        <v>131549</v>
      </c>
    </row>
    <row r="44" spans="1:6" x14ac:dyDescent="0.25">
      <c r="A44" s="201">
        <v>43</v>
      </c>
      <c r="B44" s="202" t="s">
        <v>292</v>
      </c>
      <c r="C44" s="203">
        <v>61032</v>
      </c>
      <c r="D44" s="33">
        <v>68284</v>
      </c>
      <c r="E44" s="33">
        <v>73041</v>
      </c>
      <c r="F44" s="33">
        <v>78592</v>
      </c>
    </row>
    <row r="45" spans="1:6" x14ac:dyDescent="0.25">
      <c r="A45" s="201">
        <v>44</v>
      </c>
      <c r="B45" s="202" t="s">
        <v>36</v>
      </c>
      <c r="C45" s="203">
        <v>49989</v>
      </c>
      <c r="D45" s="33">
        <v>51911</v>
      </c>
      <c r="E45" s="33">
        <v>58687</v>
      </c>
      <c r="F45" s="33">
        <v>63148</v>
      </c>
    </row>
    <row r="46" spans="1:6" x14ac:dyDescent="0.25">
      <c r="A46" s="201">
        <v>45</v>
      </c>
      <c r="B46" s="202" t="s">
        <v>43</v>
      </c>
      <c r="C46" s="203">
        <v>185801</v>
      </c>
      <c r="D46" s="33">
        <v>193173</v>
      </c>
      <c r="E46" s="33">
        <v>207264</v>
      </c>
      <c r="F46" s="33">
        <v>223016</v>
      </c>
    </row>
    <row r="47" spans="1:6" x14ac:dyDescent="0.25">
      <c r="A47" s="201">
        <v>46</v>
      </c>
      <c r="B47" s="202" t="s">
        <v>578</v>
      </c>
      <c r="C47" s="203">
        <v>222119</v>
      </c>
      <c r="D47" s="33">
        <v>236825</v>
      </c>
      <c r="E47" s="33">
        <v>253983</v>
      </c>
      <c r="F47" s="33">
        <v>273302</v>
      </c>
    </row>
    <row r="48" spans="1:6" x14ac:dyDescent="0.25">
      <c r="A48" s="204">
        <v>47</v>
      </c>
      <c r="B48" s="205" t="s">
        <v>34</v>
      </c>
      <c r="C48" s="206">
        <v>17237</v>
      </c>
      <c r="D48" s="33">
        <v>18360</v>
      </c>
      <c r="E48" s="33">
        <v>19425</v>
      </c>
      <c r="F48" s="33">
        <v>20902</v>
      </c>
    </row>
  </sheetData>
  <pageMargins left="0.7" right="0.7" top="0.75" bottom="0.75" header="0.3" footer="0.3"/>
  <legacy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MetaData"/>
  <dimension ref="B2:E26"/>
  <sheetViews>
    <sheetView showGridLines="0" workbookViewId="0">
      <selection activeCell="D3" sqref="D3"/>
    </sheetView>
  </sheetViews>
  <sheetFormatPr defaultRowHeight="12.75" x14ac:dyDescent="0.2"/>
  <cols>
    <col min="1" max="1" width="2.140625" style="159" customWidth="1"/>
    <col min="2" max="2" width="14.5703125" style="159" customWidth="1"/>
    <col min="3" max="3" width="30.140625" style="159" customWidth="1"/>
    <col min="4" max="4" width="15.85546875" style="159" customWidth="1"/>
    <col min="5" max="16384" width="9.140625" style="159"/>
  </cols>
  <sheetData>
    <row r="2" spans="2:5" ht="16.5" x14ac:dyDescent="0.2">
      <c r="B2" s="269" t="s">
        <v>698</v>
      </c>
      <c r="C2" s="270"/>
      <c r="D2" s="271"/>
    </row>
    <row r="3" spans="2:5" x14ac:dyDescent="0.2">
      <c r="B3" s="272" t="s">
        <v>699</v>
      </c>
      <c r="C3" s="160" t="s">
        <v>700</v>
      </c>
      <c r="D3" s="161" t="s">
        <v>727</v>
      </c>
    </row>
    <row r="4" spans="2:5" x14ac:dyDescent="0.2">
      <c r="B4" s="272"/>
      <c r="C4" s="162" t="s">
        <v>701</v>
      </c>
      <c r="D4" s="161" t="s">
        <v>702</v>
      </c>
    </row>
    <row r="5" spans="2:5" x14ac:dyDescent="0.2">
      <c r="B5" s="272"/>
      <c r="C5" s="160" t="s">
        <v>52</v>
      </c>
      <c r="D5" s="163" t="str">
        <f>Results!E3</f>
        <v>Correctional Services</v>
      </c>
    </row>
    <row r="6" spans="2:5" x14ac:dyDescent="0.2">
      <c r="B6" s="272"/>
      <c r="C6" s="160" t="s">
        <v>703</v>
      </c>
      <c r="D6" s="163">
        <v>0</v>
      </c>
    </row>
    <row r="7" spans="2:5" x14ac:dyDescent="0.2">
      <c r="B7" s="272"/>
      <c r="C7" s="160" t="s">
        <v>704</v>
      </c>
      <c r="D7" s="164" t="str">
        <f>Results!H7</f>
        <v>2017/18</v>
      </c>
    </row>
    <row r="8" spans="2:5" x14ac:dyDescent="0.2">
      <c r="B8" s="272"/>
      <c r="C8" s="160" t="s">
        <v>315</v>
      </c>
      <c r="D8" s="163">
        <f>Results!D3</f>
        <v>18</v>
      </c>
    </row>
    <row r="9" spans="2:5" x14ac:dyDescent="0.2">
      <c r="B9" s="272"/>
      <c r="C9" s="160" t="s">
        <v>705</v>
      </c>
      <c r="D9" s="163"/>
    </row>
    <row r="10" spans="2:5" x14ac:dyDescent="0.2">
      <c r="B10" s="272"/>
      <c r="C10" s="160" t="s">
        <v>706</v>
      </c>
      <c r="D10" s="161"/>
    </row>
    <row r="11" spans="2:5" x14ac:dyDescent="0.2">
      <c r="B11" s="273"/>
      <c r="C11" s="160" t="s">
        <v>707</v>
      </c>
      <c r="D11" s="161"/>
    </row>
    <row r="12" spans="2:5" x14ac:dyDescent="0.2">
      <c r="B12" s="274" t="s">
        <v>708</v>
      </c>
      <c r="C12" s="165" t="s">
        <v>709</v>
      </c>
      <c r="D12" s="166"/>
      <c r="E12" s="167"/>
    </row>
    <row r="13" spans="2:5" x14ac:dyDescent="0.2">
      <c r="B13" s="274"/>
      <c r="C13" s="168" t="s">
        <v>710</v>
      </c>
      <c r="D13" s="169"/>
      <c r="E13" s="167"/>
    </row>
    <row r="14" spans="2:5" x14ac:dyDescent="0.2">
      <c r="B14" s="274"/>
      <c r="C14" s="168" t="s">
        <v>711</v>
      </c>
      <c r="D14" s="169"/>
      <c r="E14" s="167"/>
    </row>
    <row r="15" spans="2:5" x14ac:dyDescent="0.2">
      <c r="B15" s="274"/>
      <c r="C15" s="168" t="s">
        <v>712</v>
      </c>
      <c r="D15" s="169"/>
    </row>
    <row r="16" spans="2:5" x14ac:dyDescent="0.2">
      <c r="B16" s="275" t="s">
        <v>713</v>
      </c>
      <c r="C16" s="170" t="s">
        <v>714</v>
      </c>
      <c r="D16" s="171">
        <f ca="1">NOW()</f>
        <v>42671.49929861111</v>
      </c>
    </row>
    <row r="17" spans="2:4" x14ac:dyDescent="0.2">
      <c r="B17" s="276"/>
      <c r="C17" s="172" t="s">
        <v>715</v>
      </c>
      <c r="D17" s="173" t="str">
        <f ca="1">INFO("OSVERSION")</f>
        <v>Windows (64-bit) NT 6.01</v>
      </c>
    </row>
    <row r="18" spans="2:4" x14ac:dyDescent="0.2">
      <c r="B18" s="277"/>
      <c r="C18" s="174" t="s">
        <v>716</v>
      </c>
      <c r="D18" s="175" t="str">
        <f ca="1">INFO("RELEASE")</f>
        <v>15.0</v>
      </c>
    </row>
    <row r="19" spans="2:4" x14ac:dyDescent="0.2">
      <c r="B19" s="278" t="s">
        <v>717</v>
      </c>
      <c r="C19" s="176" t="s">
        <v>718</v>
      </c>
      <c r="D19" s="177" t="str">
        <f ca="1">CONCATENATE(D3,"_",D9,"_",D16)</f>
        <v>NAT_HRBP__42671.4992986111</v>
      </c>
    </row>
    <row r="20" spans="2:4" x14ac:dyDescent="0.2">
      <c r="B20" s="279"/>
      <c r="C20" s="176" t="s">
        <v>719</v>
      </c>
      <c r="D20" s="178" t="str">
        <f ca="1">MID(CELL("filename",A1),FIND("[",CELL("filename",A1))+1,FIND("]",CELL("filename",A1))-FIND("[",CELL("filename",A1))-1)</f>
        <v>ENE2017 HRBP-Vote18.xlsx</v>
      </c>
    </row>
    <row r="21" spans="2:4" x14ac:dyDescent="0.2">
      <c r="B21" s="279"/>
      <c r="C21" s="176" t="s">
        <v>720</v>
      </c>
      <c r="D21" s="179" t="str">
        <f ca="1">LEFT(CELL("filename",A1),FIND("[",CELL("filename",A1),1)-1)</f>
        <v>P:\7. Working Docs\Personnel data\2016-17\ENE17\</v>
      </c>
    </row>
    <row r="22" spans="2:4" x14ac:dyDescent="0.2">
      <c r="B22" s="279"/>
      <c r="C22" s="180" t="s">
        <v>721</v>
      </c>
      <c r="D22" s="181">
        <f>DATE(2014,10,1)</f>
        <v>41913</v>
      </c>
    </row>
    <row r="23" spans="2:4" x14ac:dyDescent="0.2">
      <c r="B23" s="279"/>
      <c r="C23" s="180" t="s">
        <v>722</v>
      </c>
      <c r="D23" s="181">
        <f>DATE(2015,1,9)</f>
        <v>42013</v>
      </c>
    </row>
    <row r="24" spans="2:4" x14ac:dyDescent="0.2">
      <c r="B24" s="279"/>
      <c r="C24" s="180" t="s">
        <v>723</v>
      </c>
      <c r="D24" s="181">
        <f>DATE(2015,1,9)</f>
        <v>42013</v>
      </c>
    </row>
    <row r="25" spans="2:4" x14ac:dyDescent="0.2">
      <c r="B25" s="279"/>
      <c r="C25" s="180" t="s">
        <v>724</v>
      </c>
      <c r="D25" s="182" t="s">
        <v>725</v>
      </c>
    </row>
    <row r="26" spans="2:4" x14ac:dyDescent="0.2">
      <c r="B26" s="280"/>
      <c r="C26" s="183" t="s">
        <v>726</v>
      </c>
      <c r="D26" s="184" t="s">
        <v>725</v>
      </c>
    </row>
  </sheetData>
  <sheetProtection algorithmName="SHA-512" hashValue="piTigLRBXpxCtIRA2DdavJMDVIa5oy+5f/BLscoTUP0mjayZzrdAeGnhJF2ZcOD35+CcjKuhKOHtCoEHF/i2ag==" saltValue="UEz157v1kD4bgIIJBHHjjg==" spinCount="100000" sheet="1" objects="1" scenarios="1"/>
  <mergeCells count="5">
    <mergeCell ref="B2:D2"/>
    <mergeCell ref="B3:B11"/>
    <mergeCell ref="B12:B15"/>
    <mergeCell ref="B16:B18"/>
    <mergeCell ref="B19:B26"/>
  </mergeCells>
  <pageMargins left="0.75" right="0.75" top="1" bottom="1" header="0.5" footer="0.5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AC3C6D215D8A74FA45663F623911AF1" ma:contentTypeVersion="7" ma:contentTypeDescription="Create a new document." ma:contentTypeScope="" ma:versionID="356a7ee26c160e87a6fd0468fe9815c3">
  <xsd:schema xmlns:xsd="http://www.w3.org/2001/XMLSchema" xmlns:p="http://schemas.microsoft.com/office/2006/metadata/properties" xmlns:ns1="http://schemas.microsoft.com/sharepoint/v3" xmlns:ns2="df7ca258-5e24-45de-bd31-dbc76bc6765a" targetNamespace="http://schemas.microsoft.com/office/2006/metadata/properties" ma:root="true" ma:fieldsID="db897531924e2de486d7fdfe7699089c" ns1:_="" ns2:_="">
    <xsd:import namespace="http://schemas.microsoft.com/sharepoint/v3"/>
    <xsd:import namespace="df7ca258-5e24-45de-bd31-dbc76bc6765a"/>
    <xsd:element name="properties">
      <xsd:complexType>
        <xsd:sequence>
          <xsd:element name="documentManagement">
            <xsd:complexType>
              <xsd:all>
                <xsd:element ref="ns1:EmailSender" minOccurs="0"/>
                <xsd:element ref="ns1:EmailTo" minOccurs="0"/>
                <xsd:element ref="ns1:EmailCc" minOccurs="0"/>
                <xsd:element ref="ns1:EmailFrom" minOccurs="0"/>
                <xsd:element ref="ns1:EmailSubject" minOccurs="0"/>
                <xsd:element ref="ns2:Sender_x0020_Email" minOccurs="0"/>
              </xsd:all>
            </xsd:complexType>
          </xsd:element>
        </xsd:sequence>
      </xsd:complexType>
    </xsd:element>
  </xsd:schema>
  <xsd:schema xmlns:xsd="http://www.w3.org/2001/XMLSchema" xmlns:dms="http://schemas.microsoft.com/office/2006/documentManagement/types" targetNamespace="http://schemas.microsoft.com/sharepoint/v3" elementFormDefault="qualified">
    <xsd:import namespace="http://schemas.microsoft.com/office/2006/documentManagement/types"/>
    <xsd:element name="EmailSender" ma:index="8" nillable="true" ma:displayName="E-Mail Sender" ma:hidden="true" ma:internalName="EmailSender">
      <xsd:simpleType>
        <xsd:restriction base="dms:Note"/>
      </xsd:simpleType>
    </xsd:element>
    <xsd:element name="EmailTo" ma:index="9" nillable="true" ma:displayName="E-Mail To" ma:hidden="true" ma:internalName="EmailTo">
      <xsd:simpleType>
        <xsd:restriction base="dms:Note"/>
      </xsd:simpleType>
    </xsd:element>
    <xsd:element name="EmailCc" ma:index="10" nillable="true" ma:displayName="E-Mail Cc" ma:hidden="true" ma:internalName="EmailCc">
      <xsd:simpleType>
        <xsd:restriction base="dms:Note"/>
      </xsd:simpleType>
    </xsd:element>
    <xsd:element name="EmailFrom" ma:index="11" nillable="true" ma:displayName="E-Mail From" ma:hidden="true" ma:internalName="EmailFrom">
      <xsd:simpleType>
        <xsd:restriction base="dms:Text"/>
      </xsd:simpleType>
    </xsd:element>
    <xsd:element name="EmailSubject" ma:index="12" nillable="true" ma:displayName="E-Mail Subject" ma:hidden="true" ma:internalName="EmailSubject">
      <xsd:simpleType>
        <xsd:restriction base="dms:Text"/>
      </xsd:simpleType>
    </xsd:element>
  </xsd:schema>
  <xsd:schema xmlns:xsd="http://www.w3.org/2001/XMLSchema" xmlns:dms="http://schemas.microsoft.com/office/2006/documentManagement/types" targetNamespace="df7ca258-5e24-45de-bd31-dbc76bc6765a" elementFormDefault="qualified">
    <xsd:import namespace="http://schemas.microsoft.com/office/2006/documentManagement/types"/>
    <xsd:element name="Sender_x0020_Email" ma:index="14" nillable="true" ma:displayName="Sender Email" ma:internalName="Sender_x0020_Email">
      <xsd:simpleType>
        <xsd:restriction base="dms:Text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office/internal/2005/internalDocumentation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 ma:readOnly="tru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lastPrinted" minOccurs="0" maxOccurs="1" type="xsd:dateTime"/>
        <xsd:element name="contentStatus" minOccurs="0" maxOccurs="1" type="xsd:string"/>
      </xsd:all>
    </xsd:complexType>
  </xsd:schema>
</ct:contentTypeSchema>
</file>

<file path=customXml/item2.xml><?xml version="1.0" encoding="utf-8"?>
<p:properties xmlns:p="http://schemas.microsoft.com/office/2006/metadata/properties" xmlns:xsi="http://www.w3.org/2001/XMLSchema-instance">
  <documentManagement>
    <EmailTo xmlns="http://schemas.microsoft.com/sharepoint/v3">DataFileNAT@treasury.gov.za &amp;lt;DataFileNAT@treasury.gov.za&amp;gt;</EmailTo>
    <EmailSender xmlns="http://schemas.microsoft.com/sharepoint/v3">&lt;a href="mailto:Mutsharini@presidency.gov.za"&gt;Mutsharini@presidency.gov.za&lt;/a&gt;</EmailSender>
    <EmailFrom xmlns="http://schemas.microsoft.com/sharepoint/v3">Mutsharini Mudzunga &lt;Mutsharini@presidency.gov.za&gt;</EmailFrom>
    <EmailSubject xmlns="http://schemas.microsoft.com/sharepoint/v3">The Presidency 2017 MTEF Submission</EmailSubject>
    <Sender_x0020_Email xmlns="df7ca258-5e24-45de-bd31-dbc76bc6765a" xsi:nil="true"/>
    <EmailCc xmlns="http://schemas.microsoft.com/sharepoint/v3">Gcobisa.Matshaya@treasury.gov.za &amp;lt;Gcobisa.Matshaya@treasury.gov.za&amp;gt;; Thulasizwe Motha (Thulasizwe.Motha@treasury.gov.za) &amp;lt;Thulasizwe.Motha@treasury.gov.za&amp;gt;; Leon Botha &amp;lt;Leon@presidency.gov.za&amp;gt;; Glen Zulu &amp;lt;Glen@presidency.gov.za&amp;gt;; Ethel George &amp;lt;Ethel@presidency.gov.za&amp;gt;; Fundiswa Mhlekwa &amp;lt;Fundiswa@presidency.gov.za&amp;gt;; Sipho Shiko &amp;lt;Sipho@presidency.gov.za&amp;gt;</EmailCc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0468BB47-A95D-4EB6-9BF9-E3754610319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df7ca258-5e24-45de-bd31-dbc76bc6765a"/>
    <ds:schemaRef ds:uri="http://schemas.microsoft.com/office/2006/documentManagement/types"/>
    <ds:schemaRef ds:uri="http://schemas.openxmlformats.org/package/2006/metadata/core-properties"/>
    <ds:schemaRef ds:uri="http://purl.org/dc/elements/1.1/"/>
    <ds:schemaRef ds:uri="http://purl.org/dc/terms/"/>
    <ds:schemaRef ds:uri="http://schemas.microsoft.com/office/internal/2005/internalDocumentation"/>
  </ds:schemaRefs>
</ds:datastoreItem>
</file>

<file path=customXml/itemProps2.xml><?xml version="1.0" encoding="utf-8"?>
<ds:datastoreItem xmlns:ds="http://schemas.openxmlformats.org/officeDocument/2006/customXml" ds:itemID="{B46AF249-4855-4011-AC1E-B976B544EB53}">
  <ds:schemaRefs>
    <ds:schemaRef ds:uri="df7ca258-5e24-45de-bd31-dbc76bc6765a"/>
    <ds:schemaRef ds:uri="http://purl.org/dc/dcmitype/"/>
    <ds:schemaRef ds:uri="http://schemas.microsoft.com/sharepoint/v3"/>
    <ds:schemaRef ds:uri="http://purl.org/dc/terms/"/>
    <ds:schemaRef ds:uri="http://www.w3.org/XML/1998/namespace"/>
    <ds:schemaRef ds:uri="http://purl.org/dc/elements/1.1/"/>
    <ds:schemaRef ds:uri="http://schemas.microsoft.com/office/2006/documentManagement/types"/>
    <ds:schemaRef ds:uri="http://schemas.openxmlformats.org/package/2006/metadata/core-properties"/>
    <ds:schemaRef ds:uri="http://schemas.microsoft.com/office/2006/metadata/properties"/>
  </ds:schemaRefs>
</ds:datastoreItem>
</file>

<file path=customXml/itemProps3.xml><?xml version="1.0" encoding="utf-8"?>
<ds:datastoreItem xmlns:ds="http://schemas.openxmlformats.org/officeDocument/2006/customXml" ds:itemID="{A3EF0FDF-E8A3-4368-8B1C-3E429CAD6C57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ENEData</vt:lpstr>
      <vt:lpstr>MAPs</vt:lpstr>
      <vt:lpstr>PERSALDATA</vt:lpstr>
      <vt:lpstr>Help</vt:lpstr>
      <vt:lpstr>MTEC17_PROG</vt:lpstr>
      <vt:lpstr>Assumptions</vt:lpstr>
      <vt:lpstr>Results</vt:lpstr>
      <vt:lpstr>ENE17</vt:lpstr>
      <vt:lpstr>Metadata</vt:lpstr>
      <vt:lpstr>Employee Profile (2)</vt:lpstr>
      <vt:lpstr>WORKING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1990</dc:creator>
  <cp:lastModifiedBy>Khabonina Masemola</cp:lastModifiedBy>
  <cp:lastPrinted>2016-06-15T13:27:17Z</cp:lastPrinted>
  <dcterms:created xsi:type="dcterms:W3CDTF">2013-04-11T08:48:33Z</dcterms:created>
  <dcterms:modified xsi:type="dcterms:W3CDTF">2016-10-28T10:00:01Z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0x0101004AC3C6D215D8A74FA45663F623911AF1</vt:lpwstr>
  </property>
</Properties>
</file>